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samaneh.babaee\Desktop\OnLocation\Projects\FECM\FECM23\"/>
    </mc:Choice>
  </mc:AlternateContent>
  <xr:revisionPtr revIDLastSave="0" documentId="13_ncr:1_{9A8967CD-38CA-4BB0-8B12-E1DCC19BD3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nldv" sheetId="1" r:id="rId1"/>
  </sheets>
  <definedNames>
    <definedName name="AC_OC_CREDIT">trnldv!$B$2005:$BE$2015</definedName>
    <definedName name="AGE_ADJ">trnldv!$B$4073:$AG$4074</definedName>
    <definedName name="AGE_ADJ_H">trnldv!$B$4081:$AG$4082</definedName>
    <definedName name="AGE_ADJ_L">trnldv!$B$4077:$AG$4078</definedName>
    <definedName name="ALPHA">trnldv!$B$4091:$F$4092</definedName>
    <definedName name="ATVCOEFF">trnldv!$C$2286:$BF$2317</definedName>
    <definedName name="ATVFE">trnldv!$I$2078:$I$2092</definedName>
    <definedName name="ATVHP">trnldv!$G$2078:$G$2092</definedName>
    <definedName name="ATVPR1">trnldv!$K$2078:$K$2092</definedName>
    <definedName name="ATVPR2">trnldv!$L$2078:$L$2092</definedName>
    <definedName name="ATVPR3">trnldv!$M$2078:$M$2092</definedName>
    <definedName name="ATVPR4">trnldv!$N$2078:$N$2092</definedName>
    <definedName name="ATVRN">trnldv!$H$2078:$H$2092</definedName>
    <definedName name="ATVWT">trnldv!$J$2078:$J$2092</definedName>
    <definedName name="Bank_buffer">trnldv!$B$2620:$BE$2620</definedName>
    <definedName name="BETACOST">trnldv!$B$4088:$F$4089</definedName>
    <definedName name="BETAEMP">trnldv!$B$4103:$F$4104</definedName>
    <definedName name="BETAINC">trnldv!$B$4097:$F$4098</definedName>
    <definedName name="BETAVMT">trnldv!$B$4094:$F$4095</definedName>
    <definedName name="BETAVPLD">trnldv!$B$4100:$F$4101</definedName>
    <definedName name="CA_shr_of9">trnldv!$B$2623</definedName>
    <definedName name="CAFE_STD">trnldv!$B$1881:$BE$1882</definedName>
    <definedName name="CAFEYEAR">trnldv!$B$1880:$BE$1880</definedName>
    <definedName name="CARFLG">trnldv!$P$2078:$W$2092</definedName>
    <definedName name="CCONSTANT">trnldv!$C$4692:$K$4692</definedName>
    <definedName name="CDF">trnldv!$B$3603:$BE$3603</definedName>
    <definedName name="CDUMM">trnldv!$C$4699:$K$4699</definedName>
    <definedName name="CELLGCST">trnldv!$D$2100:$BG$2100</definedName>
    <definedName name="CELLHCST">trnldv!$D$2099:$BG$2099</definedName>
    <definedName name="CELLMCST">trnldv!$D$2098:$BG$2098</definedName>
    <definedName name="CFCOEFGHG">trnldv!$B$1907:$AN$1910</definedName>
    <definedName name="CFCOEFNRG">trnldv!$B$1893:$AR$1896</definedName>
    <definedName name="CFUEL">trnldv!$C$4695:$K$4695</definedName>
    <definedName name="CHP">trnldv!$C$4696:$K$4696</definedName>
    <definedName name="CIDISCOUNT">trnldv!$B$4254</definedName>
    <definedName name="CINC">trnldv!$C$4694:$K$4694</definedName>
    <definedName name="cltmpg2012">trnldv!$B$4142:$AI$4147</definedName>
    <definedName name="CLTSALESHIST">trnldv!$B$4112:$R$4117</definedName>
    <definedName name="CLTSALESPER">trnldv!$B$4121:$R$4126</definedName>
    <definedName name="CLTVMT_H">trnldv!$B$4131:$R$4136</definedName>
    <definedName name="cltvmt2012">trnldv!$B$4140:$AI$4140</definedName>
    <definedName name="CLTVMTDIST">trnldv!$B$4150:$B$4155</definedName>
    <definedName name="CLTVMTVA_H">trnldv!$B$4137:$R$4137</definedName>
    <definedName name="CMPG">trnldv!$C$4698:$K$4698</definedName>
    <definedName name="CMPGSTKGAS95">trnldv!$B$3608:$Z$3609</definedName>
    <definedName name="CO_shr_of8">trnldv!$A$2624</definedName>
    <definedName name="COEF_A">trnldv!$C$2024:$M$2031</definedName>
    <definedName name="COEF_B">trnldv!$C$2036:$M$2043</definedName>
    <definedName name="COEF_C">trnldv!$C$2048:$M$2055</definedName>
    <definedName name="COEF_P">trnldv!$C$2060:$M$2067</definedName>
    <definedName name="CR_CAV_ADJ">trnldv!$B$4456:$BE$4456</definedName>
    <definedName name="CR_COEF">trnldv!$B$4384:$E$4392</definedName>
    <definedName name="CRCON">trnldv!$B$4399:$J$4399</definedName>
    <definedName name="CRCOVID">trnldv!$B$4395:$BE$4395</definedName>
    <definedName name="CRDUM">trnldv!$B$4402:$J$4402</definedName>
    <definedName name="CREDDHIST">trnldv!$B$4434:$BE$4442</definedName>
    <definedName name="CREDDSHR">trnldv!$B$4406:$J$4406</definedName>
    <definedName name="CREDEHIST">trnldv!$B$4446:$BE$4454</definedName>
    <definedName name="CREFFHIST">trnldv!$B$4422:$BE$4430</definedName>
    <definedName name="CRFC">trnldv!$B$4401:$J$4401</definedName>
    <definedName name="CRHISTYEAR">trnldv!$B$4381</definedName>
    <definedName name="CRHO">trnldv!$C$4693:$K$4693</definedName>
    <definedName name="CRINC">trnldv!$B$4400:$J$4400</definedName>
    <definedName name="CRRPMHIST">trnldv!$B$4410:$BE$4418</definedName>
    <definedName name="CWGT">trnldv!$C$4697:$K$4697</definedName>
    <definedName name="Cyc_RPM">trnldv!$B$4310:$BE$4310</definedName>
    <definedName name="CycHistYR">trnldv!$B$4311</definedName>
    <definedName name="_xlnm.DATABASE">trnldv!$A$1</definedName>
    <definedName name="Database_MI">trnldv!$A$1</definedName>
    <definedName name="DISCRT">trnldv!$B$4256</definedName>
    <definedName name="DRATET">trnldv!$C$1872</definedName>
    <definedName name="DUMM">trnldv!$B$4689:$BE$4689</definedName>
    <definedName name="EFF_ADJ">trnldv!$G$4668:$G$4675</definedName>
    <definedName name="EG_MPG20">trnldv!$E$2202:$AX$2202</definedName>
    <definedName name="EG_MPG50">trnldv!$E$2203:$AX$2203</definedName>
    <definedName name="ENGNOTEPCT">trnldv!$F$1466:$F$1865</definedName>
    <definedName name="ENGNOTETECH01">trnldv!$C$1466:$C$1865</definedName>
    <definedName name="ENGNOTETECH02">trnldv!$D$1466:$D$1865</definedName>
    <definedName name="ENGNOTETECH03">trnldv!$G$1466:$G$1865</definedName>
    <definedName name="ENGNOTETECH04">trnldv!$H$1466:$H$1865</definedName>
    <definedName name="ENGNOTETECH05">trnldv!$I$1466:$I$1865</definedName>
    <definedName name="ENGNOTETECH06">trnldv!$J$1466:$J$1865</definedName>
    <definedName name="ENGNOTETECH07">trnldv!$K$1466:$K$1865</definedName>
    <definedName name="ENGNOTETECH08">trnldv!$L$1466:$L$1865</definedName>
    <definedName name="ENGNOTETECH09">trnldv!$M$1466:$M$1865</definedName>
    <definedName name="ENGNOTETECH10">trnldv!$N$1466:$N$1865</definedName>
    <definedName name="ENGNOTETYPE">trnldv!$B$1466:$B$1865</definedName>
    <definedName name="ENGNOTEYEAR">trnldv!$E$1466:$E$1865</definedName>
    <definedName name="EV_batt_size_b">trnldv!$I$2108:$I$2123</definedName>
    <definedName name="EV_batt_size_m">trnldv!$H$2108:$H$2123</definedName>
    <definedName name="EV_DOD_FAC">trnldv!$D$2222:$BG$2222</definedName>
    <definedName name="EV_range_b">trnldv!$K$2108:$K$2123</definedName>
    <definedName name="EV_range_m">trnldv!$J$2108:$J$2123</definedName>
    <definedName name="EV_range_max">trnldv!$N$2108:$N$2123</definedName>
    <definedName name="EVSYSCST">trnldv!$D$2177:$BG$2192</definedName>
    <definedName name="F_CD_AGE_DIST">trnldv!$C$3669:$BF$3713</definedName>
    <definedName name="F_CD_AGE_DIST_H">trnldv!$C$3865:$BF$3909</definedName>
    <definedName name="F_CD_AGE_DIST_L">trnldv!$C$3767:$BF$3811</definedName>
    <definedName name="FINET">trnldv!$C$1873</definedName>
    <definedName name="FIRST_LIDAR_YEAR">trnldv!$B$2652:$B$2653</definedName>
    <definedName name="FLT_COVID">trnldv!$C$3058:$BF$3061</definedName>
    <definedName name="FLTAFSHRC">trnldv!$C$2841:$BF$2872</definedName>
    <definedName name="FLTAFSHRT">trnldv!$C$2876:$BF$2907</definedName>
    <definedName name="FLTCARSHR">trnldv!$C$2911:$BF$2974</definedName>
    <definedName name="FLTCRAT">trnldv!$B$2765:$BE$2765</definedName>
    <definedName name="FLTSSHRC">trnldv!$C$2771:$BF$2802</definedName>
    <definedName name="FLTSSHRT">trnldv!$C$2806:$BF$2837</definedName>
    <definedName name="FLTTRANSLT">trnldv!$C$3072:$AA$3075</definedName>
    <definedName name="FLTTRANSPC">trnldv!$C$3065:$AA$3068</definedName>
    <definedName name="FLTTRAT">trnldv!$B$2766:$BE$2766</definedName>
    <definedName name="FLTTRKSHR">trnldv!$C$2979:$BF$3042</definedName>
    <definedName name="FLTVMTYR">trnldv!$C$3047:$BF$3054</definedName>
    <definedName name="FPRT">trnldv!$B$1914:$AR$2001</definedName>
    <definedName name="FREFF">trnldv!$B$4249:$BE$4249</definedName>
    <definedName name="FUELTAX">trnldv!$B$4725:$BE$4725</definedName>
    <definedName name="hav_battery_kWh">trnldv!$B$2687:$B$2689</definedName>
    <definedName name="HAV_LIDAR_MAP">trnldv!$B$2672:$B$2674</definedName>
    <definedName name="HAV_MPG_FACT">trnldv!$G$2699:$G$2702</definedName>
    <definedName name="HAV_MPGDEG">trnldv!$B$2749:$BE$2752</definedName>
    <definedName name="HAV_NEWTECH_LAG">trnldv!$B$2745</definedName>
    <definedName name="HAV_NEWTECH_LIM">trnldv!$B$2722:$B$2725</definedName>
    <definedName name="HAV_OPER_LIMIT">trnldv!$B$2729:$E$2737</definedName>
    <definedName name="hav_sys_lrn">trnldv!$D$2677:$BG$2679</definedName>
    <definedName name="hav_sys_wgt">trnldv!$B$2682:$B$2684</definedName>
    <definedName name="HAV_TECHMAP">trnldv!$C$2672:$C$2674</definedName>
    <definedName name="HEVSYSCST">trnldv!$D$2126:$BG$2141</definedName>
    <definedName name="HFAVIL">trnldv!$C$2540:$AV$2542</definedName>
    <definedName name="HFSAVIL">trnldv!$B$2540:$B$2542</definedName>
    <definedName name="HTFREFF">trnldv!$B$4251:$BE$4251</definedName>
    <definedName name="IBSBHISTYEAR">trnldv!$B$4628</definedName>
    <definedName name="INITSTA">trnldv!$C$2402:$T$2473</definedName>
    <definedName name="IRA_BAT_SHR">trnldv!$E$2213:$AF$2218</definedName>
    <definedName name="IRA_VEH_SHR">trnldv!$E$2207:$AF$2212</definedName>
    <definedName name="IRCON">trnldv!$B$4465</definedName>
    <definedName name="IREDDHIST">trnldv!$B$4478:$BE$4478</definedName>
    <definedName name="IREDEHIST">trnldv!$B$4480:$BE$4480</definedName>
    <definedName name="IREFFHIST">trnldv!$B$4476:$BE$4476</definedName>
    <definedName name="irefhist">trnldv!$B$4474:$BE$4474</definedName>
    <definedName name="IRFC">trnldv!$B$4468</definedName>
    <definedName name="IRHISTYEAR">trnldv!$B$4461</definedName>
    <definedName name="IRINC">trnldv!$B$4466</definedName>
    <definedName name="IRPMCL">trnldv!$B$4467</definedName>
    <definedName name="IRPMPCHIST">trnldv!$B$4474:$BE$4474</definedName>
    <definedName name="IRREGSHR">trnldv!$B$4483:$J$4483</definedName>
    <definedName name="IRRPMHIST">trnldv!$B$4472:$BE$4472</definedName>
    <definedName name="LIC_ELAS">trnldv!$L$4008:$P$4016</definedName>
    <definedName name="LIC_MAX">trnldv!$H$4008:$I$4052</definedName>
    <definedName name="LIC_TREND">trnldv!$C$4008:$D$4052</definedName>
    <definedName name="LICRATE_F">trnldv!$C$3961:$BF$4005</definedName>
    <definedName name="LICRATE_M">trnldv!$C$3913:$BF$3957</definedName>
    <definedName name="LICRHISTYR">trnldv!$B$4067</definedName>
    <definedName name="LIDAR_COEF_A">trnldv!$F$2656:$F$2663</definedName>
    <definedName name="LIDAR_COEF_B">trnldv!$G$2656:$G$2663</definedName>
    <definedName name="LIDAR_PROD_THRSH">trnldv!$C$2656:$C$2663</definedName>
    <definedName name="LIDAR_RND_PROD">trnldv!$D$2667:$BG$2668</definedName>
    <definedName name="LION_LB_perkWh">trnldv!$L$2108:$L$2123</definedName>
    <definedName name="LionCost">trnldv!$D$2096:$BG$2096</definedName>
    <definedName name="LIONCOST_PHEV">trnldv!$D$2097:$BG$2097</definedName>
    <definedName name="LIONkWh_perLb">trnldv!$M$2108:$M$2123</definedName>
    <definedName name="LNG_MAXPEN">trnldv!$C$4266:$AP$4266</definedName>
    <definedName name="LOCOM_LIFE">trnldv!$B$4271:$AE$4271</definedName>
    <definedName name="LOCOMBTU">trnldv!$B$4255</definedName>
    <definedName name="LTDF">trnldv!$B$3604:$BE$3604</definedName>
    <definedName name="LTSPLIT">trnldv!$B$4732:$BE$4732</definedName>
    <definedName name="LUBFDH">trnldv!$B$4304:$BE$4304</definedName>
    <definedName name="LUBHISTYR">trnldv!$B$4306</definedName>
    <definedName name="LUGGCAR">trnldv!$C$2503:$J$2518</definedName>
    <definedName name="LUGGTRK">trnldv!$O$2503:$V$2518</definedName>
    <definedName name="LVMT_DSL">trnldv!$I$3376:$N$3600</definedName>
    <definedName name="LVMT_EV100">trnldv!$O$3376:$T$3600</definedName>
    <definedName name="LVMT_EV200">trnldv!$AG$3376:$AL$3600</definedName>
    <definedName name="LVMT_EV300">trnldv!$AM$3376:$AR$3600</definedName>
    <definedName name="LVMT_HEV">trnldv!$AS$3376:$AX$3600</definedName>
    <definedName name="LVMT_ICE">trnldv!$C$3376:$H$3600</definedName>
    <definedName name="LVMT_PHEV20">trnldv!$U$3376:$Z$3600</definedName>
    <definedName name="LVMT_PHEV50">trnldv!$AA$3376:$AF$3600</definedName>
    <definedName name="M_CD_AGE_DIST">trnldv!$C$3620:$BF$3664</definedName>
    <definedName name="M_CD_AGE_DIST_H">trnldv!$C$3816:$BF$3860</definedName>
    <definedName name="M_CD_AGE_DIST_L">trnldv!$C$3718:$BF$3762</definedName>
    <definedName name="MAINTCAR">trnldv!$C$2483:$J$2498</definedName>
    <definedName name="MAINTTRK">trnldv!$O$2483:$V$2498</definedName>
    <definedName name="MAKEMOD">trnldv!$C$2230:$BF$2261</definedName>
    <definedName name="MAT_MARKUP">trnldv!$D$2103:$AF$2103</definedName>
    <definedName name="mata">trnldv!$D$2108:$D$2123</definedName>
    <definedName name="matlr">trnldv!$F$2108:$F$2123</definedName>
    <definedName name="MER_tran">trnldv!$B$4754:$E$4754</definedName>
    <definedName name="MFDH">trnldv!$C$4276:$BF$4279</definedName>
    <definedName name="mg_car_share">trnldv!$B$4712:$F$4720</definedName>
    <definedName name="mg_lt_share">trnldv!$H$4712:$M$4720</definedName>
    <definedName name="MILTHISTYR">trnldv!$B$4281</definedName>
    <definedName name="MILTRSHR90">trnldv!$C$4285:$K$4288</definedName>
    <definedName name="MKTGROUP">trnldv!$H$348:$H$1447</definedName>
    <definedName name="MKTTECH">trnldv!$I$348:$I$1447</definedName>
    <definedName name="MMKEY">trnldv!$D$2226</definedName>
    <definedName name="MN_shr_of4">trnldv!$B$2626</definedName>
    <definedName name="NGYEAR">trnldv!$B$4253</definedName>
    <definedName name="NiMHCost">trnldv!$D$2095:$BG$2095</definedName>
    <definedName name="NMLMCOEFCAR">trnldv!$F$2267:$M$2279</definedName>
    <definedName name="NMLMCOEFTRK">trnldv!$O$2267:$V$2279</definedName>
    <definedName name="packa">trnldv!$C$2108:$C$2123</definedName>
    <definedName name="packlr">trnldv!$E$2108:$E$2123</definedName>
    <definedName name="PAYBK">trnldv!$B$4257</definedName>
    <definedName name="PBACKT">trnldv!$C$1871</definedName>
    <definedName name="PCTFAVAIL">trnldv!$C$2325:$BF$2396</definedName>
    <definedName name="PHEV_DOD_FAC">trnldv!$D$2221:$BG$2221</definedName>
    <definedName name="PHEV20_EVMT">trnldv!$E$2198</definedName>
    <definedName name="PHEV20SYSCST">trnldv!$D$2143:$BG$2158</definedName>
    <definedName name="PHEV50_EVMT">trnldv!$E$2199</definedName>
    <definedName name="PHEV50SYSCST">trnldv!$D$2160:$BG$2175</definedName>
    <definedName name="PHEVPLUG">trnldv!$E$2204:$AX$2204</definedName>
    <definedName name="PHEVTAXADJ">trnldv!$D$2196:$BG$2196</definedName>
    <definedName name="PRICE_HY">trnldv!$B$2524:$BE$2534</definedName>
    <definedName name="_xlnm.Print_Area" localSheetId="0">trnldv!$A$1</definedName>
    <definedName name="_xlnm.PRINT_AREA">trnldv!$A$1</definedName>
    <definedName name="Print_Area_MI" localSheetId="0">trnldv!$A$1</definedName>
    <definedName name="PRINT_AREA_MI">trnldv!$A$1</definedName>
    <definedName name="PRNTDGT">trnldv!$C$1876</definedName>
    <definedName name="PRNTECHT">trnldv!$C$1875</definedName>
    <definedName name="PRNTFET">trnldv!$C$1874</definedName>
    <definedName name="PVMT_DSL">trnldv!$I$3145:$N$3369</definedName>
    <definedName name="PVMT_EV100">trnldv!$O$3145:$T$3369</definedName>
    <definedName name="PVMT_EV200">trnldv!$AG$3145:$AL$3369</definedName>
    <definedName name="PVMT_EV300">trnldv!$AM$3145:$AR$3369</definedName>
    <definedName name="PVMT_HEV">trnldv!$AS$3145:$AX$3369</definedName>
    <definedName name="PVMT_ICE">trnldv!$C$3145:$H$3369</definedName>
    <definedName name="PVMT_PHEV20">trnldv!$U$3145:$Z$3369</definedName>
    <definedName name="PVMT_PHEV50">trnldv!$AA$3145:$AF$3369</definedName>
    <definedName name="QMODFSHRH">trnldv!$C$4650:$BF$4665</definedName>
    <definedName name="RAIL_FUEL">trnldv!$D$4261:$D$4264</definedName>
    <definedName name="RAILHISTYR">trnldv!$B$4252</definedName>
    <definedName name="RBCON">trnldv!$B$4298:$C$4298</definedName>
    <definedName name="RBFC">trnldv!$B$4300:$C$4300</definedName>
    <definedName name="RBHISTYR">trnldv!$B$4295</definedName>
    <definedName name="RBINC">trnldv!$B$4299:$C$4299</definedName>
    <definedName name="RECFDH">trnldv!$C$4292:$BF$4293</definedName>
    <definedName name="REF_MPG">trnldv!$B$2019:$BE$2020</definedName>
    <definedName name="REG_SHARE_ADJ">trnldv!$B$2562:$BE$2570</definedName>
    <definedName name="RHIST_CTONMI">trnldv!$O$4170:$W$4194</definedName>
    <definedName name="RHIST_NCTONMI">trnldv!$C$4170:$K$4194</definedName>
    <definedName name="RLNG_INCCOST">trnldv!$B$4258</definedName>
    <definedName name="RLNG_LEARN">trnldv!$B$4259</definedName>
    <definedName name="RTM_SHARES">trnldv!$W$4198:$AL$4206</definedName>
    <definedName name="RTONMI_ORIG">trnldv!$B$4198:$Q$4206</definedName>
    <definedName name="s177_traveling_factor">trnldv!$I$2609:$I$2617</definedName>
    <definedName name="SCHBUS_EV_SHR">trnldv!$C$4679:$BF$4687</definedName>
    <definedName name="SCHBUS_SHR">trnldv!$C$4668:$C$4676</definedName>
    <definedName name="SEDS_tran">trnldv!$B$4740:$E$4750</definedName>
    <definedName name="STA_RAT">trnldv!$B$2478:$I$2478</definedName>
    <definedName name="STKAVGWGT">trnldv!$C$3613:$AA$3614</definedName>
    <definedName name="SURV_ADJ">trnldv!$B$3121:$BE$3121</definedName>
    <definedName name="SURV25">trnldv!$C$3097:$AA$3118</definedName>
    <definedName name="SURVFLT">trnldv!$C$3080:$AA$3087</definedName>
    <definedName name="TAXI_DATA_FEE">trnldv!$E$2699:$E$2702</definedName>
    <definedName name="TAXI_DISC_R">trnldv!$B$2718</definedName>
    <definedName name="TAXI_IDLE_GPH">trnldv!$C$2699:$C$2702</definedName>
    <definedName name="TAXI_IDLE_HRS">trnldv!$J$2707:$M$2715</definedName>
    <definedName name="TAXI_INSUR">trnldv!$F$2699:$F$2702</definedName>
    <definedName name="TAXI_LIVE_FRAC">trnldv!$N$2707:$Q$2715</definedName>
    <definedName name="TAXI_MAINT_COST">trnldv!$D$2699:$D$2702</definedName>
    <definedName name="TAXI_MAINT_MI">trnldv!$V$2707:$Y$2715</definedName>
    <definedName name="TAXI_MI_ANN">trnldv!$B$2707:$E$2715</definedName>
    <definedName name="TAXI_MI_LIFE">trnldv!$B$2699:$B$2702</definedName>
    <definedName name="TAXI_NEWTECH_PD">trnldv!$B$2743</definedName>
    <definedName name="TAXI_NEWTECH_R">trnldv!$B$2744</definedName>
    <definedName name="TAXI_REV_COEF">trnldv!$B$2740</definedName>
    <definedName name="TAXI_REV_PARAMS">trnldv!$B$2699:$G$2702</definedName>
    <definedName name="TAXI_REV_PERMI">trnldv!$R$2707:$U$2715</definedName>
    <definedName name="TAXI_SALARY">trnldv!$B$2717</definedName>
    <definedName name="TAXI_SHIFTS">trnldv!$F$2707:$I$2715</definedName>
    <definedName name="TB_CAV_ADJ">trnldv!$B$4513:$BE$4513</definedName>
    <definedName name="TB_COEF">trnldv!$B$4503:$E$4511</definedName>
    <definedName name="TBBTUPMHIST">trnldv!$B$4530:$BE$4538</definedName>
    <definedName name="TBCOVID">trnldv!$B$4500:$BE$4500</definedName>
    <definedName name="TBFSHRHIST">trnldv!$C$4553:$BF$4624</definedName>
    <definedName name="TBHISTYEAR">trnldv!$B$4515</definedName>
    <definedName name="TBPMTHIST">trnldv!$B$4489:$BE$4497</definedName>
    <definedName name="TBPMTPC08">trnldv!$B$4518:$B$4526</definedName>
    <definedName name="TBPMTPCGR">trnldv!$H$4518:$H$4526</definedName>
    <definedName name="TBSYSEFF">trnldv!$B$4541:$B$4549</definedName>
    <definedName name="TCONSTANT">trnldv!$C$4701:$K$4701</definedName>
    <definedName name="TDUMM">trnldv!$C$4708:$K$4708</definedName>
    <definedName name="TECHAPPLY">trnldv!$T$22:$AI$221</definedName>
    <definedName name="TECHCOSTA">trnldv!$J$22:$J$221</definedName>
    <definedName name="TECHCOSTAHT">trnldv!$AL$22:$AL$221</definedName>
    <definedName name="TECHCOSTALT">trnldv!$AQ$22:$AQ$221</definedName>
    <definedName name="TECHCOSTR">trnldv!$K$22:$K$221</definedName>
    <definedName name="TECHCOSTRHT">trnldv!$AM$22:$AM$221</definedName>
    <definedName name="TECHCOSTRLT">trnldv!$AR$22:$AR$221</definedName>
    <definedName name="TECHFE">trnldv!$I$22:$I$221</definedName>
    <definedName name="TECHFEHT">trnldv!$AK$22:$AK$221</definedName>
    <definedName name="TECHFELT">trnldv!$AP$22:$AP$221</definedName>
    <definedName name="TECHFYR">trnldv!$N$22:$N$221</definedName>
    <definedName name="TECHGROUP">trnldv!$B$22:$B$221</definedName>
    <definedName name="TECHHP">trnldv!$O$22:$O$221</definedName>
    <definedName name="TECHID">trnldv!$C$22:$C$221</definedName>
    <definedName name="TECHLABIN">trnldv!$D$22:$D$221</definedName>
    <definedName name="TECHLEARN">trnldv!$P$22:$P$221</definedName>
    <definedName name="TECHLRN1">trnldv!$Q$22:$Q$221</definedName>
    <definedName name="TECHLRN2">trnldv!$R$22:$R$221</definedName>
    <definedName name="TECHMKTSHARE">trnldv!$J$348:$Y$1447</definedName>
    <definedName name="TECHSYSTEM">trnldv!$H$22:$H$221</definedName>
    <definedName name="TECHWGTA">trnldv!$L$22:$L$221</definedName>
    <definedName name="TECHWGTR">trnldv!$M$22:$M$221</definedName>
    <definedName name="TFCOEFGHG">trnldv!$B$1900:$AN$1903</definedName>
    <definedName name="TFCOEFNRG">trnldv!$B$1886:$AR$1889</definedName>
    <definedName name="TFUEL">trnldv!$C$4704:$K$4704</definedName>
    <definedName name="THP">trnldv!$C$4705:$K$4705</definedName>
    <definedName name="TINC">trnldv!$C$4703:$K$4703</definedName>
    <definedName name="TMBUSFUEL">trnldv!$C$4650:$O$4657</definedName>
    <definedName name="TMCOVID">trnldv!$C$4640:$BF$4641</definedName>
    <definedName name="TMEFFINIT">trnldv!$C$4645:$BF$4646</definedName>
    <definedName name="TMODINIT">trnldv!$C$4632:$BF$4633</definedName>
    <definedName name="tmodint">trnldv!$B$4630</definedName>
    <definedName name="TMPASMIL">trnldv!$C$4636:$C$4637</definedName>
    <definedName name="TMPG">trnldv!$C$4707:$K$4707</definedName>
    <definedName name="TR_CAV_ADJ">trnldv!$B$4376:$BE$4376</definedName>
    <definedName name="TR_COEF">trnldv!$B$4319:$E$4327</definedName>
    <definedName name="TRCOVID">trnldv!$B$4330:$BE$4330</definedName>
    <definedName name="TREDHIST">trnldv!$B$4365:$BE$4373</definedName>
    <definedName name="TREFFHIST">trnldv!$B$4353:$BE$4361</definedName>
    <definedName name="TRHISTYEAR">trnldv!$B$4316</definedName>
    <definedName name="TRHO">trnldv!$C$4702:$K$4702</definedName>
    <definedName name="TRKFLG">trnldv!$Y$2078:$AF$2092</definedName>
    <definedName name="TRRPMHIST">trnldv!$B$4341:$BE$4349</definedName>
    <definedName name="TRWTCAR_HIST">trnldv!$B$4728:$BE$4728</definedName>
    <definedName name="TRWTTRK_HIST">trnldv!$B$4729:$BE$4729</definedName>
    <definedName name="TWGT">trnldv!$C$4706:$K$4706</definedName>
    <definedName name="TYEAR2T">trnldv!$B$1880:$BE$1880</definedName>
    <definedName name="TZEV_REQ_CA_CO2">trnldv!$B$2584:$BE$2584</definedName>
    <definedName name="TZEV_sales_dist">trnldv!$F$2630:$F$2645</definedName>
    <definedName name="VA_shr_of5">trnldv!$B$2625</definedName>
    <definedName name="VEHBASEYEAR">trnldv!$G$245:$G$332</definedName>
    <definedName name="VEHCLASS">trnldv!$F$245:$F$332</definedName>
    <definedName name="VEHCLASSLABEL">trnldv!$E$245:$E$332</definedName>
    <definedName name="VEHFE">trnldv!$H$245:$H$332</definedName>
    <definedName name="VEHGROUP">trnldv!$D$245:$D$332</definedName>
    <definedName name="VEHGROUPLABEL">trnldv!$B$245:$B$332</definedName>
    <definedName name="VEHHP">trnldv!$K$245:$K$332</definedName>
    <definedName name="VEHPERFCAP">trnldv!$P$245:$P$332</definedName>
    <definedName name="VEHPERFFAC">trnldv!$N$245:$N$332</definedName>
    <definedName name="VEHPERFVAL">trnldv!$M$245:$M$332</definedName>
    <definedName name="VEHPRICE">trnldv!$J$245:$J$332</definedName>
    <definedName name="VEHTANKSIZE">trnldv!$O$245:$O$332</definedName>
    <definedName name="VEHUSEDCAP">trnldv!$Q$245:$Q$332</definedName>
    <definedName name="VEHVOLUME">trnldv!$L$245:$L$332</definedName>
    <definedName name="VEHWEIGHT">trnldv!$I$245:$I$332</definedName>
    <definedName name="VMT">trnldv!$C$224:$N$224</definedName>
    <definedName name="VMT_CA_CO2">trnldv!$B$2586:$BE$2586</definedName>
    <definedName name="VMT_SCHED_PARAM">trnldv!$C$3124:$D$3139</definedName>
    <definedName name="VMTLD">trnldv!$B$4056:$BE$4065</definedName>
    <definedName name="VMTLDHISTYR">trnldv!$B$4068</definedName>
    <definedName name="ymer">trnldv!$B$4757</definedName>
    <definedName name="ysteo">trnldv!$B$4758</definedName>
    <definedName name="ZEV_basebank">trnldv!$B$2609:$E$2617</definedName>
    <definedName name="ZEV_MULTIPLIER">trnldv!$B$2589:$BE$2604</definedName>
    <definedName name="ZEV_REQ_CA_CO2">trnldv!$B$2585:$BE$2585</definedName>
    <definedName name="ZEV_REQUIREMENT">trnldv!$B$2574:$BE$2576</definedName>
    <definedName name="ZEV_Requirement_optional">trnldv!$B$2580:$BE$2582</definedName>
    <definedName name="ZEV_sales_dist">trnldv!$B$2630:$B$2645</definedName>
    <definedName name="ZEV_STATE_ALLOC">trnldv!$B$2550:$BE$2558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299" i="1" l="1"/>
  <c r="AW2299" i="1"/>
  <c r="AX2299" i="1" s="1"/>
  <c r="AY2299" i="1" s="1"/>
  <c r="AZ2299" i="1" s="1"/>
  <c r="AV2299" i="1"/>
  <c r="AJ2299" i="1"/>
  <c r="AK2299" i="1" s="1"/>
  <c r="AL2299" i="1" s="1"/>
  <c r="AM2299" i="1" s="1"/>
  <c r="AN2299" i="1" s="1"/>
  <c r="AO2299" i="1" s="1"/>
  <c r="AP2299" i="1" s="1"/>
  <c r="AQ2299" i="1" s="1"/>
  <c r="AR2299" i="1" s="1"/>
  <c r="AS2299" i="1" s="1"/>
  <c r="AT2299" i="1" s="1"/>
  <c r="AU2299" i="1" s="1"/>
  <c r="AI2299" i="1"/>
  <c r="AH2284" i="1"/>
  <c r="BB2299" i="1"/>
  <c r="BC2299" i="1"/>
  <c r="BD2299" i="1"/>
  <c r="BE2299" i="1"/>
  <c r="BF2299" i="1"/>
  <c r="AD2299" i="1"/>
  <c r="AE2299" i="1"/>
  <c r="AF2299" i="1"/>
  <c r="AG2299" i="1"/>
  <c r="AH2299" i="1"/>
  <c r="AC2299" i="1"/>
  <c r="F2218" i="1"/>
  <c r="E2218" i="1"/>
  <c r="F2217" i="1"/>
  <c r="E2217" i="1"/>
  <c r="W2216" i="1"/>
  <c r="V2216" i="1"/>
  <c r="E2216" i="1"/>
  <c r="V2215" i="1"/>
  <c r="E2215" i="1"/>
  <c r="W2214" i="1"/>
  <c r="X2214" i="1" s="1"/>
  <c r="F2214" i="1"/>
  <c r="F2216" i="1" s="1"/>
  <c r="W2213" i="1"/>
  <c r="W2215" i="1" s="1"/>
  <c r="F2213" i="1"/>
  <c r="F2215" i="1" s="1"/>
  <c r="E2212" i="1"/>
  <c r="V2210" i="1"/>
  <c r="E2210" i="1"/>
  <c r="W2209" i="1"/>
  <c r="V2209" i="1"/>
  <c r="W2208" i="1"/>
  <c r="W2210" i="1" s="1"/>
  <c r="E2208" i="1"/>
  <c r="F2208" i="1" s="1"/>
  <c r="W2207" i="1"/>
  <c r="X2207" i="1" s="1"/>
  <c r="E2207" i="1"/>
  <c r="E2211" i="1" s="1"/>
  <c r="Y2207" i="1" l="1"/>
  <c r="X2209" i="1"/>
  <c r="Y2214" i="1"/>
  <c r="X2216" i="1"/>
  <c r="F2210" i="1"/>
  <c r="G2208" i="1"/>
  <c r="F2212" i="1"/>
  <c r="G2214" i="1"/>
  <c r="G2213" i="1"/>
  <c r="X2208" i="1"/>
  <c r="X2213" i="1"/>
  <c r="F2207" i="1"/>
  <c r="E2209" i="1"/>
  <c r="G2215" i="1" l="1"/>
  <c r="H2213" i="1"/>
  <c r="G2217" i="1"/>
  <c r="H2208" i="1"/>
  <c r="G2210" i="1"/>
  <c r="G2212" i="1"/>
  <c r="F2211" i="1"/>
  <c r="F2209" i="1"/>
  <c r="G2207" i="1"/>
  <c r="H2214" i="1"/>
  <c r="G2218" i="1"/>
  <c r="G2216" i="1"/>
  <c r="Z2214" i="1"/>
  <c r="Z2216" i="1" s="1"/>
  <c r="Y2216" i="1"/>
  <c r="X2215" i="1"/>
  <c r="Y2213" i="1"/>
  <c r="X2210" i="1"/>
  <c r="Y2208" i="1"/>
  <c r="Z2207" i="1"/>
  <c r="Z2209" i="1" s="1"/>
  <c r="Y2209" i="1"/>
  <c r="Z2208" i="1" l="1"/>
  <c r="Z2210" i="1" s="1"/>
  <c r="Y2210" i="1"/>
  <c r="I2214" i="1"/>
  <c r="H2216" i="1"/>
  <c r="H2218" i="1"/>
  <c r="G2211" i="1"/>
  <c r="G2209" i="1"/>
  <c r="H2207" i="1"/>
  <c r="I2208" i="1"/>
  <c r="H2212" i="1"/>
  <c r="H2210" i="1"/>
  <c r="H2215" i="1"/>
  <c r="I2213" i="1"/>
  <c r="H2217" i="1"/>
  <c r="Y2215" i="1"/>
  <c r="Z2213" i="1"/>
  <c r="Z2215" i="1" s="1"/>
  <c r="J2213" i="1" l="1"/>
  <c r="I2217" i="1"/>
  <c r="I2215" i="1"/>
  <c r="I2212" i="1"/>
  <c r="I2210" i="1"/>
  <c r="J2208" i="1"/>
  <c r="H2211" i="1"/>
  <c r="I2207" i="1"/>
  <c r="H2209" i="1"/>
  <c r="I2216" i="1"/>
  <c r="J2214" i="1"/>
  <c r="I2218" i="1"/>
  <c r="J2216" i="1" l="1"/>
  <c r="J2218" i="1"/>
  <c r="K2214" i="1"/>
  <c r="J2207" i="1"/>
  <c r="I2209" i="1"/>
  <c r="I2211" i="1"/>
  <c r="J2212" i="1"/>
  <c r="J2210" i="1"/>
  <c r="K2208" i="1"/>
  <c r="J2215" i="1"/>
  <c r="J2217" i="1"/>
  <c r="K2213" i="1"/>
  <c r="K2212" i="1" l="1"/>
  <c r="K2210" i="1"/>
  <c r="L2208" i="1"/>
  <c r="K2207" i="1"/>
  <c r="J2211" i="1"/>
  <c r="J2209" i="1"/>
  <c r="L2214" i="1"/>
  <c r="K2216" i="1"/>
  <c r="K2218" i="1"/>
  <c r="K2217" i="1"/>
  <c r="K2215" i="1"/>
  <c r="L2213" i="1"/>
  <c r="M2213" i="1" l="1"/>
  <c r="L2215" i="1"/>
  <c r="L2217" i="1"/>
  <c r="M2217" i="1" s="1"/>
  <c r="L2216" i="1"/>
  <c r="M2214" i="1"/>
  <c r="L2218" i="1"/>
  <c r="M2218" i="1" s="1"/>
  <c r="K2209" i="1"/>
  <c r="K2211" i="1"/>
  <c r="L2207" i="1"/>
  <c r="L2212" i="1"/>
  <c r="M2212" i="1" s="1"/>
  <c r="N2212" i="1" s="1"/>
  <c r="O2212" i="1" s="1"/>
  <c r="P2212" i="1" s="1"/>
  <c r="Q2212" i="1" s="1"/>
  <c r="R2212" i="1" s="1"/>
  <c r="S2212" i="1" s="1"/>
  <c r="T2212" i="1" s="1"/>
  <c r="U2212" i="1" s="1"/>
  <c r="V2212" i="1" s="1"/>
  <c r="W2212" i="1" s="1"/>
  <c r="X2212" i="1" s="1"/>
  <c r="Y2212" i="1" s="1"/>
  <c r="Z2212" i="1" s="1"/>
  <c r="AA2212" i="1" s="1"/>
  <c r="AB2212" i="1" s="1"/>
  <c r="AC2212" i="1" s="1"/>
  <c r="AD2212" i="1" s="1"/>
  <c r="AE2212" i="1" s="1"/>
  <c r="AF2212" i="1" s="1"/>
  <c r="L2210" i="1"/>
  <c r="M2208" i="1"/>
  <c r="L2209" i="1" l="1"/>
  <c r="M2207" i="1"/>
  <c r="L2211" i="1"/>
  <c r="M2211" i="1" s="1"/>
  <c r="N2211" i="1" s="1"/>
  <c r="O2211" i="1" s="1"/>
  <c r="P2211" i="1" s="1"/>
  <c r="Q2211" i="1" s="1"/>
  <c r="R2211" i="1" s="1"/>
  <c r="S2211" i="1" s="1"/>
  <c r="T2211" i="1" s="1"/>
  <c r="U2211" i="1" s="1"/>
  <c r="V2211" i="1" s="1"/>
  <c r="W2211" i="1" s="1"/>
  <c r="X2211" i="1" s="1"/>
  <c r="Y2211" i="1" s="1"/>
  <c r="Z2211" i="1" s="1"/>
  <c r="AA2211" i="1" s="1"/>
  <c r="AB2211" i="1" s="1"/>
  <c r="AC2211" i="1" s="1"/>
  <c r="AD2211" i="1" s="1"/>
  <c r="AE2211" i="1" s="1"/>
  <c r="AF2211" i="1" s="1"/>
  <c r="P2205" i="1"/>
  <c r="N2218" i="1" s="1"/>
  <c r="O2218" i="1" s="1"/>
  <c r="P2218" i="1" s="1"/>
  <c r="Q2218" i="1" s="1"/>
  <c r="R2218" i="1" s="1"/>
  <c r="S2218" i="1" s="1"/>
  <c r="T2218" i="1" s="1"/>
  <c r="U2218" i="1" s="1"/>
  <c r="V2218" i="1" s="1"/>
  <c r="W2218" i="1" s="1"/>
  <c r="X2218" i="1" s="1"/>
  <c r="Y2218" i="1" s="1"/>
  <c r="Z2218" i="1" s="1"/>
  <c r="AA2218" i="1" s="1"/>
  <c r="AB2218" i="1" s="1"/>
  <c r="AC2218" i="1" s="1"/>
  <c r="AD2218" i="1" s="1"/>
  <c r="AE2218" i="1" s="1"/>
  <c r="AF2218" i="1" s="1"/>
  <c r="N2208" i="1"/>
  <c r="M2210" i="1"/>
  <c r="M2216" i="1"/>
  <c r="N2214" i="1"/>
  <c r="N2213" i="1"/>
  <c r="M2215" i="1"/>
  <c r="O2214" i="1" l="1"/>
  <c r="P2214" i="1" s="1"/>
  <c r="Q2214" i="1" s="1"/>
  <c r="R2214" i="1" s="1"/>
  <c r="S2214" i="1" s="1"/>
  <c r="T2214" i="1" s="1"/>
  <c r="U2214" i="1" s="1"/>
  <c r="N2216" i="1"/>
  <c r="O2216" i="1" s="1"/>
  <c r="P2216" i="1" s="1"/>
  <c r="Q2216" i="1" s="1"/>
  <c r="R2216" i="1" s="1"/>
  <c r="S2216" i="1" s="1"/>
  <c r="T2216" i="1" s="1"/>
  <c r="U2216" i="1" s="1"/>
  <c r="N2210" i="1"/>
  <c r="O2210" i="1" s="1"/>
  <c r="P2210" i="1" s="1"/>
  <c r="Q2210" i="1" s="1"/>
  <c r="R2210" i="1" s="1"/>
  <c r="S2210" i="1" s="1"/>
  <c r="T2210" i="1" s="1"/>
  <c r="U2210" i="1" s="1"/>
  <c r="O2208" i="1"/>
  <c r="P2208" i="1" s="1"/>
  <c r="Q2208" i="1" s="1"/>
  <c r="R2208" i="1" s="1"/>
  <c r="S2208" i="1" s="1"/>
  <c r="T2208" i="1" s="1"/>
  <c r="U2208" i="1" s="1"/>
  <c r="N2217" i="1"/>
  <c r="O2217" i="1" s="1"/>
  <c r="P2217" i="1" s="1"/>
  <c r="Q2217" i="1" s="1"/>
  <c r="R2217" i="1" s="1"/>
  <c r="S2217" i="1" s="1"/>
  <c r="T2217" i="1" s="1"/>
  <c r="U2217" i="1" s="1"/>
  <c r="V2217" i="1" s="1"/>
  <c r="W2217" i="1" s="1"/>
  <c r="X2217" i="1" s="1"/>
  <c r="Y2217" i="1" s="1"/>
  <c r="Z2217" i="1" s="1"/>
  <c r="AA2217" i="1" s="1"/>
  <c r="AB2217" i="1" s="1"/>
  <c r="AC2217" i="1" s="1"/>
  <c r="AD2217" i="1" s="1"/>
  <c r="AE2217" i="1" s="1"/>
  <c r="AF2217" i="1" s="1"/>
  <c r="N2207" i="1"/>
  <c r="M2209" i="1"/>
  <c r="O2213" i="1"/>
  <c r="P2213" i="1" s="1"/>
  <c r="Q2213" i="1" s="1"/>
  <c r="R2213" i="1" s="1"/>
  <c r="S2213" i="1" s="1"/>
  <c r="T2213" i="1" s="1"/>
  <c r="U2213" i="1" s="1"/>
  <c r="N2215" i="1"/>
  <c r="O2215" i="1" s="1"/>
  <c r="P2215" i="1" s="1"/>
  <c r="Q2215" i="1" s="1"/>
  <c r="R2215" i="1" s="1"/>
  <c r="S2215" i="1" s="1"/>
  <c r="T2215" i="1" s="1"/>
  <c r="U2215" i="1" s="1"/>
  <c r="N2209" i="1" l="1"/>
  <c r="O2209" i="1" s="1"/>
  <c r="P2209" i="1" s="1"/>
  <c r="Q2209" i="1" s="1"/>
  <c r="R2209" i="1" s="1"/>
  <c r="S2209" i="1" s="1"/>
  <c r="T2209" i="1" s="1"/>
  <c r="U2209" i="1" s="1"/>
  <c r="O2207" i="1"/>
  <c r="P2207" i="1" s="1"/>
  <c r="Q2207" i="1" s="1"/>
  <c r="R2207" i="1" s="1"/>
  <c r="S2207" i="1" s="1"/>
  <c r="T2207" i="1" s="1"/>
  <c r="U2207" i="1" s="1"/>
  <c r="C2015" i="1" l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2015" i="1"/>
  <c r="B2009" i="1"/>
  <c r="AJ2292" i="1"/>
  <c r="AK2292" i="1" s="1"/>
  <c r="AL2292" i="1" s="1"/>
  <c r="AH2292" i="1"/>
  <c r="AI2292" i="1" s="1"/>
  <c r="K2103" i="1"/>
  <c r="J2103" i="1" s="1"/>
  <c r="I2103" i="1" s="1"/>
  <c r="H2103" i="1" s="1"/>
  <c r="G2103" i="1" s="1"/>
  <c r="F2103" i="1" l="1"/>
  <c r="E2103" i="1" s="1"/>
  <c r="D2103" i="1" s="1"/>
  <c r="AF2316" i="1" l="1"/>
  <c r="AG2316" i="1" s="1"/>
  <c r="AF2307" i="1" l="1"/>
  <c r="AG2307" i="1" s="1"/>
  <c r="AH2307" i="1" s="1"/>
  <c r="AI2307" i="1" s="1"/>
  <c r="AJ2307" i="1" s="1"/>
  <c r="AK2307" i="1" s="1"/>
  <c r="AL2307" i="1" s="1"/>
  <c r="AM2307" i="1" s="1"/>
  <c r="AN2307" i="1" s="1"/>
  <c r="AO2307" i="1" s="1"/>
  <c r="AP2307" i="1" s="1"/>
  <c r="AQ2307" i="1" s="1"/>
  <c r="AR2307" i="1" s="1"/>
  <c r="AS2307" i="1" s="1"/>
  <c r="AT2307" i="1" s="1"/>
  <c r="AU2307" i="1" s="1"/>
  <c r="AV2307" i="1" s="1"/>
  <c r="AW2307" i="1" s="1"/>
  <c r="AX2307" i="1" s="1"/>
  <c r="AY2307" i="1" s="1"/>
  <c r="AZ2307" i="1" s="1"/>
  <c r="BA2307" i="1" s="1"/>
  <c r="BB2307" i="1" s="1"/>
  <c r="BC2307" i="1" s="1"/>
  <c r="BD2307" i="1" s="1"/>
  <c r="BE2307" i="1" s="1"/>
  <c r="BF2307" i="1" s="1"/>
  <c r="AF2300" i="1"/>
  <c r="AG2300" i="1" s="1"/>
  <c r="AH2300" i="1" s="1"/>
  <c r="AI2300" i="1" s="1"/>
  <c r="AJ2300" i="1" s="1"/>
  <c r="AK2300" i="1" s="1"/>
  <c r="AL2300" i="1" s="1"/>
  <c r="AE2317" i="1" l="1"/>
  <c r="AF2317" i="1" s="1"/>
  <c r="AG2317" i="1" s="1"/>
  <c r="AH2317" i="1" s="1"/>
  <c r="AI2317" i="1" s="1"/>
  <c r="AJ2317" i="1" s="1"/>
  <c r="AK2317" i="1" s="1"/>
  <c r="AL2317" i="1" s="1"/>
  <c r="AM2317" i="1" s="1"/>
  <c r="AN2317" i="1" s="1"/>
  <c r="AO2317" i="1" s="1"/>
  <c r="AP2317" i="1" s="1"/>
  <c r="AQ2317" i="1" s="1"/>
  <c r="AR2317" i="1" s="1"/>
  <c r="AS2317" i="1" s="1"/>
  <c r="AT2317" i="1" s="1"/>
  <c r="AU2317" i="1" s="1"/>
  <c r="AV2317" i="1" s="1"/>
  <c r="AW2317" i="1" s="1"/>
  <c r="AX2317" i="1" s="1"/>
  <c r="AY2317" i="1" s="1"/>
  <c r="AZ2317" i="1" s="1"/>
  <c r="BA2317" i="1" s="1"/>
  <c r="BB2317" i="1" s="1"/>
  <c r="BC2317" i="1" s="1"/>
  <c r="BD2317" i="1" s="1"/>
  <c r="BE2317" i="1" s="1"/>
  <c r="BF2317" i="1" s="1"/>
  <c r="AH2315" i="1"/>
  <c r="AI2315" i="1" s="1"/>
  <c r="AJ2315" i="1" s="1"/>
  <c r="AK2315" i="1" s="1"/>
  <c r="AL2315" i="1" s="1"/>
  <c r="AM2315" i="1" s="1"/>
  <c r="AN2315" i="1" s="1"/>
  <c r="AO2315" i="1" s="1"/>
  <c r="AP2315" i="1" s="1"/>
  <c r="AQ2315" i="1" s="1"/>
  <c r="AR2315" i="1" s="1"/>
  <c r="AS2315" i="1" s="1"/>
  <c r="AT2315" i="1" s="1"/>
  <c r="AU2315" i="1" s="1"/>
  <c r="AV2315" i="1" s="1"/>
  <c r="AW2315" i="1" s="1"/>
  <c r="AX2315" i="1" s="1"/>
  <c r="AY2315" i="1" s="1"/>
  <c r="AZ2315" i="1" s="1"/>
  <c r="BA2315" i="1" s="1"/>
  <c r="BB2315" i="1" s="1"/>
  <c r="BC2315" i="1" s="1"/>
  <c r="BD2315" i="1" s="1"/>
  <c r="BE2315" i="1" s="1"/>
  <c r="BF2315" i="1" s="1"/>
  <c r="AF2308" i="1"/>
  <c r="AG2308" i="1" s="1"/>
  <c r="AH2308" i="1" s="1"/>
  <c r="AI2308" i="1" s="1"/>
  <c r="AJ2308" i="1" s="1"/>
  <c r="AF2306" i="1"/>
  <c r="AG2306" i="1" s="1"/>
  <c r="AD2305" i="1"/>
  <c r="AE2305" i="1" s="1"/>
  <c r="AF2305" i="1" s="1"/>
  <c r="AG2305" i="1" s="1"/>
  <c r="AH2305" i="1" s="1"/>
  <c r="AI2305" i="1" s="1"/>
  <c r="AJ2305" i="1" s="1"/>
  <c r="AK2305" i="1" s="1"/>
  <c r="AL2305" i="1" s="1"/>
  <c r="AM2305" i="1" s="1"/>
  <c r="AN2305" i="1" s="1"/>
  <c r="AO2305" i="1" s="1"/>
  <c r="AP2305" i="1" s="1"/>
  <c r="AQ2305" i="1" s="1"/>
  <c r="AR2305" i="1" s="1"/>
  <c r="AS2305" i="1" s="1"/>
  <c r="AT2305" i="1" s="1"/>
  <c r="AU2305" i="1" s="1"/>
  <c r="AV2305" i="1" s="1"/>
  <c r="AW2305" i="1" s="1"/>
  <c r="AX2305" i="1" s="1"/>
  <c r="AY2305" i="1" s="1"/>
  <c r="AZ2305" i="1" s="1"/>
  <c r="BA2305" i="1" s="1"/>
  <c r="BB2305" i="1" s="1"/>
  <c r="BC2305" i="1" s="1"/>
  <c r="BD2305" i="1" s="1"/>
  <c r="BE2305" i="1" s="1"/>
  <c r="BF2305" i="1" s="1"/>
  <c r="AC2304" i="1"/>
  <c r="AD2304" i="1" s="1"/>
  <c r="AE2304" i="1" s="1"/>
  <c r="AF2304" i="1" s="1"/>
  <c r="AG2304" i="1" s="1"/>
  <c r="AH2304" i="1" s="1"/>
  <c r="AI2304" i="1" s="1"/>
  <c r="AJ2304" i="1" s="1"/>
  <c r="AK2304" i="1" s="1"/>
  <c r="AL2304" i="1" s="1"/>
  <c r="AM2304" i="1" s="1"/>
  <c r="AN2304" i="1" s="1"/>
  <c r="AO2304" i="1" s="1"/>
  <c r="AP2304" i="1" s="1"/>
  <c r="AQ2304" i="1" s="1"/>
  <c r="AR2304" i="1" s="1"/>
  <c r="AS2304" i="1" s="1"/>
  <c r="AT2304" i="1" s="1"/>
  <c r="AU2304" i="1" s="1"/>
  <c r="AV2304" i="1" s="1"/>
  <c r="AW2304" i="1" s="1"/>
  <c r="AX2304" i="1" s="1"/>
  <c r="AY2304" i="1" s="1"/>
  <c r="AZ2304" i="1" s="1"/>
  <c r="BA2304" i="1" s="1"/>
  <c r="BB2304" i="1" s="1"/>
  <c r="BC2304" i="1" s="1"/>
  <c r="BD2304" i="1" s="1"/>
  <c r="BE2304" i="1" s="1"/>
  <c r="BF2304" i="1" s="1"/>
  <c r="AE2303" i="1"/>
  <c r="AF2303" i="1" s="1"/>
  <c r="AG2303" i="1" s="1"/>
  <c r="AH2303" i="1" s="1"/>
  <c r="AI2303" i="1" s="1"/>
  <c r="AJ2303" i="1" s="1"/>
  <c r="AK2303" i="1" s="1"/>
  <c r="AL2303" i="1" s="1"/>
  <c r="AM2303" i="1" s="1"/>
  <c r="AN2303" i="1" s="1"/>
  <c r="AO2303" i="1" s="1"/>
  <c r="AP2303" i="1" s="1"/>
  <c r="AQ2303" i="1" s="1"/>
  <c r="AR2303" i="1" s="1"/>
  <c r="AS2303" i="1" s="1"/>
  <c r="AT2303" i="1" s="1"/>
  <c r="AU2303" i="1" s="1"/>
  <c r="AV2303" i="1" s="1"/>
  <c r="AW2303" i="1" s="1"/>
  <c r="AX2303" i="1" s="1"/>
  <c r="AY2303" i="1" s="1"/>
  <c r="AZ2303" i="1" s="1"/>
  <c r="BA2303" i="1" s="1"/>
  <c r="BB2303" i="1" s="1"/>
  <c r="BC2303" i="1" s="1"/>
  <c r="BD2303" i="1" s="1"/>
  <c r="BE2303" i="1" s="1"/>
  <c r="BF2303" i="1" s="1"/>
  <c r="AE2301" i="1"/>
  <c r="AF2301" i="1" s="1"/>
  <c r="AG2301" i="1" s="1"/>
  <c r="AH2301" i="1" s="1"/>
  <c r="AI2301" i="1" s="1"/>
  <c r="AJ2301" i="1" s="1"/>
  <c r="AK2301" i="1" s="1"/>
  <c r="AL2301" i="1" s="1"/>
  <c r="AM2301" i="1" s="1"/>
  <c r="AN2301" i="1" s="1"/>
  <c r="AO2301" i="1" s="1"/>
  <c r="AP2301" i="1" s="1"/>
  <c r="AQ2301" i="1" s="1"/>
  <c r="AR2301" i="1" s="1"/>
  <c r="AS2301" i="1" s="1"/>
  <c r="AT2301" i="1" s="1"/>
  <c r="AU2301" i="1" s="1"/>
  <c r="AV2301" i="1" s="1"/>
  <c r="AW2301" i="1" s="1"/>
  <c r="AX2301" i="1" s="1"/>
  <c r="AY2301" i="1" s="1"/>
  <c r="AZ2301" i="1" s="1"/>
  <c r="BA2301" i="1" s="1"/>
  <c r="BB2301" i="1" s="1"/>
  <c r="BC2301" i="1" s="1"/>
  <c r="BD2301" i="1" s="1"/>
  <c r="BE2301" i="1" s="1"/>
  <c r="BF2301" i="1" s="1"/>
  <c r="BK2292" i="1"/>
  <c r="BJ2292" i="1"/>
  <c r="BM2291" i="1"/>
  <c r="AE2291" i="1"/>
  <c r="AF2291" i="1" s="1"/>
  <c r="AG2291" i="1" s="1"/>
  <c r="AH2291" i="1" s="1"/>
  <c r="AI2291" i="1" s="1"/>
  <c r="AJ2291" i="1" s="1"/>
  <c r="AK2291" i="1" s="1"/>
  <c r="AL2291" i="1" s="1"/>
  <c r="AM2291" i="1" s="1"/>
  <c r="AN2291" i="1" s="1"/>
  <c r="AO2291" i="1" s="1"/>
  <c r="AP2291" i="1" s="1"/>
  <c r="AQ2291" i="1" s="1"/>
  <c r="AR2291" i="1" s="1"/>
  <c r="AS2291" i="1" s="1"/>
  <c r="AT2291" i="1" s="1"/>
  <c r="AU2291" i="1" s="1"/>
  <c r="AV2291" i="1" s="1"/>
  <c r="AW2291" i="1" s="1"/>
  <c r="AX2291" i="1" s="1"/>
  <c r="AY2291" i="1" s="1"/>
  <c r="AZ2291" i="1" s="1"/>
  <c r="BA2291" i="1" s="1"/>
  <c r="BB2291" i="1" s="1"/>
  <c r="BC2291" i="1" s="1"/>
  <c r="BD2291" i="1" s="1"/>
  <c r="BE2291" i="1" s="1"/>
  <c r="BF2291" i="1" s="1"/>
  <c r="BM2290" i="1"/>
  <c r="AF2290" i="1"/>
  <c r="AG2290" i="1" s="1"/>
  <c r="AH2290" i="1" s="1"/>
  <c r="AI2290" i="1" s="1"/>
  <c r="AJ2290" i="1" s="1"/>
  <c r="AK2290" i="1" s="1"/>
  <c r="AL2290" i="1" s="1"/>
  <c r="AM2290" i="1" s="1"/>
  <c r="AN2290" i="1" s="1"/>
  <c r="AO2290" i="1" s="1"/>
  <c r="AP2290" i="1" s="1"/>
  <c r="AQ2290" i="1" s="1"/>
  <c r="AR2290" i="1" s="1"/>
  <c r="AS2290" i="1" s="1"/>
  <c r="AT2290" i="1" s="1"/>
  <c r="AU2290" i="1" s="1"/>
  <c r="AV2290" i="1" s="1"/>
  <c r="AW2290" i="1" s="1"/>
  <c r="AX2290" i="1" s="1"/>
  <c r="AY2290" i="1" s="1"/>
  <c r="AZ2290" i="1" s="1"/>
  <c r="BA2290" i="1" s="1"/>
  <c r="BB2290" i="1" s="1"/>
  <c r="BC2290" i="1" s="1"/>
  <c r="BD2290" i="1" s="1"/>
  <c r="BE2290" i="1" s="1"/>
  <c r="BF2290" i="1" s="1"/>
  <c r="AD2289" i="1"/>
  <c r="AE2289" i="1" s="1"/>
  <c r="AF2289" i="1" s="1"/>
  <c r="AG2289" i="1" s="1"/>
  <c r="AH2289" i="1" s="1"/>
  <c r="AI2289" i="1" s="1"/>
  <c r="AJ2289" i="1" s="1"/>
  <c r="AK2289" i="1" s="1"/>
  <c r="AL2289" i="1" s="1"/>
  <c r="AM2289" i="1" s="1"/>
  <c r="AN2289" i="1" s="1"/>
  <c r="AO2289" i="1" s="1"/>
  <c r="AP2289" i="1" s="1"/>
  <c r="AQ2289" i="1" s="1"/>
  <c r="AR2289" i="1" s="1"/>
  <c r="AS2289" i="1" s="1"/>
  <c r="AT2289" i="1" s="1"/>
  <c r="AU2289" i="1" s="1"/>
  <c r="AV2289" i="1" s="1"/>
  <c r="AW2289" i="1" s="1"/>
  <c r="AX2289" i="1" s="1"/>
  <c r="AY2289" i="1" s="1"/>
  <c r="AZ2289" i="1" s="1"/>
  <c r="BA2289" i="1" s="1"/>
  <c r="BB2289" i="1" s="1"/>
  <c r="BC2289" i="1" s="1"/>
  <c r="BD2289" i="1" s="1"/>
  <c r="BE2289" i="1" s="1"/>
  <c r="BF2289" i="1" s="1"/>
  <c r="AC2288" i="1"/>
  <c r="AD2288" i="1" s="1"/>
  <c r="AE2288" i="1" s="1"/>
  <c r="AF2288" i="1" s="1"/>
  <c r="AG2288" i="1" s="1"/>
  <c r="AH2288" i="1" s="1"/>
  <c r="AI2288" i="1" s="1"/>
  <c r="AJ2288" i="1" s="1"/>
  <c r="AK2288" i="1" s="1"/>
  <c r="AL2288" i="1" s="1"/>
  <c r="AM2288" i="1" s="1"/>
  <c r="AN2288" i="1" s="1"/>
  <c r="AO2288" i="1" s="1"/>
  <c r="AP2288" i="1" s="1"/>
  <c r="AQ2288" i="1" s="1"/>
  <c r="AR2288" i="1" s="1"/>
  <c r="AS2288" i="1" s="1"/>
  <c r="AT2288" i="1" s="1"/>
  <c r="AU2288" i="1" s="1"/>
  <c r="AV2288" i="1" s="1"/>
  <c r="AW2288" i="1" s="1"/>
  <c r="AX2288" i="1" s="1"/>
  <c r="AY2288" i="1" s="1"/>
  <c r="AZ2288" i="1" s="1"/>
  <c r="BA2288" i="1" s="1"/>
  <c r="BB2288" i="1" s="1"/>
  <c r="BC2288" i="1" s="1"/>
  <c r="BD2288" i="1" s="1"/>
  <c r="BE2288" i="1" s="1"/>
  <c r="BF2288" i="1" s="1"/>
  <c r="AC2287" i="1"/>
  <c r="AD2287" i="1" s="1"/>
  <c r="AE2287" i="1" s="1"/>
  <c r="AF2287" i="1" s="1"/>
  <c r="AG2287" i="1" s="1"/>
  <c r="AH2287" i="1" s="1"/>
  <c r="AI2287" i="1" s="1"/>
  <c r="AJ2287" i="1" s="1"/>
  <c r="AK2287" i="1" s="1"/>
  <c r="AL2287" i="1" s="1"/>
  <c r="AM2287" i="1" s="1"/>
  <c r="AN2287" i="1" s="1"/>
  <c r="AO2287" i="1" s="1"/>
  <c r="AP2287" i="1" s="1"/>
  <c r="AQ2287" i="1" s="1"/>
  <c r="AR2287" i="1" s="1"/>
  <c r="AS2287" i="1" s="1"/>
  <c r="AT2287" i="1" s="1"/>
  <c r="AU2287" i="1" s="1"/>
  <c r="AV2287" i="1" s="1"/>
  <c r="AW2287" i="1" s="1"/>
  <c r="AX2287" i="1" s="1"/>
  <c r="AY2287" i="1" s="1"/>
  <c r="AZ2287" i="1" s="1"/>
  <c r="BA2287" i="1" s="1"/>
  <c r="BB2287" i="1" s="1"/>
  <c r="BC2287" i="1" s="1"/>
  <c r="BD2287" i="1" s="1"/>
  <c r="BE2287" i="1" s="1"/>
  <c r="BF2287" i="1" s="1"/>
  <c r="AH2306" i="1" l="1"/>
  <c r="AI2306" i="1" s="1"/>
  <c r="AJ2306" i="1" s="1"/>
  <c r="AK2306" i="1" s="1"/>
  <c r="AL2306" i="1" s="1"/>
  <c r="AM2306" i="1" s="1"/>
  <c r="AN2306" i="1" s="1"/>
  <c r="AO2306" i="1" s="1"/>
  <c r="AP2306" i="1" s="1"/>
  <c r="AQ2306" i="1" s="1"/>
  <c r="AR2306" i="1" s="1"/>
  <c r="AS2306" i="1" s="1"/>
  <c r="AT2306" i="1" s="1"/>
  <c r="AU2306" i="1" s="1"/>
  <c r="AV2306" i="1" s="1"/>
  <c r="AW2306" i="1" s="1"/>
  <c r="AX2306" i="1" s="1"/>
  <c r="AY2306" i="1" s="1"/>
  <c r="AZ2306" i="1" s="1"/>
  <c r="BA2306" i="1" s="1"/>
  <c r="BB2306" i="1" s="1"/>
  <c r="BC2306" i="1" s="1"/>
  <c r="BD2306" i="1" s="1"/>
  <c r="BE2306" i="1" s="1"/>
  <c r="BF2306" i="1" s="1"/>
  <c r="AH2316" i="1"/>
  <c r="AM2300" i="1"/>
  <c r="AN2300" i="1" s="1"/>
  <c r="AO2300" i="1" s="1"/>
  <c r="AP2300" i="1" s="1"/>
  <c r="AQ2300" i="1" s="1"/>
  <c r="AR2300" i="1" s="1"/>
  <c r="AS2300" i="1" s="1"/>
  <c r="AT2300" i="1" s="1"/>
  <c r="AU2300" i="1" s="1"/>
  <c r="AV2300" i="1" s="1"/>
  <c r="AW2300" i="1" s="1"/>
  <c r="AX2300" i="1" s="1"/>
  <c r="AY2300" i="1" s="1"/>
  <c r="AZ2300" i="1" s="1"/>
  <c r="BA2300" i="1" s="1"/>
  <c r="BB2300" i="1" s="1"/>
  <c r="BC2300" i="1" s="1"/>
  <c r="BD2300" i="1" s="1"/>
  <c r="BE2300" i="1" s="1"/>
  <c r="BF2300" i="1" s="1"/>
  <c r="AK2308" i="1"/>
  <c r="AL2308" i="1" s="1"/>
  <c r="AM2308" i="1" s="1"/>
  <c r="AN2308" i="1" s="1"/>
  <c r="AO2308" i="1" s="1"/>
  <c r="AP2308" i="1" s="1"/>
  <c r="AQ2308" i="1" s="1"/>
  <c r="AR2308" i="1" s="1"/>
  <c r="AS2308" i="1" s="1"/>
  <c r="AT2308" i="1" s="1"/>
  <c r="AU2308" i="1" s="1"/>
  <c r="AV2308" i="1" s="1"/>
  <c r="AW2308" i="1" s="1"/>
  <c r="AX2308" i="1" s="1"/>
  <c r="AY2308" i="1" s="1"/>
  <c r="AZ2308" i="1" s="1"/>
  <c r="BA2308" i="1" s="1"/>
  <c r="BB2308" i="1" s="1"/>
  <c r="BC2308" i="1" s="1"/>
  <c r="BD2308" i="1" s="1"/>
  <c r="BE2308" i="1" s="1"/>
  <c r="BF2308" i="1" s="1"/>
  <c r="AI2316" i="1" l="1"/>
  <c r="AJ2316" i="1" s="1"/>
  <c r="AK2316" i="1" s="1"/>
  <c r="AL2316" i="1" s="1"/>
  <c r="AM2316" i="1" s="1"/>
  <c r="AN2316" i="1" s="1"/>
  <c r="AO2316" i="1" s="1"/>
  <c r="AP2316" i="1" s="1"/>
  <c r="AQ2316" i="1" s="1"/>
  <c r="AR2316" i="1" s="1"/>
  <c r="AS2316" i="1" s="1"/>
  <c r="AT2316" i="1" s="1"/>
  <c r="AU2316" i="1" s="1"/>
  <c r="AV2316" i="1" s="1"/>
  <c r="AW2316" i="1" s="1"/>
  <c r="AX2316" i="1" s="1"/>
  <c r="AY2316" i="1" s="1"/>
  <c r="AZ2316" i="1" s="1"/>
  <c r="BA2316" i="1" s="1"/>
  <c r="BB2316" i="1" s="1"/>
  <c r="BC2316" i="1" s="1"/>
  <c r="BD2316" i="1" s="1"/>
  <c r="BE2316" i="1" s="1"/>
  <c r="BF2316" i="1" s="1"/>
  <c r="Y1383" i="1"/>
  <c r="Y1386" i="1" s="1"/>
  <c r="Y1389" i="1" s="1"/>
  <c r="Y1392" i="1" s="1"/>
  <c r="Y1395" i="1" s="1"/>
  <c r="Y1398" i="1" s="1"/>
  <c r="Y1401" i="1" s="1"/>
  <c r="Y1404" i="1" s="1"/>
  <c r="Y1407" i="1" s="1"/>
  <c r="Y1410" i="1" s="1"/>
  <c r="Y1413" i="1" s="1"/>
  <c r="Y1416" i="1" s="1"/>
  <c r="Y1419" i="1" s="1"/>
  <c r="Y1422" i="1" s="1"/>
  <c r="Y1425" i="1" s="1"/>
  <c r="W1383" i="1"/>
  <c r="W1386" i="1" s="1"/>
  <c r="W1389" i="1" s="1"/>
  <c r="W1392" i="1" s="1"/>
  <c r="W1395" i="1" s="1"/>
  <c r="W1398" i="1" s="1"/>
  <c r="W1401" i="1" s="1"/>
  <c r="W1404" i="1" s="1"/>
  <c r="W1407" i="1" s="1"/>
  <c r="W1410" i="1" s="1"/>
  <c r="W1413" i="1" s="1"/>
  <c r="W1416" i="1" s="1"/>
  <c r="W1419" i="1" s="1"/>
  <c r="W1422" i="1" s="1"/>
  <c r="W1425" i="1" s="1"/>
  <c r="U1383" i="1"/>
  <c r="U1386" i="1" s="1"/>
  <c r="U1389" i="1" s="1"/>
  <c r="U1392" i="1" s="1"/>
  <c r="U1395" i="1" s="1"/>
  <c r="U1398" i="1" s="1"/>
  <c r="U1401" i="1" s="1"/>
  <c r="U1404" i="1" s="1"/>
  <c r="U1407" i="1" s="1"/>
  <c r="U1410" i="1" s="1"/>
  <c r="U1413" i="1" s="1"/>
  <c r="U1416" i="1" s="1"/>
  <c r="U1419" i="1" s="1"/>
  <c r="U1422" i="1" s="1"/>
  <c r="U1425" i="1" s="1"/>
  <c r="S1383" i="1"/>
  <c r="S1386" i="1" s="1"/>
  <c r="S1389" i="1" s="1"/>
  <c r="S1392" i="1" s="1"/>
  <c r="S1395" i="1" s="1"/>
  <c r="S1398" i="1" s="1"/>
  <c r="S1401" i="1" s="1"/>
  <c r="S1404" i="1" s="1"/>
  <c r="S1407" i="1" s="1"/>
  <c r="S1410" i="1" s="1"/>
  <c r="S1413" i="1" s="1"/>
  <c r="S1416" i="1" s="1"/>
  <c r="S1419" i="1" s="1"/>
  <c r="S1422" i="1" s="1"/>
  <c r="S1425" i="1" s="1"/>
  <c r="Q1383" i="1"/>
  <c r="Q1386" i="1" s="1"/>
  <c r="Q1389" i="1" s="1"/>
  <c r="Q1392" i="1" s="1"/>
  <c r="Q1395" i="1" s="1"/>
  <c r="Q1398" i="1" s="1"/>
  <c r="Q1401" i="1" s="1"/>
  <c r="Q1404" i="1" s="1"/>
  <c r="Q1407" i="1" s="1"/>
  <c r="Q1410" i="1" s="1"/>
  <c r="Q1413" i="1" s="1"/>
  <c r="Q1416" i="1" s="1"/>
  <c r="Q1419" i="1" s="1"/>
  <c r="Q1422" i="1" s="1"/>
  <c r="Q1425" i="1" s="1"/>
  <c r="O1383" i="1"/>
  <c r="O1386" i="1" s="1"/>
  <c r="O1389" i="1" s="1"/>
  <c r="O1392" i="1" s="1"/>
  <c r="O1395" i="1" s="1"/>
  <c r="O1398" i="1" s="1"/>
  <c r="O1401" i="1" s="1"/>
  <c r="O1404" i="1" s="1"/>
  <c r="O1407" i="1" s="1"/>
  <c r="O1410" i="1" s="1"/>
  <c r="O1413" i="1" s="1"/>
  <c r="O1416" i="1" s="1"/>
  <c r="O1419" i="1" s="1"/>
  <c r="O1422" i="1" s="1"/>
  <c r="O1425" i="1" s="1"/>
  <c r="M1383" i="1"/>
  <c r="M1386" i="1" s="1"/>
  <c r="M1389" i="1" s="1"/>
  <c r="M1392" i="1" s="1"/>
  <c r="M1395" i="1" s="1"/>
  <c r="M1398" i="1" s="1"/>
  <c r="M1401" i="1" s="1"/>
  <c r="M1404" i="1" s="1"/>
  <c r="M1407" i="1" s="1"/>
  <c r="M1410" i="1" s="1"/>
  <c r="M1413" i="1" s="1"/>
  <c r="M1416" i="1" s="1"/>
  <c r="M1419" i="1" s="1"/>
  <c r="M1422" i="1" s="1"/>
  <c r="M1425" i="1" s="1"/>
  <c r="K1383" i="1"/>
  <c r="K1386" i="1" s="1"/>
  <c r="K1389" i="1" s="1"/>
  <c r="K1392" i="1" s="1"/>
  <c r="K1395" i="1" s="1"/>
  <c r="K1398" i="1" s="1"/>
  <c r="K1401" i="1" s="1"/>
  <c r="K1404" i="1" s="1"/>
  <c r="K1407" i="1" s="1"/>
  <c r="K1410" i="1" s="1"/>
  <c r="K1413" i="1" s="1"/>
  <c r="K1416" i="1" s="1"/>
  <c r="K1419" i="1" s="1"/>
  <c r="K1422" i="1" s="1"/>
  <c r="K1425" i="1" s="1"/>
  <c r="Y1382" i="1"/>
  <c r="Y1385" i="1" s="1"/>
  <c r="Y1388" i="1" s="1"/>
  <c r="Y1391" i="1" s="1"/>
  <c r="Y1394" i="1" s="1"/>
  <c r="Y1397" i="1" s="1"/>
  <c r="Y1400" i="1" s="1"/>
  <c r="Y1403" i="1" s="1"/>
  <c r="Y1406" i="1" s="1"/>
  <c r="Y1409" i="1" s="1"/>
  <c r="Y1412" i="1" s="1"/>
  <c r="Y1415" i="1" s="1"/>
  <c r="Y1418" i="1" s="1"/>
  <c r="Y1421" i="1" s="1"/>
  <c r="Y1424" i="1" s="1"/>
  <c r="W1382" i="1"/>
  <c r="W1385" i="1" s="1"/>
  <c r="W1388" i="1" s="1"/>
  <c r="W1391" i="1" s="1"/>
  <c r="W1394" i="1" s="1"/>
  <c r="W1397" i="1" s="1"/>
  <c r="W1400" i="1" s="1"/>
  <c r="W1403" i="1" s="1"/>
  <c r="W1406" i="1" s="1"/>
  <c r="W1409" i="1" s="1"/>
  <c r="W1412" i="1" s="1"/>
  <c r="W1415" i="1" s="1"/>
  <c r="W1418" i="1" s="1"/>
  <c r="W1421" i="1" s="1"/>
  <c r="W1424" i="1" s="1"/>
  <c r="U1382" i="1"/>
  <c r="U1385" i="1" s="1"/>
  <c r="U1388" i="1" s="1"/>
  <c r="U1391" i="1" s="1"/>
  <c r="U1394" i="1" s="1"/>
  <c r="U1397" i="1" s="1"/>
  <c r="U1400" i="1" s="1"/>
  <c r="U1403" i="1" s="1"/>
  <c r="U1406" i="1" s="1"/>
  <c r="U1409" i="1" s="1"/>
  <c r="U1412" i="1" s="1"/>
  <c r="U1415" i="1" s="1"/>
  <c r="U1418" i="1" s="1"/>
  <c r="U1421" i="1" s="1"/>
  <c r="U1424" i="1" s="1"/>
  <c r="S1382" i="1"/>
  <c r="S1385" i="1" s="1"/>
  <c r="S1388" i="1" s="1"/>
  <c r="S1391" i="1" s="1"/>
  <c r="S1394" i="1" s="1"/>
  <c r="S1397" i="1" s="1"/>
  <c r="S1400" i="1" s="1"/>
  <c r="S1403" i="1" s="1"/>
  <c r="S1406" i="1" s="1"/>
  <c r="S1409" i="1" s="1"/>
  <c r="S1412" i="1" s="1"/>
  <c r="S1415" i="1" s="1"/>
  <c r="S1418" i="1" s="1"/>
  <c r="S1421" i="1" s="1"/>
  <c r="S1424" i="1" s="1"/>
  <c r="Q1382" i="1"/>
  <c r="Q1385" i="1" s="1"/>
  <c r="Q1388" i="1" s="1"/>
  <c r="Q1391" i="1" s="1"/>
  <c r="Q1394" i="1" s="1"/>
  <c r="Q1397" i="1" s="1"/>
  <c r="Q1400" i="1" s="1"/>
  <c r="Q1403" i="1" s="1"/>
  <c r="Q1406" i="1" s="1"/>
  <c r="Q1409" i="1" s="1"/>
  <c r="Q1412" i="1" s="1"/>
  <c r="Q1415" i="1" s="1"/>
  <c r="Q1418" i="1" s="1"/>
  <c r="Q1421" i="1" s="1"/>
  <c r="Q1424" i="1" s="1"/>
  <c r="O1382" i="1"/>
  <c r="O1385" i="1" s="1"/>
  <c r="O1388" i="1" s="1"/>
  <c r="O1391" i="1" s="1"/>
  <c r="O1394" i="1" s="1"/>
  <c r="O1397" i="1" s="1"/>
  <c r="O1400" i="1" s="1"/>
  <c r="O1403" i="1" s="1"/>
  <c r="O1406" i="1" s="1"/>
  <c r="O1409" i="1" s="1"/>
  <c r="O1412" i="1" s="1"/>
  <c r="O1415" i="1" s="1"/>
  <c r="O1418" i="1" s="1"/>
  <c r="O1421" i="1" s="1"/>
  <c r="O1424" i="1" s="1"/>
  <c r="M1382" i="1"/>
  <c r="M1385" i="1" s="1"/>
  <c r="M1388" i="1" s="1"/>
  <c r="M1391" i="1" s="1"/>
  <c r="M1394" i="1" s="1"/>
  <c r="M1397" i="1" s="1"/>
  <c r="M1400" i="1" s="1"/>
  <c r="M1403" i="1" s="1"/>
  <c r="M1406" i="1" s="1"/>
  <c r="M1409" i="1" s="1"/>
  <c r="M1412" i="1" s="1"/>
  <c r="M1415" i="1" s="1"/>
  <c r="M1418" i="1" s="1"/>
  <c r="M1421" i="1" s="1"/>
  <c r="M1424" i="1" s="1"/>
  <c r="K1382" i="1"/>
  <c r="K1385" i="1" s="1"/>
  <c r="K1388" i="1" s="1"/>
  <c r="K1391" i="1" s="1"/>
  <c r="K1394" i="1" s="1"/>
  <c r="K1397" i="1" s="1"/>
  <c r="K1400" i="1" s="1"/>
  <c r="K1403" i="1" s="1"/>
  <c r="K1406" i="1" s="1"/>
  <c r="K1409" i="1" s="1"/>
  <c r="K1412" i="1" s="1"/>
  <c r="K1415" i="1" s="1"/>
  <c r="K1418" i="1" s="1"/>
  <c r="K1421" i="1" s="1"/>
  <c r="K1424" i="1" s="1"/>
  <c r="Y1381" i="1"/>
  <c r="Y1384" i="1" s="1"/>
  <c r="Y1387" i="1" s="1"/>
  <c r="Y1390" i="1" s="1"/>
  <c r="Y1393" i="1" s="1"/>
  <c r="Y1396" i="1" s="1"/>
  <c r="Y1399" i="1" s="1"/>
  <c r="Y1402" i="1" s="1"/>
  <c r="Y1405" i="1" s="1"/>
  <c r="Y1408" i="1" s="1"/>
  <c r="Y1411" i="1" s="1"/>
  <c r="Y1414" i="1" s="1"/>
  <c r="Y1417" i="1" s="1"/>
  <c r="Y1420" i="1" s="1"/>
  <c r="Y1423" i="1" s="1"/>
  <c r="W1381" i="1"/>
  <c r="W1384" i="1" s="1"/>
  <c r="W1387" i="1" s="1"/>
  <c r="W1390" i="1" s="1"/>
  <c r="W1393" i="1" s="1"/>
  <c r="W1396" i="1" s="1"/>
  <c r="W1399" i="1" s="1"/>
  <c r="W1402" i="1" s="1"/>
  <c r="W1405" i="1" s="1"/>
  <c r="W1408" i="1" s="1"/>
  <c r="W1411" i="1" s="1"/>
  <c r="W1414" i="1" s="1"/>
  <c r="W1417" i="1" s="1"/>
  <c r="W1420" i="1" s="1"/>
  <c r="W1423" i="1" s="1"/>
  <c r="U1381" i="1"/>
  <c r="U1384" i="1" s="1"/>
  <c r="U1387" i="1" s="1"/>
  <c r="U1390" i="1" s="1"/>
  <c r="U1393" i="1" s="1"/>
  <c r="U1396" i="1" s="1"/>
  <c r="U1399" i="1" s="1"/>
  <c r="U1402" i="1" s="1"/>
  <c r="U1405" i="1" s="1"/>
  <c r="U1408" i="1" s="1"/>
  <c r="U1411" i="1" s="1"/>
  <c r="U1414" i="1" s="1"/>
  <c r="U1417" i="1" s="1"/>
  <c r="U1420" i="1" s="1"/>
  <c r="U1423" i="1" s="1"/>
  <c r="S1381" i="1"/>
  <c r="S1384" i="1" s="1"/>
  <c r="S1387" i="1" s="1"/>
  <c r="S1390" i="1" s="1"/>
  <c r="S1393" i="1" s="1"/>
  <c r="S1396" i="1" s="1"/>
  <c r="S1399" i="1" s="1"/>
  <c r="S1402" i="1" s="1"/>
  <c r="S1405" i="1" s="1"/>
  <c r="S1408" i="1" s="1"/>
  <c r="S1411" i="1" s="1"/>
  <c r="S1414" i="1" s="1"/>
  <c r="S1417" i="1" s="1"/>
  <c r="S1420" i="1" s="1"/>
  <c r="S1423" i="1" s="1"/>
  <c r="Q1381" i="1"/>
  <c r="Q1384" i="1" s="1"/>
  <c r="Q1387" i="1" s="1"/>
  <c r="Q1390" i="1" s="1"/>
  <c r="Q1393" i="1" s="1"/>
  <c r="Q1396" i="1" s="1"/>
  <c r="Q1399" i="1" s="1"/>
  <c r="Q1402" i="1" s="1"/>
  <c r="Q1405" i="1" s="1"/>
  <c r="Q1408" i="1" s="1"/>
  <c r="Q1411" i="1" s="1"/>
  <c r="Q1414" i="1" s="1"/>
  <c r="Q1417" i="1" s="1"/>
  <c r="Q1420" i="1" s="1"/>
  <c r="Q1423" i="1" s="1"/>
  <c r="O1381" i="1"/>
  <c r="O1384" i="1" s="1"/>
  <c r="O1387" i="1" s="1"/>
  <c r="O1390" i="1" s="1"/>
  <c r="O1393" i="1" s="1"/>
  <c r="O1396" i="1" s="1"/>
  <c r="O1399" i="1" s="1"/>
  <c r="O1402" i="1" s="1"/>
  <c r="O1405" i="1" s="1"/>
  <c r="O1408" i="1" s="1"/>
  <c r="O1411" i="1" s="1"/>
  <c r="O1414" i="1" s="1"/>
  <c r="O1417" i="1" s="1"/>
  <c r="O1420" i="1" s="1"/>
  <c r="O1423" i="1" s="1"/>
  <c r="M1381" i="1"/>
  <c r="M1384" i="1" s="1"/>
  <c r="M1387" i="1" s="1"/>
  <c r="M1390" i="1" s="1"/>
  <c r="M1393" i="1" s="1"/>
  <c r="M1396" i="1" s="1"/>
  <c r="M1399" i="1" s="1"/>
  <c r="M1402" i="1" s="1"/>
  <c r="M1405" i="1" s="1"/>
  <c r="M1408" i="1" s="1"/>
  <c r="M1411" i="1" s="1"/>
  <c r="M1414" i="1" s="1"/>
  <c r="M1417" i="1" s="1"/>
  <c r="M1420" i="1" s="1"/>
  <c r="M1423" i="1" s="1"/>
  <c r="K1381" i="1"/>
  <c r="K1384" i="1" s="1"/>
  <c r="K1387" i="1" s="1"/>
  <c r="K1390" i="1" s="1"/>
  <c r="K1393" i="1" s="1"/>
  <c r="K1396" i="1" s="1"/>
  <c r="K1399" i="1" s="1"/>
  <c r="K1402" i="1" s="1"/>
  <c r="K1405" i="1" s="1"/>
  <c r="K1408" i="1" s="1"/>
  <c r="K1411" i="1" s="1"/>
  <c r="K1414" i="1" s="1"/>
  <c r="K1417" i="1" s="1"/>
  <c r="K1420" i="1" s="1"/>
  <c r="K1423" i="1" s="1"/>
  <c r="Y1376" i="1"/>
  <c r="Y1377" i="1" s="1"/>
  <c r="W1376" i="1"/>
  <c r="W1377" i="1" s="1"/>
  <c r="U1376" i="1"/>
  <c r="U1377" i="1" s="1"/>
  <c r="S1376" i="1"/>
  <c r="S1377" i="1" s="1"/>
  <c r="Q1376" i="1"/>
  <c r="Q1377" i="1" s="1"/>
  <c r="O1376" i="1"/>
  <c r="O1377" i="1" s="1"/>
  <c r="M1376" i="1"/>
  <c r="M1377" i="1" s="1"/>
  <c r="K1376" i="1"/>
  <c r="K1377" i="1" s="1"/>
  <c r="Y1373" i="1"/>
  <c r="W1373" i="1"/>
  <c r="U1373" i="1"/>
  <c r="S1373" i="1"/>
  <c r="Q1373" i="1"/>
  <c r="O1373" i="1"/>
  <c r="M1373" i="1"/>
  <c r="K1373" i="1"/>
  <c r="Y1370" i="1"/>
  <c r="W1370" i="1"/>
  <c r="U1370" i="1"/>
  <c r="S1370" i="1"/>
  <c r="Q1370" i="1"/>
  <c r="O1370" i="1"/>
  <c r="M1370" i="1"/>
  <c r="K1370" i="1"/>
  <c r="Y1368" i="1"/>
  <c r="Y1369" i="1" s="1"/>
  <c r="W1368" i="1"/>
  <c r="W1369" i="1" s="1"/>
  <c r="U1368" i="1"/>
  <c r="U1369" i="1" s="1"/>
  <c r="S1368" i="1"/>
  <c r="S1369" i="1" s="1"/>
  <c r="Q1368" i="1"/>
  <c r="Q1369" i="1" s="1"/>
  <c r="O1368" i="1"/>
  <c r="O1369" i="1" s="1"/>
  <c r="M1368" i="1"/>
  <c r="M1369" i="1" s="1"/>
  <c r="K1368" i="1"/>
  <c r="K1369" i="1" s="1"/>
  <c r="Y1367" i="1"/>
  <c r="W1367" i="1"/>
  <c r="U1367" i="1"/>
  <c r="S1367" i="1"/>
  <c r="Q1367" i="1"/>
  <c r="O1367" i="1"/>
  <c r="M1367" i="1"/>
  <c r="K1367" i="1"/>
  <c r="Y1365" i="1"/>
  <c r="W1365" i="1"/>
  <c r="U1365" i="1"/>
  <c r="S1365" i="1"/>
  <c r="Q1365" i="1"/>
  <c r="O1365" i="1"/>
  <c r="M1365" i="1"/>
  <c r="K1365" i="1"/>
  <c r="Y1364" i="1"/>
  <c r="W1364" i="1"/>
  <c r="U1364" i="1"/>
  <c r="S1364" i="1"/>
  <c r="Q1364" i="1"/>
  <c r="O1364" i="1"/>
  <c r="M1364" i="1"/>
  <c r="K1364" i="1"/>
  <c r="Y1361" i="1"/>
  <c r="Y1362" i="1" s="1"/>
  <c r="Y1363" i="1" s="1"/>
  <c r="W1361" i="1"/>
  <c r="W1362" i="1" s="1"/>
  <c r="W1363" i="1" s="1"/>
  <c r="U1361" i="1"/>
  <c r="U1362" i="1" s="1"/>
  <c r="U1363" i="1" s="1"/>
  <c r="S1361" i="1"/>
  <c r="S1362" i="1" s="1"/>
  <c r="S1363" i="1" s="1"/>
  <c r="Q1361" i="1"/>
  <c r="Q1362" i="1" s="1"/>
  <c r="Q1363" i="1" s="1"/>
  <c r="O1361" i="1"/>
  <c r="O1362" i="1" s="1"/>
  <c r="O1363" i="1" s="1"/>
  <c r="M1361" i="1"/>
  <c r="M1362" i="1" s="1"/>
  <c r="M1363" i="1" s="1"/>
  <c r="K1361" i="1"/>
  <c r="K1362" i="1" s="1"/>
  <c r="K1363" i="1" s="1"/>
  <c r="Y1357" i="1"/>
  <c r="W1357" i="1"/>
  <c r="U1357" i="1"/>
  <c r="S1357" i="1"/>
  <c r="Q1357" i="1"/>
  <c r="O1357" i="1"/>
  <c r="M1357" i="1"/>
  <c r="K1357" i="1"/>
  <c r="Y1355" i="1"/>
  <c r="W1355" i="1"/>
  <c r="U1355" i="1"/>
  <c r="S1355" i="1"/>
  <c r="Q1355" i="1"/>
  <c r="O1355" i="1"/>
  <c r="M1355" i="1"/>
  <c r="K1355" i="1"/>
  <c r="Y1354" i="1"/>
  <c r="W1354" i="1"/>
  <c r="U1354" i="1"/>
  <c r="S1354" i="1"/>
  <c r="Q1354" i="1"/>
  <c r="O1354" i="1"/>
  <c r="M1354" i="1"/>
  <c r="K1354" i="1"/>
  <c r="Y1353" i="1"/>
  <c r="W1353" i="1"/>
  <c r="U1353" i="1"/>
  <c r="S1353" i="1"/>
  <c r="Q1353" i="1"/>
  <c r="O1353" i="1"/>
  <c r="M1353" i="1"/>
  <c r="K1353" i="1"/>
  <c r="Y1351" i="1"/>
  <c r="W1351" i="1"/>
  <c r="U1351" i="1"/>
  <c r="S1351" i="1"/>
  <c r="Q1351" i="1"/>
  <c r="O1351" i="1"/>
  <c r="M1351" i="1"/>
  <c r="K1351" i="1"/>
  <c r="Y1350" i="1"/>
  <c r="W1350" i="1"/>
  <c r="U1350" i="1"/>
  <c r="S1350" i="1"/>
  <c r="Q1350" i="1"/>
  <c r="O1350" i="1"/>
  <c r="M1350" i="1"/>
  <c r="K1350" i="1"/>
  <c r="Y1349" i="1"/>
  <c r="W1349" i="1"/>
  <c r="U1349" i="1"/>
  <c r="S1349" i="1"/>
  <c r="Q1349" i="1"/>
  <c r="O1349" i="1"/>
  <c r="M1349" i="1"/>
  <c r="K1349" i="1"/>
  <c r="Y1348" i="1"/>
  <c r="W1348" i="1"/>
  <c r="U1348" i="1"/>
  <c r="S1348" i="1"/>
  <c r="Q1348" i="1"/>
  <c r="O1348" i="1"/>
  <c r="M1348" i="1"/>
  <c r="K1348" i="1"/>
  <c r="U1325" i="1"/>
  <c r="Y1283" i="1"/>
  <c r="Y1286" i="1" s="1"/>
  <c r="Y1289" i="1" s="1"/>
  <c r="Y1292" i="1" s="1"/>
  <c r="Y1295" i="1" s="1"/>
  <c r="Y1298" i="1" s="1"/>
  <c r="Y1301" i="1" s="1"/>
  <c r="Y1304" i="1" s="1"/>
  <c r="Y1307" i="1" s="1"/>
  <c r="Y1310" i="1" s="1"/>
  <c r="Y1313" i="1" s="1"/>
  <c r="Y1316" i="1" s="1"/>
  <c r="Y1319" i="1" s="1"/>
  <c r="Y1322" i="1" s="1"/>
  <c r="Y1325" i="1" s="1"/>
  <c r="W1283" i="1"/>
  <c r="W1286" i="1" s="1"/>
  <c r="W1289" i="1" s="1"/>
  <c r="W1292" i="1" s="1"/>
  <c r="W1295" i="1" s="1"/>
  <c r="W1298" i="1" s="1"/>
  <c r="W1301" i="1" s="1"/>
  <c r="W1304" i="1" s="1"/>
  <c r="W1307" i="1" s="1"/>
  <c r="W1310" i="1" s="1"/>
  <c r="W1313" i="1" s="1"/>
  <c r="W1316" i="1" s="1"/>
  <c r="W1319" i="1" s="1"/>
  <c r="W1322" i="1" s="1"/>
  <c r="W1325" i="1" s="1"/>
  <c r="S1283" i="1"/>
  <c r="S1286" i="1" s="1"/>
  <c r="S1289" i="1" s="1"/>
  <c r="S1292" i="1" s="1"/>
  <c r="S1295" i="1" s="1"/>
  <c r="S1298" i="1" s="1"/>
  <c r="S1301" i="1" s="1"/>
  <c r="S1304" i="1" s="1"/>
  <c r="S1307" i="1" s="1"/>
  <c r="S1310" i="1" s="1"/>
  <c r="S1313" i="1" s="1"/>
  <c r="S1316" i="1" s="1"/>
  <c r="S1319" i="1" s="1"/>
  <c r="S1322" i="1" s="1"/>
  <c r="S1325" i="1" s="1"/>
  <c r="Q1283" i="1"/>
  <c r="Q1286" i="1" s="1"/>
  <c r="Q1289" i="1" s="1"/>
  <c r="Q1292" i="1" s="1"/>
  <c r="Q1295" i="1" s="1"/>
  <c r="Q1298" i="1" s="1"/>
  <c r="Q1301" i="1" s="1"/>
  <c r="Q1304" i="1" s="1"/>
  <c r="Q1307" i="1" s="1"/>
  <c r="Q1310" i="1" s="1"/>
  <c r="Q1313" i="1" s="1"/>
  <c r="Q1316" i="1" s="1"/>
  <c r="Q1319" i="1" s="1"/>
  <c r="Q1322" i="1" s="1"/>
  <c r="Q1325" i="1" s="1"/>
  <c r="O1283" i="1"/>
  <c r="O1286" i="1" s="1"/>
  <c r="O1289" i="1" s="1"/>
  <c r="O1292" i="1" s="1"/>
  <c r="O1295" i="1" s="1"/>
  <c r="O1298" i="1" s="1"/>
  <c r="O1301" i="1" s="1"/>
  <c r="O1304" i="1" s="1"/>
  <c r="O1307" i="1" s="1"/>
  <c r="O1310" i="1" s="1"/>
  <c r="O1313" i="1" s="1"/>
  <c r="O1316" i="1" s="1"/>
  <c r="O1319" i="1" s="1"/>
  <c r="O1322" i="1" s="1"/>
  <c r="O1325" i="1" s="1"/>
  <c r="M1283" i="1"/>
  <c r="M1286" i="1" s="1"/>
  <c r="M1289" i="1" s="1"/>
  <c r="M1292" i="1" s="1"/>
  <c r="M1295" i="1" s="1"/>
  <c r="M1298" i="1" s="1"/>
  <c r="M1301" i="1" s="1"/>
  <c r="M1304" i="1" s="1"/>
  <c r="M1307" i="1" s="1"/>
  <c r="M1310" i="1" s="1"/>
  <c r="M1313" i="1" s="1"/>
  <c r="M1316" i="1" s="1"/>
  <c r="M1319" i="1" s="1"/>
  <c r="M1322" i="1" s="1"/>
  <c r="M1325" i="1" s="1"/>
  <c r="K1283" i="1"/>
  <c r="K1286" i="1" s="1"/>
  <c r="K1289" i="1" s="1"/>
  <c r="K1292" i="1" s="1"/>
  <c r="K1295" i="1" s="1"/>
  <c r="K1298" i="1" s="1"/>
  <c r="K1301" i="1" s="1"/>
  <c r="K1304" i="1" s="1"/>
  <c r="K1307" i="1" s="1"/>
  <c r="K1310" i="1" s="1"/>
  <c r="K1313" i="1" s="1"/>
  <c r="K1316" i="1" s="1"/>
  <c r="K1319" i="1" s="1"/>
  <c r="K1322" i="1" s="1"/>
  <c r="K1325" i="1" s="1"/>
  <c r="Y1282" i="1"/>
  <c r="Y1285" i="1" s="1"/>
  <c r="Y1288" i="1" s="1"/>
  <c r="Y1291" i="1" s="1"/>
  <c r="Y1294" i="1" s="1"/>
  <c r="Y1297" i="1" s="1"/>
  <c r="Y1300" i="1" s="1"/>
  <c r="Y1303" i="1" s="1"/>
  <c r="Y1306" i="1" s="1"/>
  <c r="Y1309" i="1" s="1"/>
  <c r="Y1312" i="1" s="1"/>
  <c r="Y1315" i="1" s="1"/>
  <c r="Y1318" i="1" s="1"/>
  <c r="Y1321" i="1" s="1"/>
  <c r="Y1324" i="1" s="1"/>
  <c r="W1282" i="1"/>
  <c r="W1285" i="1" s="1"/>
  <c r="W1288" i="1" s="1"/>
  <c r="W1291" i="1" s="1"/>
  <c r="W1294" i="1" s="1"/>
  <c r="W1297" i="1" s="1"/>
  <c r="W1300" i="1" s="1"/>
  <c r="W1303" i="1" s="1"/>
  <c r="W1306" i="1" s="1"/>
  <c r="W1309" i="1" s="1"/>
  <c r="W1312" i="1" s="1"/>
  <c r="W1315" i="1" s="1"/>
  <c r="W1318" i="1" s="1"/>
  <c r="W1321" i="1" s="1"/>
  <c r="W1324" i="1" s="1"/>
  <c r="U1282" i="1"/>
  <c r="U1285" i="1" s="1"/>
  <c r="U1288" i="1" s="1"/>
  <c r="U1291" i="1" s="1"/>
  <c r="U1294" i="1" s="1"/>
  <c r="U1297" i="1" s="1"/>
  <c r="U1300" i="1" s="1"/>
  <c r="U1303" i="1" s="1"/>
  <c r="U1306" i="1" s="1"/>
  <c r="U1309" i="1" s="1"/>
  <c r="U1312" i="1" s="1"/>
  <c r="U1315" i="1" s="1"/>
  <c r="U1318" i="1" s="1"/>
  <c r="U1321" i="1" s="1"/>
  <c r="U1324" i="1" s="1"/>
  <c r="S1282" i="1"/>
  <c r="S1285" i="1" s="1"/>
  <c r="S1288" i="1" s="1"/>
  <c r="S1291" i="1" s="1"/>
  <c r="S1294" i="1" s="1"/>
  <c r="S1297" i="1" s="1"/>
  <c r="S1300" i="1" s="1"/>
  <c r="S1303" i="1" s="1"/>
  <c r="S1306" i="1" s="1"/>
  <c r="S1309" i="1" s="1"/>
  <c r="S1312" i="1" s="1"/>
  <c r="S1315" i="1" s="1"/>
  <c r="S1318" i="1" s="1"/>
  <c r="S1321" i="1" s="1"/>
  <c r="S1324" i="1" s="1"/>
  <c r="Q1282" i="1"/>
  <c r="Q1285" i="1" s="1"/>
  <c r="Q1288" i="1" s="1"/>
  <c r="Q1291" i="1" s="1"/>
  <c r="Q1294" i="1" s="1"/>
  <c r="Q1297" i="1" s="1"/>
  <c r="Q1300" i="1" s="1"/>
  <c r="Q1303" i="1" s="1"/>
  <c r="Q1306" i="1" s="1"/>
  <c r="Q1309" i="1" s="1"/>
  <c r="Q1312" i="1" s="1"/>
  <c r="Q1315" i="1" s="1"/>
  <c r="Q1318" i="1" s="1"/>
  <c r="Q1321" i="1" s="1"/>
  <c r="Q1324" i="1" s="1"/>
  <c r="O1282" i="1"/>
  <c r="O1285" i="1" s="1"/>
  <c r="O1288" i="1" s="1"/>
  <c r="O1291" i="1" s="1"/>
  <c r="O1294" i="1" s="1"/>
  <c r="O1297" i="1" s="1"/>
  <c r="O1300" i="1" s="1"/>
  <c r="O1303" i="1" s="1"/>
  <c r="O1306" i="1" s="1"/>
  <c r="O1309" i="1" s="1"/>
  <c r="O1312" i="1" s="1"/>
  <c r="O1315" i="1" s="1"/>
  <c r="O1318" i="1" s="1"/>
  <c r="O1321" i="1" s="1"/>
  <c r="O1324" i="1" s="1"/>
  <c r="M1282" i="1"/>
  <c r="M1285" i="1" s="1"/>
  <c r="M1288" i="1" s="1"/>
  <c r="M1291" i="1" s="1"/>
  <c r="M1294" i="1" s="1"/>
  <c r="M1297" i="1" s="1"/>
  <c r="M1300" i="1" s="1"/>
  <c r="M1303" i="1" s="1"/>
  <c r="M1306" i="1" s="1"/>
  <c r="M1309" i="1" s="1"/>
  <c r="M1312" i="1" s="1"/>
  <c r="M1315" i="1" s="1"/>
  <c r="M1318" i="1" s="1"/>
  <c r="M1321" i="1" s="1"/>
  <c r="M1324" i="1" s="1"/>
  <c r="K1282" i="1"/>
  <c r="K1285" i="1" s="1"/>
  <c r="K1288" i="1" s="1"/>
  <c r="K1291" i="1" s="1"/>
  <c r="K1294" i="1" s="1"/>
  <c r="K1297" i="1" s="1"/>
  <c r="K1300" i="1" s="1"/>
  <c r="K1303" i="1" s="1"/>
  <c r="K1306" i="1" s="1"/>
  <c r="K1309" i="1" s="1"/>
  <c r="K1312" i="1" s="1"/>
  <c r="K1315" i="1" s="1"/>
  <c r="K1318" i="1" s="1"/>
  <c r="K1321" i="1" s="1"/>
  <c r="K1324" i="1" s="1"/>
  <c r="Y1281" i="1"/>
  <c r="Y1284" i="1" s="1"/>
  <c r="Y1287" i="1" s="1"/>
  <c r="Y1290" i="1" s="1"/>
  <c r="Y1293" i="1" s="1"/>
  <c r="Y1296" i="1" s="1"/>
  <c r="Y1299" i="1" s="1"/>
  <c r="Y1302" i="1" s="1"/>
  <c r="Y1305" i="1" s="1"/>
  <c r="Y1308" i="1" s="1"/>
  <c r="Y1311" i="1" s="1"/>
  <c r="Y1314" i="1" s="1"/>
  <c r="Y1317" i="1" s="1"/>
  <c r="Y1320" i="1" s="1"/>
  <c r="Y1323" i="1" s="1"/>
  <c r="W1281" i="1"/>
  <c r="W1284" i="1" s="1"/>
  <c r="W1287" i="1" s="1"/>
  <c r="W1290" i="1" s="1"/>
  <c r="W1293" i="1" s="1"/>
  <c r="W1296" i="1" s="1"/>
  <c r="W1299" i="1" s="1"/>
  <c r="W1302" i="1" s="1"/>
  <c r="W1305" i="1" s="1"/>
  <c r="W1308" i="1" s="1"/>
  <c r="W1311" i="1" s="1"/>
  <c r="W1314" i="1" s="1"/>
  <c r="W1317" i="1" s="1"/>
  <c r="W1320" i="1" s="1"/>
  <c r="W1323" i="1" s="1"/>
  <c r="U1281" i="1"/>
  <c r="U1284" i="1" s="1"/>
  <c r="U1287" i="1" s="1"/>
  <c r="U1290" i="1" s="1"/>
  <c r="U1293" i="1" s="1"/>
  <c r="U1296" i="1" s="1"/>
  <c r="U1299" i="1" s="1"/>
  <c r="U1302" i="1" s="1"/>
  <c r="U1305" i="1" s="1"/>
  <c r="U1308" i="1" s="1"/>
  <c r="U1311" i="1" s="1"/>
  <c r="U1314" i="1" s="1"/>
  <c r="U1317" i="1" s="1"/>
  <c r="U1320" i="1" s="1"/>
  <c r="U1323" i="1" s="1"/>
  <c r="S1281" i="1"/>
  <c r="S1284" i="1" s="1"/>
  <c r="S1287" i="1" s="1"/>
  <c r="S1290" i="1" s="1"/>
  <c r="S1293" i="1" s="1"/>
  <c r="S1296" i="1" s="1"/>
  <c r="S1299" i="1" s="1"/>
  <c r="S1302" i="1" s="1"/>
  <c r="S1305" i="1" s="1"/>
  <c r="S1308" i="1" s="1"/>
  <c r="S1311" i="1" s="1"/>
  <c r="S1314" i="1" s="1"/>
  <c r="S1317" i="1" s="1"/>
  <c r="S1320" i="1" s="1"/>
  <c r="S1323" i="1" s="1"/>
  <c r="Q1281" i="1"/>
  <c r="Q1284" i="1" s="1"/>
  <c r="Q1287" i="1" s="1"/>
  <c r="Q1290" i="1" s="1"/>
  <c r="Q1293" i="1" s="1"/>
  <c r="Q1296" i="1" s="1"/>
  <c r="Q1299" i="1" s="1"/>
  <c r="Q1302" i="1" s="1"/>
  <c r="Q1305" i="1" s="1"/>
  <c r="Q1308" i="1" s="1"/>
  <c r="Q1311" i="1" s="1"/>
  <c r="Q1314" i="1" s="1"/>
  <c r="Q1317" i="1" s="1"/>
  <c r="Q1320" i="1" s="1"/>
  <c r="Q1323" i="1" s="1"/>
  <c r="O1281" i="1"/>
  <c r="O1284" i="1" s="1"/>
  <c r="O1287" i="1" s="1"/>
  <c r="O1290" i="1" s="1"/>
  <c r="O1293" i="1" s="1"/>
  <c r="O1296" i="1" s="1"/>
  <c r="O1299" i="1" s="1"/>
  <c r="O1302" i="1" s="1"/>
  <c r="O1305" i="1" s="1"/>
  <c r="O1308" i="1" s="1"/>
  <c r="O1311" i="1" s="1"/>
  <c r="O1314" i="1" s="1"/>
  <c r="O1317" i="1" s="1"/>
  <c r="O1320" i="1" s="1"/>
  <c r="O1323" i="1" s="1"/>
  <c r="M1281" i="1"/>
  <c r="M1284" i="1" s="1"/>
  <c r="M1287" i="1" s="1"/>
  <c r="M1290" i="1" s="1"/>
  <c r="M1293" i="1" s="1"/>
  <c r="M1296" i="1" s="1"/>
  <c r="M1299" i="1" s="1"/>
  <c r="M1302" i="1" s="1"/>
  <c r="M1305" i="1" s="1"/>
  <c r="M1308" i="1" s="1"/>
  <c r="M1311" i="1" s="1"/>
  <c r="M1314" i="1" s="1"/>
  <c r="M1317" i="1" s="1"/>
  <c r="M1320" i="1" s="1"/>
  <c r="M1323" i="1" s="1"/>
  <c r="K1281" i="1"/>
  <c r="K1284" i="1" s="1"/>
  <c r="K1287" i="1" s="1"/>
  <c r="K1290" i="1" s="1"/>
  <c r="K1293" i="1" s="1"/>
  <c r="K1296" i="1" s="1"/>
  <c r="K1299" i="1" s="1"/>
  <c r="K1302" i="1" s="1"/>
  <c r="K1305" i="1" s="1"/>
  <c r="K1308" i="1" s="1"/>
  <c r="K1311" i="1" s="1"/>
  <c r="K1314" i="1" s="1"/>
  <c r="K1317" i="1" s="1"/>
  <c r="K1320" i="1" s="1"/>
  <c r="K1323" i="1" s="1"/>
  <c r="Y1276" i="1"/>
  <c r="Y1277" i="1" s="1"/>
  <c r="W1276" i="1"/>
  <c r="W1277" i="1" s="1"/>
  <c r="U1276" i="1"/>
  <c r="U1277" i="1" s="1"/>
  <c r="S1276" i="1"/>
  <c r="S1277" i="1" s="1"/>
  <c r="Q1276" i="1"/>
  <c r="Q1277" i="1" s="1"/>
  <c r="O1276" i="1"/>
  <c r="O1277" i="1" s="1"/>
  <c r="M1276" i="1"/>
  <c r="M1277" i="1" s="1"/>
  <c r="K1276" i="1"/>
  <c r="K1277" i="1" s="1"/>
  <c r="Y1273" i="1"/>
  <c r="W1273" i="1"/>
  <c r="U1273" i="1"/>
  <c r="S1273" i="1"/>
  <c r="Q1273" i="1"/>
  <c r="O1273" i="1"/>
  <c r="M1273" i="1"/>
  <c r="K1273" i="1"/>
  <c r="Y1270" i="1"/>
  <c r="W1270" i="1"/>
  <c r="U1270" i="1"/>
  <c r="S1270" i="1"/>
  <c r="Q1270" i="1"/>
  <c r="O1270" i="1"/>
  <c r="M1270" i="1"/>
  <c r="K1270" i="1"/>
  <c r="Y1268" i="1"/>
  <c r="Y1269" i="1" s="1"/>
  <c r="W1268" i="1"/>
  <c r="W1269" i="1" s="1"/>
  <c r="U1268" i="1"/>
  <c r="U1269" i="1" s="1"/>
  <c r="S1268" i="1"/>
  <c r="S1269" i="1" s="1"/>
  <c r="Q1268" i="1"/>
  <c r="Q1269" i="1" s="1"/>
  <c r="O1268" i="1"/>
  <c r="O1269" i="1" s="1"/>
  <c r="M1268" i="1"/>
  <c r="M1269" i="1" s="1"/>
  <c r="K1268" i="1"/>
  <c r="K1269" i="1" s="1"/>
  <c r="Y1267" i="1"/>
  <c r="W1267" i="1"/>
  <c r="U1267" i="1"/>
  <c r="S1267" i="1"/>
  <c r="Q1267" i="1"/>
  <c r="O1267" i="1"/>
  <c r="M1267" i="1"/>
  <c r="K1267" i="1"/>
  <c r="Y1265" i="1"/>
  <c r="W1265" i="1"/>
  <c r="U1265" i="1"/>
  <c r="S1265" i="1"/>
  <c r="S1266" i="1" s="1"/>
  <c r="Q1265" i="1"/>
  <c r="O1265" i="1"/>
  <c r="M1265" i="1"/>
  <c r="K1265" i="1"/>
  <c r="Y1264" i="1"/>
  <c r="W1264" i="1"/>
  <c r="U1264" i="1"/>
  <c r="S1264" i="1"/>
  <c r="Q1264" i="1"/>
  <c r="O1264" i="1"/>
  <c r="M1264" i="1"/>
  <c r="K1264" i="1"/>
  <c r="Y1261" i="1"/>
  <c r="Y1262" i="1" s="1"/>
  <c r="Y1263" i="1" s="1"/>
  <c r="W1261" i="1"/>
  <c r="W1262" i="1" s="1"/>
  <c r="W1263" i="1" s="1"/>
  <c r="U1261" i="1"/>
  <c r="U1262" i="1" s="1"/>
  <c r="U1263" i="1" s="1"/>
  <c r="S1261" i="1"/>
  <c r="S1262" i="1" s="1"/>
  <c r="S1263" i="1" s="1"/>
  <c r="Q1261" i="1"/>
  <c r="Q1262" i="1" s="1"/>
  <c r="Q1263" i="1" s="1"/>
  <c r="O1261" i="1"/>
  <c r="O1262" i="1" s="1"/>
  <c r="O1263" i="1" s="1"/>
  <c r="M1261" i="1"/>
  <c r="M1262" i="1" s="1"/>
  <c r="M1263" i="1" s="1"/>
  <c r="K1261" i="1"/>
  <c r="K1262" i="1" s="1"/>
  <c r="K1263" i="1" s="1"/>
  <c r="Y1257" i="1"/>
  <c r="W1257" i="1"/>
  <c r="U1257" i="1"/>
  <c r="S1257" i="1"/>
  <c r="Q1257" i="1"/>
  <c r="O1257" i="1"/>
  <c r="M1257" i="1"/>
  <c r="K1257" i="1"/>
  <c r="Y1255" i="1"/>
  <c r="W1255" i="1"/>
  <c r="U1255" i="1"/>
  <c r="S1255" i="1"/>
  <c r="Q1255" i="1"/>
  <c r="O1255" i="1"/>
  <c r="M1255" i="1"/>
  <c r="K1255" i="1"/>
  <c r="Y1254" i="1"/>
  <c r="W1254" i="1"/>
  <c r="U1254" i="1"/>
  <c r="S1254" i="1"/>
  <c r="Q1254" i="1"/>
  <c r="O1254" i="1"/>
  <c r="M1254" i="1"/>
  <c r="K1254" i="1"/>
  <c r="Y1253" i="1"/>
  <c r="W1253" i="1"/>
  <c r="U1253" i="1"/>
  <c r="S1253" i="1"/>
  <c r="Q1253" i="1"/>
  <c r="O1253" i="1"/>
  <c r="M1253" i="1"/>
  <c r="K1253" i="1"/>
  <c r="Y1251" i="1"/>
  <c r="W1251" i="1"/>
  <c r="U1251" i="1"/>
  <c r="S1251" i="1"/>
  <c r="Q1251" i="1"/>
  <c r="O1251" i="1"/>
  <c r="M1251" i="1"/>
  <c r="K1251" i="1"/>
  <c r="Y1250" i="1"/>
  <c r="W1250" i="1"/>
  <c r="U1250" i="1"/>
  <c r="S1250" i="1"/>
  <c r="Q1250" i="1"/>
  <c r="O1250" i="1"/>
  <c r="M1250" i="1"/>
  <c r="K1250" i="1"/>
  <c r="Y1249" i="1"/>
  <c r="W1249" i="1"/>
  <c r="U1249" i="1"/>
  <c r="S1249" i="1"/>
  <c r="Q1249" i="1"/>
  <c r="O1249" i="1"/>
  <c r="M1249" i="1"/>
  <c r="K1249" i="1"/>
  <c r="Y1248" i="1"/>
  <c r="W1248" i="1"/>
  <c r="U1248" i="1"/>
  <c r="S1248" i="1"/>
  <c r="Q1248" i="1"/>
  <c r="O1248" i="1"/>
  <c r="M1248" i="1"/>
  <c r="K1248" i="1"/>
  <c r="Y1183" i="1"/>
  <c r="Y1186" i="1" s="1"/>
  <c r="Y1189" i="1" s="1"/>
  <c r="Y1192" i="1" s="1"/>
  <c r="Y1195" i="1" s="1"/>
  <c r="Y1198" i="1" s="1"/>
  <c r="Y1201" i="1" s="1"/>
  <c r="Y1204" i="1" s="1"/>
  <c r="Y1207" i="1" s="1"/>
  <c r="Y1210" i="1" s="1"/>
  <c r="Y1213" i="1" s="1"/>
  <c r="Y1216" i="1" s="1"/>
  <c r="Y1219" i="1" s="1"/>
  <c r="Y1222" i="1" s="1"/>
  <c r="Y1225" i="1" s="1"/>
  <c r="W1183" i="1"/>
  <c r="W1186" i="1" s="1"/>
  <c r="W1189" i="1" s="1"/>
  <c r="W1192" i="1" s="1"/>
  <c r="W1195" i="1" s="1"/>
  <c r="W1198" i="1" s="1"/>
  <c r="W1201" i="1" s="1"/>
  <c r="W1204" i="1" s="1"/>
  <c r="W1207" i="1" s="1"/>
  <c r="W1210" i="1" s="1"/>
  <c r="W1213" i="1" s="1"/>
  <c r="W1216" i="1" s="1"/>
  <c r="W1219" i="1" s="1"/>
  <c r="W1222" i="1" s="1"/>
  <c r="W1225" i="1" s="1"/>
  <c r="U1183" i="1"/>
  <c r="U1186" i="1" s="1"/>
  <c r="U1189" i="1" s="1"/>
  <c r="U1192" i="1" s="1"/>
  <c r="U1195" i="1" s="1"/>
  <c r="U1198" i="1" s="1"/>
  <c r="U1201" i="1" s="1"/>
  <c r="U1204" i="1" s="1"/>
  <c r="U1207" i="1" s="1"/>
  <c r="U1210" i="1" s="1"/>
  <c r="U1213" i="1" s="1"/>
  <c r="U1216" i="1" s="1"/>
  <c r="U1219" i="1" s="1"/>
  <c r="U1222" i="1" s="1"/>
  <c r="U1225" i="1" s="1"/>
  <c r="S1183" i="1"/>
  <c r="S1186" i="1" s="1"/>
  <c r="S1189" i="1" s="1"/>
  <c r="S1192" i="1" s="1"/>
  <c r="S1195" i="1" s="1"/>
  <c r="S1198" i="1" s="1"/>
  <c r="S1201" i="1" s="1"/>
  <c r="S1204" i="1" s="1"/>
  <c r="S1207" i="1" s="1"/>
  <c r="S1210" i="1" s="1"/>
  <c r="S1213" i="1" s="1"/>
  <c r="S1216" i="1" s="1"/>
  <c r="S1219" i="1" s="1"/>
  <c r="S1222" i="1" s="1"/>
  <c r="S1225" i="1" s="1"/>
  <c r="Q1183" i="1"/>
  <c r="Q1186" i="1" s="1"/>
  <c r="Q1189" i="1" s="1"/>
  <c r="Q1192" i="1" s="1"/>
  <c r="Q1195" i="1" s="1"/>
  <c r="Q1198" i="1" s="1"/>
  <c r="Q1201" i="1" s="1"/>
  <c r="Q1204" i="1" s="1"/>
  <c r="Q1207" i="1" s="1"/>
  <c r="Q1210" i="1" s="1"/>
  <c r="Q1213" i="1" s="1"/>
  <c r="Q1216" i="1" s="1"/>
  <c r="Q1219" i="1" s="1"/>
  <c r="Q1222" i="1" s="1"/>
  <c r="Q1225" i="1" s="1"/>
  <c r="O1183" i="1"/>
  <c r="O1186" i="1" s="1"/>
  <c r="O1189" i="1" s="1"/>
  <c r="O1192" i="1" s="1"/>
  <c r="O1195" i="1" s="1"/>
  <c r="O1198" i="1" s="1"/>
  <c r="O1201" i="1" s="1"/>
  <c r="O1204" i="1" s="1"/>
  <c r="O1207" i="1" s="1"/>
  <c r="O1210" i="1" s="1"/>
  <c r="O1213" i="1" s="1"/>
  <c r="O1216" i="1" s="1"/>
  <c r="O1219" i="1" s="1"/>
  <c r="O1222" i="1" s="1"/>
  <c r="O1225" i="1" s="1"/>
  <c r="M1183" i="1"/>
  <c r="M1186" i="1" s="1"/>
  <c r="M1189" i="1" s="1"/>
  <c r="M1192" i="1" s="1"/>
  <c r="M1195" i="1" s="1"/>
  <c r="M1198" i="1" s="1"/>
  <c r="M1201" i="1" s="1"/>
  <c r="M1204" i="1" s="1"/>
  <c r="M1207" i="1" s="1"/>
  <c r="M1210" i="1" s="1"/>
  <c r="M1213" i="1" s="1"/>
  <c r="M1216" i="1" s="1"/>
  <c r="M1219" i="1" s="1"/>
  <c r="M1222" i="1" s="1"/>
  <c r="M1225" i="1" s="1"/>
  <c r="K1183" i="1"/>
  <c r="K1186" i="1" s="1"/>
  <c r="K1189" i="1" s="1"/>
  <c r="K1192" i="1" s="1"/>
  <c r="K1195" i="1" s="1"/>
  <c r="K1198" i="1" s="1"/>
  <c r="K1201" i="1" s="1"/>
  <c r="K1204" i="1" s="1"/>
  <c r="K1207" i="1" s="1"/>
  <c r="K1210" i="1" s="1"/>
  <c r="K1213" i="1" s="1"/>
  <c r="K1216" i="1" s="1"/>
  <c r="K1219" i="1" s="1"/>
  <c r="K1222" i="1" s="1"/>
  <c r="K1225" i="1" s="1"/>
  <c r="Y1182" i="1"/>
  <c r="Y1185" i="1" s="1"/>
  <c r="Y1188" i="1" s="1"/>
  <c r="Y1191" i="1" s="1"/>
  <c r="Y1194" i="1" s="1"/>
  <c r="Y1197" i="1" s="1"/>
  <c r="Y1200" i="1" s="1"/>
  <c r="Y1203" i="1" s="1"/>
  <c r="Y1206" i="1" s="1"/>
  <c r="Y1209" i="1" s="1"/>
  <c r="Y1212" i="1" s="1"/>
  <c r="Y1215" i="1" s="1"/>
  <c r="Y1218" i="1" s="1"/>
  <c r="Y1221" i="1" s="1"/>
  <c r="Y1224" i="1" s="1"/>
  <c r="W1182" i="1"/>
  <c r="W1185" i="1" s="1"/>
  <c r="W1188" i="1" s="1"/>
  <c r="W1191" i="1" s="1"/>
  <c r="W1194" i="1" s="1"/>
  <c r="W1197" i="1" s="1"/>
  <c r="W1200" i="1" s="1"/>
  <c r="W1203" i="1" s="1"/>
  <c r="W1206" i="1" s="1"/>
  <c r="W1209" i="1" s="1"/>
  <c r="W1212" i="1" s="1"/>
  <c r="W1215" i="1" s="1"/>
  <c r="W1218" i="1" s="1"/>
  <c r="W1221" i="1" s="1"/>
  <c r="W1224" i="1" s="1"/>
  <c r="U1182" i="1"/>
  <c r="U1185" i="1" s="1"/>
  <c r="U1188" i="1" s="1"/>
  <c r="U1191" i="1" s="1"/>
  <c r="U1194" i="1" s="1"/>
  <c r="U1197" i="1" s="1"/>
  <c r="U1200" i="1" s="1"/>
  <c r="U1203" i="1" s="1"/>
  <c r="U1206" i="1" s="1"/>
  <c r="U1209" i="1" s="1"/>
  <c r="U1212" i="1" s="1"/>
  <c r="U1215" i="1" s="1"/>
  <c r="U1218" i="1" s="1"/>
  <c r="U1221" i="1" s="1"/>
  <c r="U1224" i="1" s="1"/>
  <c r="S1182" i="1"/>
  <c r="S1185" i="1" s="1"/>
  <c r="S1188" i="1" s="1"/>
  <c r="S1191" i="1" s="1"/>
  <c r="S1194" i="1" s="1"/>
  <c r="S1197" i="1" s="1"/>
  <c r="S1200" i="1" s="1"/>
  <c r="S1203" i="1" s="1"/>
  <c r="S1206" i="1" s="1"/>
  <c r="S1209" i="1" s="1"/>
  <c r="S1212" i="1" s="1"/>
  <c r="S1215" i="1" s="1"/>
  <c r="S1218" i="1" s="1"/>
  <c r="S1221" i="1" s="1"/>
  <c r="S1224" i="1" s="1"/>
  <c r="Q1182" i="1"/>
  <c r="Q1185" i="1" s="1"/>
  <c r="Q1188" i="1" s="1"/>
  <c r="Q1191" i="1" s="1"/>
  <c r="Q1194" i="1" s="1"/>
  <c r="Q1197" i="1" s="1"/>
  <c r="Q1200" i="1" s="1"/>
  <c r="Q1203" i="1" s="1"/>
  <c r="Q1206" i="1" s="1"/>
  <c r="Q1209" i="1" s="1"/>
  <c r="Q1212" i="1" s="1"/>
  <c r="Q1215" i="1" s="1"/>
  <c r="Q1218" i="1" s="1"/>
  <c r="Q1221" i="1" s="1"/>
  <c r="Q1224" i="1" s="1"/>
  <c r="O1182" i="1"/>
  <c r="O1185" i="1" s="1"/>
  <c r="O1188" i="1" s="1"/>
  <c r="O1191" i="1" s="1"/>
  <c r="O1194" i="1" s="1"/>
  <c r="O1197" i="1" s="1"/>
  <c r="O1200" i="1" s="1"/>
  <c r="O1203" i="1" s="1"/>
  <c r="O1206" i="1" s="1"/>
  <c r="O1209" i="1" s="1"/>
  <c r="O1212" i="1" s="1"/>
  <c r="O1215" i="1" s="1"/>
  <c r="O1218" i="1" s="1"/>
  <c r="O1221" i="1" s="1"/>
  <c r="O1224" i="1" s="1"/>
  <c r="M1182" i="1"/>
  <c r="M1185" i="1" s="1"/>
  <c r="M1188" i="1" s="1"/>
  <c r="M1191" i="1" s="1"/>
  <c r="M1194" i="1" s="1"/>
  <c r="M1197" i="1" s="1"/>
  <c r="M1200" i="1" s="1"/>
  <c r="M1203" i="1" s="1"/>
  <c r="M1206" i="1" s="1"/>
  <c r="M1209" i="1" s="1"/>
  <c r="M1212" i="1" s="1"/>
  <c r="M1215" i="1" s="1"/>
  <c r="M1218" i="1" s="1"/>
  <c r="M1221" i="1" s="1"/>
  <c r="M1224" i="1" s="1"/>
  <c r="K1182" i="1"/>
  <c r="K1185" i="1" s="1"/>
  <c r="K1188" i="1" s="1"/>
  <c r="K1191" i="1" s="1"/>
  <c r="K1194" i="1" s="1"/>
  <c r="K1197" i="1" s="1"/>
  <c r="K1200" i="1" s="1"/>
  <c r="K1203" i="1" s="1"/>
  <c r="K1206" i="1" s="1"/>
  <c r="K1209" i="1" s="1"/>
  <c r="K1212" i="1" s="1"/>
  <c r="K1215" i="1" s="1"/>
  <c r="K1218" i="1" s="1"/>
  <c r="K1221" i="1" s="1"/>
  <c r="K1224" i="1" s="1"/>
  <c r="Y1181" i="1"/>
  <c r="Y1184" i="1" s="1"/>
  <c r="Y1187" i="1" s="1"/>
  <c r="Y1190" i="1" s="1"/>
  <c r="Y1193" i="1" s="1"/>
  <c r="Y1196" i="1" s="1"/>
  <c r="Y1199" i="1" s="1"/>
  <c r="Y1202" i="1" s="1"/>
  <c r="Y1205" i="1" s="1"/>
  <c r="Y1208" i="1" s="1"/>
  <c r="Y1211" i="1" s="1"/>
  <c r="Y1214" i="1" s="1"/>
  <c r="Y1217" i="1" s="1"/>
  <c r="Y1220" i="1" s="1"/>
  <c r="Y1223" i="1" s="1"/>
  <c r="W1181" i="1"/>
  <c r="W1184" i="1" s="1"/>
  <c r="W1187" i="1" s="1"/>
  <c r="W1190" i="1" s="1"/>
  <c r="W1193" i="1" s="1"/>
  <c r="W1196" i="1" s="1"/>
  <c r="W1199" i="1" s="1"/>
  <c r="W1202" i="1" s="1"/>
  <c r="W1205" i="1" s="1"/>
  <c r="W1208" i="1" s="1"/>
  <c r="W1211" i="1" s="1"/>
  <c r="W1214" i="1" s="1"/>
  <c r="W1217" i="1" s="1"/>
  <c r="W1220" i="1" s="1"/>
  <c r="W1223" i="1" s="1"/>
  <c r="U1181" i="1"/>
  <c r="U1184" i="1" s="1"/>
  <c r="U1187" i="1" s="1"/>
  <c r="U1190" i="1" s="1"/>
  <c r="U1193" i="1" s="1"/>
  <c r="U1196" i="1" s="1"/>
  <c r="U1199" i="1" s="1"/>
  <c r="U1202" i="1" s="1"/>
  <c r="U1205" i="1" s="1"/>
  <c r="U1208" i="1" s="1"/>
  <c r="U1211" i="1" s="1"/>
  <c r="U1214" i="1" s="1"/>
  <c r="U1217" i="1" s="1"/>
  <c r="U1220" i="1" s="1"/>
  <c r="U1223" i="1" s="1"/>
  <c r="S1181" i="1"/>
  <c r="S1184" i="1" s="1"/>
  <c r="S1187" i="1" s="1"/>
  <c r="S1190" i="1" s="1"/>
  <c r="S1193" i="1" s="1"/>
  <c r="S1196" i="1" s="1"/>
  <c r="S1199" i="1" s="1"/>
  <c r="S1202" i="1" s="1"/>
  <c r="S1205" i="1" s="1"/>
  <c r="S1208" i="1" s="1"/>
  <c r="S1211" i="1" s="1"/>
  <c r="S1214" i="1" s="1"/>
  <c r="S1217" i="1" s="1"/>
  <c r="S1220" i="1" s="1"/>
  <c r="S1223" i="1" s="1"/>
  <c r="Q1181" i="1"/>
  <c r="Q1184" i="1" s="1"/>
  <c r="Q1187" i="1" s="1"/>
  <c r="Q1190" i="1" s="1"/>
  <c r="Q1193" i="1" s="1"/>
  <c r="Q1196" i="1" s="1"/>
  <c r="Q1199" i="1" s="1"/>
  <c r="Q1202" i="1" s="1"/>
  <c r="Q1205" i="1" s="1"/>
  <c r="Q1208" i="1" s="1"/>
  <c r="Q1211" i="1" s="1"/>
  <c r="Q1214" i="1" s="1"/>
  <c r="Q1217" i="1" s="1"/>
  <c r="Q1220" i="1" s="1"/>
  <c r="Q1223" i="1" s="1"/>
  <c r="O1181" i="1"/>
  <c r="O1184" i="1" s="1"/>
  <c r="O1187" i="1" s="1"/>
  <c r="O1190" i="1" s="1"/>
  <c r="O1193" i="1" s="1"/>
  <c r="O1196" i="1" s="1"/>
  <c r="O1199" i="1" s="1"/>
  <c r="O1202" i="1" s="1"/>
  <c r="O1205" i="1" s="1"/>
  <c r="O1208" i="1" s="1"/>
  <c r="O1211" i="1" s="1"/>
  <c r="O1214" i="1" s="1"/>
  <c r="O1217" i="1" s="1"/>
  <c r="O1220" i="1" s="1"/>
  <c r="O1223" i="1" s="1"/>
  <c r="M1181" i="1"/>
  <c r="M1184" i="1" s="1"/>
  <c r="M1187" i="1" s="1"/>
  <c r="M1190" i="1" s="1"/>
  <c r="M1193" i="1" s="1"/>
  <c r="M1196" i="1" s="1"/>
  <c r="M1199" i="1" s="1"/>
  <c r="M1202" i="1" s="1"/>
  <c r="M1205" i="1" s="1"/>
  <c r="M1208" i="1" s="1"/>
  <c r="M1211" i="1" s="1"/>
  <c r="M1214" i="1" s="1"/>
  <c r="M1217" i="1" s="1"/>
  <c r="M1220" i="1" s="1"/>
  <c r="M1223" i="1" s="1"/>
  <c r="K1181" i="1"/>
  <c r="K1184" i="1" s="1"/>
  <c r="K1187" i="1" s="1"/>
  <c r="K1190" i="1" s="1"/>
  <c r="K1193" i="1" s="1"/>
  <c r="K1196" i="1" s="1"/>
  <c r="K1199" i="1" s="1"/>
  <c r="K1202" i="1" s="1"/>
  <c r="K1205" i="1" s="1"/>
  <c r="K1208" i="1" s="1"/>
  <c r="K1211" i="1" s="1"/>
  <c r="K1214" i="1" s="1"/>
  <c r="K1217" i="1" s="1"/>
  <c r="K1220" i="1" s="1"/>
  <c r="K1223" i="1" s="1"/>
  <c r="Y1176" i="1"/>
  <c r="Y1177" i="1" s="1"/>
  <c r="W1176" i="1"/>
  <c r="W1177" i="1" s="1"/>
  <c r="U1176" i="1"/>
  <c r="U1177" i="1" s="1"/>
  <c r="S1176" i="1"/>
  <c r="S1177" i="1" s="1"/>
  <c r="Q1176" i="1"/>
  <c r="Q1177" i="1" s="1"/>
  <c r="O1176" i="1"/>
  <c r="O1177" i="1" s="1"/>
  <c r="M1176" i="1"/>
  <c r="M1177" i="1" s="1"/>
  <c r="K1176" i="1"/>
  <c r="K1177" i="1" s="1"/>
  <c r="Y1173" i="1"/>
  <c r="W1173" i="1"/>
  <c r="U1173" i="1"/>
  <c r="S1173" i="1"/>
  <c r="Q1173" i="1"/>
  <c r="O1173" i="1"/>
  <c r="M1173" i="1"/>
  <c r="K1173" i="1"/>
  <c r="Y1170" i="1"/>
  <c r="W1170" i="1"/>
  <c r="U1170" i="1"/>
  <c r="S1170" i="1"/>
  <c r="Q1170" i="1"/>
  <c r="O1170" i="1"/>
  <c r="M1170" i="1"/>
  <c r="K1170" i="1"/>
  <c r="Y1168" i="1"/>
  <c r="Y1169" i="1" s="1"/>
  <c r="W1168" i="1"/>
  <c r="W1169" i="1" s="1"/>
  <c r="U1168" i="1"/>
  <c r="U1169" i="1" s="1"/>
  <c r="S1168" i="1"/>
  <c r="S1169" i="1" s="1"/>
  <c r="Q1168" i="1"/>
  <c r="Q1169" i="1" s="1"/>
  <c r="O1168" i="1"/>
  <c r="O1169" i="1" s="1"/>
  <c r="M1168" i="1"/>
  <c r="M1169" i="1" s="1"/>
  <c r="K1168" i="1"/>
  <c r="K1169" i="1" s="1"/>
  <c r="Y1167" i="1"/>
  <c r="W1167" i="1"/>
  <c r="U1167" i="1"/>
  <c r="S1167" i="1"/>
  <c r="Q1167" i="1"/>
  <c r="O1167" i="1"/>
  <c r="M1167" i="1"/>
  <c r="K1167" i="1"/>
  <c r="Y1165" i="1"/>
  <c r="W1165" i="1"/>
  <c r="U1165" i="1"/>
  <c r="S1165" i="1"/>
  <c r="Q1165" i="1"/>
  <c r="O1165" i="1"/>
  <c r="M1165" i="1"/>
  <c r="K1165" i="1"/>
  <c r="Y1164" i="1"/>
  <c r="W1164" i="1"/>
  <c r="U1164" i="1"/>
  <c r="S1164" i="1"/>
  <c r="Q1164" i="1"/>
  <c r="O1164" i="1"/>
  <c r="M1164" i="1"/>
  <c r="K1164" i="1"/>
  <c r="Y1161" i="1"/>
  <c r="Y1162" i="1" s="1"/>
  <c r="Y1163" i="1" s="1"/>
  <c r="W1161" i="1"/>
  <c r="W1162" i="1" s="1"/>
  <c r="W1163" i="1" s="1"/>
  <c r="U1161" i="1"/>
  <c r="U1162" i="1" s="1"/>
  <c r="U1163" i="1" s="1"/>
  <c r="S1161" i="1"/>
  <c r="S1162" i="1" s="1"/>
  <c r="S1163" i="1" s="1"/>
  <c r="Q1161" i="1"/>
  <c r="Q1162" i="1" s="1"/>
  <c r="Q1163" i="1" s="1"/>
  <c r="O1161" i="1"/>
  <c r="O1162" i="1" s="1"/>
  <c r="O1163" i="1" s="1"/>
  <c r="M1161" i="1"/>
  <c r="M1162" i="1" s="1"/>
  <c r="M1163" i="1" s="1"/>
  <c r="K1161" i="1"/>
  <c r="K1162" i="1" s="1"/>
  <c r="K1163" i="1" s="1"/>
  <c r="Y1157" i="1"/>
  <c r="W1157" i="1"/>
  <c r="U1157" i="1"/>
  <c r="S1157" i="1"/>
  <c r="Q1157" i="1"/>
  <c r="O1157" i="1"/>
  <c r="M1157" i="1"/>
  <c r="K1157" i="1"/>
  <c r="Y1155" i="1"/>
  <c r="W1155" i="1"/>
  <c r="U1155" i="1"/>
  <c r="S1155" i="1"/>
  <c r="Q1155" i="1"/>
  <c r="O1155" i="1"/>
  <c r="M1155" i="1"/>
  <c r="K1155" i="1"/>
  <c r="Y1154" i="1"/>
  <c r="W1154" i="1"/>
  <c r="U1154" i="1"/>
  <c r="S1154" i="1"/>
  <c r="Q1154" i="1"/>
  <c r="O1154" i="1"/>
  <c r="M1154" i="1"/>
  <c r="K1154" i="1"/>
  <c r="Y1153" i="1"/>
  <c r="W1153" i="1"/>
  <c r="U1153" i="1"/>
  <c r="S1153" i="1"/>
  <c r="Q1153" i="1"/>
  <c r="O1153" i="1"/>
  <c r="M1153" i="1"/>
  <c r="K1153" i="1"/>
  <c r="Y1151" i="1"/>
  <c r="W1151" i="1"/>
  <c r="U1151" i="1"/>
  <c r="S1151" i="1"/>
  <c r="Q1151" i="1"/>
  <c r="O1151" i="1"/>
  <c r="M1151" i="1"/>
  <c r="K1151" i="1"/>
  <c r="Y1150" i="1"/>
  <c r="W1150" i="1"/>
  <c r="U1150" i="1"/>
  <c r="S1150" i="1"/>
  <c r="Q1150" i="1"/>
  <c r="O1150" i="1"/>
  <c r="M1150" i="1"/>
  <c r="K1150" i="1"/>
  <c r="Y1149" i="1"/>
  <c r="W1149" i="1"/>
  <c r="U1149" i="1"/>
  <c r="S1149" i="1"/>
  <c r="Q1149" i="1"/>
  <c r="O1149" i="1"/>
  <c r="M1149" i="1"/>
  <c r="K1149" i="1"/>
  <c r="Y1148" i="1"/>
  <c r="W1148" i="1"/>
  <c r="U1148" i="1"/>
  <c r="S1148" i="1"/>
  <c r="Q1148" i="1"/>
  <c r="O1148" i="1"/>
  <c r="M1148" i="1"/>
  <c r="K1148" i="1"/>
  <c r="Y1083" i="1"/>
  <c r="Y1086" i="1" s="1"/>
  <c r="Y1089" i="1" s="1"/>
  <c r="Y1092" i="1" s="1"/>
  <c r="Y1095" i="1" s="1"/>
  <c r="Y1098" i="1" s="1"/>
  <c r="Y1101" i="1" s="1"/>
  <c r="Y1104" i="1" s="1"/>
  <c r="Y1107" i="1" s="1"/>
  <c r="Y1110" i="1" s="1"/>
  <c r="Y1113" i="1" s="1"/>
  <c r="Y1116" i="1" s="1"/>
  <c r="Y1119" i="1" s="1"/>
  <c r="Y1122" i="1" s="1"/>
  <c r="Y1125" i="1" s="1"/>
  <c r="W1083" i="1"/>
  <c r="W1086" i="1" s="1"/>
  <c r="W1089" i="1" s="1"/>
  <c r="W1092" i="1" s="1"/>
  <c r="W1095" i="1" s="1"/>
  <c r="W1098" i="1" s="1"/>
  <c r="W1101" i="1" s="1"/>
  <c r="W1104" i="1" s="1"/>
  <c r="W1107" i="1" s="1"/>
  <c r="W1110" i="1" s="1"/>
  <c r="W1113" i="1" s="1"/>
  <c r="W1116" i="1" s="1"/>
  <c r="W1119" i="1" s="1"/>
  <c r="W1122" i="1" s="1"/>
  <c r="W1125" i="1" s="1"/>
  <c r="U1083" i="1"/>
  <c r="U1086" i="1" s="1"/>
  <c r="U1089" i="1" s="1"/>
  <c r="U1092" i="1" s="1"/>
  <c r="U1095" i="1" s="1"/>
  <c r="U1098" i="1" s="1"/>
  <c r="U1101" i="1" s="1"/>
  <c r="U1104" i="1" s="1"/>
  <c r="U1107" i="1" s="1"/>
  <c r="U1110" i="1" s="1"/>
  <c r="U1113" i="1" s="1"/>
  <c r="U1116" i="1" s="1"/>
  <c r="U1119" i="1" s="1"/>
  <c r="U1122" i="1" s="1"/>
  <c r="U1125" i="1" s="1"/>
  <c r="S1083" i="1"/>
  <c r="S1086" i="1" s="1"/>
  <c r="S1089" i="1" s="1"/>
  <c r="S1092" i="1" s="1"/>
  <c r="S1095" i="1" s="1"/>
  <c r="S1098" i="1" s="1"/>
  <c r="S1101" i="1" s="1"/>
  <c r="S1104" i="1" s="1"/>
  <c r="S1107" i="1" s="1"/>
  <c r="S1110" i="1" s="1"/>
  <c r="S1113" i="1" s="1"/>
  <c r="S1116" i="1" s="1"/>
  <c r="S1119" i="1" s="1"/>
  <c r="S1122" i="1" s="1"/>
  <c r="S1125" i="1" s="1"/>
  <c r="Q1083" i="1"/>
  <c r="Q1086" i="1" s="1"/>
  <c r="Q1089" i="1" s="1"/>
  <c r="Q1092" i="1" s="1"/>
  <c r="Q1095" i="1" s="1"/>
  <c r="Q1098" i="1" s="1"/>
  <c r="Q1101" i="1" s="1"/>
  <c r="Q1104" i="1" s="1"/>
  <c r="Q1107" i="1" s="1"/>
  <c r="Q1110" i="1" s="1"/>
  <c r="Q1113" i="1" s="1"/>
  <c r="Q1116" i="1" s="1"/>
  <c r="Q1119" i="1" s="1"/>
  <c r="Q1122" i="1" s="1"/>
  <c r="Q1125" i="1" s="1"/>
  <c r="O1083" i="1"/>
  <c r="O1086" i="1" s="1"/>
  <c r="O1089" i="1" s="1"/>
  <c r="O1092" i="1" s="1"/>
  <c r="O1095" i="1" s="1"/>
  <c r="O1098" i="1" s="1"/>
  <c r="O1101" i="1" s="1"/>
  <c r="O1104" i="1" s="1"/>
  <c r="O1107" i="1" s="1"/>
  <c r="O1110" i="1" s="1"/>
  <c r="O1113" i="1" s="1"/>
  <c r="O1116" i="1" s="1"/>
  <c r="O1119" i="1" s="1"/>
  <c r="O1122" i="1" s="1"/>
  <c r="O1125" i="1" s="1"/>
  <c r="M1083" i="1"/>
  <c r="M1086" i="1" s="1"/>
  <c r="M1089" i="1" s="1"/>
  <c r="M1092" i="1" s="1"/>
  <c r="M1095" i="1" s="1"/>
  <c r="M1098" i="1" s="1"/>
  <c r="M1101" i="1" s="1"/>
  <c r="M1104" i="1" s="1"/>
  <c r="M1107" i="1" s="1"/>
  <c r="M1110" i="1" s="1"/>
  <c r="M1113" i="1" s="1"/>
  <c r="M1116" i="1" s="1"/>
  <c r="M1119" i="1" s="1"/>
  <c r="M1122" i="1" s="1"/>
  <c r="M1125" i="1" s="1"/>
  <c r="K1083" i="1"/>
  <c r="K1086" i="1" s="1"/>
  <c r="K1089" i="1" s="1"/>
  <c r="K1092" i="1" s="1"/>
  <c r="K1095" i="1" s="1"/>
  <c r="K1098" i="1" s="1"/>
  <c r="K1101" i="1" s="1"/>
  <c r="K1104" i="1" s="1"/>
  <c r="K1107" i="1" s="1"/>
  <c r="K1110" i="1" s="1"/>
  <c r="K1113" i="1" s="1"/>
  <c r="K1116" i="1" s="1"/>
  <c r="K1119" i="1" s="1"/>
  <c r="K1122" i="1" s="1"/>
  <c r="K1125" i="1" s="1"/>
  <c r="Y1082" i="1"/>
  <c r="Y1085" i="1" s="1"/>
  <c r="Y1088" i="1" s="1"/>
  <c r="Y1091" i="1" s="1"/>
  <c r="Y1094" i="1" s="1"/>
  <c r="Y1097" i="1" s="1"/>
  <c r="Y1100" i="1" s="1"/>
  <c r="Y1103" i="1" s="1"/>
  <c r="Y1106" i="1" s="1"/>
  <c r="Y1109" i="1" s="1"/>
  <c r="Y1112" i="1" s="1"/>
  <c r="Y1115" i="1" s="1"/>
  <c r="Y1118" i="1" s="1"/>
  <c r="Y1121" i="1" s="1"/>
  <c r="Y1124" i="1" s="1"/>
  <c r="W1082" i="1"/>
  <c r="W1085" i="1" s="1"/>
  <c r="W1088" i="1" s="1"/>
  <c r="W1091" i="1" s="1"/>
  <c r="W1094" i="1" s="1"/>
  <c r="W1097" i="1" s="1"/>
  <c r="W1100" i="1" s="1"/>
  <c r="W1103" i="1" s="1"/>
  <c r="W1106" i="1" s="1"/>
  <c r="W1109" i="1" s="1"/>
  <c r="W1112" i="1" s="1"/>
  <c r="W1115" i="1" s="1"/>
  <c r="W1118" i="1" s="1"/>
  <c r="W1121" i="1" s="1"/>
  <c r="W1124" i="1" s="1"/>
  <c r="U1082" i="1"/>
  <c r="U1085" i="1" s="1"/>
  <c r="U1088" i="1" s="1"/>
  <c r="U1091" i="1" s="1"/>
  <c r="U1094" i="1" s="1"/>
  <c r="U1097" i="1" s="1"/>
  <c r="U1100" i="1" s="1"/>
  <c r="U1103" i="1" s="1"/>
  <c r="U1106" i="1" s="1"/>
  <c r="U1109" i="1" s="1"/>
  <c r="U1112" i="1" s="1"/>
  <c r="U1115" i="1" s="1"/>
  <c r="U1118" i="1" s="1"/>
  <c r="U1121" i="1" s="1"/>
  <c r="U1124" i="1" s="1"/>
  <c r="S1082" i="1"/>
  <c r="S1085" i="1" s="1"/>
  <c r="S1088" i="1" s="1"/>
  <c r="S1091" i="1" s="1"/>
  <c r="S1094" i="1" s="1"/>
  <c r="S1097" i="1" s="1"/>
  <c r="S1100" i="1" s="1"/>
  <c r="S1103" i="1" s="1"/>
  <c r="S1106" i="1" s="1"/>
  <c r="S1109" i="1" s="1"/>
  <c r="S1112" i="1" s="1"/>
  <c r="S1115" i="1" s="1"/>
  <c r="S1118" i="1" s="1"/>
  <c r="S1121" i="1" s="1"/>
  <c r="S1124" i="1" s="1"/>
  <c r="Q1082" i="1"/>
  <c r="Q1085" i="1" s="1"/>
  <c r="Q1088" i="1" s="1"/>
  <c r="Q1091" i="1" s="1"/>
  <c r="Q1094" i="1" s="1"/>
  <c r="Q1097" i="1" s="1"/>
  <c r="Q1100" i="1" s="1"/>
  <c r="Q1103" i="1" s="1"/>
  <c r="Q1106" i="1" s="1"/>
  <c r="Q1109" i="1" s="1"/>
  <c r="Q1112" i="1" s="1"/>
  <c r="Q1115" i="1" s="1"/>
  <c r="Q1118" i="1" s="1"/>
  <c r="Q1121" i="1" s="1"/>
  <c r="Q1124" i="1" s="1"/>
  <c r="O1082" i="1"/>
  <c r="O1085" i="1" s="1"/>
  <c r="O1088" i="1" s="1"/>
  <c r="O1091" i="1" s="1"/>
  <c r="O1094" i="1" s="1"/>
  <c r="O1097" i="1" s="1"/>
  <c r="O1100" i="1" s="1"/>
  <c r="O1103" i="1" s="1"/>
  <c r="O1106" i="1" s="1"/>
  <c r="O1109" i="1" s="1"/>
  <c r="O1112" i="1" s="1"/>
  <c r="O1115" i="1" s="1"/>
  <c r="O1118" i="1" s="1"/>
  <c r="O1121" i="1" s="1"/>
  <c r="O1124" i="1" s="1"/>
  <c r="M1082" i="1"/>
  <c r="M1085" i="1" s="1"/>
  <c r="M1088" i="1" s="1"/>
  <c r="M1091" i="1" s="1"/>
  <c r="M1094" i="1" s="1"/>
  <c r="M1097" i="1" s="1"/>
  <c r="M1100" i="1" s="1"/>
  <c r="M1103" i="1" s="1"/>
  <c r="M1106" i="1" s="1"/>
  <c r="M1109" i="1" s="1"/>
  <c r="M1112" i="1" s="1"/>
  <c r="M1115" i="1" s="1"/>
  <c r="M1118" i="1" s="1"/>
  <c r="M1121" i="1" s="1"/>
  <c r="M1124" i="1" s="1"/>
  <c r="K1082" i="1"/>
  <c r="K1085" i="1" s="1"/>
  <c r="K1088" i="1" s="1"/>
  <c r="K1091" i="1" s="1"/>
  <c r="K1094" i="1" s="1"/>
  <c r="K1097" i="1" s="1"/>
  <c r="K1100" i="1" s="1"/>
  <c r="K1103" i="1" s="1"/>
  <c r="K1106" i="1" s="1"/>
  <c r="K1109" i="1" s="1"/>
  <c r="K1112" i="1" s="1"/>
  <c r="K1115" i="1" s="1"/>
  <c r="K1118" i="1" s="1"/>
  <c r="K1121" i="1" s="1"/>
  <c r="K1124" i="1" s="1"/>
  <c r="Y1081" i="1"/>
  <c r="Y1084" i="1" s="1"/>
  <c r="Y1087" i="1" s="1"/>
  <c r="Y1090" i="1" s="1"/>
  <c r="Y1093" i="1" s="1"/>
  <c r="Y1096" i="1" s="1"/>
  <c r="Y1099" i="1" s="1"/>
  <c r="Y1102" i="1" s="1"/>
  <c r="Y1105" i="1" s="1"/>
  <c r="Y1108" i="1" s="1"/>
  <c r="Y1111" i="1" s="1"/>
  <c r="Y1114" i="1" s="1"/>
  <c r="Y1117" i="1" s="1"/>
  <c r="Y1120" i="1" s="1"/>
  <c r="Y1123" i="1" s="1"/>
  <c r="W1081" i="1"/>
  <c r="W1084" i="1" s="1"/>
  <c r="W1087" i="1" s="1"/>
  <c r="W1090" i="1" s="1"/>
  <c r="W1093" i="1" s="1"/>
  <c r="W1096" i="1" s="1"/>
  <c r="W1099" i="1" s="1"/>
  <c r="W1102" i="1" s="1"/>
  <c r="W1105" i="1" s="1"/>
  <c r="W1108" i="1" s="1"/>
  <c r="W1111" i="1" s="1"/>
  <c r="W1114" i="1" s="1"/>
  <c r="W1117" i="1" s="1"/>
  <c r="W1120" i="1" s="1"/>
  <c r="W1123" i="1" s="1"/>
  <c r="U1081" i="1"/>
  <c r="U1084" i="1" s="1"/>
  <c r="U1087" i="1" s="1"/>
  <c r="U1090" i="1" s="1"/>
  <c r="U1093" i="1" s="1"/>
  <c r="U1096" i="1" s="1"/>
  <c r="U1099" i="1" s="1"/>
  <c r="U1102" i="1" s="1"/>
  <c r="U1105" i="1" s="1"/>
  <c r="U1108" i="1" s="1"/>
  <c r="U1111" i="1" s="1"/>
  <c r="U1114" i="1" s="1"/>
  <c r="U1117" i="1" s="1"/>
  <c r="U1120" i="1" s="1"/>
  <c r="U1123" i="1" s="1"/>
  <c r="S1081" i="1"/>
  <c r="S1084" i="1" s="1"/>
  <c r="S1087" i="1" s="1"/>
  <c r="S1090" i="1" s="1"/>
  <c r="S1093" i="1" s="1"/>
  <c r="S1096" i="1" s="1"/>
  <c r="S1099" i="1" s="1"/>
  <c r="S1102" i="1" s="1"/>
  <c r="S1105" i="1" s="1"/>
  <c r="S1108" i="1" s="1"/>
  <c r="S1111" i="1" s="1"/>
  <c r="S1114" i="1" s="1"/>
  <c r="S1117" i="1" s="1"/>
  <c r="S1120" i="1" s="1"/>
  <c r="S1123" i="1" s="1"/>
  <c r="Q1081" i="1"/>
  <c r="Q1084" i="1" s="1"/>
  <c r="Q1087" i="1" s="1"/>
  <c r="Q1090" i="1" s="1"/>
  <c r="Q1093" i="1" s="1"/>
  <c r="Q1096" i="1" s="1"/>
  <c r="Q1099" i="1" s="1"/>
  <c r="Q1102" i="1" s="1"/>
  <c r="Q1105" i="1" s="1"/>
  <c r="Q1108" i="1" s="1"/>
  <c r="Q1111" i="1" s="1"/>
  <c r="Q1114" i="1" s="1"/>
  <c r="Q1117" i="1" s="1"/>
  <c r="Q1120" i="1" s="1"/>
  <c r="Q1123" i="1" s="1"/>
  <c r="O1081" i="1"/>
  <c r="O1084" i="1" s="1"/>
  <c r="O1087" i="1" s="1"/>
  <c r="O1090" i="1" s="1"/>
  <c r="O1093" i="1" s="1"/>
  <c r="O1096" i="1" s="1"/>
  <c r="O1099" i="1" s="1"/>
  <c r="O1102" i="1" s="1"/>
  <c r="O1105" i="1" s="1"/>
  <c r="O1108" i="1" s="1"/>
  <c r="O1111" i="1" s="1"/>
  <c r="O1114" i="1" s="1"/>
  <c r="O1117" i="1" s="1"/>
  <c r="O1120" i="1" s="1"/>
  <c r="O1123" i="1" s="1"/>
  <c r="M1081" i="1"/>
  <c r="M1084" i="1" s="1"/>
  <c r="M1087" i="1" s="1"/>
  <c r="M1090" i="1" s="1"/>
  <c r="M1093" i="1" s="1"/>
  <c r="M1096" i="1" s="1"/>
  <c r="M1099" i="1" s="1"/>
  <c r="M1102" i="1" s="1"/>
  <c r="M1105" i="1" s="1"/>
  <c r="M1108" i="1" s="1"/>
  <c r="M1111" i="1" s="1"/>
  <c r="M1114" i="1" s="1"/>
  <c r="M1117" i="1" s="1"/>
  <c r="M1120" i="1" s="1"/>
  <c r="M1123" i="1" s="1"/>
  <c r="K1081" i="1"/>
  <c r="K1084" i="1" s="1"/>
  <c r="K1087" i="1" s="1"/>
  <c r="K1090" i="1" s="1"/>
  <c r="K1093" i="1" s="1"/>
  <c r="K1096" i="1" s="1"/>
  <c r="K1099" i="1" s="1"/>
  <c r="K1102" i="1" s="1"/>
  <c r="K1105" i="1" s="1"/>
  <c r="K1108" i="1" s="1"/>
  <c r="K1111" i="1" s="1"/>
  <c r="K1114" i="1" s="1"/>
  <c r="K1117" i="1" s="1"/>
  <c r="K1120" i="1" s="1"/>
  <c r="K1123" i="1" s="1"/>
  <c r="Y1076" i="1"/>
  <c r="Y1077" i="1" s="1"/>
  <c r="W1076" i="1"/>
  <c r="W1077" i="1" s="1"/>
  <c r="U1076" i="1"/>
  <c r="U1077" i="1" s="1"/>
  <c r="S1076" i="1"/>
  <c r="S1077" i="1" s="1"/>
  <c r="Q1076" i="1"/>
  <c r="Q1077" i="1" s="1"/>
  <c r="O1076" i="1"/>
  <c r="O1077" i="1" s="1"/>
  <c r="M1076" i="1"/>
  <c r="M1077" i="1" s="1"/>
  <c r="K1076" i="1"/>
  <c r="K1077" i="1" s="1"/>
  <c r="Y1073" i="1"/>
  <c r="W1073" i="1"/>
  <c r="U1073" i="1"/>
  <c r="S1073" i="1"/>
  <c r="Q1073" i="1"/>
  <c r="O1073" i="1"/>
  <c r="M1073" i="1"/>
  <c r="K1073" i="1"/>
  <c r="Y1070" i="1"/>
  <c r="W1070" i="1"/>
  <c r="U1070" i="1"/>
  <c r="S1070" i="1"/>
  <c r="Q1070" i="1"/>
  <c r="O1070" i="1"/>
  <c r="M1070" i="1"/>
  <c r="K1070" i="1"/>
  <c r="Y1068" i="1"/>
  <c r="Y1069" i="1" s="1"/>
  <c r="W1068" i="1"/>
  <c r="W1069" i="1" s="1"/>
  <c r="U1068" i="1"/>
  <c r="U1069" i="1" s="1"/>
  <c r="S1068" i="1"/>
  <c r="S1069" i="1" s="1"/>
  <c r="Q1068" i="1"/>
  <c r="Q1069" i="1" s="1"/>
  <c r="O1068" i="1"/>
  <c r="O1069" i="1" s="1"/>
  <c r="M1068" i="1"/>
  <c r="M1069" i="1" s="1"/>
  <c r="K1068" i="1"/>
  <c r="K1069" i="1" s="1"/>
  <c r="Y1067" i="1"/>
  <c r="W1067" i="1"/>
  <c r="U1067" i="1"/>
  <c r="S1067" i="1"/>
  <c r="Q1067" i="1"/>
  <c r="O1067" i="1"/>
  <c r="M1067" i="1"/>
  <c r="K1067" i="1"/>
  <c r="Y1065" i="1"/>
  <c r="W1065" i="1"/>
  <c r="U1065" i="1"/>
  <c r="S1065" i="1"/>
  <c r="Q1065" i="1"/>
  <c r="O1065" i="1"/>
  <c r="M1065" i="1"/>
  <c r="K1065" i="1"/>
  <c r="Y1064" i="1"/>
  <c r="W1064" i="1"/>
  <c r="U1064" i="1"/>
  <c r="S1064" i="1"/>
  <c r="Q1064" i="1"/>
  <c r="O1064" i="1"/>
  <c r="M1064" i="1"/>
  <c r="K1064" i="1"/>
  <c r="Y1061" i="1"/>
  <c r="Y1062" i="1" s="1"/>
  <c r="Y1063" i="1" s="1"/>
  <c r="W1061" i="1"/>
  <c r="W1062" i="1" s="1"/>
  <c r="W1063" i="1" s="1"/>
  <c r="U1061" i="1"/>
  <c r="U1062" i="1" s="1"/>
  <c r="U1063" i="1" s="1"/>
  <c r="S1061" i="1"/>
  <c r="S1062" i="1" s="1"/>
  <c r="S1063" i="1" s="1"/>
  <c r="Q1061" i="1"/>
  <c r="Q1062" i="1" s="1"/>
  <c r="Q1063" i="1" s="1"/>
  <c r="O1061" i="1"/>
  <c r="O1062" i="1" s="1"/>
  <c r="O1063" i="1" s="1"/>
  <c r="M1061" i="1"/>
  <c r="M1062" i="1" s="1"/>
  <c r="M1063" i="1" s="1"/>
  <c r="K1061" i="1"/>
  <c r="K1062" i="1" s="1"/>
  <c r="K1063" i="1" s="1"/>
  <c r="Y1057" i="1"/>
  <c r="W1057" i="1"/>
  <c r="U1057" i="1"/>
  <c r="S1057" i="1"/>
  <c r="Q1057" i="1"/>
  <c r="O1057" i="1"/>
  <c r="M1057" i="1"/>
  <c r="K1057" i="1"/>
  <c r="Y1055" i="1"/>
  <c r="W1055" i="1"/>
  <c r="U1055" i="1"/>
  <c r="S1055" i="1"/>
  <c r="Q1055" i="1"/>
  <c r="O1055" i="1"/>
  <c r="M1055" i="1"/>
  <c r="K1055" i="1"/>
  <c r="Y1054" i="1"/>
  <c r="W1054" i="1"/>
  <c r="U1054" i="1"/>
  <c r="S1054" i="1"/>
  <c r="Q1054" i="1"/>
  <c r="O1054" i="1"/>
  <c r="M1054" i="1"/>
  <c r="K1054" i="1"/>
  <c r="Y1053" i="1"/>
  <c r="W1053" i="1"/>
  <c r="U1053" i="1"/>
  <c r="S1053" i="1"/>
  <c r="Q1053" i="1"/>
  <c r="O1053" i="1"/>
  <c r="M1053" i="1"/>
  <c r="K1053" i="1"/>
  <c r="Y1051" i="1"/>
  <c r="W1051" i="1"/>
  <c r="U1051" i="1"/>
  <c r="S1051" i="1"/>
  <c r="Q1051" i="1"/>
  <c r="O1051" i="1"/>
  <c r="M1051" i="1"/>
  <c r="K1051" i="1"/>
  <c r="Y1050" i="1"/>
  <c r="W1050" i="1"/>
  <c r="U1050" i="1"/>
  <c r="S1050" i="1"/>
  <c r="Q1050" i="1"/>
  <c r="O1050" i="1"/>
  <c r="M1050" i="1"/>
  <c r="K1050" i="1"/>
  <c r="Y1049" i="1"/>
  <c r="W1049" i="1"/>
  <c r="U1049" i="1"/>
  <c r="S1049" i="1"/>
  <c r="Q1049" i="1"/>
  <c r="O1049" i="1"/>
  <c r="M1049" i="1"/>
  <c r="K1049" i="1"/>
  <c r="Y1048" i="1"/>
  <c r="W1048" i="1"/>
  <c r="U1048" i="1"/>
  <c r="S1048" i="1"/>
  <c r="Q1048" i="1"/>
  <c r="O1048" i="1"/>
  <c r="M1048" i="1"/>
  <c r="K1048" i="1"/>
  <c r="Y983" i="1"/>
  <c r="Y986" i="1" s="1"/>
  <c r="Y989" i="1" s="1"/>
  <c r="Y992" i="1" s="1"/>
  <c r="Y995" i="1" s="1"/>
  <c r="Y998" i="1" s="1"/>
  <c r="Y1001" i="1" s="1"/>
  <c r="Y1004" i="1" s="1"/>
  <c r="Y1007" i="1" s="1"/>
  <c r="Y1010" i="1" s="1"/>
  <c r="Y1013" i="1" s="1"/>
  <c r="Y1016" i="1" s="1"/>
  <c r="Y1019" i="1" s="1"/>
  <c r="Y1022" i="1" s="1"/>
  <c r="Y1025" i="1" s="1"/>
  <c r="W983" i="1"/>
  <c r="W986" i="1" s="1"/>
  <c r="W989" i="1" s="1"/>
  <c r="W992" i="1" s="1"/>
  <c r="W995" i="1" s="1"/>
  <c r="W998" i="1" s="1"/>
  <c r="W1001" i="1" s="1"/>
  <c r="W1004" i="1" s="1"/>
  <c r="W1007" i="1" s="1"/>
  <c r="W1010" i="1" s="1"/>
  <c r="W1013" i="1" s="1"/>
  <c r="W1016" i="1" s="1"/>
  <c r="W1019" i="1" s="1"/>
  <c r="W1022" i="1" s="1"/>
  <c r="W1025" i="1" s="1"/>
  <c r="U983" i="1"/>
  <c r="U986" i="1" s="1"/>
  <c r="U989" i="1" s="1"/>
  <c r="U992" i="1" s="1"/>
  <c r="U995" i="1" s="1"/>
  <c r="U998" i="1" s="1"/>
  <c r="U1001" i="1" s="1"/>
  <c r="U1004" i="1" s="1"/>
  <c r="U1007" i="1" s="1"/>
  <c r="U1010" i="1" s="1"/>
  <c r="U1013" i="1" s="1"/>
  <c r="U1016" i="1" s="1"/>
  <c r="U1019" i="1" s="1"/>
  <c r="U1022" i="1" s="1"/>
  <c r="U1025" i="1" s="1"/>
  <c r="S983" i="1"/>
  <c r="S986" i="1" s="1"/>
  <c r="S989" i="1" s="1"/>
  <c r="S992" i="1" s="1"/>
  <c r="S995" i="1" s="1"/>
  <c r="S998" i="1" s="1"/>
  <c r="S1001" i="1" s="1"/>
  <c r="S1004" i="1" s="1"/>
  <c r="S1007" i="1" s="1"/>
  <c r="S1010" i="1" s="1"/>
  <c r="S1013" i="1" s="1"/>
  <c r="S1016" i="1" s="1"/>
  <c r="S1019" i="1" s="1"/>
  <c r="S1022" i="1" s="1"/>
  <c r="S1025" i="1" s="1"/>
  <c r="Q983" i="1"/>
  <c r="Q986" i="1" s="1"/>
  <c r="Q989" i="1" s="1"/>
  <c r="Q992" i="1" s="1"/>
  <c r="Q995" i="1" s="1"/>
  <c r="Q998" i="1" s="1"/>
  <c r="Q1001" i="1" s="1"/>
  <c r="Q1004" i="1" s="1"/>
  <c r="Q1007" i="1" s="1"/>
  <c r="Q1010" i="1" s="1"/>
  <c r="Q1013" i="1" s="1"/>
  <c r="Q1016" i="1" s="1"/>
  <c r="Q1019" i="1" s="1"/>
  <c r="Q1022" i="1" s="1"/>
  <c r="Q1025" i="1" s="1"/>
  <c r="O983" i="1"/>
  <c r="O986" i="1" s="1"/>
  <c r="O989" i="1" s="1"/>
  <c r="O992" i="1" s="1"/>
  <c r="O995" i="1" s="1"/>
  <c r="O998" i="1" s="1"/>
  <c r="O1001" i="1" s="1"/>
  <c r="O1004" i="1" s="1"/>
  <c r="O1007" i="1" s="1"/>
  <c r="O1010" i="1" s="1"/>
  <c r="O1013" i="1" s="1"/>
  <c r="O1016" i="1" s="1"/>
  <c r="O1019" i="1" s="1"/>
  <c r="O1022" i="1" s="1"/>
  <c r="O1025" i="1" s="1"/>
  <c r="M983" i="1"/>
  <c r="M986" i="1" s="1"/>
  <c r="M989" i="1" s="1"/>
  <c r="M992" i="1" s="1"/>
  <c r="M995" i="1" s="1"/>
  <c r="M998" i="1" s="1"/>
  <c r="M1001" i="1" s="1"/>
  <c r="M1004" i="1" s="1"/>
  <c r="M1007" i="1" s="1"/>
  <c r="M1010" i="1" s="1"/>
  <c r="M1013" i="1" s="1"/>
  <c r="M1016" i="1" s="1"/>
  <c r="M1019" i="1" s="1"/>
  <c r="M1022" i="1" s="1"/>
  <c r="M1025" i="1" s="1"/>
  <c r="K983" i="1"/>
  <c r="K986" i="1" s="1"/>
  <c r="K989" i="1" s="1"/>
  <c r="K992" i="1" s="1"/>
  <c r="K995" i="1" s="1"/>
  <c r="K998" i="1" s="1"/>
  <c r="K1001" i="1" s="1"/>
  <c r="K1004" i="1" s="1"/>
  <c r="K1007" i="1" s="1"/>
  <c r="K1010" i="1" s="1"/>
  <c r="K1013" i="1" s="1"/>
  <c r="K1016" i="1" s="1"/>
  <c r="K1019" i="1" s="1"/>
  <c r="K1022" i="1" s="1"/>
  <c r="K1025" i="1" s="1"/>
  <c r="Y982" i="1"/>
  <c r="Y985" i="1" s="1"/>
  <c r="Y988" i="1" s="1"/>
  <c r="Y991" i="1" s="1"/>
  <c r="Y994" i="1" s="1"/>
  <c r="Y997" i="1" s="1"/>
  <c r="Y1000" i="1" s="1"/>
  <c r="Y1003" i="1" s="1"/>
  <c r="Y1006" i="1" s="1"/>
  <c r="Y1009" i="1" s="1"/>
  <c r="Y1012" i="1" s="1"/>
  <c r="Y1015" i="1" s="1"/>
  <c r="Y1018" i="1" s="1"/>
  <c r="Y1021" i="1" s="1"/>
  <c r="Y1024" i="1" s="1"/>
  <c r="W982" i="1"/>
  <c r="W985" i="1" s="1"/>
  <c r="W988" i="1" s="1"/>
  <c r="W991" i="1" s="1"/>
  <c r="W994" i="1" s="1"/>
  <c r="W997" i="1" s="1"/>
  <c r="W1000" i="1" s="1"/>
  <c r="W1003" i="1" s="1"/>
  <c r="W1006" i="1" s="1"/>
  <c r="W1009" i="1" s="1"/>
  <c r="W1012" i="1" s="1"/>
  <c r="W1015" i="1" s="1"/>
  <c r="W1018" i="1" s="1"/>
  <c r="W1021" i="1" s="1"/>
  <c r="W1024" i="1" s="1"/>
  <c r="U982" i="1"/>
  <c r="U985" i="1" s="1"/>
  <c r="U988" i="1" s="1"/>
  <c r="U991" i="1" s="1"/>
  <c r="U994" i="1" s="1"/>
  <c r="U997" i="1" s="1"/>
  <c r="U1000" i="1" s="1"/>
  <c r="U1003" i="1" s="1"/>
  <c r="U1006" i="1" s="1"/>
  <c r="U1009" i="1" s="1"/>
  <c r="U1012" i="1" s="1"/>
  <c r="U1015" i="1" s="1"/>
  <c r="U1018" i="1" s="1"/>
  <c r="U1021" i="1" s="1"/>
  <c r="U1024" i="1" s="1"/>
  <c r="S982" i="1"/>
  <c r="S985" i="1" s="1"/>
  <c r="S988" i="1" s="1"/>
  <c r="S991" i="1" s="1"/>
  <c r="S994" i="1" s="1"/>
  <c r="S997" i="1" s="1"/>
  <c r="S1000" i="1" s="1"/>
  <c r="S1003" i="1" s="1"/>
  <c r="S1006" i="1" s="1"/>
  <c r="S1009" i="1" s="1"/>
  <c r="S1012" i="1" s="1"/>
  <c r="S1015" i="1" s="1"/>
  <c r="S1018" i="1" s="1"/>
  <c r="S1021" i="1" s="1"/>
  <c r="S1024" i="1" s="1"/>
  <c r="Q982" i="1"/>
  <c r="Q985" i="1" s="1"/>
  <c r="Q988" i="1" s="1"/>
  <c r="Q991" i="1" s="1"/>
  <c r="Q994" i="1" s="1"/>
  <c r="Q997" i="1" s="1"/>
  <c r="Q1000" i="1" s="1"/>
  <c r="Q1003" i="1" s="1"/>
  <c r="Q1006" i="1" s="1"/>
  <c r="Q1009" i="1" s="1"/>
  <c r="Q1012" i="1" s="1"/>
  <c r="Q1015" i="1" s="1"/>
  <c r="Q1018" i="1" s="1"/>
  <c r="Q1021" i="1" s="1"/>
  <c r="Q1024" i="1" s="1"/>
  <c r="O982" i="1"/>
  <c r="O985" i="1" s="1"/>
  <c r="O988" i="1" s="1"/>
  <c r="O991" i="1" s="1"/>
  <c r="O994" i="1" s="1"/>
  <c r="O997" i="1" s="1"/>
  <c r="O1000" i="1" s="1"/>
  <c r="O1003" i="1" s="1"/>
  <c r="O1006" i="1" s="1"/>
  <c r="O1009" i="1" s="1"/>
  <c r="O1012" i="1" s="1"/>
  <c r="O1015" i="1" s="1"/>
  <c r="O1018" i="1" s="1"/>
  <c r="O1021" i="1" s="1"/>
  <c r="O1024" i="1" s="1"/>
  <c r="M982" i="1"/>
  <c r="M985" i="1" s="1"/>
  <c r="M988" i="1" s="1"/>
  <c r="M991" i="1" s="1"/>
  <c r="M994" i="1" s="1"/>
  <c r="M997" i="1" s="1"/>
  <c r="M1000" i="1" s="1"/>
  <c r="M1003" i="1" s="1"/>
  <c r="M1006" i="1" s="1"/>
  <c r="M1009" i="1" s="1"/>
  <c r="M1012" i="1" s="1"/>
  <c r="M1015" i="1" s="1"/>
  <c r="M1018" i="1" s="1"/>
  <c r="M1021" i="1" s="1"/>
  <c r="M1024" i="1" s="1"/>
  <c r="K982" i="1"/>
  <c r="K985" i="1" s="1"/>
  <c r="K988" i="1" s="1"/>
  <c r="K991" i="1" s="1"/>
  <c r="K994" i="1" s="1"/>
  <c r="K997" i="1" s="1"/>
  <c r="K1000" i="1" s="1"/>
  <c r="K1003" i="1" s="1"/>
  <c r="K1006" i="1" s="1"/>
  <c r="K1009" i="1" s="1"/>
  <c r="K1012" i="1" s="1"/>
  <c r="K1015" i="1" s="1"/>
  <c r="K1018" i="1" s="1"/>
  <c r="K1021" i="1" s="1"/>
  <c r="K1024" i="1" s="1"/>
  <c r="Y981" i="1"/>
  <c r="Y984" i="1" s="1"/>
  <c r="Y987" i="1" s="1"/>
  <c r="Y990" i="1" s="1"/>
  <c r="Y993" i="1" s="1"/>
  <c r="Y996" i="1" s="1"/>
  <c r="Y999" i="1" s="1"/>
  <c r="Y1002" i="1" s="1"/>
  <c r="Y1005" i="1" s="1"/>
  <c r="Y1008" i="1" s="1"/>
  <c r="Y1011" i="1" s="1"/>
  <c r="Y1014" i="1" s="1"/>
  <c r="Y1017" i="1" s="1"/>
  <c r="Y1020" i="1" s="1"/>
  <c r="Y1023" i="1" s="1"/>
  <c r="W981" i="1"/>
  <c r="W984" i="1" s="1"/>
  <c r="W987" i="1" s="1"/>
  <c r="W990" i="1" s="1"/>
  <c r="W993" i="1" s="1"/>
  <c r="W996" i="1" s="1"/>
  <c r="W999" i="1" s="1"/>
  <c r="W1002" i="1" s="1"/>
  <c r="W1005" i="1" s="1"/>
  <c r="W1008" i="1" s="1"/>
  <c r="W1011" i="1" s="1"/>
  <c r="W1014" i="1" s="1"/>
  <c r="W1017" i="1" s="1"/>
  <c r="W1020" i="1" s="1"/>
  <c r="W1023" i="1" s="1"/>
  <c r="U981" i="1"/>
  <c r="U984" i="1" s="1"/>
  <c r="U987" i="1" s="1"/>
  <c r="U990" i="1" s="1"/>
  <c r="U993" i="1" s="1"/>
  <c r="U996" i="1" s="1"/>
  <c r="U999" i="1" s="1"/>
  <c r="U1002" i="1" s="1"/>
  <c r="U1005" i="1" s="1"/>
  <c r="U1008" i="1" s="1"/>
  <c r="U1011" i="1" s="1"/>
  <c r="U1014" i="1" s="1"/>
  <c r="U1017" i="1" s="1"/>
  <c r="U1020" i="1" s="1"/>
  <c r="U1023" i="1" s="1"/>
  <c r="S981" i="1"/>
  <c r="S984" i="1" s="1"/>
  <c r="S987" i="1" s="1"/>
  <c r="S990" i="1" s="1"/>
  <c r="S993" i="1" s="1"/>
  <c r="S996" i="1" s="1"/>
  <c r="S999" i="1" s="1"/>
  <c r="S1002" i="1" s="1"/>
  <c r="S1005" i="1" s="1"/>
  <c r="S1008" i="1" s="1"/>
  <c r="S1011" i="1" s="1"/>
  <c r="S1014" i="1" s="1"/>
  <c r="S1017" i="1" s="1"/>
  <c r="S1020" i="1" s="1"/>
  <c r="S1023" i="1" s="1"/>
  <c r="Q981" i="1"/>
  <c r="Q984" i="1" s="1"/>
  <c r="Q987" i="1" s="1"/>
  <c r="Q990" i="1" s="1"/>
  <c r="Q993" i="1" s="1"/>
  <c r="Q996" i="1" s="1"/>
  <c r="Q999" i="1" s="1"/>
  <c r="Q1002" i="1" s="1"/>
  <c r="Q1005" i="1" s="1"/>
  <c r="Q1008" i="1" s="1"/>
  <c r="Q1011" i="1" s="1"/>
  <c r="Q1014" i="1" s="1"/>
  <c r="Q1017" i="1" s="1"/>
  <c r="Q1020" i="1" s="1"/>
  <c r="Q1023" i="1" s="1"/>
  <c r="O981" i="1"/>
  <c r="O984" i="1" s="1"/>
  <c r="O987" i="1" s="1"/>
  <c r="O990" i="1" s="1"/>
  <c r="O993" i="1" s="1"/>
  <c r="O996" i="1" s="1"/>
  <c r="O999" i="1" s="1"/>
  <c r="O1002" i="1" s="1"/>
  <c r="O1005" i="1" s="1"/>
  <c r="O1008" i="1" s="1"/>
  <c r="O1011" i="1" s="1"/>
  <c r="O1014" i="1" s="1"/>
  <c r="O1017" i="1" s="1"/>
  <c r="O1020" i="1" s="1"/>
  <c r="O1023" i="1" s="1"/>
  <c r="M981" i="1"/>
  <c r="M984" i="1" s="1"/>
  <c r="M987" i="1" s="1"/>
  <c r="M990" i="1" s="1"/>
  <c r="M993" i="1" s="1"/>
  <c r="M996" i="1" s="1"/>
  <c r="M999" i="1" s="1"/>
  <c r="M1002" i="1" s="1"/>
  <c r="M1005" i="1" s="1"/>
  <c r="M1008" i="1" s="1"/>
  <c r="M1011" i="1" s="1"/>
  <c r="M1014" i="1" s="1"/>
  <c r="M1017" i="1" s="1"/>
  <c r="M1020" i="1" s="1"/>
  <c r="M1023" i="1" s="1"/>
  <c r="K981" i="1"/>
  <c r="K984" i="1" s="1"/>
  <c r="K987" i="1" s="1"/>
  <c r="K990" i="1" s="1"/>
  <c r="K993" i="1" s="1"/>
  <c r="K996" i="1" s="1"/>
  <c r="K999" i="1" s="1"/>
  <c r="K1002" i="1" s="1"/>
  <c r="K1005" i="1" s="1"/>
  <c r="K1008" i="1" s="1"/>
  <c r="K1011" i="1" s="1"/>
  <c r="K1014" i="1" s="1"/>
  <c r="K1017" i="1" s="1"/>
  <c r="K1020" i="1" s="1"/>
  <c r="K1023" i="1" s="1"/>
  <c r="Y976" i="1"/>
  <c r="Y977" i="1" s="1"/>
  <c r="W976" i="1"/>
  <c r="W977" i="1" s="1"/>
  <c r="U976" i="1"/>
  <c r="U977" i="1" s="1"/>
  <c r="S976" i="1"/>
  <c r="S977" i="1" s="1"/>
  <c r="Q976" i="1"/>
  <c r="Q977" i="1" s="1"/>
  <c r="O976" i="1"/>
  <c r="O977" i="1" s="1"/>
  <c r="M976" i="1"/>
  <c r="M977" i="1" s="1"/>
  <c r="K976" i="1"/>
  <c r="K977" i="1" s="1"/>
  <c r="Y973" i="1"/>
  <c r="W973" i="1"/>
  <c r="U973" i="1"/>
  <c r="S973" i="1"/>
  <c r="Q973" i="1"/>
  <c r="O973" i="1"/>
  <c r="M973" i="1"/>
  <c r="K973" i="1"/>
  <c r="Y970" i="1"/>
  <c r="W970" i="1"/>
  <c r="U970" i="1"/>
  <c r="S970" i="1"/>
  <c r="Q970" i="1"/>
  <c r="O970" i="1"/>
  <c r="M970" i="1"/>
  <c r="K970" i="1"/>
  <c r="Y968" i="1"/>
  <c r="Y969" i="1" s="1"/>
  <c r="W968" i="1"/>
  <c r="W969" i="1" s="1"/>
  <c r="U968" i="1"/>
  <c r="U969" i="1" s="1"/>
  <c r="S968" i="1"/>
  <c r="S969" i="1" s="1"/>
  <c r="Q968" i="1"/>
  <c r="Q969" i="1" s="1"/>
  <c r="O968" i="1"/>
  <c r="O969" i="1" s="1"/>
  <c r="M968" i="1"/>
  <c r="M969" i="1" s="1"/>
  <c r="K968" i="1"/>
  <c r="K969" i="1" s="1"/>
  <c r="Y967" i="1"/>
  <c r="W967" i="1"/>
  <c r="U967" i="1"/>
  <c r="S967" i="1"/>
  <c r="Q967" i="1"/>
  <c r="O967" i="1"/>
  <c r="M967" i="1"/>
  <c r="K967" i="1"/>
  <c r="Y965" i="1"/>
  <c r="W965" i="1"/>
  <c r="U965" i="1"/>
  <c r="S965" i="1"/>
  <c r="Q965" i="1"/>
  <c r="O965" i="1"/>
  <c r="M965" i="1"/>
  <c r="K965" i="1"/>
  <c r="Y964" i="1"/>
  <c r="W964" i="1"/>
  <c r="U964" i="1"/>
  <c r="S964" i="1"/>
  <c r="Q964" i="1"/>
  <c r="O964" i="1"/>
  <c r="M964" i="1"/>
  <c r="K964" i="1"/>
  <c r="Y961" i="1"/>
  <c r="Y962" i="1" s="1"/>
  <c r="Y963" i="1" s="1"/>
  <c r="W961" i="1"/>
  <c r="W962" i="1" s="1"/>
  <c r="W963" i="1" s="1"/>
  <c r="U961" i="1"/>
  <c r="U962" i="1" s="1"/>
  <c r="U963" i="1" s="1"/>
  <c r="S961" i="1"/>
  <c r="S962" i="1" s="1"/>
  <c r="S963" i="1" s="1"/>
  <c r="Q961" i="1"/>
  <c r="Q962" i="1" s="1"/>
  <c r="Q963" i="1" s="1"/>
  <c r="O961" i="1"/>
  <c r="O962" i="1" s="1"/>
  <c r="O963" i="1" s="1"/>
  <c r="M961" i="1"/>
  <c r="M962" i="1" s="1"/>
  <c r="M963" i="1" s="1"/>
  <c r="K961" i="1"/>
  <c r="K962" i="1" s="1"/>
  <c r="K963" i="1" s="1"/>
  <c r="Y957" i="1"/>
  <c r="W957" i="1"/>
  <c r="U957" i="1"/>
  <c r="S957" i="1"/>
  <c r="Q957" i="1"/>
  <c r="O957" i="1"/>
  <c r="M957" i="1"/>
  <c r="K957" i="1"/>
  <c r="Y955" i="1"/>
  <c r="W955" i="1"/>
  <c r="U955" i="1"/>
  <c r="S955" i="1"/>
  <c r="Q955" i="1"/>
  <c r="O955" i="1"/>
  <c r="M955" i="1"/>
  <c r="K955" i="1"/>
  <c r="Y954" i="1"/>
  <c r="W954" i="1"/>
  <c r="U954" i="1"/>
  <c r="S954" i="1"/>
  <c r="Q954" i="1"/>
  <c r="O954" i="1"/>
  <c r="M954" i="1"/>
  <c r="K954" i="1"/>
  <c r="Y953" i="1"/>
  <c r="W953" i="1"/>
  <c r="U953" i="1"/>
  <c r="S953" i="1"/>
  <c r="Q953" i="1"/>
  <c r="O953" i="1"/>
  <c r="M953" i="1"/>
  <c r="K953" i="1"/>
  <c r="Y951" i="1"/>
  <c r="W951" i="1"/>
  <c r="U951" i="1"/>
  <c r="S951" i="1"/>
  <c r="Q951" i="1"/>
  <c r="O951" i="1"/>
  <c r="M951" i="1"/>
  <c r="K951" i="1"/>
  <c r="Y950" i="1"/>
  <c r="W950" i="1"/>
  <c r="U950" i="1"/>
  <c r="S950" i="1"/>
  <c r="Q950" i="1"/>
  <c r="O950" i="1"/>
  <c r="M950" i="1"/>
  <c r="K950" i="1"/>
  <c r="Y949" i="1"/>
  <c r="W949" i="1"/>
  <c r="U949" i="1"/>
  <c r="S949" i="1"/>
  <c r="Q949" i="1"/>
  <c r="O949" i="1"/>
  <c r="M949" i="1"/>
  <c r="K949" i="1"/>
  <c r="Y948" i="1"/>
  <c r="W948" i="1"/>
  <c r="U948" i="1"/>
  <c r="S948" i="1"/>
  <c r="Q948" i="1"/>
  <c r="O948" i="1"/>
  <c r="M948" i="1"/>
  <c r="K948" i="1"/>
  <c r="Y883" i="1"/>
  <c r="Y886" i="1" s="1"/>
  <c r="Y889" i="1" s="1"/>
  <c r="Y892" i="1" s="1"/>
  <c r="Y895" i="1" s="1"/>
  <c r="Y898" i="1" s="1"/>
  <c r="Y901" i="1" s="1"/>
  <c r="Y904" i="1" s="1"/>
  <c r="Y907" i="1" s="1"/>
  <c r="Y910" i="1" s="1"/>
  <c r="Y913" i="1" s="1"/>
  <c r="Y916" i="1" s="1"/>
  <c r="Y919" i="1" s="1"/>
  <c r="Y922" i="1" s="1"/>
  <c r="Y925" i="1" s="1"/>
  <c r="W883" i="1"/>
  <c r="W886" i="1" s="1"/>
  <c r="W889" i="1" s="1"/>
  <c r="W892" i="1" s="1"/>
  <c r="W895" i="1" s="1"/>
  <c r="W898" i="1" s="1"/>
  <c r="W901" i="1" s="1"/>
  <c r="W904" i="1" s="1"/>
  <c r="W907" i="1" s="1"/>
  <c r="W910" i="1" s="1"/>
  <c r="W913" i="1" s="1"/>
  <c r="W916" i="1" s="1"/>
  <c r="W919" i="1" s="1"/>
  <c r="W922" i="1" s="1"/>
  <c r="W925" i="1" s="1"/>
  <c r="U883" i="1"/>
  <c r="U886" i="1" s="1"/>
  <c r="U889" i="1" s="1"/>
  <c r="U892" i="1" s="1"/>
  <c r="U895" i="1" s="1"/>
  <c r="U898" i="1" s="1"/>
  <c r="U901" i="1" s="1"/>
  <c r="U904" i="1" s="1"/>
  <c r="U907" i="1" s="1"/>
  <c r="U910" i="1" s="1"/>
  <c r="U913" i="1" s="1"/>
  <c r="U916" i="1" s="1"/>
  <c r="U919" i="1" s="1"/>
  <c r="U922" i="1" s="1"/>
  <c r="U925" i="1" s="1"/>
  <c r="S883" i="1"/>
  <c r="S886" i="1" s="1"/>
  <c r="S889" i="1" s="1"/>
  <c r="S892" i="1" s="1"/>
  <c r="S895" i="1" s="1"/>
  <c r="S898" i="1" s="1"/>
  <c r="S901" i="1" s="1"/>
  <c r="S904" i="1" s="1"/>
  <c r="S907" i="1" s="1"/>
  <c r="S910" i="1" s="1"/>
  <c r="S913" i="1" s="1"/>
  <c r="S916" i="1" s="1"/>
  <c r="S919" i="1" s="1"/>
  <c r="S922" i="1" s="1"/>
  <c r="S925" i="1" s="1"/>
  <c r="Q883" i="1"/>
  <c r="Q886" i="1" s="1"/>
  <c r="Q889" i="1" s="1"/>
  <c r="Q892" i="1" s="1"/>
  <c r="Q895" i="1" s="1"/>
  <c r="Q898" i="1" s="1"/>
  <c r="Q901" i="1" s="1"/>
  <c r="Q904" i="1" s="1"/>
  <c r="Q907" i="1" s="1"/>
  <c r="Q910" i="1" s="1"/>
  <c r="Q913" i="1" s="1"/>
  <c r="Q916" i="1" s="1"/>
  <c r="Q919" i="1" s="1"/>
  <c r="Q922" i="1" s="1"/>
  <c r="Q925" i="1" s="1"/>
  <c r="O883" i="1"/>
  <c r="O886" i="1" s="1"/>
  <c r="O889" i="1" s="1"/>
  <c r="O892" i="1" s="1"/>
  <c r="O895" i="1" s="1"/>
  <c r="O898" i="1" s="1"/>
  <c r="O901" i="1" s="1"/>
  <c r="O904" i="1" s="1"/>
  <c r="O907" i="1" s="1"/>
  <c r="O910" i="1" s="1"/>
  <c r="O913" i="1" s="1"/>
  <c r="O916" i="1" s="1"/>
  <c r="O919" i="1" s="1"/>
  <c r="O922" i="1" s="1"/>
  <c r="O925" i="1" s="1"/>
  <c r="M883" i="1"/>
  <c r="M886" i="1" s="1"/>
  <c r="M889" i="1" s="1"/>
  <c r="M892" i="1" s="1"/>
  <c r="M895" i="1" s="1"/>
  <c r="M898" i="1" s="1"/>
  <c r="M901" i="1" s="1"/>
  <c r="M904" i="1" s="1"/>
  <c r="M907" i="1" s="1"/>
  <c r="M910" i="1" s="1"/>
  <c r="M913" i="1" s="1"/>
  <c r="M916" i="1" s="1"/>
  <c r="M919" i="1" s="1"/>
  <c r="M922" i="1" s="1"/>
  <c r="M925" i="1" s="1"/>
  <c r="K883" i="1"/>
  <c r="K886" i="1" s="1"/>
  <c r="K889" i="1" s="1"/>
  <c r="K892" i="1" s="1"/>
  <c r="K895" i="1" s="1"/>
  <c r="K898" i="1" s="1"/>
  <c r="K901" i="1" s="1"/>
  <c r="K904" i="1" s="1"/>
  <c r="K907" i="1" s="1"/>
  <c r="K910" i="1" s="1"/>
  <c r="K913" i="1" s="1"/>
  <c r="K916" i="1" s="1"/>
  <c r="K919" i="1" s="1"/>
  <c r="K922" i="1" s="1"/>
  <c r="K925" i="1" s="1"/>
  <c r="Y882" i="1"/>
  <c r="Y885" i="1" s="1"/>
  <c r="Y888" i="1" s="1"/>
  <c r="Y891" i="1" s="1"/>
  <c r="Y894" i="1" s="1"/>
  <c r="Y897" i="1" s="1"/>
  <c r="Y900" i="1" s="1"/>
  <c r="Y903" i="1" s="1"/>
  <c r="Y906" i="1" s="1"/>
  <c r="Y909" i="1" s="1"/>
  <c r="Y912" i="1" s="1"/>
  <c r="Y915" i="1" s="1"/>
  <c r="Y918" i="1" s="1"/>
  <c r="Y921" i="1" s="1"/>
  <c r="Y924" i="1" s="1"/>
  <c r="W882" i="1"/>
  <c r="W885" i="1" s="1"/>
  <c r="W888" i="1" s="1"/>
  <c r="W891" i="1" s="1"/>
  <c r="W894" i="1" s="1"/>
  <c r="W897" i="1" s="1"/>
  <c r="W900" i="1" s="1"/>
  <c r="W903" i="1" s="1"/>
  <c r="W906" i="1" s="1"/>
  <c r="W909" i="1" s="1"/>
  <c r="W912" i="1" s="1"/>
  <c r="W915" i="1" s="1"/>
  <c r="W918" i="1" s="1"/>
  <c r="W921" i="1" s="1"/>
  <c r="W924" i="1" s="1"/>
  <c r="U882" i="1"/>
  <c r="U885" i="1" s="1"/>
  <c r="U888" i="1" s="1"/>
  <c r="U891" i="1" s="1"/>
  <c r="U894" i="1" s="1"/>
  <c r="U897" i="1" s="1"/>
  <c r="U900" i="1" s="1"/>
  <c r="U903" i="1" s="1"/>
  <c r="U906" i="1" s="1"/>
  <c r="U909" i="1" s="1"/>
  <c r="U912" i="1" s="1"/>
  <c r="U915" i="1" s="1"/>
  <c r="U918" i="1" s="1"/>
  <c r="U921" i="1" s="1"/>
  <c r="U924" i="1" s="1"/>
  <c r="S882" i="1"/>
  <c r="S885" i="1" s="1"/>
  <c r="S888" i="1" s="1"/>
  <c r="S891" i="1" s="1"/>
  <c r="S894" i="1" s="1"/>
  <c r="S897" i="1" s="1"/>
  <c r="S900" i="1" s="1"/>
  <c r="S903" i="1" s="1"/>
  <c r="S906" i="1" s="1"/>
  <c r="S909" i="1" s="1"/>
  <c r="S912" i="1" s="1"/>
  <c r="S915" i="1" s="1"/>
  <c r="S918" i="1" s="1"/>
  <c r="S921" i="1" s="1"/>
  <c r="S924" i="1" s="1"/>
  <c r="Q882" i="1"/>
  <c r="Q885" i="1" s="1"/>
  <c r="Q888" i="1" s="1"/>
  <c r="Q891" i="1" s="1"/>
  <c r="Q894" i="1" s="1"/>
  <c r="Q897" i="1" s="1"/>
  <c r="Q900" i="1" s="1"/>
  <c r="Q903" i="1" s="1"/>
  <c r="Q906" i="1" s="1"/>
  <c r="Q909" i="1" s="1"/>
  <c r="Q912" i="1" s="1"/>
  <c r="Q915" i="1" s="1"/>
  <c r="Q918" i="1" s="1"/>
  <c r="Q921" i="1" s="1"/>
  <c r="Q924" i="1" s="1"/>
  <c r="O882" i="1"/>
  <c r="O885" i="1" s="1"/>
  <c r="O888" i="1" s="1"/>
  <c r="O891" i="1" s="1"/>
  <c r="O894" i="1" s="1"/>
  <c r="O897" i="1" s="1"/>
  <c r="O900" i="1" s="1"/>
  <c r="O903" i="1" s="1"/>
  <c r="O906" i="1" s="1"/>
  <c r="O909" i="1" s="1"/>
  <c r="O912" i="1" s="1"/>
  <c r="O915" i="1" s="1"/>
  <c r="O918" i="1" s="1"/>
  <c r="O921" i="1" s="1"/>
  <c r="O924" i="1" s="1"/>
  <c r="M882" i="1"/>
  <c r="M885" i="1" s="1"/>
  <c r="M888" i="1" s="1"/>
  <c r="M891" i="1" s="1"/>
  <c r="M894" i="1" s="1"/>
  <c r="M897" i="1" s="1"/>
  <c r="M900" i="1" s="1"/>
  <c r="M903" i="1" s="1"/>
  <c r="M906" i="1" s="1"/>
  <c r="M909" i="1" s="1"/>
  <c r="M912" i="1" s="1"/>
  <c r="M915" i="1" s="1"/>
  <c r="M918" i="1" s="1"/>
  <c r="M921" i="1" s="1"/>
  <c r="M924" i="1" s="1"/>
  <c r="K882" i="1"/>
  <c r="K885" i="1" s="1"/>
  <c r="K888" i="1" s="1"/>
  <c r="K891" i="1" s="1"/>
  <c r="K894" i="1" s="1"/>
  <c r="K897" i="1" s="1"/>
  <c r="K900" i="1" s="1"/>
  <c r="K903" i="1" s="1"/>
  <c r="K906" i="1" s="1"/>
  <c r="K909" i="1" s="1"/>
  <c r="K912" i="1" s="1"/>
  <c r="K915" i="1" s="1"/>
  <c r="K918" i="1" s="1"/>
  <c r="K921" i="1" s="1"/>
  <c r="K924" i="1" s="1"/>
  <c r="Y881" i="1"/>
  <c r="Y884" i="1" s="1"/>
  <c r="Y887" i="1" s="1"/>
  <c r="Y890" i="1" s="1"/>
  <c r="Y893" i="1" s="1"/>
  <c r="Y896" i="1" s="1"/>
  <c r="Y899" i="1" s="1"/>
  <c r="Y902" i="1" s="1"/>
  <c r="Y905" i="1" s="1"/>
  <c r="Y908" i="1" s="1"/>
  <c r="Y911" i="1" s="1"/>
  <c r="Y914" i="1" s="1"/>
  <c r="Y917" i="1" s="1"/>
  <c r="Y920" i="1" s="1"/>
  <c r="Y923" i="1" s="1"/>
  <c r="W881" i="1"/>
  <c r="W884" i="1" s="1"/>
  <c r="W887" i="1" s="1"/>
  <c r="W890" i="1" s="1"/>
  <c r="W893" i="1" s="1"/>
  <c r="W896" i="1" s="1"/>
  <c r="W899" i="1" s="1"/>
  <c r="W902" i="1" s="1"/>
  <c r="W905" i="1" s="1"/>
  <c r="W908" i="1" s="1"/>
  <c r="W911" i="1" s="1"/>
  <c r="W914" i="1" s="1"/>
  <c r="W917" i="1" s="1"/>
  <c r="W920" i="1" s="1"/>
  <c r="W923" i="1" s="1"/>
  <c r="U881" i="1"/>
  <c r="U884" i="1" s="1"/>
  <c r="U887" i="1" s="1"/>
  <c r="U890" i="1" s="1"/>
  <c r="U893" i="1" s="1"/>
  <c r="U896" i="1" s="1"/>
  <c r="U899" i="1" s="1"/>
  <c r="U902" i="1" s="1"/>
  <c r="U905" i="1" s="1"/>
  <c r="U908" i="1" s="1"/>
  <c r="U911" i="1" s="1"/>
  <c r="U914" i="1" s="1"/>
  <c r="U917" i="1" s="1"/>
  <c r="U920" i="1" s="1"/>
  <c r="U923" i="1" s="1"/>
  <c r="S881" i="1"/>
  <c r="S884" i="1" s="1"/>
  <c r="S887" i="1" s="1"/>
  <c r="S890" i="1" s="1"/>
  <c r="S893" i="1" s="1"/>
  <c r="S896" i="1" s="1"/>
  <c r="S899" i="1" s="1"/>
  <c r="S902" i="1" s="1"/>
  <c r="S905" i="1" s="1"/>
  <c r="S908" i="1" s="1"/>
  <c r="S911" i="1" s="1"/>
  <c r="S914" i="1" s="1"/>
  <c r="S917" i="1" s="1"/>
  <c r="S920" i="1" s="1"/>
  <c r="S923" i="1" s="1"/>
  <c r="Q881" i="1"/>
  <c r="Q884" i="1" s="1"/>
  <c r="Q887" i="1" s="1"/>
  <c r="Q890" i="1" s="1"/>
  <c r="Q893" i="1" s="1"/>
  <c r="Q896" i="1" s="1"/>
  <c r="Q899" i="1" s="1"/>
  <c r="Q902" i="1" s="1"/>
  <c r="Q905" i="1" s="1"/>
  <c r="Q908" i="1" s="1"/>
  <c r="Q911" i="1" s="1"/>
  <c r="Q914" i="1" s="1"/>
  <c r="Q917" i="1" s="1"/>
  <c r="Q920" i="1" s="1"/>
  <c r="Q923" i="1" s="1"/>
  <c r="O881" i="1"/>
  <c r="O884" i="1" s="1"/>
  <c r="O887" i="1" s="1"/>
  <c r="O890" i="1" s="1"/>
  <c r="O893" i="1" s="1"/>
  <c r="O896" i="1" s="1"/>
  <c r="O899" i="1" s="1"/>
  <c r="O902" i="1" s="1"/>
  <c r="O905" i="1" s="1"/>
  <c r="O908" i="1" s="1"/>
  <c r="O911" i="1" s="1"/>
  <c r="O914" i="1" s="1"/>
  <c r="O917" i="1" s="1"/>
  <c r="O920" i="1" s="1"/>
  <c r="O923" i="1" s="1"/>
  <c r="M881" i="1"/>
  <c r="M884" i="1" s="1"/>
  <c r="M887" i="1" s="1"/>
  <c r="M890" i="1" s="1"/>
  <c r="M893" i="1" s="1"/>
  <c r="M896" i="1" s="1"/>
  <c r="M899" i="1" s="1"/>
  <c r="M902" i="1" s="1"/>
  <c r="M905" i="1" s="1"/>
  <c r="M908" i="1" s="1"/>
  <c r="M911" i="1" s="1"/>
  <c r="M914" i="1" s="1"/>
  <c r="M917" i="1" s="1"/>
  <c r="M920" i="1" s="1"/>
  <c r="M923" i="1" s="1"/>
  <c r="K881" i="1"/>
  <c r="K884" i="1" s="1"/>
  <c r="K887" i="1" s="1"/>
  <c r="K890" i="1" s="1"/>
  <c r="K893" i="1" s="1"/>
  <c r="K896" i="1" s="1"/>
  <c r="K899" i="1" s="1"/>
  <c r="K902" i="1" s="1"/>
  <c r="K905" i="1" s="1"/>
  <c r="K908" i="1" s="1"/>
  <c r="K911" i="1" s="1"/>
  <c r="K914" i="1" s="1"/>
  <c r="K917" i="1" s="1"/>
  <c r="K920" i="1" s="1"/>
  <c r="K923" i="1" s="1"/>
  <c r="Y876" i="1"/>
  <c r="Y877" i="1" s="1"/>
  <c r="W876" i="1"/>
  <c r="W877" i="1" s="1"/>
  <c r="U876" i="1"/>
  <c r="U877" i="1" s="1"/>
  <c r="S876" i="1"/>
  <c r="S877" i="1" s="1"/>
  <c r="Q876" i="1"/>
  <c r="Q877" i="1" s="1"/>
  <c r="O876" i="1"/>
  <c r="O877" i="1" s="1"/>
  <c r="M876" i="1"/>
  <c r="M877" i="1" s="1"/>
  <c r="K876" i="1"/>
  <c r="K877" i="1" s="1"/>
  <c r="Y873" i="1"/>
  <c r="W873" i="1"/>
  <c r="U873" i="1"/>
  <c r="S873" i="1"/>
  <c r="Q873" i="1"/>
  <c r="O873" i="1"/>
  <c r="M873" i="1"/>
  <c r="K873" i="1"/>
  <c r="Y870" i="1"/>
  <c r="W870" i="1"/>
  <c r="U870" i="1"/>
  <c r="S870" i="1"/>
  <c r="Q870" i="1"/>
  <c r="O870" i="1"/>
  <c r="M870" i="1"/>
  <c r="K870" i="1"/>
  <c r="Y868" i="1"/>
  <c r="Y869" i="1" s="1"/>
  <c r="W868" i="1"/>
  <c r="W869" i="1" s="1"/>
  <c r="U868" i="1"/>
  <c r="U869" i="1" s="1"/>
  <c r="S868" i="1"/>
  <c r="S869" i="1" s="1"/>
  <c r="Q868" i="1"/>
  <c r="Q869" i="1" s="1"/>
  <c r="O868" i="1"/>
  <c r="O869" i="1" s="1"/>
  <c r="M868" i="1"/>
  <c r="M869" i="1" s="1"/>
  <c r="K868" i="1"/>
  <c r="K869" i="1" s="1"/>
  <c r="Y867" i="1"/>
  <c r="W867" i="1"/>
  <c r="U867" i="1"/>
  <c r="S867" i="1"/>
  <c r="Q867" i="1"/>
  <c r="O867" i="1"/>
  <c r="M867" i="1"/>
  <c r="K867" i="1"/>
  <c r="Y865" i="1"/>
  <c r="W865" i="1"/>
  <c r="U865" i="1"/>
  <c r="S865" i="1"/>
  <c r="Q865" i="1"/>
  <c r="O865" i="1"/>
  <c r="M865" i="1"/>
  <c r="K865" i="1"/>
  <c r="Y864" i="1"/>
  <c r="W864" i="1"/>
  <c r="U864" i="1"/>
  <c r="S864" i="1"/>
  <c r="Q864" i="1"/>
  <c r="O864" i="1"/>
  <c r="M864" i="1"/>
  <c r="K864" i="1"/>
  <c r="Y861" i="1"/>
  <c r="Y862" i="1" s="1"/>
  <c r="Y863" i="1" s="1"/>
  <c r="W861" i="1"/>
  <c r="W862" i="1" s="1"/>
  <c r="W863" i="1" s="1"/>
  <c r="U861" i="1"/>
  <c r="U862" i="1" s="1"/>
  <c r="U863" i="1" s="1"/>
  <c r="S861" i="1"/>
  <c r="S862" i="1" s="1"/>
  <c r="S863" i="1" s="1"/>
  <c r="Q861" i="1"/>
  <c r="Q862" i="1" s="1"/>
  <c r="Q863" i="1" s="1"/>
  <c r="O861" i="1"/>
  <c r="O862" i="1" s="1"/>
  <c r="O863" i="1" s="1"/>
  <c r="M861" i="1"/>
  <c r="M862" i="1" s="1"/>
  <c r="M863" i="1" s="1"/>
  <c r="K861" i="1"/>
  <c r="K862" i="1" s="1"/>
  <c r="K863" i="1" s="1"/>
  <c r="Y857" i="1"/>
  <c r="W857" i="1"/>
  <c r="U857" i="1"/>
  <c r="S857" i="1"/>
  <c r="Q857" i="1"/>
  <c r="O857" i="1"/>
  <c r="M857" i="1"/>
  <c r="K857" i="1"/>
  <c r="Y855" i="1"/>
  <c r="W855" i="1"/>
  <c r="U855" i="1"/>
  <c r="S855" i="1"/>
  <c r="Q855" i="1"/>
  <c r="O855" i="1"/>
  <c r="M855" i="1"/>
  <c r="K855" i="1"/>
  <c r="Y854" i="1"/>
  <c r="W854" i="1"/>
  <c r="U854" i="1"/>
  <c r="S854" i="1"/>
  <c r="Q854" i="1"/>
  <c r="O854" i="1"/>
  <c r="M854" i="1"/>
  <c r="K854" i="1"/>
  <c r="Y853" i="1"/>
  <c r="W853" i="1"/>
  <c r="U853" i="1"/>
  <c r="S853" i="1"/>
  <c r="Q853" i="1"/>
  <c r="O853" i="1"/>
  <c r="M853" i="1"/>
  <c r="K853" i="1"/>
  <c r="Y851" i="1"/>
  <c r="W851" i="1"/>
  <c r="U851" i="1"/>
  <c r="S851" i="1"/>
  <c r="Q851" i="1"/>
  <c r="O851" i="1"/>
  <c r="M851" i="1"/>
  <c r="K851" i="1"/>
  <c r="Y850" i="1"/>
  <c r="W850" i="1"/>
  <c r="U850" i="1"/>
  <c r="S850" i="1"/>
  <c r="Q850" i="1"/>
  <c r="O850" i="1"/>
  <c r="M850" i="1"/>
  <c r="K850" i="1"/>
  <c r="Y849" i="1"/>
  <c r="W849" i="1"/>
  <c r="U849" i="1"/>
  <c r="S849" i="1"/>
  <c r="Q849" i="1"/>
  <c r="O849" i="1"/>
  <c r="M849" i="1"/>
  <c r="K849" i="1"/>
  <c r="Y848" i="1"/>
  <c r="W848" i="1"/>
  <c r="U848" i="1"/>
  <c r="S848" i="1"/>
  <c r="Q848" i="1"/>
  <c r="O848" i="1"/>
  <c r="M848" i="1"/>
  <c r="Y783" i="1"/>
  <c r="Y786" i="1" s="1"/>
  <c r="Y789" i="1" s="1"/>
  <c r="Y792" i="1" s="1"/>
  <c r="Y795" i="1" s="1"/>
  <c r="Y798" i="1" s="1"/>
  <c r="Y801" i="1" s="1"/>
  <c r="Y804" i="1" s="1"/>
  <c r="Y807" i="1" s="1"/>
  <c r="Y810" i="1" s="1"/>
  <c r="Y813" i="1" s="1"/>
  <c r="Y816" i="1" s="1"/>
  <c r="Y819" i="1" s="1"/>
  <c r="Y822" i="1" s="1"/>
  <c r="Y825" i="1" s="1"/>
  <c r="W783" i="1"/>
  <c r="W786" i="1" s="1"/>
  <c r="W789" i="1" s="1"/>
  <c r="W792" i="1" s="1"/>
  <c r="W795" i="1" s="1"/>
  <c r="W798" i="1" s="1"/>
  <c r="W801" i="1" s="1"/>
  <c r="W804" i="1" s="1"/>
  <c r="W807" i="1" s="1"/>
  <c r="W810" i="1" s="1"/>
  <c r="W813" i="1" s="1"/>
  <c r="W816" i="1" s="1"/>
  <c r="W819" i="1" s="1"/>
  <c r="W822" i="1" s="1"/>
  <c r="W825" i="1" s="1"/>
  <c r="U783" i="1"/>
  <c r="U786" i="1" s="1"/>
  <c r="U789" i="1" s="1"/>
  <c r="U792" i="1" s="1"/>
  <c r="U795" i="1" s="1"/>
  <c r="U798" i="1" s="1"/>
  <c r="U801" i="1" s="1"/>
  <c r="U804" i="1" s="1"/>
  <c r="U807" i="1" s="1"/>
  <c r="U810" i="1" s="1"/>
  <c r="U813" i="1" s="1"/>
  <c r="U816" i="1" s="1"/>
  <c r="U819" i="1" s="1"/>
  <c r="U822" i="1" s="1"/>
  <c r="U825" i="1" s="1"/>
  <c r="S783" i="1"/>
  <c r="S786" i="1" s="1"/>
  <c r="S789" i="1" s="1"/>
  <c r="S792" i="1" s="1"/>
  <c r="S795" i="1" s="1"/>
  <c r="S798" i="1" s="1"/>
  <c r="S801" i="1" s="1"/>
  <c r="S804" i="1" s="1"/>
  <c r="S807" i="1" s="1"/>
  <c r="S810" i="1" s="1"/>
  <c r="S813" i="1" s="1"/>
  <c r="S816" i="1" s="1"/>
  <c r="S819" i="1" s="1"/>
  <c r="S822" i="1" s="1"/>
  <c r="S825" i="1" s="1"/>
  <c r="Q783" i="1"/>
  <c r="Q786" i="1" s="1"/>
  <c r="Q789" i="1" s="1"/>
  <c r="Q792" i="1" s="1"/>
  <c r="Q795" i="1" s="1"/>
  <c r="Q798" i="1" s="1"/>
  <c r="Q801" i="1" s="1"/>
  <c r="Q804" i="1" s="1"/>
  <c r="Q807" i="1" s="1"/>
  <c r="Q810" i="1" s="1"/>
  <c r="Q813" i="1" s="1"/>
  <c r="Q816" i="1" s="1"/>
  <c r="Q819" i="1" s="1"/>
  <c r="Q822" i="1" s="1"/>
  <c r="Q825" i="1" s="1"/>
  <c r="O783" i="1"/>
  <c r="O786" i="1" s="1"/>
  <c r="O789" i="1" s="1"/>
  <c r="O792" i="1" s="1"/>
  <c r="O795" i="1" s="1"/>
  <c r="O798" i="1" s="1"/>
  <c r="O801" i="1" s="1"/>
  <c r="O804" i="1" s="1"/>
  <c r="O807" i="1" s="1"/>
  <c r="O810" i="1" s="1"/>
  <c r="O813" i="1" s="1"/>
  <c r="O816" i="1" s="1"/>
  <c r="O819" i="1" s="1"/>
  <c r="O822" i="1" s="1"/>
  <c r="O825" i="1" s="1"/>
  <c r="M783" i="1"/>
  <c r="M786" i="1" s="1"/>
  <c r="M789" i="1" s="1"/>
  <c r="M792" i="1" s="1"/>
  <c r="M795" i="1" s="1"/>
  <c r="M798" i="1" s="1"/>
  <c r="M801" i="1" s="1"/>
  <c r="M804" i="1" s="1"/>
  <c r="M807" i="1" s="1"/>
  <c r="M810" i="1" s="1"/>
  <c r="M813" i="1" s="1"/>
  <c r="M816" i="1" s="1"/>
  <c r="M819" i="1" s="1"/>
  <c r="M822" i="1" s="1"/>
  <c r="M825" i="1" s="1"/>
  <c r="K783" i="1"/>
  <c r="K786" i="1" s="1"/>
  <c r="K789" i="1" s="1"/>
  <c r="K792" i="1" s="1"/>
  <c r="K795" i="1" s="1"/>
  <c r="K798" i="1" s="1"/>
  <c r="K801" i="1" s="1"/>
  <c r="K804" i="1" s="1"/>
  <c r="K807" i="1" s="1"/>
  <c r="K810" i="1" s="1"/>
  <c r="K813" i="1" s="1"/>
  <c r="K816" i="1" s="1"/>
  <c r="K819" i="1" s="1"/>
  <c r="K822" i="1" s="1"/>
  <c r="K825" i="1" s="1"/>
  <c r="Y782" i="1"/>
  <c r="Y785" i="1" s="1"/>
  <c r="Y788" i="1" s="1"/>
  <c r="Y791" i="1" s="1"/>
  <c r="Y794" i="1" s="1"/>
  <c r="Y797" i="1" s="1"/>
  <c r="Y800" i="1" s="1"/>
  <c r="Y803" i="1" s="1"/>
  <c r="Y806" i="1" s="1"/>
  <c r="Y809" i="1" s="1"/>
  <c r="Y812" i="1" s="1"/>
  <c r="Y815" i="1" s="1"/>
  <c r="Y818" i="1" s="1"/>
  <c r="Y821" i="1" s="1"/>
  <c r="Y824" i="1" s="1"/>
  <c r="W782" i="1"/>
  <c r="W785" i="1" s="1"/>
  <c r="W788" i="1" s="1"/>
  <c r="W791" i="1" s="1"/>
  <c r="W794" i="1" s="1"/>
  <c r="W797" i="1" s="1"/>
  <c r="W800" i="1" s="1"/>
  <c r="W803" i="1" s="1"/>
  <c r="W806" i="1" s="1"/>
  <c r="W809" i="1" s="1"/>
  <c r="W812" i="1" s="1"/>
  <c r="W815" i="1" s="1"/>
  <c r="W818" i="1" s="1"/>
  <c r="W821" i="1" s="1"/>
  <c r="W824" i="1" s="1"/>
  <c r="U782" i="1"/>
  <c r="U785" i="1" s="1"/>
  <c r="U788" i="1" s="1"/>
  <c r="U791" i="1" s="1"/>
  <c r="U794" i="1" s="1"/>
  <c r="U797" i="1" s="1"/>
  <c r="U800" i="1" s="1"/>
  <c r="U803" i="1" s="1"/>
  <c r="U806" i="1" s="1"/>
  <c r="U809" i="1" s="1"/>
  <c r="U812" i="1" s="1"/>
  <c r="U815" i="1" s="1"/>
  <c r="U818" i="1" s="1"/>
  <c r="U821" i="1" s="1"/>
  <c r="U824" i="1" s="1"/>
  <c r="S782" i="1"/>
  <c r="S785" i="1" s="1"/>
  <c r="S788" i="1" s="1"/>
  <c r="S791" i="1" s="1"/>
  <c r="S794" i="1" s="1"/>
  <c r="S797" i="1" s="1"/>
  <c r="S800" i="1" s="1"/>
  <c r="S803" i="1" s="1"/>
  <c r="S806" i="1" s="1"/>
  <c r="S809" i="1" s="1"/>
  <c r="S812" i="1" s="1"/>
  <c r="S815" i="1" s="1"/>
  <c r="S818" i="1" s="1"/>
  <c r="S821" i="1" s="1"/>
  <c r="S824" i="1" s="1"/>
  <c r="Q782" i="1"/>
  <c r="Q785" i="1" s="1"/>
  <c r="Q788" i="1" s="1"/>
  <c r="Q791" i="1" s="1"/>
  <c r="Q794" i="1" s="1"/>
  <c r="Q797" i="1" s="1"/>
  <c r="Q800" i="1" s="1"/>
  <c r="Q803" i="1" s="1"/>
  <c r="Q806" i="1" s="1"/>
  <c r="Q809" i="1" s="1"/>
  <c r="Q812" i="1" s="1"/>
  <c r="Q815" i="1" s="1"/>
  <c r="Q818" i="1" s="1"/>
  <c r="Q821" i="1" s="1"/>
  <c r="Q824" i="1" s="1"/>
  <c r="O782" i="1"/>
  <c r="O785" i="1" s="1"/>
  <c r="O788" i="1" s="1"/>
  <c r="O791" i="1" s="1"/>
  <c r="O794" i="1" s="1"/>
  <c r="O797" i="1" s="1"/>
  <c r="O800" i="1" s="1"/>
  <c r="O803" i="1" s="1"/>
  <c r="O806" i="1" s="1"/>
  <c r="O809" i="1" s="1"/>
  <c r="O812" i="1" s="1"/>
  <c r="O815" i="1" s="1"/>
  <c r="O818" i="1" s="1"/>
  <c r="O821" i="1" s="1"/>
  <c r="O824" i="1" s="1"/>
  <c r="M782" i="1"/>
  <c r="M785" i="1" s="1"/>
  <c r="M788" i="1" s="1"/>
  <c r="M791" i="1" s="1"/>
  <c r="M794" i="1" s="1"/>
  <c r="M797" i="1" s="1"/>
  <c r="M800" i="1" s="1"/>
  <c r="M803" i="1" s="1"/>
  <c r="M806" i="1" s="1"/>
  <c r="M809" i="1" s="1"/>
  <c r="M812" i="1" s="1"/>
  <c r="M815" i="1" s="1"/>
  <c r="M818" i="1" s="1"/>
  <c r="M821" i="1" s="1"/>
  <c r="M824" i="1" s="1"/>
  <c r="K782" i="1"/>
  <c r="K785" i="1" s="1"/>
  <c r="K788" i="1" s="1"/>
  <c r="K791" i="1" s="1"/>
  <c r="K794" i="1" s="1"/>
  <c r="K797" i="1" s="1"/>
  <c r="K800" i="1" s="1"/>
  <c r="K803" i="1" s="1"/>
  <c r="K806" i="1" s="1"/>
  <c r="K809" i="1" s="1"/>
  <c r="K812" i="1" s="1"/>
  <c r="K815" i="1" s="1"/>
  <c r="K818" i="1" s="1"/>
  <c r="K821" i="1" s="1"/>
  <c r="K824" i="1" s="1"/>
  <c r="Y781" i="1"/>
  <c r="Y784" i="1" s="1"/>
  <c r="Y787" i="1" s="1"/>
  <c r="Y790" i="1" s="1"/>
  <c r="Y793" i="1" s="1"/>
  <c r="Y796" i="1" s="1"/>
  <c r="Y799" i="1" s="1"/>
  <c r="Y802" i="1" s="1"/>
  <c r="Y805" i="1" s="1"/>
  <c r="Y808" i="1" s="1"/>
  <c r="Y811" i="1" s="1"/>
  <c r="Y814" i="1" s="1"/>
  <c r="Y817" i="1" s="1"/>
  <c r="Y820" i="1" s="1"/>
  <c r="Y823" i="1" s="1"/>
  <c r="W781" i="1"/>
  <c r="W784" i="1" s="1"/>
  <c r="W787" i="1" s="1"/>
  <c r="W790" i="1" s="1"/>
  <c r="W793" i="1" s="1"/>
  <c r="W796" i="1" s="1"/>
  <c r="W799" i="1" s="1"/>
  <c r="W802" i="1" s="1"/>
  <c r="W805" i="1" s="1"/>
  <c r="W808" i="1" s="1"/>
  <c r="W811" i="1" s="1"/>
  <c r="W814" i="1" s="1"/>
  <c r="W817" i="1" s="1"/>
  <c r="W820" i="1" s="1"/>
  <c r="W823" i="1" s="1"/>
  <c r="U781" i="1"/>
  <c r="U784" i="1" s="1"/>
  <c r="U787" i="1" s="1"/>
  <c r="U790" i="1" s="1"/>
  <c r="U793" i="1" s="1"/>
  <c r="U796" i="1" s="1"/>
  <c r="U799" i="1" s="1"/>
  <c r="U802" i="1" s="1"/>
  <c r="U805" i="1" s="1"/>
  <c r="U808" i="1" s="1"/>
  <c r="U811" i="1" s="1"/>
  <c r="U814" i="1" s="1"/>
  <c r="U817" i="1" s="1"/>
  <c r="U820" i="1" s="1"/>
  <c r="U823" i="1" s="1"/>
  <c r="S781" i="1"/>
  <c r="S784" i="1" s="1"/>
  <c r="S787" i="1" s="1"/>
  <c r="S790" i="1" s="1"/>
  <c r="S793" i="1" s="1"/>
  <c r="S796" i="1" s="1"/>
  <c r="S799" i="1" s="1"/>
  <c r="S802" i="1" s="1"/>
  <c r="S805" i="1" s="1"/>
  <c r="S808" i="1" s="1"/>
  <c r="S811" i="1" s="1"/>
  <c r="S814" i="1" s="1"/>
  <c r="S817" i="1" s="1"/>
  <c r="S820" i="1" s="1"/>
  <c r="S823" i="1" s="1"/>
  <c r="Q781" i="1"/>
  <c r="Q784" i="1" s="1"/>
  <c r="Q787" i="1" s="1"/>
  <c r="Q790" i="1" s="1"/>
  <c r="Q793" i="1" s="1"/>
  <c r="Q796" i="1" s="1"/>
  <c r="Q799" i="1" s="1"/>
  <c r="Q802" i="1" s="1"/>
  <c r="Q805" i="1" s="1"/>
  <c r="Q808" i="1" s="1"/>
  <c r="Q811" i="1" s="1"/>
  <c r="Q814" i="1" s="1"/>
  <c r="Q817" i="1" s="1"/>
  <c r="Q820" i="1" s="1"/>
  <c r="Q823" i="1" s="1"/>
  <c r="O781" i="1"/>
  <c r="O784" i="1" s="1"/>
  <c r="O787" i="1" s="1"/>
  <c r="O790" i="1" s="1"/>
  <c r="O793" i="1" s="1"/>
  <c r="O796" i="1" s="1"/>
  <c r="O799" i="1" s="1"/>
  <c r="O802" i="1" s="1"/>
  <c r="O805" i="1" s="1"/>
  <c r="O808" i="1" s="1"/>
  <c r="O811" i="1" s="1"/>
  <c r="O814" i="1" s="1"/>
  <c r="O817" i="1" s="1"/>
  <c r="O820" i="1" s="1"/>
  <c r="O823" i="1" s="1"/>
  <c r="M781" i="1"/>
  <c r="M784" i="1" s="1"/>
  <c r="M787" i="1" s="1"/>
  <c r="M790" i="1" s="1"/>
  <c r="M793" i="1" s="1"/>
  <c r="M796" i="1" s="1"/>
  <c r="M799" i="1" s="1"/>
  <c r="M802" i="1" s="1"/>
  <c r="M805" i="1" s="1"/>
  <c r="M808" i="1" s="1"/>
  <c r="M811" i="1" s="1"/>
  <c r="M814" i="1" s="1"/>
  <c r="M817" i="1" s="1"/>
  <c r="M820" i="1" s="1"/>
  <c r="M823" i="1" s="1"/>
  <c r="K781" i="1"/>
  <c r="K784" i="1" s="1"/>
  <c r="K787" i="1" s="1"/>
  <c r="K790" i="1" s="1"/>
  <c r="K793" i="1" s="1"/>
  <c r="K796" i="1" s="1"/>
  <c r="K799" i="1" s="1"/>
  <c r="K802" i="1" s="1"/>
  <c r="K805" i="1" s="1"/>
  <c r="K808" i="1" s="1"/>
  <c r="K811" i="1" s="1"/>
  <c r="K814" i="1" s="1"/>
  <c r="K817" i="1" s="1"/>
  <c r="K820" i="1" s="1"/>
  <c r="K823" i="1" s="1"/>
  <c r="Y776" i="1"/>
  <c r="Y777" i="1" s="1"/>
  <c r="W776" i="1"/>
  <c r="W777" i="1" s="1"/>
  <c r="U776" i="1"/>
  <c r="U777" i="1" s="1"/>
  <c r="S776" i="1"/>
  <c r="S777" i="1" s="1"/>
  <c r="Q776" i="1"/>
  <c r="Q777" i="1" s="1"/>
  <c r="O776" i="1"/>
  <c r="O777" i="1" s="1"/>
  <c r="M776" i="1"/>
  <c r="M777" i="1" s="1"/>
  <c r="K776" i="1"/>
  <c r="K777" i="1" s="1"/>
  <c r="Y773" i="1"/>
  <c r="W773" i="1"/>
  <c r="U773" i="1"/>
  <c r="S773" i="1"/>
  <c r="Q773" i="1"/>
  <c r="O773" i="1"/>
  <c r="M773" i="1"/>
  <c r="K773" i="1"/>
  <c r="Y770" i="1"/>
  <c r="W770" i="1"/>
  <c r="U770" i="1"/>
  <c r="S770" i="1"/>
  <c r="Q770" i="1"/>
  <c r="O770" i="1"/>
  <c r="M770" i="1"/>
  <c r="K770" i="1"/>
  <c r="Y768" i="1"/>
  <c r="Y769" i="1" s="1"/>
  <c r="W768" i="1"/>
  <c r="W769" i="1" s="1"/>
  <c r="U768" i="1"/>
  <c r="U769" i="1" s="1"/>
  <c r="S768" i="1"/>
  <c r="S769" i="1" s="1"/>
  <c r="Q768" i="1"/>
  <c r="Q769" i="1" s="1"/>
  <c r="O768" i="1"/>
  <c r="O769" i="1" s="1"/>
  <c r="M768" i="1"/>
  <c r="M769" i="1" s="1"/>
  <c r="K768" i="1"/>
  <c r="K769" i="1" s="1"/>
  <c r="Y767" i="1"/>
  <c r="W767" i="1"/>
  <c r="U767" i="1"/>
  <c r="S767" i="1"/>
  <c r="Q767" i="1"/>
  <c r="O767" i="1"/>
  <c r="M767" i="1"/>
  <c r="K767" i="1"/>
  <c r="Y765" i="1"/>
  <c r="W765" i="1"/>
  <c r="U765" i="1"/>
  <c r="S765" i="1"/>
  <c r="Q765" i="1"/>
  <c r="O765" i="1"/>
  <c r="M765" i="1"/>
  <c r="K765" i="1"/>
  <c r="Y764" i="1"/>
  <c r="W764" i="1"/>
  <c r="U764" i="1"/>
  <c r="S764" i="1"/>
  <c r="Q764" i="1"/>
  <c r="O764" i="1"/>
  <c r="M764" i="1"/>
  <c r="K764" i="1"/>
  <c r="Y761" i="1"/>
  <c r="Y762" i="1" s="1"/>
  <c r="Y763" i="1" s="1"/>
  <c r="W761" i="1"/>
  <c r="W762" i="1" s="1"/>
  <c r="W763" i="1" s="1"/>
  <c r="U761" i="1"/>
  <c r="U762" i="1" s="1"/>
  <c r="U763" i="1" s="1"/>
  <c r="S761" i="1"/>
  <c r="S762" i="1" s="1"/>
  <c r="S763" i="1" s="1"/>
  <c r="Q761" i="1"/>
  <c r="Q762" i="1" s="1"/>
  <c r="Q763" i="1" s="1"/>
  <c r="O761" i="1"/>
  <c r="O762" i="1" s="1"/>
  <c r="O763" i="1" s="1"/>
  <c r="M761" i="1"/>
  <c r="M762" i="1" s="1"/>
  <c r="M763" i="1" s="1"/>
  <c r="K761" i="1"/>
  <c r="K762" i="1" s="1"/>
  <c r="K763" i="1" s="1"/>
  <c r="Y757" i="1"/>
  <c r="W757" i="1"/>
  <c r="U757" i="1"/>
  <c r="S757" i="1"/>
  <c r="Q757" i="1"/>
  <c r="O757" i="1"/>
  <c r="M757" i="1"/>
  <c r="K757" i="1"/>
  <c r="Y755" i="1"/>
  <c r="W755" i="1"/>
  <c r="U755" i="1"/>
  <c r="S755" i="1"/>
  <c r="Q755" i="1"/>
  <c r="O755" i="1"/>
  <c r="M755" i="1"/>
  <c r="K755" i="1"/>
  <c r="Y754" i="1"/>
  <c r="W754" i="1"/>
  <c r="U754" i="1"/>
  <c r="S754" i="1"/>
  <c r="Q754" i="1"/>
  <c r="O754" i="1"/>
  <c r="M754" i="1"/>
  <c r="K754" i="1"/>
  <c r="Y753" i="1"/>
  <c r="W753" i="1"/>
  <c r="U753" i="1"/>
  <c r="S753" i="1"/>
  <c r="Q753" i="1"/>
  <c r="O753" i="1"/>
  <c r="M753" i="1"/>
  <c r="K753" i="1"/>
  <c r="Y751" i="1"/>
  <c r="W751" i="1"/>
  <c r="U751" i="1"/>
  <c r="S751" i="1"/>
  <c r="Q751" i="1"/>
  <c r="O751" i="1"/>
  <c r="M751" i="1"/>
  <c r="K751" i="1"/>
  <c r="Y750" i="1"/>
  <c r="W750" i="1"/>
  <c r="U750" i="1"/>
  <c r="S750" i="1"/>
  <c r="Q750" i="1"/>
  <c r="O750" i="1"/>
  <c r="M750" i="1"/>
  <c r="K750" i="1"/>
  <c r="Y749" i="1"/>
  <c r="W749" i="1"/>
  <c r="U749" i="1"/>
  <c r="S749" i="1"/>
  <c r="Q749" i="1"/>
  <c r="O749" i="1"/>
  <c r="M749" i="1"/>
  <c r="K749" i="1"/>
  <c r="Y748" i="1"/>
  <c r="W748" i="1"/>
  <c r="U748" i="1"/>
  <c r="S748" i="1"/>
  <c r="Q748" i="1"/>
  <c r="O748" i="1"/>
  <c r="M748" i="1"/>
  <c r="K748" i="1"/>
  <c r="Y683" i="1"/>
  <c r="Y686" i="1" s="1"/>
  <c r="Y689" i="1" s="1"/>
  <c r="Y692" i="1" s="1"/>
  <c r="Y695" i="1" s="1"/>
  <c r="Y698" i="1" s="1"/>
  <c r="Y701" i="1" s="1"/>
  <c r="Y704" i="1" s="1"/>
  <c r="Y707" i="1" s="1"/>
  <c r="Y710" i="1" s="1"/>
  <c r="Y713" i="1" s="1"/>
  <c r="Y716" i="1" s="1"/>
  <c r="Y719" i="1" s="1"/>
  <c r="Y722" i="1" s="1"/>
  <c r="Y725" i="1" s="1"/>
  <c r="W683" i="1"/>
  <c r="W686" i="1" s="1"/>
  <c r="W689" i="1" s="1"/>
  <c r="W692" i="1" s="1"/>
  <c r="W695" i="1" s="1"/>
  <c r="W698" i="1" s="1"/>
  <c r="W701" i="1" s="1"/>
  <c r="W704" i="1" s="1"/>
  <c r="W707" i="1" s="1"/>
  <c r="W710" i="1" s="1"/>
  <c r="W713" i="1" s="1"/>
  <c r="W716" i="1" s="1"/>
  <c r="W719" i="1" s="1"/>
  <c r="W722" i="1" s="1"/>
  <c r="W725" i="1" s="1"/>
  <c r="U683" i="1"/>
  <c r="U686" i="1" s="1"/>
  <c r="U689" i="1" s="1"/>
  <c r="U692" i="1" s="1"/>
  <c r="U695" i="1" s="1"/>
  <c r="U698" i="1" s="1"/>
  <c r="U701" i="1" s="1"/>
  <c r="U704" i="1" s="1"/>
  <c r="U707" i="1" s="1"/>
  <c r="U710" i="1" s="1"/>
  <c r="U713" i="1" s="1"/>
  <c r="U716" i="1" s="1"/>
  <c r="U719" i="1" s="1"/>
  <c r="U722" i="1" s="1"/>
  <c r="U725" i="1" s="1"/>
  <c r="S683" i="1"/>
  <c r="S686" i="1" s="1"/>
  <c r="S689" i="1" s="1"/>
  <c r="S692" i="1" s="1"/>
  <c r="S695" i="1" s="1"/>
  <c r="S698" i="1" s="1"/>
  <c r="S701" i="1" s="1"/>
  <c r="S704" i="1" s="1"/>
  <c r="S707" i="1" s="1"/>
  <c r="S710" i="1" s="1"/>
  <c r="S713" i="1" s="1"/>
  <c r="S716" i="1" s="1"/>
  <c r="S719" i="1" s="1"/>
  <c r="S722" i="1" s="1"/>
  <c r="S725" i="1" s="1"/>
  <c r="Q683" i="1"/>
  <c r="Q686" i="1" s="1"/>
  <c r="Q689" i="1" s="1"/>
  <c r="Q692" i="1" s="1"/>
  <c r="Q695" i="1" s="1"/>
  <c r="Q698" i="1" s="1"/>
  <c r="Q701" i="1" s="1"/>
  <c r="Q704" i="1" s="1"/>
  <c r="Q707" i="1" s="1"/>
  <c r="Q710" i="1" s="1"/>
  <c r="Q713" i="1" s="1"/>
  <c r="Q716" i="1" s="1"/>
  <c r="Q719" i="1" s="1"/>
  <c r="Q722" i="1" s="1"/>
  <c r="Q725" i="1" s="1"/>
  <c r="O683" i="1"/>
  <c r="O686" i="1" s="1"/>
  <c r="O689" i="1" s="1"/>
  <c r="O692" i="1" s="1"/>
  <c r="O695" i="1" s="1"/>
  <c r="O698" i="1" s="1"/>
  <c r="O701" i="1" s="1"/>
  <c r="O704" i="1" s="1"/>
  <c r="O707" i="1" s="1"/>
  <c r="O710" i="1" s="1"/>
  <c r="O713" i="1" s="1"/>
  <c r="O716" i="1" s="1"/>
  <c r="O719" i="1" s="1"/>
  <c r="O722" i="1" s="1"/>
  <c r="O725" i="1" s="1"/>
  <c r="M683" i="1"/>
  <c r="M686" i="1" s="1"/>
  <c r="M689" i="1" s="1"/>
  <c r="M692" i="1" s="1"/>
  <c r="M695" i="1" s="1"/>
  <c r="M698" i="1" s="1"/>
  <c r="M701" i="1" s="1"/>
  <c r="M704" i="1" s="1"/>
  <c r="M707" i="1" s="1"/>
  <c r="M710" i="1" s="1"/>
  <c r="M713" i="1" s="1"/>
  <c r="M716" i="1" s="1"/>
  <c r="M719" i="1" s="1"/>
  <c r="M722" i="1" s="1"/>
  <c r="M725" i="1" s="1"/>
  <c r="K683" i="1"/>
  <c r="K686" i="1" s="1"/>
  <c r="K689" i="1" s="1"/>
  <c r="K692" i="1" s="1"/>
  <c r="K695" i="1" s="1"/>
  <c r="K698" i="1" s="1"/>
  <c r="K701" i="1" s="1"/>
  <c r="K704" i="1" s="1"/>
  <c r="K707" i="1" s="1"/>
  <c r="K710" i="1" s="1"/>
  <c r="K713" i="1" s="1"/>
  <c r="K716" i="1" s="1"/>
  <c r="K719" i="1" s="1"/>
  <c r="K722" i="1" s="1"/>
  <c r="K725" i="1" s="1"/>
  <c r="Y682" i="1"/>
  <c r="Y685" i="1" s="1"/>
  <c r="Y688" i="1" s="1"/>
  <c r="Y691" i="1" s="1"/>
  <c r="Y694" i="1" s="1"/>
  <c r="Y697" i="1" s="1"/>
  <c r="Y700" i="1" s="1"/>
  <c r="Y703" i="1" s="1"/>
  <c r="Y706" i="1" s="1"/>
  <c r="Y709" i="1" s="1"/>
  <c r="Y712" i="1" s="1"/>
  <c r="Y715" i="1" s="1"/>
  <c r="Y718" i="1" s="1"/>
  <c r="Y721" i="1" s="1"/>
  <c r="Y724" i="1" s="1"/>
  <c r="W682" i="1"/>
  <c r="W685" i="1" s="1"/>
  <c r="W688" i="1" s="1"/>
  <c r="W691" i="1" s="1"/>
  <c r="W694" i="1" s="1"/>
  <c r="W697" i="1" s="1"/>
  <c r="W700" i="1" s="1"/>
  <c r="W703" i="1" s="1"/>
  <c r="W706" i="1" s="1"/>
  <c r="W709" i="1" s="1"/>
  <c r="W712" i="1" s="1"/>
  <c r="W715" i="1" s="1"/>
  <c r="W718" i="1" s="1"/>
  <c r="W721" i="1" s="1"/>
  <c r="W724" i="1" s="1"/>
  <c r="U682" i="1"/>
  <c r="U685" i="1" s="1"/>
  <c r="U688" i="1" s="1"/>
  <c r="U691" i="1" s="1"/>
  <c r="U694" i="1" s="1"/>
  <c r="U697" i="1" s="1"/>
  <c r="U700" i="1" s="1"/>
  <c r="U703" i="1" s="1"/>
  <c r="U706" i="1" s="1"/>
  <c r="U709" i="1" s="1"/>
  <c r="U712" i="1" s="1"/>
  <c r="U715" i="1" s="1"/>
  <c r="U718" i="1" s="1"/>
  <c r="U721" i="1" s="1"/>
  <c r="U724" i="1" s="1"/>
  <c r="S682" i="1"/>
  <c r="S685" i="1" s="1"/>
  <c r="S688" i="1" s="1"/>
  <c r="S691" i="1" s="1"/>
  <c r="S694" i="1" s="1"/>
  <c r="S697" i="1" s="1"/>
  <c r="S700" i="1" s="1"/>
  <c r="S703" i="1" s="1"/>
  <c r="S706" i="1" s="1"/>
  <c r="S709" i="1" s="1"/>
  <c r="S712" i="1" s="1"/>
  <c r="S715" i="1" s="1"/>
  <c r="S718" i="1" s="1"/>
  <c r="S721" i="1" s="1"/>
  <c r="S724" i="1" s="1"/>
  <c r="Q682" i="1"/>
  <c r="Q685" i="1" s="1"/>
  <c r="Q688" i="1" s="1"/>
  <c r="Q691" i="1" s="1"/>
  <c r="Q694" i="1" s="1"/>
  <c r="Q697" i="1" s="1"/>
  <c r="Q700" i="1" s="1"/>
  <c r="Q703" i="1" s="1"/>
  <c r="Q706" i="1" s="1"/>
  <c r="Q709" i="1" s="1"/>
  <c r="Q712" i="1" s="1"/>
  <c r="Q715" i="1" s="1"/>
  <c r="Q718" i="1" s="1"/>
  <c r="Q721" i="1" s="1"/>
  <c r="Q724" i="1" s="1"/>
  <c r="O682" i="1"/>
  <c r="O685" i="1" s="1"/>
  <c r="O688" i="1" s="1"/>
  <c r="O691" i="1" s="1"/>
  <c r="O694" i="1" s="1"/>
  <c r="O697" i="1" s="1"/>
  <c r="O700" i="1" s="1"/>
  <c r="O703" i="1" s="1"/>
  <c r="O706" i="1" s="1"/>
  <c r="O709" i="1" s="1"/>
  <c r="O712" i="1" s="1"/>
  <c r="O715" i="1" s="1"/>
  <c r="O718" i="1" s="1"/>
  <c r="O721" i="1" s="1"/>
  <c r="O724" i="1" s="1"/>
  <c r="M682" i="1"/>
  <c r="M685" i="1" s="1"/>
  <c r="M688" i="1" s="1"/>
  <c r="M691" i="1" s="1"/>
  <c r="M694" i="1" s="1"/>
  <c r="M697" i="1" s="1"/>
  <c r="M700" i="1" s="1"/>
  <c r="M703" i="1" s="1"/>
  <c r="M706" i="1" s="1"/>
  <c r="M709" i="1" s="1"/>
  <c r="M712" i="1" s="1"/>
  <c r="M715" i="1" s="1"/>
  <c r="M718" i="1" s="1"/>
  <c r="M721" i="1" s="1"/>
  <c r="M724" i="1" s="1"/>
  <c r="K682" i="1"/>
  <c r="K685" i="1" s="1"/>
  <c r="K688" i="1" s="1"/>
  <c r="K691" i="1" s="1"/>
  <c r="K694" i="1" s="1"/>
  <c r="K697" i="1" s="1"/>
  <c r="K700" i="1" s="1"/>
  <c r="K703" i="1" s="1"/>
  <c r="K706" i="1" s="1"/>
  <c r="K709" i="1" s="1"/>
  <c r="K712" i="1" s="1"/>
  <c r="K715" i="1" s="1"/>
  <c r="K718" i="1" s="1"/>
  <c r="K721" i="1" s="1"/>
  <c r="K724" i="1" s="1"/>
  <c r="Y681" i="1"/>
  <c r="Y684" i="1" s="1"/>
  <c r="Y687" i="1" s="1"/>
  <c r="Y690" i="1" s="1"/>
  <c r="Y693" i="1" s="1"/>
  <c r="Y696" i="1" s="1"/>
  <c r="Y699" i="1" s="1"/>
  <c r="Y702" i="1" s="1"/>
  <c r="Y705" i="1" s="1"/>
  <c r="Y708" i="1" s="1"/>
  <c r="Y711" i="1" s="1"/>
  <c r="Y714" i="1" s="1"/>
  <c r="Y717" i="1" s="1"/>
  <c r="Y720" i="1" s="1"/>
  <c r="Y723" i="1" s="1"/>
  <c r="W681" i="1"/>
  <c r="W684" i="1" s="1"/>
  <c r="W687" i="1" s="1"/>
  <c r="W690" i="1" s="1"/>
  <c r="W693" i="1" s="1"/>
  <c r="W696" i="1" s="1"/>
  <c r="W699" i="1" s="1"/>
  <c r="W702" i="1" s="1"/>
  <c r="W705" i="1" s="1"/>
  <c r="W708" i="1" s="1"/>
  <c r="W711" i="1" s="1"/>
  <c r="W714" i="1" s="1"/>
  <c r="W717" i="1" s="1"/>
  <c r="W720" i="1" s="1"/>
  <c r="W723" i="1" s="1"/>
  <c r="U681" i="1"/>
  <c r="U684" i="1" s="1"/>
  <c r="U687" i="1" s="1"/>
  <c r="U690" i="1" s="1"/>
  <c r="U693" i="1" s="1"/>
  <c r="U696" i="1" s="1"/>
  <c r="U699" i="1" s="1"/>
  <c r="U702" i="1" s="1"/>
  <c r="U705" i="1" s="1"/>
  <c r="U708" i="1" s="1"/>
  <c r="U711" i="1" s="1"/>
  <c r="U714" i="1" s="1"/>
  <c r="U717" i="1" s="1"/>
  <c r="U720" i="1" s="1"/>
  <c r="U723" i="1" s="1"/>
  <c r="S681" i="1"/>
  <c r="S684" i="1" s="1"/>
  <c r="S687" i="1" s="1"/>
  <c r="S690" i="1" s="1"/>
  <c r="S693" i="1" s="1"/>
  <c r="S696" i="1" s="1"/>
  <c r="S699" i="1" s="1"/>
  <c r="S702" i="1" s="1"/>
  <c r="S705" i="1" s="1"/>
  <c r="S708" i="1" s="1"/>
  <c r="S711" i="1" s="1"/>
  <c r="S714" i="1" s="1"/>
  <c r="S717" i="1" s="1"/>
  <c r="S720" i="1" s="1"/>
  <c r="S723" i="1" s="1"/>
  <c r="Q681" i="1"/>
  <c r="Q684" i="1" s="1"/>
  <c r="Q687" i="1" s="1"/>
  <c r="Q690" i="1" s="1"/>
  <c r="Q693" i="1" s="1"/>
  <c r="Q696" i="1" s="1"/>
  <c r="Q699" i="1" s="1"/>
  <c r="Q702" i="1" s="1"/>
  <c r="Q705" i="1" s="1"/>
  <c r="Q708" i="1" s="1"/>
  <c r="Q711" i="1" s="1"/>
  <c r="Q714" i="1" s="1"/>
  <c r="Q717" i="1" s="1"/>
  <c r="Q720" i="1" s="1"/>
  <c r="Q723" i="1" s="1"/>
  <c r="O681" i="1"/>
  <c r="O684" i="1" s="1"/>
  <c r="O687" i="1" s="1"/>
  <c r="O690" i="1" s="1"/>
  <c r="O693" i="1" s="1"/>
  <c r="O696" i="1" s="1"/>
  <c r="O699" i="1" s="1"/>
  <c r="O702" i="1" s="1"/>
  <c r="O705" i="1" s="1"/>
  <c r="O708" i="1" s="1"/>
  <c r="O711" i="1" s="1"/>
  <c r="O714" i="1" s="1"/>
  <c r="O717" i="1" s="1"/>
  <c r="O720" i="1" s="1"/>
  <c r="O723" i="1" s="1"/>
  <c r="M681" i="1"/>
  <c r="M684" i="1" s="1"/>
  <c r="M687" i="1" s="1"/>
  <c r="M690" i="1" s="1"/>
  <c r="M693" i="1" s="1"/>
  <c r="M696" i="1" s="1"/>
  <c r="M699" i="1" s="1"/>
  <c r="M702" i="1" s="1"/>
  <c r="M705" i="1" s="1"/>
  <c r="M708" i="1" s="1"/>
  <c r="M711" i="1" s="1"/>
  <c r="M714" i="1" s="1"/>
  <c r="M717" i="1" s="1"/>
  <c r="M720" i="1" s="1"/>
  <c r="M723" i="1" s="1"/>
  <c r="K681" i="1"/>
  <c r="K684" i="1" s="1"/>
  <c r="K687" i="1" s="1"/>
  <c r="K690" i="1" s="1"/>
  <c r="K693" i="1" s="1"/>
  <c r="K696" i="1" s="1"/>
  <c r="K699" i="1" s="1"/>
  <c r="K702" i="1" s="1"/>
  <c r="K705" i="1" s="1"/>
  <c r="K708" i="1" s="1"/>
  <c r="K711" i="1" s="1"/>
  <c r="K714" i="1" s="1"/>
  <c r="K717" i="1" s="1"/>
  <c r="K720" i="1" s="1"/>
  <c r="K723" i="1" s="1"/>
  <c r="Y676" i="1"/>
  <c r="Y677" i="1" s="1"/>
  <c r="W676" i="1"/>
  <c r="W677" i="1" s="1"/>
  <c r="U676" i="1"/>
  <c r="U677" i="1" s="1"/>
  <c r="S676" i="1"/>
  <c r="S677" i="1" s="1"/>
  <c r="Q676" i="1"/>
  <c r="Q677" i="1" s="1"/>
  <c r="O676" i="1"/>
  <c r="O677" i="1" s="1"/>
  <c r="M676" i="1"/>
  <c r="M677" i="1" s="1"/>
  <c r="K676" i="1"/>
  <c r="K677" i="1" s="1"/>
  <c r="Y673" i="1"/>
  <c r="W673" i="1"/>
  <c r="U673" i="1"/>
  <c r="S673" i="1"/>
  <c r="Q673" i="1"/>
  <c r="O673" i="1"/>
  <c r="M673" i="1"/>
  <c r="K673" i="1"/>
  <c r="Y670" i="1"/>
  <c r="W670" i="1"/>
  <c r="U670" i="1"/>
  <c r="S670" i="1"/>
  <c r="Q670" i="1"/>
  <c r="O670" i="1"/>
  <c r="M670" i="1"/>
  <c r="K670" i="1"/>
  <c r="Y668" i="1"/>
  <c r="Y669" i="1" s="1"/>
  <c r="W668" i="1"/>
  <c r="W669" i="1" s="1"/>
  <c r="U668" i="1"/>
  <c r="U669" i="1" s="1"/>
  <c r="S668" i="1"/>
  <c r="S669" i="1" s="1"/>
  <c r="Q668" i="1"/>
  <c r="Q669" i="1" s="1"/>
  <c r="O668" i="1"/>
  <c r="O669" i="1" s="1"/>
  <c r="M668" i="1"/>
  <c r="M669" i="1" s="1"/>
  <c r="K668" i="1"/>
  <c r="K669" i="1" s="1"/>
  <c r="Y667" i="1"/>
  <c r="W667" i="1"/>
  <c r="U667" i="1"/>
  <c r="S667" i="1"/>
  <c r="Q667" i="1"/>
  <c r="O667" i="1"/>
  <c r="M667" i="1"/>
  <c r="K667" i="1"/>
  <c r="Y665" i="1"/>
  <c r="W665" i="1"/>
  <c r="U665" i="1"/>
  <c r="S665" i="1"/>
  <c r="Q665" i="1"/>
  <c r="O665" i="1"/>
  <c r="M665" i="1"/>
  <c r="K665" i="1"/>
  <c r="Y664" i="1"/>
  <c r="W664" i="1"/>
  <c r="U664" i="1"/>
  <c r="S664" i="1"/>
  <c r="Q664" i="1"/>
  <c r="O664" i="1"/>
  <c r="M664" i="1"/>
  <c r="K664" i="1"/>
  <c r="Y661" i="1"/>
  <c r="Y662" i="1" s="1"/>
  <c r="Y663" i="1" s="1"/>
  <c r="W661" i="1"/>
  <c r="W662" i="1" s="1"/>
  <c r="W663" i="1" s="1"/>
  <c r="U661" i="1"/>
  <c r="U662" i="1" s="1"/>
  <c r="U663" i="1" s="1"/>
  <c r="S661" i="1"/>
  <c r="S662" i="1" s="1"/>
  <c r="S663" i="1" s="1"/>
  <c r="Q661" i="1"/>
  <c r="Q662" i="1" s="1"/>
  <c r="Q663" i="1" s="1"/>
  <c r="O661" i="1"/>
  <c r="O662" i="1" s="1"/>
  <c r="O663" i="1" s="1"/>
  <c r="M661" i="1"/>
  <c r="M662" i="1" s="1"/>
  <c r="M663" i="1" s="1"/>
  <c r="K661" i="1"/>
  <c r="K662" i="1" s="1"/>
  <c r="K663" i="1" s="1"/>
  <c r="Y657" i="1"/>
  <c r="W657" i="1"/>
  <c r="U657" i="1"/>
  <c r="S657" i="1"/>
  <c r="Q657" i="1"/>
  <c r="O657" i="1"/>
  <c r="M657" i="1"/>
  <c r="K657" i="1"/>
  <c r="Y655" i="1"/>
  <c r="W655" i="1"/>
  <c r="U655" i="1"/>
  <c r="S655" i="1"/>
  <c r="Q655" i="1"/>
  <c r="O655" i="1"/>
  <c r="M655" i="1"/>
  <c r="K655" i="1"/>
  <c r="Y654" i="1"/>
  <c r="W654" i="1"/>
  <c r="U654" i="1"/>
  <c r="S654" i="1"/>
  <c r="Q654" i="1"/>
  <c r="O654" i="1"/>
  <c r="M654" i="1"/>
  <c r="K654" i="1"/>
  <c r="Y653" i="1"/>
  <c r="W653" i="1"/>
  <c r="U653" i="1"/>
  <c r="S653" i="1"/>
  <c r="Q653" i="1"/>
  <c r="O653" i="1"/>
  <c r="M653" i="1"/>
  <c r="K653" i="1"/>
  <c r="Y651" i="1"/>
  <c r="W651" i="1"/>
  <c r="U651" i="1"/>
  <c r="S651" i="1"/>
  <c r="Q651" i="1"/>
  <c r="O651" i="1"/>
  <c r="M651" i="1"/>
  <c r="K651" i="1"/>
  <c r="Y650" i="1"/>
  <c r="W650" i="1"/>
  <c r="U650" i="1"/>
  <c r="S650" i="1"/>
  <c r="Q650" i="1"/>
  <c r="O650" i="1"/>
  <c r="M650" i="1"/>
  <c r="K650" i="1"/>
  <c r="Y649" i="1"/>
  <c r="W649" i="1"/>
  <c r="U649" i="1"/>
  <c r="S649" i="1"/>
  <c r="Q649" i="1"/>
  <c r="O649" i="1"/>
  <c r="M649" i="1"/>
  <c r="K649" i="1"/>
  <c r="Y648" i="1"/>
  <c r="W648" i="1"/>
  <c r="U648" i="1"/>
  <c r="S648" i="1"/>
  <c r="Q648" i="1"/>
  <c r="O648" i="1"/>
  <c r="M648" i="1"/>
  <c r="K648" i="1"/>
  <c r="W601" i="1"/>
  <c r="W604" i="1" s="1"/>
  <c r="W607" i="1" s="1"/>
  <c r="W610" i="1" s="1"/>
  <c r="W613" i="1" s="1"/>
  <c r="W616" i="1" s="1"/>
  <c r="W619" i="1" s="1"/>
  <c r="W622" i="1" s="1"/>
  <c r="W625" i="1" s="1"/>
  <c r="W600" i="1"/>
  <c r="W603" i="1" s="1"/>
  <c r="W606" i="1" s="1"/>
  <c r="W609" i="1" s="1"/>
  <c r="W612" i="1" s="1"/>
  <c r="W615" i="1" s="1"/>
  <c r="W618" i="1" s="1"/>
  <c r="W621" i="1" s="1"/>
  <c r="W624" i="1" s="1"/>
  <c r="W599" i="1"/>
  <c r="W602" i="1" s="1"/>
  <c r="W605" i="1" s="1"/>
  <c r="W608" i="1" s="1"/>
  <c r="W611" i="1" s="1"/>
  <c r="W614" i="1" s="1"/>
  <c r="W617" i="1" s="1"/>
  <c r="W620" i="1" s="1"/>
  <c r="W623" i="1" s="1"/>
  <c r="Y583" i="1"/>
  <c r="Y586" i="1" s="1"/>
  <c r="Y589" i="1" s="1"/>
  <c r="Y592" i="1" s="1"/>
  <c r="Y595" i="1" s="1"/>
  <c r="Y598" i="1" s="1"/>
  <c r="Y601" i="1" s="1"/>
  <c r="Y604" i="1" s="1"/>
  <c r="Y607" i="1" s="1"/>
  <c r="Y610" i="1" s="1"/>
  <c r="Y613" i="1" s="1"/>
  <c r="Y616" i="1" s="1"/>
  <c r="Y619" i="1" s="1"/>
  <c r="Y622" i="1" s="1"/>
  <c r="Y625" i="1" s="1"/>
  <c r="W583" i="1"/>
  <c r="W586" i="1" s="1"/>
  <c r="W589" i="1" s="1"/>
  <c r="U583" i="1"/>
  <c r="U586" i="1" s="1"/>
  <c r="U589" i="1" s="1"/>
  <c r="U592" i="1" s="1"/>
  <c r="U595" i="1" s="1"/>
  <c r="U598" i="1" s="1"/>
  <c r="U601" i="1" s="1"/>
  <c r="U604" i="1" s="1"/>
  <c r="U607" i="1" s="1"/>
  <c r="U610" i="1" s="1"/>
  <c r="U613" i="1" s="1"/>
  <c r="U616" i="1" s="1"/>
  <c r="U619" i="1" s="1"/>
  <c r="U622" i="1" s="1"/>
  <c r="U625" i="1" s="1"/>
  <c r="S583" i="1"/>
  <c r="S586" i="1" s="1"/>
  <c r="S589" i="1" s="1"/>
  <c r="S592" i="1" s="1"/>
  <c r="S595" i="1" s="1"/>
  <c r="S598" i="1" s="1"/>
  <c r="S601" i="1" s="1"/>
  <c r="S604" i="1" s="1"/>
  <c r="S607" i="1" s="1"/>
  <c r="S610" i="1" s="1"/>
  <c r="S613" i="1" s="1"/>
  <c r="S616" i="1" s="1"/>
  <c r="S619" i="1" s="1"/>
  <c r="S622" i="1" s="1"/>
  <c r="S625" i="1" s="1"/>
  <c r="Q583" i="1"/>
  <c r="Q586" i="1" s="1"/>
  <c r="Q589" i="1" s="1"/>
  <c r="Q592" i="1" s="1"/>
  <c r="Q595" i="1" s="1"/>
  <c r="Q598" i="1" s="1"/>
  <c r="Q601" i="1" s="1"/>
  <c r="Q604" i="1" s="1"/>
  <c r="Q607" i="1" s="1"/>
  <c r="Q610" i="1" s="1"/>
  <c r="Q613" i="1" s="1"/>
  <c r="Q616" i="1" s="1"/>
  <c r="Q619" i="1" s="1"/>
  <c r="Q622" i="1" s="1"/>
  <c r="Q625" i="1" s="1"/>
  <c r="O583" i="1"/>
  <c r="O586" i="1" s="1"/>
  <c r="O589" i="1" s="1"/>
  <c r="O592" i="1" s="1"/>
  <c r="O595" i="1" s="1"/>
  <c r="O598" i="1" s="1"/>
  <c r="O601" i="1" s="1"/>
  <c r="O604" i="1" s="1"/>
  <c r="O607" i="1" s="1"/>
  <c r="O610" i="1" s="1"/>
  <c r="O613" i="1" s="1"/>
  <c r="O616" i="1" s="1"/>
  <c r="O619" i="1" s="1"/>
  <c r="O622" i="1" s="1"/>
  <c r="O625" i="1" s="1"/>
  <c r="M583" i="1"/>
  <c r="M586" i="1" s="1"/>
  <c r="M589" i="1" s="1"/>
  <c r="M592" i="1" s="1"/>
  <c r="M595" i="1" s="1"/>
  <c r="M598" i="1" s="1"/>
  <c r="M601" i="1" s="1"/>
  <c r="M604" i="1" s="1"/>
  <c r="M607" i="1" s="1"/>
  <c r="M610" i="1" s="1"/>
  <c r="M613" i="1" s="1"/>
  <c r="M616" i="1" s="1"/>
  <c r="M619" i="1" s="1"/>
  <c r="M622" i="1" s="1"/>
  <c r="M625" i="1" s="1"/>
  <c r="K583" i="1"/>
  <c r="K586" i="1" s="1"/>
  <c r="K589" i="1" s="1"/>
  <c r="K592" i="1" s="1"/>
  <c r="K595" i="1" s="1"/>
  <c r="K598" i="1" s="1"/>
  <c r="K601" i="1" s="1"/>
  <c r="K604" i="1" s="1"/>
  <c r="K607" i="1" s="1"/>
  <c r="K610" i="1" s="1"/>
  <c r="K613" i="1" s="1"/>
  <c r="K616" i="1" s="1"/>
  <c r="K619" i="1" s="1"/>
  <c r="K622" i="1" s="1"/>
  <c r="K625" i="1" s="1"/>
  <c r="Y582" i="1"/>
  <c r="Y585" i="1" s="1"/>
  <c r="Y588" i="1" s="1"/>
  <c r="Y591" i="1" s="1"/>
  <c r="Y594" i="1" s="1"/>
  <c r="Y597" i="1" s="1"/>
  <c r="Y600" i="1" s="1"/>
  <c r="Y603" i="1" s="1"/>
  <c r="Y606" i="1" s="1"/>
  <c r="Y609" i="1" s="1"/>
  <c r="Y612" i="1" s="1"/>
  <c r="Y615" i="1" s="1"/>
  <c r="Y618" i="1" s="1"/>
  <c r="Y621" i="1" s="1"/>
  <c r="Y624" i="1" s="1"/>
  <c r="W582" i="1"/>
  <c r="W585" i="1" s="1"/>
  <c r="W588" i="1" s="1"/>
  <c r="U582" i="1"/>
  <c r="U585" i="1" s="1"/>
  <c r="U588" i="1" s="1"/>
  <c r="U591" i="1" s="1"/>
  <c r="U594" i="1" s="1"/>
  <c r="U597" i="1" s="1"/>
  <c r="U600" i="1" s="1"/>
  <c r="U603" i="1" s="1"/>
  <c r="U606" i="1" s="1"/>
  <c r="U609" i="1" s="1"/>
  <c r="U612" i="1" s="1"/>
  <c r="U615" i="1" s="1"/>
  <c r="U618" i="1" s="1"/>
  <c r="U621" i="1" s="1"/>
  <c r="U624" i="1" s="1"/>
  <c r="S582" i="1"/>
  <c r="S585" i="1" s="1"/>
  <c r="S588" i="1" s="1"/>
  <c r="S591" i="1" s="1"/>
  <c r="S594" i="1" s="1"/>
  <c r="S597" i="1" s="1"/>
  <c r="S600" i="1" s="1"/>
  <c r="S603" i="1" s="1"/>
  <c r="S606" i="1" s="1"/>
  <c r="S609" i="1" s="1"/>
  <c r="S612" i="1" s="1"/>
  <c r="S615" i="1" s="1"/>
  <c r="S618" i="1" s="1"/>
  <c r="S621" i="1" s="1"/>
  <c r="S624" i="1" s="1"/>
  <c r="Q582" i="1"/>
  <c r="Q585" i="1" s="1"/>
  <c r="Q588" i="1" s="1"/>
  <c r="Q591" i="1" s="1"/>
  <c r="Q594" i="1" s="1"/>
  <c r="Q597" i="1" s="1"/>
  <c r="Q600" i="1" s="1"/>
  <c r="Q603" i="1" s="1"/>
  <c r="Q606" i="1" s="1"/>
  <c r="Q609" i="1" s="1"/>
  <c r="Q612" i="1" s="1"/>
  <c r="Q615" i="1" s="1"/>
  <c r="Q618" i="1" s="1"/>
  <c r="Q621" i="1" s="1"/>
  <c r="Q624" i="1" s="1"/>
  <c r="O582" i="1"/>
  <c r="O585" i="1" s="1"/>
  <c r="O588" i="1" s="1"/>
  <c r="O591" i="1" s="1"/>
  <c r="O594" i="1" s="1"/>
  <c r="O597" i="1" s="1"/>
  <c r="O600" i="1" s="1"/>
  <c r="O603" i="1" s="1"/>
  <c r="O606" i="1" s="1"/>
  <c r="O609" i="1" s="1"/>
  <c r="O612" i="1" s="1"/>
  <c r="O615" i="1" s="1"/>
  <c r="O618" i="1" s="1"/>
  <c r="O621" i="1" s="1"/>
  <c r="O624" i="1" s="1"/>
  <c r="M582" i="1"/>
  <c r="M585" i="1" s="1"/>
  <c r="M588" i="1" s="1"/>
  <c r="M591" i="1" s="1"/>
  <c r="M594" i="1" s="1"/>
  <c r="M597" i="1" s="1"/>
  <c r="M600" i="1" s="1"/>
  <c r="M603" i="1" s="1"/>
  <c r="M606" i="1" s="1"/>
  <c r="M609" i="1" s="1"/>
  <c r="M612" i="1" s="1"/>
  <c r="M615" i="1" s="1"/>
  <c r="M618" i="1" s="1"/>
  <c r="M621" i="1" s="1"/>
  <c r="M624" i="1" s="1"/>
  <c r="K582" i="1"/>
  <c r="K585" i="1" s="1"/>
  <c r="K588" i="1" s="1"/>
  <c r="K591" i="1" s="1"/>
  <c r="K594" i="1" s="1"/>
  <c r="K597" i="1" s="1"/>
  <c r="K600" i="1" s="1"/>
  <c r="K603" i="1" s="1"/>
  <c r="K606" i="1" s="1"/>
  <c r="K609" i="1" s="1"/>
  <c r="K612" i="1" s="1"/>
  <c r="K615" i="1" s="1"/>
  <c r="K618" i="1" s="1"/>
  <c r="K621" i="1" s="1"/>
  <c r="K624" i="1" s="1"/>
  <c r="Y581" i="1"/>
  <c r="Y584" i="1" s="1"/>
  <c r="Y587" i="1" s="1"/>
  <c r="Y590" i="1" s="1"/>
  <c r="Y593" i="1" s="1"/>
  <c r="Y596" i="1" s="1"/>
  <c r="Y599" i="1" s="1"/>
  <c r="Y602" i="1" s="1"/>
  <c r="Y605" i="1" s="1"/>
  <c r="Y608" i="1" s="1"/>
  <c r="Y611" i="1" s="1"/>
  <c r="Y614" i="1" s="1"/>
  <c r="Y617" i="1" s="1"/>
  <c r="Y620" i="1" s="1"/>
  <c r="Y623" i="1" s="1"/>
  <c r="W581" i="1"/>
  <c r="W584" i="1" s="1"/>
  <c r="W587" i="1" s="1"/>
  <c r="U581" i="1"/>
  <c r="U584" i="1" s="1"/>
  <c r="U587" i="1" s="1"/>
  <c r="U590" i="1" s="1"/>
  <c r="U593" i="1" s="1"/>
  <c r="U596" i="1" s="1"/>
  <c r="U599" i="1" s="1"/>
  <c r="U602" i="1" s="1"/>
  <c r="U605" i="1" s="1"/>
  <c r="U608" i="1" s="1"/>
  <c r="U611" i="1" s="1"/>
  <c r="U614" i="1" s="1"/>
  <c r="U617" i="1" s="1"/>
  <c r="U620" i="1" s="1"/>
  <c r="U623" i="1" s="1"/>
  <c r="S581" i="1"/>
  <c r="S584" i="1" s="1"/>
  <c r="S587" i="1" s="1"/>
  <c r="S590" i="1" s="1"/>
  <c r="S593" i="1" s="1"/>
  <c r="S596" i="1" s="1"/>
  <c r="S599" i="1" s="1"/>
  <c r="S602" i="1" s="1"/>
  <c r="S605" i="1" s="1"/>
  <c r="S608" i="1" s="1"/>
  <c r="S611" i="1" s="1"/>
  <c r="S614" i="1" s="1"/>
  <c r="S617" i="1" s="1"/>
  <c r="S620" i="1" s="1"/>
  <c r="S623" i="1" s="1"/>
  <c r="Q581" i="1"/>
  <c r="Q584" i="1" s="1"/>
  <c r="Q587" i="1" s="1"/>
  <c r="Q590" i="1" s="1"/>
  <c r="Q593" i="1" s="1"/>
  <c r="Q596" i="1" s="1"/>
  <c r="Q599" i="1" s="1"/>
  <c r="Q602" i="1" s="1"/>
  <c r="Q605" i="1" s="1"/>
  <c r="Q608" i="1" s="1"/>
  <c r="Q611" i="1" s="1"/>
  <c r="Q614" i="1" s="1"/>
  <c r="Q617" i="1" s="1"/>
  <c r="Q620" i="1" s="1"/>
  <c r="Q623" i="1" s="1"/>
  <c r="O581" i="1"/>
  <c r="O584" i="1" s="1"/>
  <c r="O587" i="1" s="1"/>
  <c r="O590" i="1" s="1"/>
  <c r="O593" i="1" s="1"/>
  <c r="O596" i="1" s="1"/>
  <c r="O599" i="1" s="1"/>
  <c r="O602" i="1" s="1"/>
  <c r="O605" i="1" s="1"/>
  <c r="O608" i="1" s="1"/>
  <c r="O611" i="1" s="1"/>
  <c r="O614" i="1" s="1"/>
  <c r="O617" i="1" s="1"/>
  <c r="O620" i="1" s="1"/>
  <c r="O623" i="1" s="1"/>
  <c r="M581" i="1"/>
  <c r="M584" i="1" s="1"/>
  <c r="M587" i="1" s="1"/>
  <c r="M590" i="1" s="1"/>
  <c r="M593" i="1" s="1"/>
  <c r="M596" i="1" s="1"/>
  <c r="M599" i="1" s="1"/>
  <c r="M602" i="1" s="1"/>
  <c r="M605" i="1" s="1"/>
  <c r="M608" i="1" s="1"/>
  <c r="M611" i="1" s="1"/>
  <c r="M614" i="1" s="1"/>
  <c r="M617" i="1" s="1"/>
  <c r="M620" i="1" s="1"/>
  <c r="M623" i="1" s="1"/>
  <c r="K581" i="1"/>
  <c r="K584" i="1" s="1"/>
  <c r="K587" i="1" s="1"/>
  <c r="K590" i="1" s="1"/>
  <c r="K593" i="1" s="1"/>
  <c r="K596" i="1" s="1"/>
  <c r="K599" i="1" s="1"/>
  <c r="K602" i="1" s="1"/>
  <c r="K605" i="1" s="1"/>
  <c r="K608" i="1" s="1"/>
  <c r="K611" i="1" s="1"/>
  <c r="K614" i="1" s="1"/>
  <c r="K617" i="1" s="1"/>
  <c r="K620" i="1" s="1"/>
  <c r="K623" i="1" s="1"/>
  <c r="Y576" i="1"/>
  <c r="Y577" i="1" s="1"/>
  <c r="W576" i="1"/>
  <c r="W577" i="1" s="1"/>
  <c r="U576" i="1"/>
  <c r="U577" i="1" s="1"/>
  <c r="S576" i="1"/>
  <c r="S577" i="1" s="1"/>
  <c r="Q576" i="1"/>
  <c r="Q577" i="1" s="1"/>
  <c r="O576" i="1"/>
  <c r="O577" i="1" s="1"/>
  <c r="M576" i="1"/>
  <c r="M577" i="1" s="1"/>
  <c r="K576" i="1"/>
  <c r="K577" i="1" s="1"/>
  <c r="Y573" i="1"/>
  <c r="W573" i="1"/>
  <c r="U573" i="1"/>
  <c r="S573" i="1"/>
  <c r="Q573" i="1"/>
  <c r="O573" i="1"/>
  <c r="M573" i="1"/>
  <c r="K573" i="1"/>
  <c r="Y570" i="1"/>
  <c r="W570" i="1"/>
  <c r="U570" i="1"/>
  <c r="S570" i="1"/>
  <c r="Q570" i="1"/>
  <c r="O570" i="1"/>
  <c r="M570" i="1"/>
  <c r="K570" i="1"/>
  <c r="Y568" i="1"/>
  <c r="Y569" i="1" s="1"/>
  <c r="W568" i="1"/>
  <c r="W569" i="1" s="1"/>
  <c r="U568" i="1"/>
  <c r="U569" i="1" s="1"/>
  <c r="S568" i="1"/>
  <c r="S569" i="1" s="1"/>
  <c r="Q568" i="1"/>
  <c r="Q569" i="1" s="1"/>
  <c r="O568" i="1"/>
  <c r="O569" i="1" s="1"/>
  <c r="M568" i="1"/>
  <c r="M569" i="1" s="1"/>
  <c r="K568" i="1"/>
  <c r="K569" i="1" s="1"/>
  <c r="Y567" i="1"/>
  <c r="W567" i="1"/>
  <c r="U567" i="1"/>
  <c r="S567" i="1"/>
  <c r="Q567" i="1"/>
  <c r="O567" i="1"/>
  <c r="M567" i="1"/>
  <c r="K567" i="1"/>
  <c r="Y565" i="1"/>
  <c r="W565" i="1"/>
  <c r="U565" i="1"/>
  <c r="S565" i="1"/>
  <c r="Q565" i="1"/>
  <c r="O565" i="1"/>
  <c r="M565" i="1"/>
  <c r="K565" i="1"/>
  <c r="Y564" i="1"/>
  <c r="W564" i="1"/>
  <c r="U564" i="1"/>
  <c r="S564" i="1"/>
  <c r="Q564" i="1"/>
  <c r="O564" i="1"/>
  <c r="M564" i="1"/>
  <c r="K564" i="1"/>
  <c r="Y561" i="1"/>
  <c r="Y562" i="1" s="1"/>
  <c r="Y563" i="1" s="1"/>
  <c r="W561" i="1"/>
  <c r="W562" i="1" s="1"/>
  <c r="W563" i="1" s="1"/>
  <c r="U561" i="1"/>
  <c r="U562" i="1" s="1"/>
  <c r="U563" i="1" s="1"/>
  <c r="S561" i="1"/>
  <c r="S562" i="1" s="1"/>
  <c r="S563" i="1" s="1"/>
  <c r="Q561" i="1"/>
  <c r="Q562" i="1" s="1"/>
  <c r="Q563" i="1" s="1"/>
  <c r="O561" i="1"/>
  <c r="O562" i="1" s="1"/>
  <c r="O563" i="1" s="1"/>
  <c r="M561" i="1"/>
  <c r="M562" i="1" s="1"/>
  <c r="M563" i="1" s="1"/>
  <c r="K561" i="1"/>
  <c r="K562" i="1" s="1"/>
  <c r="K563" i="1" s="1"/>
  <c r="Y557" i="1"/>
  <c r="W557" i="1"/>
  <c r="U557" i="1"/>
  <c r="S557" i="1"/>
  <c r="Q557" i="1"/>
  <c r="O557" i="1"/>
  <c r="M557" i="1"/>
  <c r="K557" i="1"/>
  <c r="Y555" i="1"/>
  <c r="W555" i="1"/>
  <c r="U555" i="1"/>
  <c r="S555" i="1"/>
  <c r="Q555" i="1"/>
  <c r="O555" i="1"/>
  <c r="M555" i="1"/>
  <c r="K555" i="1"/>
  <c r="Y554" i="1"/>
  <c r="W554" i="1"/>
  <c r="U554" i="1"/>
  <c r="S554" i="1"/>
  <c r="Q554" i="1"/>
  <c r="O554" i="1"/>
  <c r="M554" i="1"/>
  <c r="K554" i="1"/>
  <c r="Y553" i="1"/>
  <c r="W553" i="1"/>
  <c r="U553" i="1"/>
  <c r="S553" i="1"/>
  <c r="Q553" i="1"/>
  <c r="O553" i="1"/>
  <c r="M553" i="1"/>
  <c r="K553" i="1"/>
  <c r="Y551" i="1"/>
  <c r="W551" i="1"/>
  <c r="U551" i="1"/>
  <c r="S551" i="1"/>
  <c r="Q551" i="1"/>
  <c r="O551" i="1"/>
  <c r="M551" i="1"/>
  <c r="K551" i="1"/>
  <c r="Y550" i="1"/>
  <c r="W550" i="1"/>
  <c r="U550" i="1"/>
  <c r="S550" i="1"/>
  <c r="Q550" i="1"/>
  <c r="O550" i="1"/>
  <c r="M550" i="1"/>
  <c r="K550" i="1"/>
  <c r="Y549" i="1"/>
  <c r="W549" i="1"/>
  <c r="U549" i="1"/>
  <c r="S549" i="1"/>
  <c r="Q549" i="1"/>
  <c r="O549" i="1"/>
  <c r="M549" i="1"/>
  <c r="K549" i="1"/>
  <c r="Y548" i="1"/>
  <c r="W548" i="1"/>
  <c r="U548" i="1"/>
  <c r="S548" i="1"/>
  <c r="Q548" i="1"/>
  <c r="O548" i="1"/>
  <c r="M548" i="1"/>
  <c r="K548" i="1"/>
  <c r="Y483" i="1"/>
  <c r="Y486" i="1" s="1"/>
  <c r="Y489" i="1" s="1"/>
  <c r="Y492" i="1" s="1"/>
  <c r="Y495" i="1" s="1"/>
  <c r="Y498" i="1" s="1"/>
  <c r="Y501" i="1" s="1"/>
  <c r="Y504" i="1" s="1"/>
  <c r="Y507" i="1" s="1"/>
  <c r="Y510" i="1" s="1"/>
  <c r="Y513" i="1" s="1"/>
  <c r="Y516" i="1" s="1"/>
  <c r="Y519" i="1" s="1"/>
  <c r="Y522" i="1" s="1"/>
  <c r="Y525" i="1" s="1"/>
  <c r="W483" i="1"/>
  <c r="W486" i="1" s="1"/>
  <c r="W489" i="1" s="1"/>
  <c r="W492" i="1" s="1"/>
  <c r="W495" i="1" s="1"/>
  <c r="W498" i="1" s="1"/>
  <c r="W501" i="1" s="1"/>
  <c r="W504" i="1" s="1"/>
  <c r="W507" i="1" s="1"/>
  <c r="W510" i="1" s="1"/>
  <c r="W513" i="1" s="1"/>
  <c r="W516" i="1" s="1"/>
  <c r="W519" i="1" s="1"/>
  <c r="W522" i="1" s="1"/>
  <c r="W525" i="1" s="1"/>
  <c r="U483" i="1"/>
  <c r="U486" i="1" s="1"/>
  <c r="U489" i="1" s="1"/>
  <c r="U492" i="1" s="1"/>
  <c r="U495" i="1" s="1"/>
  <c r="U498" i="1" s="1"/>
  <c r="U501" i="1" s="1"/>
  <c r="U504" i="1" s="1"/>
  <c r="U507" i="1" s="1"/>
  <c r="U510" i="1" s="1"/>
  <c r="U513" i="1" s="1"/>
  <c r="U516" i="1" s="1"/>
  <c r="U519" i="1" s="1"/>
  <c r="U522" i="1" s="1"/>
  <c r="U525" i="1" s="1"/>
  <c r="S483" i="1"/>
  <c r="S486" i="1" s="1"/>
  <c r="S489" i="1" s="1"/>
  <c r="S492" i="1" s="1"/>
  <c r="S495" i="1" s="1"/>
  <c r="S498" i="1" s="1"/>
  <c r="S501" i="1" s="1"/>
  <c r="S504" i="1" s="1"/>
  <c r="S507" i="1" s="1"/>
  <c r="S510" i="1" s="1"/>
  <c r="S513" i="1" s="1"/>
  <c r="S516" i="1" s="1"/>
  <c r="S519" i="1" s="1"/>
  <c r="S522" i="1" s="1"/>
  <c r="S525" i="1" s="1"/>
  <c r="Q483" i="1"/>
  <c r="Q486" i="1" s="1"/>
  <c r="Q489" i="1" s="1"/>
  <c r="Q492" i="1" s="1"/>
  <c r="Q495" i="1" s="1"/>
  <c r="Q498" i="1" s="1"/>
  <c r="Q501" i="1" s="1"/>
  <c r="Q504" i="1" s="1"/>
  <c r="Q507" i="1" s="1"/>
  <c r="Q510" i="1" s="1"/>
  <c r="Q513" i="1" s="1"/>
  <c r="Q516" i="1" s="1"/>
  <c r="Q519" i="1" s="1"/>
  <c r="Q522" i="1" s="1"/>
  <c r="Q525" i="1" s="1"/>
  <c r="O483" i="1"/>
  <c r="O486" i="1" s="1"/>
  <c r="O489" i="1" s="1"/>
  <c r="O492" i="1" s="1"/>
  <c r="O495" i="1" s="1"/>
  <c r="O498" i="1" s="1"/>
  <c r="O501" i="1" s="1"/>
  <c r="O504" i="1" s="1"/>
  <c r="O507" i="1" s="1"/>
  <c r="O510" i="1" s="1"/>
  <c r="O513" i="1" s="1"/>
  <c r="O516" i="1" s="1"/>
  <c r="O519" i="1" s="1"/>
  <c r="O522" i="1" s="1"/>
  <c r="O525" i="1" s="1"/>
  <c r="M483" i="1"/>
  <c r="M486" i="1" s="1"/>
  <c r="M489" i="1" s="1"/>
  <c r="M492" i="1" s="1"/>
  <c r="M495" i="1" s="1"/>
  <c r="M498" i="1" s="1"/>
  <c r="M501" i="1" s="1"/>
  <c r="M504" i="1" s="1"/>
  <c r="M507" i="1" s="1"/>
  <c r="M510" i="1" s="1"/>
  <c r="M513" i="1" s="1"/>
  <c r="M516" i="1" s="1"/>
  <c r="M519" i="1" s="1"/>
  <c r="M522" i="1" s="1"/>
  <c r="M525" i="1" s="1"/>
  <c r="K483" i="1"/>
  <c r="K486" i="1" s="1"/>
  <c r="K489" i="1" s="1"/>
  <c r="K492" i="1" s="1"/>
  <c r="K495" i="1" s="1"/>
  <c r="K498" i="1" s="1"/>
  <c r="K501" i="1" s="1"/>
  <c r="K504" i="1" s="1"/>
  <c r="K507" i="1" s="1"/>
  <c r="K510" i="1" s="1"/>
  <c r="K513" i="1" s="1"/>
  <c r="K516" i="1" s="1"/>
  <c r="K519" i="1" s="1"/>
  <c r="K522" i="1" s="1"/>
  <c r="K525" i="1" s="1"/>
  <c r="Y482" i="1"/>
  <c r="Y485" i="1" s="1"/>
  <c r="Y488" i="1" s="1"/>
  <c r="Y491" i="1" s="1"/>
  <c r="Y494" i="1" s="1"/>
  <c r="Y497" i="1" s="1"/>
  <c r="Y500" i="1" s="1"/>
  <c r="Y503" i="1" s="1"/>
  <c r="Y506" i="1" s="1"/>
  <c r="Y509" i="1" s="1"/>
  <c r="Y512" i="1" s="1"/>
  <c r="Y515" i="1" s="1"/>
  <c r="Y518" i="1" s="1"/>
  <c r="Y521" i="1" s="1"/>
  <c r="Y524" i="1" s="1"/>
  <c r="W482" i="1"/>
  <c r="W485" i="1" s="1"/>
  <c r="W488" i="1" s="1"/>
  <c r="W491" i="1" s="1"/>
  <c r="W494" i="1" s="1"/>
  <c r="W497" i="1" s="1"/>
  <c r="W500" i="1" s="1"/>
  <c r="W503" i="1" s="1"/>
  <c r="W506" i="1" s="1"/>
  <c r="W509" i="1" s="1"/>
  <c r="W512" i="1" s="1"/>
  <c r="W515" i="1" s="1"/>
  <c r="W518" i="1" s="1"/>
  <c r="W521" i="1" s="1"/>
  <c r="W524" i="1" s="1"/>
  <c r="U482" i="1"/>
  <c r="U485" i="1" s="1"/>
  <c r="U488" i="1" s="1"/>
  <c r="U491" i="1" s="1"/>
  <c r="U494" i="1" s="1"/>
  <c r="U497" i="1" s="1"/>
  <c r="U500" i="1" s="1"/>
  <c r="U503" i="1" s="1"/>
  <c r="U506" i="1" s="1"/>
  <c r="U509" i="1" s="1"/>
  <c r="U512" i="1" s="1"/>
  <c r="U515" i="1" s="1"/>
  <c r="U518" i="1" s="1"/>
  <c r="U521" i="1" s="1"/>
  <c r="U524" i="1" s="1"/>
  <c r="S482" i="1"/>
  <c r="S485" i="1" s="1"/>
  <c r="S488" i="1" s="1"/>
  <c r="S491" i="1" s="1"/>
  <c r="S494" i="1" s="1"/>
  <c r="S497" i="1" s="1"/>
  <c r="S500" i="1" s="1"/>
  <c r="S503" i="1" s="1"/>
  <c r="S506" i="1" s="1"/>
  <c r="S509" i="1" s="1"/>
  <c r="S512" i="1" s="1"/>
  <c r="S515" i="1" s="1"/>
  <c r="S518" i="1" s="1"/>
  <c r="S521" i="1" s="1"/>
  <c r="S524" i="1" s="1"/>
  <c r="Q482" i="1"/>
  <c r="Q485" i="1" s="1"/>
  <c r="Q488" i="1" s="1"/>
  <c r="Q491" i="1" s="1"/>
  <c r="Q494" i="1" s="1"/>
  <c r="Q497" i="1" s="1"/>
  <c r="Q500" i="1" s="1"/>
  <c r="Q503" i="1" s="1"/>
  <c r="Q506" i="1" s="1"/>
  <c r="Q509" i="1" s="1"/>
  <c r="Q512" i="1" s="1"/>
  <c r="Q515" i="1" s="1"/>
  <c r="Q518" i="1" s="1"/>
  <c r="Q521" i="1" s="1"/>
  <c r="Q524" i="1" s="1"/>
  <c r="O482" i="1"/>
  <c r="O485" i="1" s="1"/>
  <c r="O488" i="1" s="1"/>
  <c r="O491" i="1" s="1"/>
  <c r="O494" i="1" s="1"/>
  <c r="O497" i="1" s="1"/>
  <c r="O500" i="1" s="1"/>
  <c r="O503" i="1" s="1"/>
  <c r="O506" i="1" s="1"/>
  <c r="O509" i="1" s="1"/>
  <c r="O512" i="1" s="1"/>
  <c r="O515" i="1" s="1"/>
  <c r="O518" i="1" s="1"/>
  <c r="O521" i="1" s="1"/>
  <c r="O524" i="1" s="1"/>
  <c r="M482" i="1"/>
  <c r="M485" i="1" s="1"/>
  <c r="M488" i="1" s="1"/>
  <c r="M491" i="1" s="1"/>
  <c r="M494" i="1" s="1"/>
  <c r="M497" i="1" s="1"/>
  <c r="M500" i="1" s="1"/>
  <c r="M503" i="1" s="1"/>
  <c r="M506" i="1" s="1"/>
  <c r="M509" i="1" s="1"/>
  <c r="M512" i="1" s="1"/>
  <c r="M515" i="1" s="1"/>
  <c r="M518" i="1" s="1"/>
  <c r="M521" i="1" s="1"/>
  <c r="M524" i="1" s="1"/>
  <c r="K482" i="1"/>
  <c r="K485" i="1" s="1"/>
  <c r="K488" i="1" s="1"/>
  <c r="K491" i="1" s="1"/>
  <c r="K494" i="1" s="1"/>
  <c r="K497" i="1" s="1"/>
  <c r="K500" i="1" s="1"/>
  <c r="K503" i="1" s="1"/>
  <c r="K506" i="1" s="1"/>
  <c r="K509" i="1" s="1"/>
  <c r="K512" i="1" s="1"/>
  <c r="K515" i="1" s="1"/>
  <c r="K518" i="1" s="1"/>
  <c r="K521" i="1" s="1"/>
  <c r="K524" i="1" s="1"/>
  <c r="Y481" i="1"/>
  <c r="Y484" i="1" s="1"/>
  <c r="Y487" i="1" s="1"/>
  <c r="Y490" i="1" s="1"/>
  <c r="Y493" i="1" s="1"/>
  <c r="Y496" i="1" s="1"/>
  <c r="Y499" i="1" s="1"/>
  <c r="Y502" i="1" s="1"/>
  <c r="Y505" i="1" s="1"/>
  <c r="Y508" i="1" s="1"/>
  <c r="Y511" i="1" s="1"/>
  <c r="Y514" i="1" s="1"/>
  <c r="Y517" i="1" s="1"/>
  <c r="Y520" i="1" s="1"/>
  <c r="Y523" i="1" s="1"/>
  <c r="W481" i="1"/>
  <c r="W484" i="1" s="1"/>
  <c r="W487" i="1" s="1"/>
  <c r="W490" i="1" s="1"/>
  <c r="W493" i="1" s="1"/>
  <c r="W496" i="1" s="1"/>
  <c r="W499" i="1" s="1"/>
  <c r="W502" i="1" s="1"/>
  <c r="W505" i="1" s="1"/>
  <c r="W508" i="1" s="1"/>
  <c r="W511" i="1" s="1"/>
  <c r="W514" i="1" s="1"/>
  <c r="W517" i="1" s="1"/>
  <c r="W520" i="1" s="1"/>
  <c r="W523" i="1" s="1"/>
  <c r="U481" i="1"/>
  <c r="U484" i="1" s="1"/>
  <c r="U487" i="1" s="1"/>
  <c r="U490" i="1" s="1"/>
  <c r="U493" i="1" s="1"/>
  <c r="U496" i="1" s="1"/>
  <c r="U499" i="1" s="1"/>
  <c r="U502" i="1" s="1"/>
  <c r="U505" i="1" s="1"/>
  <c r="U508" i="1" s="1"/>
  <c r="U511" i="1" s="1"/>
  <c r="U514" i="1" s="1"/>
  <c r="U517" i="1" s="1"/>
  <c r="U520" i="1" s="1"/>
  <c r="U523" i="1" s="1"/>
  <c r="S481" i="1"/>
  <c r="S484" i="1" s="1"/>
  <c r="S487" i="1" s="1"/>
  <c r="S490" i="1" s="1"/>
  <c r="S493" i="1" s="1"/>
  <c r="S496" i="1" s="1"/>
  <c r="S499" i="1" s="1"/>
  <c r="S502" i="1" s="1"/>
  <c r="S505" i="1" s="1"/>
  <c r="S508" i="1" s="1"/>
  <c r="S511" i="1" s="1"/>
  <c r="S514" i="1" s="1"/>
  <c r="S517" i="1" s="1"/>
  <c r="S520" i="1" s="1"/>
  <c r="S523" i="1" s="1"/>
  <c r="Q481" i="1"/>
  <c r="Q484" i="1" s="1"/>
  <c r="Q487" i="1" s="1"/>
  <c r="Q490" i="1" s="1"/>
  <c r="Q493" i="1" s="1"/>
  <c r="Q496" i="1" s="1"/>
  <c r="Q499" i="1" s="1"/>
  <c r="Q502" i="1" s="1"/>
  <c r="Q505" i="1" s="1"/>
  <c r="Q508" i="1" s="1"/>
  <c r="Q511" i="1" s="1"/>
  <c r="Q514" i="1" s="1"/>
  <c r="Q517" i="1" s="1"/>
  <c r="Q520" i="1" s="1"/>
  <c r="Q523" i="1" s="1"/>
  <c r="O481" i="1"/>
  <c r="O484" i="1" s="1"/>
  <c r="O487" i="1" s="1"/>
  <c r="O490" i="1" s="1"/>
  <c r="O493" i="1" s="1"/>
  <c r="O496" i="1" s="1"/>
  <c r="O499" i="1" s="1"/>
  <c r="O502" i="1" s="1"/>
  <c r="O505" i="1" s="1"/>
  <c r="O508" i="1" s="1"/>
  <c r="O511" i="1" s="1"/>
  <c r="O514" i="1" s="1"/>
  <c r="O517" i="1" s="1"/>
  <c r="O520" i="1" s="1"/>
  <c r="O523" i="1" s="1"/>
  <c r="M481" i="1"/>
  <c r="M484" i="1" s="1"/>
  <c r="M487" i="1" s="1"/>
  <c r="M490" i="1" s="1"/>
  <c r="M493" i="1" s="1"/>
  <c r="M496" i="1" s="1"/>
  <c r="M499" i="1" s="1"/>
  <c r="M502" i="1" s="1"/>
  <c r="M505" i="1" s="1"/>
  <c r="M508" i="1" s="1"/>
  <c r="M511" i="1" s="1"/>
  <c r="M514" i="1" s="1"/>
  <c r="M517" i="1" s="1"/>
  <c r="M520" i="1" s="1"/>
  <c r="M523" i="1" s="1"/>
  <c r="K481" i="1"/>
  <c r="K484" i="1" s="1"/>
  <c r="K487" i="1" s="1"/>
  <c r="K490" i="1" s="1"/>
  <c r="K493" i="1" s="1"/>
  <c r="K496" i="1" s="1"/>
  <c r="K499" i="1" s="1"/>
  <c r="K502" i="1" s="1"/>
  <c r="K505" i="1" s="1"/>
  <c r="K508" i="1" s="1"/>
  <c r="K511" i="1" s="1"/>
  <c r="K514" i="1" s="1"/>
  <c r="K517" i="1" s="1"/>
  <c r="K520" i="1" s="1"/>
  <c r="K523" i="1" s="1"/>
  <c r="Y476" i="1"/>
  <c r="Y477" i="1" s="1"/>
  <c r="W476" i="1"/>
  <c r="W477" i="1" s="1"/>
  <c r="U476" i="1"/>
  <c r="U477" i="1" s="1"/>
  <c r="S476" i="1"/>
  <c r="S477" i="1" s="1"/>
  <c r="Q476" i="1"/>
  <c r="Q477" i="1" s="1"/>
  <c r="O476" i="1"/>
  <c r="O477" i="1" s="1"/>
  <c r="M476" i="1"/>
  <c r="M477" i="1" s="1"/>
  <c r="K476" i="1"/>
  <c r="K477" i="1" s="1"/>
  <c r="Y473" i="1"/>
  <c r="W473" i="1"/>
  <c r="U473" i="1"/>
  <c r="S473" i="1"/>
  <c r="Q473" i="1"/>
  <c r="O473" i="1"/>
  <c r="M473" i="1"/>
  <c r="K473" i="1"/>
  <c r="Y470" i="1"/>
  <c r="W470" i="1"/>
  <c r="U470" i="1"/>
  <c r="S470" i="1"/>
  <c r="Q470" i="1"/>
  <c r="O470" i="1"/>
  <c r="M470" i="1"/>
  <c r="K470" i="1"/>
  <c r="Y468" i="1"/>
  <c r="Y469" i="1" s="1"/>
  <c r="W468" i="1"/>
  <c r="W469" i="1" s="1"/>
  <c r="U468" i="1"/>
  <c r="U469" i="1" s="1"/>
  <c r="S468" i="1"/>
  <c r="S469" i="1" s="1"/>
  <c r="Q468" i="1"/>
  <c r="Q469" i="1" s="1"/>
  <c r="O468" i="1"/>
  <c r="O469" i="1" s="1"/>
  <c r="M468" i="1"/>
  <c r="M469" i="1" s="1"/>
  <c r="K468" i="1"/>
  <c r="K469" i="1" s="1"/>
  <c r="Y467" i="1"/>
  <c r="W467" i="1"/>
  <c r="U467" i="1"/>
  <c r="S467" i="1"/>
  <c r="Q467" i="1"/>
  <c r="O467" i="1"/>
  <c r="M467" i="1"/>
  <c r="K467" i="1"/>
  <c r="Y465" i="1"/>
  <c r="W465" i="1"/>
  <c r="U465" i="1"/>
  <c r="S465" i="1"/>
  <c r="Q465" i="1"/>
  <c r="O465" i="1"/>
  <c r="M465" i="1"/>
  <c r="K465" i="1"/>
  <c r="Y464" i="1"/>
  <c r="W464" i="1"/>
  <c r="U464" i="1"/>
  <c r="S464" i="1"/>
  <c r="Q464" i="1"/>
  <c r="O464" i="1"/>
  <c r="M464" i="1"/>
  <c r="K464" i="1"/>
  <c r="Y461" i="1"/>
  <c r="Y462" i="1" s="1"/>
  <c r="Y463" i="1" s="1"/>
  <c r="W461" i="1"/>
  <c r="W462" i="1" s="1"/>
  <c r="W463" i="1" s="1"/>
  <c r="U461" i="1"/>
  <c r="U462" i="1" s="1"/>
  <c r="U463" i="1" s="1"/>
  <c r="S461" i="1"/>
  <c r="S462" i="1" s="1"/>
  <c r="S463" i="1" s="1"/>
  <c r="Q461" i="1"/>
  <c r="Q462" i="1" s="1"/>
  <c r="Q463" i="1" s="1"/>
  <c r="O461" i="1"/>
  <c r="O462" i="1" s="1"/>
  <c r="O463" i="1" s="1"/>
  <c r="M461" i="1"/>
  <c r="M462" i="1" s="1"/>
  <c r="M463" i="1" s="1"/>
  <c r="K461" i="1"/>
  <c r="K462" i="1" s="1"/>
  <c r="K463" i="1" s="1"/>
  <c r="Y457" i="1"/>
  <c r="W457" i="1"/>
  <c r="U457" i="1"/>
  <c r="S457" i="1"/>
  <c r="Q457" i="1"/>
  <c r="O457" i="1"/>
  <c r="M457" i="1"/>
  <c r="K457" i="1"/>
  <c r="Y455" i="1"/>
  <c r="W455" i="1"/>
  <c r="U455" i="1"/>
  <c r="S455" i="1"/>
  <c r="Q455" i="1"/>
  <c r="O455" i="1"/>
  <c r="M455" i="1"/>
  <c r="K455" i="1"/>
  <c r="Y454" i="1"/>
  <c r="W454" i="1"/>
  <c r="U454" i="1"/>
  <c r="S454" i="1"/>
  <c r="Q454" i="1"/>
  <c r="O454" i="1"/>
  <c r="M454" i="1"/>
  <c r="K454" i="1"/>
  <c r="Y453" i="1"/>
  <c r="W453" i="1"/>
  <c r="U453" i="1"/>
  <c r="S453" i="1"/>
  <c r="Q453" i="1"/>
  <c r="O453" i="1"/>
  <c r="M453" i="1"/>
  <c r="K453" i="1"/>
  <c r="Y451" i="1"/>
  <c r="W451" i="1"/>
  <c r="U451" i="1"/>
  <c r="S451" i="1"/>
  <c r="Q451" i="1"/>
  <c r="O451" i="1"/>
  <c r="M451" i="1"/>
  <c r="K451" i="1"/>
  <c r="Y450" i="1"/>
  <c r="W450" i="1"/>
  <c r="U450" i="1"/>
  <c r="S450" i="1"/>
  <c r="Q450" i="1"/>
  <c r="O450" i="1"/>
  <c r="M450" i="1"/>
  <c r="K450" i="1"/>
  <c r="Y449" i="1"/>
  <c r="W449" i="1"/>
  <c r="U449" i="1"/>
  <c r="S449" i="1"/>
  <c r="Q449" i="1"/>
  <c r="O449" i="1"/>
  <c r="M449" i="1"/>
  <c r="K449" i="1"/>
  <c r="Y448" i="1"/>
  <c r="W448" i="1"/>
  <c r="U448" i="1"/>
  <c r="S448" i="1"/>
  <c r="Q448" i="1"/>
  <c r="O448" i="1"/>
  <c r="M448" i="1"/>
  <c r="K448" i="1"/>
  <c r="Y383" i="1"/>
  <c r="Y386" i="1" s="1"/>
  <c r="Y389" i="1" s="1"/>
  <c r="Y392" i="1" s="1"/>
  <c r="Y395" i="1" s="1"/>
  <c r="Y398" i="1" s="1"/>
  <c r="Y401" i="1" s="1"/>
  <c r="Y404" i="1" s="1"/>
  <c r="Y407" i="1" s="1"/>
  <c r="Y410" i="1" s="1"/>
  <c r="Y413" i="1" s="1"/>
  <c r="Y416" i="1" s="1"/>
  <c r="Y419" i="1" s="1"/>
  <c r="Y422" i="1" s="1"/>
  <c r="Y425" i="1" s="1"/>
  <c r="W383" i="1"/>
  <c r="W386" i="1" s="1"/>
  <c r="W389" i="1" s="1"/>
  <c r="W392" i="1" s="1"/>
  <c r="W395" i="1" s="1"/>
  <c r="W398" i="1" s="1"/>
  <c r="W401" i="1" s="1"/>
  <c r="W404" i="1" s="1"/>
  <c r="W407" i="1" s="1"/>
  <c r="W410" i="1" s="1"/>
  <c r="W413" i="1" s="1"/>
  <c r="W416" i="1" s="1"/>
  <c r="W419" i="1" s="1"/>
  <c r="W422" i="1" s="1"/>
  <c r="W425" i="1" s="1"/>
  <c r="U383" i="1"/>
  <c r="U386" i="1" s="1"/>
  <c r="U389" i="1" s="1"/>
  <c r="U392" i="1" s="1"/>
  <c r="U395" i="1" s="1"/>
  <c r="U398" i="1" s="1"/>
  <c r="U401" i="1" s="1"/>
  <c r="U404" i="1" s="1"/>
  <c r="U407" i="1" s="1"/>
  <c r="U410" i="1" s="1"/>
  <c r="U413" i="1" s="1"/>
  <c r="U416" i="1" s="1"/>
  <c r="U419" i="1" s="1"/>
  <c r="U422" i="1" s="1"/>
  <c r="U425" i="1" s="1"/>
  <c r="S383" i="1"/>
  <c r="S386" i="1" s="1"/>
  <c r="S389" i="1" s="1"/>
  <c r="S392" i="1" s="1"/>
  <c r="S395" i="1" s="1"/>
  <c r="S398" i="1" s="1"/>
  <c r="S401" i="1" s="1"/>
  <c r="S404" i="1" s="1"/>
  <c r="S407" i="1" s="1"/>
  <c r="S410" i="1" s="1"/>
  <c r="S413" i="1" s="1"/>
  <c r="S416" i="1" s="1"/>
  <c r="S419" i="1" s="1"/>
  <c r="S422" i="1" s="1"/>
  <c r="S425" i="1" s="1"/>
  <c r="Q383" i="1"/>
  <c r="Q386" i="1" s="1"/>
  <c r="Q389" i="1" s="1"/>
  <c r="Q392" i="1" s="1"/>
  <c r="Q395" i="1" s="1"/>
  <c r="Q398" i="1" s="1"/>
  <c r="Q401" i="1" s="1"/>
  <c r="Q404" i="1" s="1"/>
  <c r="Q407" i="1" s="1"/>
  <c r="Q410" i="1" s="1"/>
  <c r="Q413" i="1" s="1"/>
  <c r="Q416" i="1" s="1"/>
  <c r="Q419" i="1" s="1"/>
  <c r="Q422" i="1" s="1"/>
  <c r="Q425" i="1" s="1"/>
  <c r="O383" i="1"/>
  <c r="O386" i="1" s="1"/>
  <c r="O389" i="1" s="1"/>
  <c r="O392" i="1" s="1"/>
  <c r="O395" i="1" s="1"/>
  <c r="O398" i="1" s="1"/>
  <c r="O401" i="1" s="1"/>
  <c r="O404" i="1" s="1"/>
  <c r="O407" i="1" s="1"/>
  <c r="O410" i="1" s="1"/>
  <c r="O413" i="1" s="1"/>
  <c r="O416" i="1" s="1"/>
  <c r="O419" i="1" s="1"/>
  <c r="O422" i="1" s="1"/>
  <c r="O425" i="1" s="1"/>
  <c r="M383" i="1"/>
  <c r="M386" i="1" s="1"/>
  <c r="M389" i="1" s="1"/>
  <c r="M392" i="1" s="1"/>
  <c r="M395" i="1" s="1"/>
  <c r="M398" i="1" s="1"/>
  <c r="M401" i="1" s="1"/>
  <c r="M404" i="1" s="1"/>
  <c r="M407" i="1" s="1"/>
  <c r="M410" i="1" s="1"/>
  <c r="M413" i="1" s="1"/>
  <c r="M416" i="1" s="1"/>
  <c r="M419" i="1" s="1"/>
  <c r="M422" i="1" s="1"/>
  <c r="M425" i="1" s="1"/>
  <c r="K383" i="1"/>
  <c r="K386" i="1" s="1"/>
  <c r="K389" i="1" s="1"/>
  <c r="K392" i="1" s="1"/>
  <c r="K395" i="1" s="1"/>
  <c r="K398" i="1" s="1"/>
  <c r="K401" i="1" s="1"/>
  <c r="K404" i="1" s="1"/>
  <c r="K407" i="1" s="1"/>
  <c r="K410" i="1" s="1"/>
  <c r="K413" i="1" s="1"/>
  <c r="K416" i="1" s="1"/>
  <c r="K419" i="1" s="1"/>
  <c r="K422" i="1" s="1"/>
  <c r="K425" i="1" s="1"/>
  <c r="Y382" i="1"/>
  <c r="Y385" i="1" s="1"/>
  <c r="Y388" i="1" s="1"/>
  <c r="Y391" i="1" s="1"/>
  <c r="Y394" i="1" s="1"/>
  <c r="Y397" i="1" s="1"/>
  <c r="Y400" i="1" s="1"/>
  <c r="Y403" i="1" s="1"/>
  <c r="Y406" i="1" s="1"/>
  <c r="Y409" i="1" s="1"/>
  <c r="Y412" i="1" s="1"/>
  <c r="Y415" i="1" s="1"/>
  <c r="Y418" i="1" s="1"/>
  <c r="Y421" i="1" s="1"/>
  <c r="Y424" i="1" s="1"/>
  <c r="W382" i="1"/>
  <c r="W385" i="1" s="1"/>
  <c r="W388" i="1" s="1"/>
  <c r="W391" i="1" s="1"/>
  <c r="W394" i="1" s="1"/>
  <c r="W397" i="1" s="1"/>
  <c r="W400" i="1" s="1"/>
  <c r="W403" i="1" s="1"/>
  <c r="W406" i="1" s="1"/>
  <c r="W409" i="1" s="1"/>
  <c r="W412" i="1" s="1"/>
  <c r="W415" i="1" s="1"/>
  <c r="W418" i="1" s="1"/>
  <c r="W421" i="1" s="1"/>
  <c r="W424" i="1" s="1"/>
  <c r="U382" i="1"/>
  <c r="U385" i="1" s="1"/>
  <c r="U388" i="1" s="1"/>
  <c r="U391" i="1" s="1"/>
  <c r="U394" i="1" s="1"/>
  <c r="U397" i="1" s="1"/>
  <c r="U400" i="1" s="1"/>
  <c r="U403" i="1" s="1"/>
  <c r="U406" i="1" s="1"/>
  <c r="U409" i="1" s="1"/>
  <c r="U412" i="1" s="1"/>
  <c r="U415" i="1" s="1"/>
  <c r="U418" i="1" s="1"/>
  <c r="U421" i="1" s="1"/>
  <c r="U424" i="1" s="1"/>
  <c r="S382" i="1"/>
  <c r="S385" i="1" s="1"/>
  <c r="S388" i="1" s="1"/>
  <c r="S391" i="1" s="1"/>
  <c r="S394" i="1" s="1"/>
  <c r="S397" i="1" s="1"/>
  <c r="S400" i="1" s="1"/>
  <c r="S403" i="1" s="1"/>
  <c r="S406" i="1" s="1"/>
  <c r="S409" i="1" s="1"/>
  <c r="S412" i="1" s="1"/>
  <c r="S415" i="1" s="1"/>
  <c r="S418" i="1" s="1"/>
  <c r="S421" i="1" s="1"/>
  <c r="S424" i="1" s="1"/>
  <c r="Q382" i="1"/>
  <c r="Q385" i="1" s="1"/>
  <c r="Q388" i="1" s="1"/>
  <c r="Q391" i="1" s="1"/>
  <c r="Q394" i="1" s="1"/>
  <c r="Q397" i="1" s="1"/>
  <c r="Q400" i="1" s="1"/>
  <c r="Q403" i="1" s="1"/>
  <c r="Q406" i="1" s="1"/>
  <c r="Q409" i="1" s="1"/>
  <c r="Q412" i="1" s="1"/>
  <c r="Q415" i="1" s="1"/>
  <c r="Q418" i="1" s="1"/>
  <c r="Q421" i="1" s="1"/>
  <c r="Q424" i="1" s="1"/>
  <c r="O382" i="1"/>
  <c r="O385" i="1" s="1"/>
  <c r="O388" i="1" s="1"/>
  <c r="O391" i="1" s="1"/>
  <c r="O394" i="1" s="1"/>
  <c r="O397" i="1" s="1"/>
  <c r="O400" i="1" s="1"/>
  <c r="O403" i="1" s="1"/>
  <c r="O406" i="1" s="1"/>
  <c r="O409" i="1" s="1"/>
  <c r="O412" i="1" s="1"/>
  <c r="O415" i="1" s="1"/>
  <c r="O418" i="1" s="1"/>
  <c r="O421" i="1" s="1"/>
  <c r="O424" i="1" s="1"/>
  <c r="M382" i="1"/>
  <c r="M385" i="1" s="1"/>
  <c r="M388" i="1" s="1"/>
  <c r="M391" i="1" s="1"/>
  <c r="M394" i="1" s="1"/>
  <c r="M397" i="1" s="1"/>
  <c r="M400" i="1" s="1"/>
  <c r="M403" i="1" s="1"/>
  <c r="M406" i="1" s="1"/>
  <c r="M409" i="1" s="1"/>
  <c r="M412" i="1" s="1"/>
  <c r="M415" i="1" s="1"/>
  <c r="M418" i="1" s="1"/>
  <c r="M421" i="1" s="1"/>
  <c r="M424" i="1" s="1"/>
  <c r="K382" i="1"/>
  <c r="K385" i="1" s="1"/>
  <c r="K388" i="1" s="1"/>
  <c r="K391" i="1" s="1"/>
  <c r="K394" i="1" s="1"/>
  <c r="K397" i="1" s="1"/>
  <c r="K400" i="1" s="1"/>
  <c r="K403" i="1" s="1"/>
  <c r="K406" i="1" s="1"/>
  <c r="K409" i="1" s="1"/>
  <c r="K412" i="1" s="1"/>
  <c r="K415" i="1" s="1"/>
  <c r="K418" i="1" s="1"/>
  <c r="K421" i="1" s="1"/>
  <c r="K424" i="1" s="1"/>
  <c r="Y381" i="1"/>
  <c r="Y384" i="1" s="1"/>
  <c r="Y387" i="1" s="1"/>
  <c r="Y390" i="1" s="1"/>
  <c r="Y393" i="1" s="1"/>
  <c r="Y396" i="1" s="1"/>
  <c r="Y399" i="1" s="1"/>
  <c r="Y402" i="1" s="1"/>
  <c r="Y405" i="1" s="1"/>
  <c r="Y408" i="1" s="1"/>
  <c r="Y411" i="1" s="1"/>
  <c r="Y414" i="1" s="1"/>
  <c r="Y417" i="1" s="1"/>
  <c r="Y420" i="1" s="1"/>
  <c r="Y423" i="1" s="1"/>
  <c r="W381" i="1"/>
  <c r="W384" i="1" s="1"/>
  <c r="W387" i="1" s="1"/>
  <c r="W390" i="1" s="1"/>
  <c r="W393" i="1" s="1"/>
  <c r="W396" i="1" s="1"/>
  <c r="W399" i="1" s="1"/>
  <c r="W402" i="1" s="1"/>
  <c r="W405" i="1" s="1"/>
  <c r="W408" i="1" s="1"/>
  <c r="W411" i="1" s="1"/>
  <c r="W414" i="1" s="1"/>
  <c r="W417" i="1" s="1"/>
  <c r="W420" i="1" s="1"/>
  <c r="W423" i="1" s="1"/>
  <c r="U381" i="1"/>
  <c r="U384" i="1" s="1"/>
  <c r="U387" i="1" s="1"/>
  <c r="U390" i="1" s="1"/>
  <c r="U393" i="1" s="1"/>
  <c r="U396" i="1" s="1"/>
  <c r="U399" i="1" s="1"/>
  <c r="U402" i="1" s="1"/>
  <c r="U405" i="1" s="1"/>
  <c r="U408" i="1" s="1"/>
  <c r="U411" i="1" s="1"/>
  <c r="U414" i="1" s="1"/>
  <c r="U417" i="1" s="1"/>
  <c r="U420" i="1" s="1"/>
  <c r="U423" i="1" s="1"/>
  <c r="S381" i="1"/>
  <c r="S384" i="1" s="1"/>
  <c r="S387" i="1" s="1"/>
  <c r="S390" i="1" s="1"/>
  <c r="S393" i="1" s="1"/>
  <c r="S396" i="1" s="1"/>
  <c r="S399" i="1" s="1"/>
  <c r="S402" i="1" s="1"/>
  <c r="S405" i="1" s="1"/>
  <c r="S408" i="1" s="1"/>
  <c r="S411" i="1" s="1"/>
  <c r="S414" i="1" s="1"/>
  <c r="S417" i="1" s="1"/>
  <c r="S420" i="1" s="1"/>
  <c r="S423" i="1" s="1"/>
  <c r="Q381" i="1"/>
  <c r="Q384" i="1" s="1"/>
  <c r="Q387" i="1" s="1"/>
  <c r="Q390" i="1" s="1"/>
  <c r="Q393" i="1" s="1"/>
  <c r="Q396" i="1" s="1"/>
  <c r="Q399" i="1" s="1"/>
  <c r="Q402" i="1" s="1"/>
  <c r="Q405" i="1" s="1"/>
  <c r="Q408" i="1" s="1"/>
  <c r="Q411" i="1" s="1"/>
  <c r="Q414" i="1" s="1"/>
  <c r="Q417" i="1" s="1"/>
  <c r="Q420" i="1" s="1"/>
  <c r="Q423" i="1" s="1"/>
  <c r="O381" i="1"/>
  <c r="O384" i="1" s="1"/>
  <c r="O387" i="1" s="1"/>
  <c r="O390" i="1" s="1"/>
  <c r="O393" i="1" s="1"/>
  <c r="O396" i="1" s="1"/>
  <c r="O399" i="1" s="1"/>
  <c r="O402" i="1" s="1"/>
  <c r="O405" i="1" s="1"/>
  <c r="O408" i="1" s="1"/>
  <c r="O411" i="1" s="1"/>
  <c r="O414" i="1" s="1"/>
  <c r="O417" i="1" s="1"/>
  <c r="O420" i="1" s="1"/>
  <c r="O423" i="1" s="1"/>
  <c r="M381" i="1"/>
  <c r="M384" i="1" s="1"/>
  <c r="M387" i="1" s="1"/>
  <c r="M390" i="1" s="1"/>
  <c r="M393" i="1" s="1"/>
  <c r="M396" i="1" s="1"/>
  <c r="M399" i="1" s="1"/>
  <c r="M402" i="1" s="1"/>
  <c r="M405" i="1" s="1"/>
  <c r="M408" i="1" s="1"/>
  <c r="M411" i="1" s="1"/>
  <c r="M414" i="1" s="1"/>
  <c r="M417" i="1" s="1"/>
  <c r="M420" i="1" s="1"/>
  <c r="M423" i="1" s="1"/>
  <c r="K381" i="1"/>
  <c r="K384" i="1" s="1"/>
  <c r="K387" i="1" s="1"/>
  <c r="K390" i="1" s="1"/>
  <c r="K393" i="1" s="1"/>
  <c r="K396" i="1" s="1"/>
  <c r="K399" i="1" s="1"/>
  <c r="K402" i="1" s="1"/>
  <c r="K405" i="1" s="1"/>
  <c r="K408" i="1" s="1"/>
  <c r="K411" i="1" s="1"/>
  <c r="K414" i="1" s="1"/>
  <c r="K417" i="1" s="1"/>
  <c r="K420" i="1" s="1"/>
  <c r="K423" i="1" s="1"/>
  <c r="Y376" i="1"/>
  <c r="Y377" i="1" s="1"/>
  <c r="W376" i="1"/>
  <c r="W377" i="1" s="1"/>
  <c r="U376" i="1"/>
  <c r="U377" i="1" s="1"/>
  <c r="S376" i="1"/>
  <c r="S377" i="1" s="1"/>
  <c r="Q376" i="1"/>
  <c r="Q377" i="1" s="1"/>
  <c r="O376" i="1"/>
  <c r="O377" i="1" s="1"/>
  <c r="M376" i="1"/>
  <c r="M377" i="1" s="1"/>
  <c r="K376" i="1"/>
  <c r="K377" i="1" s="1"/>
  <c r="Y373" i="1"/>
  <c r="W373" i="1"/>
  <c r="U373" i="1"/>
  <c r="S373" i="1"/>
  <c r="Q373" i="1"/>
  <c r="O373" i="1"/>
  <c r="M373" i="1"/>
  <c r="K373" i="1"/>
  <c r="Y370" i="1"/>
  <c r="W370" i="1"/>
  <c r="U370" i="1"/>
  <c r="S370" i="1"/>
  <c r="Q370" i="1"/>
  <c r="O370" i="1"/>
  <c r="M370" i="1"/>
  <c r="K370" i="1"/>
  <c r="Y368" i="1"/>
  <c r="Y369" i="1" s="1"/>
  <c r="W368" i="1"/>
  <c r="W369" i="1" s="1"/>
  <c r="U368" i="1"/>
  <c r="U369" i="1" s="1"/>
  <c r="S368" i="1"/>
  <c r="S369" i="1" s="1"/>
  <c r="Q368" i="1"/>
  <c r="Q369" i="1" s="1"/>
  <c r="O368" i="1"/>
  <c r="O369" i="1" s="1"/>
  <c r="M368" i="1"/>
  <c r="M369" i="1" s="1"/>
  <c r="K368" i="1"/>
  <c r="K369" i="1" s="1"/>
  <c r="Y367" i="1"/>
  <c r="W367" i="1"/>
  <c r="U367" i="1"/>
  <c r="S367" i="1"/>
  <c r="Q367" i="1"/>
  <c r="O367" i="1"/>
  <c r="M367" i="1"/>
  <c r="K367" i="1"/>
  <c r="Y365" i="1"/>
  <c r="W365" i="1"/>
  <c r="U365" i="1"/>
  <c r="S365" i="1"/>
  <c r="Q365" i="1"/>
  <c r="O365" i="1"/>
  <c r="M365" i="1"/>
  <c r="K365" i="1"/>
  <c r="Y364" i="1"/>
  <c r="W364" i="1"/>
  <c r="U364" i="1"/>
  <c r="S364" i="1"/>
  <c r="Q364" i="1"/>
  <c r="O364" i="1"/>
  <c r="M364" i="1"/>
  <c r="K364" i="1"/>
  <c r="Y361" i="1"/>
  <c r="Y362" i="1" s="1"/>
  <c r="Y363" i="1" s="1"/>
  <c r="W361" i="1"/>
  <c r="W362" i="1" s="1"/>
  <c r="W363" i="1" s="1"/>
  <c r="U361" i="1"/>
  <c r="U362" i="1" s="1"/>
  <c r="U363" i="1" s="1"/>
  <c r="S361" i="1"/>
  <c r="S362" i="1" s="1"/>
  <c r="S363" i="1" s="1"/>
  <c r="Q361" i="1"/>
  <c r="Q362" i="1" s="1"/>
  <c r="Q363" i="1" s="1"/>
  <c r="O361" i="1"/>
  <c r="O362" i="1" s="1"/>
  <c r="O363" i="1" s="1"/>
  <c r="M361" i="1"/>
  <c r="M362" i="1" s="1"/>
  <c r="M363" i="1" s="1"/>
  <c r="K361" i="1"/>
  <c r="K362" i="1" s="1"/>
  <c r="K363" i="1" s="1"/>
  <c r="Y357" i="1"/>
  <c r="W357" i="1"/>
  <c r="U357" i="1"/>
  <c r="S357" i="1"/>
  <c r="Q357" i="1"/>
  <c r="O357" i="1"/>
  <c r="M357" i="1"/>
  <c r="K357" i="1"/>
  <c r="Y355" i="1"/>
  <c r="W355" i="1"/>
  <c r="U355" i="1"/>
  <c r="S355" i="1"/>
  <c r="Q355" i="1"/>
  <c r="O355" i="1"/>
  <c r="M355" i="1"/>
  <c r="K355" i="1"/>
  <c r="Y354" i="1"/>
  <c r="W354" i="1"/>
  <c r="U354" i="1"/>
  <c r="S354" i="1"/>
  <c r="Q354" i="1"/>
  <c r="O354" i="1"/>
  <c r="M354" i="1"/>
  <c r="K354" i="1"/>
  <c r="Y353" i="1"/>
  <c r="W353" i="1"/>
  <c r="U353" i="1"/>
  <c r="S353" i="1"/>
  <c r="Q353" i="1"/>
  <c r="O353" i="1"/>
  <c r="M353" i="1"/>
  <c r="K353" i="1"/>
  <c r="Y351" i="1"/>
  <c r="W351" i="1"/>
  <c r="U351" i="1"/>
  <c r="S351" i="1"/>
  <c r="Q351" i="1"/>
  <c r="O351" i="1"/>
  <c r="M351" i="1"/>
  <c r="K351" i="1"/>
  <c r="Y350" i="1"/>
  <c r="W350" i="1"/>
  <c r="U350" i="1"/>
  <c r="S350" i="1"/>
  <c r="Q350" i="1"/>
  <c r="O350" i="1"/>
  <c r="M350" i="1"/>
  <c r="K350" i="1"/>
  <c r="Y349" i="1"/>
  <c r="W349" i="1"/>
  <c r="U349" i="1"/>
  <c r="S349" i="1"/>
  <c r="Q349" i="1"/>
  <c r="O349" i="1"/>
  <c r="M349" i="1"/>
  <c r="K349" i="1"/>
  <c r="Y348" i="1"/>
  <c r="W348" i="1"/>
  <c r="U348" i="1"/>
  <c r="S348" i="1"/>
  <c r="Q348" i="1"/>
  <c r="O348" i="1"/>
  <c r="M348" i="1"/>
  <c r="K348" i="1"/>
  <c r="T332" i="1"/>
  <c r="R332" i="1"/>
  <c r="P332" i="1"/>
  <c r="O332" i="1"/>
  <c r="J332" i="1"/>
  <c r="T331" i="1"/>
  <c r="R331" i="1"/>
  <c r="P331" i="1"/>
  <c r="O331" i="1"/>
  <c r="J331" i="1"/>
  <c r="T330" i="1"/>
  <c r="P330" i="1"/>
  <c r="J330" i="1"/>
  <c r="T329" i="1"/>
  <c r="P329" i="1"/>
  <c r="O329" i="1"/>
  <c r="J329" i="1"/>
  <c r="T328" i="1"/>
  <c r="P328" i="1"/>
  <c r="O328" i="1"/>
  <c r="J328" i="1"/>
  <c r="T327" i="1"/>
  <c r="P327" i="1"/>
  <c r="J327" i="1"/>
  <c r="T326" i="1"/>
  <c r="P326" i="1"/>
  <c r="O326" i="1"/>
  <c r="J326" i="1"/>
  <c r="T325" i="1"/>
  <c r="P325" i="1"/>
  <c r="T324" i="1"/>
  <c r="R324" i="1"/>
  <c r="P324" i="1"/>
  <c r="T323" i="1"/>
  <c r="R323" i="1"/>
  <c r="P323" i="1"/>
  <c r="Q323" i="1" s="1"/>
  <c r="T322" i="1"/>
  <c r="R322" i="1"/>
  <c r="P322" i="1"/>
  <c r="S321" i="1"/>
  <c r="T321" i="1" s="1"/>
  <c r="R321" i="1"/>
  <c r="O321" i="1"/>
  <c r="S320" i="1"/>
  <c r="T320" i="1" s="1"/>
  <c r="R320" i="1"/>
  <c r="S319" i="1"/>
  <c r="T319" i="1" s="1"/>
  <c r="R319" i="1"/>
  <c r="T318" i="1"/>
  <c r="R318" i="1"/>
  <c r="P318" i="1"/>
  <c r="S317" i="1"/>
  <c r="T317" i="1" s="1"/>
  <c r="R317" i="1"/>
  <c r="O317" i="1"/>
  <c r="S316" i="1"/>
  <c r="P316" i="1" s="1"/>
  <c r="R316" i="1"/>
  <c r="T315" i="1"/>
  <c r="R315" i="1"/>
  <c r="P315" i="1"/>
  <c r="T314" i="1"/>
  <c r="R314" i="1"/>
  <c r="P314" i="1"/>
  <c r="S313" i="1"/>
  <c r="P313" i="1" s="1"/>
  <c r="R313" i="1"/>
  <c r="S312" i="1"/>
  <c r="T312" i="1" s="1"/>
  <c r="R312" i="1"/>
  <c r="S311" i="1"/>
  <c r="T311" i="1" s="1"/>
  <c r="R311" i="1"/>
  <c r="T310" i="1"/>
  <c r="R310" i="1"/>
  <c r="P310" i="1"/>
  <c r="S309" i="1"/>
  <c r="P309" i="1" s="1"/>
  <c r="R309" i="1"/>
  <c r="S308" i="1"/>
  <c r="P308" i="1" s="1"/>
  <c r="R308" i="1"/>
  <c r="T307" i="1"/>
  <c r="R307" i="1"/>
  <c r="P307" i="1"/>
  <c r="T306" i="1"/>
  <c r="R306" i="1"/>
  <c r="P306" i="1"/>
  <c r="T305" i="1"/>
  <c r="R305" i="1"/>
  <c r="P305" i="1"/>
  <c r="S304" i="1"/>
  <c r="T304" i="1" s="1"/>
  <c r="R304" i="1"/>
  <c r="O304" i="1"/>
  <c r="S303" i="1"/>
  <c r="T303" i="1" s="1"/>
  <c r="R303" i="1"/>
  <c r="O303" i="1"/>
  <c r="T302" i="1"/>
  <c r="R302" i="1"/>
  <c r="P302" i="1"/>
  <c r="S301" i="1"/>
  <c r="T301" i="1" s="1"/>
  <c r="R301" i="1"/>
  <c r="T300" i="1"/>
  <c r="R300" i="1"/>
  <c r="P300" i="1"/>
  <c r="T299" i="1"/>
  <c r="R299" i="1"/>
  <c r="P299" i="1"/>
  <c r="S298" i="1"/>
  <c r="P298" i="1" s="1"/>
  <c r="R298" i="1"/>
  <c r="S297" i="1"/>
  <c r="P297" i="1" s="1"/>
  <c r="R297" i="1"/>
  <c r="O297" i="1"/>
  <c r="S296" i="1"/>
  <c r="T296" i="1" s="1"/>
  <c r="R296" i="1"/>
  <c r="S295" i="1"/>
  <c r="P295" i="1" s="1"/>
  <c r="R295" i="1"/>
  <c r="T294" i="1"/>
  <c r="R294" i="1"/>
  <c r="P294" i="1"/>
  <c r="S293" i="1"/>
  <c r="T293" i="1" s="1"/>
  <c r="R293" i="1"/>
  <c r="O293" i="1"/>
  <c r="T292" i="1"/>
  <c r="R292" i="1"/>
  <c r="P292" i="1"/>
  <c r="T291" i="1"/>
  <c r="R291" i="1"/>
  <c r="P291" i="1"/>
  <c r="Q291" i="1" s="1"/>
  <c r="S290" i="1"/>
  <c r="T290" i="1" s="1"/>
  <c r="R290" i="1"/>
  <c r="O290" i="1"/>
  <c r="O330" i="1" s="1"/>
  <c r="S289" i="1"/>
  <c r="P289" i="1" s="1"/>
  <c r="R289" i="1"/>
  <c r="S288" i="1"/>
  <c r="P288" i="1" s="1"/>
  <c r="R288" i="1"/>
  <c r="S287" i="1"/>
  <c r="T287" i="1" s="1"/>
  <c r="R287" i="1"/>
  <c r="O287" i="1"/>
  <c r="O327" i="1" s="1"/>
  <c r="T286" i="1"/>
  <c r="R286" i="1"/>
  <c r="P286" i="1"/>
  <c r="T285" i="1"/>
  <c r="R285" i="1"/>
  <c r="P285" i="1"/>
  <c r="O285" i="1"/>
  <c r="O325" i="1" s="1"/>
  <c r="T284" i="1"/>
  <c r="R284" i="1"/>
  <c r="P284" i="1"/>
  <c r="O284" i="1"/>
  <c r="T283" i="1"/>
  <c r="R283" i="1"/>
  <c r="P283" i="1"/>
  <c r="O283" i="1"/>
  <c r="S282" i="1"/>
  <c r="P282" i="1" s="1"/>
  <c r="R282" i="1"/>
  <c r="O282" i="1"/>
  <c r="T281" i="1"/>
  <c r="R281" i="1"/>
  <c r="P281" i="1"/>
  <c r="O281" i="1"/>
  <c r="T280" i="1"/>
  <c r="R280" i="1"/>
  <c r="P280" i="1"/>
  <c r="O280" i="1"/>
  <c r="T279" i="1"/>
  <c r="R279" i="1"/>
  <c r="P279" i="1"/>
  <c r="O279" i="1"/>
  <c r="T278" i="1"/>
  <c r="R278" i="1"/>
  <c r="P278" i="1"/>
  <c r="O278" i="1"/>
  <c r="T277" i="1"/>
  <c r="R277" i="1"/>
  <c r="P277" i="1"/>
  <c r="S276" i="1"/>
  <c r="T276" i="1" s="1"/>
  <c r="R276" i="1"/>
  <c r="T275" i="1"/>
  <c r="R275" i="1"/>
  <c r="P275" i="1"/>
  <c r="O275" i="1"/>
  <c r="T274" i="1"/>
  <c r="R274" i="1"/>
  <c r="P274" i="1"/>
  <c r="T273" i="1"/>
  <c r="R273" i="1"/>
  <c r="P273" i="1"/>
  <c r="T272" i="1"/>
  <c r="R272" i="1"/>
  <c r="P272" i="1"/>
  <c r="T271" i="1"/>
  <c r="R271" i="1"/>
  <c r="P271" i="1"/>
  <c r="T270" i="1"/>
  <c r="R270" i="1"/>
  <c r="P270" i="1"/>
  <c r="T269" i="1"/>
  <c r="R269" i="1"/>
  <c r="P269" i="1"/>
  <c r="T268" i="1"/>
  <c r="R268" i="1"/>
  <c r="P268" i="1"/>
  <c r="T267" i="1"/>
  <c r="R267" i="1"/>
  <c r="P267" i="1"/>
  <c r="S266" i="1"/>
  <c r="T266" i="1" s="1"/>
  <c r="R266" i="1"/>
  <c r="S265" i="1"/>
  <c r="T265" i="1" s="1"/>
  <c r="R265" i="1"/>
  <c r="T264" i="1"/>
  <c r="R264" i="1"/>
  <c r="P264" i="1"/>
  <c r="T263" i="1"/>
  <c r="R263" i="1"/>
  <c r="P263" i="1"/>
  <c r="T262" i="1"/>
  <c r="R262" i="1"/>
  <c r="P262" i="1"/>
  <c r="S261" i="1"/>
  <c r="T261" i="1" s="1"/>
  <c r="R261" i="1"/>
  <c r="T260" i="1"/>
  <c r="R260" i="1"/>
  <c r="P260" i="1"/>
  <c r="T259" i="1"/>
  <c r="R259" i="1"/>
  <c r="P259" i="1"/>
  <c r="T258" i="1"/>
  <c r="R258" i="1"/>
  <c r="P258" i="1"/>
  <c r="T257" i="1"/>
  <c r="R257" i="1"/>
  <c r="P257" i="1"/>
  <c r="T256" i="1"/>
  <c r="R256" i="1"/>
  <c r="P256" i="1"/>
  <c r="T255" i="1"/>
  <c r="R255" i="1"/>
  <c r="P255" i="1"/>
  <c r="T254" i="1"/>
  <c r="R254" i="1"/>
  <c r="P254" i="1"/>
  <c r="S253" i="1"/>
  <c r="P253" i="1" s="1"/>
  <c r="R253" i="1"/>
  <c r="T252" i="1"/>
  <c r="R252" i="1"/>
  <c r="P252" i="1"/>
  <c r="T251" i="1"/>
  <c r="R251" i="1"/>
  <c r="P251" i="1"/>
  <c r="S250" i="1"/>
  <c r="P250" i="1" s="1"/>
  <c r="R250" i="1"/>
  <c r="T249" i="1"/>
  <c r="R249" i="1"/>
  <c r="P249" i="1"/>
  <c r="T248" i="1"/>
  <c r="R248" i="1"/>
  <c r="P248" i="1"/>
  <c r="T247" i="1"/>
  <c r="R247" i="1"/>
  <c r="P247" i="1"/>
  <c r="T246" i="1"/>
  <c r="R246" i="1"/>
  <c r="P246" i="1"/>
  <c r="T245" i="1"/>
  <c r="R245" i="1"/>
  <c r="P245" i="1"/>
  <c r="O245" i="1"/>
  <c r="O277" i="1" s="1"/>
  <c r="O1266" i="1" l="1"/>
  <c r="P287" i="1"/>
  <c r="P290" i="1"/>
  <c r="U866" i="1"/>
  <c r="U1266" i="1"/>
  <c r="U1271" i="1" s="1"/>
  <c r="U1272" i="1" s="1"/>
  <c r="U1274" i="1" s="1"/>
  <c r="U1275" i="1" s="1"/>
  <c r="W1266" i="1"/>
  <c r="M366" i="1"/>
  <c r="Y866" i="1"/>
  <c r="Y871" i="1" s="1"/>
  <c r="Y872" i="1" s="1"/>
  <c r="Y874" i="1" s="1"/>
  <c r="Y875" i="1" s="1"/>
  <c r="Y1266" i="1"/>
  <c r="Q248" i="1"/>
  <c r="P296" i="1"/>
  <c r="O366" i="1"/>
  <c r="Q285" i="1"/>
  <c r="Q283" i="1"/>
  <c r="P319" i="1"/>
  <c r="Q322" i="1"/>
  <c r="P301" i="1"/>
  <c r="Q290" i="1"/>
  <c r="Q366" i="1"/>
  <c r="K766" i="1"/>
  <c r="K771" i="1" s="1"/>
  <c r="K772" i="1" s="1"/>
  <c r="K774" i="1" s="1"/>
  <c r="K775" i="1" s="1"/>
  <c r="K1166" i="1"/>
  <c r="K1171" i="1" s="1"/>
  <c r="K1172" i="1" s="1"/>
  <c r="K1174" i="1" s="1"/>
  <c r="K1175" i="1" s="1"/>
  <c r="M766" i="1"/>
  <c r="M1166" i="1"/>
  <c r="M1171" i="1" s="1"/>
  <c r="M1172" i="1" s="1"/>
  <c r="M1174" i="1" s="1"/>
  <c r="M1175" i="1" s="1"/>
  <c r="P321" i="1"/>
  <c r="Q268" i="1"/>
  <c r="S366" i="1"/>
  <c r="Y766" i="1"/>
  <c r="Y771" i="1" s="1"/>
  <c r="Y772" i="1" s="1"/>
  <c r="Y774" i="1" s="1"/>
  <c r="Y775" i="1" s="1"/>
  <c r="K666" i="1"/>
  <c r="K671" i="1" s="1"/>
  <c r="K672" i="1" s="1"/>
  <c r="K674" i="1" s="1"/>
  <c r="K675" i="1" s="1"/>
  <c r="S666" i="1"/>
  <c r="S671" i="1" s="1"/>
  <c r="S672" i="1" s="1"/>
  <c r="S674" i="1" s="1"/>
  <c r="S675" i="1" s="1"/>
  <c r="P266" i="1"/>
  <c r="Q266" i="1" s="1"/>
  <c r="Q308" i="1"/>
  <c r="Q287" i="1"/>
  <c r="U366" i="1"/>
  <c r="U371" i="1" s="1"/>
  <c r="U372" i="1" s="1"/>
  <c r="U374" i="1" s="1"/>
  <c r="U375" i="1" s="1"/>
  <c r="O766" i="1"/>
  <c r="O771" i="1" s="1"/>
  <c r="O772" i="1" s="1"/>
  <c r="O774" i="1" s="1"/>
  <c r="O775" i="1" s="1"/>
  <c r="O1166" i="1"/>
  <c r="O1171" i="1" s="1"/>
  <c r="O1172" i="1" s="1"/>
  <c r="O1174" i="1" s="1"/>
  <c r="O1175" i="1" s="1"/>
  <c r="T309" i="1"/>
  <c r="W366" i="1"/>
  <c r="W371" i="1" s="1"/>
  <c r="W372" i="1" s="1"/>
  <c r="W374" i="1" s="1"/>
  <c r="W375" i="1" s="1"/>
  <c r="Q766" i="1"/>
  <c r="Q771" i="1" s="1"/>
  <c r="Q772" i="1" s="1"/>
  <c r="Q774" i="1" s="1"/>
  <c r="Q775" i="1" s="1"/>
  <c r="Q1166" i="1"/>
  <c r="Q1171" i="1" s="1"/>
  <c r="Q1172" i="1" s="1"/>
  <c r="Q1174" i="1" s="1"/>
  <c r="Q1175" i="1" s="1"/>
  <c r="Y366" i="1"/>
  <c r="Y371" i="1" s="1"/>
  <c r="Y372" i="1" s="1"/>
  <c r="Y374" i="1" s="1"/>
  <c r="Y375" i="1" s="1"/>
  <c r="S766" i="1"/>
  <c r="S771" i="1" s="1"/>
  <c r="S772" i="1" s="1"/>
  <c r="S774" i="1" s="1"/>
  <c r="S775" i="1" s="1"/>
  <c r="S1166" i="1"/>
  <c r="S1171" i="1" s="1"/>
  <c r="S1172" i="1" s="1"/>
  <c r="S1174" i="1" s="1"/>
  <c r="S1175" i="1" s="1"/>
  <c r="U766" i="1"/>
  <c r="U771" i="1" s="1"/>
  <c r="U772" i="1" s="1"/>
  <c r="U774" i="1" s="1"/>
  <c r="U775" i="1" s="1"/>
  <c r="W766" i="1"/>
  <c r="W771" i="1" s="1"/>
  <c r="W772" i="1" s="1"/>
  <c r="W774" i="1" s="1"/>
  <c r="W775" i="1" s="1"/>
  <c r="M1066" i="1"/>
  <c r="M1071" i="1" s="1"/>
  <c r="M1072" i="1" s="1"/>
  <c r="M1074" i="1" s="1"/>
  <c r="M1075" i="1" s="1"/>
  <c r="T250" i="1"/>
  <c r="Q251" i="1"/>
  <c r="Q262" i="1"/>
  <c r="M566" i="1"/>
  <c r="M571" i="1" s="1"/>
  <c r="M572" i="1" s="1"/>
  <c r="M574" i="1" s="1"/>
  <c r="M575" i="1" s="1"/>
  <c r="O966" i="1"/>
  <c r="O971" i="1" s="1"/>
  <c r="O972" i="1" s="1"/>
  <c r="O974" i="1" s="1"/>
  <c r="O975" i="1" s="1"/>
  <c r="U566" i="1"/>
  <c r="Q280" i="1"/>
  <c r="Q264" i="1"/>
  <c r="P293" i="1"/>
  <c r="Q293" i="1" s="1"/>
  <c r="P304" i="1"/>
  <c r="Q304" i="1" s="1"/>
  <c r="P265" i="1"/>
  <c r="Q265" i="1" s="1"/>
  <c r="P317" i="1"/>
  <c r="Q317" i="1" s="1"/>
  <c r="P276" i="1"/>
  <c r="Q276" i="1" s="1"/>
  <c r="T282" i="1"/>
  <c r="P312" i="1"/>
  <c r="O1271" i="1"/>
  <c r="O1272" i="1" s="1"/>
  <c r="O1274" i="1" s="1"/>
  <c r="O1275" i="1" s="1"/>
  <c r="T253" i="1"/>
  <c r="P303" i="1"/>
  <c r="Q314" i="1"/>
  <c r="M666" i="1"/>
  <c r="M671" i="1" s="1"/>
  <c r="M672" i="1" s="1"/>
  <c r="M674" i="1" s="1"/>
  <c r="M675" i="1" s="1"/>
  <c r="U1166" i="1"/>
  <c r="U1171" i="1" s="1"/>
  <c r="U1172" i="1" s="1"/>
  <c r="U1174" i="1" s="1"/>
  <c r="U1175" i="1" s="1"/>
  <c r="O666" i="1"/>
  <c r="O671" i="1" s="1"/>
  <c r="O672" i="1" s="1"/>
  <c r="O674" i="1" s="1"/>
  <c r="O675" i="1" s="1"/>
  <c r="W1166" i="1"/>
  <c r="W1171" i="1" s="1"/>
  <c r="W1172" i="1" s="1"/>
  <c r="W1174" i="1" s="1"/>
  <c r="W1175" i="1" s="1"/>
  <c r="Q284" i="1"/>
  <c r="Q666" i="1"/>
  <c r="Q671" i="1" s="1"/>
  <c r="Q672" i="1" s="1"/>
  <c r="Q674" i="1" s="1"/>
  <c r="Q675" i="1" s="1"/>
  <c r="K1066" i="1"/>
  <c r="K1071" i="1" s="1"/>
  <c r="K1072" i="1" s="1"/>
  <c r="K1074" i="1" s="1"/>
  <c r="K1075" i="1" s="1"/>
  <c r="Y1166" i="1"/>
  <c r="Y1171" i="1" s="1"/>
  <c r="Y1172" i="1" s="1"/>
  <c r="Y1174" i="1" s="1"/>
  <c r="Y1175" i="1" s="1"/>
  <c r="K566" i="1"/>
  <c r="K571" i="1" s="1"/>
  <c r="K572" i="1" s="1"/>
  <c r="K574" i="1" s="1"/>
  <c r="K575" i="1" s="1"/>
  <c r="U666" i="1"/>
  <c r="U671" i="1" s="1"/>
  <c r="U672" i="1" s="1"/>
  <c r="U674" i="1" s="1"/>
  <c r="U675" i="1" s="1"/>
  <c r="O1066" i="1"/>
  <c r="O1071" i="1" s="1"/>
  <c r="O1072" i="1" s="1"/>
  <c r="O1074" i="1" s="1"/>
  <c r="O1075" i="1" s="1"/>
  <c r="Q245" i="1"/>
  <c r="W666" i="1"/>
  <c r="W671" i="1" s="1"/>
  <c r="W672" i="1" s="1"/>
  <c r="W674" i="1" s="1"/>
  <c r="W675" i="1" s="1"/>
  <c r="Q1066" i="1"/>
  <c r="Q1071" i="1" s="1"/>
  <c r="Q1072" i="1" s="1"/>
  <c r="Q1074" i="1" s="1"/>
  <c r="Q1075" i="1" s="1"/>
  <c r="O566" i="1"/>
  <c r="O571" i="1" s="1"/>
  <c r="O572" i="1" s="1"/>
  <c r="O574" i="1" s="1"/>
  <c r="O575" i="1" s="1"/>
  <c r="Y666" i="1"/>
  <c r="Y671" i="1" s="1"/>
  <c r="Y672" i="1" s="1"/>
  <c r="Y674" i="1" s="1"/>
  <c r="Y675" i="1" s="1"/>
  <c r="S1066" i="1"/>
  <c r="S1071" i="1" s="1"/>
  <c r="S1072" i="1" s="1"/>
  <c r="S1074" i="1" s="1"/>
  <c r="S1075" i="1" s="1"/>
  <c r="Q566" i="1"/>
  <c r="Q571" i="1" s="1"/>
  <c r="Q572" i="1" s="1"/>
  <c r="Q574" i="1" s="1"/>
  <c r="Q575" i="1" s="1"/>
  <c r="U1066" i="1"/>
  <c r="U1071" i="1" s="1"/>
  <c r="U1072" i="1" s="1"/>
  <c r="U1074" i="1" s="1"/>
  <c r="U1075" i="1" s="1"/>
  <c r="S566" i="1"/>
  <c r="S571" i="1" s="1"/>
  <c r="S572" i="1" s="1"/>
  <c r="S574" i="1" s="1"/>
  <c r="S575" i="1" s="1"/>
  <c r="W1066" i="1"/>
  <c r="W1071" i="1" s="1"/>
  <c r="W1072" i="1" s="1"/>
  <c r="W1074" i="1" s="1"/>
  <c r="W1075" i="1" s="1"/>
  <c r="K966" i="1"/>
  <c r="K971" i="1" s="1"/>
  <c r="K972" i="1" s="1"/>
  <c r="K974" i="1" s="1"/>
  <c r="K975" i="1" s="1"/>
  <c r="Y1066" i="1"/>
  <c r="Y1071" i="1" s="1"/>
  <c r="Y1072" i="1" s="1"/>
  <c r="Y1074" i="1" s="1"/>
  <c r="Y1075" i="1" s="1"/>
  <c r="M966" i="1"/>
  <c r="M971" i="1" s="1"/>
  <c r="M972" i="1" s="1"/>
  <c r="M974" i="1" s="1"/>
  <c r="M975" i="1" s="1"/>
  <c r="T295" i="1"/>
  <c r="K466" i="1"/>
  <c r="K471" i="1" s="1"/>
  <c r="K472" i="1" s="1"/>
  <c r="K474" i="1" s="1"/>
  <c r="K475" i="1" s="1"/>
  <c r="Q966" i="1"/>
  <c r="Q971" i="1" s="1"/>
  <c r="Q972" i="1" s="1"/>
  <c r="Q974" i="1" s="1"/>
  <c r="Q975" i="1" s="1"/>
  <c r="Q259" i="1"/>
  <c r="Q318" i="1"/>
  <c r="M466" i="1"/>
  <c r="M471" i="1" s="1"/>
  <c r="M472" i="1" s="1"/>
  <c r="M474" i="1" s="1"/>
  <c r="M475" i="1" s="1"/>
  <c r="U871" i="1"/>
  <c r="U872" i="1" s="1"/>
  <c r="U874" i="1" s="1"/>
  <c r="U875" i="1" s="1"/>
  <c r="S966" i="1"/>
  <c r="S971" i="1" s="1"/>
  <c r="S972" i="1" s="1"/>
  <c r="S974" i="1" s="1"/>
  <c r="S975" i="1" s="1"/>
  <c r="K1366" i="1"/>
  <c r="K1371" i="1" s="1"/>
  <c r="K1372" i="1" s="1"/>
  <c r="K1374" i="1" s="1"/>
  <c r="K1375" i="1" s="1"/>
  <c r="Q246" i="1"/>
  <c r="U966" i="1"/>
  <c r="U971" i="1" s="1"/>
  <c r="U972" i="1" s="1"/>
  <c r="U974" i="1" s="1"/>
  <c r="U975" i="1" s="1"/>
  <c r="M1366" i="1"/>
  <c r="M1371" i="1" s="1"/>
  <c r="M1372" i="1" s="1"/>
  <c r="M1374" i="1" s="1"/>
  <c r="M1375" i="1" s="1"/>
  <c r="W566" i="1"/>
  <c r="W571" i="1" s="1"/>
  <c r="W572" i="1" s="1"/>
  <c r="W574" i="1" s="1"/>
  <c r="W575" i="1" s="1"/>
  <c r="O466" i="1"/>
  <c r="O471" i="1" s="1"/>
  <c r="O472" i="1" s="1"/>
  <c r="O474" i="1" s="1"/>
  <c r="O475" i="1" s="1"/>
  <c r="T297" i="1"/>
  <c r="Q466" i="1"/>
  <c r="Q471" i="1" s="1"/>
  <c r="Q472" i="1" s="1"/>
  <c r="Q474" i="1" s="1"/>
  <c r="Q475" i="1" s="1"/>
  <c r="W966" i="1"/>
  <c r="W971" i="1" s="1"/>
  <c r="W972" i="1" s="1"/>
  <c r="W974" i="1" s="1"/>
  <c r="W975" i="1" s="1"/>
  <c r="O1366" i="1"/>
  <c r="O1371" i="1" s="1"/>
  <c r="O1372" i="1" s="1"/>
  <c r="O1374" i="1" s="1"/>
  <c r="O1375" i="1" s="1"/>
  <c r="K866" i="1"/>
  <c r="K871" i="1" s="1"/>
  <c r="K872" i="1" s="1"/>
  <c r="K874" i="1" s="1"/>
  <c r="K875" i="1" s="1"/>
  <c r="Y966" i="1"/>
  <c r="Y971" i="1" s="1"/>
  <c r="Y972" i="1" s="1"/>
  <c r="Y974" i="1" s="1"/>
  <c r="Y975" i="1" s="1"/>
  <c r="Q1366" i="1"/>
  <c r="Q1371" i="1" s="1"/>
  <c r="Q1372" i="1" s="1"/>
  <c r="Q1374" i="1" s="1"/>
  <c r="Q1375" i="1" s="1"/>
  <c r="T316" i="1"/>
  <c r="U466" i="1"/>
  <c r="U471" i="1" s="1"/>
  <c r="U472" i="1" s="1"/>
  <c r="U474" i="1" s="1"/>
  <c r="U475" i="1" s="1"/>
  <c r="M866" i="1"/>
  <c r="M871" i="1" s="1"/>
  <c r="M872" i="1" s="1"/>
  <c r="M874" i="1" s="1"/>
  <c r="M875" i="1" s="1"/>
  <c r="S1271" i="1"/>
  <c r="S1272" i="1" s="1"/>
  <c r="S1274" i="1" s="1"/>
  <c r="S1275" i="1" s="1"/>
  <c r="S1366" i="1"/>
  <c r="S1371" i="1" s="1"/>
  <c r="S1372" i="1" s="1"/>
  <c r="S1374" i="1" s="1"/>
  <c r="S1375" i="1" s="1"/>
  <c r="Y566" i="1"/>
  <c r="Q306" i="1"/>
  <c r="O866" i="1"/>
  <c r="O871" i="1" s="1"/>
  <c r="O872" i="1" s="1"/>
  <c r="O874" i="1" s="1"/>
  <c r="O875" i="1" s="1"/>
  <c r="U1366" i="1"/>
  <c r="U1371" i="1" s="1"/>
  <c r="U1372" i="1" s="1"/>
  <c r="U1374" i="1" s="1"/>
  <c r="U1375" i="1" s="1"/>
  <c r="W466" i="1"/>
  <c r="W471" i="1" s="1"/>
  <c r="W472" i="1" s="1"/>
  <c r="W474" i="1" s="1"/>
  <c r="W475" i="1" s="1"/>
  <c r="P261" i="1"/>
  <c r="Q261" i="1" s="1"/>
  <c r="Q271" i="1"/>
  <c r="T289" i="1"/>
  <c r="Y466" i="1"/>
  <c r="Y471" i="1" s="1"/>
  <c r="Y472" i="1" s="1"/>
  <c r="Y474" i="1" s="1"/>
  <c r="Y475" i="1" s="1"/>
  <c r="Q866" i="1"/>
  <c r="Q871" i="1" s="1"/>
  <c r="Q872" i="1" s="1"/>
  <c r="Q874" i="1" s="1"/>
  <c r="Q875" i="1" s="1"/>
  <c r="K1266" i="1"/>
  <c r="K1271" i="1" s="1"/>
  <c r="K1272" i="1" s="1"/>
  <c r="K1274" i="1" s="1"/>
  <c r="K1275" i="1" s="1"/>
  <c r="W1366" i="1"/>
  <c r="W1371" i="1" s="1"/>
  <c r="W1372" i="1" s="1"/>
  <c r="W1374" i="1" s="1"/>
  <c r="W1375" i="1" s="1"/>
  <c r="S466" i="1"/>
  <c r="S471" i="1" s="1"/>
  <c r="S472" i="1" s="1"/>
  <c r="S474" i="1" s="1"/>
  <c r="S475" i="1" s="1"/>
  <c r="P320" i="1"/>
  <c r="Q320" i="1" s="1"/>
  <c r="K366" i="1"/>
  <c r="K371" i="1" s="1"/>
  <c r="K372" i="1" s="1"/>
  <c r="K374" i="1" s="1"/>
  <c r="K375" i="1" s="1"/>
  <c r="S866" i="1"/>
  <c r="S871" i="1" s="1"/>
  <c r="S872" i="1" s="1"/>
  <c r="S874" i="1" s="1"/>
  <c r="S875" i="1" s="1"/>
  <c r="M1266" i="1"/>
  <c r="M1271" i="1" s="1"/>
  <c r="M1272" i="1" s="1"/>
  <c r="M1274" i="1" s="1"/>
  <c r="M1275" i="1" s="1"/>
  <c r="Y1271" i="1"/>
  <c r="Y1272" i="1" s="1"/>
  <c r="Y1274" i="1" s="1"/>
  <c r="Y1275" i="1" s="1"/>
  <c r="Y1366" i="1"/>
  <c r="Y1371" i="1" s="1"/>
  <c r="Y1372" i="1" s="1"/>
  <c r="Y1374" i="1" s="1"/>
  <c r="Y1375" i="1" s="1"/>
  <c r="Q258" i="1"/>
  <c r="Q272" i="1"/>
  <c r="W866" i="1"/>
  <c r="W871" i="1" s="1"/>
  <c r="W872" i="1" s="1"/>
  <c r="W874" i="1" s="1"/>
  <c r="W875" i="1" s="1"/>
  <c r="Q1266" i="1"/>
  <c r="Q1271" i="1" s="1"/>
  <c r="Q1272" i="1" s="1"/>
  <c r="Q1274" i="1" s="1"/>
  <c r="Q1275" i="1" s="1"/>
  <c r="Q316" i="1"/>
  <c r="Q257" i="1"/>
  <c r="Q286" i="1"/>
  <c r="Q296" i="1"/>
  <c r="Q305" i="1"/>
  <c r="Q270" i="1"/>
  <c r="Q307" i="1"/>
  <c r="Q281" i="1"/>
  <c r="Q275" i="1"/>
  <c r="Q310" i="1"/>
  <c r="Q253" i="1"/>
  <c r="Q282" i="1"/>
  <c r="Q274" i="1"/>
  <c r="Q289" i="1"/>
  <c r="Q298" i="1"/>
  <c r="Q273" i="1"/>
  <c r="Q254" i="1"/>
  <c r="Q299" i="1"/>
  <c r="Q319" i="1"/>
  <c r="Q255" i="1"/>
  <c r="Q300" i="1"/>
  <c r="Q309" i="1"/>
  <c r="Q256" i="1"/>
  <c r="Q301" i="1"/>
  <c r="Q267" i="1"/>
  <c r="Q302" i="1"/>
  <c r="Q312" i="1"/>
  <c r="Q247" i="1"/>
  <c r="Q292" i="1"/>
  <c r="Q321" i="1"/>
  <c r="Q303" i="1"/>
  <c r="Q313" i="1"/>
  <c r="Q331" i="1"/>
  <c r="Q279" i="1"/>
  <c r="Q324" i="1"/>
  <c r="Q294" i="1"/>
  <c r="Q249" i="1"/>
  <c r="Q278" i="1"/>
  <c r="Q260" i="1"/>
  <c r="Q250" i="1"/>
  <c r="Q277" i="1"/>
  <c r="Q295" i="1"/>
  <c r="Q332" i="1"/>
  <c r="Q252" i="1"/>
  <c r="Q297" i="1"/>
  <c r="Q315" i="1"/>
  <c r="Q269" i="1"/>
  <c r="Q263" i="1"/>
  <c r="Q288" i="1"/>
  <c r="S371" i="1"/>
  <c r="S372" i="1" s="1"/>
  <c r="S374" i="1" s="1"/>
  <c r="S375" i="1" s="1"/>
  <c r="M371" i="1"/>
  <c r="M372" i="1" s="1"/>
  <c r="M374" i="1" s="1"/>
  <c r="M375" i="1" s="1"/>
  <c r="O371" i="1"/>
  <c r="O372" i="1" s="1"/>
  <c r="O374" i="1" s="1"/>
  <c r="O375" i="1" s="1"/>
  <c r="Q371" i="1"/>
  <c r="Q372" i="1" s="1"/>
  <c r="Q374" i="1" s="1"/>
  <c r="Q375" i="1" s="1"/>
  <c r="U571" i="1"/>
  <c r="U572" i="1" s="1"/>
  <c r="U574" i="1" s="1"/>
  <c r="U575" i="1" s="1"/>
  <c r="Y571" i="1"/>
  <c r="Y572" i="1" s="1"/>
  <c r="Y574" i="1" s="1"/>
  <c r="Y575" i="1" s="1"/>
  <c r="M771" i="1"/>
  <c r="M772" i="1" s="1"/>
  <c r="M774" i="1" s="1"/>
  <c r="M775" i="1" s="1"/>
  <c r="W1271" i="1"/>
  <c r="W1272" i="1" s="1"/>
  <c r="W1274" i="1" s="1"/>
  <c r="W1275" i="1" s="1"/>
  <c r="T288" i="1"/>
  <c r="T308" i="1"/>
  <c r="T313" i="1"/>
  <c r="T298" i="1"/>
  <c r="P311" i="1"/>
  <c r="Q311" i="1" s="1"/>
  <c r="AD3051" i="1" l="1"/>
  <c r="AC4732" i="1" l="1"/>
  <c r="AD4732" i="1" s="1"/>
  <c r="AE4732" i="1" s="1"/>
  <c r="AF4732" i="1" s="1"/>
  <c r="AG4732" i="1" s="1"/>
  <c r="AH4732" i="1" s="1"/>
  <c r="AI4732" i="1" s="1"/>
  <c r="AJ4732" i="1" s="1"/>
  <c r="AK4732" i="1" s="1"/>
  <c r="AL4732" i="1" s="1"/>
  <c r="AM4732" i="1" s="1"/>
  <c r="AN4732" i="1" s="1"/>
  <c r="AO4732" i="1" s="1"/>
  <c r="AP4732" i="1" s="1"/>
  <c r="AQ4732" i="1" s="1"/>
  <c r="AR4732" i="1" s="1"/>
  <c r="AS4732" i="1" s="1"/>
  <c r="AT4732" i="1" s="1"/>
  <c r="AU4732" i="1" s="1"/>
  <c r="AV4732" i="1" s="1"/>
  <c r="AW4732" i="1" s="1"/>
  <c r="AX4732" i="1" s="1"/>
  <c r="AY4732" i="1" s="1"/>
  <c r="AZ4732" i="1" s="1"/>
  <c r="BA4732" i="1" s="1"/>
  <c r="BB4732" i="1" s="1"/>
  <c r="BC4732" i="1" s="1"/>
  <c r="BD4732" i="1" s="1"/>
  <c r="BE4732" i="1" s="1"/>
  <c r="N4266" i="1" l="1"/>
  <c r="O4266" i="1" s="1"/>
  <c r="P4266" i="1" s="1"/>
  <c r="Q4266" i="1" s="1"/>
  <c r="R4266" i="1" s="1"/>
  <c r="S4266" i="1" s="1"/>
  <c r="T4266" i="1" s="1"/>
  <c r="U4266" i="1" s="1"/>
  <c r="V4266" i="1" s="1"/>
  <c r="W4266" i="1" s="1"/>
  <c r="X4266" i="1" s="1"/>
  <c r="Y4266" i="1" s="1"/>
  <c r="Z4266" i="1" s="1"/>
  <c r="AA4266" i="1" s="1"/>
  <c r="AB4266" i="1" s="1"/>
  <c r="B4252" i="1"/>
  <c r="A1661" i="1" l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30" i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W4516" i="1" l="1"/>
  <c r="Q4541" i="1" l="1"/>
  <c r="AB3116" i="1" l="1"/>
  <c r="AB3115" i="1"/>
  <c r="AB3114" i="1"/>
  <c r="AB3113" i="1"/>
  <c r="AB3112" i="1"/>
  <c r="AB3111" i="1"/>
  <c r="AB3110" i="1"/>
  <c r="AB3109" i="1"/>
  <c r="AB3108" i="1"/>
  <c r="AB3105" i="1"/>
  <c r="AB3104" i="1"/>
  <c r="AB3103" i="1"/>
  <c r="AB3102" i="1"/>
  <c r="AB3101" i="1"/>
  <c r="AB3100" i="1"/>
  <c r="AB3099" i="1"/>
  <c r="AB3098" i="1"/>
  <c r="AB3097" i="1"/>
  <c r="AB3087" i="1"/>
  <c r="AB3086" i="1"/>
  <c r="AB3085" i="1"/>
  <c r="AB3084" i="1"/>
  <c r="AB3083" i="1"/>
  <c r="AB3082" i="1"/>
  <c r="AB3081" i="1"/>
  <c r="AB3080" i="1"/>
  <c r="AB3075" i="1" a="1"/>
  <c r="AB3075" i="1" s="1"/>
  <c r="AB3074" i="1" a="1"/>
  <c r="AB3074" i="1" s="1"/>
  <c r="AB3073" i="1" a="1"/>
  <c r="AB3073" i="1" s="1"/>
  <c r="AB3072" i="1" a="1"/>
  <c r="AB3072" i="1" s="1"/>
  <c r="AB3068" i="1" a="1"/>
  <c r="AB3068" i="1" s="1"/>
  <c r="AB3067" i="1" a="1"/>
  <c r="AB3067" i="1" s="1"/>
  <c r="AB3066" i="1" a="1"/>
  <c r="AB3066" i="1" s="1"/>
  <c r="AB3065" i="1" a="1"/>
  <c r="AB3065" i="1" s="1"/>
  <c r="AB2766" i="1"/>
  <c r="AC2766" i="1" s="1"/>
  <c r="AD2766" i="1" s="1"/>
  <c r="AE2766" i="1" s="1"/>
  <c r="AF2766" i="1" s="1"/>
  <c r="AG2766" i="1" s="1"/>
  <c r="AH2766" i="1" s="1"/>
  <c r="AI2766" i="1" s="1"/>
  <c r="AJ2766" i="1" s="1"/>
  <c r="AK2766" i="1" s="1"/>
  <c r="AL2766" i="1" s="1"/>
  <c r="AM2766" i="1" s="1"/>
  <c r="AN2766" i="1" s="1"/>
  <c r="AO2766" i="1" s="1"/>
  <c r="AP2766" i="1" s="1"/>
  <c r="AQ2766" i="1" s="1"/>
  <c r="AR2766" i="1" s="1"/>
  <c r="AS2766" i="1" s="1"/>
  <c r="AT2766" i="1" s="1"/>
  <c r="AU2766" i="1" s="1"/>
  <c r="AV2766" i="1" s="1"/>
  <c r="AW2766" i="1" s="1"/>
  <c r="AX2766" i="1" s="1"/>
  <c r="AY2766" i="1" s="1"/>
  <c r="AZ2766" i="1" s="1"/>
  <c r="BA2766" i="1" s="1"/>
  <c r="BB2766" i="1" s="1"/>
  <c r="BC2766" i="1" s="1"/>
  <c r="BD2766" i="1" s="1"/>
  <c r="BE2766" i="1" s="1"/>
  <c r="AB2765" i="1"/>
  <c r="AC2765" i="1" s="1"/>
  <c r="AD2765" i="1" s="1"/>
  <c r="AE2765" i="1" s="1"/>
  <c r="AF2765" i="1" s="1"/>
  <c r="AG2765" i="1" s="1"/>
  <c r="AH2765" i="1" s="1"/>
  <c r="AI2765" i="1" s="1"/>
  <c r="AJ2765" i="1" s="1"/>
  <c r="AK2765" i="1" s="1"/>
  <c r="AL2765" i="1" s="1"/>
  <c r="AM2765" i="1" s="1"/>
  <c r="AN2765" i="1" s="1"/>
  <c r="AO2765" i="1" s="1"/>
  <c r="AP2765" i="1" s="1"/>
  <c r="AQ2765" i="1" s="1"/>
  <c r="AR2765" i="1" s="1"/>
  <c r="AS2765" i="1" s="1"/>
  <c r="AT2765" i="1" s="1"/>
  <c r="AU2765" i="1" s="1"/>
  <c r="AV2765" i="1" s="1"/>
  <c r="AW2765" i="1" s="1"/>
  <c r="AX2765" i="1" s="1"/>
  <c r="AY2765" i="1" s="1"/>
  <c r="AZ2765" i="1" s="1"/>
  <c r="BA2765" i="1" s="1"/>
  <c r="BB2765" i="1" s="1"/>
  <c r="BC2765" i="1" s="1"/>
  <c r="BD2765" i="1" s="1"/>
  <c r="BE2765" i="1" s="1"/>
  <c r="B2636" i="1" l="1"/>
  <c r="B2643" i="1" l="1"/>
  <c r="AD2581" i="1" l="1"/>
  <c r="AE2581" i="1"/>
  <c r="AF2581" i="1"/>
  <c r="AD2582" i="1"/>
  <c r="AE2582" i="1"/>
  <c r="AF2582" i="1"/>
  <c r="AC2582" i="1"/>
  <c r="AC2581" i="1"/>
  <c r="AG2574" i="1"/>
  <c r="AH2574" i="1" s="1"/>
  <c r="AI2574" i="1" s="1"/>
  <c r="AJ2574" i="1" s="1"/>
  <c r="AK2574" i="1" s="1"/>
  <c r="AL2574" i="1" s="1"/>
  <c r="AM2574" i="1" s="1"/>
  <c r="AN2574" i="1" s="1"/>
  <c r="AO2574" i="1" s="1"/>
  <c r="AP2574" i="1" s="1"/>
  <c r="AQ2574" i="1" s="1"/>
  <c r="AR2574" i="1" s="1"/>
  <c r="AS2574" i="1" s="1"/>
  <c r="AT2574" i="1" s="1"/>
  <c r="AU2574" i="1" s="1"/>
  <c r="AV2574" i="1" s="1"/>
  <c r="AW2574" i="1" s="1"/>
  <c r="AX2574" i="1" s="1"/>
  <c r="AY2574" i="1" s="1"/>
  <c r="AZ2574" i="1" s="1"/>
  <c r="BA2574" i="1" s="1"/>
  <c r="BB2574" i="1" s="1"/>
  <c r="BC2574" i="1" s="1"/>
  <c r="BD2574" i="1" s="1"/>
  <c r="BE2574" i="1" s="1"/>
  <c r="AG2575" i="1"/>
  <c r="AH2575" i="1" s="1"/>
  <c r="AI2575" i="1" s="1"/>
  <c r="AJ2575" i="1" s="1"/>
  <c r="AK2575" i="1" s="1"/>
  <c r="AL2575" i="1" s="1"/>
  <c r="AM2575" i="1" s="1"/>
  <c r="AN2575" i="1" s="1"/>
  <c r="AO2575" i="1" s="1"/>
  <c r="AP2575" i="1" s="1"/>
  <c r="AQ2575" i="1" s="1"/>
  <c r="AR2575" i="1" s="1"/>
  <c r="AS2575" i="1" s="1"/>
  <c r="AT2575" i="1" s="1"/>
  <c r="AU2575" i="1" s="1"/>
  <c r="AV2575" i="1" s="1"/>
  <c r="AW2575" i="1" s="1"/>
  <c r="AX2575" i="1" s="1"/>
  <c r="AY2575" i="1" s="1"/>
  <c r="AZ2575" i="1" s="1"/>
  <c r="BA2575" i="1" s="1"/>
  <c r="BB2575" i="1" s="1"/>
  <c r="BC2575" i="1" s="1"/>
  <c r="BD2575" i="1" s="1"/>
  <c r="BE2575" i="1" s="1"/>
  <c r="BE2581" i="1" s="1"/>
  <c r="AG2576" i="1"/>
  <c r="AH2576" i="1" s="1"/>
  <c r="AH2551" i="1"/>
  <c r="AI2551" i="1" s="1"/>
  <c r="AJ2551" i="1" s="1"/>
  <c r="AK2551" i="1" s="1"/>
  <c r="AL2551" i="1" s="1"/>
  <c r="AM2551" i="1" s="1"/>
  <c r="AN2551" i="1" s="1"/>
  <c r="AO2551" i="1" s="1"/>
  <c r="AP2551" i="1" s="1"/>
  <c r="AQ2551" i="1" s="1"/>
  <c r="AR2551" i="1" s="1"/>
  <c r="AS2551" i="1" s="1"/>
  <c r="AT2551" i="1" s="1"/>
  <c r="AU2551" i="1" s="1"/>
  <c r="AV2551" i="1" s="1"/>
  <c r="AW2551" i="1" s="1"/>
  <c r="AX2551" i="1" s="1"/>
  <c r="AY2551" i="1" s="1"/>
  <c r="AZ2551" i="1" s="1"/>
  <c r="BA2551" i="1" s="1"/>
  <c r="BB2551" i="1" s="1"/>
  <c r="BC2551" i="1" s="1"/>
  <c r="BD2551" i="1" s="1"/>
  <c r="BE2551" i="1" s="1"/>
  <c r="AH2552" i="1"/>
  <c r="AI2552" i="1" s="1"/>
  <c r="AJ2552" i="1" s="1"/>
  <c r="AK2552" i="1" s="1"/>
  <c r="AL2552" i="1" s="1"/>
  <c r="AM2552" i="1" s="1"/>
  <c r="AN2552" i="1" s="1"/>
  <c r="AO2552" i="1" s="1"/>
  <c r="AP2552" i="1" s="1"/>
  <c r="AQ2552" i="1" s="1"/>
  <c r="AR2552" i="1" s="1"/>
  <c r="AS2552" i="1" s="1"/>
  <c r="AT2552" i="1" s="1"/>
  <c r="AU2552" i="1" s="1"/>
  <c r="AV2552" i="1" s="1"/>
  <c r="AW2552" i="1" s="1"/>
  <c r="AX2552" i="1" s="1"/>
  <c r="AY2552" i="1" s="1"/>
  <c r="AZ2552" i="1" s="1"/>
  <c r="BA2552" i="1" s="1"/>
  <c r="BB2552" i="1" s="1"/>
  <c r="BC2552" i="1" s="1"/>
  <c r="BD2552" i="1" s="1"/>
  <c r="BE2552" i="1" s="1"/>
  <c r="AH2553" i="1"/>
  <c r="AI2553" i="1" s="1"/>
  <c r="AJ2553" i="1" s="1"/>
  <c r="AK2553" i="1" s="1"/>
  <c r="AL2553" i="1" s="1"/>
  <c r="AM2553" i="1" s="1"/>
  <c r="AN2553" i="1" s="1"/>
  <c r="AO2553" i="1" s="1"/>
  <c r="AP2553" i="1" s="1"/>
  <c r="AQ2553" i="1" s="1"/>
  <c r="AR2553" i="1" s="1"/>
  <c r="AS2553" i="1" s="1"/>
  <c r="AT2553" i="1" s="1"/>
  <c r="AU2553" i="1" s="1"/>
  <c r="AV2553" i="1" s="1"/>
  <c r="AW2553" i="1" s="1"/>
  <c r="AX2553" i="1" s="1"/>
  <c r="AY2553" i="1" s="1"/>
  <c r="AZ2553" i="1" s="1"/>
  <c r="BA2553" i="1" s="1"/>
  <c r="BB2553" i="1" s="1"/>
  <c r="BC2553" i="1" s="1"/>
  <c r="BD2553" i="1" s="1"/>
  <c r="BE2553" i="1" s="1"/>
  <c r="AH2554" i="1"/>
  <c r="AI2554" i="1" s="1"/>
  <c r="AJ2554" i="1" s="1"/>
  <c r="AK2554" i="1" s="1"/>
  <c r="AL2554" i="1" s="1"/>
  <c r="AM2554" i="1" s="1"/>
  <c r="AN2554" i="1" s="1"/>
  <c r="AO2554" i="1" s="1"/>
  <c r="AP2554" i="1" s="1"/>
  <c r="AQ2554" i="1" s="1"/>
  <c r="AR2554" i="1" s="1"/>
  <c r="AS2554" i="1" s="1"/>
  <c r="AT2554" i="1" s="1"/>
  <c r="AU2554" i="1" s="1"/>
  <c r="AV2554" i="1" s="1"/>
  <c r="AW2554" i="1" s="1"/>
  <c r="AX2554" i="1" s="1"/>
  <c r="AY2554" i="1" s="1"/>
  <c r="AZ2554" i="1" s="1"/>
  <c r="BA2554" i="1" s="1"/>
  <c r="BB2554" i="1" s="1"/>
  <c r="BC2554" i="1" s="1"/>
  <c r="BD2554" i="1" s="1"/>
  <c r="BE2554" i="1" s="1"/>
  <c r="AH2555" i="1"/>
  <c r="AI2555" i="1" s="1"/>
  <c r="AJ2555" i="1" s="1"/>
  <c r="AK2555" i="1" s="1"/>
  <c r="AL2555" i="1" s="1"/>
  <c r="AM2555" i="1" s="1"/>
  <c r="AN2555" i="1" s="1"/>
  <c r="AO2555" i="1" s="1"/>
  <c r="AP2555" i="1" s="1"/>
  <c r="AQ2555" i="1" s="1"/>
  <c r="AR2555" i="1" s="1"/>
  <c r="AS2555" i="1" s="1"/>
  <c r="AT2555" i="1" s="1"/>
  <c r="AU2555" i="1" s="1"/>
  <c r="AV2555" i="1" s="1"/>
  <c r="AW2555" i="1" s="1"/>
  <c r="AX2555" i="1" s="1"/>
  <c r="AY2555" i="1" s="1"/>
  <c r="AZ2555" i="1" s="1"/>
  <c r="BA2555" i="1" s="1"/>
  <c r="BB2555" i="1" s="1"/>
  <c r="BC2555" i="1" s="1"/>
  <c r="BD2555" i="1" s="1"/>
  <c r="BE2555" i="1" s="1"/>
  <c r="AH2556" i="1"/>
  <c r="AI2556" i="1" s="1"/>
  <c r="AJ2556" i="1" s="1"/>
  <c r="AK2556" i="1" s="1"/>
  <c r="AL2556" i="1" s="1"/>
  <c r="AM2556" i="1" s="1"/>
  <c r="AN2556" i="1" s="1"/>
  <c r="AO2556" i="1" s="1"/>
  <c r="AP2556" i="1" s="1"/>
  <c r="AQ2556" i="1" s="1"/>
  <c r="AR2556" i="1" s="1"/>
  <c r="AS2556" i="1" s="1"/>
  <c r="AT2556" i="1" s="1"/>
  <c r="AU2556" i="1" s="1"/>
  <c r="AV2556" i="1" s="1"/>
  <c r="AW2556" i="1" s="1"/>
  <c r="AX2556" i="1" s="1"/>
  <c r="AY2556" i="1" s="1"/>
  <c r="AZ2556" i="1" s="1"/>
  <c r="BA2556" i="1" s="1"/>
  <c r="BB2556" i="1" s="1"/>
  <c r="BC2556" i="1" s="1"/>
  <c r="BD2556" i="1" s="1"/>
  <c r="BE2556" i="1" s="1"/>
  <c r="AH2557" i="1"/>
  <c r="AI2557" i="1" s="1"/>
  <c r="AJ2557" i="1" s="1"/>
  <c r="AK2557" i="1" s="1"/>
  <c r="AL2557" i="1" s="1"/>
  <c r="AM2557" i="1" s="1"/>
  <c r="AN2557" i="1" s="1"/>
  <c r="AO2557" i="1" s="1"/>
  <c r="AP2557" i="1" s="1"/>
  <c r="AQ2557" i="1" s="1"/>
  <c r="AR2557" i="1" s="1"/>
  <c r="AS2557" i="1" s="1"/>
  <c r="AT2557" i="1" s="1"/>
  <c r="AU2557" i="1" s="1"/>
  <c r="AV2557" i="1" s="1"/>
  <c r="AW2557" i="1" s="1"/>
  <c r="AX2557" i="1" s="1"/>
  <c r="AY2557" i="1" s="1"/>
  <c r="AZ2557" i="1" s="1"/>
  <c r="BA2557" i="1" s="1"/>
  <c r="BB2557" i="1" s="1"/>
  <c r="BC2557" i="1" s="1"/>
  <c r="BD2557" i="1" s="1"/>
  <c r="BE2557" i="1" s="1"/>
  <c r="AH2558" i="1"/>
  <c r="AI2558" i="1" s="1"/>
  <c r="AJ2558" i="1" s="1"/>
  <c r="AK2558" i="1" s="1"/>
  <c r="AL2558" i="1" s="1"/>
  <c r="AM2558" i="1" s="1"/>
  <c r="AN2558" i="1" s="1"/>
  <c r="AO2558" i="1" s="1"/>
  <c r="AP2558" i="1" s="1"/>
  <c r="AQ2558" i="1" s="1"/>
  <c r="AR2558" i="1" s="1"/>
  <c r="AS2558" i="1" s="1"/>
  <c r="AT2558" i="1" s="1"/>
  <c r="AU2558" i="1" s="1"/>
  <c r="AV2558" i="1" s="1"/>
  <c r="AW2558" i="1" s="1"/>
  <c r="AX2558" i="1" s="1"/>
  <c r="AY2558" i="1" s="1"/>
  <c r="AZ2558" i="1" s="1"/>
  <c r="BA2558" i="1" s="1"/>
  <c r="BB2558" i="1" s="1"/>
  <c r="BC2558" i="1" s="1"/>
  <c r="BD2558" i="1" s="1"/>
  <c r="BE2558" i="1" s="1"/>
  <c r="AH2550" i="1"/>
  <c r="AI2550" i="1" s="1"/>
  <c r="AJ2550" i="1" s="1"/>
  <c r="AK2550" i="1" s="1"/>
  <c r="AL2550" i="1" s="1"/>
  <c r="AM2550" i="1" s="1"/>
  <c r="AN2550" i="1" s="1"/>
  <c r="AO2550" i="1" s="1"/>
  <c r="AP2550" i="1" s="1"/>
  <c r="AQ2550" i="1" s="1"/>
  <c r="AR2550" i="1" s="1"/>
  <c r="AS2550" i="1" s="1"/>
  <c r="AT2550" i="1" s="1"/>
  <c r="AU2550" i="1" s="1"/>
  <c r="AV2550" i="1" s="1"/>
  <c r="AW2550" i="1" s="1"/>
  <c r="AX2550" i="1" s="1"/>
  <c r="AY2550" i="1" s="1"/>
  <c r="AZ2550" i="1" s="1"/>
  <c r="BA2550" i="1" s="1"/>
  <c r="BB2550" i="1" s="1"/>
  <c r="BC2550" i="1" s="1"/>
  <c r="BD2550" i="1" s="1"/>
  <c r="BE2550" i="1" s="1"/>
  <c r="AG2582" i="1" l="1"/>
  <c r="AI2576" i="1"/>
  <c r="AH2582" i="1"/>
  <c r="AK2581" i="1"/>
  <c r="AY2581" i="1"/>
  <c r="AI2581" i="1"/>
  <c r="BA2581" i="1"/>
  <c r="AJ2581" i="1"/>
  <c r="AW2581" i="1"/>
  <c r="AG2581" i="1"/>
  <c r="AS2581" i="1"/>
  <c r="AR2581" i="1"/>
  <c r="AQ2581" i="1"/>
  <c r="AX2581" i="1"/>
  <c r="AO2581" i="1"/>
  <c r="BD2581" i="1"/>
  <c r="AV2581" i="1"/>
  <c r="AN2581" i="1"/>
  <c r="AZ2581" i="1"/>
  <c r="AH2581" i="1"/>
  <c r="BC2581" i="1"/>
  <c r="AU2581" i="1"/>
  <c r="AM2581" i="1"/>
  <c r="AP2581" i="1"/>
  <c r="BB2581" i="1"/>
  <c r="AT2581" i="1"/>
  <c r="AL2581" i="1"/>
  <c r="AB2589" i="1"/>
  <c r="AB2590" i="1"/>
  <c r="AB2591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A2592" i="1"/>
  <c r="AB2592" i="1" s="1"/>
  <c r="AJ2576" i="1" l="1"/>
  <c r="AI2582" i="1"/>
  <c r="AC2602" i="1"/>
  <c r="AD2602" i="1" s="1"/>
  <c r="AE2602" i="1" s="1"/>
  <c r="AF2602" i="1" s="1"/>
  <c r="AG2602" i="1" s="1"/>
  <c r="AH2602" i="1" s="1"/>
  <c r="AI2602" i="1" s="1"/>
  <c r="AJ2602" i="1" s="1"/>
  <c r="AK2602" i="1" s="1"/>
  <c r="AL2602" i="1" s="1"/>
  <c r="AM2602" i="1" s="1"/>
  <c r="AN2602" i="1" s="1"/>
  <c r="AO2602" i="1" s="1"/>
  <c r="AP2602" i="1" s="1"/>
  <c r="AQ2602" i="1" s="1"/>
  <c r="AR2602" i="1" s="1"/>
  <c r="AS2602" i="1" s="1"/>
  <c r="AT2602" i="1" s="1"/>
  <c r="AU2602" i="1" s="1"/>
  <c r="AV2602" i="1" s="1"/>
  <c r="AW2602" i="1" s="1"/>
  <c r="AX2602" i="1" s="1"/>
  <c r="AY2602" i="1" s="1"/>
  <c r="AZ2602" i="1" s="1"/>
  <c r="BA2602" i="1" s="1"/>
  <c r="BB2602" i="1" s="1"/>
  <c r="BC2602" i="1" s="1"/>
  <c r="BD2602" i="1" s="1"/>
  <c r="BE2602" i="1" s="1"/>
  <c r="AC2601" i="1"/>
  <c r="AD2601" i="1" s="1"/>
  <c r="AE2601" i="1" s="1"/>
  <c r="AF2601" i="1" s="1"/>
  <c r="AG2601" i="1" s="1"/>
  <c r="AH2601" i="1" s="1"/>
  <c r="AI2601" i="1" s="1"/>
  <c r="AJ2601" i="1" s="1"/>
  <c r="AK2601" i="1" s="1"/>
  <c r="AL2601" i="1" s="1"/>
  <c r="AM2601" i="1" s="1"/>
  <c r="AN2601" i="1" s="1"/>
  <c r="AO2601" i="1" s="1"/>
  <c r="AP2601" i="1" s="1"/>
  <c r="AQ2601" i="1" s="1"/>
  <c r="AR2601" i="1" s="1"/>
  <c r="AS2601" i="1" s="1"/>
  <c r="AT2601" i="1" s="1"/>
  <c r="AU2601" i="1" s="1"/>
  <c r="AV2601" i="1" s="1"/>
  <c r="AW2601" i="1" s="1"/>
  <c r="AX2601" i="1" s="1"/>
  <c r="AY2601" i="1" s="1"/>
  <c r="AZ2601" i="1" s="1"/>
  <c r="BA2601" i="1" s="1"/>
  <c r="BB2601" i="1" s="1"/>
  <c r="BC2601" i="1" s="1"/>
  <c r="BD2601" i="1" s="1"/>
  <c r="BE2601" i="1" s="1"/>
  <c r="AC2600" i="1"/>
  <c r="AD2600" i="1" s="1"/>
  <c r="AE2600" i="1" s="1"/>
  <c r="AF2600" i="1" s="1"/>
  <c r="AG2600" i="1" s="1"/>
  <c r="AH2600" i="1" s="1"/>
  <c r="AI2600" i="1" s="1"/>
  <c r="AJ2600" i="1" s="1"/>
  <c r="AK2600" i="1" s="1"/>
  <c r="AL2600" i="1" s="1"/>
  <c r="AM2600" i="1" s="1"/>
  <c r="AN2600" i="1" s="1"/>
  <c r="AO2600" i="1" s="1"/>
  <c r="AP2600" i="1" s="1"/>
  <c r="AQ2600" i="1" s="1"/>
  <c r="AR2600" i="1" s="1"/>
  <c r="AS2600" i="1" s="1"/>
  <c r="AT2600" i="1" s="1"/>
  <c r="AU2600" i="1" s="1"/>
  <c r="AV2600" i="1" s="1"/>
  <c r="AW2600" i="1" s="1"/>
  <c r="AX2600" i="1" s="1"/>
  <c r="AY2600" i="1" s="1"/>
  <c r="AZ2600" i="1" s="1"/>
  <c r="BA2600" i="1" s="1"/>
  <c r="BB2600" i="1" s="1"/>
  <c r="BC2600" i="1" s="1"/>
  <c r="BD2600" i="1" s="1"/>
  <c r="BE2600" i="1" s="1"/>
  <c r="AC2599" i="1"/>
  <c r="AD2599" i="1" s="1"/>
  <c r="AE2599" i="1" s="1"/>
  <c r="AF2599" i="1" s="1"/>
  <c r="AG2599" i="1" s="1"/>
  <c r="AH2599" i="1" s="1"/>
  <c r="AI2599" i="1" s="1"/>
  <c r="AJ2599" i="1" s="1"/>
  <c r="AK2599" i="1" s="1"/>
  <c r="AL2599" i="1" s="1"/>
  <c r="AM2599" i="1" s="1"/>
  <c r="AN2599" i="1" s="1"/>
  <c r="AO2599" i="1" s="1"/>
  <c r="AP2599" i="1" s="1"/>
  <c r="AQ2599" i="1" s="1"/>
  <c r="AR2599" i="1" s="1"/>
  <c r="AS2599" i="1" s="1"/>
  <c r="AT2599" i="1" s="1"/>
  <c r="AU2599" i="1" s="1"/>
  <c r="AV2599" i="1" s="1"/>
  <c r="AW2599" i="1" s="1"/>
  <c r="AX2599" i="1" s="1"/>
  <c r="AY2599" i="1" s="1"/>
  <c r="AZ2599" i="1" s="1"/>
  <c r="BA2599" i="1" s="1"/>
  <c r="BB2599" i="1" s="1"/>
  <c r="BC2599" i="1" s="1"/>
  <c r="BD2599" i="1" s="1"/>
  <c r="BE2599" i="1" s="1"/>
  <c r="AC2598" i="1"/>
  <c r="AD2598" i="1" s="1"/>
  <c r="AE2598" i="1" s="1"/>
  <c r="AF2598" i="1" s="1"/>
  <c r="AG2598" i="1" s="1"/>
  <c r="AH2598" i="1" s="1"/>
  <c r="AI2598" i="1" s="1"/>
  <c r="AJ2598" i="1" s="1"/>
  <c r="AK2598" i="1" s="1"/>
  <c r="AL2598" i="1" s="1"/>
  <c r="AM2598" i="1" s="1"/>
  <c r="AN2598" i="1" s="1"/>
  <c r="AO2598" i="1" s="1"/>
  <c r="AP2598" i="1" s="1"/>
  <c r="AQ2598" i="1" s="1"/>
  <c r="AR2598" i="1" s="1"/>
  <c r="AS2598" i="1" s="1"/>
  <c r="AT2598" i="1" s="1"/>
  <c r="AU2598" i="1" s="1"/>
  <c r="AV2598" i="1" s="1"/>
  <c r="AW2598" i="1" s="1"/>
  <c r="AX2598" i="1" s="1"/>
  <c r="AY2598" i="1" s="1"/>
  <c r="AZ2598" i="1" s="1"/>
  <c r="BA2598" i="1" s="1"/>
  <c r="BB2598" i="1" s="1"/>
  <c r="BC2598" i="1" s="1"/>
  <c r="BD2598" i="1" s="1"/>
  <c r="BE2598" i="1" s="1"/>
  <c r="AC2597" i="1"/>
  <c r="AD2597" i="1" s="1"/>
  <c r="AE2597" i="1" s="1"/>
  <c r="AF2597" i="1" s="1"/>
  <c r="AG2597" i="1" s="1"/>
  <c r="AH2597" i="1" s="1"/>
  <c r="AI2597" i="1" s="1"/>
  <c r="AJ2597" i="1" s="1"/>
  <c r="AK2597" i="1" s="1"/>
  <c r="AL2597" i="1" s="1"/>
  <c r="AM2597" i="1" s="1"/>
  <c r="AN2597" i="1" s="1"/>
  <c r="AO2597" i="1" s="1"/>
  <c r="AP2597" i="1" s="1"/>
  <c r="AQ2597" i="1" s="1"/>
  <c r="AR2597" i="1" s="1"/>
  <c r="AS2597" i="1" s="1"/>
  <c r="AT2597" i="1" s="1"/>
  <c r="AU2597" i="1" s="1"/>
  <c r="AV2597" i="1" s="1"/>
  <c r="AW2597" i="1" s="1"/>
  <c r="AX2597" i="1" s="1"/>
  <c r="AY2597" i="1" s="1"/>
  <c r="AZ2597" i="1" s="1"/>
  <c r="BA2597" i="1" s="1"/>
  <c r="BB2597" i="1" s="1"/>
  <c r="BC2597" i="1" s="1"/>
  <c r="BD2597" i="1" s="1"/>
  <c r="BE2597" i="1" s="1"/>
  <c r="AC2596" i="1"/>
  <c r="AD2596" i="1" s="1"/>
  <c r="AE2596" i="1" s="1"/>
  <c r="AF2596" i="1" s="1"/>
  <c r="AG2596" i="1" s="1"/>
  <c r="AH2596" i="1" s="1"/>
  <c r="AI2596" i="1" s="1"/>
  <c r="AJ2596" i="1" s="1"/>
  <c r="AK2596" i="1" s="1"/>
  <c r="AL2596" i="1" s="1"/>
  <c r="AM2596" i="1" s="1"/>
  <c r="AN2596" i="1" s="1"/>
  <c r="AO2596" i="1" s="1"/>
  <c r="AP2596" i="1" s="1"/>
  <c r="AQ2596" i="1" s="1"/>
  <c r="AR2596" i="1" s="1"/>
  <c r="AS2596" i="1" s="1"/>
  <c r="AT2596" i="1" s="1"/>
  <c r="AU2596" i="1" s="1"/>
  <c r="AV2596" i="1" s="1"/>
  <c r="AW2596" i="1" s="1"/>
  <c r="AX2596" i="1" s="1"/>
  <c r="AY2596" i="1" s="1"/>
  <c r="AZ2596" i="1" s="1"/>
  <c r="BA2596" i="1" s="1"/>
  <c r="BB2596" i="1" s="1"/>
  <c r="BC2596" i="1" s="1"/>
  <c r="BD2596" i="1" s="1"/>
  <c r="BE2596" i="1" s="1"/>
  <c r="AC2595" i="1"/>
  <c r="AD2595" i="1" s="1"/>
  <c r="AE2595" i="1" s="1"/>
  <c r="AF2595" i="1" s="1"/>
  <c r="AG2595" i="1" s="1"/>
  <c r="AH2595" i="1" s="1"/>
  <c r="AI2595" i="1" s="1"/>
  <c r="AJ2595" i="1" s="1"/>
  <c r="AK2595" i="1" s="1"/>
  <c r="AL2595" i="1" s="1"/>
  <c r="AM2595" i="1" s="1"/>
  <c r="AN2595" i="1" s="1"/>
  <c r="AO2595" i="1" s="1"/>
  <c r="AP2595" i="1" s="1"/>
  <c r="AQ2595" i="1" s="1"/>
  <c r="AR2595" i="1" s="1"/>
  <c r="AS2595" i="1" s="1"/>
  <c r="AT2595" i="1" s="1"/>
  <c r="AU2595" i="1" s="1"/>
  <c r="AV2595" i="1" s="1"/>
  <c r="AW2595" i="1" s="1"/>
  <c r="AX2595" i="1" s="1"/>
  <c r="AY2595" i="1" s="1"/>
  <c r="AZ2595" i="1" s="1"/>
  <c r="BA2595" i="1" s="1"/>
  <c r="BB2595" i="1" s="1"/>
  <c r="BC2595" i="1" s="1"/>
  <c r="BD2595" i="1" s="1"/>
  <c r="BE2595" i="1" s="1"/>
  <c r="AC2594" i="1"/>
  <c r="AD2594" i="1" s="1"/>
  <c r="AE2594" i="1" s="1"/>
  <c r="AF2594" i="1" s="1"/>
  <c r="AG2594" i="1" s="1"/>
  <c r="AH2594" i="1" s="1"/>
  <c r="AI2594" i="1" s="1"/>
  <c r="AJ2594" i="1" s="1"/>
  <c r="AK2594" i="1" s="1"/>
  <c r="AL2594" i="1" s="1"/>
  <c r="AM2594" i="1" s="1"/>
  <c r="AN2594" i="1" s="1"/>
  <c r="AO2594" i="1" s="1"/>
  <c r="AP2594" i="1" s="1"/>
  <c r="AQ2594" i="1" s="1"/>
  <c r="AR2594" i="1" s="1"/>
  <c r="AS2594" i="1" s="1"/>
  <c r="AT2594" i="1" s="1"/>
  <c r="AU2594" i="1" s="1"/>
  <c r="AV2594" i="1" s="1"/>
  <c r="AW2594" i="1" s="1"/>
  <c r="AX2594" i="1" s="1"/>
  <c r="AY2594" i="1" s="1"/>
  <c r="AZ2594" i="1" s="1"/>
  <c r="BA2594" i="1" s="1"/>
  <c r="BB2594" i="1" s="1"/>
  <c r="BC2594" i="1" s="1"/>
  <c r="BD2594" i="1" s="1"/>
  <c r="BE2594" i="1" s="1"/>
  <c r="AC2593" i="1"/>
  <c r="AD2593" i="1" s="1"/>
  <c r="AE2593" i="1" s="1"/>
  <c r="AF2593" i="1" s="1"/>
  <c r="AG2593" i="1" s="1"/>
  <c r="AH2593" i="1" s="1"/>
  <c r="AI2593" i="1" s="1"/>
  <c r="AJ2593" i="1" s="1"/>
  <c r="AK2593" i="1" s="1"/>
  <c r="AL2593" i="1" s="1"/>
  <c r="AM2593" i="1" s="1"/>
  <c r="AN2593" i="1" s="1"/>
  <c r="AO2593" i="1" s="1"/>
  <c r="AP2593" i="1" s="1"/>
  <c r="AQ2593" i="1" s="1"/>
  <c r="AR2593" i="1" s="1"/>
  <c r="AS2593" i="1" s="1"/>
  <c r="AT2593" i="1" s="1"/>
  <c r="AU2593" i="1" s="1"/>
  <c r="AV2593" i="1" s="1"/>
  <c r="AW2593" i="1" s="1"/>
  <c r="AX2593" i="1" s="1"/>
  <c r="AY2593" i="1" s="1"/>
  <c r="AZ2593" i="1" s="1"/>
  <c r="BA2593" i="1" s="1"/>
  <c r="BB2593" i="1" s="1"/>
  <c r="BC2593" i="1" s="1"/>
  <c r="BD2593" i="1" s="1"/>
  <c r="BE2593" i="1" s="1"/>
  <c r="AC2592" i="1"/>
  <c r="AD2592" i="1" s="1"/>
  <c r="AE2592" i="1" s="1"/>
  <c r="AF2592" i="1" s="1"/>
  <c r="AG2592" i="1" s="1"/>
  <c r="AH2592" i="1" s="1"/>
  <c r="AI2592" i="1" s="1"/>
  <c r="AJ2592" i="1" s="1"/>
  <c r="AK2592" i="1" s="1"/>
  <c r="AL2592" i="1" s="1"/>
  <c r="AM2592" i="1" s="1"/>
  <c r="AN2592" i="1" s="1"/>
  <c r="AO2592" i="1" s="1"/>
  <c r="AP2592" i="1" s="1"/>
  <c r="AQ2592" i="1" s="1"/>
  <c r="AR2592" i="1" s="1"/>
  <c r="AS2592" i="1" s="1"/>
  <c r="AT2592" i="1" s="1"/>
  <c r="AU2592" i="1" s="1"/>
  <c r="AV2592" i="1" s="1"/>
  <c r="AW2592" i="1" s="1"/>
  <c r="AX2592" i="1" s="1"/>
  <c r="AY2592" i="1" s="1"/>
  <c r="AZ2592" i="1" s="1"/>
  <c r="BA2592" i="1" s="1"/>
  <c r="BB2592" i="1" s="1"/>
  <c r="BC2592" i="1" s="1"/>
  <c r="BD2592" i="1" s="1"/>
  <c r="BE2592" i="1" s="1"/>
  <c r="AC2591" i="1"/>
  <c r="AD2591" i="1" s="1"/>
  <c r="AE2591" i="1" s="1"/>
  <c r="AF2591" i="1" s="1"/>
  <c r="AG2591" i="1" s="1"/>
  <c r="AH2591" i="1" s="1"/>
  <c r="AI2591" i="1" s="1"/>
  <c r="AJ2591" i="1" s="1"/>
  <c r="AK2591" i="1" s="1"/>
  <c r="AL2591" i="1" s="1"/>
  <c r="AM2591" i="1" s="1"/>
  <c r="AN2591" i="1" s="1"/>
  <c r="AO2591" i="1" s="1"/>
  <c r="AP2591" i="1" s="1"/>
  <c r="AQ2591" i="1" s="1"/>
  <c r="AR2591" i="1" s="1"/>
  <c r="AS2591" i="1" s="1"/>
  <c r="AT2591" i="1" s="1"/>
  <c r="AU2591" i="1" s="1"/>
  <c r="AV2591" i="1" s="1"/>
  <c r="AW2591" i="1" s="1"/>
  <c r="AX2591" i="1" s="1"/>
  <c r="AY2591" i="1" s="1"/>
  <c r="AZ2591" i="1" s="1"/>
  <c r="BA2591" i="1" s="1"/>
  <c r="BB2591" i="1" s="1"/>
  <c r="BC2591" i="1" s="1"/>
  <c r="BD2591" i="1" s="1"/>
  <c r="BE2591" i="1" s="1"/>
  <c r="AC2590" i="1"/>
  <c r="AD2590" i="1" s="1"/>
  <c r="AE2590" i="1" s="1"/>
  <c r="AF2590" i="1" s="1"/>
  <c r="AG2590" i="1" s="1"/>
  <c r="AH2590" i="1" s="1"/>
  <c r="AI2590" i="1" s="1"/>
  <c r="AJ2590" i="1" s="1"/>
  <c r="AK2590" i="1" s="1"/>
  <c r="AL2590" i="1" s="1"/>
  <c r="AM2590" i="1" s="1"/>
  <c r="AN2590" i="1" s="1"/>
  <c r="AO2590" i="1" s="1"/>
  <c r="AP2590" i="1" s="1"/>
  <c r="AQ2590" i="1" s="1"/>
  <c r="AR2590" i="1" s="1"/>
  <c r="AS2590" i="1" s="1"/>
  <c r="AT2590" i="1" s="1"/>
  <c r="AU2590" i="1" s="1"/>
  <c r="AV2590" i="1" s="1"/>
  <c r="AW2590" i="1" s="1"/>
  <c r="AX2590" i="1" s="1"/>
  <c r="AY2590" i="1" s="1"/>
  <c r="AZ2590" i="1" s="1"/>
  <c r="BA2590" i="1" s="1"/>
  <c r="BB2590" i="1" s="1"/>
  <c r="BC2590" i="1" s="1"/>
  <c r="BD2590" i="1" s="1"/>
  <c r="BE2590" i="1" s="1"/>
  <c r="AC2589" i="1"/>
  <c r="AD2589" i="1" s="1"/>
  <c r="AE2589" i="1" s="1"/>
  <c r="AF2589" i="1" s="1"/>
  <c r="AG2589" i="1" s="1"/>
  <c r="AH2589" i="1" s="1"/>
  <c r="AI2589" i="1" s="1"/>
  <c r="AJ2589" i="1" s="1"/>
  <c r="AK2589" i="1" s="1"/>
  <c r="AL2589" i="1" s="1"/>
  <c r="AM2589" i="1" s="1"/>
  <c r="AN2589" i="1" s="1"/>
  <c r="AO2589" i="1" s="1"/>
  <c r="AP2589" i="1" s="1"/>
  <c r="AQ2589" i="1" s="1"/>
  <c r="AR2589" i="1" s="1"/>
  <c r="AS2589" i="1" s="1"/>
  <c r="AT2589" i="1" s="1"/>
  <c r="AU2589" i="1" s="1"/>
  <c r="AV2589" i="1" s="1"/>
  <c r="AW2589" i="1" s="1"/>
  <c r="AX2589" i="1" s="1"/>
  <c r="AY2589" i="1" s="1"/>
  <c r="AZ2589" i="1" s="1"/>
  <c r="BA2589" i="1" s="1"/>
  <c r="BB2589" i="1" s="1"/>
  <c r="BC2589" i="1" s="1"/>
  <c r="BD2589" i="1" s="1"/>
  <c r="BE2589" i="1" s="1"/>
  <c r="AC2604" i="1"/>
  <c r="AD2604" i="1" s="1"/>
  <c r="AE2604" i="1" s="1"/>
  <c r="AF2604" i="1" s="1"/>
  <c r="AG2604" i="1" s="1"/>
  <c r="AH2604" i="1" s="1"/>
  <c r="AI2604" i="1" s="1"/>
  <c r="AJ2604" i="1" s="1"/>
  <c r="AK2604" i="1" s="1"/>
  <c r="AL2604" i="1" s="1"/>
  <c r="AM2604" i="1" s="1"/>
  <c r="AN2604" i="1" s="1"/>
  <c r="AO2604" i="1" s="1"/>
  <c r="AP2604" i="1" s="1"/>
  <c r="AQ2604" i="1" s="1"/>
  <c r="AR2604" i="1" s="1"/>
  <c r="AS2604" i="1" s="1"/>
  <c r="AT2604" i="1" s="1"/>
  <c r="AU2604" i="1" s="1"/>
  <c r="AV2604" i="1" s="1"/>
  <c r="AW2604" i="1" s="1"/>
  <c r="AX2604" i="1" s="1"/>
  <c r="AY2604" i="1" s="1"/>
  <c r="AZ2604" i="1" s="1"/>
  <c r="BA2604" i="1" s="1"/>
  <c r="BB2604" i="1" s="1"/>
  <c r="BC2604" i="1" s="1"/>
  <c r="BD2604" i="1" s="1"/>
  <c r="BE2604" i="1" s="1"/>
  <c r="AC2603" i="1"/>
  <c r="AD2603" i="1" s="1"/>
  <c r="AE2603" i="1" s="1"/>
  <c r="AF2603" i="1" s="1"/>
  <c r="AG2603" i="1" s="1"/>
  <c r="AH2603" i="1" s="1"/>
  <c r="AI2603" i="1" s="1"/>
  <c r="AJ2603" i="1" s="1"/>
  <c r="AK2603" i="1" s="1"/>
  <c r="AL2603" i="1" s="1"/>
  <c r="AM2603" i="1" s="1"/>
  <c r="AN2603" i="1" s="1"/>
  <c r="AO2603" i="1" s="1"/>
  <c r="AP2603" i="1" s="1"/>
  <c r="AQ2603" i="1" s="1"/>
  <c r="AR2603" i="1" s="1"/>
  <c r="AS2603" i="1" s="1"/>
  <c r="AT2603" i="1" s="1"/>
  <c r="AU2603" i="1" s="1"/>
  <c r="AV2603" i="1" s="1"/>
  <c r="AW2603" i="1" s="1"/>
  <c r="AX2603" i="1" s="1"/>
  <c r="AY2603" i="1" s="1"/>
  <c r="AZ2603" i="1" s="1"/>
  <c r="BA2603" i="1" s="1"/>
  <c r="BB2603" i="1" s="1"/>
  <c r="BC2603" i="1" s="1"/>
  <c r="BD2603" i="1" s="1"/>
  <c r="BE2603" i="1" s="1"/>
  <c r="AK2576" i="1" l="1"/>
  <c r="AJ2582" i="1"/>
  <c r="AL2576" i="1" l="1"/>
  <c r="AK2582" i="1"/>
  <c r="X4171" i="1"/>
  <c r="X4172" i="1"/>
  <c r="X4173" i="1"/>
  <c r="X4174" i="1"/>
  <c r="X4175" i="1"/>
  <c r="X4176" i="1"/>
  <c r="X4177" i="1"/>
  <c r="X4178" i="1"/>
  <c r="X4179" i="1"/>
  <c r="X4180" i="1"/>
  <c r="X4181" i="1"/>
  <c r="X4170" i="1"/>
  <c r="S4206" i="1"/>
  <c r="S4205" i="1"/>
  <c r="S4204" i="1"/>
  <c r="S4203" i="1"/>
  <c r="S4202" i="1"/>
  <c r="S4201" i="1"/>
  <c r="S4200" i="1"/>
  <c r="S4199" i="1"/>
  <c r="S4198" i="1"/>
  <c r="R4207" i="1"/>
  <c r="S4245" i="1"/>
  <c r="S4244" i="1"/>
  <c r="S4243" i="1"/>
  <c r="S4242" i="1"/>
  <c r="S4241" i="1"/>
  <c r="S4240" i="1"/>
  <c r="S4239" i="1"/>
  <c r="S4238" i="1"/>
  <c r="S4237" i="1"/>
  <c r="S4233" i="1"/>
  <c r="S4232" i="1"/>
  <c r="S4231" i="1"/>
  <c r="S4230" i="1"/>
  <c r="S4229" i="1"/>
  <c r="S4228" i="1"/>
  <c r="S4227" i="1"/>
  <c r="S4226" i="1"/>
  <c r="S4225" i="1"/>
  <c r="S4214" i="1"/>
  <c r="S4215" i="1"/>
  <c r="S4216" i="1"/>
  <c r="S4217" i="1"/>
  <c r="S4218" i="1"/>
  <c r="S4219" i="1"/>
  <c r="S4220" i="1"/>
  <c r="S4221" i="1"/>
  <c r="S4213" i="1"/>
  <c r="R4246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R4234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S4207" i="1" l="1"/>
  <c r="AL4201" i="1" s="1"/>
  <c r="S4222" i="1"/>
  <c r="S4246" i="1"/>
  <c r="Y4203" i="1"/>
  <c r="AG4203" i="1"/>
  <c r="Z4203" i="1"/>
  <c r="AH4203" i="1"/>
  <c r="AB4203" i="1"/>
  <c r="W4203" i="1"/>
  <c r="AA4203" i="1"/>
  <c r="AI4203" i="1"/>
  <c r="AJ4203" i="1"/>
  <c r="AE4203" i="1"/>
  <c r="AC4203" i="1"/>
  <c r="AK4203" i="1"/>
  <c r="AD4203" i="1"/>
  <c r="X4203" i="1"/>
  <c r="AF4203" i="1"/>
  <c r="AM4203" i="1"/>
  <c r="AM4204" i="1"/>
  <c r="AM4206" i="1"/>
  <c r="AM4207" i="1"/>
  <c r="AM4198" i="1"/>
  <c r="AM4205" i="1"/>
  <c r="AM4200" i="1"/>
  <c r="AM4201" i="1"/>
  <c r="AM4202" i="1"/>
  <c r="AM4199" i="1"/>
  <c r="AC4205" i="1"/>
  <c r="AK4205" i="1"/>
  <c r="AD4205" i="1"/>
  <c r="AF4205" i="1"/>
  <c r="AE4205" i="1"/>
  <c r="Y4205" i="1"/>
  <c r="AI4205" i="1"/>
  <c r="X4205" i="1"/>
  <c r="AH4205" i="1"/>
  <c r="W4205" i="1"/>
  <c r="AA4205" i="1"/>
  <c r="AG4205" i="1"/>
  <c r="Z4205" i="1"/>
  <c r="AB4205" i="1"/>
  <c r="AJ4205" i="1"/>
  <c r="AE4198" i="1"/>
  <c r="X4198" i="1"/>
  <c r="AF4198" i="1"/>
  <c r="Y4198" i="1"/>
  <c r="AG4198" i="1"/>
  <c r="Z4198" i="1"/>
  <c r="AH4198" i="1"/>
  <c r="AC4198" i="1"/>
  <c r="AK4198" i="1"/>
  <c r="AA4198" i="1"/>
  <c r="AI4198" i="1"/>
  <c r="AB4198" i="1"/>
  <c r="AJ4198" i="1"/>
  <c r="AD4198" i="1"/>
  <c r="W4198" i="1"/>
  <c r="AE4206" i="1"/>
  <c r="X4206" i="1"/>
  <c r="AF4206" i="1"/>
  <c r="Y4206" i="1"/>
  <c r="AG4206" i="1"/>
  <c r="Z4206" i="1"/>
  <c r="AA4206" i="1"/>
  <c r="AJ4206" i="1"/>
  <c r="W4206" i="1"/>
  <c r="AH4206" i="1"/>
  <c r="AI4206" i="1"/>
  <c r="AK4206" i="1"/>
  <c r="AB4206" i="1"/>
  <c r="AC4206" i="1"/>
  <c r="AD4206" i="1"/>
  <c r="AA4204" i="1"/>
  <c r="AI4204" i="1"/>
  <c r="AB4204" i="1"/>
  <c r="AJ4204" i="1"/>
  <c r="AC4204" i="1"/>
  <c r="AK4204" i="1"/>
  <c r="AD4204" i="1"/>
  <c r="W4204" i="1"/>
  <c r="Y4204" i="1"/>
  <c r="AE4204" i="1"/>
  <c r="X4204" i="1"/>
  <c r="AF4204" i="1"/>
  <c r="AG4204" i="1"/>
  <c r="Z4204" i="1"/>
  <c r="AH4204" i="1"/>
  <c r="Y4199" i="1"/>
  <c r="AG4199" i="1"/>
  <c r="Z4199" i="1"/>
  <c r="AH4199" i="1"/>
  <c r="AA4199" i="1"/>
  <c r="AI4199" i="1"/>
  <c r="AE4199" i="1"/>
  <c r="AB4199" i="1"/>
  <c r="AJ4199" i="1"/>
  <c r="AC4199" i="1"/>
  <c r="AK4199" i="1"/>
  <c r="AD4199" i="1"/>
  <c r="X4199" i="1"/>
  <c r="AF4199" i="1"/>
  <c r="W4199" i="1"/>
  <c r="AA4200" i="1"/>
  <c r="AI4200" i="1"/>
  <c r="W4200" i="1"/>
  <c r="AB4200" i="1"/>
  <c r="AJ4200" i="1"/>
  <c r="AC4200" i="1"/>
  <c r="AK4200" i="1"/>
  <c r="AD4200" i="1"/>
  <c r="AG4200" i="1"/>
  <c r="AE4200" i="1"/>
  <c r="X4200" i="1"/>
  <c r="AF4200" i="1"/>
  <c r="Y4200" i="1"/>
  <c r="Z4200" i="1"/>
  <c r="AH4200" i="1"/>
  <c r="S4234" i="1"/>
  <c r="W4228" i="1" s="1" a="1"/>
  <c r="AC4201" i="1"/>
  <c r="AK4201" i="1"/>
  <c r="AD4201" i="1"/>
  <c r="W4201" i="1"/>
  <c r="AE4201" i="1"/>
  <c r="AA4201" i="1"/>
  <c r="X4201" i="1"/>
  <c r="AF4201" i="1"/>
  <c r="Y4201" i="1"/>
  <c r="AG4201" i="1"/>
  <c r="Z4201" i="1"/>
  <c r="AH4201" i="1"/>
  <c r="AI4201" i="1"/>
  <c r="AB4201" i="1"/>
  <c r="AJ4201" i="1"/>
  <c r="AE4202" i="1"/>
  <c r="X4202" i="1"/>
  <c r="AF4202" i="1"/>
  <c r="Y4202" i="1"/>
  <c r="AG4202" i="1"/>
  <c r="W4202" i="1"/>
  <c r="AH4202" i="1"/>
  <c r="AK4202" i="1"/>
  <c r="Z4202" i="1"/>
  <c r="AC4202" i="1"/>
  <c r="AA4202" i="1"/>
  <c r="AI4202" i="1"/>
  <c r="AB4202" i="1"/>
  <c r="AJ4202" i="1"/>
  <c r="AD4202" i="1"/>
  <c r="AM2576" i="1"/>
  <c r="AL2582" i="1"/>
  <c r="Z4182" i="1"/>
  <c r="Z4183" i="1"/>
  <c r="Z4184" i="1"/>
  <c r="Z4185" i="1"/>
  <c r="Z4186" i="1"/>
  <c r="Z4187" i="1"/>
  <c r="Z4188" i="1"/>
  <c r="Z4189" i="1"/>
  <c r="Z4190" i="1"/>
  <c r="Z4194" i="1"/>
  <c r="Z4193" i="1"/>
  <c r="Z4192" i="1"/>
  <c r="Z4191" i="1"/>
  <c r="BG4249" i="1"/>
  <c r="AL4204" i="1" l="1"/>
  <c r="AN4204" i="1" s="1"/>
  <c r="AL4203" i="1"/>
  <c r="AN4203" i="1" s="1"/>
  <c r="AL4206" i="1"/>
  <c r="AN4206" i="1" s="1"/>
  <c r="W4222" i="1" a="1"/>
  <c r="Y4222" i="1" s="1"/>
  <c r="AL4200" i="1"/>
  <c r="AN4200" i="1" s="1"/>
  <c r="AL4199" i="1"/>
  <c r="AN4199" i="1" s="1"/>
  <c r="AL4198" i="1"/>
  <c r="AN4198" i="1" s="1"/>
  <c r="W4238" i="1" a="1"/>
  <c r="W4238" i="1" s="1"/>
  <c r="AL4205" i="1"/>
  <c r="AN4205" i="1" s="1"/>
  <c r="AL4202" i="1"/>
  <c r="AN4202" i="1" s="1"/>
  <c r="W4228" i="1"/>
  <c r="O4182" i="1" s="1"/>
  <c r="Z4228" i="1"/>
  <c r="R4182" i="1" s="1"/>
  <c r="Y4228" i="1"/>
  <c r="Q4182" i="1" s="1"/>
  <c r="X4228" i="1"/>
  <c r="P4182" i="1" s="1"/>
  <c r="AB4228" i="1"/>
  <c r="T4182" i="1" s="1"/>
  <c r="AE4228" i="1"/>
  <c r="AD4228" i="1"/>
  <c r="V4182" i="1" s="1"/>
  <c r="AC4228" i="1"/>
  <c r="U4182" i="1" s="1"/>
  <c r="AA4228" i="1"/>
  <c r="S4182" i="1" s="1"/>
  <c r="AN4201" i="1"/>
  <c r="W4212" i="1" a="1"/>
  <c r="AN2576" i="1"/>
  <c r="AM2582" i="1"/>
  <c r="AD3017" i="1"/>
  <c r="AE3017" i="1" s="1"/>
  <c r="AF3017" i="1" s="1"/>
  <c r="AG3017" i="1" s="1"/>
  <c r="AH3017" i="1" s="1"/>
  <c r="AI3017" i="1" s="1"/>
  <c r="AJ3017" i="1" s="1"/>
  <c r="AK3017" i="1" s="1"/>
  <c r="AL3017" i="1" s="1"/>
  <c r="AM3017" i="1" s="1"/>
  <c r="AN3017" i="1" s="1"/>
  <c r="AO3017" i="1" s="1"/>
  <c r="AP3017" i="1" s="1"/>
  <c r="AQ3017" i="1" s="1"/>
  <c r="AR3017" i="1" s="1"/>
  <c r="AS3017" i="1" s="1"/>
  <c r="AT3017" i="1" s="1"/>
  <c r="AU3017" i="1" s="1"/>
  <c r="AV3017" i="1" s="1"/>
  <c r="AW3017" i="1" s="1"/>
  <c r="AX3017" i="1" s="1"/>
  <c r="AY3017" i="1" s="1"/>
  <c r="AZ3017" i="1" s="1"/>
  <c r="BA3017" i="1" s="1"/>
  <c r="BB3017" i="1" s="1"/>
  <c r="BC3017" i="1" s="1"/>
  <c r="BD3017" i="1" s="1"/>
  <c r="BE3017" i="1" s="1"/>
  <c r="AD2985" i="1"/>
  <c r="AE2985" i="1" s="1"/>
  <c r="AF2985" i="1" s="1"/>
  <c r="AG2985" i="1" s="1"/>
  <c r="AH2985" i="1" s="1"/>
  <c r="AI2985" i="1" s="1"/>
  <c r="AJ2985" i="1" s="1"/>
  <c r="AK2985" i="1" s="1"/>
  <c r="AL2985" i="1" s="1"/>
  <c r="AM2985" i="1" s="1"/>
  <c r="AN2985" i="1" s="1"/>
  <c r="AO2985" i="1" s="1"/>
  <c r="AP2985" i="1" s="1"/>
  <c r="AQ2985" i="1" s="1"/>
  <c r="AR2985" i="1" s="1"/>
  <c r="AS2985" i="1" s="1"/>
  <c r="AT2985" i="1" s="1"/>
  <c r="AU2985" i="1" s="1"/>
  <c r="AV2985" i="1" s="1"/>
  <c r="AW2985" i="1" s="1"/>
  <c r="AX2985" i="1" s="1"/>
  <c r="AY2985" i="1" s="1"/>
  <c r="AZ2985" i="1" s="1"/>
  <c r="BA2985" i="1" s="1"/>
  <c r="BB2985" i="1" s="1"/>
  <c r="BC2985" i="1" s="1"/>
  <c r="BD2985" i="1" s="1"/>
  <c r="BE2985" i="1" s="1"/>
  <c r="AD2984" i="1"/>
  <c r="AE2984" i="1" s="1"/>
  <c r="AF2984" i="1" s="1"/>
  <c r="AG2984" i="1" s="1"/>
  <c r="AH2984" i="1" s="1"/>
  <c r="AI2984" i="1" s="1"/>
  <c r="AJ2984" i="1" s="1"/>
  <c r="AK2984" i="1" s="1"/>
  <c r="AL2984" i="1" s="1"/>
  <c r="AM2984" i="1" s="1"/>
  <c r="AN2984" i="1" s="1"/>
  <c r="AO2984" i="1" s="1"/>
  <c r="AP2984" i="1" s="1"/>
  <c r="AQ2984" i="1" s="1"/>
  <c r="AR2984" i="1" s="1"/>
  <c r="AS2984" i="1" s="1"/>
  <c r="AT2984" i="1" s="1"/>
  <c r="AU2984" i="1" s="1"/>
  <c r="AV2984" i="1" s="1"/>
  <c r="AW2984" i="1" s="1"/>
  <c r="AX2984" i="1" s="1"/>
  <c r="AY2984" i="1" s="1"/>
  <c r="AZ2984" i="1" s="1"/>
  <c r="BA2984" i="1" s="1"/>
  <c r="BB2984" i="1" s="1"/>
  <c r="BC2984" i="1" s="1"/>
  <c r="BD2984" i="1" s="1"/>
  <c r="BE2984" i="1" s="1"/>
  <c r="AD2949" i="1"/>
  <c r="AE2949" i="1" s="1"/>
  <c r="AF2949" i="1" s="1"/>
  <c r="AG2949" i="1" s="1"/>
  <c r="AH2949" i="1" s="1"/>
  <c r="AI2949" i="1" s="1"/>
  <c r="AJ2949" i="1" s="1"/>
  <c r="AK2949" i="1" s="1"/>
  <c r="AL2949" i="1" s="1"/>
  <c r="AM2949" i="1" s="1"/>
  <c r="AN2949" i="1" s="1"/>
  <c r="AO2949" i="1" s="1"/>
  <c r="AP2949" i="1" s="1"/>
  <c r="AQ2949" i="1" s="1"/>
  <c r="AR2949" i="1" s="1"/>
  <c r="AS2949" i="1" s="1"/>
  <c r="AT2949" i="1" s="1"/>
  <c r="AU2949" i="1" s="1"/>
  <c r="AV2949" i="1" s="1"/>
  <c r="AW2949" i="1" s="1"/>
  <c r="AX2949" i="1" s="1"/>
  <c r="AY2949" i="1" s="1"/>
  <c r="AZ2949" i="1" s="1"/>
  <c r="BA2949" i="1" s="1"/>
  <c r="BB2949" i="1" s="1"/>
  <c r="BC2949" i="1" s="1"/>
  <c r="BD2949" i="1" s="1"/>
  <c r="BE2949" i="1" s="1"/>
  <c r="AD2917" i="1"/>
  <c r="AE2917" i="1" s="1"/>
  <c r="AF2917" i="1" s="1"/>
  <c r="AG2917" i="1" s="1"/>
  <c r="AH2917" i="1" s="1"/>
  <c r="AI2917" i="1" s="1"/>
  <c r="AJ2917" i="1" s="1"/>
  <c r="AK2917" i="1" s="1"/>
  <c r="AL2917" i="1" s="1"/>
  <c r="AM2917" i="1" s="1"/>
  <c r="AN2917" i="1" s="1"/>
  <c r="AO2917" i="1" s="1"/>
  <c r="AP2917" i="1" s="1"/>
  <c r="AQ2917" i="1" s="1"/>
  <c r="AR2917" i="1" s="1"/>
  <c r="AS2917" i="1" s="1"/>
  <c r="AT2917" i="1" s="1"/>
  <c r="AU2917" i="1" s="1"/>
  <c r="AV2917" i="1" s="1"/>
  <c r="AW2917" i="1" s="1"/>
  <c r="AX2917" i="1" s="1"/>
  <c r="AY2917" i="1" s="1"/>
  <c r="AZ2917" i="1" s="1"/>
  <c r="BA2917" i="1" s="1"/>
  <c r="BB2917" i="1" s="1"/>
  <c r="BC2917" i="1" s="1"/>
  <c r="BD2917" i="1" s="1"/>
  <c r="BE2917" i="1" s="1"/>
  <c r="AD2916" i="1"/>
  <c r="AE2916" i="1" s="1"/>
  <c r="AF2916" i="1" s="1"/>
  <c r="AG2916" i="1" s="1"/>
  <c r="AH2916" i="1" s="1"/>
  <c r="AI2916" i="1" s="1"/>
  <c r="AJ2916" i="1" s="1"/>
  <c r="AK2916" i="1" s="1"/>
  <c r="AL2916" i="1" s="1"/>
  <c r="AM2916" i="1" s="1"/>
  <c r="AN2916" i="1" s="1"/>
  <c r="AO2916" i="1" s="1"/>
  <c r="AP2916" i="1" s="1"/>
  <c r="AQ2916" i="1" s="1"/>
  <c r="AR2916" i="1" s="1"/>
  <c r="AS2916" i="1" s="1"/>
  <c r="AT2916" i="1" s="1"/>
  <c r="AU2916" i="1" s="1"/>
  <c r="AV2916" i="1" s="1"/>
  <c r="AW2916" i="1" s="1"/>
  <c r="AX2916" i="1" s="1"/>
  <c r="AY2916" i="1" s="1"/>
  <c r="AZ2916" i="1" s="1"/>
  <c r="BA2916" i="1" s="1"/>
  <c r="BB2916" i="1" s="1"/>
  <c r="BC2916" i="1" s="1"/>
  <c r="BD2916" i="1" s="1"/>
  <c r="BE2916" i="1" s="1"/>
  <c r="AD4222" i="1" l="1"/>
  <c r="J4192" i="1" s="1"/>
  <c r="AC4238" i="1"/>
  <c r="AC4239" i="1" s="1"/>
  <c r="AC4240" i="1" s="1"/>
  <c r="U4194" i="1" s="1"/>
  <c r="AE4222" i="1"/>
  <c r="K4192" i="1" s="1"/>
  <c r="X4238" i="1"/>
  <c r="P4192" i="1" s="1"/>
  <c r="Z4222" i="1"/>
  <c r="F4192" i="1" s="1"/>
  <c r="AE4238" i="1"/>
  <c r="AE4239" i="1" s="1"/>
  <c r="AE4240" i="1" s="1"/>
  <c r="W4194" i="1" s="1"/>
  <c r="W4222" i="1"/>
  <c r="C4192" i="1" s="1"/>
  <c r="AD4238" i="1"/>
  <c r="AD4239" i="1" s="1"/>
  <c r="AD4240" i="1" s="1"/>
  <c r="V4194" i="1" s="1"/>
  <c r="AA4222" i="1"/>
  <c r="G4192" i="1" s="1"/>
  <c r="AB4222" i="1"/>
  <c r="H4192" i="1" s="1"/>
  <c r="AB4238" i="1"/>
  <c r="Z4238" i="1"/>
  <c r="Z4239" i="1" s="1"/>
  <c r="Z4240" i="1" s="1"/>
  <c r="R4194" i="1" s="1"/>
  <c r="X4222" i="1"/>
  <c r="D4192" i="1" s="1"/>
  <c r="Y4238" i="1"/>
  <c r="Q4192" i="1" s="1"/>
  <c r="AC4222" i="1"/>
  <c r="I4192" i="1" s="1"/>
  <c r="AA4238" i="1"/>
  <c r="AA4239" i="1" s="1"/>
  <c r="S4193" i="1" s="1"/>
  <c r="AO2576" i="1"/>
  <c r="AN2582" i="1"/>
  <c r="W4212" i="1"/>
  <c r="AB4212" i="1"/>
  <c r="AD4212" i="1"/>
  <c r="AA4212" i="1"/>
  <c r="Z4212" i="1"/>
  <c r="Y4212" i="1"/>
  <c r="X4212" i="1"/>
  <c r="AE4212" i="1"/>
  <c r="AC4212" i="1"/>
  <c r="W4239" i="1"/>
  <c r="O4192" i="1"/>
  <c r="E4192" i="1"/>
  <c r="Y4223" i="1"/>
  <c r="AC2106" i="1"/>
  <c r="AA4240" i="1" l="1"/>
  <c r="S4194" i="1" s="1"/>
  <c r="S4192" i="1"/>
  <c r="AA4223" i="1"/>
  <c r="AA4224" i="1" s="1"/>
  <c r="G4194" i="1" s="1"/>
  <c r="W4193" i="1"/>
  <c r="AE4223" i="1"/>
  <c r="AE4224" i="1" s="1"/>
  <c r="K4194" i="1" s="1"/>
  <c r="U4193" i="1"/>
  <c r="W4223" i="1"/>
  <c r="C4193" i="1" s="1"/>
  <c r="W4192" i="1"/>
  <c r="X4223" i="1"/>
  <c r="D4193" i="1" s="1"/>
  <c r="AD4223" i="1"/>
  <c r="J4193" i="1" s="1"/>
  <c r="L4192" i="1"/>
  <c r="R4193" i="1"/>
  <c r="U4192" i="1"/>
  <c r="V4192" i="1"/>
  <c r="AC4223" i="1"/>
  <c r="I4193" i="1" s="1"/>
  <c r="Z4223" i="1"/>
  <c r="Z4224" i="1" s="1"/>
  <c r="F4194" i="1" s="1"/>
  <c r="V4193" i="1"/>
  <c r="X4239" i="1"/>
  <c r="X4240" i="1" s="1"/>
  <c r="P4194" i="1" s="1"/>
  <c r="AB4223" i="1"/>
  <c r="R4192" i="1"/>
  <c r="AF4238" i="1"/>
  <c r="T4192" i="1"/>
  <c r="AB4239" i="1"/>
  <c r="AF4222" i="1"/>
  <c r="Y4239" i="1"/>
  <c r="P4193" i="1"/>
  <c r="AP2576" i="1"/>
  <c r="AO2582" i="1"/>
  <c r="W4240" i="1"/>
  <c r="O4194" i="1" s="1"/>
  <c r="O4193" i="1"/>
  <c r="Y4224" i="1"/>
  <c r="E4194" i="1" s="1"/>
  <c r="E4193" i="1"/>
  <c r="W4224" i="1" l="1"/>
  <c r="C4194" i="1" s="1"/>
  <c r="AF4223" i="1"/>
  <c r="G4193" i="1"/>
  <c r="K4193" i="1"/>
  <c r="AC4224" i="1"/>
  <c r="I4194" i="1" s="1"/>
  <c r="F4193" i="1"/>
  <c r="X4224" i="1"/>
  <c r="D4194" i="1" s="1"/>
  <c r="AB4224" i="1"/>
  <c r="H4194" i="1" s="1"/>
  <c r="AD4224" i="1"/>
  <c r="J4194" i="1" s="1"/>
  <c r="H4193" i="1"/>
  <c r="AF4239" i="1"/>
  <c r="X4192" i="1"/>
  <c r="Y4192" i="1" s="1"/>
  <c r="T4193" i="1"/>
  <c r="AB4240" i="1"/>
  <c r="T4194" i="1" s="1"/>
  <c r="Y4240" i="1"/>
  <c r="Q4193" i="1"/>
  <c r="AQ2576" i="1"/>
  <c r="AP2582" i="1"/>
  <c r="Z4085" i="1"/>
  <c r="BM2277" i="1"/>
  <c r="BL2277" i="1"/>
  <c r="BM2276" i="1"/>
  <c r="BL2276" i="1"/>
  <c r="L4194" i="1" l="1"/>
  <c r="AF4224" i="1"/>
  <c r="L4193" i="1"/>
  <c r="X4193" i="1"/>
  <c r="Q4194" i="1"/>
  <c r="X4194" i="1" s="1"/>
  <c r="AF4240" i="1"/>
  <c r="AR2576" i="1"/>
  <c r="AQ2582" i="1"/>
  <c r="Y4193" i="1" l="1"/>
  <c r="Y4194" i="1"/>
  <c r="AS2576" i="1"/>
  <c r="AR2582" i="1"/>
  <c r="BJ2277" i="1"/>
  <c r="BI2277" i="1"/>
  <c r="BJ2276" i="1"/>
  <c r="BI2276" i="1"/>
  <c r="AT2576" i="1" l="1"/>
  <c r="AS2582" i="1"/>
  <c r="BG2277" i="1"/>
  <c r="BF2277" i="1"/>
  <c r="BG2276" i="1"/>
  <c r="BF2276" i="1"/>
  <c r="AU2576" i="1" l="1"/>
  <c r="AT2582" i="1"/>
  <c r="BD2277" i="1"/>
  <c r="BC2277" i="1"/>
  <c r="BD2276" i="1"/>
  <c r="BC2276" i="1"/>
  <c r="BA2277" i="1"/>
  <c r="AZ2277" i="1"/>
  <c r="BA2276" i="1"/>
  <c r="AZ2276" i="1"/>
  <c r="AX2277" i="1"/>
  <c r="AW2277" i="1"/>
  <c r="AX2276" i="1"/>
  <c r="AW2276" i="1"/>
  <c r="AU2277" i="1"/>
  <c r="AT2277" i="1"/>
  <c r="AU2276" i="1"/>
  <c r="AT2276" i="1"/>
  <c r="AV2576" i="1" l="1"/>
  <c r="AU2582" i="1"/>
  <c r="AR2277" i="1"/>
  <c r="AQ2277" i="1"/>
  <c r="AR2276" i="1"/>
  <c r="AQ2276" i="1"/>
  <c r="AO2277" i="1"/>
  <c r="AN2277" i="1"/>
  <c r="AO2276" i="1"/>
  <c r="AN2276" i="1"/>
  <c r="AL2277" i="1"/>
  <c r="AK2277" i="1"/>
  <c r="AL2276" i="1"/>
  <c r="AK2276" i="1"/>
  <c r="AI2277" i="1"/>
  <c r="AH2277" i="1"/>
  <c r="AI2276" i="1"/>
  <c r="AH2276" i="1"/>
  <c r="AE2266" i="1"/>
  <c r="AE2267" i="1"/>
  <c r="AE2268" i="1"/>
  <c r="AE2269" i="1"/>
  <c r="AE2270" i="1"/>
  <c r="AE2271" i="1"/>
  <c r="AE2272" i="1"/>
  <c r="AE2273" i="1"/>
  <c r="AE2274" i="1"/>
  <c r="AE2275" i="1"/>
  <c r="AF2267" i="1"/>
  <c r="AF2268" i="1"/>
  <c r="AF2269" i="1"/>
  <c r="AF2270" i="1"/>
  <c r="AF2271" i="1"/>
  <c r="AF2272" i="1"/>
  <c r="AF2274" i="1"/>
  <c r="AF2275" i="1"/>
  <c r="AF2266" i="1"/>
  <c r="AW2576" i="1" l="1"/>
  <c r="AV2582" i="1"/>
  <c r="AF2276" i="1"/>
  <c r="AX2279" i="1" s="1"/>
  <c r="AF2277" i="1"/>
  <c r="AX2280" i="1" s="1"/>
  <c r="AE2276" i="1"/>
  <c r="AQ2279" i="1" s="1"/>
  <c r="AE2277" i="1"/>
  <c r="AW2280" i="1" s="1"/>
  <c r="BC2280" i="1" l="1"/>
  <c r="AO2280" i="1"/>
  <c r="AK2279" i="1"/>
  <c r="AU2280" i="1"/>
  <c r="BD2280" i="1"/>
  <c r="BA2280" i="1"/>
  <c r="AI2280" i="1"/>
  <c r="AL2280" i="1"/>
  <c r="AR2280" i="1"/>
  <c r="BG2280" i="1"/>
  <c r="AX2576" i="1"/>
  <c r="AW2582" i="1"/>
  <c r="BG2279" i="1"/>
  <c r="AU2279" i="1"/>
  <c r="BD2279" i="1"/>
  <c r="AO2279" i="1"/>
  <c r="AR2279" i="1"/>
  <c r="AI2279" i="1"/>
  <c r="AL2279" i="1"/>
  <c r="BA2279" i="1"/>
  <c r="BI2280" i="1"/>
  <c r="BL2280" i="1"/>
  <c r="BI2279" i="1"/>
  <c r="BL2279" i="1"/>
  <c r="BJ2280" i="1"/>
  <c r="BM2280" i="1"/>
  <c r="BJ2279" i="1"/>
  <c r="BM2279" i="1"/>
  <c r="AZ2280" i="1"/>
  <c r="AW2279" i="1"/>
  <c r="AZ2279" i="1"/>
  <c r="AN2279" i="1"/>
  <c r="AT2279" i="1"/>
  <c r="BF2279" i="1"/>
  <c r="AH2279" i="1"/>
  <c r="BC2279" i="1"/>
  <c r="AN2280" i="1"/>
  <c r="AT2280" i="1"/>
  <c r="AK2280" i="1"/>
  <c r="AH2280" i="1"/>
  <c r="BF2280" i="1"/>
  <c r="AQ2280" i="1"/>
  <c r="AD3053" i="1"/>
  <c r="AE3053" i="1" s="1"/>
  <c r="AF3053" i="1" s="1"/>
  <c r="AG3053" i="1" s="1"/>
  <c r="AH3053" i="1" s="1"/>
  <c r="AI3053" i="1" s="1"/>
  <c r="AJ3053" i="1" s="1"/>
  <c r="AK3053" i="1" s="1"/>
  <c r="AL3053" i="1" s="1"/>
  <c r="AM3053" i="1" s="1"/>
  <c r="AN3053" i="1" s="1"/>
  <c r="AO3053" i="1" s="1"/>
  <c r="AP3053" i="1" s="1"/>
  <c r="AQ3053" i="1" s="1"/>
  <c r="AR3053" i="1" s="1"/>
  <c r="AS3053" i="1" s="1"/>
  <c r="AT3053" i="1" s="1"/>
  <c r="AU3053" i="1" s="1"/>
  <c r="AV3053" i="1" s="1"/>
  <c r="AW3053" i="1" s="1"/>
  <c r="AX3053" i="1" s="1"/>
  <c r="AY3053" i="1" s="1"/>
  <c r="AZ3053" i="1" s="1"/>
  <c r="BA3053" i="1" s="1"/>
  <c r="BB3053" i="1" s="1"/>
  <c r="BC3053" i="1" s="1"/>
  <c r="BD3053" i="1" s="1"/>
  <c r="BE3053" i="1" s="1"/>
  <c r="BF3053" i="1" s="1"/>
  <c r="AD3052" i="1"/>
  <c r="AE3052" i="1" s="1"/>
  <c r="AF3052" i="1" s="1"/>
  <c r="AG3052" i="1" s="1"/>
  <c r="AH3052" i="1" s="1"/>
  <c r="AI3052" i="1" s="1"/>
  <c r="AJ3052" i="1" s="1"/>
  <c r="AK3052" i="1" s="1"/>
  <c r="AL3052" i="1" s="1"/>
  <c r="AM3052" i="1" s="1"/>
  <c r="AN3052" i="1" s="1"/>
  <c r="AO3052" i="1" s="1"/>
  <c r="AP3052" i="1" s="1"/>
  <c r="AQ3052" i="1" s="1"/>
  <c r="AR3052" i="1" s="1"/>
  <c r="AS3052" i="1" s="1"/>
  <c r="AT3052" i="1" s="1"/>
  <c r="AU3052" i="1" s="1"/>
  <c r="AV3052" i="1" s="1"/>
  <c r="AW3052" i="1" s="1"/>
  <c r="AX3052" i="1" s="1"/>
  <c r="AY3052" i="1" s="1"/>
  <c r="AZ3052" i="1" s="1"/>
  <c r="BA3052" i="1" s="1"/>
  <c r="BB3052" i="1" s="1"/>
  <c r="BC3052" i="1" s="1"/>
  <c r="BD3052" i="1" s="1"/>
  <c r="BE3052" i="1" s="1"/>
  <c r="BF3052" i="1" s="1"/>
  <c r="AE3051" i="1"/>
  <c r="AF3051" i="1" s="1"/>
  <c r="AG3051" i="1" s="1"/>
  <c r="AH3051" i="1" s="1"/>
  <c r="AI3051" i="1" s="1"/>
  <c r="AJ3051" i="1" s="1"/>
  <c r="AK3051" i="1" s="1"/>
  <c r="AL3051" i="1" s="1"/>
  <c r="AM3051" i="1" s="1"/>
  <c r="AN3051" i="1" s="1"/>
  <c r="AO3051" i="1" s="1"/>
  <c r="AP3051" i="1" s="1"/>
  <c r="AQ3051" i="1" s="1"/>
  <c r="AR3051" i="1" s="1"/>
  <c r="AS3051" i="1" s="1"/>
  <c r="AT3051" i="1" s="1"/>
  <c r="AU3051" i="1" s="1"/>
  <c r="AV3051" i="1" s="1"/>
  <c r="AW3051" i="1" s="1"/>
  <c r="AX3051" i="1" s="1"/>
  <c r="AY3051" i="1" s="1"/>
  <c r="AZ3051" i="1" s="1"/>
  <c r="BA3051" i="1" s="1"/>
  <c r="BB3051" i="1" s="1"/>
  <c r="BC3051" i="1" s="1"/>
  <c r="BD3051" i="1" s="1"/>
  <c r="BE3051" i="1" s="1"/>
  <c r="BF3051" i="1" s="1"/>
  <c r="AD3048" i="1"/>
  <c r="AE3048" i="1" s="1"/>
  <c r="AF3048" i="1" s="1"/>
  <c r="AG3048" i="1" s="1"/>
  <c r="AH3048" i="1" s="1"/>
  <c r="AI3048" i="1" s="1"/>
  <c r="AJ3048" i="1" s="1"/>
  <c r="AK3048" i="1" s="1"/>
  <c r="AL3048" i="1" s="1"/>
  <c r="AM3048" i="1" s="1"/>
  <c r="AN3048" i="1" s="1"/>
  <c r="AO3048" i="1" s="1"/>
  <c r="AP3048" i="1" s="1"/>
  <c r="AQ3048" i="1" s="1"/>
  <c r="AR3048" i="1" s="1"/>
  <c r="AS3048" i="1" s="1"/>
  <c r="AT3048" i="1" s="1"/>
  <c r="AU3048" i="1" s="1"/>
  <c r="AV3048" i="1" s="1"/>
  <c r="AW3048" i="1" s="1"/>
  <c r="AX3048" i="1" s="1"/>
  <c r="AY3048" i="1" s="1"/>
  <c r="AZ3048" i="1" s="1"/>
  <c r="BA3048" i="1" s="1"/>
  <c r="BB3048" i="1" s="1"/>
  <c r="BC3048" i="1" s="1"/>
  <c r="BD3048" i="1" s="1"/>
  <c r="BE3048" i="1" s="1"/>
  <c r="BF3048" i="1" s="1"/>
  <c r="AD3049" i="1"/>
  <c r="AE3049" i="1" s="1"/>
  <c r="AF3049" i="1" s="1"/>
  <c r="AG3049" i="1" s="1"/>
  <c r="AH3049" i="1" s="1"/>
  <c r="AI3049" i="1" s="1"/>
  <c r="AJ3049" i="1" s="1"/>
  <c r="AK3049" i="1" s="1"/>
  <c r="AL3049" i="1" s="1"/>
  <c r="AM3049" i="1" s="1"/>
  <c r="AN3049" i="1" s="1"/>
  <c r="AO3049" i="1" s="1"/>
  <c r="AP3049" i="1" s="1"/>
  <c r="AQ3049" i="1" s="1"/>
  <c r="AR3049" i="1" s="1"/>
  <c r="AS3049" i="1" s="1"/>
  <c r="AT3049" i="1" s="1"/>
  <c r="AU3049" i="1" s="1"/>
  <c r="AV3049" i="1" s="1"/>
  <c r="AW3049" i="1" s="1"/>
  <c r="AX3049" i="1" s="1"/>
  <c r="AY3049" i="1" s="1"/>
  <c r="AZ3049" i="1" s="1"/>
  <c r="BA3049" i="1" s="1"/>
  <c r="BB3049" i="1" s="1"/>
  <c r="BC3049" i="1" s="1"/>
  <c r="BD3049" i="1" s="1"/>
  <c r="BE3049" i="1" s="1"/>
  <c r="BF3049" i="1" s="1"/>
  <c r="AD3047" i="1"/>
  <c r="AE3047" i="1" s="1"/>
  <c r="AF3047" i="1" s="1"/>
  <c r="AG3047" i="1" s="1"/>
  <c r="AH3047" i="1" s="1"/>
  <c r="AI3047" i="1" s="1"/>
  <c r="AJ3047" i="1" s="1"/>
  <c r="AK3047" i="1" s="1"/>
  <c r="AL3047" i="1" s="1"/>
  <c r="AM3047" i="1" s="1"/>
  <c r="AN3047" i="1" s="1"/>
  <c r="AO3047" i="1" s="1"/>
  <c r="AP3047" i="1" s="1"/>
  <c r="AQ3047" i="1" s="1"/>
  <c r="AR3047" i="1" s="1"/>
  <c r="AS3047" i="1" s="1"/>
  <c r="AT3047" i="1" s="1"/>
  <c r="AU3047" i="1" s="1"/>
  <c r="AV3047" i="1" s="1"/>
  <c r="AW3047" i="1" s="1"/>
  <c r="AX3047" i="1" s="1"/>
  <c r="AY3047" i="1" s="1"/>
  <c r="AZ3047" i="1" s="1"/>
  <c r="BA3047" i="1" s="1"/>
  <c r="BB3047" i="1" s="1"/>
  <c r="BC3047" i="1" s="1"/>
  <c r="BD3047" i="1" s="1"/>
  <c r="BE3047" i="1" s="1"/>
  <c r="BF3047" i="1" s="1"/>
  <c r="Y3053" i="1"/>
  <c r="Y3052" i="1"/>
  <c r="Y3051" i="1"/>
  <c r="Y3048" i="1"/>
  <c r="Y3049" i="1"/>
  <c r="Y3047" i="1"/>
  <c r="AY2576" i="1" l="1"/>
  <c r="AX2582" i="1"/>
  <c r="AZ2576" i="1" l="1"/>
  <c r="AY2582" i="1"/>
  <c r="BA2576" i="1" l="1"/>
  <c r="AZ2582" i="1"/>
  <c r="AC3042" i="1"/>
  <c r="AD3042" i="1" s="1"/>
  <c r="AE3042" i="1" s="1"/>
  <c r="AF3042" i="1" s="1"/>
  <c r="AG3042" i="1" s="1"/>
  <c r="AH3042" i="1" s="1"/>
  <c r="AI3042" i="1" s="1"/>
  <c r="AJ3042" i="1" s="1"/>
  <c r="AK3042" i="1" s="1"/>
  <c r="AL3042" i="1" s="1"/>
  <c r="AM3042" i="1" s="1"/>
  <c r="AN3042" i="1" s="1"/>
  <c r="AO3042" i="1" s="1"/>
  <c r="AP3042" i="1" s="1"/>
  <c r="AQ3042" i="1" s="1"/>
  <c r="AR3042" i="1" s="1"/>
  <c r="AS3042" i="1" s="1"/>
  <c r="AT3042" i="1" s="1"/>
  <c r="AU3042" i="1" s="1"/>
  <c r="AV3042" i="1" s="1"/>
  <c r="AW3042" i="1" s="1"/>
  <c r="AX3042" i="1" s="1"/>
  <c r="AY3042" i="1" s="1"/>
  <c r="AZ3042" i="1" s="1"/>
  <c r="BA3042" i="1" s="1"/>
  <c r="BB3042" i="1" s="1"/>
  <c r="BC3042" i="1" s="1"/>
  <c r="BD3042" i="1" s="1"/>
  <c r="BE3042" i="1" s="1"/>
  <c r="AC3041" i="1"/>
  <c r="AD3041" i="1" s="1"/>
  <c r="AE3041" i="1" s="1"/>
  <c r="AF3041" i="1" s="1"/>
  <c r="AG3041" i="1" s="1"/>
  <c r="AH3041" i="1" s="1"/>
  <c r="AI3041" i="1" s="1"/>
  <c r="AJ3041" i="1" s="1"/>
  <c r="AK3041" i="1" s="1"/>
  <c r="AL3041" i="1" s="1"/>
  <c r="AM3041" i="1" s="1"/>
  <c r="AN3041" i="1" s="1"/>
  <c r="AO3041" i="1" s="1"/>
  <c r="AP3041" i="1" s="1"/>
  <c r="AQ3041" i="1" s="1"/>
  <c r="AR3041" i="1" s="1"/>
  <c r="AS3041" i="1" s="1"/>
  <c r="AT3041" i="1" s="1"/>
  <c r="AU3041" i="1" s="1"/>
  <c r="AV3041" i="1" s="1"/>
  <c r="AW3041" i="1" s="1"/>
  <c r="AX3041" i="1" s="1"/>
  <c r="AY3041" i="1" s="1"/>
  <c r="AZ3041" i="1" s="1"/>
  <c r="BA3041" i="1" s="1"/>
  <c r="BB3041" i="1" s="1"/>
  <c r="BC3041" i="1" s="1"/>
  <c r="BD3041" i="1" s="1"/>
  <c r="BE3041" i="1" s="1"/>
  <c r="AC3040" i="1"/>
  <c r="AD3040" i="1" s="1"/>
  <c r="AE3040" i="1" s="1"/>
  <c r="AF3040" i="1" s="1"/>
  <c r="AG3040" i="1" s="1"/>
  <c r="AH3040" i="1" s="1"/>
  <c r="AI3040" i="1" s="1"/>
  <c r="AJ3040" i="1" s="1"/>
  <c r="AK3040" i="1" s="1"/>
  <c r="AL3040" i="1" s="1"/>
  <c r="AM3040" i="1" s="1"/>
  <c r="AN3040" i="1" s="1"/>
  <c r="AO3040" i="1" s="1"/>
  <c r="AP3040" i="1" s="1"/>
  <c r="AQ3040" i="1" s="1"/>
  <c r="AR3040" i="1" s="1"/>
  <c r="AS3040" i="1" s="1"/>
  <c r="AT3040" i="1" s="1"/>
  <c r="AU3040" i="1" s="1"/>
  <c r="AV3040" i="1" s="1"/>
  <c r="AW3040" i="1" s="1"/>
  <c r="AX3040" i="1" s="1"/>
  <c r="AY3040" i="1" s="1"/>
  <c r="AZ3040" i="1" s="1"/>
  <c r="BA3040" i="1" s="1"/>
  <c r="BB3040" i="1" s="1"/>
  <c r="BC3040" i="1" s="1"/>
  <c r="BD3040" i="1" s="1"/>
  <c r="BE3040" i="1" s="1"/>
  <c r="BF3040" i="1" s="1"/>
  <c r="AC3039" i="1"/>
  <c r="AD3039" i="1" s="1"/>
  <c r="AE3039" i="1" s="1"/>
  <c r="AF3039" i="1" s="1"/>
  <c r="AG3039" i="1" s="1"/>
  <c r="AH3039" i="1" s="1"/>
  <c r="AI3039" i="1" s="1"/>
  <c r="AJ3039" i="1" s="1"/>
  <c r="AK3039" i="1" s="1"/>
  <c r="AL3039" i="1" s="1"/>
  <c r="AM3039" i="1" s="1"/>
  <c r="AN3039" i="1" s="1"/>
  <c r="AO3039" i="1" s="1"/>
  <c r="AP3039" i="1" s="1"/>
  <c r="AQ3039" i="1" s="1"/>
  <c r="AR3039" i="1" s="1"/>
  <c r="AS3039" i="1" s="1"/>
  <c r="AT3039" i="1" s="1"/>
  <c r="AU3039" i="1" s="1"/>
  <c r="AV3039" i="1" s="1"/>
  <c r="AW3039" i="1" s="1"/>
  <c r="AX3039" i="1" s="1"/>
  <c r="AY3039" i="1" s="1"/>
  <c r="AZ3039" i="1" s="1"/>
  <c r="BA3039" i="1" s="1"/>
  <c r="BB3039" i="1" s="1"/>
  <c r="BC3039" i="1" s="1"/>
  <c r="BD3039" i="1" s="1"/>
  <c r="BE3039" i="1" s="1"/>
  <c r="BF3039" i="1" s="1"/>
  <c r="AC3038" i="1"/>
  <c r="AD3038" i="1" s="1"/>
  <c r="AE3038" i="1" s="1"/>
  <c r="AF3038" i="1" s="1"/>
  <c r="AG3038" i="1" s="1"/>
  <c r="AH3038" i="1" s="1"/>
  <c r="AI3038" i="1" s="1"/>
  <c r="AJ3038" i="1" s="1"/>
  <c r="AK3038" i="1" s="1"/>
  <c r="AL3038" i="1" s="1"/>
  <c r="AM3038" i="1" s="1"/>
  <c r="AN3038" i="1" s="1"/>
  <c r="AO3038" i="1" s="1"/>
  <c r="AP3038" i="1" s="1"/>
  <c r="AQ3038" i="1" s="1"/>
  <c r="AR3038" i="1" s="1"/>
  <c r="AS3038" i="1" s="1"/>
  <c r="AT3038" i="1" s="1"/>
  <c r="AU3038" i="1" s="1"/>
  <c r="AV3038" i="1" s="1"/>
  <c r="AW3038" i="1" s="1"/>
  <c r="AX3038" i="1" s="1"/>
  <c r="AY3038" i="1" s="1"/>
  <c r="AZ3038" i="1" s="1"/>
  <c r="BA3038" i="1" s="1"/>
  <c r="BB3038" i="1" s="1"/>
  <c r="BC3038" i="1" s="1"/>
  <c r="BD3038" i="1" s="1"/>
  <c r="BE3038" i="1" s="1"/>
  <c r="BF3038" i="1" s="1"/>
  <c r="AC3037" i="1"/>
  <c r="AD3037" i="1" s="1"/>
  <c r="AE3037" i="1" s="1"/>
  <c r="AF3037" i="1" s="1"/>
  <c r="AG3037" i="1" s="1"/>
  <c r="AH3037" i="1" s="1"/>
  <c r="AI3037" i="1" s="1"/>
  <c r="AJ3037" i="1" s="1"/>
  <c r="AK3037" i="1" s="1"/>
  <c r="AL3037" i="1" s="1"/>
  <c r="AM3037" i="1" s="1"/>
  <c r="AN3037" i="1" s="1"/>
  <c r="AO3037" i="1" s="1"/>
  <c r="AP3037" i="1" s="1"/>
  <c r="AQ3037" i="1" s="1"/>
  <c r="AR3037" i="1" s="1"/>
  <c r="AS3037" i="1" s="1"/>
  <c r="AT3037" i="1" s="1"/>
  <c r="AU3037" i="1" s="1"/>
  <c r="AV3037" i="1" s="1"/>
  <c r="AW3037" i="1" s="1"/>
  <c r="AX3037" i="1" s="1"/>
  <c r="AY3037" i="1" s="1"/>
  <c r="AZ3037" i="1" s="1"/>
  <c r="BA3037" i="1" s="1"/>
  <c r="BB3037" i="1" s="1"/>
  <c r="BC3037" i="1" s="1"/>
  <c r="BD3037" i="1" s="1"/>
  <c r="BE3037" i="1" s="1"/>
  <c r="BF3037" i="1" s="1"/>
  <c r="AC3036" i="1"/>
  <c r="AD3036" i="1" s="1"/>
  <c r="AE3036" i="1" s="1"/>
  <c r="AF3036" i="1" s="1"/>
  <c r="AG3036" i="1" s="1"/>
  <c r="AH3036" i="1" s="1"/>
  <c r="AI3036" i="1" s="1"/>
  <c r="AJ3036" i="1" s="1"/>
  <c r="AK3036" i="1" s="1"/>
  <c r="AL3036" i="1" s="1"/>
  <c r="AM3036" i="1" s="1"/>
  <c r="AN3036" i="1" s="1"/>
  <c r="AO3036" i="1" s="1"/>
  <c r="AP3036" i="1" s="1"/>
  <c r="AQ3036" i="1" s="1"/>
  <c r="AR3036" i="1" s="1"/>
  <c r="AS3036" i="1" s="1"/>
  <c r="AT3036" i="1" s="1"/>
  <c r="AU3036" i="1" s="1"/>
  <c r="AV3036" i="1" s="1"/>
  <c r="AW3036" i="1" s="1"/>
  <c r="AX3036" i="1" s="1"/>
  <c r="AY3036" i="1" s="1"/>
  <c r="AZ3036" i="1" s="1"/>
  <c r="BA3036" i="1" s="1"/>
  <c r="BB3036" i="1" s="1"/>
  <c r="BC3036" i="1" s="1"/>
  <c r="BD3036" i="1" s="1"/>
  <c r="BE3036" i="1" s="1"/>
  <c r="BF3036" i="1" s="1"/>
  <c r="AC3035" i="1"/>
  <c r="AD3035" i="1" s="1"/>
  <c r="AE3035" i="1" s="1"/>
  <c r="AF3035" i="1" s="1"/>
  <c r="AG3035" i="1" s="1"/>
  <c r="AH3035" i="1" s="1"/>
  <c r="AI3035" i="1" s="1"/>
  <c r="AJ3035" i="1" s="1"/>
  <c r="AK3035" i="1" s="1"/>
  <c r="AL3035" i="1" s="1"/>
  <c r="AM3035" i="1" s="1"/>
  <c r="AN3035" i="1" s="1"/>
  <c r="AO3035" i="1" s="1"/>
  <c r="AP3035" i="1" s="1"/>
  <c r="AQ3035" i="1" s="1"/>
  <c r="AR3035" i="1" s="1"/>
  <c r="AS3035" i="1" s="1"/>
  <c r="AT3035" i="1" s="1"/>
  <c r="AU3035" i="1" s="1"/>
  <c r="AV3035" i="1" s="1"/>
  <c r="AW3035" i="1" s="1"/>
  <c r="AX3035" i="1" s="1"/>
  <c r="AY3035" i="1" s="1"/>
  <c r="AZ3035" i="1" s="1"/>
  <c r="BA3035" i="1" s="1"/>
  <c r="BB3035" i="1" s="1"/>
  <c r="BC3035" i="1" s="1"/>
  <c r="BD3035" i="1" s="1"/>
  <c r="BE3035" i="1" s="1"/>
  <c r="BF3035" i="1" s="1"/>
  <c r="AC3034" i="1"/>
  <c r="AD3034" i="1" s="1"/>
  <c r="AE3034" i="1" s="1"/>
  <c r="AF3034" i="1" s="1"/>
  <c r="AG3034" i="1" s="1"/>
  <c r="AH3034" i="1" s="1"/>
  <c r="AI3034" i="1" s="1"/>
  <c r="AJ3034" i="1" s="1"/>
  <c r="AK3034" i="1" s="1"/>
  <c r="AL3034" i="1" s="1"/>
  <c r="AM3034" i="1" s="1"/>
  <c r="AN3034" i="1" s="1"/>
  <c r="AO3034" i="1" s="1"/>
  <c r="AP3034" i="1" s="1"/>
  <c r="AQ3034" i="1" s="1"/>
  <c r="AR3034" i="1" s="1"/>
  <c r="AS3034" i="1" s="1"/>
  <c r="AT3034" i="1" s="1"/>
  <c r="AU3034" i="1" s="1"/>
  <c r="AV3034" i="1" s="1"/>
  <c r="AW3034" i="1" s="1"/>
  <c r="AX3034" i="1" s="1"/>
  <c r="AY3034" i="1" s="1"/>
  <c r="AZ3034" i="1" s="1"/>
  <c r="BA3034" i="1" s="1"/>
  <c r="BB3034" i="1" s="1"/>
  <c r="BC3034" i="1" s="1"/>
  <c r="BD3034" i="1" s="1"/>
  <c r="BE3034" i="1" s="1"/>
  <c r="BF3034" i="1" s="1"/>
  <c r="AC3033" i="1"/>
  <c r="AD3033" i="1" s="1"/>
  <c r="AE3033" i="1" s="1"/>
  <c r="AF3033" i="1" s="1"/>
  <c r="AG3033" i="1" s="1"/>
  <c r="AH3033" i="1" s="1"/>
  <c r="AI3033" i="1" s="1"/>
  <c r="AJ3033" i="1" s="1"/>
  <c r="AK3033" i="1" s="1"/>
  <c r="AL3033" i="1" s="1"/>
  <c r="AM3033" i="1" s="1"/>
  <c r="AN3033" i="1" s="1"/>
  <c r="AO3033" i="1" s="1"/>
  <c r="AP3033" i="1" s="1"/>
  <c r="AQ3033" i="1" s="1"/>
  <c r="AR3033" i="1" s="1"/>
  <c r="AS3033" i="1" s="1"/>
  <c r="AT3033" i="1" s="1"/>
  <c r="AU3033" i="1" s="1"/>
  <c r="AV3033" i="1" s="1"/>
  <c r="AW3033" i="1" s="1"/>
  <c r="AX3033" i="1" s="1"/>
  <c r="AY3033" i="1" s="1"/>
  <c r="AZ3033" i="1" s="1"/>
  <c r="BA3033" i="1" s="1"/>
  <c r="BB3033" i="1" s="1"/>
  <c r="BC3033" i="1" s="1"/>
  <c r="BD3033" i="1" s="1"/>
  <c r="BE3033" i="1" s="1"/>
  <c r="AC3032" i="1"/>
  <c r="AD3032" i="1" s="1"/>
  <c r="AE3032" i="1" s="1"/>
  <c r="AF3032" i="1" s="1"/>
  <c r="AG3032" i="1" s="1"/>
  <c r="AH3032" i="1" s="1"/>
  <c r="AI3032" i="1" s="1"/>
  <c r="AJ3032" i="1" s="1"/>
  <c r="AK3032" i="1" s="1"/>
  <c r="AL3032" i="1" s="1"/>
  <c r="AM3032" i="1" s="1"/>
  <c r="AN3032" i="1" s="1"/>
  <c r="AO3032" i="1" s="1"/>
  <c r="AP3032" i="1" s="1"/>
  <c r="AQ3032" i="1" s="1"/>
  <c r="AR3032" i="1" s="1"/>
  <c r="AS3032" i="1" s="1"/>
  <c r="AT3032" i="1" s="1"/>
  <c r="AU3032" i="1" s="1"/>
  <c r="AV3032" i="1" s="1"/>
  <c r="AW3032" i="1" s="1"/>
  <c r="AX3032" i="1" s="1"/>
  <c r="AY3032" i="1" s="1"/>
  <c r="AZ3032" i="1" s="1"/>
  <c r="BA3032" i="1" s="1"/>
  <c r="BB3032" i="1" s="1"/>
  <c r="BC3032" i="1" s="1"/>
  <c r="BD3032" i="1" s="1"/>
  <c r="BE3032" i="1" s="1"/>
  <c r="AC3031" i="1"/>
  <c r="AD3031" i="1" s="1"/>
  <c r="AE3031" i="1" s="1"/>
  <c r="AF3031" i="1" s="1"/>
  <c r="AG3031" i="1" s="1"/>
  <c r="AH3031" i="1" s="1"/>
  <c r="AI3031" i="1" s="1"/>
  <c r="AJ3031" i="1" s="1"/>
  <c r="AK3031" i="1" s="1"/>
  <c r="AL3031" i="1" s="1"/>
  <c r="AM3031" i="1" s="1"/>
  <c r="AN3031" i="1" s="1"/>
  <c r="AO3031" i="1" s="1"/>
  <c r="AP3031" i="1" s="1"/>
  <c r="AQ3031" i="1" s="1"/>
  <c r="AR3031" i="1" s="1"/>
  <c r="AS3031" i="1" s="1"/>
  <c r="AT3031" i="1" s="1"/>
  <c r="AU3031" i="1" s="1"/>
  <c r="AV3031" i="1" s="1"/>
  <c r="AW3031" i="1" s="1"/>
  <c r="AX3031" i="1" s="1"/>
  <c r="AY3031" i="1" s="1"/>
  <c r="AZ3031" i="1" s="1"/>
  <c r="BA3031" i="1" s="1"/>
  <c r="BB3031" i="1" s="1"/>
  <c r="BC3031" i="1" s="1"/>
  <c r="BD3031" i="1" s="1"/>
  <c r="BE3031" i="1" s="1"/>
  <c r="AC3030" i="1"/>
  <c r="AD3030" i="1" s="1"/>
  <c r="AE3030" i="1" s="1"/>
  <c r="AF3030" i="1" s="1"/>
  <c r="AG3030" i="1" s="1"/>
  <c r="AH3030" i="1" s="1"/>
  <c r="AI3030" i="1" s="1"/>
  <c r="AJ3030" i="1" s="1"/>
  <c r="AK3030" i="1" s="1"/>
  <c r="AL3030" i="1" s="1"/>
  <c r="AM3030" i="1" s="1"/>
  <c r="AN3030" i="1" s="1"/>
  <c r="AO3030" i="1" s="1"/>
  <c r="AP3030" i="1" s="1"/>
  <c r="AQ3030" i="1" s="1"/>
  <c r="AR3030" i="1" s="1"/>
  <c r="AS3030" i="1" s="1"/>
  <c r="AT3030" i="1" s="1"/>
  <c r="AU3030" i="1" s="1"/>
  <c r="AV3030" i="1" s="1"/>
  <c r="AW3030" i="1" s="1"/>
  <c r="AX3030" i="1" s="1"/>
  <c r="AY3030" i="1" s="1"/>
  <c r="AZ3030" i="1" s="1"/>
  <c r="BA3030" i="1" s="1"/>
  <c r="BB3030" i="1" s="1"/>
  <c r="BC3030" i="1" s="1"/>
  <c r="BD3030" i="1" s="1"/>
  <c r="BE3030" i="1" s="1"/>
  <c r="AD3029" i="1"/>
  <c r="AE3029" i="1" s="1"/>
  <c r="AF3029" i="1" s="1"/>
  <c r="AG3029" i="1" s="1"/>
  <c r="AH3029" i="1" s="1"/>
  <c r="AI3029" i="1" s="1"/>
  <c r="AJ3029" i="1" s="1"/>
  <c r="AK3029" i="1" s="1"/>
  <c r="AL3029" i="1" s="1"/>
  <c r="AM3029" i="1" s="1"/>
  <c r="AN3029" i="1" s="1"/>
  <c r="AO3029" i="1" s="1"/>
  <c r="AP3029" i="1" s="1"/>
  <c r="AQ3029" i="1" s="1"/>
  <c r="AR3029" i="1" s="1"/>
  <c r="AS3029" i="1" s="1"/>
  <c r="AT3029" i="1" s="1"/>
  <c r="AU3029" i="1" s="1"/>
  <c r="AV3029" i="1" s="1"/>
  <c r="AW3029" i="1" s="1"/>
  <c r="AX3029" i="1" s="1"/>
  <c r="AY3029" i="1" s="1"/>
  <c r="AZ3029" i="1" s="1"/>
  <c r="BA3029" i="1" s="1"/>
  <c r="BB3029" i="1" s="1"/>
  <c r="BC3029" i="1" s="1"/>
  <c r="BD3029" i="1" s="1"/>
  <c r="BE3029" i="1" s="1"/>
  <c r="BF3029" i="1" s="1"/>
  <c r="AC3028" i="1"/>
  <c r="AD3028" i="1" s="1"/>
  <c r="AC3026" i="1"/>
  <c r="AD3026" i="1" s="1"/>
  <c r="AE3026" i="1" s="1"/>
  <c r="AF3026" i="1" s="1"/>
  <c r="AG3026" i="1" s="1"/>
  <c r="AH3026" i="1" s="1"/>
  <c r="AI3026" i="1" s="1"/>
  <c r="AJ3026" i="1" s="1"/>
  <c r="AK3026" i="1" s="1"/>
  <c r="AL3026" i="1" s="1"/>
  <c r="AM3026" i="1" s="1"/>
  <c r="AN3026" i="1" s="1"/>
  <c r="AO3026" i="1" s="1"/>
  <c r="AP3026" i="1" s="1"/>
  <c r="AQ3026" i="1" s="1"/>
  <c r="AR3026" i="1" s="1"/>
  <c r="AS3026" i="1" s="1"/>
  <c r="AT3026" i="1" s="1"/>
  <c r="AU3026" i="1" s="1"/>
  <c r="AV3026" i="1" s="1"/>
  <c r="AW3026" i="1" s="1"/>
  <c r="AX3026" i="1" s="1"/>
  <c r="AY3026" i="1" s="1"/>
  <c r="AZ3026" i="1" s="1"/>
  <c r="BA3026" i="1" s="1"/>
  <c r="BB3026" i="1" s="1"/>
  <c r="BC3026" i="1" s="1"/>
  <c r="BD3026" i="1" s="1"/>
  <c r="BE3026" i="1" s="1"/>
  <c r="AC3025" i="1"/>
  <c r="AD3025" i="1" s="1"/>
  <c r="AE3025" i="1" s="1"/>
  <c r="AF3025" i="1" s="1"/>
  <c r="AG3025" i="1" s="1"/>
  <c r="AH3025" i="1" s="1"/>
  <c r="AI3025" i="1" s="1"/>
  <c r="AJ3025" i="1" s="1"/>
  <c r="AK3025" i="1" s="1"/>
  <c r="AL3025" i="1" s="1"/>
  <c r="AM3025" i="1" s="1"/>
  <c r="AN3025" i="1" s="1"/>
  <c r="AO3025" i="1" s="1"/>
  <c r="AP3025" i="1" s="1"/>
  <c r="AQ3025" i="1" s="1"/>
  <c r="AR3025" i="1" s="1"/>
  <c r="AS3025" i="1" s="1"/>
  <c r="AT3025" i="1" s="1"/>
  <c r="AU3025" i="1" s="1"/>
  <c r="AV3025" i="1" s="1"/>
  <c r="AW3025" i="1" s="1"/>
  <c r="AX3025" i="1" s="1"/>
  <c r="AY3025" i="1" s="1"/>
  <c r="AZ3025" i="1" s="1"/>
  <c r="BA3025" i="1" s="1"/>
  <c r="BB3025" i="1" s="1"/>
  <c r="BC3025" i="1" s="1"/>
  <c r="BD3025" i="1" s="1"/>
  <c r="BE3025" i="1" s="1"/>
  <c r="AC3024" i="1"/>
  <c r="AD3024" i="1" s="1"/>
  <c r="AE3024" i="1" s="1"/>
  <c r="AF3024" i="1" s="1"/>
  <c r="AG3024" i="1" s="1"/>
  <c r="AH3024" i="1" s="1"/>
  <c r="AI3024" i="1" s="1"/>
  <c r="AJ3024" i="1" s="1"/>
  <c r="AK3024" i="1" s="1"/>
  <c r="AL3024" i="1" s="1"/>
  <c r="AM3024" i="1" s="1"/>
  <c r="AN3024" i="1" s="1"/>
  <c r="AO3024" i="1" s="1"/>
  <c r="AP3024" i="1" s="1"/>
  <c r="AQ3024" i="1" s="1"/>
  <c r="AR3024" i="1" s="1"/>
  <c r="AS3024" i="1" s="1"/>
  <c r="AT3024" i="1" s="1"/>
  <c r="AU3024" i="1" s="1"/>
  <c r="AV3024" i="1" s="1"/>
  <c r="AW3024" i="1" s="1"/>
  <c r="AX3024" i="1" s="1"/>
  <c r="AY3024" i="1" s="1"/>
  <c r="AZ3024" i="1" s="1"/>
  <c r="BA3024" i="1" s="1"/>
  <c r="BB3024" i="1" s="1"/>
  <c r="BC3024" i="1" s="1"/>
  <c r="BD3024" i="1" s="1"/>
  <c r="BE3024" i="1" s="1"/>
  <c r="BF3024" i="1" s="1"/>
  <c r="AC3023" i="1"/>
  <c r="AD3023" i="1" s="1"/>
  <c r="AE3023" i="1" s="1"/>
  <c r="AF3023" i="1" s="1"/>
  <c r="AG3023" i="1" s="1"/>
  <c r="AH3023" i="1" s="1"/>
  <c r="AI3023" i="1" s="1"/>
  <c r="AJ3023" i="1" s="1"/>
  <c r="AK3023" i="1" s="1"/>
  <c r="AL3023" i="1" s="1"/>
  <c r="AM3023" i="1" s="1"/>
  <c r="AN3023" i="1" s="1"/>
  <c r="AO3023" i="1" s="1"/>
  <c r="AP3023" i="1" s="1"/>
  <c r="AQ3023" i="1" s="1"/>
  <c r="AR3023" i="1" s="1"/>
  <c r="AS3023" i="1" s="1"/>
  <c r="AT3023" i="1" s="1"/>
  <c r="AU3023" i="1" s="1"/>
  <c r="AV3023" i="1" s="1"/>
  <c r="AW3023" i="1" s="1"/>
  <c r="AX3023" i="1" s="1"/>
  <c r="AY3023" i="1" s="1"/>
  <c r="AZ3023" i="1" s="1"/>
  <c r="BA3023" i="1" s="1"/>
  <c r="BB3023" i="1" s="1"/>
  <c r="BC3023" i="1" s="1"/>
  <c r="BD3023" i="1" s="1"/>
  <c r="BE3023" i="1" s="1"/>
  <c r="BF3023" i="1" s="1"/>
  <c r="AC3022" i="1"/>
  <c r="AD3022" i="1" s="1"/>
  <c r="AE3022" i="1" s="1"/>
  <c r="AF3022" i="1" s="1"/>
  <c r="AG3022" i="1" s="1"/>
  <c r="AH3022" i="1" s="1"/>
  <c r="AI3022" i="1" s="1"/>
  <c r="AJ3022" i="1" s="1"/>
  <c r="AK3022" i="1" s="1"/>
  <c r="AL3022" i="1" s="1"/>
  <c r="AM3022" i="1" s="1"/>
  <c r="AN3022" i="1" s="1"/>
  <c r="AO3022" i="1" s="1"/>
  <c r="AP3022" i="1" s="1"/>
  <c r="AQ3022" i="1" s="1"/>
  <c r="AR3022" i="1" s="1"/>
  <c r="AS3022" i="1" s="1"/>
  <c r="AT3022" i="1" s="1"/>
  <c r="AU3022" i="1" s="1"/>
  <c r="AV3022" i="1" s="1"/>
  <c r="AW3022" i="1" s="1"/>
  <c r="AX3022" i="1" s="1"/>
  <c r="AY3022" i="1" s="1"/>
  <c r="AZ3022" i="1" s="1"/>
  <c r="BA3022" i="1" s="1"/>
  <c r="BB3022" i="1" s="1"/>
  <c r="BC3022" i="1" s="1"/>
  <c r="BD3022" i="1" s="1"/>
  <c r="BE3022" i="1" s="1"/>
  <c r="BF3022" i="1" s="1"/>
  <c r="AC3021" i="1"/>
  <c r="AD3021" i="1" s="1"/>
  <c r="AE3021" i="1" s="1"/>
  <c r="AF3021" i="1" s="1"/>
  <c r="AG3021" i="1" s="1"/>
  <c r="AH3021" i="1" s="1"/>
  <c r="AI3021" i="1" s="1"/>
  <c r="AJ3021" i="1" s="1"/>
  <c r="AK3021" i="1" s="1"/>
  <c r="AL3021" i="1" s="1"/>
  <c r="AM3021" i="1" s="1"/>
  <c r="AN3021" i="1" s="1"/>
  <c r="AO3021" i="1" s="1"/>
  <c r="AP3021" i="1" s="1"/>
  <c r="AQ3021" i="1" s="1"/>
  <c r="AR3021" i="1" s="1"/>
  <c r="AS3021" i="1" s="1"/>
  <c r="AT3021" i="1" s="1"/>
  <c r="AU3021" i="1" s="1"/>
  <c r="AV3021" i="1" s="1"/>
  <c r="AW3021" i="1" s="1"/>
  <c r="AX3021" i="1" s="1"/>
  <c r="AY3021" i="1" s="1"/>
  <c r="AZ3021" i="1" s="1"/>
  <c r="BA3021" i="1" s="1"/>
  <c r="BB3021" i="1" s="1"/>
  <c r="BC3021" i="1" s="1"/>
  <c r="BD3021" i="1" s="1"/>
  <c r="BE3021" i="1" s="1"/>
  <c r="BF3021" i="1" s="1"/>
  <c r="AC3020" i="1"/>
  <c r="AD3020" i="1" s="1"/>
  <c r="AE3020" i="1" s="1"/>
  <c r="AF3020" i="1" s="1"/>
  <c r="AG3020" i="1" s="1"/>
  <c r="AH3020" i="1" s="1"/>
  <c r="AI3020" i="1" s="1"/>
  <c r="AJ3020" i="1" s="1"/>
  <c r="AK3020" i="1" s="1"/>
  <c r="AL3020" i="1" s="1"/>
  <c r="AM3020" i="1" s="1"/>
  <c r="AN3020" i="1" s="1"/>
  <c r="AO3020" i="1" s="1"/>
  <c r="AP3020" i="1" s="1"/>
  <c r="AQ3020" i="1" s="1"/>
  <c r="AR3020" i="1" s="1"/>
  <c r="AS3020" i="1" s="1"/>
  <c r="AT3020" i="1" s="1"/>
  <c r="AU3020" i="1" s="1"/>
  <c r="AV3020" i="1" s="1"/>
  <c r="AW3020" i="1" s="1"/>
  <c r="AX3020" i="1" s="1"/>
  <c r="AY3020" i="1" s="1"/>
  <c r="AZ3020" i="1" s="1"/>
  <c r="BA3020" i="1" s="1"/>
  <c r="BB3020" i="1" s="1"/>
  <c r="BC3020" i="1" s="1"/>
  <c r="BD3020" i="1" s="1"/>
  <c r="BE3020" i="1" s="1"/>
  <c r="BF3020" i="1" s="1"/>
  <c r="AC3019" i="1"/>
  <c r="AD3019" i="1" s="1"/>
  <c r="AE3019" i="1" s="1"/>
  <c r="AF3019" i="1" s="1"/>
  <c r="AG3019" i="1" s="1"/>
  <c r="AH3019" i="1" s="1"/>
  <c r="AI3019" i="1" s="1"/>
  <c r="AJ3019" i="1" s="1"/>
  <c r="AK3019" i="1" s="1"/>
  <c r="AL3019" i="1" s="1"/>
  <c r="AM3019" i="1" s="1"/>
  <c r="AN3019" i="1" s="1"/>
  <c r="AO3019" i="1" s="1"/>
  <c r="AP3019" i="1" s="1"/>
  <c r="AQ3019" i="1" s="1"/>
  <c r="AR3019" i="1" s="1"/>
  <c r="AS3019" i="1" s="1"/>
  <c r="AT3019" i="1" s="1"/>
  <c r="AU3019" i="1" s="1"/>
  <c r="AV3019" i="1" s="1"/>
  <c r="AW3019" i="1" s="1"/>
  <c r="AX3019" i="1" s="1"/>
  <c r="AY3019" i="1" s="1"/>
  <c r="AZ3019" i="1" s="1"/>
  <c r="BA3019" i="1" s="1"/>
  <c r="BB3019" i="1" s="1"/>
  <c r="BC3019" i="1" s="1"/>
  <c r="BD3019" i="1" s="1"/>
  <c r="BE3019" i="1" s="1"/>
  <c r="BF3019" i="1" s="1"/>
  <c r="AC3018" i="1"/>
  <c r="AD3018" i="1" s="1"/>
  <c r="AE3018" i="1" s="1"/>
  <c r="AF3018" i="1" s="1"/>
  <c r="AG3018" i="1" s="1"/>
  <c r="AH3018" i="1" s="1"/>
  <c r="AI3018" i="1" s="1"/>
  <c r="AJ3018" i="1" s="1"/>
  <c r="AK3018" i="1" s="1"/>
  <c r="AL3018" i="1" s="1"/>
  <c r="AM3018" i="1" s="1"/>
  <c r="AN3018" i="1" s="1"/>
  <c r="AO3018" i="1" s="1"/>
  <c r="AP3018" i="1" s="1"/>
  <c r="AQ3018" i="1" s="1"/>
  <c r="AR3018" i="1" s="1"/>
  <c r="AS3018" i="1" s="1"/>
  <c r="AT3018" i="1" s="1"/>
  <c r="AU3018" i="1" s="1"/>
  <c r="AV3018" i="1" s="1"/>
  <c r="AW3018" i="1" s="1"/>
  <c r="AX3018" i="1" s="1"/>
  <c r="AY3018" i="1" s="1"/>
  <c r="AZ3018" i="1" s="1"/>
  <c r="BA3018" i="1" s="1"/>
  <c r="BB3018" i="1" s="1"/>
  <c r="BC3018" i="1" s="1"/>
  <c r="BD3018" i="1" s="1"/>
  <c r="BE3018" i="1" s="1"/>
  <c r="BF3018" i="1" s="1"/>
  <c r="AC3016" i="1"/>
  <c r="AD3016" i="1" s="1"/>
  <c r="AE3016" i="1" s="1"/>
  <c r="AF3016" i="1" s="1"/>
  <c r="AG3016" i="1" s="1"/>
  <c r="AH3016" i="1" s="1"/>
  <c r="AI3016" i="1" s="1"/>
  <c r="AJ3016" i="1" s="1"/>
  <c r="AK3016" i="1" s="1"/>
  <c r="AL3016" i="1" s="1"/>
  <c r="AM3016" i="1" s="1"/>
  <c r="AN3016" i="1" s="1"/>
  <c r="AO3016" i="1" s="1"/>
  <c r="AP3016" i="1" s="1"/>
  <c r="AQ3016" i="1" s="1"/>
  <c r="AR3016" i="1" s="1"/>
  <c r="AS3016" i="1" s="1"/>
  <c r="AT3016" i="1" s="1"/>
  <c r="AU3016" i="1" s="1"/>
  <c r="AV3016" i="1" s="1"/>
  <c r="AW3016" i="1" s="1"/>
  <c r="AX3016" i="1" s="1"/>
  <c r="AY3016" i="1" s="1"/>
  <c r="AZ3016" i="1" s="1"/>
  <c r="BA3016" i="1" s="1"/>
  <c r="BB3016" i="1" s="1"/>
  <c r="BC3016" i="1" s="1"/>
  <c r="BD3016" i="1" s="1"/>
  <c r="BE3016" i="1" s="1"/>
  <c r="AC3015" i="1"/>
  <c r="AD3015" i="1" s="1"/>
  <c r="AE3015" i="1" s="1"/>
  <c r="AF3015" i="1" s="1"/>
  <c r="AG3015" i="1" s="1"/>
  <c r="AH3015" i="1" s="1"/>
  <c r="AI3015" i="1" s="1"/>
  <c r="AJ3015" i="1" s="1"/>
  <c r="AK3015" i="1" s="1"/>
  <c r="AL3015" i="1" s="1"/>
  <c r="AM3015" i="1" s="1"/>
  <c r="AN3015" i="1" s="1"/>
  <c r="AO3015" i="1" s="1"/>
  <c r="AP3015" i="1" s="1"/>
  <c r="AQ3015" i="1" s="1"/>
  <c r="AR3015" i="1" s="1"/>
  <c r="AS3015" i="1" s="1"/>
  <c r="AT3015" i="1" s="1"/>
  <c r="AU3015" i="1" s="1"/>
  <c r="AV3015" i="1" s="1"/>
  <c r="AW3015" i="1" s="1"/>
  <c r="AX3015" i="1" s="1"/>
  <c r="AY3015" i="1" s="1"/>
  <c r="AZ3015" i="1" s="1"/>
  <c r="BA3015" i="1" s="1"/>
  <c r="BB3015" i="1" s="1"/>
  <c r="BC3015" i="1" s="1"/>
  <c r="BD3015" i="1" s="1"/>
  <c r="BE3015" i="1" s="1"/>
  <c r="AC3014" i="1"/>
  <c r="AD3014" i="1" s="1"/>
  <c r="AE3014" i="1" s="1"/>
  <c r="AF3014" i="1" s="1"/>
  <c r="AG3014" i="1" s="1"/>
  <c r="AH3014" i="1" s="1"/>
  <c r="AI3014" i="1" s="1"/>
  <c r="AJ3014" i="1" s="1"/>
  <c r="AK3014" i="1" s="1"/>
  <c r="AL3014" i="1" s="1"/>
  <c r="AM3014" i="1" s="1"/>
  <c r="AN3014" i="1" s="1"/>
  <c r="AO3014" i="1" s="1"/>
  <c r="AP3014" i="1" s="1"/>
  <c r="AQ3014" i="1" s="1"/>
  <c r="AR3014" i="1" s="1"/>
  <c r="AS3014" i="1" s="1"/>
  <c r="AT3014" i="1" s="1"/>
  <c r="AU3014" i="1" s="1"/>
  <c r="AV3014" i="1" s="1"/>
  <c r="AW3014" i="1" s="1"/>
  <c r="AX3014" i="1" s="1"/>
  <c r="AY3014" i="1" s="1"/>
  <c r="AZ3014" i="1" s="1"/>
  <c r="BA3014" i="1" s="1"/>
  <c r="BB3014" i="1" s="1"/>
  <c r="BC3014" i="1" s="1"/>
  <c r="BD3014" i="1" s="1"/>
  <c r="BE3014" i="1" s="1"/>
  <c r="AD3013" i="1"/>
  <c r="AE3013" i="1" s="1"/>
  <c r="AF3013" i="1" s="1"/>
  <c r="AG3013" i="1" s="1"/>
  <c r="AH3013" i="1" s="1"/>
  <c r="AI3013" i="1" s="1"/>
  <c r="AJ3013" i="1" s="1"/>
  <c r="AK3013" i="1" s="1"/>
  <c r="AL3013" i="1" s="1"/>
  <c r="AM3013" i="1" s="1"/>
  <c r="AN3013" i="1" s="1"/>
  <c r="AO3013" i="1" s="1"/>
  <c r="AP3013" i="1" s="1"/>
  <c r="AQ3013" i="1" s="1"/>
  <c r="AR3013" i="1" s="1"/>
  <c r="AS3013" i="1" s="1"/>
  <c r="AT3013" i="1" s="1"/>
  <c r="AU3013" i="1" s="1"/>
  <c r="AV3013" i="1" s="1"/>
  <c r="AW3013" i="1" s="1"/>
  <c r="AX3013" i="1" s="1"/>
  <c r="AY3013" i="1" s="1"/>
  <c r="AZ3013" i="1" s="1"/>
  <c r="BA3013" i="1" s="1"/>
  <c r="BB3013" i="1" s="1"/>
  <c r="BC3013" i="1" s="1"/>
  <c r="BD3013" i="1" s="1"/>
  <c r="BE3013" i="1" s="1"/>
  <c r="BF3013" i="1" s="1"/>
  <c r="AD3012" i="1"/>
  <c r="AE3012" i="1" s="1"/>
  <c r="AC3010" i="1"/>
  <c r="AD3010" i="1" s="1"/>
  <c r="AE3010" i="1" s="1"/>
  <c r="AF3010" i="1" s="1"/>
  <c r="AG3010" i="1" s="1"/>
  <c r="AH3010" i="1" s="1"/>
  <c r="AI3010" i="1" s="1"/>
  <c r="AJ3010" i="1" s="1"/>
  <c r="AK3010" i="1" s="1"/>
  <c r="AL3010" i="1" s="1"/>
  <c r="AM3010" i="1" s="1"/>
  <c r="AN3010" i="1" s="1"/>
  <c r="AO3010" i="1" s="1"/>
  <c r="AP3010" i="1" s="1"/>
  <c r="AQ3010" i="1" s="1"/>
  <c r="AR3010" i="1" s="1"/>
  <c r="AS3010" i="1" s="1"/>
  <c r="AT3010" i="1" s="1"/>
  <c r="AU3010" i="1" s="1"/>
  <c r="AV3010" i="1" s="1"/>
  <c r="AW3010" i="1" s="1"/>
  <c r="AX3010" i="1" s="1"/>
  <c r="AY3010" i="1" s="1"/>
  <c r="AZ3010" i="1" s="1"/>
  <c r="BA3010" i="1" s="1"/>
  <c r="BB3010" i="1" s="1"/>
  <c r="BC3010" i="1" s="1"/>
  <c r="BD3010" i="1" s="1"/>
  <c r="BE3010" i="1" s="1"/>
  <c r="AC3009" i="1"/>
  <c r="AD3009" i="1" s="1"/>
  <c r="AE3009" i="1" s="1"/>
  <c r="AF3009" i="1" s="1"/>
  <c r="AG3009" i="1" s="1"/>
  <c r="AH3009" i="1" s="1"/>
  <c r="AI3009" i="1" s="1"/>
  <c r="AJ3009" i="1" s="1"/>
  <c r="AK3009" i="1" s="1"/>
  <c r="AL3009" i="1" s="1"/>
  <c r="AM3009" i="1" s="1"/>
  <c r="AN3009" i="1" s="1"/>
  <c r="AO3009" i="1" s="1"/>
  <c r="AP3009" i="1" s="1"/>
  <c r="AQ3009" i="1" s="1"/>
  <c r="AR3009" i="1" s="1"/>
  <c r="AS3009" i="1" s="1"/>
  <c r="AT3009" i="1" s="1"/>
  <c r="AU3009" i="1" s="1"/>
  <c r="AV3009" i="1" s="1"/>
  <c r="AW3009" i="1" s="1"/>
  <c r="AX3009" i="1" s="1"/>
  <c r="AY3009" i="1" s="1"/>
  <c r="AZ3009" i="1" s="1"/>
  <c r="BA3009" i="1" s="1"/>
  <c r="BB3009" i="1" s="1"/>
  <c r="BC3009" i="1" s="1"/>
  <c r="BD3009" i="1" s="1"/>
  <c r="BE3009" i="1" s="1"/>
  <c r="AC3008" i="1"/>
  <c r="AD3008" i="1" s="1"/>
  <c r="AE3008" i="1" s="1"/>
  <c r="AF3008" i="1" s="1"/>
  <c r="AG3008" i="1" s="1"/>
  <c r="AH3008" i="1" s="1"/>
  <c r="AI3008" i="1" s="1"/>
  <c r="AJ3008" i="1" s="1"/>
  <c r="AK3008" i="1" s="1"/>
  <c r="AL3008" i="1" s="1"/>
  <c r="AM3008" i="1" s="1"/>
  <c r="AN3008" i="1" s="1"/>
  <c r="AO3008" i="1" s="1"/>
  <c r="AP3008" i="1" s="1"/>
  <c r="AQ3008" i="1" s="1"/>
  <c r="AR3008" i="1" s="1"/>
  <c r="AS3008" i="1" s="1"/>
  <c r="AT3008" i="1" s="1"/>
  <c r="AU3008" i="1" s="1"/>
  <c r="AV3008" i="1" s="1"/>
  <c r="AW3008" i="1" s="1"/>
  <c r="AX3008" i="1" s="1"/>
  <c r="AY3008" i="1" s="1"/>
  <c r="AZ3008" i="1" s="1"/>
  <c r="BA3008" i="1" s="1"/>
  <c r="BB3008" i="1" s="1"/>
  <c r="BC3008" i="1" s="1"/>
  <c r="BD3008" i="1" s="1"/>
  <c r="BE3008" i="1" s="1"/>
  <c r="AC3007" i="1"/>
  <c r="AD3007" i="1" s="1"/>
  <c r="AE3007" i="1" s="1"/>
  <c r="AF3007" i="1" s="1"/>
  <c r="AG3007" i="1" s="1"/>
  <c r="AH3007" i="1" s="1"/>
  <c r="AI3007" i="1" s="1"/>
  <c r="AJ3007" i="1" s="1"/>
  <c r="AK3007" i="1" s="1"/>
  <c r="AL3007" i="1" s="1"/>
  <c r="AM3007" i="1" s="1"/>
  <c r="AN3007" i="1" s="1"/>
  <c r="AO3007" i="1" s="1"/>
  <c r="AP3007" i="1" s="1"/>
  <c r="AQ3007" i="1" s="1"/>
  <c r="AR3007" i="1" s="1"/>
  <c r="AS3007" i="1" s="1"/>
  <c r="AT3007" i="1" s="1"/>
  <c r="AU3007" i="1" s="1"/>
  <c r="AV3007" i="1" s="1"/>
  <c r="AW3007" i="1" s="1"/>
  <c r="AX3007" i="1" s="1"/>
  <c r="AY3007" i="1" s="1"/>
  <c r="AZ3007" i="1" s="1"/>
  <c r="BA3007" i="1" s="1"/>
  <c r="BB3007" i="1" s="1"/>
  <c r="BC3007" i="1" s="1"/>
  <c r="BD3007" i="1" s="1"/>
  <c r="BE3007" i="1" s="1"/>
  <c r="BF3007" i="1" s="1"/>
  <c r="AC3006" i="1"/>
  <c r="AD3006" i="1" s="1"/>
  <c r="AE3006" i="1" s="1"/>
  <c r="AF3006" i="1" s="1"/>
  <c r="AG3006" i="1" s="1"/>
  <c r="AH3006" i="1" s="1"/>
  <c r="AI3006" i="1" s="1"/>
  <c r="AJ3006" i="1" s="1"/>
  <c r="AK3006" i="1" s="1"/>
  <c r="AL3006" i="1" s="1"/>
  <c r="AM3006" i="1" s="1"/>
  <c r="AN3006" i="1" s="1"/>
  <c r="AO3006" i="1" s="1"/>
  <c r="AP3006" i="1" s="1"/>
  <c r="AQ3006" i="1" s="1"/>
  <c r="AR3006" i="1" s="1"/>
  <c r="AS3006" i="1" s="1"/>
  <c r="AT3006" i="1" s="1"/>
  <c r="AU3006" i="1" s="1"/>
  <c r="AV3006" i="1" s="1"/>
  <c r="AW3006" i="1" s="1"/>
  <c r="AX3006" i="1" s="1"/>
  <c r="AY3006" i="1" s="1"/>
  <c r="AZ3006" i="1" s="1"/>
  <c r="BA3006" i="1" s="1"/>
  <c r="BB3006" i="1" s="1"/>
  <c r="BC3006" i="1" s="1"/>
  <c r="BD3006" i="1" s="1"/>
  <c r="BE3006" i="1" s="1"/>
  <c r="BF3006" i="1" s="1"/>
  <c r="AC3005" i="1"/>
  <c r="AD3005" i="1" s="1"/>
  <c r="AE3005" i="1" s="1"/>
  <c r="AF3005" i="1" s="1"/>
  <c r="AG3005" i="1" s="1"/>
  <c r="AH3005" i="1" s="1"/>
  <c r="AI3005" i="1" s="1"/>
  <c r="AJ3005" i="1" s="1"/>
  <c r="AK3005" i="1" s="1"/>
  <c r="AL3005" i="1" s="1"/>
  <c r="AM3005" i="1" s="1"/>
  <c r="AN3005" i="1" s="1"/>
  <c r="AO3005" i="1" s="1"/>
  <c r="AP3005" i="1" s="1"/>
  <c r="AQ3005" i="1" s="1"/>
  <c r="AR3005" i="1" s="1"/>
  <c r="AS3005" i="1" s="1"/>
  <c r="AT3005" i="1" s="1"/>
  <c r="AU3005" i="1" s="1"/>
  <c r="AV3005" i="1" s="1"/>
  <c r="AW3005" i="1" s="1"/>
  <c r="AX3005" i="1" s="1"/>
  <c r="AY3005" i="1" s="1"/>
  <c r="AZ3005" i="1" s="1"/>
  <c r="BA3005" i="1" s="1"/>
  <c r="BB3005" i="1" s="1"/>
  <c r="BC3005" i="1" s="1"/>
  <c r="BD3005" i="1" s="1"/>
  <c r="BE3005" i="1" s="1"/>
  <c r="BF3005" i="1" s="1"/>
  <c r="AC3004" i="1"/>
  <c r="AD3004" i="1" s="1"/>
  <c r="AE3004" i="1" s="1"/>
  <c r="AF3004" i="1" s="1"/>
  <c r="AG3004" i="1" s="1"/>
  <c r="AH3004" i="1" s="1"/>
  <c r="AI3004" i="1" s="1"/>
  <c r="AJ3004" i="1" s="1"/>
  <c r="AK3004" i="1" s="1"/>
  <c r="AL3004" i="1" s="1"/>
  <c r="AM3004" i="1" s="1"/>
  <c r="AN3004" i="1" s="1"/>
  <c r="AO3004" i="1" s="1"/>
  <c r="AP3004" i="1" s="1"/>
  <c r="AQ3004" i="1" s="1"/>
  <c r="AR3004" i="1" s="1"/>
  <c r="AS3004" i="1" s="1"/>
  <c r="AT3004" i="1" s="1"/>
  <c r="AU3004" i="1" s="1"/>
  <c r="AV3004" i="1" s="1"/>
  <c r="AW3004" i="1" s="1"/>
  <c r="AX3004" i="1" s="1"/>
  <c r="AY3004" i="1" s="1"/>
  <c r="AZ3004" i="1" s="1"/>
  <c r="BA3004" i="1" s="1"/>
  <c r="BB3004" i="1" s="1"/>
  <c r="BC3004" i="1" s="1"/>
  <c r="BD3004" i="1" s="1"/>
  <c r="BE3004" i="1" s="1"/>
  <c r="BF3004" i="1" s="1"/>
  <c r="AC3003" i="1"/>
  <c r="AD3003" i="1" s="1"/>
  <c r="AE3003" i="1" s="1"/>
  <c r="AF3003" i="1" s="1"/>
  <c r="AG3003" i="1" s="1"/>
  <c r="AH3003" i="1" s="1"/>
  <c r="AI3003" i="1" s="1"/>
  <c r="AJ3003" i="1" s="1"/>
  <c r="AK3003" i="1" s="1"/>
  <c r="AL3003" i="1" s="1"/>
  <c r="AM3003" i="1" s="1"/>
  <c r="AN3003" i="1" s="1"/>
  <c r="AO3003" i="1" s="1"/>
  <c r="AP3003" i="1" s="1"/>
  <c r="AQ3003" i="1" s="1"/>
  <c r="AR3003" i="1" s="1"/>
  <c r="AS3003" i="1" s="1"/>
  <c r="AT3003" i="1" s="1"/>
  <c r="AU3003" i="1" s="1"/>
  <c r="AV3003" i="1" s="1"/>
  <c r="AW3003" i="1" s="1"/>
  <c r="AX3003" i="1" s="1"/>
  <c r="AY3003" i="1" s="1"/>
  <c r="AZ3003" i="1" s="1"/>
  <c r="BA3003" i="1" s="1"/>
  <c r="BB3003" i="1" s="1"/>
  <c r="BC3003" i="1" s="1"/>
  <c r="BD3003" i="1" s="1"/>
  <c r="BE3003" i="1" s="1"/>
  <c r="BF3003" i="1" s="1"/>
  <c r="AC3002" i="1"/>
  <c r="AD3002" i="1" s="1"/>
  <c r="AE3002" i="1" s="1"/>
  <c r="AF3002" i="1" s="1"/>
  <c r="AG3002" i="1" s="1"/>
  <c r="AH3002" i="1" s="1"/>
  <c r="AI3002" i="1" s="1"/>
  <c r="AJ3002" i="1" s="1"/>
  <c r="AK3002" i="1" s="1"/>
  <c r="AL3002" i="1" s="1"/>
  <c r="AM3002" i="1" s="1"/>
  <c r="AN3002" i="1" s="1"/>
  <c r="AO3002" i="1" s="1"/>
  <c r="AP3002" i="1" s="1"/>
  <c r="AQ3002" i="1" s="1"/>
  <c r="AR3002" i="1" s="1"/>
  <c r="AS3002" i="1" s="1"/>
  <c r="AT3002" i="1" s="1"/>
  <c r="AU3002" i="1" s="1"/>
  <c r="AV3002" i="1" s="1"/>
  <c r="AW3002" i="1" s="1"/>
  <c r="AX3002" i="1" s="1"/>
  <c r="AY3002" i="1" s="1"/>
  <c r="AZ3002" i="1" s="1"/>
  <c r="BA3002" i="1" s="1"/>
  <c r="BB3002" i="1" s="1"/>
  <c r="BC3002" i="1" s="1"/>
  <c r="BD3002" i="1" s="1"/>
  <c r="BE3002" i="1" s="1"/>
  <c r="BF3002" i="1" s="1"/>
  <c r="AC3001" i="1"/>
  <c r="AD3001" i="1" s="1"/>
  <c r="AE3001" i="1" s="1"/>
  <c r="AF3001" i="1" s="1"/>
  <c r="AG3001" i="1" s="1"/>
  <c r="AH3001" i="1" s="1"/>
  <c r="AI3001" i="1" s="1"/>
  <c r="AJ3001" i="1" s="1"/>
  <c r="AK3001" i="1" s="1"/>
  <c r="AL3001" i="1" s="1"/>
  <c r="AM3001" i="1" s="1"/>
  <c r="AN3001" i="1" s="1"/>
  <c r="AO3001" i="1" s="1"/>
  <c r="AP3001" i="1" s="1"/>
  <c r="AQ3001" i="1" s="1"/>
  <c r="AR3001" i="1" s="1"/>
  <c r="AS3001" i="1" s="1"/>
  <c r="AT3001" i="1" s="1"/>
  <c r="AU3001" i="1" s="1"/>
  <c r="AV3001" i="1" s="1"/>
  <c r="AW3001" i="1" s="1"/>
  <c r="AX3001" i="1" s="1"/>
  <c r="AY3001" i="1" s="1"/>
  <c r="AZ3001" i="1" s="1"/>
  <c r="BA3001" i="1" s="1"/>
  <c r="BB3001" i="1" s="1"/>
  <c r="BC3001" i="1" s="1"/>
  <c r="BD3001" i="1" s="1"/>
  <c r="BE3001" i="1" s="1"/>
  <c r="AC3000" i="1"/>
  <c r="AD3000" i="1" s="1"/>
  <c r="AE3000" i="1" s="1"/>
  <c r="AF3000" i="1" s="1"/>
  <c r="AG3000" i="1" s="1"/>
  <c r="AH3000" i="1" s="1"/>
  <c r="AI3000" i="1" s="1"/>
  <c r="AJ3000" i="1" s="1"/>
  <c r="AK3000" i="1" s="1"/>
  <c r="AL3000" i="1" s="1"/>
  <c r="AM3000" i="1" s="1"/>
  <c r="AN3000" i="1" s="1"/>
  <c r="AO3000" i="1" s="1"/>
  <c r="AP3000" i="1" s="1"/>
  <c r="AQ3000" i="1" s="1"/>
  <c r="AR3000" i="1" s="1"/>
  <c r="AS3000" i="1" s="1"/>
  <c r="AT3000" i="1" s="1"/>
  <c r="AU3000" i="1" s="1"/>
  <c r="AV3000" i="1" s="1"/>
  <c r="AW3000" i="1" s="1"/>
  <c r="AX3000" i="1" s="1"/>
  <c r="AY3000" i="1" s="1"/>
  <c r="AZ3000" i="1" s="1"/>
  <c r="BA3000" i="1" s="1"/>
  <c r="BB3000" i="1" s="1"/>
  <c r="BC3000" i="1" s="1"/>
  <c r="BD3000" i="1" s="1"/>
  <c r="BE3000" i="1" s="1"/>
  <c r="AC2999" i="1"/>
  <c r="AD2999" i="1" s="1"/>
  <c r="AE2999" i="1" s="1"/>
  <c r="AF2999" i="1" s="1"/>
  <c r="AG2999" i="1" s="1"/>
  <c r="AH2999" i="1" s="1"/>
  <c r="AI2999" i="1" s="1"/>
  <c r="AJ2999" i="1" s="1"/>
  <c r="AK2999" i="1" s="1"/>
  <c r="AL2999" i="1" s="1"/>
  <c r="AM2999" i="1" s="1"/>
  <c r="AN2999" i="1" s="1"/>
  <c r="AO2999" i="1" s="1"/>
  <c r="AP2999" i="1" s="1"/>
  <c r="AQ2999" i="1" s="1"/>
  <c r="AR2999" i="1" s="1"/>
  <c r="AS2999" i="1" s="1"/>
  <c r="AT2999" i="1" s="1"/>
  <c r="AU2999" i="1" s="1"/>
  <c r="AV2999" i="1" s="1"/>
  <c r="AW2999" i="1" s="1"/>
  <c r="AX2999" i="1" s="1"/>
  <c r="AY2999" i="1" s="1"/>
  <c r="AZ2999" i="1" s="1"/>
  <c r="BA2999" i="1" s="1"/>
  <c r="BB2999" i="1" s="1"/>
  <c r="BC2999" i="1" s="1"/>
  <c r="BD2999" i="1" s="1"/>
  <c r="BE2999" i="1" s="1"/>
  <c r="AC2998" i="1"/>
  <c r="AD2998" i="1" s="1"/>
  <c r="AE2998" i="1" s="1"/>
  <c r="AF2998" i="1" s="1"/>
  <c r="AG2998" i="1" s="1"/>
  <c r="AH2998" i="1" s="1"/>
  <c r="AI2998" i="1" s="1"/>
  <c r="AJ2998" i="1" s="1"/>
  <c r="AK2998" i="1" s="1"/>
  <c r="AL2998" i="1" s="1"/>
  <c r="AM2998" i="1" s="1"/>
  <c r="AN2998" i="1" s="1"/>
  <c r="AO2998" i="1" s="1"/>
  <c r="AP2998" i="1" s="1"/>
  <c r="AQ2998" i="1" s="1"/>
  <c r="AR2998" i="1" s="1"/>
  <c r="AS2998" i="1" s="1"/>
  <c r="AT2998" i="1" s="1"/>
  <c r="AU2998" i="1" s="1"/>
  <c r="AV2998" i="1" s="1"/>
  <c r="AW2998" i="1" s="1"/>
  <c r="AX2998" i="1" s="1"/>
  <c r="AY2998" i="1" s="1"/>
  <c r="AZ2998" i="1" s="1"/>
  <c r="BA2998" i="1" s="1"/>
  <c r="BB2998" i="1" s="1"/>
  <c r="BC2998" i="1" s="1"/>
  <c r="BD2998" i="1" s="1"/>
  <c r="BE2998" i="1" s="1"/>
  <c r="AD2997" i="1"/>
  <c r="AE2997" i="1" s="1"/>
  <c r="AF2997" i="1" s="1"/>
  <c r="AG2997" i="1" s="1"/>
  <c r="AH2997" i="1" s="1"/>
  <c r="AI2997" i="1" s="1"/>
  <c r="AJ2997" i="1" s="1"/>
  <c r="AK2997" i="1" s="1"/>
  <c r="AL2997" i="1" s="1"/>
  <c r="AM2997" i="1" s="1"/>
  <c r="AN2997" i="1" s="1"/>
  <c r="AO2997" i="1" s="1"/>
  <c r="AP2997" i="1" s="1"/>
  <c r="AQ2997" i="1" s="1"/>
  <c r="AR2997" i="1" s="1"/>
  <c r="AS2997" i="1" s="1"/>
  <c r="AT2997" i="1" s="1"/>
  <c r="AU2997" i="1" s="1"/>
  <c r="AV2997" i="1" s="1"/>
  <c r="AW2997" i="1" s="1"/>
  <c r="AX2997" i="1" s="1"/>
  <c r="AY2997" i="1" s="1"/>
  <c r="AZ2997" i="1" s="1"/>
  <c r="BA2997" i="1" s="1"/>
  <c r="BB2997" i="1" s="1"/>
  <c r="BC2997" i="1" s="1"/>
  <c r="BD2997" i="1" s="1"/>
  <c r="BE2997" i="1" s="1"/>
  <c r="BF2997" i="1" s="1"/>
  <c r="AD2996" i="1"/>
  <c r="AE2996" i="1" s="1"/>
  <c r="AC2994" i="1"/>
  <c r="AD2994" i="1" s="1"/>
  <c r="AE2994" i="1" s="1"/>
  <c r="AF2994" i="1" s="1"/>
  <c r="AG2994" i="1" s="1"/>
  <c r="AH2994" i="1" s="1"/>
  <c r="AI2994" i="1" s="1"/>
  <c r="AJ2994" i="1" s="1"/>
  <c r="AK2994" i="1" s="1"/>
  <c r="AL2994" i="1" s="1"/>
  <c r="AM2994" i="1" s="1"/>
  <c r="AN2994" i="1" s="1"/>
  <c r="AO2994" i="1" s="1"/>
  <c r="AP2994" i="1" s="1"/>
  <c r="AQ2994" i="1" s="1"/>
  <c r="AR2994" i="1" s="1"/>
  <c r="AS2994" i="1" s="1"/>
  <c r="AT2994" i="1" s="1"/>
  <c r="AU2994" i="1" s="1"/>
  <c r="AV2994" i="1" s="1"/>
  <c r="AW2994" i="1" s="1"/>
  <c r="AX2994" i="1" s="1"/>
  <c r="AY2994" i="1" s="1"/>
  <c r="AZ2994" i="1" s="1"/>
  <c r="BA2994" i="1" s="1"/>
  <c r="BB2994" i="1" s="1"/>
  <c r="BC2994" i="1" s="1"/>
  <c r="BD2994" i="1" s="1"/>
  <c r="BE2994" i="1" s="1"/>
  <c r="AC2993" i="1"/>
  <c r="AD2993" i="1" s="1"/>
  <c r="AE2993" i="1" s="1"/>
  <c r="AF2993" i="1" s="1"/>
  <c r="AG2993" i="1" s="1"/>
  <c r="AH2993" i="1" s="1"/>
  <c r="AI2993" i="1" s="1"/>
  <c r="AJ2993" i="1" s="1"/>
  <c r="AK2993" i="1" s="1"/>
  <c r="AL2993" i="1" s="1"/>
  <c r="AM2993" i="1" s="1"/>
  <c r="AN2993" i="1" s="1"/>
  <c r="AO2993" i="1" s="1"/>
  <c r="AP2993" i="1" s="1"/>
  <c r="AQ2993" i="1" s="1"/>
  <c r="AR2993" i="1" s="1"/>
  <c r="AS2993" i="1" s="1"/>
  <c r="AT2993" i="1" s="1"/>
  <c r="AU2993" i="1" s="1"/>
  <c r="AV2993" i="1" s="1"/>
  <c r="AW2993" i="1" s="1"/>
  <c r="AX2993" i="1" s="1"/>
  <c r="AY2993" i="1" s="1"/>
  <c r="AZ2993" i="1" s="1"/>
  <c r="BA2993" i="1" s="1"/>
  <c r="BB2993" i="1" s="1"/>
  <c r="BC2993" i="1" s="1"/>
  <c r="BD2993" i="1" s="1"/>
  <c r="BE2993" i="1" s="1"/>
  <c r="AC2992" i="1"/>
  <c r="AD2992" i="1" s="1"/>
  <c r="AE2992" i="1" s="1"/>
  <c r="AF2992" i="1" s="1"/>
  <c r="AG2992" i="1" s="1"/>
  <c r="AH2992" i="1" s="1"/>
  <c r="AI2992" i="1" s="1"/>
  <c r="AJ2992" i="1" s="1"/>
  <c r="AK2992" i="1" s="1"/>
  <c r="AL2992" i="1" s="1"/>
  <c r="AM2992" i="1" s="1"/>
  <c r="AN2992" i="1" s="1"/>
  <c r="AO2992" i="1" s="1"/>
  <c r="AP2992" i="1" s="1"/>
  <c r="AQ2992" i="1" s="1"/>
  <c r="AR2992" i="1" s="1"/>
  <c r="AS2992" i="1" s="1"/>
  <c r="AT2992" i="1" s="1"/>
  <c r="AU2992" i="1" s="1"/>
  <c r="AV2992" i="1" s="1"/>
  <c r="AW2992" i="1" s="1"/>
  <c r="AX2992" i="1" s="1"/>
  <c r="AY2992" i="1" s="1"/>
  <c r="AZ2992" i="1" s="1"/>
  <c r="BA2992" i="1" s="1"/>
  <c r="BB2992" i="1" s="1"/>
  <c r="BC2992" i="1" s="1"/>
  <c r="BD2992" i="1" s="1"/>
  <c r="BE2992" i="1" s="1"/>
  <c r="BF2992" i="1" s="1"/>
  <c r="AC2991" i="1"/>
  <c r="AD2991" i="1" s="1"/>
  <c r="AE2991" i="1" s="1"/>
  <c r="AF2991" i="1" s="1"/>
  <c r="AG2991" i="1" s="1"/>
  <c r="AH2991" i="1" s="1"/>
  <c r="AI2991" i="1" s="1"/>
  <c r="AJ2991" i="1" s="1"/>
  <c r="AK2991" i="1" s="1"/>
  <c r="AL2991" i="1" s="1"/>
  <c r="AM2991" i="1" s="1"/>
  <c r="AN2991" i="1" s="1"/>
  <c r="AO2991" i="1" s="1"/>
  <c r="AP2991" i="1" s="1"/>
  <c r="AQ2991" i="1" s="1"/>
  <c r="AR2991" i="1" s="1"/>
  <c r="AS2991" i="1" s="1"/>
  <c r="AT2991" i="1" s="1"/>
  <c r="AU2991" i="1" s="1"/>
  <c r="AV2991" i="1" s="1"/>
  <c r="AW2991" i="1" s="1"/>
  <c r="AX2991" i="1" s="1"/>
  <c r="AY2991" i="1" s="1"/>
  <c r="AZ2991" i="1" s="1"/>
  <c r="BA2991" i="1" s="1"/>
  <c r="BB2991" i="1" s="1"/>
  <c r="BC2991" i="1" s="1"/>
  <c r="BD2991" i="1" s="1"/>
  <c r="BE2991" i="1" s="1"/>
  <c r="BF2991" i="1" s="1"/>
  <c r="AC2990" i="1"/>
  <c r="AD2990" i="1" s="1"/>
  <c r="AE2990" i="1" s="1"/>
  <c r="AF2990" i="1" s="1"/>
  <c r="AG2990" i="1" s="1"/>
  <c r="AH2990" i="1" s="1"/>
  <c r="AI2990" i="1" s="1"/>
  <c r="AJ2990" i="1" s="1"/>
  <c r="AK2990" i="1" s="1"/>
  <c r="AL2990" i="1" s="1"/>
  <c r="AM2990" i="1" s="1"/>
  <c r="AN2990" i="1" s="1"/>
  <c r="AO2990" i="1" s="1"/>
  <c r="AP2990" i="1" s="1"/>
  <c r="AQ2990" i="1" s="1"/>
  <c r="AR2990" i="1" s="1"/>
  <c r="AS2990" i="1" s="1"/>
  <c r="AT2990" i="1" s="1"/>
  <c r="AU2990" i="1" s="1"/>
  <c r="AV2990" i="1" s="1"/>
  <c r="AW2990" i="1" s="1"/>
  <c r="AX2990" i="1" s="1"/>
  <c r="AY2990" i="1" s="1"/>
  <c r="AZ2990" i="1" s="1"/>
  <c r="BA2990" i="1" s="1"/>
  <c r="BB2990" i="1" s="1"/>
  <c r="BC2990" i="1" s="1"/>
  <c r="BD2990" i="1" s="1"/>
  <c r="BE2990" i="1" s="1"/>
  <c r="BF2990" i="1" s="1"/>
  <c r="AC2989" i="1"/>
  <c r="AD2989" i="1" s="1"/>
  <c r="AE2989" i="1" s="1"/>
  <c r="AF2989" i="1" s="1"/>
  <c r="AG2989" i="1" s="1"/>
  <c r="AH2989" i="1" s="1"/>
  <c r="AI2989" i="1" s="1"/>
  <c r="AJ2989" i="1" s="1"/>
  <c r="AK2989" i="1" s="1"/>
  <c r="AL2989" i="1" s="1"/>
  <c r="AM2989" i="1" s="1"/>
  <c r="AN2989" i="1" s="1"/>
  <c r="AO2989" i="1" s="1"/>
  <c r="AP2989" i="1" s="1"/>
  <c r="AQ2989" i="1" s="1"/>
  <c r="AR2989" i="1" s="1"/>
  <c r="AS2989" i="1" s="1"/>
  <c r="AT2989" i="1" s="1"/>
  <c r="AU2989" i="1" s="1"/>
  <c r="AV2989" i="1" s="1"/>
  <c r="AW2989" i="1" s="1"/>
  <c r="AX2989" i="1" s="1"/>
  <c r="AY2989" i="1" s="1"/>
  <c r="AZ2989" i="1" s="1"/>
  <c r="BA2989" i="1" s="1"/>
  <c r="BB2989" i="1" s="1"/>
  <c r="BC2989" i="1" s="1"/>
  <c r="BD2989" i="1" s="1"/>
  <c r="BE2989" i="1" s="1"/>
  <c r="BF2989" i="1" s="1"/>
  <c r="AC2988" i="1"/>
  <c r="AD2988" i="1" s="1"/>
  <c r="AE2988" i="1" s="1"/>
  <c r="AF2988" i="1" s="1"/>
  <c r="AG2988" i="1" s="1"/>
  <c r="AH2988" i="1" s="1"/>
  <c r="AI2988" i="1" s="1"/>
  <c r="AJ2988" i="1" s="1"/>
  <c r="AK2988" i="1" s="1"/>
  <c r="AL2988" i="1" s="1"/>
  <c r="AM2988" i="1" s="1"/>
  <c r="AN2988" i="1" s="1"/>
  <c r="AO2988" i="1" s="1"/>
  <c r="AP2988" i="1" s="1"/>
  <c r="AQ2988" i="1" s="1"/>
  <c r="AR2988" i="1" s="1"/>
  <c r="AS2988" i="1" s="1"/>
  <c r="AT2988" i="1" s="1"/>
  <c r="AU2988" i="1" s="1"/>
  <c r="AV2988" i="1" s="1"/>
  <c r="AW2988" i="1" s="1"/>
  <c r="AX2988" i="1" s="1"/>
  <c r="AY2988" i="1" s="1"/>
  <c r="AZ2988" i="1" s="1"/>
  <c r="BA2988" i="1" s="1"/>
  <c r="BB2988" i="1" s="1"/>
  <c r="BC2988" i="1" s="1"/>
  <c r="BD2988" i="1" s="1"/>
  <c r="BE2988" i="1" s="1"/>
  <c r="BF2988" i="1" s="1"/>
  <c r="AC2987" i="1"/>
  <c r="AD2987" i="1" s="1"/>
  <c r="AE2987" i="1" s="1"/>
  <c r="AF2987" i="1" s="1"/>
  <c r="AG2987" i="1" s="1"/>
  <c r="AH2987" i="1" s="1"/>
  <c r="AI2987" i="1" s="1"/>
  <c r="AJ2987" i="1" s="1"/>
  <c r="AK2987" i="1" s="1"/>
  <c r="AL2987" i="1" s="1"/>
  <c r="AM2987" i="1" s="1"/>
  <c r="AN2987" i="1" s="1"/>
  <c r="AO2987" i="1" s="1"/>
  <c r="AP2987" i="1" s="1"/>
  <c r="AQ2987" i="1" s="1"/>
  <c r="AR2987" i="1" s="1"/>
  <c r="AS2987" i="1" s="1"/>
  <c r="AT2987" i="1" s="1"/>
  <c r="AU2987" i="1" s="1"/>
  <c r="AV2987" i="1" s="1"/>
  <c r="AW2987" i="1" s="1"/>
  <c r="AX2987" i="1" s="1"/>
  <c r="AY2987" i="1" s="1"/>
  <c r="AZ2987" i="1" s="1"/>
  <c r="BA2987" i="1" s="1"/>
  <c r="BB2987" i="1" s="1"/>
  <c r="BC2987" i="1" s="1"/>
  <c r="BD2987" i="1" s="1"/>
  <c r="BE2987" i="1" s="1"/>
  <c r="BF2987" i="1" s="1"/>
  <c r="AC2986" i="1"/>
  <c r="AD2986" i="1" s="1"/>
  <c r="AE2986" i="1" s="1"/>
  <c r="AF2986" i="1" s="1"/>
  <c r="AG2986" i="1" s="1"/>
  <c r="AH2986" i="1" s="1"/>
  <c r="AI2986" i="1" s="1"/>
  <c r="AJ2986" i="1" s="1"/>
  <c r="AK2986" i="1" s="1"/>
  <c r="AL2986" i="1" s="1"/>
  <c r="AM2986" i="1" s="1"/>
  <c r="AN2986" i="1" s="1"/>
  <c r="AO2986" i="1" s="1"/>
  <c r="AP2986" i="1" s="1"/>
  <c r="AQ2986" i="1" s="1"/>
  <c r="AR2986" i="1" s="1"/>
  <c r="AS2986" i="1" s="1"/>
  <c r="AT2986" i="1" s="1"/>
  <c r="AU2986" i="1" s="1"/>
  <c r="AV2986" i="1" s="1"/>
  <c r="AW2986" i="1" s="1"/>
  <c r="AX2986" i="1" s="1"/>
  <c r="AY2986" i="1" s="1"/>
  <c r="AZ2986" i="1" s="1"/>
  <c r="BA2986" i="1" s="1"/>
  <c r="BB2986" i="1" s="1"/>
  <c r="BC2986" i="1" s="1"/>
  <c r="BD2986" i="1" s="1"/>
  <c r="BE2986" i="1" s="1"/>
  <c r="BF2986" i="1" s="1"/>
  <c r="AC2983" i="1"/>
  <c r="AD2983" i="1" s="1"/>
  <c r="AE2983" i="1" s="1"/>
  <c r="AF2983" i="1" s="1"/>
  <c r="AG2983" i="1" s="1"/>
  <c r="AH2983" i="1" s="1"/>
  <c r="AI2983" i="1" s="1"/>
  <c r="AJ2983" i="1" s="1"/>
  <c r="AK2983" i="1" s="1"/>
  <c r="AL2983" i="1" s="1"/>
  <c r="AM2983" i="1" s="1"/>
  <c r="AN2983" i="1" s="1"/>
  <c r="AO2983" i="1" s="1"/>
  <c r="AP2983" i="1" s="1"/>
  <c r="AQ2983" i="1" s="1"/>
  <c r="AR2983" i="1" s="1"/>
  <c r="AS2983" i="1" s="1"/>
  <c r="AT2983" i="1" s="1"/>
  <c r="AU2983" i="1" s="1"/>
  <c r="AV2983" i="1" s="1"/>
  <c r="AW2983" i="1" s="1"/>
  <c r="AX2983" i="1" s="1"/>
  <c r="AY2983" i="1" s="1"/>
  <c r="AZ2983" i="1" s="1"/>
  <c r="BA2983" i="1" s="1"/>
  <c r="BB2983" i="1" s="1"/>
  <c r="BC2983" i="1" s="1"/>
  <c r="BD2983" i="1" s="1"/>
  <c r="BE2983" i="1" s="1"/>
  <c r="AC2982" i="1"/>
  <c r="AD2982" i="1" s="1"/>
  <c r="AE2982" i="1" s="1"/>
  <c r="AF2982" i="1" s="1"/>
  <c r="AG2982" i="1" s="1"/>
  <c r="AH2982" i="1" s="1"/>
  <c r="AI2982" i="1" s="1"/>
  <c r="AJ2982" i="1" s="1"/>
  <c r="AK2982" i="1" s="1"/>
  <c r="AL2982" i="1" s="1"/>
  <c r="AM2982" i="1" s="1"/>
  <c r="AN2982" i="1" s="1"/>
  <c r="AO2982" i="1" s="1"/>
  <c r="AP2982" i="1" s="1"/>
  <c r="AQ2982" i="1" s="1"/>
  <c r="AR2982" i="1" s="1"/>
  <c r="AS2982" i="1" s="1"/>
  <c r="AT2982" i="1" s="1"/>
  <c r="AU2982" i="1" s="1"/>
  <c r="AV2982" i="1" s="1"/>
  <c r="AW2982" i="1" s="1"/>
  <c r="AX2982" i="1" s="1"/>
  <c r="AY2982" i="1" s="1"/>
  <c r="AZ2982" i="1" s="1"/>
  <c r="BA2982" i="1" s="1"/>
  <c r="BB2982" i="1" s="1"/>
  <c r="BC2982" i="1" s="1"/>
  <c r="BD2982" i="1" s="1"/>
  <c r="BE2982" i="1" s="1"/>
  <c r="AC2981" i="1"/>
  <c r="AD2981" i="1" s="1"/>
  <c r="AE2981" i="1" s="1"/>
  <c r="AF2981" i="1" s="1"/>
  <c r="AG2981" i="1" s="1"/>
  <c r="AH2981" i="1" s="1"/>
  <c r="AI2981" i="1" s="1"/>
  <c r="AJ2981" i="1" s="1"/>
  <c r="AK2981" i="1" s="1"/>
  <c r="AL2981" i="1" s="1"/>
  <c r="AM2981" i="1" s="1"/>
  <c r="AN2981" i="1" s="1"/>
  <c r="AO2981" i="1" s="1"/>
  <c r="AP2981" i="1" s="1"/>
  <c r="AQ2981" i="1" s="1"/>
  <c r="AR2981" i="1" s="1"/>
  <c r="AS2981" i="1" s="1"/>
  <c r="AT2981" i="1" s="1"/>
  <c r="AU2981" i="1" s="1"/>
  <c r="AV2981" i="1" s="1"/>
  <c r="AW2981" i="1" s="1"/>
  <c r="AX2981" i="1" s="1"/>
  <c r="AY2981" i="1" s="1"/>
  <c r="AZ2981" i="1" s="1"/>
  <c r="BA2981" i="1" s="1"/>
  <c r="BB2981" i="1" s="1"/>
  <c r="BC2981" i="1" s="1"/>
  <c r="BD2981" i="1" s="1"/>
  <c r="BE2981" i="1" s="1"/>
  <c r="BF2981" i="1" s="1"/>
  <c r="AC2980" i="1"/>
  <c r="AD2980" i="1" s="1"/>
  <c r="AD2961" i="1"/>
  <c r="AE2961" i="1" s="1"/>
  <c r="AF2961" i="1" s="1"/>
  <c r="AG2961" i="1" s="1"/>
  <c r="AH2961" i="1" s="1"/>
  <c r="AI2961" i="1" s="1"/>
  <c r="AJ2961" i="1" s="1"/>
  <c r="AK2961" i="1" s="1"/>
  <c r="AL2961" i="1" s="1"/>
  <c r="AM2961" i="1" s="1"/>
  <c r="AN2961" i="1" s="1"/>
  <c r="AO2961" i="1" s="1"/>
  <c r="AP2961" i="1" s="1"/>
  <c r="AQ2961" i="1" s="1"/>
  <c r="AR2961" i="1" s="1"/>
  <c r="AS2961" i="1" s="1"/>
  <c r="AT2961" i="1" s="1"/>
  <c r="AU2961" i="1" s="1"/>
  <c r="AV2961" i="1" s="1"/>
  <c r="AW2961" i="1" s="1"/>
  <c r="AX2961" i="1" s="1"/>
  <c r="AY2961" i="1" s="1"/>
  <c r="AZ2961" i="1" s="1"/>
  <c r="BA2961" i="1" s="1"/>
  <c r="BB2961" i="1" s="1"/>
  <c r="BC2961" i="1" s="1"/>
  <c r="BD2961" i="1" s="1"/>
  <c r="BE2961" i="1" s="1"/>
  <c r="BF2961" i="1" s="1"/>
  <c r="AD2945" i="1"/>
  <c r="AE2945" i="1" s="1"/>
  <c r="AF2945" i="1" s="1"/>
  <c r="AG2945" i="1" s="1"/>
  <c r="AH2945" i="1" s="1"/>
  <c r="AI2945" i="1" s="1"/>
  <c r="AJ2945" i="1" s="1"/>
  <c r="AK2945" i="1" s="1"/>
  <c r="AL2945" i="1" s="1"/>
  <c r="AM2945" i="1" s="1"/>
  <c r="AN2945" i="1" s="1"/>
  <c r="AO2945" i="1" s="1"/>
  <c r="AP2945" i="1" s="1"/>
  <c r="AQ2945" i="1" s="1"/>
  <c r="AR2945" i="1" s="1"/>
  <c r="AS2945" i="1" s="1"/>
  <c r="AT2945" i="1" s="1"/>
  <c r="AU2945" i="1" s="1"/>
  <c r="AV2945" i="1" s="1"/>
  <c r="AW2945" i="1" s="1"/>
  <c r="AX2945" i="1" s="1"/>
  <c r="AY2945" i="1" s="1"/>
  <c r="AZ2945" i="1" s="1"/>
  <c r="BA2945" i="1" s="1"/>
  <c r="BB2945" i="1" s="1"/>
  <c r="BC2945" i="1" s="1"/>
  <c r="BD2945" i="1" s="1"/>
  <c r="BE2945" i="1" s="1"/>
  <c r="BF2945" i="1" s="1"/>
  <c r="AD2944" i="1"/>
  <c r="AE2944" i="1" s="1"/>
  <c r="AF2944" i="1" s="1"/>
  <c r="AG2944" i="1" s="1"/>
  <c r="AH2944" i="1" s="1"/>
  <c r="AI2944" i="1" s="1"/>
  <c r="AJ2944" i="1" s="1"/>
  <c r="AK2944" i="1" s="1"/>
  <c r="AL2944" i="1" s="1"/>
  <c r="AM2944" i="1" s="1"/>
  <c r="AN2944" i="1" s="1"/>
  <c r="AO2944" i="1" s="1"/>
  <c r="AP2944" i="1" s="1"/>
  <c r="AQ2944" i="1" s="1"/>
  <c r="AR2944" i="1" s="1"/>
  <c r="AS2944" i="1" s="1"/>
  <c r="AT2944" i="1" s="1"/>
  <c r="AU2944" i="1" s="1"/>
  <c r="AV2944" i="1" s="1"/>
  <c r="AW2944" i="1" s="1"/>
  <c r="AX2944" i="1" s="1"/>
  <c r="AY2944" i="1" s="1"/>
  <c r="AZ2944" i="1" s="1"/>
  <c r="BA2944" i="1" s="1"/>
  <c r="BB2944" i="1" s="1"/>
  <c r="BC2944" i="1" s="1"/>
  <c r="BD2944" i="1" s="1"/>
  <c r="BE2944" i="1" s="1"/>
  <c r="BF2944" i="1" s="1"/>
  <c r="AD2928" i="1"/>
  <c r="AE2928" i="1" s="1"/>
  <c r="AF2928" i="1" s="1"/>
  <c r="AG2928" i="1" s="1"/>
  <c r="AH2928" i="1" s="1"/>
  <c r="AI2928" i="1" s="1"/>
  <c r="AJ2928" i="1" s="1"/>
  <c r="AK2928" i="1" s="1"/>
  <c r="AL2928" i="1" s="1"/>
  <c r="AM2928" i="1" s="1"/>
  <c r="AN2928" i="1" s="1"/>
  <c r="AO2928" i="1" s="1"/>
  <c r="AP2928" i="1" s="1"/>
  <c r="AQ2928" i="1" s="1"/>
  <c r="AR2928" i="1" s="1"/>
  <c r="AS2928" i="1" s="1"/>
  <c r="AT2928" i="1" s="1"/>
  <c r="AU2928" i="1" s="1"/>
  <c r="AV2928" i="1" s="1"/>
  <c r="AW2928" i="1" s="1"/>
  <c r="AX2928" i="1" s="1"/>
  <c r="AY2928" i="1" s="1"/>
  <c r="AZ2928" i="1" s="1"/>
  <c r="BA2928" i="1" s="1"/>
  <c r="BB2928" i="1" s="1"/>
  <c r="BC2928" i="1" s="1"/>
  <c r="BD2928" i="1" s="1"/>
  <c r="BE2928" i="1" s="1"/>
  <c r="AC2974" i="1"/>
  <c r="AD2974" i="1" s="1"/>
  <c r="AE2974" i="1" s="1"/>
  <c r="AF2974" i="1" s="1"/>
  <c r="AG2974" i="1" s="1"/>
  <c r="AH2974" i="1" s="1"/>
  <c r="AI2974" i="1" s="1"/>
  <c r="AJ2974" i="1" s="1"/>
  <c r="AK2974" i="1" s="1"/>
  <c r="AL2974" i="1" s="1"/>
  <c r="AM2974" i="1" s="1"/>
  <c r="AN2974" i="1" s="1"/>
  <c r="AO2974" i="1" s="1"/>
  <c r="AP2974" i="1" s="1"/>
  <c r="AQ2974" i="1" s="1"/>
  <c r="AR2974" i="1" s="1"/>
  <c r="AS2974" i="1" s="1"/>
  <c r="AT2974" i="1" s="1"/>
  <c r="AU2974" i="1" s="1"/>
  <c r="AV2974" i="1" s="1"/>
  <c r="AW2974" i="1" s="1"/>
  <c r="AX2974" i="1" s="1"/>
  <c r="AY2974" i="1" s="1"/>
  <c r="AZ2974" i="1" s="1"/>
  <c r="BA2974" i="1" s="1"/>
  <c r="BB2974" i="1" s="1"/>
  <c r="BC2974" i="1" s="1"/>
  <c r="BD2974" i="1" s="1"/>
  <c r="BE2974" i="1" s="1"/>
  <c r="AC2973" i="1"/>
  <c r="AD2973" i="1" s="1"/>
  <c r="AE2973" i="1" s="1"/>
  <c r="AF2973" i="1" s="1"/>
  <c r="AG2973" i="1" s="1"/>
  <c r="AH2973" i="1" s="1"/>
  <c r="AI2973" i="1" s="1"/>
  <c r="AJ2973" i="1" s="1"/>
  <c r="AK2973" i="1" s="1"/>
  <c r="AL2973" i="1" s="1"/>
  <c r="AM2973" i="1" s="1"/>
  <c r="AN2973" i="1" s="1"/>
  <c r="AO2973" i="1" s="1"/>
  <c r="AP2973" i="1" s="1"/>
  <c r="AQ2973" i="1" s="1"/>
  <c r="AR2973" i="1" s="1"/>
  <c r="AS2973" i="1" s="1"/>
  <c r="AT2973" i="1" s="1"/>
  <c r="AU2973" i="1" s="1"/>
  <c r="AV2973" i="1" s="1"/>
  <c r="AW2973" i="1" s="1"/>
  <c r="AX2973" i="1" s="1"/>
  <c r="AY2973" i="1" s="1"/>
  <c r="AZ2973" i="1" s="1"/>
  <c r="BA2973" i="1" s="1"/>
  <c r="BB2973" i="1" s="1"/>
  <c r="BC2973" i="1" s="1"/>
  <c r="BD2973" i="1" s="1"/>
  <c r="BE2973" i="1" s="1"/>
  <c r="AC2972" i="1"/>
  <c r="AD2972" i="1" s="1"/>
  <c r="AE2972" i="1" s="1"/>
  <c r="AF2972" i="1" s="1"/>
  <c r="AG2972" i="1" s="1"/>
  <c r="AH2972" i="1" s="1"/>
  <c r="AI2972" i="1" s="1"/>
  <c r="AJ2972" i="1" s="1"/>
  <c r="AK2972" i="1" s="1"/>
  <c r="AL2972" i="1" s="1"/>
  <c r="AM2972" i="1" s="1"/>
  <c r="AN2972" i="1" s="1"/>
  <c r="AO2972" i="1" s="1"/>
  <c r="AP2972" i="1" s="1"/>
  <c r="AQ2972" i="1" s="1"/>
  <c r="AR2972" i="1" s="1"/>
  <c r="AS2972" i="1" s="1"/>
  <c r="AT2972" i="1" s="1"/>
  <c r="AU2972" i="1" s="1"/>
  <c r="AV2972" i="1" s="1"/>
  <c r="AW2972" i="1" s="1"/>
  <c r="AX2972" i="1" s="1"/>
  <c r="AY2972" i="1" s="1"/>
  <c r="AZ2972" i="1" s="1"/>
  <c r="BA2972" i="1" s="1"/>
  <c r="BB2972" i="1" s="1"/>
  <c r="BC2972" i="1" s="1"/>
  <c r="BD2972" i="1" s="1"/>
  <c r="BE2972" i="1" s="1"/>
  <c r="BF2972" i="1" s="1"/>
  <c r="AC2971" i="1"/>
  <c r="AD2971" i="1" s="1"/>
  <c r="AE2971" i="1" s="1"/>
  <c r="AF2971" i="1" s="1"/>
  <c r="AG2971" i="1" s="1"/>
  <c r="AH2971" i="1" s="1"/>
  <c r="AI2971" i="1" s="1"/>
  <c r="AJ2971" i="1" s="1"/>
  <c r="AK2971" i="1" s="1"/>
  <c r="AL2971" i="1" s="1"/>
  <c r="AM2971" i="1" s="1"/>
  <c r="AN2971" i="1" s="1"/>
  <c r="AO2971" i="1" s="1"/>
  <c r="AP2971" i="1" s="1"/>
  <c r="AQ2971" i="1" s="1"/>
  <c r="AR2971" i="1" s="1"/>
  <c r="AS2971" i="1" s="1"/>
  <c r="AT2971" i="1" s="1"/>
  <c r="AU2971" i="1" s="1"/>
  <c r="AV2971" i="1" s="1"/>
  <c r="AW2971" i="1" s="1"/>
  <c r="AX2971" i="1" s="1"/>
  <c r="AY2971" i="1" s="1"/>
  <c r="AZ2971" i="1" s="1"/>
  <c r="BA2971" i="1" s="1"/>
  <c r="BB2971" i="1" s="1"/>
  <c r="BC2971" i="1" s="1"/>
  <c r="BD2971" i="1" s="1"/>
  <c r="BE2971" i="1" s="1"/>
  <c r="BF2971" i="1" s="1"/>
  <c r="AC2970" i="1"/>
  <c r="AD2970" i="1" s="1"/>
  <c r="AE2970" i="1" s="1"/>
  <c r="AF2970" i="1" s="1"/>
  <c r="AG2970" i="1" s="1"/>
  <c r="AH2970" i="1" s="1"/>
  <c r="AI2970" i="1" s="1"/>
  <c r="AJ2970" i="1" s="1"/>
  <c r="AK2970" i="1" s="1"/>
  <c r="AL2970" i="1" s="1"/>
  <c r="AM2970" i="1" s="1"/>
  <c r="AN2970" i="1" s="1"/>
  <c r="AO2970" i="1" s="1"/>
  <c r="AP2970" i="1" s="1"/>
  <c r="AQ2970" i="1" s="1"/>
  <c r="AR2970" i="1" s="1"/>
  <c r="AS2970" i="1" s="1"/>
  <c r="AT2970" i="1" s="1"/>
  <c r="AU2970" i="1" s="1"/>
  <c r="AV2970" i="1" s="1"/>
  <c r="AW2970" i="1" s="1"/>
  <c r="AX2970" i="1" s="1"/>
  <c r="AY2970" i="1" s="1"/>
  <c r="AZ2970" i="1" s="1"/>
  <c r="BA2970" i="1" s="1"/>
  <c r="BB2970" i="1" s="1"/>
  <c r="BC2970" i="1" s="1"/>
  <c r="BD2970" i="1" s="1"/>
  <c r="BE2970" i="1" s="1"/>
  <c r="BF2970" i="1" s="1"/>
  <c r="AC2969" i="1"/>
  <c r="AD2969" i="1" s="1"/>
  <c r="AE2969" i="1" s="1"/>
  <c r="AF2969" i="1" s="1"/>
  <c r="AG2969" i="1" s="1"/>
  <c r="AH2969" i="1" s="1"/>
  <c r="AI2969" i="1" s="1"/>
  <c r="AJ2969" i="1" s="1"/>
  <c r="AK2969" i="1" s="1"/>
  <c r="AL2969" i="1" s="1"/>
  <c r="AM2969" i="1" s="1"/>
  <c r="AN2969" i="1" s="1"/>
  <c r="AO2969" i="1" s="1"/>
  <c r="AP2969" i="1" s="1"/>
  <c r="AQ2969" i="1" s="1"/>
  <c r="AR2969" i="1" s="1"/>
  <c r="AS2969" i="1" s="1"/>
  <c r="AT2969" i="1" s="1"/>
  <c r="AU2969" i="1" s="1"/>
  <c r="AV2969" i="1" s="1"/>
  <c r="AW2969" i="1" s="1"/>
  <c r="AX2969" i="1" s="1"/>
  <c r="AY2969" i="1" s="1"/>
  <c r="AZ2969" i="1" s="1"/>
  <c r="BA2969" i="1" s="1"/>
  <c r="BB2969" i="1" s="1"/>
  <c r="BC2969" i="1" s="1"/>
  <c r="BD2969" i="1" s="1"/>
  <c r="BE2969" i="1" s="1"/>
  <c r="BF2969" i="1" s="1"/>
  <c r="AC2968" i="1"/>
  <c r="AD2968" i="1" s="1"/>
  <c r="AE2968" i="1" s="1"/>
  <c r="AF2968" i="1" s="1"/>
  <c r="AG2968" i="1" s="1"/>
  <c r="AH2968" i="1" s="1"/>
  <c r="AI2968" i="1" s="1"/>
  <c r="AJ2968" i="1" s="1"/>
  <c r="AK2968" i="1" s="1"/>
  <c r="AL2968" i="1" s="1"/>
  <c r="AM2968" i="1" s="1"/>
  <c r="AN2968" i="1" s="1"/>
  <c r="AO2968" i="1" s="1"/>
  <c r="AP2968" i="1" s="1"/>
  <c r="AQ2968" i="1" s="1"/>
  <c r="AR2968" i="1" s="1"/>
  <c r="AS2968" i="1" s="1"/>
  <c r="AT2968" i="1" s="1"/>
  <c r="AU2968" i="1" s="1"/>
  <c r="AV2968" i="1" s="1"/>
  <c r="AW2968" i="1" s="1"/>
  <c r="AX2968" i="1" s="1"/>
  <c r="AY2968" i="1" s="1"/>
  <c r="AZ2968" i="1" s="1"/>
  <c r="BA2968" i="1" s="1"/>
  <c r="BB2968" i="1" s="1"/>
  <c r="BC2968" i="1" s="1"/>
  <c r="BD2968" i="1" s="1"/>
  <c r="BE2968" i="1" s="1"/>
  <c r="BF2968" i="1" s="1"/>
  <c r="AC2967" i="1"/>
  <c r="AD2967" i="1" s="1"/>
  <c r="AE2967" i="1" s="1"/>
  <c r="AF2967" i="1" s="1"/>
  <c r="AG2967" i="1" s="1"/>
  <c r="AH2967" i="1" s="1"/>
  <c r="AI2967" i="1" s="1"/>
  <c r="AJ2967" i="1" s="1"/>
  <c r="AK2967" i="1" s="1"/>
  <c r="AL2967" i="1" s="1"/>
  <c r="AM2967" i="1" s="1"/>
  <c r="AN2967" i="1" s="1"/>
  <c r="AO2967" i="1" s="1"/>
  <c r="AP2967" i="1" s="1"/>
  <c r="AQ2967" i="1" s="1"/>
  <c r="AR2967" i="1" s="1"/>
  <c r="AS2967" i="1" s="1"/>
  <c r="AT2967" i="1" s="1"/>
  <c r="AU2967" i="1" s="1"/>
  <c r="AV2967" i="1" s="1"/>
  <c r="AW2967" i="1" s="1"/>
  <c r="AX2967" i="1" s="1"/>
  <c r="AY2967" i="1" s="1"/>
  <c r="AZ2967" i="1" s="1"/>
  <c r="BA2967" i="1" s="1"/>
  <c r="BB2967" i="1" s="1"/>
  <c r="BC2967" i="1" s="1"/>
  <c r="BD2967" i="1" s="1"/>
  <c r="BE2967" i="1" s="1"/>
  <c r="BF2967" i="1" s="1"/>
  <c r="AC2966" i="1"/>
  <c r="AD2966" i="1" s="1"/>
  <c r="AE2966" i="1" s="1"/>
  <c r="AF2966" i="1" s="1"/>
  <c r="AG2966" i="1" s="1"/>
  <c r="AH2966" i="1" s="1"/>
  <c r="AI2966" i="1" s="1"/>
  <c r="AJ2966" i="1" s="1"/>
  <c r="AK2966" i="1" s="1"/>
  <c r="AL2966" i="1" s="1"/>
  <c r="AM2966" i="1" s="1"/>
  <c r="AN2966" i="1" s="1"/>
  <c r="AO2966" i="1" s="1"/>
  <c r="AP2966" i="1" s="1"/>
  <c r="AQ2966" i="1" s="1"/>
  <c r="AR2966" i="1" s="1"/>
  <c r="AS2966" i="1" s="1"/>
  <c r="AT2966" i="1" s="1"/>
  <c r="AU2966" i="1" s="1"/>
  <c r="AV2966" i="1" s="1"/>
  <c r="AW2966" i="1" s="1"/>
  <c r="AX2966" i="1" s="1"/>
  <c r="AY2966" i="1" s="1"/>
  <c r="AZ2966" i="1" s="1"/>
  <c r="BA2966" i="1" s="1"/>
  <c r="BB2966" i="1" s="1"/>
  <c r="BC2966" i="1" s="1"/>
  <c r="BD2966" i="1" s="1"/>
  <c r="BE2966" i="1" s="1"/>
  <c r="BF2966" i="1" s="1"/>
  <c r="AC2965" i="1"/>
  <c r="AD2965" i="1" s="1"/>
  <c r="AE2965" i="1" s="1"/>
  <c r="AF2965" i="1" s="1"/>
  <c r="AG2965" i="1" s="1"/>
  <c r="AH2965" i="1" s="1"/>
  <c r="AI2965" i="1" s="1"/>
  <c r="AJ2965" i="1" s="1"/>
  <c r="AK2965" i="1" s="1"/>
  <c r="AL2965" i="1" s="1"/>
  <c r="AM2965" i="1" s="1"/>
  <c r="AN2965" i="1" s="1"/>
  <c r="AO2965" i="1" s="1"/>
  <c r="AP2965" i="1" s="1"/>
  <c r="AQ2965" i="1" s="1"/>
  <c r="AR2965" i="1" s="1"/>
  <c r="AS2965" i="1" s="1"/>
  <c r="AT2965" i="1" s="1"/>
  <c r="AU2965" i="1" s="1"/>
  <c r="AV2965" i="1" s="1"/>
  <c r="AW2965" i="1" s="1"/>
  <c r="AX2965" i="1" s="1"/>
  <c r="AY2965" i="1" s="1"/>
  <c r="AZ2965" i="1" s="1"/>
  <c r="BA2965" i="1" s="1"/>
  <c r="BB2965" i="1" s="1"/>
  <c r="BC2965" i="1" s="1"/>
  <c r="BD2965" i="1" s="1"/>
  <c r="BE2965" i="1" s="1"/>
  <c r="AC2964" i="1"/>
  <c r="AD2964" i="1" s="1"/>
  <c r="AE2964" i="1" s="1"/>
  <c r="AF2964" i="1" s="1"/>
  <c r="AG2964" i="1" s="1"/>
  <c r="AH2964" i="1" s="1"/>
  <c r="AI2964" i="1" s="1"/>
  <c r="AJ2964" i="1" s="1"/>
  <c r="AK2964" i="1" s="1"/>
  <c r="AL2964" i="1" s="1"/>
  <c r="AM2964" i="1" s="1"/>
  <c r="AN2964" i="1" s="1"/>
  <c r="AO2964" i="1" s="1"/>
  <c r="AP2964" i="1" s="1"/>
  <c r="AQ2964" i="1" s="1"/>
  <c r="AR2964" i="1" s="1"/>
  <c r="AS2964" i="1" s="1"/>
  <c r="AT2964" i="1" s="1"/>
  <c r="AU2964" i="1" s="1"/>
  <c r="AV2964" i="1" s="1"/>
  <c r="AW2964" i="1" s="1"/>
  <c r="AX2964" i="1" s="1"/>
  <c r="AY2964" i="1" s="1"/>
  <c r="AZ2964" i="1" s="1"/>
  <c r="BA2964" i="1" s="1"/>
  <c r="BB2964" i="1" s="1"/>
  <c r="BC2964" i="1" s="1"/>
  <c r="BD2964" i="1" s="1"/>
  <c r="BE2964" i="1" s="1"/>
  <c r="AC2963" i="1"/>
  <c r="AD2963" i="1" s="1"/>
  <c r="AE2963" i="1" s="1"/>
  <c r="AF2963" i="1" s="1"/>
  <c r="AG2963" i="1" s="1"/>
  <c r="AH2963" i="1" s="1"/>
  <c r="AI2963" i="1" s="1"/>
  <c r="AJ2963" i="1" s="1"/>
  <c r="AK2963" i="1" s="1"/>
  <c r="AL2963" i="1" s="1"/>
  <c r="AM2963" i="1" s="1"/>
  <c r="AN2963" i="1" s="1"/>
  <c r="AO2963" i="1" s="1"/>
  <c r="AP2963" i="1" s="1"/>
  <c r="AQ2963" i="1" s="1"/>
  <c r="AR2963" i="1" s="1"/>
  <c r="AS2963" i="1" s="1"/>
  <c r="AT2963" i="1" s="1"/>
  <c r="AU2963" i="1" s="1"/>
  <c r="AV2963" i="1" s="1"/>
  <c r="AW2963" i="1" s="1"/>
  <c r="AX2963" i="1" s="1"/>
  <c r="AY2963" i="1" s="1"/>
  <c r="AZ2963" i="1" s="1"/>
  <c r="BA2963" i="1" s="1"/>
  <c r="BB2963" i="1" s="1"/>
  <c r="BC2963" i="1" s="1"/>
  <c r="BD2963" i="1" s="1"/>
  <c r="BE2963" i="1" s="1"/>
  <c r="AC2962" i="1"/>
  <c r="AD2962" i="1" s="1"/>
  <c r="AE2962" i="1" s="1"/>
  <c r="AF2962" i="1" s="1"/>
  <c r="AG2962" i="1" s="1"/>
  <c r="AH2962" i="1" s="1"/>
  <c r="AI2962" i="1" s="1"/>
  <c r="AJ2962" i="1" s="1"/>
  <c r="AK2962" i="1" s="1"/>
  <c r="AL2962" i="1" s="1"/>
  <c r="AM2962" i="1" s="1"/>
  <c r="AN2962" i="1" s="1"/>
  <c r="AO2962" i="1" s="1"/>
  <c r="AP2962" i="1" s="1"/>
  <c r="AQ2962" i="1" s="1"/>
  <c r="AR2962" i="1" s="1"/>
  <c r="AS2962" i="1" s="1"/>
  <c r="AT2962" i="1" s="1"/>
  <c r="AU2962" i="1" s="1"/>
  <c r="AV2962" i="1" s="1"/>
  <c r="AW2962" i="1" s="1"/>
  <c r="AX2962" i="1" s="1"/>
  <c r="AY2962" i="1" s="1"/>
  <c r="AZ2962" i="1" s="1"/>
  <c r="BA2962" i="1" s="1"/>
  <c r="BB2962" i="1" s="1"/>
  <c r="BC2962" i="1" s="1"/>
  <c r="BD2962" i="1" s="1"/>
  <c r="BE2962" i="1" s="1"/>
  <c r="AC2960" i="1"/>
  <c r="AD2960" i="1" s="1"/>
  <c r="AE2960" i="1" s="1"/>
  <c r="AF2960" i="1" s="1"/>
  <c r="AG2960" i="1" s="1"/>
  <c r="AH2960" i="1" s="1"/>
  <c r="AI2960" i="1" s="1"/>
  <c r="AJ2960" i="1" s="1"/>
  <c r="AK2960" i="1" s="1"/>
  <c r="AL2960" i="1" s="1"/>
  <c r="AM2960" i="1" s="1"/>
  <c r="AN2960" i="1" s="1"/>
  <c r="AO2960" i="1" s="1"/>
  <c r="AP2960" i="1" s="1"/>
  <c r="AQ2960" i="1" s="1"/>
  <c r="AR2960" i="1" s="1"/>
  <c r="AS2960" i="1" s="1"/>
  <c r="AT2960" i="1" s="1"/>
  <c r="AU2960" i="1" s="1"/>
  <c r="AV2960" i="1" s="1"/>
  <c r="AW2960" i="1" s="1"/>
  <c r="AX2960" i="1" s="1"/>
  <c r="AY2960" i="1" s="1"/>
  <c r="AZ2960" i="1" s="1"/>
  <c r="BA2960" i="1" s="1"/>
  <c r="BB2960" i="1" s="1"/>
  <c r="BC2960" i="1" s="1"/>
  <c r="BD2960" i="1" s="1"/>
  <c r="BE2960" i="1" s="1"/>
  <c r="BF2960" i="1" s="1"/>
  <c r="AC2948" i="1"/>
  <c r="AD2948" i="1" s="1"/>
  <c r="AE2948" i="1" s="1"/>
  <c r="AF2948" i="1" s="1"/>
  <c r="AG2948" i="1" s="1"/>
  <c r="AH2948" i="1" s="1"/>
  <c r="AI2948" i="1" s="1"/>
  <c r="AJ2948" i="1" s="1"/>
  <c r="AK2948" i="1" s="1"/>
  <c r="AL2948" i="1" s="1"/>
  <c r="AM2948" i="1" s="1"/>
  <c r="AN2948" i="1" s="1"/>
  <c r="AO2948" i="1" s="1"/>
  <c r="AP2948" i="1" s="1"/>
  <c r="AQ2948" i="1" s="1"/>
  <c r="AR2948" i="1" s="1"/>
  <c r="AS2948" i="1" s="1"/>
  <c r="AT2948" i="1" s="1"/>
  <c r="AU2948" i="1" s="1"/>
  <c r="AV2948" i="1" s="1"/>
  <c r="AW2948" i="1" s="1"/>
  <c r="AX2948" i="1" s="1"/>
  <c r="AY2948" i="1" s="1"/>
  <c r="AZ2948" i="1" s="1"/>
  <c r="BA2948" i="1" s="1"/>
  <c r="BB2948" i="1" s="1"/>
  <c r="BC2948" i="1" s="1"/>
  <c r="BD2948" i="1" s="1"/>
  <c r="BE2948" i="1" s="1"/>
  <c r="AC2946" i="1"/>
  <c r="AD2946" i="1" s="1"/>
  <c r="AE2946" i="1" s="1"/>
  <c r="AF2946" i="1" s="1"/>
  <c r="AG2946" i="1" s="1"/>
  <c r="AH2946" i="1" s="1"/>
  <c r="AI2946" i="1" s="1"/>
  <c r="AJ2946" i="1" s="1"/>
  <c r="AK2946" i="1" s="1"/>
  <c r="AL2946" i="1" s="1"/>
  <c r="AM2946" i="1" s="1"/>
  <c r="AN2946" i="1" s="1"/>
  <c r="AO2946" i="1" s="1"/>
  <c r="AP2946" i="1" s="1"/>
  <c r="AQ2946" i="1" s="1"/>
  <c r="AR2946" i="1" s="1"/>
  <c r="AS2946" i="1" s="1"/>
  <c r="AT2946" i="1" s="1"/>
  <c r="AU2946" i="1" s="1"/>
  <c r="AV2946" i="1" s="1"/>
  <c r="AW2946" i="1" s="1"/>
  <c r="AX2946" i="1" s="1"/>
  <c r="AY2946" i="1" s="1"/>
  <c r="AZ2946" i="1" s="1"/>
  <c r="BA2946" i="1" s="1"/>
  <c r="BB2946" i="1" s="1"/>
  <c r="BC2946" i="1" s="1"/>
  <c r="BD2946" i="1" s="1"/>
  <c r="BE2946" i="1" s="1"/>
  <c r="AC2958" i="1"/>
  <c r="AD2958" i="1" s="1"/>
  <c r="AE2958" i="1" s="1"/>
  <c r="AF2958" i="1" s="1"/>
  <c r="AG2958" i="1" s="1"/>
  <c r="AH2958" i="1" s="1"/>
  <c r="AI2958" i="1" s="1"/>
  <c r="AJ2958" i="1" s="1"/>
  <c r="AK2958" i="1" s="1"/>
  <c r="AL2958" i="1" s="1"/>
  <c r="AM2958" i="1" s="1"/>
  <c r="AN2958" i="1" s="1"/>
  <c r="AO2958" i="1" s="1"/>
  <c r="AP2958" i="1" s="1"/>
  <c r="AQ2958" i="1" s="1"/>
  <c r="AR2958" i="1" s="1"/>
  <c r="AS2958" i="1" s="1"/>
  <c r="AT2958" i="1" s="1"/>
  <c r="AU2958" i="1" s="1"/>
  <c r="AV2958" i="1" s="1"/>
  <c r="AW2958" i="1" s="1"/>
  <c r="AX2958" i="1" s="1"/>
  <c r="AY2958" i="1" s="1"/>
  <c r="AZ2958" i="1" s="1"/>
  <c r="BA2958" i="1" s="1"/>
  <c r="BB2958" i="1" s="1"/>
  <c r="BC2958" i="1" s="1"/>
  <c r="BD2958" i="1" s="1"/>
  <c r="BE2958" i="1" s="1"/>
  <c r="AC2957" i="1"/>
  <c r="AD2957" i="1" s="1"/>
  <c r="AE2957" i="1" s="1"/>
  <c r="AF2957" i="1" s="1"/>
  <c r="AG2957" i="1" s="1"/>
  <c r="AH2957" i="1" s="1"/>
  <c r="AI2957" i="1" s="1"/>
  <c r="AJ2957" i="1" s="1"/>
  <c r="AK2957" i="1" s="1"/>
  <c r="AL2957" i="1" s="1"/>
  <c r="AM2957" i="1" s="1"/>
  <c r="AN2957" i="1" s="1"/>
  <c r="AO2957" i="1" s="1"/>
  <c r="AP2957" i="1" s="1"/>
  <c r="AQ2957" i="1" s="1"/>
  <c r="AR2957" i="1" s="1"/>
  <c r="AS2957" i="1" s="1"/>
  <c r="AT2957" i="1" s="1"/>
  <c r="AU2957" i="1" s="1"/>
  <c r="AV2957" i="1" s="1"/>
  <c r="AW2957" i="1" s="1"/>
  <c r="AX2957" i="1" s="1"/>
  <c r="AY2957" i="1" s="1"/>
  <c r="AZ2957" i="1" s="1"/>
  <c r="BA2957" i="1" s="1"/>
  <c r="BB2957" i="1" s="1"/>
  <c r="BC2957" i="1" s="1"/>
  <c r="BD2957" i="1" s="1"/>
  <c r="BE2957" i="1" s="1"/>
  <c r="AC2956" i="1"/>
  <c r="AD2956" i="1" s="1"/>
  <c r="AE2956" i="1" s="1"/>
  <c r="AF2956" i="1" s="1"/>
  <c r="AG2956" i="1" s="1"/>
  <c r="AH2956" i="1" s="1"/>
  <c r="AI2956" i="1" s="1"/>
  <c r="AJ2956" i="1" s="1"/>
  <c r="AK2956" i="1" s="1"/>
  <c r="AL2956" i="1" s="1"/>
  <c r="AM2956" i="1" s="1"/>
  <c r="AN2956" i="1" s="1"/>
  <c r="AO2956" i="1" s="1"/>
  <c r="AP2956" i="1" s="1"/>
  <c r="AQ2956" i="1" s="1"/>
  <c r="AR2956" i="1" s="1"/>
  <c r="AS2956" i="1" s="1"/>
  <c r="AT2956" i="1" s="1"/>
  <c r="AU2956" i="1" s="1"/>
  <c r="AV2956" i="1" s="1"/>
  <c r="AW2956" i="1" s="1"/>
  <c r="AX2956" i="1" s="1"/>
  <c r="AY2956" i="1" s="1"/>
  <c r="AZ2956" i="1" s="1"/>
  <c r="BA2956" i="1" s="1"/>
  <c r="BB2956" i="1" s="1"/>
  <c r="BC2956" i="1" s="1"/>
  <c r="BD2956" i="1" s="1"/>
  <c r="BE2956" i="1" s="1"/>
  <c r="AC2955" i="1"/>
  <c r="AD2955" i="1" s="1"/>
  <c r="AE2955" i="1" s="1"/>
  <c r="AF2955" i="1" s="1"/>
  <c r="AG2955" i="1" s="1"/>
  <c r="AH2955" i="1" s="1"/>
  <c r="AI2955" i="1" s="1"/>
  <c r="AJ2955" i="1" s="1"/>
  <c r="AK2955" i="1" s="1"/>
  <c r="AL2955" i="1" s="1"/>
  <c r="AM2955" i="1" s="1"/>
  <c r="AN2955" i="1" s="1"/>
  <c r="AO2955" i="1" s="1"/>
  <c r="AP2955" i="1" s="1"/>
  <c r="AQ2955" i="1" s="1"/>
  <c r="AR2955" i="1" s="1"/>
  <c r="AS2955" i="1" s="1"/>
  <c r="AT2955" i="1" s="1"/>
  <c r="AU2955" i="1" s="1"/>
  <c r="AV2955" i="1" s="1"/>
  <c r="AW2955" i="1" s="1"/>
  <c r="AX2955" i="1" s="1"/>
  <c r="AY2955" i="1" s="1"/>
  <c r="AZ2955" i="1" s="1"/>
  <c r="BA2955" i="1" s="1"/>
  <c r="BB2955" i="1" s="1"/>
  <c r="BC2955" i="1" s="1"/>
  <c r="BD2955" i="1" s="1"/>
  <c r="BE2955" i="1" s="1"/>
  <c r="BF2955" i="1" s="1"/>
  <c r="AC2954" i="1"/>
  <c r="AD2954" i="1" s="1"/>
  <c r="AE2954" i="1" s="1"/>
  <c r="AF2954" i="1" s="1"/>
  <c r="AG2954" i="1" s="1"/>
  <c r="AH2954" i="1" s="1"/>
  <c r="AI2954" i="1" s="1"/>
  <c r="AJ2954" i="1" s="1"/>
  <c r="AK2954" i="1" s="1"/>
  <c r="AL2954" i="1" s="1"/>
  <c r="AM2954" i="1" s="1"/>
  <c r="AN2954" i="1" s="1"/>
  <c r="AO2954" i="1" s="1"/>
  <c r="AP2954" i="1" s="1"/>
  <c r="AQ2954" i="1" s="1"/>
  <c r="AR2954" i="1" s="1"/>
  <c r="AS2954" i="1" s="1"/>
  <c r="AT2954" i="1" s="1"/>
  <c r="AU2954" i="1" s="1"/>
  <c r="AV2954" i="1" s="1"/>
  <c r="AW2954" i="1" s="1"/>
  <c r="AX2954" i="1" s="1"/>
  <c r="AY2954" i="1" s="1"/>
  <c r="AZ2954" i="1" s="1"/>
  <c r="BA2954" i="1" s="1"/>
  <c r="BB2954" i="1" s="1"/>
  <c r="BC2954" i="1" s="1"/>
  <c r="BD2954" i="1" s="1"/>
  <c r="BE2954" i="1" s="1"/>
  <c r="BF2954" i="1" s="1"/>
  <c r="AC2953" i="1"/>
  <c r="AD2953" i="1" s="1"/>
  <c r="AE2953" i="1" s="1"/>
  <c r="AF2953" i="1" s="1"/>
  <c r="AG2953" i="1" s="1"/>
  <c r="AH2953" i="1" s="1"/>
  <c r="AI2953" i="1" s="1"/>
  <c r="AJ2953" i="1" s="1"/>
  <c r="AK2953" i="1" s="1"/>
  <c r="AL2953" i="1" s="1"/>
  <c r="AM2953" i="1" s="1"/>
  <c r="AN2953" i="1" s="1"/>
  <c r="AO2953" i="1" s="1"/>
  <c r="AP2953" i="1" s="1"/>
  <c r="AQ2953" i="1" s="1"/>
  <c r="AR2953" i="1" s="1"/>
  <c r="AS2953" i="1" s="1"/>
  <c r="AT2953" i="1" s="1"/>
  <c r="AU2953" i="1" s="1"/>
  <c r="AV2953" i="1" s="1"/>
  <c r="AW2953" i="1" s="1"/>
  <c r="AX2953" i="1" s="1"/>
  <c r="AY2953" i="1" s="1"/>
  <c r="AZ2953" i="1" s="1"/>
  <c r="BA2953" i="1" s="1"/>
  <c r="BB2953" i="1" s="1"/>
  <c r="BC2953" i="1" s="1"/>
  <c r="BD2953" i="1" s="1"/>
  <c r="BE2953" i="1" s="1"/>
  <c r="BF2953" i="1" s="1"/>
  <c r="AC2952" i="1"/>
  <c r="AD2952" i="1" s="1"/>
  <c r="AE2952" i="1" s="1"/>
  <c r="AF2952" i="1" s="1"/>
  <c r="AG2952" i="1" s="1"/>
  <c r="AH2952" i="1" s="1"/>
  <c r="AI2952" i="1" s="1"/>
  <c r="AJ2952" i="1" s="1"/>
  <c r="AK2952" i="1" s="1"/>
  <c r="AL2952" i="1" s="1"/>
  <c r="AM2952" i="1" s="1"/>
  <c r="AN2952" i="1" s="1"/>
  <c r="AO2952" i="1" s="1"/>
  <c r="AP2952" i="1" s="1"/>
  <c r="AQ2952" i="1" s="1"/>
  <c r="AR2952" i="1" s="1"/>
  <c r="AS2952" i="1" s="1"/>
  <c r="AT2952" i="1" s="1"/>
  <c r="AU2952" i="1" s="1"/>
  <c r="AV2952" i="1" s="1"/>
  <c r="AW2952" i="1" s="1"/>
  <c r="AX2952" i="1" s="1"/>
  <c r="AY2952" i="1" s="1"/>
  <c r="AZ2952" i="1" s="1"/>
  <c r="BA2952" i="1" s="1"/>
  <c r="BB2952" i="1" s="1"/>
  <c r="BC2952" i="1" s="1"/>
  <c r="BD2952" i="1" s="1"/>
  <c r="BE2952" i="1" s="1"/>
  <c r="BF2952" i="1" s="1"/>
  <c r="AC2951" i="1"/>
  <c r="AD2951" i="1" s="1"/>
  <c r="AE2951" i="1" s="1"/>
  <c r="AF2951" i="1" s="1"/>
  <c r="AG2951" i="1" s="1"/>
  <c r="AH2951" i="1" s="1"/>
  <c r="AI2951" i="1" s="1"/>
  <c r="AJ2951" i="1" s="1"/>
  <c r="AK2951" i="1" s="1"/>
  <c r="AL2951" i="1" s="1"/>
  <c r="AM2951" i="1" s="1"/>
  <c r="AN2951" i="1" s="1"/>
  <c r="AO2951" i="1" s="1"/>
  <c r="AP2951" i="1" s="1"/>
  <c r="AQ2951" i="1" s="1"/>
  <c r="AR2951" i="1" s="1"/>
  <c r="AS2951" i="1" s="1"/>
  <c r="AT2951" i="1" s="1"/>
  <c r="AU2951" i="1" s="1"/>
  <c r="AV2951" i="1" s="1"/>
  <c r="AW2951" i="1" s="1"/>
  <c r="AX2951" i="1" s="1"/>
  <c r="AY2951" i="1" s="1"/>
  <c r="AZ2951" i="1" s="1"/>
  <c r="BA2951" i="1" s="1"/>
  <c r="BB2951" i="1" s="1"/>
  <c r="BC2951" i="1" s="1"/>
  <c r="BD2951" i="1" s="1"/>
  <c r="BE2951" i="1" s="1"/>
  <c r="BF2951" i="1" s="1"/>
  <c r="AC2950" i="1"/>
  <c r="AD2950" i="1" s="1"/>
  <c r="AE2950" i="1" s="1"/>
  <c r="AF2950" i="1" s="1"/>
  <c r="AG2950" i="1" s="1"/>
  <c r="AH2950" i="1" s="1"/>
  <c r="AI2950" i="1" s="1"/>
  <c r="AJ2950" i="1" s="1"/>
  <c r="AK2950" i="1" s="1"/>
  <c r="AL2950" i="1" s="1"/>
  <c r="AM2950" i="1" s="1"/>
  <c r="AN2950" i="1" s="1"/>
  <c r="AO2950" i="1" s="1"/>
  <c r="AP2950" i="1" s="1"/>
  <c r="AQ2950" i="1" s="1"/>
  <c r="AR2950" i="1" s="1"/>
  <c r="AS2950" i="1" s="1"/>
  <c r="AT2950" i="1" s="1"/>
  <c r="AU2950" i="1" s="1"/>
  <c r="AV2950" i="1" s="1"/>
  <c r="AW2950" i="1" s="1"/>
  <c r="AX2950" i="1" s="1"/>
  <c r="AY2950" i="1" s="1"/>
  <c r="AZ2950" i="1" s="1"/>
  <c r="BA2950" i="1" s="1"/>
  <c r="BB2950" i="1" s="1"/>
  <c r="BC2950" i="1" s="1"/>
  <c r="BD2950" i="1" s="1"/>
  <c r="BE2950" i="1" s="1"/>
  <c r="BF2950" i="1" s="1"/>
  <c r="AC2947" i="1"/>
  <c r="AD2947" i="1" s="1"/>
  <c r="AE2947" i="1" s="1"/>
  <c r="AF2947" i="1" s="1"/>
  <c r="AG2947" i="1" s="1"/>
  <c r="AH2947" i="1" s="1"/>
  <c r="AI2947" i="1" s="1"/>
  <c r="AJ2947" i="1" s="1"/>
  <c r="AK2947" i="1" s="1"/>
  <c r="AL2947" i="1" s="1"/>
  <c r="AM2947" i="1" s="1"/>
  <c r="AN2947" i="1" s="1"/>
  <c r="AO2947" i="1" s="1"/>
  <c r="AP2947" i="1" s="1"/>
  <c r="AQ2947" i="1" s="1"/>
  <c r="AR2947" i="1" s="1"/>
  <c r="AS2947" i="1" s="1"/>
  <c r="AT2947" i="1" s="1"/>
  <c r="AU2947" i="1" s="1"/>
  <c r="AV2947" i="1" s="1"/>
  <c r="AW2947" i="1" s="1"/>
  <c r="AX2947" i="1" s="1"/>
  <c r="AY2947" i="1" s="1"/>
  <c r="AZ2947" i="1" s="1"/>
  <c r="BA2947" i="1" s="1"/>
  <c r="BB2947" i="1" s="1"/>
  <c r="BC2947" i="1" s="1"/>
  <c r="BD2947" i="1" s="1"/>
  <c r="BE2947" i="1" s="1"/>
  <c r="AC2933" i="1"/>
  <c r="AD2933" i="1" s="1"/>
  <c r="AE2933" i="1" s="1"/>
  <c r="AF2933" i="1" s="1"/>
  <c r="AG2933" i="1" s="1"/>
  <c r="AH2933" i="1" s="1"/>
  <c r="AI2933" i="1" s="1"/>
  <c r="AJ2933" i="1" s="1"/>
  <c r="AK2933" i="1" s="1"/>
  <c r="AL2933" i="1" s="1"/>
  <c r="AM2933" i="1" s="1"/>
  <c r="AN2933" i="1" s="1"/>
  <c r="AO2933" i="1" s="1"/>
  <c r="AP2933" i="1" s="1"/>
  <c r="AQ2933" i="1" s="1"/>
  <c r="AR2933" i="1" s="1"/>
  <c r="AS2933" i="1" s="1"/>
  <c r="AT2933" i="1" s="1"/>
  <c r="AU2933" i="1" s="1"/>
  <c r="AV2933" i="1" s="1"/>
  <c r="AW2933" i="1" s="1"/>
  <c r="AX2933" i="1" s="1"/>
  <c r="AY2933" i="1" s="1"/>
  <c r="AZ2933" i="1" s="1"/>
  <c r="BA2933" i="1" s="1"/>
  <c r="BB2933" i="1" s="1"/>
  <c r="BC2933" i="1" s="1"/>
  <c r="BD2933" i="1" s="1"/>
  <c r="BE2933" i="1" s="1"/>
  <c r="AC2929" i="1"/>
  <c r="AD2929" i="1" s="1"/>
  <c r="AE2929" i="1" s="1"/>
  <c r="AF2929" i="1" s="1"/>
  <c r="AG2929" i="1" s="1"/>
  <c r="AH2929" i="1" s="1"/>
  <c r="AI2929" i="1" s="1"/>
  <c r="AJ2929" i="1" s="1"/>
  <c r="AK2929" i="1" s="1"/>
  <c r="AL2929" i="1" s="1"/>
  <c r="AM2929" i="1" s="1"/>
  <c r="AN2929" i="1" s="1"/>
  <c r="AO2929" i="1" s="1"/>
  <c r="AP2929" i="1" s="1"/>
  <c r="AQ2929" i="1" s="1"/>
  <c r="AR2929" i="1" s="1"/>
  <c r="AS2929" i="1" s="1"/>
  <c r="AT2929" i="1" s="1"/>
  <c r="AU2929" i="1" s="1"/>
  <c r="AV2929" i="1" s="1"/>
  <c r="AW2929" i="1" s="1"/>
  <c r="AX2929" i="1" s="1"/>
  <c r="AY2929" i="1" s="1"/>
  <c r="AZ2929" i="1" s="1"/>
  <c r="BA2929" i="1" s="1"/>
  <c r="BB2929" i="1" s="1"/>
  <c r="BC2929" i="1" s="1"/>
  <c r="BD2929" i="1" s="1"/>
  <c r="BE2929" i="1" s="1"/>
  <c r="AC2930" i="1"/>
  <c r="AD2930" i="1" s="1"/>
  <c r="AE2930" i="1" s="1"/>
  <c r="AF2930" i="1" s="1"/>
  <c r="AG2930" i="1" s="1"/>
  <c r="AH2930" i="1" s="1"/>
  <c r="AI2930" i="1" s="1"/>
  <c r="AJ2930" i="1" s="1"/>
  <c r="AK2930" i="1" s="1"/>
  <c r="AL2930" i="1" s="1"/>
  <c r="AM2930" i="1" s="1"/>
  <c r="AN2930" i="1" s="1"/>
  <c r="AO2930" i="1" s="1"/>
  <c r="AP2930" i="1" s="1"/>
  <c r="AQ2930" i="1" s="1"/>
  <c r="AR2930" i="1" s="1"/>
  <c r="AS2930" i="1" s="1"/>
  <c r="AT2930" i="1" s="1"/>
  <c r="AU2930" i="1" s="1"/>
  <c r="AV2930" i="1" s="1"/>
  <c r="AW2930" i="1" s="1"/>
  <c r="AX2930" i="1" s="1"/>
  <c r="AY2930" i="1" s="1"/>
  <c r="AZ2930" i="1" s="1"/>
  <c r="BA2930" i="1" s="1"/>
  <c r="BB2930" i="1" s="1"/>
  <c r="BC2930" i="1" s="1"/>
  <c r="BD2930" i="1" s="1"/>
  <c r="BE2930" i="1" s="1"/>
  <c r="AC2931" i="1"/>
  <c r="AD2931" i="1" s="1"/>
  <c r="AE2931" i="1" s="1"/>
  <c r="AF2931" i="1" s="1"/>
  <c r="AG2931" i="1" s="1"/>
  <c r="AH2931" i="1" s="1"/>
  <c r="AI2931" i="1" s="1"/>
  <c r="AJ2931" i="1" s="1"/>
  <c r="AK2931" i="1" s="1"/>
  <c r="AL2931" i="1" s="1"/>
  <c r="AM2931" i="1" s="1"/>
  <c r="AN2931" i="1" s="1"/>
  <c r="AO2931" i="1" s="1"/>
  <c r="AP2931" i="1" s="1"/>
  <c r="AQ2931" i="1" s="1"/>
  <c r="AR2931" i="1" s="1"/>
  <c r="AS2931" i="1" s="1"/>
  <c r="AT2931" i="1" s="1"/>
  <c r="AU2931" i="1" s="1"/>
  <c r="AV2931" i="1" s="1"/>
  <c r="AW2931" i="1" s="1"/>
  <c r="AX2931" i="1" s="1"/>
  <c r="AY2931" i="1" s="1"/>
  <c r="AZ2931" i="1" s="1"/>
  <c r="BA2931" i="1" s="1"/>
  <c r="BB2931" i="1" s="1"/>
  <c r="BC2931" i="1" s="1"/>
  <c r="BD2931" i="1" s="1"/>
  <c r="BE2931" i="1" s="1"/>
  <c r="AC2932" i="1"/>
  <c r="AD2932" i="1" s="1"/>
  <c r="AE2932" i="1" s="1"/>
  <c r="AF2932" i="1" s="1"/>
  <c r="AG2932" i="1" s="1"/>
  <c r="AH2932" i="1" s="1"/>
  <c r="AI2932" i="1" s="1"/>
  <c r="AJ2932" i="1" s="1"/>
  <c r="AK2932" i="1" s="1"/>
  <c r="AL2932" i="1" s="1"/>
  <c r="AM2932" i="1" s="1"/>
  <c r="AN2932" i="1" s="1"/>
  <c r="AO2932" i="1" s="1"/>
  <c r="AP2932" i="1" s="1"/>
  <c r="AQ2932" i="1" s="1"/>
  <c r="AR2932" i="1" s="1"/>
  <c r="AS2932" i="1" s="1"/>
  <c r="AT2932" i="1" s="1"/>
  <c r="AU2932" i="1" s="1"/>
  <c r="AV2932" i="1" s="1"/>
  <c r="AW2932" i="1" s="1"/>
  <c r="AX2932" i="1" s="1"/>
  <c r="AY2932" i="1" s="1"/>
  <c r="AZ2932" i="1" s="1"/>
  <c r="BA2932" i="1" s="1"/>
  <c r="BB2932" i="1" s="1"/>
  <c r="BC2932" i="1" s="1"/>
  <c r="BD2932" i="1" s="1"/>
  <c r="BE2932" i="1" s="1"/>
  <c r="AC2934" i="1"/>
  <c r="AD2934" i="1" s="1"/>
  <c r="AE2934" i="1" s="1"/>
  <c r="AF2934" i="1" s="1"/>
  <c r="AG2934" i="1" s="1"/>
  <c r="AH2934" i="1" s="1"/>
  <c r="AI2934" i="1" s="1"/>
  <c r="AJ2934" i="1" s="1"/>
  <c r="AK2934" i="1" s="1"/>
  <c r="AL2934" i="1" s="1"/>
  <c r="AM2934" i="1" s="1"/>
  <c r="AN2934" i="1" s="1"/>
  <c r="AO2934" i="1" s="1"/>
  <c r="AP2934" i="1" s="1"/>
  <c r="AQ2934" i="1" s="1"/>
  <c r="AR2934" i="1" s="1"/>
  <c r="AS2934" i="1" s="1"/>
  <c r="AT2934" i="1" s="1"/>
  <c r="AU2934" i="1" s="1"/>
  <c r="AV2934" i="1" s="1"/>
  <c r="AW2934" i="1" s="1"/>
  <c r="AX2934" i="1" s="1"/>
  <c r="AY2934" i="1" s="1"/>
  <c r="AZ2934" i="1" s="1"/>
  <c r="BA2934" i="1" s="1"/>
  <c r="BB2934" i="1" s="1"/>
  <c r="BC2934" i="1" s="1"/>
  <c r="BD2934" i="1" s="1"/>
  <c r="BE2934" i="1" s="1"/>
  <c r="BF2934" i="1" s="1"/>
  <c r="AC2935" i="1"/>
  <c r="AD2935" i="1" s="1"/>
  <c r="AE2935" i="1" s="1"/>
  <c r="AF2935" i="1" s="1"/>
  <c r="AG2935" i="1" s="1"/>
  <c r="AH2935" i="1" s="1"/>
  <c r="AI2935" i="1" s="1"/>
  <c r="AJ2935" i="1" s="1"/>
  <c r="AK2935" i="1" s="1"/>
  <c r="AL2935" i="1" s="1"/>
  <c r="AM2935" i="1" s="1"/>
  <c r="AN2935" i="1" s="1"/>
  <c r="AO2935" i="1" s="1"/>
  <c r="AP2935" i="1" s="1"/>
  <c r="AQ2935" i="1" s="1"/>
  <c r="AR2935" i="1" s="1"/>
  <c r="AS2935" i="1" s="1"/>
  <c r="AT2935" i="1" s="1"/>
  <c r="AU2935" i="1" s="1"/>
  <c r="AV2935" i="1" s="1"/>
  <c r="AW2935" i="1" s="1"/>
  <c r="AX2935" i="1" s="1"/>
  <c r="AY2935" i="1" s="1"/>
  <c r="AZ2935" i="1" s="1"/>
  <c r="BA2935" i="1" s="1"/>
  <c r="BB2935" i="1" s="1"/>
  <c r="BC2935" i="1" s="1"/>
  <c r="BD2935" i="1" s="1"/>
  <c r="BE2935" i="1" s="1"/>
  <c r="BF2935" i="1" s="1"/>
  <c r="AC2936" i="1"/>
  <c r="AD2936" i="1" s="1"/>
  <c r="AE2936" i="1" s="1"/>
  <c r="AF2936" i="1" s="1"/>
  <c r="AG2936" i="1" s="1"/>
  <c r="AH2936" i="1" s="1"/>
  <c r="AI2936" i="1" s="1"/>
  <c r="AJ2936" i="1" s="1"/>
  <c r="AK2936" i="1" s="1"/>
  <c r="AL2936" i="1" s="1"/>
  <c r="AM2936" i="1" s="1"/>
  <c r="AN2936" i="1" s="1"/>
  <c r="AO2936" i="1" s="1"/>
  <c r="AP2936" i="1" s="1"/>
  <c r="AQ2936" i="1" s="1"/>
  <c r="AR2936" i="1" s="1"/>
  <c r="AS2936" i="1" s="1"/>
  <c r="AT2936" i="1" s="1"/>
  <c r="AU2936" i="1" s="1"/>
  <c r="AV2936" i="1" s="1"/>
  <c r="AW2936" i="1" s="1"/>
  <c r="AX2936" i="1" s="1"/>
  <c r="AY2936" i="1" s="1"/>
  <c r="AZ2936" i="1" s="1"/>
  <c r="BA2936" i="1" s="1"/>
  <c r="BB2936" i="1" s="1"/>
  <c r="BC2936" i="1" s="1"/>
  <c r="BD2936" i="1" s="1"/>
  <c r="BE2936" i="1" s="1"/>
  <c r="BF2936" i="1" s="1"/>
  <c r="AC2937" i="1"/>
  <c r="AD2937" i="1" s="1"/>
  <c r="AE2937" i="1" s="1"/>
  <c r="AF2937" i="1" s="1"/>
  <c r="AG2937" i="1" s="1"/>
  <c r="AH2937" i="1" s="1"/>
  <c r="AI2937" i="1" s="1"/>
  <c r="AJ2937" i="1" s="1"/>
  <c r="AK2937" i="1" s="1"/>
  <c r="AL2937" i="1" s="1"/>
  <c r="AM2937" i="1" s="1"/>
  <c r="AN2937" i="1" s="1"/>
  <c r="AO2937" i="1" s="1"/>
  <c r="AP2937" i="1" s="1"/>
  <c r="AQ2937" i="1" s="1"/>
  <c r="AR2937" i="1" s="1"/>
  <c r="AS2937" i="1" s="1"/>
  <c r="AT2937" i="1" s="1"/>
  <c r="AU2937" i="1" s="1"/>
  <c r="AV2937" i="1" s="1"/>
  <c r="AW2937" i="1" s="1"/>
  <c r="AX2937" i="1" s="1"/>
  <c r="AY2937" i="1" s="1"/>
  <c r="AZ2937" i="1" s="1"/>
  <c r="BA2937" i="1" s="1"/>
  <c r="BB2937" i="1" s="1"/>
  <c r="BC2937" i="1" s="1"/>
  <c r="BD2937" i="1" s="1"/>
  <c r="BE2937" i="1" s="1"/>
  <c r="BF2937" i="1" s="1"/>
  <c r="AC2938" i="1"/>
  <c r="AD2938" i="1" s="1"/>
  <c r="AE2938" i="1" s="1"/>
  <c r="AF2938" i="1" s="1"/>
  <c r="AG2938" i="1" s="1"/>
  <c r="AH2938" i="1" s="1"/>
  <c r="AI2938" i="1" s="1"/>
  <c r="AJ2938" i="1" s="1"/>
  <c r="AK2938" i="1" s="1"/>
  <c r="AL2938" i="1" s="1"/>
  <c r="AM2938" i="1" s="1"/>
  <c r="AN2938" i="1" s="1"/>
  <c r="AO2938" i="1" s="1"/>
  <c r="AP2938" i="1" s="1"/>
  <c r="AQ2938" i="1" s="1"/>
  <c r="AR2938" i="1" s="1"/>
  <c r="AS2938" i="1" s="1"/>
  <c r="AT2938" i="1" s="1"/>
  <c r="AU2938" i="1" s="1"/>
  <c r="AV2938" i="1" s="1"/>
  <c r="AW2938" i="1" s="1"/>
  <c r="AX2938" i="1" s="1"/>
  <c r="AY2938" i="1" s="1"/>
  <c r="AZ2938" i="1" s="1"/>
  <c r="BA2938" i="1" s="1"/>
  <c r="BB2938" i="1" s="1"/>
  <c r="BC2938" i="1" s="1"/>
  <c r="BD2938" i="1" s="1"/>
  <c r="BE2938" i="1" s="1"/>
  <c r="BF2938" i="1" s="1"/>
  <c r="AC2939" i="1"/>
  <c r="AD2939" i="1" s="1"/>
  <c r="AE2939" i="1" s="1"/>
  <c r="AF2939" i="1" s="1"/>
  <c r="AG2939" i="1" s="1"/>
  <c r="AH2939" i="1" s="1"/>
  <c r="AI2939" i="1" s="1"/>
  <c r="AJ2939" i="1" s="1"/>
  <c r="AK2939" i="1" s="1"/>
  <c r="AL2939" i="1" s="1"/>
  <c r="AM2939" i="1" s="1"/>
  <c r="AN2939" i="1" s="1"/>
  <c r="AO2939" i="1" s="1"/>
  <c r="AP2939" i="1" s="1"/>
  <c r="AQ2939" i="1" s="1"/>
  <c r="AR2939" i="1" s="1"/>
  <c r="AS2939" i="1" s="1"/>
  <c r="AT2939" i="1" s="1"/>
  <c r="AU2939" i="1" s="1"/>
  <c r="AV2939" i="1" s="1"/>
  <c r="AW2939" i="1" s="1"/>
  <c r="AX2939" i="1" s="1"/>
  <c r="AY2939" i="1" s="1"/>
  <c r="AZ2939" i="1" s="1"/>
  <c r="BA2939" i="1" s="1"/>
  <c r="BB2939" i="1" s="1"/>
  <c r="BC2939" i="1" s="1"/>
  <c r="BD2939" i="1" s="1"/>
  <c r="BE2939" i="1" s="1"/>
  <c r="BF2939" i="1" s="1"/>
  <c r="AC2940" i="1"/>
  <c r="AD2940" i="1" s="1"/>
  <c r="AE2940" i="1" s="1"/>
  <c r="AF2940" i="1" s="1"/>
  <c r="AG2940" i="1" s="1"/>
  <c r="AH2940" i="1" s="1"/>
  <c r="AI2940" i="1" s="1"/>
  <c r="AJ2940" i="1" s="1"/>
  <c r="AK2940" i="1" s="1"/>
  <c r="AL2940" i="1" s="1"/>
  <c r="AM2940" i="1" s="1"/>
  <c r="AN2940" i="1" s="1"/>
  <c r="AO2940" i="1" s="1"/>
  <c r="AP2940" i="1" s="1"/>
  <c r="AQ2940" i="1" s="1"/>
  <c r="AR2940" i="1" s="1"/>
  <c r="AS2940" i="1" s="1"/>
  <c r="AT2940" i="1" s="1"/>
  <c r="AU2940" i="1" s="1"/>
  <c r="AV2940" i="1" s="1"/>
  <c r="AW2940" i="1" s="1"/>
  <c r="AX2940" i="1" s="1"/>
  <c r="AY2940" i="1" s="1"/>
  <c r="AZ2940" i="1" s="1"/>
  <c r="BA2940" i="1" s="1"/>
  <c r="BB2940" i="1" s="1"/>
  <c r="BC2940" i="1" s="1"/>
  <c r="BD2940" i="1" s="1"/>
  <c r="BE2940" i="1" s="1"/>
  <c r="AC2941" i="1"/>
  <c r="AD2941" i="1" s="1"/>
  <c r="AE2941" i="1" s="1"/>
  <c r="AF2941" i="1" s="1"/>
  <c r="AG2941" i="1" s="1"/>
  <c r="AH2941" i="1" s="1"/>
  <c r="AI2941" i="1" s="1"/>
  <c r="AJ2941" i="1" s="1"/>
  <c r="AK2941" i="1" s="1"/>
  <c r="AL2941" i="1" s="1"/>
  <c r="AM2941" i="1" s="1"/>
  <c r="AN2941" i="1" s="1"/>
  <c r="AO2941" i="1" s="1"/>
  <c r="AP2941" i="1" s="1"/>
  <c r="AQ2941" i="1" s="1"/>
  <c r="AR2941" i="1" s="1"/>
  <c r="AS2941" i="1" s="1"/>
  <c r="AT2941" i="1" s="1"/>
  <c r="AU2941" i="1" s="1"/>
  <c r="AV2941" i="1" s="1"/>
  <c r="AW2941" i="1" s="1"/>
  <c r="AX2941" i="1" s="1"/>
  <c r="AY2941" i="1" s="1"/>
  <c r="AZ2941" i="1" s="1"/>
  <c r="BA2941" i="1" s="1"/>
  <c r="BB2941" i="1" s="1"/>
  <c r="BC2941" i="1" s="1"/>
  <c r="BD2941" i="1" s="1"/>
  <c r="BE2941" i="1" s="1"/>
  <c r="AC2942" i="1"/>
  <c r="AD2942" i="1" s="1"/>
  <c r="AE2942" i="1" s="1"/>
  <c r="AF2942" i="1" s="1"/>
  <c r="AG2942" i="1" s="1"/>
  <c r="AH2942" i="1" s="1"/>
  <c r="AI2942" i="1" s="1"/>
  <c r="AJ2942" i="1" s="1"/>
  <c r="AK2942" i="1" s="1"/>
  <c r="AL2942" i="1" s="1"/>
  <c r="AM2942" i="1" s="1"/>
  <c r="AN2942" i="1" s="1"/>
  <c r="AO2942" i="1" s="1"/>
  <c r="AP2942" i="1" s="1"/>
  <c r="AQ2942" i="1" s="1"/>
  <c r="AR2942" i="1" s="1"/>
  <c r="AS2942" i="1" s="1"/>
  <c r="AT2942" i="1" s="1"/>
  <c r="AU2942" i="1" s="1"/>
  <c r="AV2942" i="1" s="1"/>
  <c r="AW2942" i="1" s="1"/>
  <c r="AX2942" i="1" s="1"/>
  <c r="AY2942" i="1" s="1"/>
  <c r="AZ2942" i="1" s="1"/>
  <c r="BA2942" i="1" s="1"/>
  <c r="BB2942" i="1" s="1"/>
  <c r="BC2942" i="1" s="1"/>
  <c r="BD2942" i="1" s="1"/>
  <c r="BE2942" i="1" s="1"/>
  <c r="AC2926" i="1"/>
  <c r="AD2926" i="1" s="1"/>
  <c r="AE2926" i="1" s="1"/>
  <c r="AF2926" i="1" s="1"/>
  <c r="AG2926" i="1" s="1"/>
  <c r="AH2926" i="1" s="1"/>
  <c r="AI2926" i="1" s="1"/>
  <c r="AJ2926" i="1" s="1"/>
  <c r="AK2926" i="1" s="1"/>
  <c r="AL2926" i="1" s="1"/>
  <c r="AM2926" i="1" s="1"/>
  <c r="AN2926" i="1" s="1"/>
  <c r="AO2926" i="1" s="1"/>
  <c r="AP2926" i="1" s="1"/>
  <c r="AQ2926" i="1" s="1"/>
  <c r="AR2926" i="1" s="1"/>
  <c r="AS2926" i="1" s="1"/>
  <c r="AT2926" i="1" s="1"/>
  <c r="AU2926" i="1" s="1"/>
  <c r="AV2926" i="1" s="1"/>
  <c r="AW2926" i="1" s="1"/>
  <c r="AX2926" i="1" s="1"/>
  <c r="AY2926" i="1" s="1"/>
  <c r="AZ2926" i="1" s="1"/>
  <c r="BA2926" i="1" s="1"/>
  <c r="BB2926" i="1" s="1"/>
  <c r="BC2926" i="1" s="1"/>
  <c r="BD2926" i="1" s="1"/>
  <c r="BE2926" i="1" s="1"/>
  <c r="AC2925" i="1"/>
  <c r="AD2925" i="1" s="1"/>
  <c r="AE2925" i="1" s="1"/>
  <c r="AF2925" i="1" s="1"/>
  <c r="AG2925" i="1" s="1"/>
  <c r="AH2925" i="1" s="1"/>
  <c r="AI2925" i="1" s="1"/>
  <c r="AJ2925" i="1" s="1"/>
  <c r="AK2925" i="1" s="1"/>
  <c r="AL2925" i="1" s="1"/>
  <c r="AM2925" i="1" s="1"/>
  <c r="AN2925" i="1" s="1"/>
  <c r="AO2925" i="1" s="1"/>
  <c r="AP2925" i="1" s="1"/>
  <c r="AQ2925" i="1" s="1"/>
  <c r="AR2925" i="1" s="1"/>
  <c r="AS2925" i="1" s="1"/>
  <c r="AT2925" i="1" s="1"/>
  <c r="AU2925" i="1" s="1"/>
  <c r="AV2925" i="1" s="1"/>
  <c r="AW2925" i="1" s="1"/>
  <c r="AX2925" i="1" s="1"/>
  <c r="AY2925" i="1" s="1"/>
  <c r="AZ2925" i="1" s="1"/>
  <c r="BA2925" i="1" s="1"/>
  <c r="BB2925" i="1" s="1"/>
  <c r="BC2925" i="1" s="1"/>
  <c r="BD2925" i="1" s="1"/>
  <c r="BE2925" i="1" s="1"/>
  <c r="AC2924" i="1"/>
  <c r="AD2924" i="1" s="1"/>
  <c r="AE2924" i="1" s="1"/>
  <c r="AF2924" i="1" s="1"/>
  <c r="AG2924" i="1" s="1"/>
  <c r="AH2924" i="1" s="1"/>
  <c r="AI2924" i="1" s="1"/>
  <c r="AJ2924" i="1" s="1"/>
  <c r="AK2924" i="1" s="1"/>
  <c r="AL2924" i="1" s="1"/>
  <c r="AM2924" i="1" s="1"/>
  <c r="AN2924" i="1" s="1"/>
  <c r="AO2924" i="1" s="1"/>
  <c r="AP2924" i="1" s="1"/>
  <c r="AQ2924" i="1" s="1"/>
  <c r="AR2924" i="1" s="1"/>
  <c r="AS2924" i="1" s="1"/>
  <c r="AT2924" i="1" s="1"/>
  <c r="AU2924" i="1" s="1"/>
  <c r="AV2924" i="1" s="1"/>
  <c r="AW2924" i="1" s="1"/>
  <c r="AX2924" i="1" s="1"/>
  <c r="AY2924" i="1" s="1"/>
  <c r="AZ2924" i="1" s="1"/>
  <c r="BA2924" i="1" s="1"/>
  <c r="BB2924" i="1" s="1"/>
  <c r="BC2924" i="1" s="1"/>
  <c r="BD2924" i="1" s="1"/>
  <c r="BE2924" i="1" s="1"/>
  <c r="BF2924" i="1" s="1"/>
  <c r="AC2923" i="1"/>
  <c r="AD2923" i="1" s="1"/>
  <c r="AE2923" i="1" s="1"/>
  <c r="AF2923" i="1" s="1"/>
  <c r="AG2923" i="1" s="1"/>
  <c r="AH2923" i="1" s="1"/>
  <c r="AI2923" i="1" s="1"/>
  <c r="AJ2923" i="1" s="1"/>
  <c r="AK2923" i="1" s="1"/>
  <c r="AL2923" i="1" s="1"/>
  <c r="AM2923" i="1" s="1"/>
  <c r="AN2923" i="1" s="1"/>
  <c r="AO2923" i="1" s="1"/>
  <c r="AP2923" i="1" s="1"/>
  <c r="AQ2923" i="1" s="1"/>
  <c r="AR2923" i="1" s="1"/>
  <c r="AS2923" i="1" s="1"/>
  <c r="AT2923" i="1" s="1"/>
  <c r="AU2923" i="1" s="1"/>
  <c r="AV2923" i="1" s="1"/>
  <c r="AW2923" i="1" s="1"/>
  <c r="AX2923" i="1" s="1"/>
  <c r="AY2923" i="1" s="1"/>
  <c r="AZ2923" i="1" s="1"/>
  <c r="BA2923" i="1" s="1"/>
  <c r="BB2923" i="1" s="1"/>
  <c r="BC2923" i="1" s="1"/>
  <c r="BD2923" i="1" s="1"/>
  <c r="BE2923" i="1" s="1"/>
  <c r="BF2923" i="1" s="1"/>
  <c r="AC2922" i="1"/>
  <c r="AD2922" i="1" s="1"/>
  <c r="AE2922" i="1" s="1"/>
  <c r="AF2922" i="1" s="1"/>
  <c r="AG2922" i="1" s="1"/>
  <c r="AH2922" i="1" s="1"/>
  <c r="AI2922" i="1" s="1"/>
  <c r="AJ2922" i="1" s="1"/>
  <c r="AK2922" i="1" s="1"/>
  <c r="AL2922" i="1" s="1"/>
  <c r="AM2922" i="1" s="1"/>
  <c r="AN2922" i="1" s="1"/>
  <c r="AO2922" i="1" s="1"/>
  <c r="AP2922" i="1" s="1"/>
  <c r="AQ2922" i="1" s="1"/>
  <c r="AR2922" i="1" s="1"/>
  <c r="AS2922" i="1" s="1"/>
  <c r="AT2922" i="1" s="1"/>
  <c r="AU2922" i="1" s="1"/>
  <c r="AV2922" i="1" s="1"/>
  <c r="AW2922" i="1" s="1"/>
  <c r="AX2922" i="1" s="1"/>
  <c r="AY2922" i="1" s="1"/>
  <c r="AZ2922" i="1" s="1"/>
  <c r="BA2922" i="1" s="1"/>
  <c r="BB2922" i="1" s="1"/>
  <c r="BC2922" i="1" s="1"/>
  <c r="BD2922" i="1" s="1"/>
  <c r="BE2922" i="1" s="1"/>
  <c r="BF2922" i="1" s="1"/>
  <c r="AC2921" i="1"/>
  <c r="AD2921" i="1" s="1"/>
  <c r="AE2921" i="1" s="1"/>
  <c r="AF2921" i="1" s="1"/>
  <c r="AG2921" i="1" s="1"/>
  <c r="AH2921" i="1" s="1"/>
  <c r="AI2921" i="1" s="1"/>
  <c r="AJ2921" i="1" s="1"/>
  <c r="AK2921" i="1" s="1"/>
  <c r="AL2921" i="1" s="1"/>
  <c r="AM2921" i="1" s="1"/>
  <c r="AN2921" i="1" s="1"/>
  <c r="AO2921" i="1" s="1"/>
  <c r="AP2921" i="1" s="1"/>
  <c r="AQ2921" i="1" s="1"/>
  <c r="AR2921" i="1" s="1"/>
  <c r="AS2921" i="1" s="1"/>
  <c r="AT2921" i="1" s="1"/>
  <c r="AU2921" i="1" s="1"/>
  <c r="AV2921" i="1" s="1"/>
  <c r="AW2921" i="1" s="1"/>
  <c r="AX2921" i="1" s="1"/>
  <c r="AY2921" i="1" s="1"/>
  <c r="AZ2921" i="1" s="1"/>
  <c r="BA2921" i="1" s="1"/>
  <c r="BB2921" i="1" s="1"/>
  <c r="BC2921" i="1" s="1"/>
  <c r="BD2921" i="1" s="1"/>
  <c r="BE2921" i="1" s="1"/>
  <c r="BF2921" i="1" s="1"/>
  <c r="AC2920" i="1"/>
  <c r="AD2920" i="1" s="1"/>
  <c r="AE2920" i="1" s="1"/>
  <c r="AF2920" i="1" s="1"/>
  <c r="AG2920" i="1" s="1"/>
  <c r="AH2920" i="1" s="1"/>
  <c r="AI2920" i="1" s="1"/>
  <c r="AJ2920" i="1" s="1"/>
  <c r="AK2920" i="1" s="1"/>
  <c r="AL2920" i="1" s="1"/>
  <c r="AM2920" i="1" s="1"/>
  <c r="AN2920" i="1" s="1"/>
  <c r="AO2920" i="1" s="1"/>
  <c r="AP2920" i="1" s="1"/>
  <c r="AQ2920" i="1" s="1"/>
  <c r="AR2920" i="1" s="1"/>
  <c r="AS2920" i="1" s="1"/>
  <c r="AT2920" i="1" s="1"/>
  <c r="AU2920" i="1" s="1"/>
  <c r="AV2920" i="1" s="1"/>
  <c r="AW2920" i="1" s="1"/>
  <c r="AX2920" i="1" s="1"/>
  <c r="AY2920" i="1" s="1"/>
  <c r="AZ2920" i="1" s="1"/>
  <c r="BA2920" i="1" s="1"/>
  <c r="BB2920" i="1" s="1"/>
  <c r="BC2920" i="1" s="1"/>
  <c r="BD2920" i="1" s="1"/>
  <c r="BE2920" i="1" s="1"/>
  <c r="BF2920" i="1" s="1"/>
  <c r="AC2919" i="1"/>
  <c r="AD2919" i="1" s="1"/>
  <c r="AE2919" i="1" s="1"/>
  <c r="AF2919" i="1" s="1"/>
  <c r="AG2919" i="1" s="1"/>
  <c r="AH2919" i="1" s="1"/>
  <c r="AI2919" i="1" s="1"/>
  <c r="AJ2919" i="1" s="1"/>
  <c r="AK2919" i="1" s="1"/>
  <c r="AL2919" i="1" s="1"/>
  <c r="AM2919" i="1" s="1"/>
  <c r="AN2919" i="1" s="1"/>
  <c r="AO2919" i="1" s="1"/>
  <c r="AP2919" i="1" s="1"/>
  <c r="AQ2919" i="1" s="1"/>
  <c r="AR2919" i="1" s="1"/>
  <c r="AS2919" i="1" s="1"/>
  <c r="AT2919" i="1" s="1"/>
  <c r="AU2919" i="1" s="1"/>
  <c r="AV2919" i="1" s="1"/>
  <c r="AW2919" i="1" s="1"/>
  <c r="AX2919" i="1" s="1"/>
  <c r="AY2919" i="1" s="1"/>
  <c r="AZ2919" i="1" s="1"/>
  <c r="BA2919" i="1" s="1"/>
  <c r="BB2919" i="1" s="1"/>
  <c r="BC2919" i="1" s="1"/>
  <c r="BD2919" i="1" s="1"/>
  <c r="BE2919" i="1" s="1"/>
  <c r="BF2919" i="1" s="1"/>
  <c r="AC2918" i="1"/>
  <c r="AD2918" i="1" s="1"/>
  <c r="AE2918" i="1" s="1"/>
  <c r="AF2918" i="1" s="1"/>
  <c r="AG2918" i="1" s="1"/>
  <c r="AH2918" i="1" s="1"/>
  <c r="AI2918" i="1" s="1"/>
  <c r="AJ2918" i="1" s="1"/>
  <c r="AK2918" i="1" s="1"/>
  <c r="AL2918" i="1" s="1"/>
  <c r="AM2918" i="1" s="1"/>
  <c r="AN2918" i="1" s="1"/>
  <c r="AO2918" i="1" s="1"/>
  <c r="AP2918" i="1" s="1"/>
  <c r="AQ2918" i="1" s="1"/>
  <c r="AR2918" i="1" s="1"/>
  <c r="AS2918" i="1" s="1"/>
  <c r="AT2918" i="1" s="1"/>
  <c r="AU2918" i="1" s="1"/>
  <c r="AV2918" i="1" s="1"/>
  <c r="AW2918" i="1" s="1"/>
  <c r="AX2918" i="1" s="1"/>
  <c r="AY2918" i="1" s="1"/>
  <c r="AZ2918" i="1" s="1"/>
  <c r="BA2918" i="1" s="1"/>
  <c r="BB2918" i="1" s="1"/>
  <c r="BC2918" i="1" s="1"/>
  <c r="BD2918" i="1" s="1"/>
  <c r="BE2918" i="1" s="1"/>
  <c r="BF2918" i="1" s="1"/>
  <c r="AC2915" i="1"/>
  <c r="AD2915" i="1" s="1"/>
  <c r="AE2915" i="1" s="1"/>
  <c r="AF2915" i="1" s="1"/>
  <c r="AG2915" i="1" s="1"/>
  <c r="AH2915" i="1" s="1"/>
  <c r="AI2915" i="1" s="1"/>
  <c r="AJ2915" i="1" s="1"/>
  <c r="AK2915" i="1" s="1"/>
  <c r="AL2915" i="1" s="1"/>
  <c r="AM2915" i="1" s="1"/>
  <c r="AN2915" i="1" s="1"/>
  <c r="AO2915" i="1" s="1"/>
  <c r="AP2915" i="1" s="1"/>
  <c r="AQ2915" i="1" s="1"/>
  <c r="AR2915" i="1" s="1"/>
  <c r="AS2915" i="1" s="1"/>
  <c r="AT2915" i="1" s="1"/>
  <c r="AU2915" i="1" s="1"/>
  <c r="AV2915" i="1" s="1"/>
  <c r="AW2915" i="1" s="1"/>
  <c r="AX2915" i="1" s="1"/>
  <c r="AY2915" i="1" s="1"/>
  <c r="AZ2915" i="1" s="1"/>
  <c r="BA2915" i="1" s="1"/>
  <c r="BB2915" i="1" s="1"/>
  <c r="BC2915" i="1" s="1"/>
  <c r="BD2915" i="1" s="1"/>
  <c r="BE2915" i="1" s="1"/>
  <c r="AC2914" i="1"/>
  <c r="AD2914" i="1" s="1"/>
  <c r="AE2914" i="1" s="1"/>
  <c r="AF2914" i="1" s="1"/>
  <c r="AG2914" i="1" s="1"/>
  <c r="AH2914" i="1" s="1"/>
  <c r="AI2914" i="1" s="1"/>
  <c r="AJ2914" i="1" s="1"/>
  <c r="AK2914" i="1" s="1"/>
  <c r="AL2914" i="1" s="1"/>
  <c r="AM2914" i="1" s="1"/>
  <c r="AN2914" i="1" s="1"/>
  <c r="AO2914" i="1" s="1"/>
  <c r="AP2914" i="1" s="1"/>
  <c r="AQ2914" i="1" s="1"/>
  <c r="AR2914" i="1" s="1"/>
  <c r="AS2914" i="1" s="1"/>
  <c r="AT2914" i="1" s="1"/>
  <c r="AU2914" i="1" s="1"/>
  <c r="AV2914" i="1" s="1"/>
  <c r="AW2914" i="1" s="1"/>
  <c r="AX2914" i="1" s="1"/>
  <c r="AY2914" i="1" s="1"/>
  <c r="AZ2914" i="1" s="1"/>
  <c r="BA2914" i="1" s="1"/>
  <c r="BB2914" i="1" s="1"/>
  <c r="BC2914" i="1" s="1"/>
  <c r="BD2914" i="1" s="1"/>
  <c r="BE2914" i="1" s="1"/>
  <c r="AC2913" i="1"/>
  <c r="AD2913" i="1" s="1"/>
  <c r="AE2913" i="1" s="1"/>
  <c r="AF2913" i="1" s="1"/>
  <c r="AG2913" i="1" s="1"/>
  <c r="AH2913" i="1" s="1"/>
  <c r="AI2913" i="1" s="1"/>
  <c r="AJ2913" i="1" s="1"/>
  <c r="AK2913" i="1" s="1"/>
  <c r="AL2913" i="1" s="1"/>
  <c r="AM2913" i="1" s="1"/>
  <c r="AN2913" i="1" s="1"/>
  <c r="AO2913" i="1" s="1"/>
  <c r="AP2913" i="1" s="1"/>
  <c r="AQ2913" i="1" s="1"/>
  <c r="AR2913" i="1" s="1"/>
  <c r="AS2913" i="1" s="1"/>
  <c r="AT2913" i="1" s="1"/>
  <c r="AU2913" i="1" s="1"/>
  <c r="AV2913" i="1" s="1"/>
  <c r="AW2913" i="1" s="1"/>
  <c r="AX2913" i="1" s="1"/>
  <c r="AY2913" i="1" s="1"/>
  <c r="AZ2913" i="1" s="1"/>
  <c r="BA2913" i="1" s="1"/>
  <c r="BB2913" i="1" s="1"/>
  <c r="BC2913" i="1" s="1"/>
  <c r="BD2913" i="1" s="1"/>
  <c r="BE2913" i="1" s="1"/>
  <c r="BF2913" i="1" s="1"/>
  <c r="AC2912" i="1"/>
  <c r="AD2912" i="1" s="1"/>
  <c r="AE2912" i="1" s="1"/>
  <c r="AF2912" i="1" s="1"/>
  <c r="AG2912" i="1" s="1"/>
  <c r="AH2912" i="1" s="1"/>
  <c r="AI2912" i="1" s="1"/>
  <c r="AJ2912" i="1" s="1"/>
  <c r="AK2912" i="1" s="1"/>
  <c r="AL2912" i="1" s="1"/>
  <c r="AM2912" i="1" s="1"/>
  <c r="AN2912" i="1" s="1"/>
  <c r="AO2912" i="1" s="1"/>
  <c r="AP2912" i="1" s="1"/>
  <c r="AQ2912" i="1" s="1"/>
  <c r="AR2912" i="1" s="1"/>
  <c r="AS2912" i="1" s="1"/>
  <c r="AT2912" i="1" s="1"/>
  <c r="AU2912" i="1" s="1"/>
  <c r="AV2912" i="1" s="1"/>
  <c r="AW2912" i="1" s="1"/>
  <c r="AX2912" i="1" s="1"/>
  <c r="AY2912" i="1" s="1"/>
  <c r="AZ2912" i="1" s="1"/>
  <c r="BA2912" i="1" s="1"/>
  <c r="BB2912" i="1" s="1"/>
  <c r="BC2912" i="1" s="1"/>
  <c r="BD2912" i="1" s="1"/>
  <c r="BE2912" i="1" s="1"/>
  <c r="BF2912" i="1" s="1"/>
  <c r="BF2959" i="1" l="1"/>
  <c r="BF2943" i="1"/>
  <c r="BB2576" i="1"/>
  <c r="BA2582" i="1"/>
  <c r="BF2911" i="1"/>
  <c r="BF2927" i="1"/>
  <c r="AC2995" i="1"/>
  <c r="AC2927" i="1"/>
  <c r="AD3011" i="1"/>
  <c r="AE3011" i="1"/>
  <c r="AD3027" i="1"/>
  <c r="AD2995" i="1"/>
  <c r="AD2979" i="1"/>
  <c r="AE2980" i="1"/>
  <c r="AF3012" i="1"/>
  <c r="AC2979" i="1"/>
  <c r="AC3027" i="1"/>
  <c r="AC3011" i="1"/>
  <c r="AE3028" i="1"/>
  <c r="AF2996" i="1"/>
  <c r="BC2576" i="1" l="1"/>
  <c r="BB2582" i="1"/>
  <c r="AF2995" i="1"/>
  <c r="AG2996" i="1"/>
  <c r="AE2979" i="1"/>
  <c r="AF2980" i="1"/>
  <c r="AE3027" i="1"/>
  <c r="AF3028" i="1"/>
  <c r="AF3011" i="1"/>
  <c r="AG3012" i="1"/>
  <c r="AE2995" i="1"/>
  <c r="BD2576" i="1" l="1"/>
  <c r="BC2582" i="1"/>
  <c r="AG3011" i="1"/>
  <c r="AH3012" i="1"/>
  <c r="AF3027" i="1"/>
  <c r="AG3028" i="1"/>
  <c r="AF2979" i="1"/>
  <c r="AG2980" i="1"/>
  <c r="AG2995" i="1"/>
  <c r="AH2996" i="1"/>
  <c r="BE2576" i="1" l="1"/>
  <c r="BE2582" i="1" s="1"/>
  <c r="BD2582" i="1"/>
  <c r="AG3027" i="1"/>
  <c r="AH3028" i="1"/>
  <c r="AI2996" i="1"/>
  <c r="AH2995" i="1"/>
  <c r="AG2979" i="1"/>
  <c r="AH2980" i="1"/>
  <c r="AH3011" i="1"/>
  <c r="AI3012" i="1"/>
  <c r="AH2979" i="1" l="1"/>
  <c r="AI2980" i="1"/>
  <c r="AI2995" i="1"/>
  <c r="AJ2996" i="1"/>
  <c r="AH3027" i="1"/>
  <c r="AI3028" i="1"/>
  <c r="AI3011" i="1"/>
  <c r="AJ3012" i="1"/>
  <c r="AI3027" i="1" l="1"/>
  <c r="AJ3028" i="1"/>
  <c r="AJ2995" i="1"/>
  <c r="AK2996" i="1"/>
  <c r="AI2979" i="1"/>
  <c r="AJ2980" i="1"/>
  <c r="AJ3011" i="1"/>
  <c r="AK3012" i="1"/>
  <c r="AK3011" i="1" l="1"/>
  <c r="AL3012" i="1"/>
  <c r="AJ2979" i="1"/>
  <c r="AK2980" i="1"/>
  <c r="AK2995" i="1"/>
  <c r="AL2996" i="1"/>
  <c r="AJ3027" i="1"/>
  <c r="AK3028" i="1"/>
  <c r="AK3027" i="1" l="1"/>
  <c r="AL3028" i="1"/>
  <c r="AL2995" i="1"/>
  <c r="AM2996" i="1"/>
  <c r="AK2979" i="1"/>
  <c r="AL2980" i="1"/>
  <c r="AL3011" i="1"/>
  <c r="AM3012" i="1"/>
  <c r="AM3011" i="1" l="1"/>
  <c r="AN3012" i="1"/>
  <c r="AM2995" i="1"/>
  <c r="AN2996" i="1"/>
  <c r="AL2979" i="1"/>
  <c r="AM2980" i="1"/>
  <c r="AL3027" i="1"/>
  <c r="AM3028" i="1"/>
  <c r="AM3027" i="1" l="1"/>
  <c r="AN3028" i="1"/>
  <c r="AM2979" i="1"/>
  <c r="AN2980" i="1"/>
  <c r="AO2996" i="1"/>
  <c r="AN2995" i="1"/>
  <c r="AN3011" i="1"/>
  <c r="AO3012" i="1"/>
  <c r="AO3011" i="1" l="1"/>
  <c r="AP3012" i="1"/>
  <c r="AP2996" i="1"/>
  <c r="AO2995" i="1"/>
  <c r="AN2979" i="1"/>
  <c r="AO2980" i="1"/>
  <c r="AN3027" i="1"/>
  <c r="AO3028" i="1"/>
  <c r="AO3027" i="1" l="1"/>
  <c r="AP3028" i="1"/>
  <c r="AP2980" i="1"/>
  <c r="AO2979" i="1"/>
  <c r="AQ2996" i="1"/>
  <c r="AP2995" i="1"/>
  <c r="AP3011" i="1"/>
  <c r="AQ3012" i="1"/>
  <c r="AQ3011" i="1" l="1"/>
  <c r="AR3012" i="1"/>
  <c r="AP3027" i="1"/>
  <c r="AQ3028" i="1"/>
  <c r="AR2996" i="1"/>
  <c r="AQ2995" i="1"/>
  <c r="AP2979" i="1"/>
  <c r="AQ2980" i="1"/>
  <c r="AQ2979" i="1" l="1"/>
  <c r="AR2980" i="1"/>
  <c r="AR2995" i="1"/>
  <c r="AS2996" i="1"/>
  <c r="AQ3027" i="1"/>
  <c r="AR3028" i="1"/>
  <c r="AR3011" i="1"/>
  <c r="AS3012" i="1"/>
  <c r="AS3011" i="1" l="1"/>
  <c r="AT3012" i="1"/>
  <c r="AS3028" i="1"/>
  <c r="AR3027" i="1"/>
  <c r="AT2996" i="1"/>
  <c r="AS2995" i="1"/>
  <c r="AR2979" i="1"/>
  <c r="AS2980" i="1"/>
  <c r="AS2979" i="1" l="1"/>
  <c r="AT2980" i="1"/>
  <c r="AT2995" i="1"/>
  <c r="AU2996" i="1"/>
  <c r="AT3028" i="1"/>
  <c r="AS3027" i="1"/>
  <c r="AT3011" i="1"/>
  <c r="AU3012" i="1"/>
  <c r="AU3011" i="1" l="1"/>
  <c r="AV3012" i="1"/>
  <c r="AT3027" i="1"/>
  <c r="AU3028" i="1"/>
  <c r="AU2995" i="1"/>
  <c r="AV2996" i="1"/>
  <c r="AT2979" i="1"/>
  <c r="AU2980" i="1"/>
  <c r="AV2980" i="1" l="1"/>
  <c r="AU2979" i="1"/>
  <c r="AV2995" i="1"/>
  <c r="AW2996" i="1"/>
  <c r="AV3028" i="1"/>
  <c r="AU3027" i="1"/>
  <c r="AV3011" i="1"/>
  <c r="AW3012" i="1"/>
  <c r="AW3011" i="1" l="1"/>
  <c r="AX3012" i="1"/>
  <c r="AV3027" i="1"/>
  <c r="AW3028" i="1"/>
  <c r="AX2996" i="1"/>
  <c r="AW2995" i="1"/>
  <c r="AV2979" i="1"/>
  <c r="AW2980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1914" i="1"/>
  <c r="AX2995" i="1" l="1"/>
  <c r="AY2996" i="1"/>
  <c r="AX3028" i="1"/>
  <c r="AW3027" i="1"/>
  <c r="AW2979" i="1"/>
  <c r="AX2980" i="1"/>
  <c r="AX3011" i="1"/>
  <c r="AY3012" i="1"/>
  <c r="AE2586" i="1"/>
  <c r="AF2586" i="1" s="1"/>
  <c r="AG2586" i="1" s="1"/>
  <c r="AH2586" i="1" s="1"/>
  <c r="AI2586" i="1" s="1"/>
  <c r="AJ2586" i="1" s="1"/>
  <c r="AK2586" i="1" s="1"/>
  <c r="AL2586" i="1" s="1"/>
  <c r="AM2586" i="1" s="1"/>
  <c r="AN2586" i="1" s="1"/>
  <c r="AO2586" i="1" s="1"/>
  <c r="AP2586" i="1" s="1"/>
  <c r="AQ2586" i="1" s="1"/>
  <c r="AR2586" i="1" s="1"/>
  <c r="AS2586" i="1" s="1"/>
  <c r="AT2586" i="1" s="1"/>
  <c r="AU2586" i="1" s="1"/>
  <c r="AV2586" i="1" s="1"/>
  <c r="AW2586" i="1" s="1"/>
  <c r="AX2586" i="1" s="1"/>
  <c r="AY2586" i="1" s="1"/>
  <c r="AZ2586" i="1" s="1"/>
  <c r="BA2586" i="1" s="1"/>
  <c r="BB2586" i="1" s="1"/>
  <c r="BC2586" i="1" s="1"/>
  <c r="BD2586" i="1" s="1"/>
  <c r="BE2586" i="1" s="1"/>
  <c r="AX2979" i="1" l="1"/>
  <c r="AY2980" i="1"/>
  <c r="AY2995" i="1"/>
  <c r="AZ2996" i="1"/>
  <c r="AY3011" i="1"/>
  <c r="AZ3012" i="1"/>
  <c r="AX3027" i="1"/>
  <c r="AY3028" i="1"/>
  <c r="AZ3011" i="1" l="1"/>
  <c r="BA3012" i="1"/>
  <c r="AZ2995" i="1"/>
  <c r="BA2996" i="1"/>
  <c r="AY2979" i="1"/>
  <c r="AZ2980" i="1"/>
  <c r="AY3027" i="1"/>
  <c r="AZ3028" i="1"/>
  <c r="AZ3027" i="1" l="1"/>
  <c r="BA3028" i="1"/>
  <c r="BA3011" i="1"/>
  <c r="BB3012" i="1"/>
  <c r="AZ2979" i="1"/>
  <c r="BA2980" i="1"/>
  <c r="BA2995" i="1"/>
  <c r="BB2996" i="1"/>
  <c r="BA2979" i="1" l="1"/>
  <c r="BB2980" i="1"/>
  <c r="BB3011" i="1"/>
  <c r="BC3012" i="1"/>
  <c r="BB2995" i="1"/>
  <c r="BC2996" i="1"/>
  <c r="BA3027" i="1"/>
  <c r="BB3028" i="1"/>
  <c r="BB3027" i="1" l="1"/>
  <c r="BC3028" i="1"/>
  <c r="BC2995" i="1"/>
  <c r="BD2996" i="1"/>
  <c r="BC3011" i="1"/>
  <c r="BD3012" i="1"/>
  <c r="BC2980" i="1"/>
  <c r="BB2979" i="1"/>
  <c r="BD2980" i="1" l="1"/>
  <c r="BC2979" i="1"/>
  <c r="BD3011" i="1"/>
  <c r="BE3012" i="1"/>
  <c r="BD2995" i="1"/>
  <c r="BE2996" i="1"/>
  <c r="BC3027" i="1"/>
  <c r="BD3028" i="1"/>
  <c r="BE2995" i="1" l="1"/>
  <c r="BF2996" i="1"/>
  <c r="BE3011" i="1"/>
  <c r="BF3012" i="1"/>
  <c r="BD3027" i="1"/>
  <c r="BE3028" i="1"/>
  <c r="BE2980" i="1"/>
  <c r="BD2979" i="1"/>
  <c r="BE2979" i="1" l="1"/>
  <c r="BF2980" i="1"/>
  <c r="BE3027" i="1"/>
  <c r="BF3028" i="1"/>
  <c r="V4519" i="1" l="1"/>
  <c r="V4520" i="1"/>
  <c r="V4521" i="1"/>
  <c r="V4522" i="1"/>
  <c r="V4523" i="1"/>
  <c r="V4524" i="1"/>
  <c r="V4525" i="1"/>
  <c r="V4526" i="1"/>
  <c r="V4518" i="1"/>
  <c r="T4519" i="1"/>
  <c r="T4520" i="1"/>
  <c r="T4521" i="1"/>
  <c r="T4522" i="1"/>
  <c r="T4523" i="1"/>
  <c r="Q4523" i="1" s="1"/>
  <c r="T4524" i="1"/>
  <c r="Q4524" i="1" s="1"/>
  <c r="T4525" i="1"/>
  <c r="Q4525" i="1" s="1"/>
  <c r="T4526" i="1"/>
  <c r="Q4526" i="1" s="1"/>
  <c r="T4518" i="1"/>
  <c r="Q4518" i="1" s="1"/>
  <c r="Q4522" i="1" l="1"/>
  <c r="Q4521" i="1"/>
  <c r="Q4520" i="1"/>
  <c r="Q4519" i="1"/>
  <c r="Y4542" i="1"/>
  <c r="Y4543" i="1"/>
  <c r="Y4544" i="1"/>
  <c r="Y4545" i="1"/>
  <c r="Y4546" i="1"/>
  <c r="Y4547" i="1"/>
  <c r="Y4548" i="1"/>
  <c r="Y4549" i="1"/>
  <c r="Y4541" i="1"/>
  <c r="Q4542" i="1"/>
  <c r="Q4543" i="1"/>
  <c r="Q4544" i="1"/>
  <c r="Q4545" i="1"/>
  <c r="Q4546" i="1"/>
  <c r="Q4547" i="1"/>
  <c r="Q4548" i="1"/>
  <c r="Q4549" i="1"/>
  <c r="O4541" i="1" l="1"/>
  <c r="O4546" i="1"/>
  <c r="O4548" i="1"/>
  <c r="O4544" i="1"/>
  <c r="O4549" i="1"/>
  <c r="O4547" i="1"/>
  <c r="O4545" i="1"/>
  <c r="O4543" i="1"/>
  <c r="O4542" i="1"/>
  <c r="O1915" i="1" l="1"/>
  <c r="P1915" i="1" s="1"/>
  <c r="Q1915" i="1" s="1"/>
  <c r="R1915" i="1" s="1"/>
  <c r="S1915" i="1" s="1"/>
  <c r="T1915" i="1" s="1"/>
  <c r="U1915" i="1" s="1"/>
  <c r="V1915" i="1" s="1"/>
  <c r="W1915" i="1" s="1"/>
  <c r="X1915" i="1" s="1"/>
  <c r="Y1915" i="1" s="1"/>
  <c r="Z1915" i="1" s="1"/>
  <c r="AA1915" i="1" s="1"/>
  <c r="AB1915" i="1" s="1"/>
  <c r="AC1915" i="1" s="1"/>
  <c r="AD1915" i="1" s="1"/>
  <c r="AE1915" i="1" s="1"/>
  <c r="AF1915" i="1" s="1"/>
  <c r="AG1915" i="1" s="1"/>
  <c r="AH1915" i="1" s="1"/>
  <c r="AI1915" i="1" s="1"/>
  <c r="AJ1915" i="1" s="1"/>
  <c r="AK1915" i="1" s="1"/>
  <c r="AL1915" i="1" s="1"/>
  <c r="AM1915" i="1" s="1"/>
  <c r="AN1915" i="1" s="1"/>
  <c r="AO1915" i="1" s="1"/>
  <c r="AP1915" i="1" s="1"/>
  <c r="AQ1915" i="1" s="1"/>
  <c r="AR1915" i="1" s="1"/>
  <c r="O1916" i="1"/>
  <c r="P1916" i="1" s="1"/>
  <c r="Q1916" i="1" s="1"/>
  <c r="R1916" i="1" s="1"/>
  <c r="S1916" i="1" s="1"/>
  <c r="T1916" i="1" s="1"/>
  <c r="U1916" i="1" s="1"/>
  <c r="V1916" i="1" s="1"/>
  <c r="W1916" i="1" s="1"/>
  <c r="X1916" i="1" s="1"/>
  <c r="Y1916" i="1" s="1"/>
  <c r="Z1916" i="1" s="1"/>
  <c r="AA1916" i="1" s="1"/>
  <c r="AB1916" i="1" s="1"/>
  <c r="AC1916" i="1" s="1"/>
  <c r="AD1916" i="1" s="1"/>
  <c r="AE1916" i="1" s="1"/>
  <c r="AF1916" i="1" s="1"/>
  <c r="AG1916" i="1" s="1"/>
  <c r="AH1916" i="1" s="1"/>
  <c r="AI1916" i="1" s="1"/>
  <c r="AJ1916" i="1" s="1"/>
  <c r="AK1916" i="1" s="1"/>
  <c r="AL1916" i="1" s="1"/>
  <c r="AM1916" i="1" s="1"/>
  <c r="AN1916" i="1" s="1"/>
  <c r="AO1916" i="1" s="1"/>
  <c r="AP1916" i="1" s="1"/>
  <c r="AQ1916" i="1" s="1"/>
  <c r="AR1916" i="1" s="1"/>
  <c r="O1917" i="1"/>
  <c r="P1917" i="1" s="1"/>
  <c r="Q1917" i="1" s="1"/>
  <c r="R1917" i="1" s="1"/>
  <c r="S1917" i="1" s="1"/>
  <c r="T1917" i="1" s="1"/>
  <c r="U1917" i="1" s="1"/>
  <c r="V1917" i="1" s="1"/>
  <c r="W1917" i="1" s="1"/>
  <c r="X1917" i="1" s="1"/>
  <c r="Y1917" i="1" s="1"/>
  <c r="Z1917" i="1" s="1"/>
  <c r="AA1917" i="1" s="1"/>
  <c r="AB1917" i="1" s="1"/>
  <c r="AC1917" i="1" s="1"/>
  <c r="AD1917" i="1" s="1"/>
  <c r="AE1917" i="1" s="1"/>
  <c r="AF1917" i="1" s="1"/>
  <c r="AG1917" i="1" s="1"/>
  <c r="AH1917" i="1" s="1"/>
  <c r="AI1917" i="1" s="1"/>
  <c r="AJ1917" i="1" s="1"/>
  <c r="AK1917" i="1" s="1"/>
  <c r="AL1917" i="1" s="1"/>
  <c r="AM1917" i="1" s="1"/>
  <c r="AN1917" i="1" s="1"/>
  <c r="AO1917" i="1" s="1"/>
  <c r="AP1917" i="1" s="1"/>
  <c r="AQ1917" i="1" s="1"/>
  <c r="AR1917" i="1" s="1"/>
  <c r="O1918" i="1"/>
  <c r="P1918" i="1" s="1"/>
  <c r="Q1918" i="1" s="1"/>
  <c r="R1918" i="1" s="1"/>
  <c r="S1918" i="1" s="1"/>
  <c r="T1918" i="1" s="1"/>
  <c r="U1918" i="1" s="1"/>
  <c r="V1918" i="1" s="1"/>
  <c r="W1918" i="1" s="1"/>
  <c r="X1918" i="1" s="1"/>
  <c r="Y1918" i="1" s="1"/>
  <c r="Z1918" i="1" s="1"/>
  <c r="AA1918" i="1" s="1"/>
  <c r="AB1918" i="1" s="1"/>
  <c r="AC1918" i="1" s="1"/>
  <c r="AD1918" i="1" s="1"/>
  <c r="AE1918" i="1" s="1"/>
  <c r="AF1918" i="1" s="1"/>
  <c r="AG1918" i="1" s="1"/>
  <c r="AH1918" i="1" s="1"/>
  <c r="AI1918" i="1" s="1"/>
  <c r="AJ1918" i="1" s="1"/>
  <c r="AK1918" i="1" s="1"/>
  <c r="AL1918" i="1" s="1"/>
  <c r="AM1918" i="1" s="1"/>
  <c r="AN1918" i="1" s="1"/>
  <c r="AO1918" i="1" s="1"/>
  <c r="AP1918" i="1" s="1"/>
  <c r="AQ1918" i="1" s="1"/>
  <c r="AR1918" i="1" s="1"/>
  <c r="O1919" i="1"/>
  <c r="P1919" i="1" s="1"/>
  <c r="Q1919" i="1" s="1"/>
  <c r="R1919" i="1" s="1"/>
  <c r="S1919" i="1" s="1"/>
  <c r="T1919" i="1" s="1"/>
  <c r="U1919" i="1" s="1"/>
  <c r="V1919" i="1" s="1"/>
  <c r="W1919" i="1" s="1"/>
  <c r="X1919" i="1" s="1"/>
  <c r="Y1919" i="1" s="1"/>
  <c r="Z1919" i="1" s="1"/>
  <c r="AA1919" i="1" s="1"/>
  <c r="AB1919" i="1" s="1"/>
  <c r="AC1919" i="1" s="1"/>
  <c r="AD1919" i="1" s="1"/>
  <c r="AE1919" i="1" s="1"/>
  <c r="AF1919" i="1" s="1"/>
  <c r="AG1919" i="1" s="1"/>
  <c r="AH1919" i="1" s="1"/>
  <c r="AI1919" i="1" s="1"/>
  <c r="AJ1919" i="1" s="1"/>
  <c r="AK1919" i="1" s="1"/>
  <c r="AL1919" i="1" s="1"/>
  <c r="AM1919" i="1" s="1"/>
  <c r="AN1919" i="1" s="1"/>
  <c r="AO1919" i="1" s="1"/>
  <c r="AP1919" i="1" s="1"/>
  <c r="AQ1919" i="1" s="1"/>
  <c r="AR1919" i="1" s="1"/>
  <c r="O1920" i="1"/>
  <c r="P1920" i="1" s="1"/>
  <c r="Q1920" i="1" s="1"/>
  <c r="R1920" i="1" s="1"/>
  <c r="S1920" i="1" s="1"/>
  <c r="T1920" i="1" s="1"/>
  <c r="U1920" i="1" s="1"/>
  <c r="V1920" i="1" s="1"/>
  <c r="W1920" i="1" s="1"/>
  <c r="X1920" i="1" s="1"/>
  <c r="Y1920" i="1" s="1"/>
  <c r="Z1920" i="1" s="1"/>
  <c r="AA1920" i="1" s="1"/>
  <c r="AB1920" i="1" s="1"/>
  <c r="AC1920" i="1" s="1"/>
  <c r="AD1920" i="1" s="1"/>
  <c r="AE1920" i="1" s="1"/>
  <c r="AF1920" i="1" s="1"/>
  <c r="AG1920" i="1" s="1"/>
  <c r="AH1920" i="1" s="1"/>
  <c r="AI1920" i="1" s="1"/>
  <c r="AJ1920" i="1" s="1"/>
  <c r="AK1920" i="1" s="1"/>
  <c r="AL1920" i="1" s="1"/>
  <c r="AM1920" i="1" s="1"/>
  <c r="AN1920" i="1" s="1"/>
  <c r="AO1920" i="1" s="1"/>
  <c r="AP1920" i="1" s="1"/>
  <c r="AQ1920" i="1" s="1"/>
  <c r="AR1920" i="1" s="1"/>
  <c r="O1921" i="1"/>
  <c r="P1921" i="1" s="1"/>
  <c r="Q1921" i="1" s="1"/>
  <c r="R1921" i="1" s="1"/>
  <c r="S1921" i="1" s="1"/>
  <c r="T1921" i="1" s="1"/>
  <c r="U1921" i="1" s="1"/>
  <c r="V1921" i="1" s="1"/>
  <c r="W1921" i="1" s="1"/>
  <c r="X1921" i="1" s="1"/>
  <c r="Y1921" i="1" s="1"/>
  <c r="Z1921" i="1" s="1"/>
  <c r="AA1921" i="1" s="1"/>
  <c r="AB1921" i="1" s="1"/>
  <c r="AC1921" i="1" s="1"/>
  <c r="AD1921" i="1" s="1"/>
  <c r="AE1921" i="1" s="1"/>
  <c r="AF1921" i="1" s="1"/>
  <c r="AG1921" i="1" s="1"/>
  <c r="AH1921" i="1" s="1"/>
  <c r="AI1921" i="1" s="1"/>
  <c r="AJ1921" i="1" s="1"/>
  <c r="AK1921" i="1" s="1"/>
  <c r="AL1921" i="1" s="1"/>
  <c r="AM1921" i="1" s="1"/>
  <c r="AN1921" i="1" s="1"/>
  <c r="AO1921" i="1" s="1"/>
  <c r="AP1921" i="1" s="1"/>
  <c r="AQ1921" i="1" s="1"/>
  <c r="AR1921" i="1" s="1"/>
  <c r="O1922" i="1"/>
  <c r="P1922" i="1" s="1"/>
  <c r="Q1922" i="1" s="1"/>
  <c r="R1922" i="1" s="1"/>
  <c r="S1922" i="1" s="1"/>
  <c r="T1922" i="1" s="1"/>
  <c r="U1922" i="1" s="1"/>
  <c r="V1922" i="1" s="1"/>
  <c r="W1922" i="1" s="1"/>
  <c r="X1922" i="1" s="1"/>
  <c r="Y1922" i="1" s="1"/>
  <c r="Z1922" i="1" s="1"/>
  <c r="AA1922" i="1" s="1"/>
  <c r="AB1922" i="1" s="1"/>
  <c r="AC1922" i="1" s="1"/>
  <c r="AD1922" i="1" s="1"/>
  <c r="AE1922" i="1" s="1"/>
  <c r="AF1922" i="1" s="1"/>
  <c r="AG1922" i="1" s="1"/>
  <c r="AH1922" i="1" s="1"/>
  <c r="AI1922" i="1" s="1"/>
  <c r="AJ1922" i="1" s="1"/>
  <c r="AK1922" i="1" s="1"/>
  <c r="AL1922" i="1" s="1"/>
  <c r="AM1922" i="1" s="1"/>
  <c r="AN1922" i="1" s="1"/>
  <c r="AO1922" i="1" s="1"/>
  <c r="AP1922" i="1" s="1"/>
  <c r="AQ1922" i="1" s="1"/>
  <c r="AR1922" i="1" s="1"/>
  <c r="O1923" i="1"/>
  <c r="P1923" i="1" s="1"/>
  <c r="Q1923" i="1" s="1"/>
  <c r="R1923" i="1" s="1"/>
  <c r="S1923" i="1" s="1"/>
  <c r="T1923" i="1" s="1"/>
  <c r="U1923" i="1" s="1"/>
  <c r="V1923" i="1" s="1"/>
  <c r="W1923" i="1" s="1"/>
  <c r="X1923" i="1" s="1"/>
  <c r="Y1923" i="1" s="1"/>
  <c r="Z1923" i="1" s="1"/>
  <c r="AA1923" i="1" s="1"/>
  <c r="AB1923" i="1" s="1"/>
  <c r="AC1923" i="1" s="1"/>
  <c r="AD1923" i="1" s="1"/>
  <c r="AE1923" i="1" s="1"/>
  <c r="AF1923" i="1" s="1"/>
  <c r="AG1923" i="1" s="1"/>
  <c r="AH1923" i="1" s="1"/>
  <c r="AI1923" i="1" s="1"/>
  <c r="AJ1923" i="1" s="1"/>
  <c r="AK1923" i="1" s="1"/>
  <c r="AL1923" i="1" s="1"/>
  <c r="AM1923" i="1" s="1"/>
  <c r="AN1923" i="1" s="1"/>
  <c r="AO1923" i="1" s="1"/>
  <c r="AP1923" i="1" s="1"/>
  <c r="AQ1923" i="1" s="1"/>
  <c r="AR1923" i="1" s="1"/>
  <c r="O1924" i="1"/>
  <c r="P1924" i="1" s="1"/>
  <c r="Q1924" i="1" s="1"/>
  <c r="R1924" i="1" s="1"/>
  <c r="S1924" i="1" s="1"/>
  <c r="T1924" i="1" s="1"/>
  <c r="U1924" i="1" s="1"/>
  <c r="V1924" i="1" s="1"/>
  <c r="W1924" i="1" s="1"/>
  <c r="X1924" i="1" s="1"/>
  <c r="Y1924" i="1" s="1"/>
  <c r="Z1924" i="1" s="1"/>
  <c r="AA1924" i="1" s="1"/>
  <c r="AB1924" i="1" s="1"/>
  <c r="AC1924" i="1" s="1"/>
  <c r="AD1924" i="1" s="1"/>
  <c r="AE1924" i="1" s="1"/>
  <c r="AF1924" i="1" s="1"/>
  <c r="AG1924" i="1" s="1"/>
  <c r="AH1924" i="1" s="1"/>
  <c r="AI1924" i="1" s="1"/>
  <c r="AJ1924" i="1" s="1"/>
  <c r="AK1924" i="1" s="1"/>
  <c r="AL1924" i="1" s="1"/>
  <c r="AM1924" i="1" s="1"/>
  <c r="AN1924" i="1" s="1"/>
  <c r="AO1924" i="1" s="1"/>
  <c r="AP1924" i="1" s="1"/>
  <c r="AQ1924" i="1" s="1"/>
  <c r="AR1924" i="1" s="1"/>
  <c r="O1925" i="1"/>
  <c r="P1925" i="1" s="1"/>
  <c r="Q1925" i="1" s="1"/>
  <c r="R1925" i="1" s="1"/>
  <c r="S1925" i="1" s="1"/>
  <c r="T1925" i="1" s="1"/>
  <c r="U1925" i="1" s="1"/>
  <c r="V1925" i="1" s="1"/>
  <c r="W1925" i="1" s="1"/>
  <c r="X1925" i="1" s="1"/>
  <c r="Y1925" i="1" s="1"/>
  <c r="Z1925" i="1" s="1"/>
  <c r="AA1925" i="1" s="1"/>
  <c r="AB1925" i="1" s="1"/>
  <c r="AC1925" i="1" s="1"/>
  <c r="AD1925" i="1" s="1"/>
  <c r="AE1925" i="1" s="1"/>
  <c r="AF1925" i="1" s="1"/>
  <c r="AG1925" i="1" s="1"/>
  <c r="AH1925" i="1" s="1"/>
  <c r="AI1925" i="1" s="1"/>
  <c r="AJ1925" i="1" s="1"/>
  <c r="AK1925" i="1" s="1"/>
  <c r="AL1925" i="1" s="1"/>
  <c r="AM1925" i="1" s="1"/>
  <c r="AN1925" i="1" s="1"/>
  <c r="AO1925" i="1" s="1"/>
  <c r="AP1925" i="1" s="1"/>
  <c r="AQ1925" i="1" s="1"/>
  <c r="AR1925" i="1" s="1"/>
  <c r="O1926" i="1"/>
  <c r="P1926" i="1" s="1"/>
  <c r="Q1926" i="1" s="1"/>
  <c r="R1926" i="1" s="1"/>
  <c r="S1926" i="1" s="1"/>
  <c r="T1926" i="1" s="1"/>
  <c r="U1926" i="1" s="1"/>
  <c r="V1926" i="1" s="1"/>
  <c r="W1926" i="1" s="1"/>
  <c r="X1926" i="1" s="1"/>
  <c r="Y1926" i="1" s="1"/>
  <c r="Z1926" i="1" s="1"/>
  <c r="AA1926" i="1" s="1"/>
  <c r="AB1926" i="1" s="1"/>
  <c r="AC1926" i="1" s="1"/>
  <c r="AD1926" i="1" s="1"/>
  <c r="AE1926" i="1" s="1"/>
  <c r="AF1926" i="1" s="1"/>
  <c r="AG1926" i="1" s="1"/>
  <c r="AH1926" i="1" s="1"/>
  <c r="AI1926" i="1" s="1"/>
  <c r="AJ1926" i="1" s="1"/>
  <c r="AK1926" i="1" s="1"/>
  <c r="AL1926" i="1" s="1"/>
  <c r="AM1926" i="1" s="1"/>
  <c r="AN1926" i="1" s="1"/>
  <c r="AO1926" i="1" s="1"/>
  <c r="AP1926" i="1" s="1"/>
  <c r="AQ1926" i="1" s="1"/>
  <c r="AR1926" i="1" s="1"/>
  <c r="O1927" i="1"/>
  <c r="P1927" i="1" s="1"/>
  <c r="Q1927" i="1" s="1"/>
  <c r="R1927" i="1" s="1"/>
  <c r="S1927" i="1" s="1"/>
  <c r="T1927" i="1" s="1"/>
  <c r="U1927" i="1" s="1"/>
  <c r="V1927" i="1" s="1"/>
  <c r="W1927" i="1" s="1"/>
  <c r="X1927" i="1" s="1"/>
  <c r="Y1927" i="1" s="1"/>
  <c r="Z1927" i="1" s="1"/>
  <c r="AA1927" i="1" s="1"/>
  <c r="AB1927" i="1" s="1"/>
  <c r="AC1927" i="1" s="1"/>
  <c r="AD1927" i="1" s="1"/>
  <c r="AE1927" i="1" s="1"/>
  <c r="AF1927" i="1" s="1"/>
  <c r="AG1927" i="1" s="1"/>
  <c r="AH1927" i="1" s="1"/>
  <c r="AI1927" i="1" s="1"/>
  <c r="AJ1927" i="1" s="1"/>
  <c r="AK1927" i="1" s="1"/>
  <c r="AL1927" i="1" s="1"/>
  <c r="AM1927" i="1" s="1"/>
  <c r="AN1927" i="1" s="1"/>
  <c r="AO1927" i="1" s="1"/>
  <c r="AP1927" i="1" s="1"/>
  <c r="AQ1927" i="1" s="1"/>
  <c r="AR1927" i="1" s="1"/>
  <c r="O1928" i="1"/>
  <c r="P1928" i="1" s="1"/>
  <c r="Q1928" i="1" s="1"/>
  <c r="R1928" i="1" s="1"/>
  <c r="S1928" i="1" s="1"/>
  <c r="T1928" i="1" s="1"/>
  <c r="U1928" i="1" s="1"/>
  <c r="V1928" i="1" s="1"/>
  <c r="W1928" i="1" s="1"/>
  <c r="X1928" i="1" s="1"/>
  <c r="Y1928" i="1" s="1"/>
  <c r="Z1928" i="1" s="1"/>
  <c r="AA1928" i="1" s="1"/>
  <c r="AB1928" i="1" s="1"/>
  <c r="AC1928" i="1" s="1"/>
  <c r="AD1928" i="1" s="1"/>
  <c r="AE1928" i="1" s="1"/>
  <c r="AF1928" i="1" s="1"/>
  <c r="AG1928" i="1" s="1"/>
  <c r="AH1928" i="1" s="1"/>
  <c r="AI1928" i="1" s="1"/>
  <c r="AJ1928" i="1" s="1"/>
  <c r="AK1928" i="1" s="1"/>
  <c r="AL1928" i="1" s="1"/>
  <c r="AM1928" i="1" s="1"/>
  <c r="AN1928" i="1" s="1"/>
  <c r="AO1928" i="1" s="1"/>
  <c r="AP1928" i="1" s="1"/>
  <c r="AQ1928" i="1" s="1"/>
  <c r="AR1928" i="1" s="1"/>
  <c r="O1929" i="1"/>
  <c r="P1929" i="1" s="1"/>
  <c r="Q1929" i="1" s="1"/>
  <c r="R1929" i="1" s="1"/>
  <c r="S1929" i="1" s="1"/>
  <c r="T1929" i="1" s="1"/>
  <c r="U1929" i="1" s="1"/>
  <c r="V1929" i="1" s="1"/>
  <c r="W1929" i="1" s="1"/>
  <c r="X1929" i="1" s="1"/>
  <c r="Y1929" i="1" s="1"/>
  <c r="Z1929" i="1" s="1"/>
  <c r="AA1929" i="1" s="1"/>
  <c r="AB1929" i="1" s="1"/>
  <c r="AC1929" i="1" s="1"/>
  <c r="AD1929" i="1" s="1"/>
  <c r="AE1929" i="1" s="1"/>
  <c r="AF1929" i="1" s="1"/>
  <c r="AG1929" i="1" s="1"/>
  <c r="AH1929" i="1" s="1"/>
  <c r="AI1929" i="1" s="1"/>
  <c r="AJ1929" i="1" s="1"/>
  <c r="AK1929" i="1" s="1"/>
  <c r="AL1929" i="1" s="1"/>
  <c r="AM1929" i="1" s="1"/>
  <c r="AN1929" i="1" s="1"/>
  <c r="AO1929" i="1" s="1"/>
  <c r="AP1929" i="1" s="1"/>
  <c r="AQ1929" i="1" s="1"/>
  <c r="AR1929" i="1" s="1"/>
  <c r="O1930" i="1"/>
  <c r="P1930" i="1" s="1"/>
  <c r="Q1930" i="1" s="1"/>
  <c r="R1930" i="1" s="1"/>
  <c r="S1930" i="1" s="1"/>
  <c r="T1930" i="1" s="1"/>
  <c r="U1930" i="1" s="1"/>
  <c r="V1930" i="1" s="1"/>
  <c r="W1930" i="1" s="1"/>
  <c r="X1930" i="1" s="1"/>
  <c r="Y1930" i="1" s="1"/>
  <c r="Z1930" i="1" s="1"/>
  <c r="AA1930" i="1" s="1"/>
  <c r="AB1930" i="1" s="1"/>
  <c r="AC1930" i="1" s="1"/>
  <c r="AD1930" i="1" s="1"/>
  <c r="AE1930" i="1" s="1"/>
  <c r="AF1930" i="1" s="1"/>
  <c r="AG1930" i="1" s="1"/>
  <c r="AH1930" i="1" s="1"/>
  <c r="AI1930" i="1" s="1"/>
  <c r="AJ1930" i="1" s="1"/>
  <c r="AK1930" i="1" s="1"/>
  <c r="AL1930" i="1" s="1"/>
  <c r="AM1930" i="1" s="1"/>
  <c r="AN1930" i="1" s="1"/>
  <c r="AO1930" i="1" s="1"/>
  <c r="AP1930" i="1" s="1"/>
  <c r="AQ1930" i="1" s="1"/>
  <c r="AR1930" i="1" s="1"/>
  <c r="O1931" i="1"/>
  <c r="P1931" i="1" s="1"/>
  <c r="Q1931" i="1" s="1"/>
  <c r="R1931" i="1" s="1"/>
  <c r="S1931" i="1" s="1"/>
  <c r="T1931" i="1" s="1"/>
  <c r="U1931" i="1" s="1"/>
  <c r="V1931" i="1" s="1"/>
  <c r="W1931" i="1" s="1"/>
  <c r="X1931" i="1" s="1"/>
  <c r="Y1931" i="1" s="1"/>
  <c r="Z1931" i="1" s="1"/>
  <c r="AA1931" i="1" s="1"/>
  <c r="AB1931" i="1" s="1"/>
  <c r="AC1931" i="1" s="1"/>
  <c r="AD1931" i="1" s="1"/>
  <c r="AE1931" i="1" s="1"/>
  <c r="AF1931" i="1" s="1"/>
  <c r="AG1931" i="1" s="1"/>
  <c r="AH1931" i="1" s="1"/>
  <c r="AI1931" i="1" s="1"/>
  <c r="AJ1931" i="1" s="1"/>
  <c r="AK1931" i="1" s="1"/>
  <c r="AL1931" i="1" s="1"/>
  <c r="AM1931" i="1" s="1"/>
  <c r="AN1931" i="1" s="1"/>
  <c r="AO1931" i="1" s="1"/>
  <c r="AP1931" i="1" s="1"/>
  <c r="AQ1931" i="1" s="1"/>
  <c r="AR1931" i="1" s="1"/>
  <c r="O1932" i="1"/>
  <c r="P1932" i="1" s="1"/>
  <c r="Q1932" i="1" s="1"/>
  <c r="R1932" i="1" s="1"/>
  <c r="S1932" i="1" s="1"/>
  <c r="T1932" i="1" s="1"/>
  <c r="U1932" i="1" s="1"/>
  <c r="V1932" i="1" s="1"/>
  <c r="W1932" i="1" s="1"/>
  <c r="X1932" i="1" s="1"/>
  <c r="Y1932" i="1" s="1"/>
  <c r="Z1932" i="1" s="1"/>
  <c r="AA1932" i="1" s="1"/>
  <c r="AB1932" i="1" s="1"/>
  <c r="AC1932" i="1" s="1"/>
  <c r="AD1932" i="1" s="1"/>
  <c r="AE1932" i="1" s="1"/>
  <c r="AF1932" i="1" s="1"/>
  <c r="AG1932" i="1" s="1"/>
  <c r="AH1932" i="1" s="1"/>
  <c r="AI1932" i="1" s="1"/>
  <c r="AJ1932" i="1" s="1"/>
  <c r="AK1932" i="1" s="1"/>
  <c r="AL1932" i="1" s="1"/>
  <c r="AM1932" i="1" s="1"/>
  <c r="AN1932" i="1" s="1"/>
  <c r="AO1932" i="1" s="1"/>
  <c r="AP1932" i="1" s="1"/>
  <c r="AQ1932" i="1" s="1"/>
  <c r="AR1932" i="1" s="1"/>
  <c r="O1933" i="1"/>
  <c r="P1933" i="1" s="1"/>
  <c r="Q1933" i="1" s="1"/>
  <c r="R1933" i="1" s="1"/>
  <c r="S1933" i="1" s="1"/>
  <c r="T1933" i="1" s="1"/>
  <c r="U1933" i="1" s="1"/>
  <c r="V1933" i="1" s="1"/>
  <c r="W1933" i="1" s="1"/>
  <c r="X1933" i="1" s="1"/>
  <c r="Y1933" i="1" s="1"/>
  <c r="Z1933" i="1" s="1"/>
  <c r="AA1933" i="1" s="1"/>
  <c r="AB1933" i="1" s="1"/>
  <c r="AC1933" i="1" s="1"/>
  <c r="AD1933" i="1" s="1"/>
  <c r="AE1933" i="1" s="1"/>
  <c r="AF1933" i="1" s="1"/>
  <c r="AG1933" i="1" s="1"/>
  <c r="AH1933" i="1" s="1"/>
  <c r="AI1933" i="1" s="1"/>
  <c r="AJ1933" i="1" s="1"/>
  <c r="AK1933" i="1" s="1"/>
  <c r="AL1933" i="1" s="1"/>
  <c r="AM1933" i="1" s="1"/>
  <c r="AN1933" i="1" s="1"/>
  <c r="AO1933" i="1" s="1"/>
  <c r="AP1933" i="1" s="1"/>
  <c r="AQ1933" i="1" s="1"/>
  <c r="AR1933" i="1" s="1"/>
  <c r="O1934" i="1"/>
  <c r="P1934" i="1" s="1"/>
  <c r="Q1934" i="1" s="1"/>
  <c r="R1934" i="1" s="1"/>
  <c r="S1934" i="1" s="1"/>
  <c r="T1934" i="1" s="1"/>
  <c r="U1934" i="1" s="1"/>
  <c r="V1934" i="1" s="1"/>
  <c r="W1934" i="1" s="1"/>
  <c r="X1934" i="1" s="1"/>
  <c r="Y1934" i="1" s="1"/>
  <c r="Z1934" i="1" s="1"/>
  <c r="AA1934" i="1" s="1"/>
  <c r="AB1934" i="1" s="1"/>
  <c r="AC1934" i="1" s="1"/>
  <c r="AD1934" i="1" s="1"/>
  <c r="AE1934" i="1" s="1"/>
  <c r="AF1934" i="1" s="1"/>
  <c r="AG1934" i="1" s="1"/>
  <c r="AH1934" i="1" s="1"/>
  <c r="AI1934" i="1" s="1"/>
  <c r="AJ1934" i="1" s="1"/>
  <c r="AK1934" i="1" s="1"/>
  <c r="AL1934" i="1" s="1"/>
  <c r="AM1934" i="1" s="1"/>
  <c r="AN1934" i="1" s="1"/>
  <c r="AO1934" i="1" s="1"/>
  <c r="AP1934" i="1" s="1"/>
  <c r="AQ1934" i="1" s="1"/>
  <c r="AR1934" i="1" s="1"/>
  <c r="O1935" i="1"/>
  <c r="P1935" i="1" s="1"/>
  <c r="Q1935" i="1" s="1"/>
  <c r="R1935" i="1" s="1"/>
  <c r="S1935" i="1" s="1"/>
  <c r="T1935" i="1" s="1"/>
  <c r="U1935" i="1" s="1"/>
  <c r="V1935" i="1" s="1"/>
  <c r="W1935" i="1" s="1"/>
  <c r="X1935" i="1" s="1"/>
  <c r="Y1935" i="1" s="1"/>
  <c r="Z1935" i="1" s="1"/>
  <c r="AA1935" i="1" s="1"/>
  <c r="AB1935" i="1" s="1"/>
  <c r="AC1935" i="1" s="1"/>
  <c r="AD1935" i="1" s="1"/>
  <c r="AE1935" i="1" s="1"/>
  <c r="AF1935" i="1" s="1"/>
  <c r="AG1935" i="1" s="1"/>
  <c r="AH1935" i="1" s="1"/>
  <c r="AI1935" i="1" s="1"/>
  <c r="AJ1935" i="1" s="1"/>
  <c r="AK1935" i="1" s="1"/>
  <c r="AL1935" i="1" s="1"/>
  <c r="AM1935" i="1" s="1"/>
  <c r="AN1935" i="1" s="1"/>
  <c r="AO1935" i="1" s="1"/>
  <c r="AP1935" i="1" s="1"/>
  <c r="AQ1935" i="1" s="1"/>
  <c r="AR1935" i="1" s="1"/>
  <c r="O1936" i="1"/>
  <c r="P1936" i="1" s="1"/>
  <c r="Q1936" i="1" s="1"/>
  <c r="R1936" i="1" s="1"/>
  <c r="S1936" i="1" s="1"/>
  <c r="T1936" i="1" s="1"/>
  <c r="U1936" i="1" s="1"/>
  <c r="V1936" i="1" s="1"/>
  <c r="W1936" i="1" s="1"/>
  <c r="X1936" i="1" s="1"/>
  <c r="Y1936" i="1" s="1"/>
  <c r="Z1936" i="1" s="1"/>
  <c r="AA1936" i="1" s="1"/>
  <c r="AB1936" i="1" s="1"/>
  <c r="AC1936" i="1" s="1"/>
  <c r="AD1936" i="1" s="1"/>
  <c r="AE1936" i="1" s="1"/>
  <c r="AF1936" i="1" s="1"/>
  <c r="AG1936" i="1" s="1"/>
  <c r="AH1936" i="1" s="1"/>
  <c r="AI1936" i="1" s="1"/>
  <c r="AJ1936" i="1" s="1"/>
  <c r="AK1936" i="1" s="1"/>
  <c r="AL1936" i="1" s="1"/>
  <c r="AM1936" i="1" s="1"/>
  <c r="AN1936" i="1" s="1"/>
  <c r="AO1936" i="1" s="1"/>
  <c r="AP1936" i="1" s="1"/>
  <c r="AQ1936" i="1" s="1"/>
  <c r="AR1936" i="1" s="1"/>
  <c r="O1937" i="1"/>
  <c r="P1937" i="1" s="1"/>
  <c r="Q1937" i="1" s="1"/>
  <c r="R1937" i="1" s="1"/>
  <c r="S1937" i="1" s="1"/>
  <c r="T1937" i="1" s="1"/>
  <c r="U1937" i="1" s="1"/>
  <c r="V1937" i="1" s="1"/>
  <c r="W1937" i="1" s="1"/>
  <c r="X1937" i="1" s="1"/>
  <c r="Y1937" i="1" s="1"/>
  <c r="Z1937" i="1" s="1"/>
  <c r="AA1937" i="1" s="1"/>
  <c r="AB1937" i="1" s="1"/>
  <c r="AC1937" i="1" s="1"/>
  <c r="AD1937" i="1" s="1"/>
  <c r="AE1937" i="1" s="1"/>
  <c r="AF1937" i="1" s="1"/>
  <c r="AG1937" i="1" s="1"/>
  <c r="AH1937" i="1" s="1"/>
  <c r="AI1937" i="1" s="1"/>
  <c r="AJ1937" i="1" s="1"/>
  <c r="AK1937" i="1" s="1"/>
  <c r="AL1937" i="1" s="1"/>
  <c r="AM1937" i="1" s="1"/>
  <c r="AN1937" i="1" s="1"/>
  <c r="AO1937" i="1" s="1"/>
  <c r="AP1937" i="1" s="1"/>
  <c r="AQ1937" i="1" s="1"/>
  <c r="AR1937" i="1" s="1"/>
  <c r="O1938" i="1"/>
  <c r="P1938" i="1" s="1"/>
  <c r="Q1938" i="1" s="1"/>
  <c r="R1938" i="1" s="1"/>
  <c r="S1938" i="1" s="1"/>
  <c r="T1938" i="1" s="1"/>
  <c r="U1938" i="1" s="1"/>
  <c r="V1938" i="1" s="1"/>
  <c r="W1938" i="1" s="1"/>
  <c r="X1938" i="1" s="1"/>
  <c r="Y1938" i="1" s="1"/>
  <c r="Z1938" i="1" s="1"/>
  <c r="AA1938" i="1" s="1"/>
  <c r="AB1938" i="1" s="1"/>
  <c r="AC1938" i="1" s="1"/>
  <c r="AD1938" i="1" s="1"/>
  <c r="AE1938" i="1" s="1"/>
  <c r="AF1938" i="1" s="1"/>
  <c r="AG1938" i="1" s="1"/>
  <c r="AH1938" i="1" s="1"/>
  <c r="AI1938" i="1" s="1"/>
  <c r="AJ1938" i="1" s="1"/>
  <c r="AK1938" i="1" s="1"/>
  <c r="AL1938" i="1" s="1"/>
  <c r="AM1938" i="1" s="1"/>
  <c r="AN1938" i="1" s="1"/>
  <c r="AO1938" i="1" s="1"/>
  <c r="AP1938" i="1" s="1"/>
  <c r="AQ1938" i="1" s="1"/>
  <c r="AR1938" i="1" s="1"/>
  <c r="O1939" i="1"/>
  <c r="P1939" i="1" s="1"/>
  <c r="Q1939" i="1" s="1"/>
  <c r="R1939" i="1" s="1"/>
  <c r="S1939" i="1" s="1"/>
  <c r="T1939" i="1" s="1"/>
  <c r="U1939" i="1" s="1"/>
  <c r="V1939" i="1" s="1"/>
  <c r="W1939" i="1" s="1"/>
  <c r="X1939" i="1" s="1"/>
  <c r="Y1939" i="1" s="1"/>
  <c r="Z1939" i="1" s="1"/>
  <c r="AA1939" i="1" s="1"/>
  <c r="AB1939" i="1" s="1"/>
  <c r="AC1939" i="1" s="1"/>
  <c r="AD1939" i="1" s="1"/>
  <c r="AE1939" i="1" s="1"/>
  <c r="AF1939" i="1" s="1"/>
  <c r="AG1939" i="1" s="1"/>
  <c r="AH1939" i="1" s="1"/>
  <c r="AI1939" i="1" s="1"/>
  <c r="AJ1939" i="1" s="1"/>
  <c r="AK1939" i="1" s="1"/>
  <c r="AL1939" i="1" s="1"/>
  <c r="AM1939" i="1" s="1"/>
  <c r="AN1939" i="1" s="1"/>
  <c r="AO1939" i="1" s="1"/>
  <c r="AP1939" i="1" s="1"/>
  <c r="AQ1939" i="1" s="1"/>
  <c r="AR1939" i="1" s="1"/>
  <c r="O1940" i="1"/>
  <c r="P1940" i="1" s="1"/>
  <c r="Q1940" i="1" s="1"/>
  <c r="R1940" i="1" s="1"/>
  <c r="S1940" i="1" s="1"/>
  <c r="T1940" i="1" s="1"/>
  <c r="U1940" i="1" s="1"/>
  <c r="V1940" i="1" s="1"/>
  <c r="W1940" i="1" s="1"/>
  <c r="X1940" i="1" s="1"/>
  <c r="Y1940" i="1" s="1"/>
  <c r="Z1940" i="1" s="1"/>
  <c r="AA1940" i="1" s="1"/>
  <c r="AB1940" i="1" s="1"/>
  <c r="AC1940" i="1" s="1"/>
  <c r="AD1940" i="1" s="1"/>
  <c r="AE1940" i="1" s="1"/>
  <c r="AF1940" i="1" s="1"/>
  <c r="AG1940" i="1" s="1"/>
  <c r="AH1940" i="1" s="1"/>
  <c r="AI1940" i="1" s="1"/>
  <c r="AJ1940" i="1" s="1"/>
  <c r="AK1940" i="1" s="1"/>
  <c r="AL1940" i="1" s="1"/>
  <c r="AM1940" i="1" s="1"/>
  <c r="AN1940" i="1" s="1"/>
  <c r="AO1940" i="1" s="1"/>
  <c r="AP1940" i="1" s="1"/>
  <c r="AQ1940" i="1" s="1"/>
  <c r="AR1940" i="1" s="1"/>
  <c r="O1941" i="1"/>
  <c r="P1941" i="1" s="1"/>
  <c r="Q1941" i="1" s="1"/>
  <c r="R1941" i="1" s="1"/>
  <c r="S1941" i="1" s="1"/>
  <c r="T1941" i="1" s="1"/>
  <c r="U1941" i="1" s="1"/>
  <c r="V1941" i="1" s="1"/>
  <c r="W1941" i="1" s="1"/>
  <c r="X1941" i="1" s="1"/>
  <c r="Y1941" i="1" s="1"/>
  <c r="Z1941" i="1" s="1"/>
  <c r="AA1941" i="1" s="1"/>
  <c r="AB1941" i="1" s="1"/>
  <c r="AC1941" i="1" s="1"/>
  <c r="AD1941" i="1" s="1"/>
  <c r="AE1941" i="1" s="1"/>
  <c r="AF1941" i="1" s="1"/>
  <c r="AG1941" i="1" s="1"/>
  <c r="AH1941" i="1" s="1"/>
  <c r="AI1941" i="1" s="1"/>
  <c r="AJ1941" i="1" s="1"/>
  <c r="AK1941" i="1" s="1"/>
  <c r="AL1941" i="1" s="1"/>
  <c r="AM1941" i="1" s="1"/>
  <c r="AN1941" i="1" s="1"/>
  <c r="AO1941" i="1" s="1"/>
  <c r="AP1941" i="1" s="1"/>
  <c r="AQ1941" i="1" s="1"/>
  <c r="AR1941" i="1" s="1"/>
  <c r="O1942" i="1"/>
  <c r="P1942" i="1" s="1"/>
  <c r="Q1942" i="1" s="1"/>
  <c r="R1942" i="1" s="1"/>
  <c r="S1942" i="1" s="1"/>
  <c r="T1942" i="1" s="1"/>
  <c r="U1942" i="1" s="1"/>
  <c r="V1942" i="1" s="1"/>
  <c r="W1942" i="1" s="1"/>
  <c r="X1942" i="1" s="1"/>
  <c r="Y1942" i="1" s="1"/>
  <c r="Z1942" i="1" s="1"/>
  <c r="AA1942" i="1" s="1"/>
  <c r="AB1942" i="1" s="1"/>
  <c r="AC1942" i="1" s="1"/>
  <c r="AD1942" i="1" s="1"/>
  <c r="AE1942" i="1" s="1"/>
  <c r="AF1942" i="1" s="1"/>
  <c r="AG1942" i="1" s="1"/>
  <c r="AH1942" i="1" s="1"/>
  <c r="AI1942" i="1" s="1"/>
  <c r="AJ1942" i="1" s="1"/>
  <c r="AK1942" i="1" s="1"/>
  <c r="AL1942" i="1" s="1"/>
  <c r="AM1942" i="1" s="1"/>
  <c r="AN1942" i="1" s="1"/>
  <c r="AO1942" i="1" s="1"/>
  <c r="AP1942" i="1" s="1"/>
  <c r="AQ1942" i="1" s="1"/>
  <c r="AR1942" i="1" s="1"/>
  <c r="O1943" i="1"/>
  <c r="P1943" i="1" s="1"/>
  <c r="Q1943" i="1" s="1"/>
  <c r="R1943" i="1" s="1"/>
  <c r="S1943" i="1" s="1"/>
  <c r="T1943" i="1" s="1"/>
  <c r="U1943" i="1" s="1"/>
  <c r="V1943" i="1" s="1"/>
  <c r="W1943" i="1" s="1"/>
  <c r="X1943" i="1" s="1"/>
  <c r="Y1943" i="1" s="1"/>
  <c r="Z1943" i="1" s="1"/>
  <c r="AA1943" i="1" s="1"/>
  <c r="AB1943" i="1" s="1"/>
  <c r="AC1943" i="1" s="1"/>
  <c r="AD1943" i="1" s="1"/>
  <c r="AE1943" i="1" s="1"/>
  <c r="AF1943" i="1" s="1"/>
  <c r="AG1943" i="1" s="1"/>
  <c r="AH1943" i="1" s="1"/>
  <c r="AI1943" i="1" s="1"/>
  <c r="AJ1943" i="1" s="1"/>
  <c r="AK1943" i="1" s="1"/>
  <c r="AL1943" i="1" s="1"/>
  <c r="AM1943" i="1" s="1"/>
  <c r="AN1943" i="1" s="1"/>
  <c r="AO1943" i="1" s="1"/>
  <c r="AP1943" i="1" s="1"/>
  <c r="AQ1943" i="1" s="1"/>
  <c r="AR1943" i="1" s="1"/>
  <c r="O1944" i="1"/>
  <c r="P1944" i="1" s="1"/>
  <c r="Q1944" i="1" s="1"/>
  <c r="R1944" i="1" s="1"/>
  <c r="S1944" i="1" s="1"/>
  <c r="T1944" i="1" s="1"/>
  <c r="U1944" i="1" s="1"/>
  <c r="V1944" i="1" s="1"/>
  <c r="W1944" i="1" s="1"/>
  <c r="X1944" i="1" s="1"/>
  <c r="Y1944" i="1" s="1"/>
  <c r="Z1944" i="1" s="1"/>
  <c r="AA1944" i="1" s="1"/>
  <c r="AB1944" i="1" s="1"/>
  <c r="AC1944" i="1" s="1"/>
  <c r="AD1944" i="1" s="1"/>
  <c r="AE1944" i="1" s="1"/>
  <c r="AF1944" i="1" s="1"/>
  <c r="AG1944" i="1" s="1"/>
  <c r="AH1944" i="1" s="1"/>
  <c r="AI1944" i="1" s="1"/>
  <c r="AJ1944" i="1" s="1"/>
  <c r="AK1944" i="1" s="1"/>
  <c r="AL1944" i="1" s="1"/>
  <c r="AM1944" i="1" s="1"/>
  <c r="AN1944" i="1" s="1"/>
  <c r="AO1944" i="1" s="1"/>
  <c r="AP1944" i="1" s="1"/>
  <c r="AQ1944" i="1" s="1"/>
  <c r="AR1944" i="1" s="1"/>
  <c r="O1945" i="1"/>
  <c r="P1945" i="1" s="1"/>
  <c r="Q1945" i="1" s="1"/>
  <c r="R1945" i="1" s="1"/>
  <c r="S1945" i="1" s="1"/>
  <c r="T1945" i="1" s="1"/>
  <c r="U1945" i="1" s="1"/>
  <c r="V1945" i="1" s="1"/>
  <c r="W1945" i="1" s="1"/>
  <c r="X1945" i="1" s="1"/>
  <c r="Y1945" i="1" s="1"/>
  <c r="Z1945" i="1" s="1"/>
  <c r="AA1945" i="1" s="1"/>
  <c r="AB1945" i="1" s="1"/>
  <c r="AC1945" i="1" s="1"/>
  <c r="AD1945" i="1" s="1"/>
  <c r="AE1945" i="1" s="1"/>
  <c r="AF1945" i="1" s="1"/>
  <c r="AG1945" i="1" s="1"/>
  <c r="AH1945" i="1" s="1"/>
  <c r="AI1945" i="1" s="1"/>
  <c r="AJ1945" i="1" s="1"/>
  <c r="AK1945" i="1" s="1"/>
  <c r="AL1945" i="1" s="1"/>
  <c r="AM1945" i="1" s="1"/>
  <c r="AN1945" i="1" s="1"/>
  <c r="AO1945" i="1" s="1"/>
  <c r="AP1945" i="1" s="1"/>
  <c r="AQ1945" i="1" s="1"/>
  <c r="AR1945" i="1" s="1"/>
  <c r="O1946" i="1"/>
  <c r="P1946" i="1" s="1"/>
  <c r="Q1946" i="1" s="1"/>
  <c r="R1946" i="1" s="1"/>
  <c r="S1946" i="1" s="1"/>
  <c r="T1946" i="1" s="1"/>
  <c r="U1946" i="1" s="1"/>
  <c r="V1946" i="1" s="1"/>
  <c r="W1946" i="1" s="1"/>
  <c r="X1946" i="1" s="1"/>
  <c r="Y1946" i="1" s="1"/>
  <c r="Z1946" i="1" s="1"/>
  <c r="AA1946" i="1" s="1"/>
  <c r="AB1946" i="1" s="1"/>
  <c r="AC1946" i="1" s="1"/>
  <c r="AD1946" i="1" s="1"/>
  <c r="AE1946" i="1" s="1"/>
  <c r="AF1946" i="1" s="1"/>
  <c r="AG1946" i="1" s="1"/>
  <c r="AH1946" i="1" s="1"/>
  <c r="AI1946" i="1" s="1"/>
  <c r="AJ1946" i="1" s="1"/>
  <c r="AK1946" i="1" s="1"/>
  <c r="AL1946" i="1" s="1"/>
  <c r="AM1946" i="1" s="1"/>
  <c r="AN1946" i="1" s="1"/>
  <c r="AO1946" i="1" s="1"/>
  <c r="AP1946" i="1" s="1"/>
  <c r="AQ1946" i="1" s="1"/>
  <c r="AR1946" i="1" s="1"/>
  <c r="O1947" i="1"/>
  <c r="P1947" i="1" s="1"/>
  <c r="Q1947" i="1" s="1"/>
  <c r="R1947" i="1" s="1"/>
  <c r="S1947" i="1" s="1"/>
  <c r="T1947" i="1" s="1"/>
  <c r="U1947" i="1" s="1"/>
  <c r="V1947" i="1" s="1"/>
  <c r="W1947" i="1" s="1"/>
  <c r="X1947" i="1" s="1"/>
  <c r="Y1947" i="1" s="1"/>
  <c r="Z1947" i="1" s="1"/>
  <c r="AA1947" i="1" s="1"/>
  <c r="AB1947" i="1" s="1"/>
  <c r="AC1947" i="1" s="1"/>
  <c r="AD1947" i="1" s="1"/>
  <c r="AE1947" i="1" s="1"/>
  <c r="AF1947" i="1" s="1"/>
  <c r="AG1947" i="1" s="1"/>
  <c r="AH1947" i="1" s="1"/>
  <c r="AI1947" i="1" s="1"/>
  <c r="AJ1947" i="1" s="1"/>
  <c r="AK1947" i="1" s="1"/>
  <c r="AL1947" i="1" s="1"/>
  <c r="AM1947" i="1" s="1"/>
  <c r="AN1947" i="1" s="1"/>
  <c r="AO1947" i="1" s="1"/>
  <c r="AP1947" i="1" s="1"/>
  <c r="AQ1947" i="1" s="1"/>
  <c r="AR1947" i="1" s="1"/>
  <c r="O1948" i="1"/>
  <c r="P1948" i="1" s="1"/>
  <c r="Q1948" i="1" s="1"/>
  <c r="R1948" i="1" s="1"/>
  <c r="S1948" i="1" s="1"/>
  <c r="T1948" i="1" s="1"/>
  <c r="U1948" i="1" s="1"/>
  <c r="V1948" i="1" s="1"/>
  <c r="W1948" i="1" s="1"/>
  <c r="X1948" i="1" s="1"/>
  <c r="Y1948" i="1" s="1"/>
  <c r="Z1948" i="1" s="1"/>
  <c r="AA1948" i="1" s="1"/>
  <c r="AB1948" i="1" s="1"/>
  <c r="AC1948" i="1" s="1"/>
  <c r="AD1948" i="1" s="1"/>
  <c r="AE1948" i="1" s="1"/>
  <c r="AF1948" i="1" s="1"/>
  <c r="AG1948" i="1" s="1"/>
  <c r="AH1948" i="1" s="1"/>
  <c r="AI1948" i="1" s="1"/>
  <c r="AJ1948" i="1" s="1"/>
  <c r="AK1948" i="1" s="1"/>
  <c r="AL1948" i="1" s="1"/>
  <c r="AM1948" i="1" s="1"/>
  <c r="AN1948" i="1" s="1"/>
  <c r="AO1948" i="1" s="1"/>
  <c r="AP1948" i="1" s="1"/>
  <c r="AQ1948" i="1" s="1"/>
  <c r="AR1948" i="1" s="1"/>
  <c r="O1949" i="1"/>
  <c r="P1949" i="1" s="1"/>
  <c r="Q1949" i="1" s="1"/>
  <c r="R1949" i="1" s="1"/>
  <c r="S1949" i="1" s="1"/>
  <c r="T1949" i="1" s="1"/>
  <c r="U1949" i="1" s="1"/>
  <c r="V1949" i="1" s="1"/>
  <c r="W1949" i="1" s="1"/>
  <c r="X1949" i="1" s="1"/>
  <c r="Y1949" i="1" s="1"/>
  <c r="Z1949" i="1" s="1"/>
  <c r="AA1949" i="1" s="1"/>
  <c r="AB1949" i="1" s="1"/>
  <c r="AC1949" i="1" s="1"/>
  <c r="AD1949" i="1" s="1"/>
  <c r="AE1949" i="1" s="1"/>
  <c r="AF1949" i="1" s="1"/>
  <c r="AG1949" i="1" s="1"/>
  <c r="AH1949" i="1" s="1"/>
  <c r="AI1949" i="1" s="1"/>
  <c r="AJ1949" i="1" s="1"/>
  <c r="AK1949" i="1" s="1"/>
  <c r="AL1949" i="1" s="1"/>
  <c r="AM1949" i="1" s="1"/>
  <c r="AN1949" i="1" s="1"/>
  <c r="AO1949" i="1" s="1"/>
  <c r="AP1949" i="1" s="1"/>
  <c r="AQ1949" i="1" s="1"/>
  <c r="AR1949" i="1" s="1"/>
  <c r="O1950" i="1"/>
  <c r="P1950" i="1" s="1"/>
  <c r="Q1950" i="1" s="1"/>
  <c r="R1950" i="1" s="1"/>
  <c r="S1950" i="1" s="1"/>
  <c r="T1950" i="1" s="1"/>
  <c r="U1950" i="1" s="1"/>
  <c r="V1950" i="1" s="1"/>
  <c r="W1950" i="1" s="1"/>
  <c r="X1950" i="1" s="1"/>
  <c r="Y1950" i="1" s="1"/>
  <c r="Z1950" i="1" s="1"/>
  <c r="AA1950" i="1" s="1"/>
  <c r="AB1950" i="1" s="1"/>
  <c r="AC1950" i="1" s="1"/>
  <c r="AD1950" i="1" s="1"/>
  <c r="AE1950" i="1" s="1"/>
  <c r="AF1950" i="1" s="1"/>
  <c r="AG1950" i="1" s="1"/>
  <c r="AH1950" i="1" s="1"/>
  <c r="AI1950" i="1" s="1"/>
  <c r="AJ1950" i="1" s="1"/>
  <c r="AK1950" i="1" s="1"/>
  <c r="AL1950" i="1" s="1"/>
  <c r="AM1950" i="1" s="1"/>
  <c r="AN1950" i="1" s="1"/>
  <c r="AO1950" i="1" s="1"/>
  <c r="AP1950" i="1" s="1"/>
  <c r="AQ1950" i="1" s="1"/>
  <c r="AR1950" i="1" s="1"/>
  <c r="O1951" i="1"/>
  <c r="P1951" i="1" s="1"/>
  <c r="Q1951" i="1" s="1"/>
  <c r="R1951" i="1" s="1"/>
  <c r="S1951" i="1" s="1"/>
  <c r="T1951" i="1" s="1"/>
  <c r="U1951" i="1" s="1"/>
  <c r="V1951" i="1" s="1"/>
  <c r="W1951" i="1" s="1"/>
  <c r="X1951" i="1" s="1"/>
  <c r="Y1951" i="1" s="1"/>
  <c r="Z1951" i="1" s="1"/>
  <c r="AA1951" i="1" s="1"/>
  <c r="AB1951" i="1" s="1"/>
  <c r="AC1951" i="1" s="1"/>
  <c r="AD1951" i="1" s="1"/>
  <c r="AE1951" i="1" s="1"/>
  <c r="AF1951" i="1" s="1"/>
  <c r="AG1951" i="1" s="1"/>
  <c r="AH1951" i="1" s="1"/>
  <c r="AI1951" i="1" s="1"/>
  <c r="AJ1951" i="1" s="1"/>
  <c r="AK1951" i="1" s="1"/>
  <c r="AL1951" i="1" s="1"/>
  <c r="AM1951" i="1" s="1"/>
  <c r="AN1951" i="1" s="1"/>
  <c r="AO1951" i="1" s="1"/>
  <c r="AP1951" i="1" s="1"/>
  <c r="AQ1951" i="1" s="1"/>
  <c r="AR1951" i="1" s="1"/>
  <c r="O1952" i="1"/>
  <c r="P1952" i="1" s="1"/>
  <c r="Q1952" i="1" s="1"/>
  <c r="R1952" i="1" s="1"/>
  <c r="S1952" i="1" s="1"/>
  <c r="T1952" i="1" s="1"/>
  <c r="U1952" i="1" s="1"/>
  <c r="V1952" i="1" s="1"/>
  <c r="W1952" i="1" s="1"/>
  <c r="X1952" i="1" s="1"/>
  <c r="Y1952" i="1" s="1"/>
  <c r="Z1952" i="1" s="1"/>
  <c r="AA1952" i="1" s="1"/>
  <c r="AB1952" i="1" s="1"/>
  <c r="AC1952" i="1" s="1"/>
  <c r="AD1952" i="1" s="1"/>
  <c r="AE1952" i="1" s="1"/>
  <c r="AF1952" i="1" s="1"/>
  <c r="AG1952" i="1" s="1"/>
  <c r="AH1952" i="1" s="1"/>
  <c r="AI1952" i="1" s="1"/>
  <c r="AJ1952" i="1" s="1"/>
  <c r="AK1952" i="1" s="1"/>
  <c r="AL1952" i="1" s="1"/>
  <c r="AM1952" i="1" s="1"/>
  <c r="AN1952" i="1" s="1"/>
  <c r="AO1952" i="1" s="1"/>
  <c r="AP1952" i="1" s="1"/>
  <c r="AQ1952" i="1" s="1"/>
  <c r="AR1952" i="1" s="1"/>
  <c r="O1953" i="1"/>
  <c r="P1953" i="1" s="1"/>
  <c r="Q1953" i="1" s="1"/>
  <c r="R1953" i="1" s="1"/>
  <c r="S1953" i="1" s="1"/>
  <c r="T1953" i="1" s="1"/>
  <c r="U1953" i="1" s="1"/>
  <c r="V1953" i="1" s="1"/>
  <c r="W1953" i="1" s="1"/>
  <c r="X1953" i="1" s="1"/>
  <c r="Y1953" i="1" s="1"/>
  <c r="Z1953" i="1" s="1"/>
  <c r="AA1953" i="1" s="1"/>
  <c r="AB1953" i="1" s="1"/>
  <c r="AC1953" i="1" s="1"/>
  <c r="AD1953" i="1" s="1"/>
  <c r="AE1953" i="1" s="1"/>
  <c r="AF1953" i="1" s="1"/>
  <c r="AG1953" i="1" s="1"/>
  <c r="AH1953" i="1" s="1"/>
  <c r="AI1953" i="1" s="1"/>
  <c r="AJ1953" i="1" s="1"/>
  <c r="AK1953" i="1" s="1"/>
  <c r="AL1953" i="1" s="1"/>
  <c r="AM1953" i="1" s="1"/>
  <c r="AN1953" i="1" s="1"/>
  <c r="AO1953" i="1" s="1"/>
  <c r="AP1953" i="1" s="1"/>
  <c r="AQ1953" i="1" s="1"/>
  <c r="AR1953" i="1" s="1"/>
  <c r="O1954" i="1"/>
  <c r="P1954" i="1" s="1"/>
  <c r="Q1954" i="1" s="1"/>
  <c r="R1954" i="1" s="1"/>
  <c r="S1954" i="1" s="1"/>
  <c r="T1954" i="1" s="1"/>
  <c r="U1954" i="1" s="1"/>
  <c r="V1954" i="1" s="1"/>
  <c r="W1954" i="1" s="1"/>
  <c r="X1954" i="1" s="1"/>
  <c r="Y1954" i="1" s="1"/>
  <c r="Z1954" i="1" s="1"/>
  <c r="AA1954" i="1" s="1"/>
  <c r="AB1954" i="1" s="1"/>
  <c r="AC1954" i="1" s="1"/>
  <c r="AD1954" i="1" s="1"/>
  <c r="AE1954" i="1" s="1"/>
  <c r="AF1954" i="1" s="1"/>
  <c r="AG1954" i="1" s="1"/>
  <c r="AH1954" i="1" s="1"/>
  <c r="AI1954" i="1" s="1"/>
  <c r="AJ1954" i="1" s="1"/>
  <c r="AK1954" i="1" s="1"/>
  <c r="AL1954" i="1" s="1"/>
  <c r="AM1954" i="1" s="1"/>
  <c r="AN1954" i="1" s="1"/>
  <c r="AO1954" i="1" s="1"/>
  <c r="AP1954" i="1" s="1"/>
  <c r="AQ1954" i="1" s="1"/>
  <c r="AR1954" i="1" s="1"/>
  <c r="O1955" i="1"/>
  <c r="P1955" i="1" s="1"/>
  <c r="Q1955" i="1" s="1"/>
  <c r="R1955" i="1" s="1"/>
  <c r="S1955" i="1" s="1"/>
  <c r="T1955" i="1" s="1"/>
  <c r="U1955" i="1" s="1"/>
  <c r="V1955" i="1" s="1"/>
  <c r="W1955" i="1" s="1"/>
  <c r="X1955" i="1" s="1"/>
  <c r="Y1955" i="1" s="1"/>
  <c r="Z1955" i="1" s="1"/>
  <c r="AA1955" i="1" s="1"/>
  <c r="AB1955" i="1" s="1"/>
  <c r="AC1955" i="1" s="1"/>
  <c r="AD1955" i="1" s="1"/>
  <c r="AE1955" i="1" s="1"/>
  <c r="AF1955" i="1" s="1"/>
  <c r="AG1955" i="1" s="1"/>
  <c r="AH1955" i="1" s="1"/>
  <c r="AI1955" i="1" s="1"/>
  <c r="AJ1955" i="1" s="1"/>
  <c r="AK1955" i="1" s="1"/>
  <c r="AL1955" i="1" s="1"/>
  <c r="AM1955" i="1" s="1"/>
  <c r="AN1955" i="1" s="1"/>
  <c r="AO1955" i="1" s="1"/>
  <c r="AP1955" i="1" s="1"/>
  <c r="AQ1955" i="1" s="1"/>
  <c r="AR1955" i="1" s="1"/>
  <c r="O1956" i="1"/>
  <c r="P1956" i="1" s="1"/>
  <c r="Q1956" i="1" s="1"/>
  <c r="R1956" i="1" s="1"/>
  <c r="S1956" i="1" s="1"/>
  <c r="T1956" i="1" s="1"/>
  <c r="U1956" i="1" s="1"/>
  <c r="V1956" i="1" s="1"/>
  <c r="W1956" i="1" s="1"/>
  <c r="X1956" i="1" s="1"/>
  <c r="Y1956" i="1" s="1"/>
  <c r="Z1956" i="1" s="1"/>
  <c r="AA1956" i="1" s="1"/>
  <c r="AB1956" i="1" s="1"/>
  <c r="AC1956" i="1" s="1"/>
  <c r="AD1956" i="1" s="1"/>
  <c r="AE1956" i="1" s="1"/>
  <c r="AF1956" i="1" s="1"/>
  <c r="AG1956" i="1" s="1"/>
  <c r="AH1956" i="1" s="1"/>
  <c r="AI1956" i="1" s="1"/>
  <c r="AJ1956" i="1" s="1"/>
  <c r="AK1956" i="1" s="1"/>
  <c r="AL1956" i="1" s="1"/>
  <c r="AM1956" i="1" s="1"/>
  <c r="AN1956" i="1" s="1"/>
  <c r="AO1956" i="1" s="1"/>
  <c r="AP1956" i="1" s="1"/>
  <c r="AQ1956" i="1" s="1"/>
  <c r="AR1956" i="1" s="1"/>
  <c r="O1957" i="1"/>
  <c r="P1957" i="1" s="1"/>
  <c r="Q1957" i="1" s="1"/>
  <c r="R1957" i="1" s="1"/>
  <c r="S1957" i="1" s="1"/>
  <c r="T1957" i="1" s="1"/>
  <c r="U1957" i="1" s="1"/>
  <c r="V1957" i="1" s="1"/>
  <c r="W1957" i="1" s="1"/>
  <c r="X1957" i="1" s="1"/>
  <c r="Y1957" i="1" s="1"/>
  <c r="Z1957" i="1" s="1"/>
  <c r="AA1957" i="1" s="1"/>
  <c r="AB1957" i="1" s="1"/>
  <c r="AC1957" i="1" s="1"/>
  <c r="AD1957" i="1" s="1"/>
  <c r="AE1957" i="1" s="1"/>
  <c r="AF1957" i="1" s="1"/>
  <c r="AG1957" i="1" s="1"/>
  <c r="AH1957" i="1" s="1"/>
  <c r="AI1957" i="1" s="1"/>
  <c r="AJ1957" i="1" s="1"/>
  <c r="AK1957" i="1" s="1"/>
  <c r="AL1957" i="1" s="1"/>
  <c r="AM1957" i="1" s="1"/>
  <c r="AN1957" i="1" s="1"/>
  <c r="AO1957" i="1" s="1"/>
  <c r="AP1957" i="1" s="1"/>
  <c r="AQ1957" i="1" s="1"/>
  <c r="AR1957" i="1" s="1"/>
  <c r="O1958" i="1"/>
  <c r="P1958" i="1" s="1"/>
  <c r="Q1958" i="1" s="1"/>
  <c r="R1958" i="1" s="1"/>
  <c r="S1958" i="1" s="1"/>
  <c r="T1958" i="1" s="1"/>
  <c r="U1958" i="1" s="1"/>
  <c r="V1958" i="1" s="1"/>
  <c r="W1958" i="1" s="1"/>
  <c r="X1958" i="1" s="1"/>
  <c r="Y1958" i="1" s="1"/>
  <c r="Z1958" i="1" s="1"/>
  <c r="AA1958" i="1" s="1"/>
  <c r="AB1958" i="1" s="1"/>
  <c r="AC1958" i="1" s="1"/>
  <c r="AD1958" i="1" s="1"/>
  <c r="AE1958" i="1" s="1"/>
  <c r="AF1958" i="1" s="1"/>
  <c r="AG1958" i="1" s="1"/>
  <c r="AH1958" i="1" s="1"/>
  <c r="AI1958" i="1" s="1"/>
  <c r="AJ1958" i="1" s="1"/>
  <c r="AK1958" i="1" s="1"/>
  <c r="AL1958" i="1" s="1"/>
  <c r="AM1958" i="1" s="1"/>
  <c r="AN1958" i="1" s="1"/>
  <c r="AO1958" i="1" s="1"/>
  <c r="AP1958" i="1" s="1"/>
  <c r="AQ1958" i="1" s="1"/>
  <c r="AR1958" i="1" s="1"/>
  <c r="O1959" i="1"/>
  <c r="P1959" i="1" s="1"/>
  <c r="Q1959" i="1" s="1"/>
  <c r="R1959" i="1" s="1"/>
  <c r="S1959" i="1" s="1"/>
  <c r="T1959" i="1" s="1"/>
  <c r="U1959" i="1" s="1"/>
  <c r="V1959" i="1" s="1"/>
  <c r="W1959" i="1" s="1"/>
  <c r="X1959" i="1" s="1"/>
  <c r="Y1959" i="1" s="1"/>
  <c r="Z1959" i="1" s="1"/>
  <c r="AA1959" i="1" s="1"/>
  <c r="AB1959" i="1" s="1"/>
  <c r="AC1959" i="1" s="1"/>
  <c r="AD1959" i="1" s="1"/>
  <c r="AE1959" i="1" s="1"/>
  <c r="AF1959" i="1" s="1"/>
  <c r="AG1959" i="1" s="1"/>
  <c r="AH1959" i="1" s="1"/>
  <c r="AI1959" i="1" s="1"/>
  <c r="AJ1959" i="1" s="1"/>
  <c r="AK1959" i="1" s="1"/>
  <c r="AL1959" i="1" s="1"/>
  <c r="AM1959" i="1" s="1"/>
  <c r="AN1959" i="1" s="1"/>
  <c r="AO1959" i="1" s="1"/>
  <c r="AP1959" i="1" s="1"/>
  <c r="AQ1959" i="1" s="1"/>
  <c r="AR1959" i="1" s="1"/>
  <c r="O1960" i="1"/>
  <c r="P1960" i="1" s="1"/>
  <c r="Q1960" i="1" s="1"/>
  <c r="R1960" i="1" s="1"/>
  <c r="S1960" i="1" s="1"/>
  <c r="T1960" i="1" s="1"/>
  <c r="U1960" i="1" s="1"/>
  <c r="V1960" i="1" s="1"/>
  <c r="W1960" i="1" s="1"/>
  <c r="X1960" i="1" s="1"/>
  <c r="Y1960" i="1" s="1"/>
  <c r="Z1960" i="1" s="1"/>
  <c r="AA1960" i="1" s="1"/>
  <c r="AB1960" i="1" s="1"/>
  <c r="AC1960" i="1" s="1"/>
  <c r="AD1960" i="1" s="1"/>
  <c r="AE1960" i="1" s="1"/>
  <c r="AF1960" i="1" s="1"/>
  <c r="AG1960" i="1" s="1"/>
  <c r="AH1960" i="1" s="1"/>
  <c r="AI1960" i="1" s="1"/>
  <c r="AJ1960" i="1" s="1"/>
  <c r="AK1960" i="1" s="1"/>
  <c r="AL1960" i="1" s="1"/>
  <c r="AM1960" i="1" s="1"/>
  <c r="AN1960" i="1" s="1"/>
  <c r="AO1960" i="1" s="1"/>
  <c r="AP1960" i="1" s="1"/>
  <c r="AQ1960" i="1" s="1"/>
  <c r="AR1960" i="1" s="1"/>
  <c r="O1961" i="1"/>
  <c r="P1961" i="1" s="1"/>
  <c r="Q1961" i="1" s="1"/>
  <c r="R1961" i="1" s="1"/>
  <c r="S1961" i="1" s="1"/>
  <c r="T1961" i="1" s="1"/>
  <c r="U1961" i="1" s="1"/>
  <c r="V1961" i="1" s="1"/>
  <c r="W1961" i="1" s="1"/>
  <c r="X1961" i="1" s="1"/>
  <c r="Y1961" i="1" s="1"/>
  <c r="Z1961" i="1" s="1"/>
  <c r="AA1961" i="1" s="1"/>
  <c r="AB1961" i="1" s="1"/>
  <c r="AC1961" i="1" s="1"/>
  <c r="AD1961" i="1" s="1"/>
  <c r="AE1961" i="1" s="1"/>
  <c r="AF1961" i="1" s="1"/>
  <c r="AG1961" i="1" s="1"/>
  <c r="AH1961" i="1" s="1"/>
  <c r="AI1961" i="1" s="1"/>
  <c r="AJ1961" i="1" s="1"/>
  <c r="AK1961" i="1" s="1"/>
  <c r="AL1961" i="1" s="1"/>
  <c r="AM1961" i="1" s="1"/>
  <c r="AN1961" i="1" s="1"/>
  <c r="AO1961" i="1" s="1"/>
  <c r="AP1961" i="1" s="1"/>
  <c r="AQ1961" i="1" s="1"/>
  <c r="AR1961" i="1" s="1"/>
  <c r="O1962" i="1"/>
  <c r="P1962" i="1" s="1"/>
  <c r="Q1962" i="1" s="1"/>
  <c r="R1962" i="1" s="1"/>
  <c r="S1962" i="1" s="1"/>
  <c r="T1962" i="1" s="1"/>
  <c r="U1962" i="1" s="1"/>
  <c r="V1962" i="1" s="1"/>
  <c r="W1962" i="1" s="1"/>
  <c r="X1962" i="1" s="1"/>
  <c r="Y1962" i="1" s="1"/>
  <c r="Z1962" i="1" s="1"/>
  <c r="AA1962" i="1" s="1"/>
  <c r="AB1962" i="1" s="1"/>
  <c r="AC1962" i="1" s="1"/>
  <c r="AD1962" i="1" s="1"/>
  <c r="AE1962" i="1" s="1"/>
  <c r="AF1962" i="1" s="1"/>
  <c r="AG1962" i="1" s="1"/>
  <c r="AH1962" i="1" s="1"/>
  <c r="AI1962" i="1" s="1"/>
  <c r="AJ1962" i="1" s="1"/>
  <c r="AK1962" i="1" s="1"/>
  <c r="AL1962" i="1" s="1"/>
  <c r="AM1962" i="1" s="1"/>
  <c r="AN1962" i="1" s="1"/>
  <c r="AO1962" i="1" s="1"/>
  <c r="AP1962" i="1" s="1"/>
  <c r="AQ1962" i="1" s="1"/>
  <c r="AR1962" i="1" s="1"/>
  <c r="O1963" i="1"/>
  <c r="P1963" i="1" s="1"/>
  <c r="Q1963" i="1" s="1"/>
  <c r="R1963" i="1" s="1"/>
  <c r="S1963" i="1" s="1"/>
  <c r="T1963" i="1" s="1"/>
  <c r="U1963" i="1" s="1"/>
  <c r="V1963" i="1" s="1"/>
  <c r="W1963" i="1" s="1"/>
  <c r="X1963" i="1" s="1"/>
  <c r="Y1963" i="1" s="1"/>
  <c r="Z1963" i="1" s="1"/>
  <c r="AA1963" i="1" s="1"/>
  <c r="AB1963" i="1" s="1"/>
  <c r="AC1963" i="1" s="1"/>
  <c r="AD1963" i="1" s="1"/>
  <c r="AE1963" i="1" s="1"/>
  <c r="AF1963" i="1" s="1"/>
  <c r="AG1963" i="1" s="1"/>
  <c r="AH1963" i="1" s="1"/>
  <c r="AI1963" i="1" s="1"/>
  <c r="AJ1963" i="1" s="1"/>
  <c r="AK1963" i="1" s="1"/>
  <c r="AL1963" i="1" s="1"/>
  <c r="AM1963" i="1" s="1"/>
  <c r="AN1963" i="1" s="1"/>
  <c r="AO1963" i="1" s="1"/>
  <c r="AP1963" i="1" s="1"/>
  <c r="AQ1963" i="1" s="1"/>
  <c r="AR1963" i="1" s="1"/>
  <c r="O1964" i="1"/>
  <c r="P1964" i="1" s="1"/>
  <c r="Q1964" i="1" s="1"/>
  <c r="R1964" i="1" s="1"/>
  <c r="S1964" i="1" s="1"/>
  <c r="T1964" i="1" s="1"/>
  <c r="U1964" i="1" s="1"/>
  <c r="V1964" i="1" s="1"/>
  <c r="W1964" i="1" s="1"/>
  <c r="X1964" i="1" s="1"/>
  <c r="Y1964" i="1" s="1"/>
  <c r="Z1964" i="1" s="1"/>
  <c r="AA1964" i="1" s="1"/>
  <c r="AB1964" i="1" s="1"/>
  <c r="AC1964" i="1" s="1"/>
  <c r="AD1964" i="1" s="1"/>
  <c r="AE1964" i="1" s="1"/>
  <c r="AF1964" i="1" s="1"/>
  <c r="AG1964" i="1" s="1"/>
  <c r="AH1964" i="1" s="1"/>
  <c r="AI1964" i="1" s="1"/>
  <c r="AJ1964" i="1" s="1"/>
  <c r="AK1964" i="1" s="1"/>
  <c r="AL1964" i="1" s="1"/>
  <c r="AM1964" i="1" s="1"/>
  <c r="AN1964" i="1" s="1"/>
  <c r="AO1964" i="1" s="1"/>
  <c r="AP1964" i="1" s="1"/>
  <c r="AQ1964" i="1" s="1"/>
  <c r="AR1964" i="1" s="1"/>
  <c r="O1965" i="1"/>
  <c r="P1965" i="1" s="1"/>
  <c r="Q1965" i="1" s="1"/>
  <c r="R1965" i="1" s="1"/>
  <c r="S1965" i="1" s="1"/>
  <c r="T1965" i="1" s="1"/>
  <c r="U1965" i="1" s="1"/>
  <c r="V1965" i="1" s="1"/>
  <c r="W1965" i="1" s="1"/>
  <c r="X1965" i="1" s="1"/>
  <c r="Y1965" i="1" s="1"/>
  <c r="Z1965" i="1" s="1"/>
  <c r="AA1965" i="1" s="1"/>
  <c r="AB1965" i="1" s="1"/>
  <c r="AC1965" i="1" s="1"/>
  <c r="AD1965" i="1" s="1"/>
  <c r="AE1965" i="1" s="1"/>
  <c r="AF1965" i="1" s="1"/>
  <c r="AG1965" i="1" s="1"/>
  <c r="AH1965" i="1" s="1"/>
  <c r="AI1965" i="1" s="1"/>
  <c r="AJ1965" i="1" s="1"/>
  <c r="AK1965" i="1" s="1"/>
  <c r="AL1965" i="1" s="1"/>
  <c r="AM1965" i="1" s="1"/>
  <c r="AN1965" i="1" s="1"/>
  <c r="AO1965" i="1" s="1"/>
  <c r="AP1965" i="1" s="1"/>
  <c r="AQ1965" i="1" s="1"/>
  <c r="AR1965" i="1" s="1"/>
  <c r="O1966" i="1"/>
  <c r="P1966" i="1" s="1"/>
  <c r="Q1966" i="1" s="1"/>
  <c r="R1966" i="1" s="1"/>
  <c r="S1966" i="1" s="1"/>
  <c r="T1966" i="1" s="1"/>
  <c r="U1966" i="1" s="1"/>
  <c r="V1966" i="1" s="1"/>
  <c r="W1966" i="1" s="1"/>
  <c r="X1966" i="1" s="1"/>
  <c r="Y1966" i="1" s="1"/>
  <c r="Z1966" i="1" s="1"/>
  <c r="AA1966" i="1" s="1"/>
  <c r="AB1966" i="1" s="1"/>
  <c r="AC1966" i="1" s="1"/>
  <c r="AD1966" i="1" s="1"/>
  <c r="AE1966" i="1" s="1"/>
  <c r="AF1966" i="1" s="1"/>
  <c r="AG1966" i="1" s="1"/>
  <c r="AH1966" i="1" s="1"/>
  <c r="AI1966" i="1" s="1"/>
  <c r="AJ1966" i="1" s="1"/>
  <c r="AK1966" i="1" s="1"/>
  <c r="AL1966" i="1" s="1"/>
  <c r="AM1966" i="1" s="1"/>
  <c r="AN1966" i="1" s="1"/>
  <c r="AO1966" i="1" s="1"/>
  <c r="AP1966" i="1" s="1"/>
  <c r="AQ1966" i="1" s="1"/>
  <c r="AR1966" i="1" s="1"/>
  <c r="O1967" i="1"/>
  <c r="P1967" i="1" s="1"/>
  <c r="Q1967" i="1" s="1"/>
  <c r="R1967" i="1" s="1"/>
  <c r="S1967" i="1" s="1"/>
  <c r="T1967" i="1" s="1"/>
  <c r="U1967" i="1" s="1"/>
  <c r="V1967" i="1" s="1"/>
  <c r="W1967" i="1" s="1"/>
  <c r="X1967" i="1" s="1"/>
  <c r="Y1967" i="1" s="1"/>
  <c r="Z1967" i="1" s="1"/>
  <c r="AA1967" i="1" s="1"/>
  <c r="AB1967" i="1" s="1"/>
  <c r="AC1967" i="1" s="1"/>
  <c r="AD1967" i="1" s="1"/>
  <c r="AE1967" i="1" s="1"/>
  <c r="AF1967" i="1" s="1"/>
  <c r="AG1967" i="1" s="1"/>
  <c r="AH1967" i="1" s="1"/>
  <c r="AI1967" i="1" s="1"/>
  <c r="AJ1967" i="1" s="1"/>
  <c r="AK1967" i="1" s="1"/>
  <c r="AL1967" i="1" s="1"/>
  <c r="AM1967" i="1" s="1"/>
  <c r="AN1967" i="1" s="1"/>
  <c r="AO1967" i="1" s="1"/>
  <c r="AP1967" i="1" s="1"/>
  <c r="AQ1967" i="1" s="1"/>
  <c r="AR1967" i="1" s="1"/>
  <c r="O1968" i="1"/>
  <c r="P1968" i="1" s="1"/>
  <c r="Q1968" i="1" s="1"/>
  <c r="R1968" i="1" s="1"/>
  <c r="S1968" i="1" s="1"/>
  <c r="T1968" i="1" s="1"/>
  <c r="U1968" i="1" s="1"/>
  <c r="V1968" i="1" s="1"/>
  <c r="W1968" i="1" s="1"/>
  <c r="X1968" i="1" s="1"/>
  <c r="Y1968" i="1" s="1"/>
  <c r="Z1968" i="1" s="1"/>
  <c r="AA1968" i="1" s="1"/>
  <c r="AB1968" i="1" s="1"/>
  <c r="AC1968" i="1" s="1"/>
  <c r="AD1968" i="1" s="1"/>
  <c r="AE1968" i="1" s="1"/>
  <c r="AF1968" i="1" s="1"/>
  <c r="AG1968" i="1" s="1"/>
  <c r="AH1968" i="1" s="1"/>
  <c r="AI1968" i="1" s="1"/>
  <c r="AJ1968" i="1" s="1"/>
  <c r="AK1968" i="1" s="1"/>
  <c r="AL1968" i="1" s="1"/>
  <c r="AM1968" i="1" s="1"/>
  <c r="AN1968" i="1" s="1"/>
  <c r="AO1968" i="1" s="1"/>
  <c r="AP1968" i="1" s="1"/>
  <c r="AQ1968" i="1" s="1"/>
  <c r="AR1968" i="1" s="1"/>
  <c r="O1969" i="1"/>
  <c r="P1969" i="1" s="1"/>
  <c r="Q1969" i="1" s="1"/>
  <c r="R1969" i="1" s="1"/>
  <c r="S1969" i="1" s="1"/>
  <c r="T1969" i="1" s="1"/>
  <c r="U1969" i="1" s="1"/>
  <c r="V1969" i="1" s="1"/>
  <c r="W1969" i="1" s="1"/>
  <c r="X1969" i="1" s="1"/>
  <c r="Y1969" i="1" s="1"/>
  <c r="Z1969" i="1" s="1"/>
  <c r="AA1969" i="1" s="1"/>
  <c r="AB1969" i="1" s="1"/>
  <c r="AC1969" i="1" s="1"/>
  <c r="AD1969" i="1" s="1"/>
  <c r="AE1969" i="1" s="1"/>
  <c r="AF1969" i="1" s="1"/>
  <c r="AG1969" i="1" s="1"/>
  <c r="AH1969" i="1" s="1"/>
  <c r="AI1969" i="1" s="1"/>
  <c r="AJ1969" i="1" s="1"/>
  <c r="AK1969" i="1" s="1"/>
  <c r="AL1969" i="1" s="1"/>
  <c r="AM1969" i="1" s="1"/>
  <c r="AN1969" i="1" s="1"/>
  <c r="AO1969" i="1" s="1"/>
  <c r="AP1969" i="1" s="1"/>
  <c r="AQ1969" i="1" s="1"/>
  <c r="AR1969" i="1" s="1"/>
  <c r="O1970" i="1"/>
  <c r="P1970" i="1" s="1"/>
  <c r="Q1970" i="1" s="1"/>
  <c r="R1970" i="1" s="1"/>
  <c r="S1970" i="1" s="1"/>
  <c r="T1970" i="1" s="1"/>
  <c r="U1970" i="1" s="1"/>
  <c r="V1970" i="1" s="1"/>
  <c r="W1970" i="1" s="1"/>
  <c r="X1970" i="1" s="1"/>
  <c r="Y1970" i="1" s="1"/>
  <c r="Z1970" i="1" s="1"/>
  <c r="AA1970" i="1" s="1"/>
  <c r="AB1970" i="1" s="1"/>
  <c r="AC1970" i="1" s="1"/>
  <c r="AD1970" i="1" s="1"/>
  <c r="AE1970" i="1" s="1"/>
  <c r="AF1970" i="1" s="1"/>
  <c r="AG1970" i="1" s="1"/>
  <c r="AH1970" i="1" s="1"/>
  <c r="AI1970" i="1" s="1"/>
  <c r="AJ1970" i="1" s="1"/>
  <c r="AK1970" i="1" s="1"/>
  <c r="AL1970" i="1" s="1"/>
  <c r="AM1970" i="1" s="1"/>
  <c r="AN1970" i="1" s="1"/>
  <c r="AO1970" i="1" s="1"/>
  <c r="AP1970" i="1" s="1"/>
  <c r="AQ1970" i="1" s="1"/>
  <c r="AR1970" i="1" s="1"/>
  <c r="O1971" i="1"/>
  <c r="P1971" i="1" s="1"/>
  <c r="Q1971" i="1" s="1"/>
  <c r="R1971" i="1" s="1"/>
  <c r="S1971" i="1" s="1"/>
  <c r="T1971" i="1" s="1"/>
  <c r="U1971" i="1" s="1"/>
  <c r="V1971" i="1" s="1"/>
  <c r="W1971" i="1" s="1"/>
  <c r="X1971" i="1" s="1"/>
  <c r="Y1971" i="1" s="1"/>
  <c r="Z1971" i="1" s="1"/>
  <c r="AA1971" i="1" s="1"/>
  <c r="AB1971" i="1" s="1"/>
  <c r="AC1971" i="1" s="1"/>
  <c r="AD1971" i="1" s="1"/>
  <c r="AE1971" i="1" s="1"/>
  <c r="AF1971" i="1" s="1"/>
  <c r="AG1971" i="1" s="1"/>
  <c r="AH1971" i="1" s="1"/>
  <c r="AI1971" i="1" s="1"/>
  <c r="AJ1971" i="1" s="1"/>
  <c r="AK1971" i="1" s="1"/>
  <c r="AL1971" i="1" s="1"/>
  <c r="AM1971" i="1" s="1"/>
  <c r="AN1971" i="1" s="1"/>
  <c r="AO1971" i="1" s="1"/>
  <c r="AP1971" i="1" s="1"/>
  <c r="AQ1971" i="1" s="1"/>
  <c r="AR1971" i="1" s="1"/>
  <c r="O1972" i="1"/>
  <c r="P1972" i="1" s="1"/>
  <c r="Q1972" i="1" s="1"/>
  <c r="R1972" i="1" s="1"/>
  <c r="S1972" i="1" s="1"/>
  <c r="T1972" i="1" s="1"/>
  <c r="U1972" i="1" s="1"/>
  <c r="V1972" i="1" s="1"/>
  <c r="W1972" i="1" s="1"/>
  <c r="X1972" i="1" s="1"/>
  <c r="Y1972" i="1" s="1"/>
  <c r="Z1972" i="1" s="1"/>
  <c r="AA1972" i="1" s="1"/>
  <c r="AB1972" i="1" s="1"/>
  <c r="AC1972" i="1" s="1"/>
  <c r="AD1972" i="1" s="1"/>
  <c r="AE1972" i="1" s="1"/>
  <c r="AF1972" i="1" s="1"/>
  <c r="AG1972" i="1" s="1"/>
  <c r="AH1972" i="1" s="1"/>
  <c r="AI1972" i="1" s="1"/>
  <c r="AJ1972" i="1" s="1"/>
  <c r="AK1972" i="1" s="1"/>
  <c r="AL1972" i="1" s="1"/>
  <c r="AM1972" i="1" s="1"/>
  <c r="AN1972" i="1" s="1"/>
  <c r="AO1972" i="1" s="1"/>
  <c r="AP1972" i="1" s="1"/>
  <c r="AQ1972" i="1" s="1"/>
  <c r="AR1972" i="1" s="1"/>
  <c r="O1973" i="1"/>
  <c r="P1973" i="1" s="1"/>
  <c r="Q1973" i="1" s="1"/>
  <c r="R1973" i="1" s="1"/>
  <c r="S1973" i="1" s="1"/>
  <c r="T1973" i="1" s="1"/>
  <c r="U1973" i="1" s="1"/>
  <c r="V1973" i="1" s="1"/>
  <c r="W1973" i="1" s="1"/>
  <c r="X1973" i="1" s="1"/>
  <c r="Y1973" i="1" s="1"/>
  <c r="Z1973" i="1" s="1"/>
  <c r="AA1973" i="1" s="1"/>
  <c r="AB1973" i="1" s="1"/>
  <c r="AC1973" i="1" s="1"/>
  <c r="AD1973" i="1" s="1"/>
  <c r="AE1973" i="1" s="1"/>
  <c r="AF1973" i="1" s="1"/>
  <c r="AG1973" i="1" s="1"/>
  <c r="AH1973" i="1" s="1"/>
  <c r="AI1973" i="1" s="1"/>
  <c r="AJ1973" i="1" s="1"/>
  <c r="AK1973" i="1" s="1"/>
  <c r="AL1973" i="1" s="1"/>
  <c r="AM1973" i="1" s="1"/>
  <c r="AN1973" i="1" s="1"/>
  <c r="AO1973" i="1" s="1"/>
  <c r="AP1973" i="1" s="1"/>
  <c r="AQ1973" i="1" s="1"/>
  <c r="AR1973" i="1" s="1"/>
  <c r="O1974" i="1"/>
  <c r="P1974" i="1" s="1"/>
  <c r="Q1974" i="1" s="1"/>
  <c r="R1974" i="1" s="1"/>
  <c r="S1974" i="1" s="1"/>
  <c r="T1974" i="1" s="1"/>
  <c r="U1974" i="1" s="1"/>
  <c r="V1974" i="1" s="1"/>
  <c r="W1974" i="1" s="1"/>
  <c r="X1974" i="1" s="1"/>
  <c r="Y1974" i="1" s="1"/>
  <c r="Z1974" i="1" s="1"/>
  <c r="AA1974" i="1" s="1"/>
  <c r="AB1974" i="1" s="1"/>
  <c r="AC1974" i="1" s="1"/>
  <c r="AD1974" i="1" s="1"/>
  <c r="AE1974" i="1" s="1"/>
  <c r="AF1974" i="1" s="1"/>
  <c r="AG1974" i="1" s="1"/>
  <c r="AH1974" i="1" s="1"/>
  <c r="AI1974" i="1" s="1"/>
  <c r="AJ1974" i="1" s="1"/>
  <c r="AK1974" i="1" s="1"/>
  <c r="AL1974" i="1" s="1"/>
  <c r="AM1974" i="1" s="1"/>
  <c r="AN1974" i="1" s="1"/>
  <c r="AO1974" i="1" s="1"/>
  <c r="AP1974" i="1" s="1"/>
  <c r="AQ1974" i="1" s="1"/>
  <c r="AR1974" i="1" s="1"/>
  <c r="O1975" i="1"/>
  <c r="P1975" i="1" s="1"/>
  <c r="Q1975" i="1" s="1"/>
  <c r="R1975" i="1" s="1"/>
  <c r="S1975" i="1" s="1"/>
  <c r="T1975" i="1" s="1"/>
  <c r="U1975" i="1" s="1"/>
  <c r="V1975" i="1" s="1"/>
  <c r="W1975" i="1" s="1"/>
  <c r="X1975" i="1" s="1"/>
  <c r="Y1975" i="1" s="1"/>
  <c r="Z1975" i="1" s="1"/>
  <c r="AA1975" i="1" s="1"/>
  <c r="AB1975" i="1" s="1"/>
  <c r="AC1975" i="1" s="1"/>
  <c r="AD1975" i="1" s="1"/>
  <c r="AE1975" i="1" s="1"/>
  <c r="AF1975" i="1" s="1"/>
  <c r="AG1975" i="1" s="1"/>
  <c r="AH1975" i="1" s="1"/>
  <c r="AI1975" i="1" s="1"/>
  <c r="AJ1975" i="1" s="1"/>
  <c r="AK1975" i="1" s="1"/>
  <c r="AL1975" i="1" s="1"/>
  <c r="AM1975" i="1" s="1"/>
  <c r="AN1975" i="1" s="1"/>
  <c r="AO1975" i="1" s="1"/>
  <c r="AP1975" i="1" s="1"/>
  <c r="AQ1975" i="1" s="1"/>
  <c r="AR1975" i="1" s="1"/>
  <c r="O1976" i="1"/>
  <c r="P1976" i="1" s="1"/>
  <c r="Q1976" i="1" s="1"/>
  <c r="R1976" i="1" s="1"/>
  <c r="S1976" i="1" s="1"/>
  <c r="T1976" i="1" s="1"/>
  <c r="U1976" i="1" s="1"/>
  <c r="V1976" i="1" s="1"/>
  <c r="W1976" i="1" s="1"/>
  <c r="X1976" i="1" s="1"/>
  <c r="Y1976" i="1" s="1"/>
  <c r="Z1976" i="1" s="1"/>
  <c r="AA1976" i="1" s="1"/>
  <c r="AB1976" i="1" s="1"/>
  <c r="AC1976" i="1" s="1"/>
  <c r="AD1976" i="1" s="1"/>
  <c r="AE1976" i="1" s="1"/>
  <c r="AF1976" i="1" s="1"/>
  <c r="AG1976" i="1" s="1"/>
  <c r="AH1976" i="1" s="1"/>
  <c r="AI1976" i="1" s="1"/>
  <c r="AJ1976" i="1" s="1"/>
  <c r="AK1976" i="1" s="1"/>
  <c r="AL1976" i="1" s="1"/>
  <c r="AM1976" i="1" s="1"/>
  <c r="AN1976" i="1" s="1"/>
  <c r="AO1976" i="1" s="1"/>
  <c r="AP1976" i="1" s="1"/>
  <c r="AQ1976" i="1" s="1"/>
  <c r="AR1976" i="1" s="1"/>
  <c r="O1977" i="1"/>
  <c r="P1977" i="1" s="1"/>
  <c r="Q1977" i="1" s="1"/>
  <c r="R1977" i="1" s="1"/>
  <c r="S1977" i="1" s="1"/>
  <c r="T1977" i="1" s="1"/>
  <c r="U1977" i="1" s="1"/>
  <c r="V1977" i="1" s="1"/>
  <c r="W1977" i="1" s="1"/>
  <c r="X1977" i="1" s="1"/>
  <c r="Y1977" i="1" s="1"/>
  <c r="Z1977" i="1" s="1"/>
  <c r="AA1977" i="1" s="1"/>
  <c r="AB1977" i="1" s="1"/>
  <c r="AC1977" i="1" s="1"/>
  <c r="AD1977" i="1" s="1"/>
  <c r="AE1977" i="1" s="1"/>
  <c r="AF1977" i="1" s="1"/>
  <c r="AG1977" i="1" s="1"/>
  <c r="AH1977" i="1" s="1"/>
  <c r="AI1977" i="1" s="1"/>
  <c r="AJ1977" i="1" s="1"/>
  <c r="AK1977" i="1" s="1"/>
  <c r="AL1977" i="1" s="1"/>
  <c r="AM1977" i="1" s="1"/>
  <c r="AN1977" i="1" s="1"/>
  <c r="AO1977" i="1" s="1"/>
  <c r="AP1977" i="1" s="1"/>
  <c r="AQ1977" i="1" s="1"/>
  <c r="AR1977" i="1" s="1"/>
  <c r="O1978" i="1"/>
  <c r="P1978" i="1" s="1"/>
  <c r="Q1978" i="1" s="1"/>
  <c r="R1978" i="1" s="1"/>
  <c r="S1978" i="1" s="1"/>
  <c r="T1978" i="1" s="1"/>
  <c r="U1978" i="1" s="1"/>
  <c r="V1978" i="1" s="1"/>
  <c r="W1978" i="1" s="1"/>
  <c r="X1978" i="1" s="1"/>
  <c r="Y1978" i="1" s="1"/>
  <c r="Z1978" i="1" s="1"/>
  <c r="AA1978" i="1" s="1"/>
  <c r="AB1978" i="1" s="1"/>
  <c r="AC1978" i="1" s="1"/>
  <c r="AD1978" i="1" s="1"/>
  <c r="AE1978" i="1" s="1"/>
  <c r="AF1978" i="1" s="1"/>
  <c r="AG1978" i="1" s="1"/>
  <c r="AH1978" i="1" s="1"/>
  <c r="AI1978" i="1" s="1"/>
  <c r="AJ1978" i="1" s="1"/>
  <c r="AK1978" i="1" s="1"/>
  <c r="AL1978" i="1" s="1"/>
  <c r="AM1978" i="1" s="1"/>
  <c r="AN1978" i="1" s="1"/>
  <c r="AO1978" i="1" s="1"/>
  <c r="AP1978" i="1" s="1"/>
  <c r="AQ1978" i="1" s="1"/>
  <c r="AR1978" i="1" s="1"/>
  <c r="O1979" i="1"/>
  <c r="P1979" i="1" s="1"/>
  <c r="Q1979" i="1" s="1"/>
  <c r="R1979" i="1" s="1"/>
  <c r="S1979" i="1" s="1"/>
  <c r="T1979" i="1" s="1"/>
  <c r="U1979" i="1" s="1"/>
  <c r="V1979" i="1" s="1"/>
  <c r="W1979" i="1" s="1"/>
  <c r="X1979" i="1" s="1"/>
  <c r="Y1979" i="1" s="1"/>
  <c r="Z1979" i="1" s="1"/>
  <c r="AA1979" i="1" s="1"/>
  <c r="AB1979" i="1" s="1"/>
  <c r="AC1979" i="1" s="1"/>
  <c r="AD1979" i="1" s="1"/>
  <c r="AE1979" i="1" s="1"/>
  <c r="AF1979" i="1" s="1"/>
  <c r="AG1979" i="1" s="1"/>
  <c r="AH1979" i="1" s="1"/>
  <c r="AI1979" i="1" s="1"/>
  <c r="AJ1979" i="1" s="1"/>
  <c r="AK1979" i="1" s="1"/>
  <c r="AL1979" i="1" s="1"/>
  <c r="AM1979" i="1" s="1"/>
  <c r="AN1979" i="1" s="1"/>
  <c r="AO1979" i="1" s="1"/>
  <c r="AP1979" i="1" s="1"/>
  <c r="AQ1979" i="1" s="1"/>
  <c r="AR1979" i="1" s="1"/>
  <c r="O1980" i="1"/>
  <c r="P1980" i="1" s="1"/>
  <c r="Q1980" i="1" s="1"/>
  <c r="R1980" i="1" s="1"/>
  <c r="S1980" i="1" s="1"/>
  <c r="T1980" i="1" s="1"/>
  <c r="U1980" i="1" s="1"/>
  <c r="V1980" i="1" s="1"/>
  <c r="W1980" i="1" s="1"/>
  <c r="X1980" i="1" s="1"/>
  <c r="Y1980" i="1" s="1"/>
  <c r="Z1980" i="1" s="1"/>
  <c r="AA1980" i="1" s="1"/>
  <c r="AB1980" i="1" s="1"/>
  <c r="AC1980" i="1" s="1"/>
  <c r="AD1980" i="1" s="1"/>
  <c r="AE1980" i="1" s="1"/>
  <c r="AF1980" i="1" s="1"/>
  <c r="AG1980" i="1" s="1"/>
  <c r="AH1980" i="1" s="1"/>
  <c r="AI1980" i="1" s="1"/>
  <c r="AJ1980" i="1" s="1"/>
  <c r="AK1980" i="1" s="1"/>
  <c r="AL1980" i="1" s="1"/>
  <c r="AM1980" i="1" s="1"/>
  <c r="AN1980" i="1" s="1"/>
  <c r="AO1980" i="1" s="1"/>
  <c r="AP1980" i="1" s="1"/>
  <c r="AQ1980" i="1" s="1"/>
  <c r="AR1980" i="1" s="1"/>
  <c r="O1981" i="1"/>
  <c r="P1981" i="1" s="1"/>
  <c r="Q1981" i="1" s="1"/>
  <c r="R1981" i="1" s="1"/>
  <c r="S1981" i="1" s="1"/>
  <c r="T1981" i="1" s="1"/>
  <c r="U1981" i="1" s="1"/>
  <c r="V1981" i="1" s="1"/>
  <c r="W1981" i="1" s="1"/>
  <c r="X1981" i="1" s="1"/>
  <c r="Y1981" i="1" s="1"/>
  <c r="Z1981" i="1" s="1"/>
  <c r="AA1981" i="1" s="1"/>
  <c r="AB1981" i="1" s="1"/>
  <c r="AC1981" i="1" s="1"/>
  <c r="AD1981" i="1" s="1"/>
  <c r="AE1981" i="1" s="1"/>
  <c r="AF1981" i="1" s="1"/>
  <c r="AG1981" i="1" s="1"/>
  <c r="AH1981" i="1" s="1"/>
  <c r="AI1981" i="1" s="1"/>
  <c r="AJ1981" i="1" s="1"/>
  <c r="AK1981" i="1" s="1"/>
  <c r="AL1981" i="1" s="1"/>
  <c r="AM1981" i="1" s="1"/>
  <c r="AN1981" i="1" s="1"/>
  <c r="AO1981" i="1" s="1"/>
  <c r="AP1981" i="1" s="1"/>
  <c r="AQ1981" i="1" s="1"/>
  <c r="AR1981" i="1" s="1"/>
  <c r="O1982" i="1"/>
  <c r="P1982" i="1" s="1"/>
  <c r="Q1982" i="1" s="1"/>
  <c r="R1982" i="1" s="1"/>
  <c r="S1982" i="1" s="1"/>
  <c r="T1982" i="1" s="1"/>
  <c r="U1982" i="1" s="1"/>
  <c r="V1982" i="1" s="1"/>
  <c r="W1982" i="1" s="1"/>
  <c r="X1982" i="1" s="1"/>
  <c r="Y1982" i="1" s="1"/>
  <c r="Z1982" i="1" s="1"/>
  <c r="AA1982" i="1" s="1"/>
  <c r="AB1982" i="1" s="1"/>
  <c r="AC1982" i="1" s="1"/>
  <c r="AD1982" i="1" s="1"/>
  <c r="AE1982" i="1" s="1"/>
  <c r="AF1982" i="1" s="1"/>
  <c r="AG1982" i="1" s="1"/>
  <c r="AH1982" i="1" s="1"/>
  <c r="AI1982" i="1" s="1"/>
  <c r="AJ1982" i="1" s="1"/>
  <c r="AK1982" i="1" s="1"/>
  <c r="AL1982" i="1" s="1"/>
  <c r="AM1982" i="1" s="1"/>
  <c r="AN1982" i="1" s="1"/>
  <c r="AO1982" i="1" s="1"/>
  <c r="AP1982" i="1" s="1"/>
  <c r="AQ1982" i="1" s="1"/>
  <c r="AR1982" i="1" s="1"/>
  <c r="O1983" i="1"/>
  <c r="P1983" i="1" s="1"/>
  <c r="Q1983" i="1" s="1"/>
  <c r="R1983" i="1" s="1"/>
  <c r="S1983" i="1" s="1"/>
  <c r="T1983" i="1" s="1"/>
  <c r="U1983" i="1" s="1"/>
  <c r="V1983" i="1" s="1"/>
  <c r="W1983" i="1" s="1"/>
  <c r="X1983" i="1" s="1"/>
  <c r="Y1983" i="1" s="1"/>
  <c r="Z1983" i="1" s="1"/>
  <c r="AA1983" i="1" s="1"/>
  <c r="AB1983" i="1" s="1"/>
  <c r="AC1983" i="1" s="1"/>
  <c r="AD1983" i="1" s="1"/>
  <c r="AE1983" i="1" s="1"/>
  <c r="AF1983" i="1" s="1"/>
  <c r="AG1983" i="1" s="1"/>
  <c r="AH1983" i="1" s="1"/>
  <c r="AI1983" i="1" s="1"/>
  <c r="AJ1983" i="1" s="1"/>
  <c r="AK1983" i="1" s="1"/>
  <c r="AL1983" i="1" s="1"/>
  <c r="AM1983" i="1" s="1"/>
  <c r="AN1983" i="1" s="1"/>
  <c r="AO1983" i="1" s="1"/>
  <c r="AP1983" i="1" s="1"/>
  <c r="AQ1983" i="1" s="1"/>
  <c r="AR1983" i="1" s="1"/>
  <c r="O1984" i="1"/>
  <c r="P1984" i="1" s="1"/>
  <c r="Q1984" i="1" s="1"/>
  <c r="R1984" i="1" s="1"/>
  <c r="S1984" i="1" s="1"/>
  <c r="T1984" i="1" s="1"/>
  <c r="U1984" i="1" s="1"/>
  <c r="V1984" i="1" s="1"/>
  <c r="W1984" i="1" s="1"/>
  <c r="X1984" i="1" s="1"/>
  <c r="Y1984" i="1" s="1"/>
  <c r="Z1984" i="1" s="1"/>
  <c r="AA1984" i="1" s="1"/>
  <c r="AB1984" i="1" s="1"/>
  <c r="AC1984" i="1" s="1"/>
  <c r="AD1984" i="1" s="1"/>
  <c r="AE1984" i="1" s="1"/>
  <c r="AF1984" i="1" s="1"/>
  <c r="AG1984" i="1" s="1"/>
  <c r="AH1984" i="1" s="1"/>
  <c r="AI1984" i="1" s="1"/>
  <c r="AJ1984" i="1" s="1"/>
  <c r="AK1984" i="1" s="1"/>
  <c r="AL1984" i="1" s="1"/>
  <c r="AM1984" i="1" s="1"/>
  <c r="AN1984" i="1" s="1"/>
  <c r="AO1984" i="1" s="1"/>
  <c r="AP1984" i="1" s="1"/>
  <c r="AQ1984" i="1" s="1"/>
  <c r="AR1984" i="1" s="1"/>
  <c r="O1985" i="1"/>
  <c r="P1985" i="1" s="1"/>
  <c r="Q1985" i="1" s="1"/>
  <c r="R1985" i="1" s="1"/>
  <c r="S1985" i="1" s="1"/>
  <c r="T1985" i="1" s="1"/>
  <c r="U1985" i="1" s="1"/>
  <c r="V1985" i="1" s="1"/>
  <c r="W1985" i="1" s="1"/>
  <c r="X1985" i="1" s="1"/>
  <c r="Y1985" i="1" s="1"/>
  <c r="Z1985" i="1" s="1"/>
  <c r="AA1985" i="1" s="1"/>
  <c r="AB1985" i="1" s="1"/>
  <c r="AC1985" i="1" s="1"/>
  <c r="AD1985" i="1" s="1"/>
  <c r="AE1985" i="1" s="1"/>
  <c r="AF1985" i="1" s="1"/>
  <c r="AG1985" i="1" s="1"/>
  <c r="AH1985" i="1" s="1"/>
  <c r="AI1985" i="1" s="1"/>
  <c r="AJ1985" i="1" s="1"/>
  <c r="AK1985" i="1" s="1"/>
  <c r="AL1985" i="1" s="1"/>
  <c r="AM1985" i="1" s="1"/>
  <c r="AN1985" i="1" s="1"/>
  <c r="AO1985" i="1" s="1"/>
  <c r="AP1985" i="1" s="1"/>
  <c r="AQ1985" i="1" s="1"/>
  <c r="AR1985" i="1" s="1"/>
  <c r="O1986" i="1"/>
  <c r="P1986" i="1" s="1"/>
  <c r="Q1986" i="1" s="1"/>
  <c r="R1986" i="1" s="1"/>
  <c r="S1986" i="1" s="1"/>
  <c r="T1986" i="1" s="1"/>
  <c r="U1986" i="1" s="1"/>
  <c r="V1986" i="1" s="1"/>
  <c r="W1986" i="1" s="1"/>
  <c r="X1986" i="1" s="1"/>
  <c r="Y1986" i="1" s="1"/>
  <c r="Z1986" i="1" s="1"/>
  <c r="AA1986" i="1" s="1"/>
  <c r="AB1986" i="1" s="1"/>
  <c r="AC1986" i="1" s="1"/>
  <c r="AD1986" i="1" s="1"/>
  <c r="AE1986" i="1" s="1"/>
  <c r="AF1986" i="1" s="1"/>
  <c r="AG1986" i="1" s="1"/>
  <c r="AH1986" i="1" s="1"/>
  <c r="AI1986" i="1" s="1"/>
  <c r="AJ1986" i="1" s="1"/>
  <c r="AK1986" i="1" s="1"/>
  <c r="AL1986" i="1" s="1"/>
  <c r="AM1986" i="1" s="1"/>
  <c r="AN1986" i="1" s="1"/>
  <c r="AO1986" i="1" s="1"/>
  <c r="AP1986" i="1" s="1"/>
  <c r="AQ1986" i="1" s="1"/>
  <c r="AR1986" i="1" s="1"/>
  <c r="O1987" i="1"/>
  <c r="P1987" i="1" s="1"/>
  <c r="Q1987" i="1" s="1"/>
  <c r="R1987" i="1" s="1"/>
  <c r="S1987" i="1" s="1"/>
  <c r="T1987" i="1" s="1"/>
  <c r="U1987" i="1" s="1"/>
  <c r="V1987" i="1" s="1"/>
  <c r="W1987" i="1" s="1"/>
  <c r="X1987" i="1" s="1"/>
  <c r="Y1987" i="1" s="1"/>
  <c r="Z1987" i="1" s="1"/>
  <c r="AA1987" i="1" s="1"/>
  <c r="AB1987" i="1" s="1"/>
  <c r="AC1987" i="1" s="1"/>
  <c r="AD1987" i="1" s="1"/>
  <c r="AE1987" i="1" s="1"/>
  <c r="AF1987" i="1" s="1"/>
  <c r="AG1987" i="1" s="1"/>
  <c r="AH1987" i="1" s="1"/>
  <c r="AI1987" i="1" s="1"/>
  <c r="AJ1987" i="1" s="1"/>
  <c r="AK1987" i="1" s="1"/>
  <c r="AL1987" i="1" s="1"/>
  <c r="AM1987" i="1" s="1"/>
  <c r="AN1987" i="1" s="1"/>
  <c r="AO1987" i="1" s="1"/>
  <c r="AP1987" i="1" s="1"/>
  <c r="AQ1987" i="1" s="1"/>
  <c r="AR1987" i="1" s="1"/>
  <c r="O1988" i="1"/>
  <c r="P1988" i="1" s="1"/>
  <c r="Q1988" i="1" s="1"/>
  <c r="R1988" i="1" s="1"/>
  <c r="S1988" i="1" s="1"/>
  <c r="T1988" i="1" s="1"/>
  <c r="U1988" i="1" s="1"/>
  <c r="V1988" i="1" s="1"/>
  <c r="W1988" i="1" s="1"/>
  <c r="X1988" i="1" s="1"/>
  <c r="Y1988" i="1" s="1"/>
  <c r="Z1988" i="1" s="1"/>
  <c r="AA1988" i="1" s="1"/>
  <c r="AB1988" i="1" s="1"/>
  <c r="AC1988" i="1" s="1"/>
  <c r="AD1988" i="1" s="1"/>
  <c r="AE1988" i="1" s="1"/>
  <c r="AF1988" i="1" s="1"/>
  <c r="AG1988" i="1" s="1"/>
  <c r="AH1988" i="1" s="1"/>
  <c r="AI1988" i="1" s="1"/>
  <c r="AJ1988" i="1" s="1"/>
  <c r="AK1988" i="1" s="1"/>
  <c r="AL1988" i="1" s="1"/>
  <c r="AM1988" i="1" s="1"/>
  <c r="AN1988" i="1" s="1"/>
  <c r="AO1988" i="1" s="1"/>
  <c r="AP1988" i="1" s="1"/>
  <c r="AQ1988" i="1" s="1"/>
  <c r="AR1988" i="1" s="1"/>
  <c r="O1989" i="1"/>
  <c r="P1989" i="1" s="1"/>
  <c r="Q1989" i="1" s="1"/>
  <c r="R1989" i="1" s="1"/>
  <c r="S1989" i="1" s="1"/>
  <c r="T1989" i="1" s="1"/>
  <c r="U1989" i="1" s="1"/>
  <c r="V1989" i="1" s="1"/>
  <c r="W1989" i="1" s="1"/>
  <c r="X1989" i="1" s="1"/>
  <c r="Y1989" i="1" s="1"/>
  <c r="Z1989" i="1" s="1"/>
  <c r="AA1989" i="1" s="1"/>
  <c r="AB1989" i="1" s="1"/>
  <c r="AC1989" i="1" s="1"/>
  <c r="AD1989" i="1" s="1"/>
  <c r="AE1989" i="1" s="1"/>
  <c r="AF1989" i="1" s="1"/>
  <c r="AG1989" i="1" s="1"/>
  <c r="AH1989" i="1" s="1"/>
  <c r="AI1989" i="1" s="1"/>
  <c r="AJ1989" i="1" s="1"/>
  <c r="AK1989" i="1" s="1"/>
  <c r="AL1989" i="1" s="1"/>
  <c r="AM1989" i="1" s="1"/>
  <c r="AN1989" i="1" s="1"/>
  <c r="AO1989" i="1" s="1"/>
  <c r="AP1989" i="1" s="1"/>
  <c r="AQ1989" i="1" s="1"/>
  <c r="AR1989" i="1" s="1"/>
  <c r="O1990" i="1"/>
  <c r="P1990" i="1" s="1"/>
  <c r="Q1990" i="1" s="1"/>
  <c r="R1990" i="1" s="1"/>
  <c r="S1990" i="1" s="1"/>
  <c r="T1990" i="1" s="1"/>
  <c r="U1990" i="1" s="1"/>
  <c r="V1990" i="1" s="1"/>
  <c r="W1990" i="1" s="1"/>
  <c r="X1990" i="1" s="1"/>
  <c r="Y1990" i="1" s="1"/>
  <c r="Z1990" i="1" s="1"/>
  <c r="AA1990" i="1" s="1"/>
  <c r="AB1990" i="1" s="1"/>
  <c r="AC1990" i="1" s="1"/>
  <c r="AD1990" i="1" s="1"/>
  <c r="AE1990" i="1" s="1"/>
  <c r="AF1990" i="1" s="1"/>
  <c r="AG1990" i="1" s="1"/>
  <c r="AH1990" i="1" s="1"/>
  <c r="AI1990" i="1" s="1"/>
  <c r="AJ1990" i="1" s="1"/>
  <c r="AK1990" i="1" s="1"/>
  <c r="AL1990" i="1" s="1"/>
  <c r="AM1990" i="1" s="1"/>
  <c r="AN1990" i="1" s="1"/>
  <c r="AO1990" i="1" s="1"/>
  <c r="AP1990" i="1" s="1"/>
  <c r="AQ1990" i="1" s="1"/>
  <c r="AR1990" i="1" s="1"/>
  <c r="O1991" i="1"/>
  <c r="P1991" i="1" s="1"/>
  <c r="Q1991" i="1" s="1"/>
  <c r="R1991" i="1" s="1"/>
  <c r="S1991" i="1" s="1"/>
  <c r="T1991" i="1" s="1"/>
  <c r="U1991" i="1" s="1"/>
  <c r="V1991" i="1" s="1"/>
  <c r="W1991" i="1" s="1"/>
  <c r="X1991" i="1" s="1"/>
  <c r="Y1991" i="1" s="1"/>
  <c r="Z1991" i="1" s="1"/>
  <c r="AA1991" i="1" s="1"/>
  <c r="AB1991" i="1" s="1"/>
  <c r="AC1991" i="1" s="1"/>
  <c r="AD1991" i="1" s="1"/>
  <c r="AE1991" i="1" s="1"/>
  <c r="AF1991" i="1" s="1"/>
  <c r="AG1991" i="1" s="1"/>
  <c r="AH1991" i="1" s="1"/>
  <c r="AI1991" i="1" s="1"/>
  <c r="AJ1991" i="1" s="1"/>
  <c r="AK1991" i="1" s="1"/>
  <c r="AL1991" i="1" s="1"/>
  <c r="AM1991" i="1" s="1"/>
  <c r="AN1991" i="1" s="1"/>
  <c r="AO1991" i="1" s="1"/>
  <c r="AP1991" i="1" s="1"/>
  <c r="AQ1991" i="1" s="1"/>
  <c r="AR1991" i="1" s="1"/>
  <c r="O1992" i="1"/>
  <c r="P1992" i="1" s="1"/>
  <c r="Q1992" i="1" s="1"/>
  <c r="R1992" i="1" s="1"/>
  <c r="S1992" i="1" s="1"/>
  <c r="T1992" i="1" s="1"/>
  <c r="U1992" i="1" s="1"/>
  <c r="V1992" i="1" s="1"/>
  <c r="W1992" i="1" s="1"/>
  <c r="X1992" i="1" s="1"/>
  <c r="Y1992" i="1" s="1"/>
  <c r="Z1992" i="1" s="1"/>
  <c r="AA1992" i="1" s="1"/>
  <c r="AB1992" i="1" s="1"/>
  <c r="AC1992" i="1" s="1"/>
  <c r="AD1992" i="1" s="1"/>
  <c r="AE1992" i="1" s="1"/>
  <c r="AF1992" i="1" s="1"/>
  <c r="AG1992" i="1" s="1"/>
  <c r="AH1992" i="1" s="1"/>
  <c r="AI1992" i="1" s="1"/>
  <c r="AJ1992" i="1" s="1"/>
  <c r="AK1992" i="1" s="1"/>
  <c r="AL1992" i="1" s="1"/>
  <c r="AM1992" i="1" s="1"/>
  <c r="AN1992" i="1" s="1"/>
  <c r="AO1992" i="1" s="1"/>
  <c r="AP1992" i="1" s="1"/>
  <c r="AQ1992" i="1" s="1"/>
  <c r="AR1992" i="1" s="1"/>
  <c r="O1993" i="1"/>
  <c r="P1993" i="1" s="1"/>
  <c r="Q1993" i="1" s="1"/>
  <c r="R1993" i="1" s="1"/>
  <c r="S1993" i="1" s="1"/>
  <c r="T1993" i="1" s="1"/>
  <c r="U1993" i="1" s="1"/>
  <c r="V1993" i="1" s="1"/>
  <c r="W1993" i="1" s="1"/>
  <c r="X1993" i="1" s="1"/>
  <c r="Y1993" i="1" s="1"/>
  <c r="Z1993" i="1" s="1"/>
  <c r="AA1993" i="1" s="1"/>
  <c r="AB1993" i="1" s="1"/>
  <c r="AC1993" i="1" s="1"/>
  <c r="AD1993" i="1" s="1"/>
  <c r="AE1993" i="1" s="1"/>
  <c r="AF1993" i="1" s="1"/>
  <c r="AG1993" i="1" s="1"/>
  <c r="AH1993" i="1" s="1"/>
  <c r="AI1993" i="1" s="1"/>
  <c r="AJ1993" i="1" s="1"/>
  <c r="AK1993" i="1" s="1"/>
  <c r="AL1993" i="1" s="1"/>
  <c r="AM1993" i="1" s="1"/>
  <c r="AN1993" i="1" s="1"/>
  <c r="AO1993" i="1" s="1"/>
  <c r="AP1993" i="1" s="1"/>
  <c r="AQ1993" i="1" s="1"/>
  <c r="AR1993" i="1" s="1"/>
  <c r="O1994" i="1"/>
  <c r="P1994" i="1" s="1"/>
  <c r="Q1994" i="1" s="1"/>
  <c r="R1994" i="1" s="1"/>
  <c r="S1994" i="1" s="1"/>
  <c r="T1994" i="1" s="1"/>
  <c r="U1994" i="1" s="1"/>
  <c r="V1994" i="1" s="1"/>
  <c r="W1994" i="1" s="1"/>
  <c r="X1994" i="1" s="1"/>
  <c r="Y1994" i="1" s="1"/>
  <c r="Z1994" i="1" s="1"/>
  <c r="AA1994" i="1" s="1"/>
  <c r="AB1994" i="1" s="1"/>
  <c r="AC1994" i="1" s="1"/>
  <c r="AD1994" i="1" s="1"/>
  <c r="AE1994" i="1" s="1"/>
  <c r="AF1994" i="1" s="1"/>
  <c r="AG1994" i="1" s="1"/>
  <c r="AH1994" i="1" s="1"/>
  <c r="AI1994" i="1" s="1"/>
  <c r="AJ1994" i="1" s="1"/>
  <c r="AK1994" i="1" s="1"/>
  <c r="AL1994" i="1" s="1"/>
  <c r="AM1994" i="1" s="1"/>
  <c r="AN1994" i="1" s="1"/>
  <c r="AO1994" i="1" s="1"/>
  <c r="AP1994" i="1" s="1"/>
  <c r="AQ1994" i="1" s="1"/>
  <c r="AR1994" i="1" s="1"/>
  <c r="O1995" i="1"/>
  <c r="P1995" i="1" s="1"/>
  <c r="Q1995" i="1" s="1"/>
  <c r="R1995" i="1" s="1"/>
  <c r="S1995" i="1" s="1"/>
  <c r="T1995" i="1" s="1"/>
  <c r="U1995" i="1" s="1"/>
  <c r="V1995" i="1" s="1"/>
  <c r="W1995" i="1" s="1"/>
  <c r="X1995" i="1" s="1"/>
  <c r="Y1995" i="1" s="1"/>
  <c r="Z1995" i="1" s="1"/>
  <c r="AA1995" i="1" s="1"/>
  <c r="AB1995" i="1" s="1"/>
  <c r="AC1995" i="1" s="1"/>
  <c r="AD1995" i="1" s="1"/>
  <c r="AE1995" i="1" s="1"/>
  <c r="AF1995" i="1" s="1"/>
  <c r="AG1995" i="1" s="1"/>
  <c r="AH1995" i="1" s="1"/>
  <c r="AI1995" i="1" s="1"/>
  <c r="AJ1995" i="1" s="1"/>
  <c r="AK1995" i="1" s="1"/>
  <c r="AL1995" i="1" s="1"/>
  <c r="AM1995" i="1" s="1"/>
  <c r="AN1995" i="1" s="1"/>
  <c r="AO1995" i="1" s="1"/>
  <c r="AP1995" i="1" s="1"/>
  <c r="AQ1995" i="1" s="1"/>
  <c r="AR1995" i="1" s="1"/>
  <c r="O1996" i="1"/>
  <c r="P1996" i="1" s="1"/>
  <c r="Q1996" i="1" s="1"/>
  <c r="R1996" i="1" s="1"/>
  <c r="S1996" i="1" s="1"/>
  <c r="T1996" i="1" s="1"/>
  <c r="U1996" i="1" s="1"/>
  <c r="V1996" i="1" s="1"/>
  <c r="W1996" i="1" s="1"/>
  <c r="X1996" i="1" s="1"/>
  <c r="Y1996" i="1" s="1"/>
  <c r="Z1996" i="1" s="1"/>
  <c r="AA1996" i="1" s="1"/>
  <c r="AB1996" i="1" s="1"/>
  <c r="AC1996" i="1" s="1"/>
  <c r="AD1996" i="1" s="1"/>
  <c r="AE1996" i="1" s="1"/>
  <c r="AF1996" i="1" s="1"/>
  <c r="AG1996" i="1" s="1"/>
  <c r="AH1996" i="1" s="1"/>
  <c r="AI1996" i="1" s="1"/>
  <c r="AJ1996" i="1" s="1"/>
  <c r="AK1996" i="1" s="1"/>
  <c r="AL1996" i="1" s="1"/>
  <c r="AM1996" i="1" s="1"/>
  <c r="AN1996" i="1" s="1"/>
  <c r="AO1996" i="1" s="1"/>
  <c r="AP1996" i="1" s="1"/>
  <c r="AQ1996" i="1" s="1"/>
  <c r="AR1996" i="1" s="1"/>
  <c r="O1997" i="1"/>
  <c r="P1997" i="1" s="1"/>
  <c r="Q1997" i="1" s="1"/>
  <c r="R1997" i="1" s="1"/>
  <c r="S1997" i="1" s="1"/>
  <c r="T1997" i="1" s="1"/>
  <c r="U1997" i="1" s="1"/>
  <c r="V1997" i="1" s="1"/>
  <c r="W1997" i="1" s="1"/>
  <c r="X1997" i="1" s="1"/>
  <c r="Y1997" i="1" s="1"/>
  <c r="Z1997" i="1" s="1"/>
  <c r="AA1997" i="1" s="1"/>
  <c r="AB1997" i="1" s="1"/>
  <c r="AC1997" i="1" s="1"/>
  <c r="AD1997" i="1" s="1"/>
  <c r="AE1997" i="1" s="1"/>
  <c r="AF1997" i="1" s="1"/>
  <c r="AG1997" i="1" s="1"/>
  <c r="AH1997" i="1" s="1"/>
  <c r="AI1997" i="1" s="1"/>
  <c r="AJ1997" i="1" s="1"/>
  <c r="AK1997" i="1" s="1"/>
  <c r="AL1997" i="1" s="1"/>
  <c r="AM1997" i="1" s="1"/>
  <c r="AN1997" i="1" s="1"/>
  <c r="AO1997" i="1" s="1"/>
  <c r="AP1997" i="1" s="1"/>
  <c r="AQ1997" i="1" s="1"/>
  <c r="AR1997" i="1" s="1"/>
  <c r="O1998" i="1"/>
  <c r="P1998" i="1" s="1"/>
  <c r="Q1998" i="1" s="1"/>
  <c r="R1998" i="1" s="1"/>
  <c r="S1998" i="1" s="1"/>
  <c r="T1998" i="1" s="1"/>
  <c r="U1998" i="1" s="1"/>
  <c r="V1998" i="1" s="1"/>
  <c r="W1998" i="1" s="1"/>
  <c r="X1998" i="1" s="1"/>
  <c r="Y1998" i="1" s="1"/>
  <c r="Z1998" i="1" s="1"/>
  <c r="AA1998" i="1" s="1"/>
  <c r="AB1998" i="1" s="1"/>
  <c r="AC1998" i="1" s="1"/>
  <c r="AD1998" i="1" s="1"/>
  <c r="AE1998" i="1" s="1"/>
  <c r="AF1998" i="1" s="1"/>
  <c r="AG1998" i="1" s="1"/>
  <c r="AH1998" i="1" s="1"/>
  <c r="AI1998" i="1" s="1"/>
  <c r="AJ1998" i="1" s="1"/>
  <c r="AK1998" i="1" s="1"/>
  <c r="AL1998" i="1" s="1"/>
  <c r="AM1998" i="1" s="1"/>
  <c r="AN1998" i="1" s="1"/>
  <c r="AO1998" i="1" s="1"/>
  <c r="AP1998" i="1" s="1"/>
  <c r="AQ1998" i="1" s="1"/>
  <c r="AR1998" i="1" s="1"/>
  <c r="O1999" i="1"/>
  <c r="P1999" i="1" s="1"/>
  <c r="Q1999" i="1" s="1"/>
  <c r="R1999" i="1" s="1"/>
  <c r="S1999" i="1" s="1"/>
  <c r="T1999" i="1" s="1"/>
  <c r="U1999" i="1" s="1"/>
  <c r="V1999" i="1" s="1"/>
  <c r="W1999" i="1" s="1"/>
  <c r="X1999" i="1" s="1"/>
  <c r="Y1999" i="1" s="1"/>
  <c r="Z1999" i="1" s="1"/>
  <c r="AA1999" i="1" s="1"/>
  <c r="AB1999" i="1" s="1"/>
  <c r="AC1999" i="1" s="1"/>
  <c r="AD1999" i="1" s="1"/>
  <c r="AE1999" i="1" s="1"/>
  <c r="AF1999" i="1" s="1"/>
  <c r="AG1999" i="1" s="1"/>
  <c r="AH1999" i="1" s="1"/>
  <c r="AI1999" i="1" s="1"/>
  <c r="AJ1999" i="1" s="1"/>
  <c r="AK1999" i="1" s="1"/>
  <c r="AL1999" i="1" s="1"/>
  <c r="AM1999" i="1" s="1"/>
  <c r="AN1999" i="1" s="1"/>
  <c r="AO1999" i="1" s="1"/>
  <c r="AP1999" i="1" s="1"/>
  <c r="AQ1999" i="1" s="1"/>
  <c r="AR1999" i="1" s="1"/>
  <c r="O2000" i="1"/>
  <c r="P2000" i="1" s="1"/>
  <c r="Q2000" i="1" s="1"/>
  <c r="R2000" i="1" s="1"/>
  <c r="S2000" i="1" s="1"/>
  <c r="T2000" i="1" s="1"/>
  <c r="U2000" i="1" s="1"/>
  <c r="V2000" i="1" s="1"/>
  <c r="W2000" i="1" s="1"/>
  <c r="X2000" i="1" s="1"/>
  <c r="Y2000" i="1" s="1"/>
  <c r="Z2000" i="1" s="1"/>
  <c r="AA2000" i="1" s="1"/>
  <c r="AB2000" i="1" s="1"/>
  <c r="AC2000" i="1" s="1"/>
  <c r="AD2000" i="1" s="1"/>
  <c r="AE2000" i="1" s="1"/>
  <c r="AF2000" i="1" s="1"/>
  <c r="AG2000" i="1" s="1"/>
  <c r="AH2000" i="1" s="1"/>
  <c r="AI2000" i="1" s="1"/>
  <c r="AJ2000" i="1" s="1"/>
  <c r="AK2000" i="1" s="1"/>
  <c r="AL2000" i="1" s="1"/>
  <c r="AM2000" i="1" s="1"/>
  <c r="AN2000" i="1" s="1"/>
  <c r="AO2000" i="1" s="1"/>
  <c r="AP2000" i="1" s="1"/>
  <c r="AQ2000" i="1" s="1"/>
  <c r="AR2000" i="1" s="1"/>
  <c r="O2001" i="1"/>
  <c r="P2001" i="1" s="1"/>
  <c r="Q2001" i="1" s="1"/>
  <c r="R2001" i="1" s="1"/>
  <c r="S2001" i="1" s="1"/>
  <c r="T2001" i="1" s="1"/>
  <c r="U2001" i="1" s="1"/>
  <c r="V2001" i="1" s="1"/>
  <c r="W2001" i="1" s="1"/>
  <c r="X2001" i="1" s="1"/>
  <c r="Y2001" i="1" s="1"/>
  <c r="Z2001" i="1" s="1"/>
  <c r="AA2001" i="1" s="1"/>
  <c r="AB2001" i="1" s="1"/>
  <c r="AC2001" i="1" s="1"/>
  <c r="AD2001" i="1" s="1"/>
  <c r="AE2001" i="1" s="1"/>
  <c r="AF2001" i="1" s="1"/>
  <c r="AG2001" i="1" s="1"/>
  <c r="AH2001" i="1" s="1"/>
  <c r="AI2001" i="1" s="1"/>
  <c r="AJ2001" i="1" s="1"/>
  <c r="AK2001" i="1" s="1"/>
  <c r="AL2001" i="1" s="1"/>
  <c r="AM2001" i="1" s="1"/>
  <c r="AN2001" i="1" s="1"/>
  <c r="AO2001" i="1" s="1"/>
  <c r="AP2001" i="1" s="1"/>
  <c r="AQ2001" i="1" s="1"/>
  <c r="AR2001" i="1" s="1"/>
  <c r="O1914" i="1" l="1"/>
  <c r="P1914" i="1" s="1"/>
  <c r="Q1914" i="1" s="1"/>
  <c r="R1914" i="1" s="1"/>
  <c r="S1914" i="1" s="1"/>
  <c r="T1914" i="1" s="1"/>
  <c r="U1914" i="1" s="1"/>
  <c r="V1914" i="1" s="1"/>
  <c r="W1914" i="1" s="1"/>
  <c r="X1914" i="1" s="1"/>
  <c r="Y1914" i="1" s="1"/>
  <c r="Z1914" i="1" s="1"/>
  <c r="AA1914" i="1" s="1"/>
  <c r="AB1914" i="1" s="1"/>
  <c r="AC1914" i="1" s="1"/>
  <c r="AD1914" i="1" s="1"/>
  <c r="AE1914" i="1" s="1"/>
  <c r="AF1914" i="1" s="1"/>
  <c r="AG1914" i="1" s="1"/>
  <c r="AH1914" i="1" s="1"/>
  <c r="AI1914" i="1" s="1"/>
  <c r="AJ1914" i="1" s="1"/>
  <c r="AK1914" i="1" s="1"/>
  <c r="AL1914" i="1" s="1"/>
  <c r="AM1914" i="1" s="1"/>
  <c r="AN1914" i="1" s="1"/>
  <c r="AO1914" i="1" s="1"/>
  <c r="AP1914" i="1" s="1"/>
  <c r="AQ1914" i="1" s="1"/>
  <c r="AR1914" i="1" s="1"/>
  <c r="Q334" i="1"/>
  <c r="AB2305" i="1" l="1"/>
  <c r="AC2959" i="1" l="1"/>
  <c r="Z2959" i="1"/>
  <c r="Y2959" i="1"/>
  <c r="X2959" i="1"/>
  <c r="U2959" i="1"/>
  <c r="T2959" i="1"/>
  <c r="T2937" i="1"/>
  <c r="AC2911" i="1"/>
  <c r="Z2911" i="1"/>
  <c r="Y2911" i="1"/>
  <c r="X2911" i="1"/>
  <c r="U2911" i="1"/>
  <c r="T2911" i="1"/>
  <c r="BF3027" i="1"/>
  <c r="Z3027" i="1"/>
  <c r="Y3027" i="1"/>
  <c r="X3027" i="1"/>
  <c r="W3027" i="1"/>
  <c r="BF2979" i="1"/>
  <c r="Z2979" i="1"/>
  <c r="Y2979" i="1"/>
  <c r="X2979" i="1"/>
  <c r="W2979" i="1"/>
  <c r="V3027" i="1"/>
  <c r="U3027" i="1"/>
  <c r="T3027" i="1"/>
  <c r="U2979" i="1"/>
  <c r="V2979" i="1"/>
  <c r="T2979" i="1"/>
  <c r="T3006" i="1" l="1"/>
  <c r="U3006" i="1" s="1"/>
  <c r="V3006" i="1" s="1"/>
  <c r="W3006" i="1" s="1"/>
  <c r="X3006" i="1" s="1"/>
  <c r="Y3006" i="1" s="1"/>
  <c r="Z3006" i="1" s="1"/>
  <c r="T3005" i="1"/>
  <c r="U3005" i="1" s="1"/>
  <c r="V3005" i="1" s="1"/>
  <c r="W3005" i="1" s="1"/>
  <c r="X3005" i="1" s="1"/>
  <c r="Y3005" i="1" s="1"/>
  <c r="Z3005" i="1" s="1"/>
  <c r="T3004" i="1"/>
  <c r="U3004" i="1" s="1"/>
  <c r="V3004" i="1" s="1"/>
  <c r="W3004" i="1" s="1"/>
  <c r="X3004" i="1" s="1"/>
  <c r="Y3004" i="1" s="1"/>
  <c r="Z3004" i="1" s="1"/>
  <c r="T3003" i="1"/>
  <c r="T3020" i="1"/>
  <c r="U3020" i="1" s="1"/>
  <c r="V3020" i="1" s="1"/>
  <c r="W3020" i="1" s="1"/>
  <c r="X3020" i="1" s="1"/>
  <c r="Y3020" i="1" s="1"/>
  <c r="Z3020" i="1" s="1"/>
  <c r="T3021" i="1"/>
  <c r="U3021" i="1" s="1"/>
  <c r="V3021" i="1" s="1"/>
  <c r="W3021" i="1" s="1"/>
  <c r="X3021" i="1" s="1"/>
  <c r="Y3021" i="1" s="1"/>
  <c r="Z3021" i="1" s="1"/>
  <c r="T3022" i="1"/>
  <c r="U3022" i="1" s="1"/>
  <c r="V3022" i="1" s="1"/>
  <c r="W3022" i="1" s="1"/>
  <c r="X3022" i="1" s="1"/>
  <c r="Y3022" i="1" s="1"/>
  <c r="Z3022" i="1" s="1"/>
  <c r="T3019" i="1"/>
  <c r="X2951" i="1"/>
  <c r="Y2951" i="1" s="1"/>
  <c r="X2952" i="1"/>
  <c r="Y2952" i="1" s="1"/>
  <c r="Z2952" i="1" s="1"/>
  <c r="X2953" i="1"/>
  <c r="Y2953" i="1" s="1"/>
  <c r="Z2953" i="1" s="1"/>
  <c r="X2954" i="1"/>
  <c r="Y2954" i="1" s="1"/>
  <c r="Z2954" i="1" s="1"/>
  <c r="T2952" i="1"/>
  <c r="U2952" i="1" s="1"/>
  <c r="T2953" i="1"/>
  <c r="U2953" i="1" s="1"/>
  <c r="T2954" i="1"/>
  <c r="U2954" i="1" s="1"/>
  <c r="T2951" i="1"/>
  <c r="U2951" i="1" s="1"/>
  <c r="X2935" i="1"/>
  <c r="X2936" i="1"/>
  <c r="Y2936" i="1" s="1"/>
  <c r="Z2936" i="1" s="1"/>
  <c r="X2937" i="1"/>
  <c r="Y2937" i="1" s="1"/>
  <c r="Z2937" i="1" s="1"/>
  <c r="X2938" i="1"/>
  <c r="Y2938" i="1" s="1"/>
  <c r="Z2938" i="1" s="1"/>
  <c r="U2937" i="1"/>
  <c r="T2936" i="1"/>
  <c r="U2936" i="1" s="1"/>
  <c r="T2938" i="1"/>
  <c r="U2938" i="1" s="1"/>
  <c r="T2935" i="1"/>
  <c r="T3011" i="1" l="1"/>
  <c r="T2927" i="1"/>
  <c r="T2943" i="1"/>
  <c r="U2943" i="1"/>
  <c r="U2935" i="1"/>
  <c r="U2927" i="1" s="1"/>
  <c r="U3003" i="1"/>
  <c r="T2995" i="1"/>
  <c r="U3019" i="1"/>
  <c r="Y2935" i="1"/>
  <c r="X2927" i="1"/>
  <c r="Z2951" i="1"/>
  <c r="Y2943" i="1"/>
  <c r="X2943" i="1"/>
  <c r="I2504" i="1"/>
  <c r="J2504" i="1"/>
  <c r="I2505" i="1"/>
  <c r="J2505" i="1"/>
  <c r="I2507" i="1"/>
  <c r="J2507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J2503" i="1"/>
  <c r="I2503" i="1"/>
  <c r="U2504" i="1"/>
  <c r="V2504" i="1"/>
  <c r="U2505" i="1"/>
  <c r="V2505" i="1"/>
  <c r="U2507" i="1"/>
  <c r="V2507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V2503" i="1"/>
  <c r="U2503" i="1"/>
  <c r="V2483" i="1"/>
  <c r="U2483" i="1"/>
  <c r="J2483" i="1"/>
  <c r="I2483" i="1"/>
  <c r="G2486" i="1"/>
  <c r="J2486" i="1" s="1"/>
  <c r="H2486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V2267" i="1"/>
  <c r="U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M2267" i="1"/>
  <c r="L2267" i="1"/>
  <c r="U3011" i="1" l="1"/>
  <c r="V3019" i="1"/>
  <c r="V3003" i="1"/>
  <c r="U2995" i="1"/>
  <c r="Z2943" i="1"/>
  <c r="Z2935" i="1"/>
  <c r="Y2927" i="1"/>
  <c r="V2995" i="1" l="1"/>
  <c r="W3003" i="1"/>
  <c r="V3011" i="1"/>
  <c r="W3019" i="1"/>
  <c r="Z2927" i="1"/>
  <c r="X3019" i="1" l="1"/>
  <c r="W3011" i="1"/>
  <c r="W2995" i="1"/>
  <c r="X3003" i="1"/>
  <c r="Y3019" i="1" l="1"/>
  <c r="X3011" i="1"/>
  <c r="X2995" i="1"/>
  <c r="Y3003" i="1"/>
  <c r="AC2943" i="1"/>
  <c r="BG4251" i="1"/>
  <c r="V4251" i="1"/>
  <c r="U4251" i="1"/>
  <c r="Z3019" i="1" l="1"/>
  <c r="Y3011" i="1"/>
  <c r="Y2995" i="1"/>
  <c r="Z3003" i="1"/>
  <c r="AF4212" i="1"/>
  <c r="AF4228" i="1"/>
  <c r="W4251" i="1"/>
  <c r="X4251" i="1" s="1"/>
  <c r="Y4251" i="1" s="1"/>
  <c r="Z4251" i="1" s="1"/>
  <c r="AA4251" i="1" s="1"/>
  <c r="AB4251" i="1" s="1"/>
  <c r="AC4251" i="1" s="1"/>
  <c r="AD4251" i="1" s="1"/>
  <c r="AE4251" i="1" s="1"/>
  <c r="AF4251" i="1" s="1"/>
  <c r="AG4251" i="1" s="1"/>
  <c r="AH4251" i="1" s="1"/>
  <c r="AI4251" i="1" s="1"/>
  <c r="AJ4251" i="1" s="1"/>
  <c r="AK4251" i="1" s="1"/>
  <c r="AL4251" i="1" s="1"/>
  <c r="AM4251" i="1" s="1"/>
  <c r="AN4251" i="1" s="1"/>
  <c r="AO4251" i="1" s="1"/>
  <c r="AP4251" i="1" s="1"/>
  <c r="AQ4251" i="1" s="1"/>
  <c r="AR4251" i="1" s="1"/>
  <c r="AS4251" i="1" s="1"/>
  <c r="AT4251" i="1" s="1"/>
  <c r="AU4251" i="1" s="1"/>
  <c r="AV4251" i="1" s="1"/>
  <c r="AW4251" i="1" s="1"/>
  <c r="AX4251" i="1" s="1"/>
  <c r="AY4251" i="1" s="1"/>
  <c r="AZ4251" i="1" s="1"/>
  <c r="BA4251" i="1" s="1"/>
  <c r="BB4251" i="1" s="1"/>
  <c r="BC4251" i="1" s="1"/>
  <c r="BD4251" i="1" s="1"/>
  <c r="BE4251" i="1" s="1"/>
  <c r="AA4249" i="1"/>
  <c r="AB4249" i="1" s="1"/>
  <c r="AC4249" i="1" s="1"/>
  <c r="AD4249" i="1" s="1"/>
  <c r="AE4249" i="1" s="1"/>
  <c r="AF4249" i="1" s="1"/>
  <c r="AG4249" i="1" s="1"/>
  <c r="AH4249" i="1" s="1"/>
  <c r="AI4249" i="1" s="1"/>
  <c r="AJ4249" i="1" s="1"/>
  <c r="AK4249" i="1" s="1"/>
  <c r="AL4249" i="1" s="1"/>
  <c r="AM4249" i="1" s="1"/>
  <c r="AN4249" i="1" s="1"/>
  <c r="AO4249" i="1" s="1"/>
  <c r="AP4249" i="1" s="1"/>
  <c r="AQ4249" i="1" s="1"/>
  <c r="AR4249" i="1" s="1"/>
  <c r="AS4249" i="1" s="1"/>
  <c r="AT4249" i="1" s="1"/>
  <c r="AU4249" i="1" s="1"/>
  <c r="AV4249" i="1" s="1"/>
  <c r="AW4249" i="1" s="1"/>
  <c r="AX4249" i="1" s="1"/>
  <c r="AY4249" i="1" s="1"/>
  <c r="AZ4249" i="1" s="1"/>
  <c r="BA4249" i="1" s="1"/>
  <c r="BB4249" i="1" s="1"/>
  <c r="BC4249" i="1" s="1"/>
  <c r="BD4249" i="1" s="1"/>
  <c r="BE4249" i="1" s="1"/>
  <c r="Z2995" i="1" l="1"/>
  <c r="Z3011" i="1"/>
  <c r="G2663" i="1"/>
  <c r="G2662" i="1"/>
  <c r="G2661" i="1"/>
  <c r="G2660" i="1"/>
  <c r="F2660" i="1" s="1"/>
  <c r="D2661" i="1" s="1"/>
  <c r="G2659" i="1"/>
  <c r="G2658" i="1"/>
  <c r="G2657" i="1"/>
  <c r="G2656" i="1"/>
  <c r="F2656" i="1" s="1"/>
  <c r="D2657" i="1" s="1"/>
  <c r="F2657" i="1" l="1"/>
  <c r="D2658" i="1" s="1"/>
  <c r="F2658" i="1" s="1"/>
  <c r="D2659" i="1" s="1"/>
  <c r="F2659" i="1" s="1"/>
  <c r="F2661" i="1"/>
  <c r="D2662" i="1" s="1"/>
  <c r="F2662" i="1" s="1"/>
  <c r="D2663" i="1" s="1"/>
  <c r="F2663" i="1" s="1"/>
  <c r="J4713" i="1" l="1"/>
  <c r="J4714" i="1"/>
  <c r="J4715" i="1"/>
  <c r="J4716" i="1"/>
  <c r="J4717" i="1"/>
  <c r="J4718" i="1"/>
  <c r="J4719" i="1"/>
  <c r="J4720" i="1"/>
  <c r="J4712" i="1"/>
  <c r="B4713" i="1"/>
  <c r="B4714" i="1"/>
  <c r="B4715" i="1"/>
  <c r="B4716" i="1"/>
  <c r="B4717" i="1"/>
  <c r="B4718" i="1"/>
  <c r="B4719" i="1"/>
  <c r="B4720" i="1"/>
  <c r="B4712" i="1"/>
  <c r="T2497" i="1" l="1"/>
  <c r="V2497" i="1" s="1"/>
  <c r="S2497" i="1"/>
  <c r="U2497" i="1" s="1"/>
  <c r="R2497" i="1"/>
  <c r="Q2497" i="1"/>
  <c r="P2497" i="1"/>
  <c r="O2497" i="1"/>
  <c r="H2497" i="1"/>
  <c r="G2497" i="1"/>
  <c r="J2497" i="1" s="1"/>
  <c r="F2497" i="1"/>
  <c r="I2497" i="1" s="1"/>
  <c r="E2497" i="1"/>
  <c r="D2497" i="1"/>
  <c r="C2497" i="1"/>
  <c r="Q4222" i="1"/>
  <c r="P4222" i="1"/>
  <c r="O4222" i="1"/>
  <c r="N4222" i="1"/>
  <c r="M4222" i="1"/>
  <c r="L4222" i="1"/>
  <c r="B4222" i="1"/>
  <c r="C4222" i="1"/>
  <c r="D4222" i="1"/>
  <c r="E4222" i="1"/>
  <c r="F4222" i="1"/>
  <c r="G4222" i="1"/>
  <c r="H4222" i="1"/>
  <c r="I4222" i="1"/>
  <c r="J4222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B4122" i="1"/>
  <c r="B4123" i="1"/>
  <c r="B4124" i="1"/>
  <c r="B4125" i="1"/>
  <c r="B4126" i="1"/>
  <c r="B4121" i="1"/>
  <c r="AI4146" i="1"/>
  <c r="AH4146" i="1"/>
  <c r="AG4146" i="1"/>
  <c r="AF4146" i="1"/>
  <c r="AE4146" i="1"/>
  <c r="AD4146" i="1"/>
  <c r="AC4146" i="1"/>
  <c r="AB4146" i="1"/>
  <c r="AA4146" i="1"/>
  <c r="Z4146" i="1"/>
  <c r="Y4146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AI4145" i="1"/>
  <c r="AH4145" i="1"/>
  <c r="AG4145" i="1"/>
  <c r="AF4145" i="1"/>
  <c r="AE4145" i="1"/>
  <c r="AD4145" i="1"/>
  <c r="AC4145" i="1"/>
  <c r="AB4145" i="1"/>
  <c r="AA4145" i="1"/>
  <c r="Z4145" i="1"/>
  <c r="Y4145" i="1"/>
  <c r="X4145" i="1"/>
  <c r="W4145" i="1"/>
  <c r="V4145" i="1"/>
  <c r="U4145" i="1"/>
  <c r="T4145" i="1"/>
  <c r="S4145" i="1"/>
  <c r="R4145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AI4144" i="1"/>
  <c r="AH4144" i="1"/>
  <c r="AG4144" i="1"/>
  <c r="AF4144" i="1"/>
  <c r="AE4144" i="1"/>
  <c r="AD4144" i="1"/>
  <c r="AC4144" i="1"/>
  <c r="AB4144" i="1"/>
  <c r="AA4144" i="1"/>
  <c r="Z4144" i="1"/>
  <c r="Y4144" i="1"/>
  <c r="X4144" i="1"/>
  <c r="W4144" i="1"/>
  <c r="V4144" i="1"/>
  <c r="U4144" i="1"/>
  <c r="T4144" i="1"/>
  <c r="S4144" i="1"/>
  <c r="R4144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T2584" i="1"/>
  <c r="S2584" i="1"/>
  <c r="R4222" i="1"/>
  <c r="K4222" i="1"/>
  <c r="N4187" i="1"/>
  <c r="N4188" i="1" s="1"/>
  <c r="N4189" i="1" s="1"/>
  <c r="N4190" i="1" s="1"/>
  <c r="N4191" i="1" s="1"/>
  <c r="N4192" i="1" s="1"/>
  <c r="N4193" i="1" s="1"/>
  <c r="N4194" i="1" s="1"/>
  <c r="B4187" i="1"/>
  <c r="B4188" i="1" s="1"/>
  <c r="B4189" i="1" s="1"/>
  <c r="B4190" i="1" s="1"/>
  <c r="B4191" i="1" s="1"/>
  <c r="B4192" i="1" s="1"/>
  <c r="B4193" i="1" s="1"/>
  <c r="B4194" i="1" s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D4158" i="1"/>
  <c r="T2498" i="1"/>
  <c r="V2498" i="1" s="1"/>
  <c r="S2498" i="1"/>
  <c r="U2498" i="1" s="1"/>
  <c r="R2498" i="1"/>
  <c r="Q2498" i="1"/>
  <c r="P2498" i="1"/>
  <c r="O2498" i="1"/>
  <c r="H2498" i="1"/>
  <c r="G2498" i="1"/>
  <c r="J2498" i="1" s="1"/>
  <c r="F2498" i="1"/>
  <c r="I2498" i="1" s="1"/>
  <c r="E2498" i="1"/>
  <c r="D2498" i="1"/>
  <c r="C2498" i="1"/>
  <c r="T2496" i="1"/>
  <c r="V2496" i="1" s="1"/>
  <c r="S2496" i="1"/>
  <c r="U2496" i="1" s="1"/>
  <c r="R2496" i="1"/>
  <c r="Q2496" i="1"/>
  <c r="P2496" i="1"/>
  <c r="O2496" i="1"/>
  <c r="H2496" i="1"/>
  <c r="G2496" i="1"/>
  <c r="J2496" i="1" s="1"/>
  <c r="F2496" i="1"/>
  <c r="I2496" i="1" s="1"/>
  <c r="E2496" i="1"/>
  <c r="D2496" i="1"/>
  <c r="C2496" i="1"/>
  <c r="T2495" i="1"/>
  <c r="V2495" i="1" s="1"/>
  <c r="S2495" i="1"/>
  <c r="U2495" i="1" s="1"/>
  <c r="R2495" i="1"/>
  <c r="Q2495" i="1"/>
  <c r="P2495" i="1"/>
  <c r="O2495" i="1"/>
  <c r="H2495" i="1"/>
  <c r="G2495" i="1"/>
  <c r="J2495" i="1" s="1"/>
  <c r="F2495" i="1"/>
  <c r="I2495" i="1" s="1"/>
  <c r="E2495" i="1"/>
  <c r="D2495" i="1"/>
  <c r="C2495" i="1"/>
  <c r="T2494" i="1"/>
  <c r="V2494" i="1" s="1"/>
  <c r="S2494" i="1"/>
  <c r="U2494" i="1" s="1"/>
  <c r="R2494" i="1"/>
  <c r="Q2494" i="1"/>
  <c r="P2494" i="1"/>
  <c r="O2494" i="1"/>
  <c r="H2494" i="1"/>
  <c r="G2494" i="1"/>
  <c r="J2494" i="1" s="1"/>
  <c r="F2494" i="1"/>
  <c r="I2494" i="1" s="1"/>
  <c r="E2494" i="1"/>
  <c r="D2494" i="1"/>
  <c r="C2494" i="1"/>
  <c r="T2493" i="1"/>
  <c r="V2493" i="1" s="1"/>
  <c r="S2493" i="1"/>
  <c r="U2493" i="1" s="1"/>
  <c r="R2493" i="1"/>
  <c r="Q2493" i="1"/>
  <c r="P2493" i="1"/>
  <c r="O2493" i="1"/>
  <c r="H2493" i="1"/>
  <c r="G2493" i="1"/>
  <c r="J2493" i="1" s="1"/>
  <c r="F2493" i="1"/>
  <c r="I2493" i="1" s="1"/>
  <c r="E2493" i="1"/>
  <c r="D2493" i="1"/>
  <c r="C2493" i="1"/>
  <c r="T2492" i="1"/>
  <c r="V2492" i="1" s="1"/>
  <c r="S2492" i="1"/>
  <c r="U2492" i="1" s="1"/>
  <c r="R2492" i="1"/>
  <c r="Q2492" i="1"/>
  <c r="P2492" i="1"/>
  <c r="O2492" i="1"/>
  <c r="H2492" i="1"/>
  <c r="G2492" i="1"/>
  <c r="J2492" i="1" s="1"/>
  <c r="F2492" i="1"/>
  <c r="I2492" i="1" s="1"/>
  <c r="E2492" i="1"/>
  <c r="D2492" i="1"/>
  <c r="C2492" i="1"/>
  <c r="T2491" i="1"/>
  <c r="V2491" i="1" s="1"/>
  <c r="S2491" i="1"/>
  <c r="U2491" i="1" s="1"/>
  <c r="R2491" i="1"/>
  <c r="Q2491" i="1"/>
  <c r="P2491" i="1"/>
  <c r="O2491" i="1"/>
  <c r="H2491" i="1"/>
  <c r="G2491" i="1"/>
  <c r="J2491" i="1" s="1"/>
  <c r="F2491" i="1"/>
  <c r="I2491" i="1" s="1"/>
  <c r="E2491" i="1"/>
  <c r="D2491" i="1"/>
  <c r="C2491" i="1"/>
  <c r="T2490" i="1"/>
  <c r="V2490" i="1" s="1"/>
  <c r="S2490" i="1"/>
  <c r="U2490" i="1" s="1"/>
  <c r="R2490" i="1"/>
  <c r="Q2490" i="1"/>
  <c r="P2490" i="1"/>
  <c r="O2490" i="1"/>
  <c r="H2490" i="1"/>
  <c r="G2490" i="1"/>
  <c r="J2490" i="1" s="1"/>
  <c r="F2490" i="1"/>
  <c r="I2490" i="1" s="1"/>
  <c r="E2490" i="1"/>
  <c r="D2490" i="1"/>
  <c r="C2490" i="1"/>
  <c r="T2489" i="1"/>
  <c r="V2489" i="1" s="1"/>
  <c r="S2489" i="1"/>
  <c r="U2489" i="1" s="1"/>
  <c r="R2489" i="1"/>
  <c r="Q2489" i="1"/>
  <c r="P2489" i="1"/>
  <c r="O2489" i="1"/>
  <c r="H2489" i="1"/>
  <c r="G2489" i="1"/>
  <c r="J2489" i="1" s="1"/>
  <c r="F2489" i="1"/>
  <c r="I2489" i="1" s="1"/>
  <c r="E2489" i="1"/>
  <c r="D2489" i="1"/>
  <c r="C2489" i="1"/>
  <c r="T2488" i="1"/>
  <c r="V2488" i="1" s="1"/>
  <c r="S2488" i="1"/>
  <c r="U2488" i="1" s="1"/>
  <c r="R2488" i="1"/>
  <c r="Q2488" i="1"/>
  <c r="P2488" i="1"/>
  <c r="O2488" i="1"/>
  <c r="H2488" i="1"/>
  <c r="G2488" i="1"/>
  <c r="J2488" i="1" s="1"/>
  <c r="F2488" i="1"/>
  <c r="I2488" i="1" s="1"/>
  <c r="E2488" i="1"/>
  <c r="D2488" i="1"/>
  <c r="C2488" i="1"/>
  <c r="T2487" i="1"/>
  <c r="V2487" i="1" s="1"/>
  <c r="S2487" i="1"/>
  <c r="U2487" i="1" s="1"/>
  <c r="R2487" i="1"/>
  <c r="Q2487" i="1"/>
  <c r="P2487" i="1"/>
  <c r="O2487" i="1"/>
  <c r="H2487" i="1"/>
  <c r="G2487" i="1"/>
  <c r="J2487" i="1" s="1"/>
  <c r="F2487" i="1"/>
  <c r="I2487" i="1" s="1"/>
  <c r="E2487" i="1"/>
  <c r="D2487" i="1"/>
  <c r="C2487" i="1"/>
  <c r="T2486" i="1"/>
  <c r="V2486" i="1" s="1"/>
  <c r="S2486" i="1"/>
  <c r="U2486" i="1" s="1"/>
  <c r="R2486" i="1"/>
  <c r="Q2486" i="1"/>
  <c r="P2486" i="1"/>
  <c r="O2486" i="1"/>
  <c r="F2486" i="1"/>
  <c r="I2486" i="1" s="1"/>
  <c r="E2486" i="1"/>
  <c r="D2486" i="1"/>
  <c r="C2486" i="1"/>
  <c r="T2485" i="1"/>
  <c r="V2485" i="1" s="1"/>
  <c r="S2485" i="1"/>
  <c r="U2485" i="1" s="1"/>
  <c r="R2485" i="1"/>
  <c r="Q2485" i="1"/>
  <c r="P2485" i="1"/>
  <c r="O2485" i="1"/>
  <c r="H2485" i="1"/>
  <c r="G2485" i="1"/>
  <c r="J2485" i="1" s="1"/>
  <c r="F2485" i="1"/>
  <c r="I2485" i="1" s="1"/>
  <c r="E2485" i="1"/>
  <c r="D2485" i="1"/>
  <c r="C2485" i="1"/>
  <c r="T2484" i="1"/>
  <c r="V2484" i="1" s="1"/>
  <c r="S2484" i="1"/>
  <c r="U2484" i="1" s="1"/>
  <c r="R2484" i="1"/>
  <c r="Q2484" i="1"/>
  <c r="P2484" i="1"/>
  <c r="O2484" i="1"/>
  <c r="H2484" i="1"/>
  <c r="G2484" i="1"/>
  <c r="J2484" i="1" s="1"/>
  <c r="F2484" i="1"/>
  <c r="I2484" i="1" s="1"/>
  <c r="E2484" i="1"/>
  <c r="D2484" i="1"/>
  <c r="C2484" i="1"/>
  <c r="R2475" i="1"/>
  <c r="S2450" i="1" s="1"/>
  <c r="Q2475" i="1"/>
  <c r="P2475" i="1"/>
  <c r="O2475" i="1"/>
  <c r="N2475" i="1"/>
  <c r="M2475" i="1"/>
  <c r="L2475" i="1"/>
  <c r="K2475" i="1"/>
  <c r="J2475" i="1"/>
  <c r="U2473" i="1"/>
  <c r="V2473" i="1" s="1"/>
  <c r="W2473" i="1" s="1"/>
  <c r="X2473" i="1" s="1"/>
  <c r="Y2473" i="1" s="1"/>
  <c r="Z2473" i="1" s="1"/>
  <c r="AA2473" i="1" s="1"/>
  <c r="AB2473" i="1" s="1"/>
  <c r="AC2473" i="1" s="1"/>
  <c r="AD2473" i="1" s="1"/>
  <c r="AE2473" i="1" s="1"/>
  <c r="AF2473" i="1" s="1"/>
  <c r="AG2473" i="1" s="1"/>
  <c r="AH2473" i="1" s="1"/>
  <c r="AI2473" i="1" s="1"/>
  <c r="AJ2473" i="1" s="1"/>
  <c r="AK2473" i="1" s="1"/>
  <c r="AL2473" i="1" s="1"/>
  <c r="U2472" i="1"/>
  <c r="V2472" i="1" s="1"/>
  <c r="W2472" i="1" s="1"/>
  <c r="X2472" i="1" s="1"/>
  <c r="Y2472" i="1" s="1"/>
  <c r="Z2472" i="1" s="1"/>
  <c r="AA2472" i="1" s="1"/>
  <c r="U2471" i="1"/>
  <c r="V2471" i="1" s="1"/>
  <c r="U2470" i="1"/>
  <c r="V2470" i="1" s="1"/>
  <c r="W2470" i="1" s="1"/>
  <c r="U2468" i="1"/>
  <c r="V2468" i="1" s="1"/>
  <c r="W2468" i="1" s="1"/>
  <c r="X2468" i="1" s="1"/>
  <c r="Y2468" i="1" s="1"/>
  <c r="Z2468" i="1" s="1"/>
  <c r="AA2468" i="1" s="1"/>
  <c r="AB2468" i="1" s="1"/>
  <c r="AC2468" i="1" s="1"/>
  <c r="AD2468" i="1" s="1"/>
  <c r="AE2468" i="1" s="1"/>
  <c r="AF2468" i="1" s="1"/>
  <c r="AG2468" i="1" s="1"/>
  <c r="AH2468" i="1" s="1"/>
  <c r="AI2468" i="1" s="1"/>
  <c r="AJ2468" i="1" s="1"/>
  <c r="AK2468" i="1" s="1"/>
  <c r="AL2468" i="1" s="1"/>
  <c r="AM2468" i="1" s="1"/>
  <c r="AN2468" i="1" s="1"/>
  <c r="AO2468" i="1" s="1"/>
  <c r="AP2468" i="1" s="1"/>
  <c r="AQ2468" i="1" s="1"/>
  <c r="AR2468" i="1" s="1"/>
  <c r="AS2468" i="1" s="1"/>
  <c r="AT2468" i="1" s="1"/>
  <c r="AU2468" i="1" s="1"/>
  <c r="U2467" i="1"/>
  <c r="V2467" i="1" s="1"/>
  <c r="W2467" i="1" s="1"/>
  <c r="X2467" i="1" s="1"/>
  <c r="Y2467" i="1" s="1"/>
  <c r="Z2467" i="1" s="1"/>
  <c r="AA2467" i="1" s="1"/>
  <c r="AB2467" i="1" s="1"/>
  <c r="AC2467" i="1" s="1"/>
  <c r="AD2467" i="1" s="1"/>
  <c r="AE2467" i="1" s="1"/>
  <c r="AF2467" i="1" s="1"/>
  <c r="AG2467" i="1" s="1"/>
  <c r="AH2467" i="1" s="1"/>
  <c r="AI2467" i="1" s="1"/>
  <c r="U2465" i="1"/>
  <c r="V2465" i="1" s="1"/>
  <c r="U2464" i="1"/>
  <c r="V2464" i="1" s="1"/>
  <c r="W2464" i="1" s="1"/>
  <c r="X2464" i="1" s="1"/>
  <c r="Y2464" i="1" s="1"/>
  <c r="Z2464" i="1" s="1"/>
  <c r="AA2464" i="1" s="1"/>
  <c r="U2463" i="1"/>
  <c r="U2462" i="1"/>
  <c r="V2462" i="1" s="1"/>
  <c r="W2462" i="1" s="1"/>
  <c r="X2462" i="1" s="1"/>
  <c r="Y2462" i="1" s="1"/>
  <c r="Z2462" i="1" s="1"/>
  <c r="U2460" i="1"/>
  <c r="V2460" i="1" s="1"/>
  <c r="W2460" i="1" s="1"/>
  <c r="X2460" i="1" s="1"/>
  <c r="Y2460" i="1" s="1"/>
  <c r="Z2460" i="1" s="1"/>
  <c r="AA2460" i="1" s="1"/>
  <c r="AB2460" i="1" s="1"/>
  <c r="U2459" i="1"/>
  <c r="V2459" i="1" s="1"/>
  <c r="W2459" i="1" s="1"/>
  <c r="X2459" i="1" s="1"/>
  <c r="Y2459" i="1" s="1"/>
  <c r="Z2459" i="1" s="1"/>
  <c r="AA2459" i="1" s="1"/>
  <c r="AB2459" i="1" s="1"/>
  <c r="U2457" i="1"/>
  <c r="U2456" i="1"/>
  <c r="V2456" i="1" s="1"/>
  <c r="W2456" i="1" s="1"/>
  <c r="X2456" i="1" s="1"/>
  <c r="Y2456" i="1" s="1"/>
  <c r="Z2456" i="1" s="1"/>
  <c r="U2455" i="1"/>
  <c r="V2455" i="1" s="1"/>
  <c r="W2455" i="1" s="1"/>
  <c r="X2455" i="1" s="1"/>
  <c r="Y2455" i="1" s="1"/>
  <c r="Z2455" i="1" s="1"/>
  <c r="AA2455" i="1" s="1"/>
  <c r="U2454" i="1"/>
  <c r="V2454" i="1" s="1"/>
  <c r="W2454" i="1" s="1"/>
  <c r="X2454" i="1" s="1"/>
  <c r="U2452" i="1"/>
  <c r="V2452" i="1" s="1"/>
  <c r="W2452" i="1" s="1"/>
  <c r="X2452" i="1" s="1"/>
  <c r="Y2452" i="1" s="1"/>
  <c r="Z2452" i="1" s="1"/>
  <c r="AA2452" i="1" s="1"/>
  <c r="AB2452" i="1" s="1"/>
  <c r="AC2452" i="1" s="1"/>
  <c r="AD2452" i="1" s="1"/>
  <c r="AE2452" i="1" s="1"/>
  <c r="AF2452" i="1" s="1"/>
  <c r="AG2452" i="1" s="1"/>
  <c r="AH2452" i="1" s="1"/>
  <c r="AI2452" i="1" s="1"/>
  <c r="AJ2452" i="1" s="1"/>
  <c r="AK2452" i="1" s="1"/>
  <c r="AL2452" i="1" s="1"/>
  <c r="AM2452" i="1" s="1"/>
  <c r="AN2452" i="1" s="1"/>
  <c r="AO2452" i="1" s="1"/>
  <c r="AP2452" i="1" s="1"/>
  <c r="AQ2452" i="1" s="1"/>
  <c r="AR2452" i="1" s="1"/>
  <c r="AS2452" i="1" s="1"/>
  <c r="U2451" i="1"/>
  <c r="V2451" i="1" s="1"/>
  <c r="U2449" i="1"/>
  <c r="U2448" i="1"/>
  <c r="V2448" i="1" s="1"/>
  <c r="W2448" i="1" s="1"/>
  <c r="X2448" i="1" s="1"/>
  <c r="Y2448" i="1" s="1"/>
  <c r="Z2448" i="1" s="1"/>
  <c r="AA2448" i="1" s="1"/>
  <c r="AB2448" i="1" s="1"/>
  <c r="AC2448" i="1" s="1"/>
  <c r="AD2448" i="1" s="1"/>
  <c r="AE2448" i="1" s="1"/>
  <c r="AF2448" i="1" s="1"/>
  <c r="AG2448" i="1" s="1"/>
  <c r="U2447" i="1"/>
  <c r="U2446" i="1"/>
  <c r="V2446" i="1" s="1"/>
  <c r="W2446" i="1" s="1"/>
  <c r="U2444" i="1"/>
  <c r="V2444" i="1" s="1"/>
  <c r="W2444" i="1" s="1"/>
  <c r="U2443" i="1"/>
  <c r="V2443" i="1" s="1"/>
  <c r="W2443" i="1" s="1"/>
  <c r="X2443" i="1" s="1"/>
  <c r="Y2443" i="1" s="1"/>
  <c r="Z2443" i="1" s="1"/>
  <c r="AA2443" i="1" s="1"/>
  <c r="AB2443" i="1" s="1"/>
  <c r="AC2443" i="1" s="1"/>
  <c r="U2441" i="1"/>
  <c r="V2441" i="1" s="1"/>
  <c r="W2441" i="1" s="1"/>
  <c r="U2440" i="1"/>
  <c r="V2440" i="1" s="1"/>
  <c r="W2440" i="1" s="1"/>
  <c r="U2439" i="1"/>
  <c r="V2439" i="1" s="1"/>
  <c r="W2439" i="1" s="1"/>
  <c r="X2439" i="1" s="1"/>
  <c r="Y2439" i="1" s="1"/>
  <c r="U2438" i="1"/>
  <c r="V2438" i="1" s="1"/>
  <c r="W2438" i="1" s="1"/>
  <c r="X2438" i="1" s="1"/>
  <c r="Y2438" i="1" s="1"/>
  <c r="U2436" i="1"/>
  <c r="V2436" i="1" s="1"/>
  <c r="W2436" i="1" s="1"/>
  <c r="X2436" i="1" s="1"/>
  <c r="Y2436" i="1" s="1"/>
  <c r="Z2436" i="1" s="1"/>
  <c r="U2435" i="1"/>
  <c r="V2435" i="1" s="1"/>
  <c r="U2433" i="1"/>
  <c r="V2433" i="1" s="1"/>
  <c r="U2432" i="1"/>
  <c r="V2432" i="1" s="1"/>
  <c r="U2431" i="1"/>
  <c r="V2431" i="1" s="1"/>
  <c r="W2431" i="1" s="1"/>
  <c r="X2431" i="1" s="1"/>
  <c r="Y2431" i="1" s="1"/>
  <c r="Z2431" i="1" s="1"/>
  <c r="AA2431" i="1" s="1"/>
  <c r="AB2431" i="1" s="1"/>
  <c r="AC2431" i="1" s="1"/>
  <c r="AD2431" i="1" s="1"/>
  <c r="AE2431" i="1" s="1"/>
  <c r="AF2431" i="1" s="1"/>
  <c r="AG2431" i="1" s="1"/>
  <c r="AH2431" i="1" s="1"/>
  <c r="U2430" i="1"/>
  <c r="V2430" i="1" s="1"/>
  <c r="W2430" i="1" s="1"/>
  <c r="X2430" i="1" s="1"/>
  <c r="U2428" i="1"/>
  <c r="U2427" i="1"/>
  <c r="V2427" i="1" s="1"/>
  <c r="W2427" i="1" s="1"/>
  <c r="X2427" i="1" s="1"/>
  <c r="Y2427" i="1" s="1"/>
  <c r="Z2427" i="1" s="1"/>
  <c r="AA2427" i="1" s="1"/>
  <c r="AB2427" i="1" s="1"/>
  <c r="AC2427" i="1" s="1"/>
  <c r="AD2427" i="1" s="1"/>
  <c r="AE2427" i="1" s="1"/>
  <c r="AF2427" i="1" s="1"/>
  <c r="U2425" i="1"/>
  <c r="V2425" i="1" s="1"/>
  <c r="U2424" i="1"/>
  <c r="V2424" i="1" s="1"/>
  <c r="U2423" i="1"/>
  <c r="V2423" i="1" s="1"/>
  <c r="U2422" i="1"/>
  <c r="V2422" i="1" s="1"/>
  <c r="W2422" i="1" s="1"/>
  <c r="X2422" i="1" s="1"/>
  <c r="Y2422" i="1" s="1"/>
  <c r="Z2422" i="1" s="1"/>
  <c r="AA2422" i="1" s="1"/>
  <c r="AB2422" i="1" s="1"/>
  <c r="U2420" i="1"/>
  <c r="V2420" i="1" s="1"/>
  <c r="U2419" i="1"/>
  <c r="U2417" i="1"/>
  <c r="V2417" i="1" s="1"/>
  <c r="U2416" i="1"/>
  <c r="V2416" i="1" s="1"/>
  <c r="U2415" i="1"/>
  <c r="V2415" i="1" s="1"/>
  <c r="W2415" i="1" s="1"/>
  <c r="X2415" i="1" s="1"/>
  <c r="U2414" i="1"/>
  <c r="V2414" i="1" s="1"/>
  <c r="W2414" i="1" s="1"/>
  <c r="X2414" i="1" s="1"/>
  <c r="Y2414" i="1" s="1"/>
  <c r="Z2414" i="1" s="1"/>
  <c r="U2412" i="1"/>
  <c r="V2412" i="1" s="1"/>
  <c r="U2411" i="1"/>
  <c r="V2411" i="1" s="1"/>
  <c r="W2411" i="1" s="1"/>
  <c r="X2411" i="1" s="1"/>
  <c r="U2409" i="1"/>
  <c r="V2409" i="1" s="1"/>
  <c r="W2409" i="1" s="1"/>
  <c r="X2409" i="1" s="1"/>
  <c r="Y2409" i="1" s="1"/>
  <c r="U2408" i="1"/>
  <c r="V2408" i="1" s="1"/>
  <c r="W2408" i="1" s="1"/>
  <c r="U2407" i="1"/>
  <c r="V2407" i="1" s="1"/>
  <c r="W2407" i="1" s="1"/>
  <c r="X2407" i="1" s="1"/>
  <c r="Y2407" i="1" s="1"/>
  <c r="U2406" i="1"/>
  <c r="V2406" i="1" s="1"/>
  <c r="W2406" i="1" s="1"/>
  <c r="X2406" i="1" s="1"/>
  <c r="Y2406" i="1" s="1"/>
  <c r="U2404" i="1"/>
  <c r="V2404" i="1" s="1"/>
  <c r="W2404" i="1" s="1"/>
  <c r="X2404" i="1" s="1"/>
  <c r="Y2404" i="1" s="1"/>
  <c r="Z2404" i="1" s="1"/>
  <c r="U2403" i="1"/>
  <c r="V2403" i="1" s="1"/>
  <c r="W2403" i="1" s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C185" i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85" i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W4233" i="1" l="1" a="1"/>
  <c r="W4217" i="1" a="1"/>
  <c r="Y4171" i="1"/>
  <c r="Y4175" i="1"/>
  <c r="Y4179" i="1"/>
  <c r="Y4170" i="1"/>
  <c r="Y4174" i="1"/>
  <c r="Y4178" i="1"/>
  <c r="S2442" i="1"/>
  <c r="S2371" i="1" s="1"/>
  <c r="Y4172" i="1"/>
  <c r="Y4176" i="1"/>
  <c r="Y4180" i="1"/>
  <c r="S2377" i="1"/>
  <c r="S2376" i="1"/>
  <c r="S2378" i="1"/>
  <c r="S2380" i="1"/>
  <c r="S2379" i="1"/>
  <c r="T2450" i="1"/>
  <c r="U2450" i="1" s="1"/>
  <c r="U2379" i="1" s="1"/>
  <c r="S2374" i="1"/>
  <c r="S2434" i="1"/>
  <c r="S2362" i="1" s="1"/>
  <c r="S2410" i="1"/>
  <c r="S2337" i="1" s="1"/>
  <c r="S2402" i="1"/>
  <c r="S2326" i="1" s="1"/>
  <c r="S2418" i="1"/>
  <c r="W2451" i="1"/>
  <c r="X2451" i="1" s="1"/>
  <c r="Y2451" i="1" s="1"/>
  <c r="Z2451" i="1" s="1"/>
  <c r="AA2451" i="1" s="1"/>
  <c r="AB2451" i="1" s="1"/>
  <c r="AC2451" i="1" s="1"/>
  <c r="AD2451" i="1" s="1"/>
  <c r="AE2451" i="1" s="1"/>
  <c r="V2457" i="1"/>
  <c r="W2457" i="1" s="1"/>
  <c r="X2457" i="1" s="1"/>
  <c r="Y2457" i="1" s="1"/>
  <c r="Z2457" i="1" s="1"/>
  <c r="AA2457" i="1" s="1"/>
  <c r="AB2457" i="1" s="1"/>
  <c r="AC2457" i="1" s="1"/>
  <c r="W2420" i="1"/>
  <c r="X2420" i="1" s="1"/>
  <c r="Y2420" i="1" s="1"/>
  <c r="Z2420" i="1" s="1"/>
  <c r="AA2420" i="1" s="1"/>
  <c r="AB2420" i="1" s="1"/>
  <c r="S2375" i="1"/>
  <c r="W2423" i="1"/>
  <c r="X2423" i="1" s="1"/>
  <c r="Y2423" i="1" s="1"/>
  <c r="Z2423" i="1" s="1"/>
  <c r="AA2423" i="1" s="1"/>
  <c r="V2419" i="1"/>
  <c r="W2419" i="1" s="1"/>
  <c r="X2419" i="1" s="1"/>
  <c r="Y4173" i="1"/>
  <c r="Y4177" i="1"/>
  <c r="Y4181" i="1"/>
  <c r="AA2404" i="1"/>
  <c r="AA2462" i="1"/>
  <c r="AC2460" i="1"/>
  <c r="AA2414" i="1"/>
  <c r="W2433" i="1"/>
  <c r="Y2411" i="1"/>
  <c r="X2440" i="1"/>
  <c r="D4182" i="1"/>
  <c r="W4182" i="1"/>
  <c r="X4182" i="1" s="1"/>
  <c r="H4182" i="1"/>
  <c r="I4182" i="1"/>
  <c r="K4182" i="1"/>
  <c r="C4182" i="1"/>
  <c r="G4182" i="1"/>
  <c r="E4182" i="1"/>
  <c r="W2435" i="1"/>
  <c r="W2471" i="1"/>
  <c r="W2412" i="1"/>
  <c r="AT2452" i="1"/>
  <c r="AV2468" i="1"/>
  <c r="X2470" i="1"/>
  <c r="AG2427" i="1"/>
  <c r="AJ2467" i="1"/>
  <c r="Z2406" i="1"/>
  <c r="Z2439" i="1"/>
  <c r="J4182" i="1"/>
  <c r="W2424" i="1"/>
  <c r="Y2454" i="1"/>
  <c r="X2446" i="1"/>
  <c r="AC2422" i="1"/>
  <c r="W2425" i="1"/>
  <c r="V2428" i="1"/>
  <c r="AD2443" i="1"/>
  <c r="Z2438" i="1"/>
  <c r="AH2448" i="1"/>
  <c r="Y2430" i="1"/>
  <c r="V2463" i="1"/>
  <c r="AM2473" i="1"/>
  <c r="AA2456" i="1"/>
  <c r="W2416" i="1"/>
  <c r="W2432" i="1"/>
  <c r="V2447" i="1"/>
  <c r="AB2464" i="1"/>
  <c r="X2403" i="1"/>
  <c r="W2417" i="1"/>
  <c r="AI2431" i="1"/>
  <c r="Z2407" i="1"/>
  <c r="AA2436" i="1"/>
  <c r="V2449" i="1"/>
  <c r="AC2459" i="1"/>
  <c r="AB2472" i="1"/>
  <c r="AB2455" i="1"/>
  <c r="W2465" i="1"/>
  <c r="Y2415" i="1"/>
  <c r="Z2409" i="1"/>
  <c r="X2408" i="1"/>
  <c r="X2444" i="1"/>
  <c r="X2441" i="1"/>
  <c r="S2426" i="1"/>
  <c r="S2458" i="1"/>
  <c r="S2466" i="1"/>
  <c r="W4217" i="1" l="1"/>
  <c r="W4213" i="1" s="1"/>
  <c r="C4183" i="1" s="1"/>
  <c r="AB4217" i="1"/>
  <c r="H4187" i="1" s="1"/>
  <c r="AA4217" i="1"/>
  <c r="AA4218" i="1" s="1"/>
  <c r="AA4219" i="1" s="1"/>
  <c r="Z4217" i="1"/>
  <c r="F4187" i="1" s="1"/>
  <c r="Y4217" i="1"/>
  <c r="E4187" i="1" s="1"/>
  <c r="X4217" i="1"/>
  <c r="D4187" i="1" s="1"/>
  <c r="AE4217" i="1"/>
  <c r="K4187" i="1" s="1"/>
  <c r="AD4217" i="1"/>
  <c r="J4187" i="1" s="1"/>
  <c r="AC4217" i="1"/>
  <c r="I4187" i="1" s="1"/>
  <c r="W4233" i="1"/>
  <c r="Z4233" i="1"/>
  <c r="Y4233" i="1"/>
  <c r="X4233" i="1"/>
  <c r="AE4233" i="1"/>
  <c r="AB4233" i="1"/>
  <c r="AD4233" i="1"/>
  <c r="AC4233" i="1"/>
  <c r="AA4233" i="1"/>
  <c r="AA4213" i="1"/>
  <c r="AA4214" i="1" s="1"/>
  <c r="S2338" i="1"/>
  <c r="S2372" i="1"/>
  <c r="S2340" i="1"/>
  <c r="S2339" i="1"/>
  <c r="L4182" i="1"/>
  <c r="Y4182" i="1" s="1"/>
  <c r="T2410" i="1"/>
  <c r="T2340" i="1" s="1"/>
  <c r="F4182" i="1"/>
  <c r="S2367" i="1"/>
  <c r="S2366" i="1"/>
  <c r="S2370" i="1"/>
  <c r="T2442" i="1"/>
  <c r="T2368" i="1" s="1"/>
  <c r="S2369" i="1"/>
  <c r="S2368" i="1"/>
  <c r="T2374" i="1"/>
  <c r="T2377" i="1"/>
  <c r="T2434" i="1"/>
  <c r="T2364" i="1" s="1"/>
  <c r="S2360" i="1"/>
  <c r="T2375" i="1"/>
  <c r="S2329" i="1"/>
  <c r="T2402" i="1"/>
  <c r="S2332" i="1"/>
  <c r="S2328" i="1"/>
  <c r="S2325" i="1"/>
  <c r="S2359" i="1"/>
  <c r="T2378" i="1"/>
  <c r="S2358" i="1"/>
  <c r="S2363" i="1"/>
  <c r="S2331" i="1"/>
  <c r="T2376" i="1"/>
  <c r="S2333" i="1"/>
  <c r="S2334" i="1"/>
  <c r="S2336" i="1"/>
  <c r="S2335" i="1"/>
  <c r="S2364" i="1"/>
  <c r="S2327" i="1"/>
  <c r="T2379" i="1"/>
  <c r="T2418" i="1"/>
  <c r="S2342" i="1"/>
  <c r="S2345" i="1"/>
  <c r="S2347" i="1"/>
  <c r="S2343" i="1"/>
  <c r="S2344" i="1"/>
  <c r="S2348" i="1"/>
  <c r="S2346" i="1"/>
  <c r="S2330" i="1"/>
  <c r="T2380" i="1"/>
  <c r="S2361" i="1"/>
  <c r="U2375" i="1"/>
  <c r="V2450" i="1"/>
  <c r="U2376" i="1"/>
  <c r="U2380" i="1"/>
  <c r="U2374" i="1"/>
  <c r="U2377" i="1"/>
  <c r="U2378" i="1"/>
  <c r="Y2441" i="1"/>
  <c r="Y2408" i="1"/>
  <c r="AD2459" i="1"/>
  <c r="X2432" i="1"/>
  <c r="AA2439" i="1"/>
  <c r="AA2409" i="1"/>
  <c r="W2463" i="1"/>
  <c r="Y2446" i="1"/>
  <c r="AH2427" i="1"/>
  <c r="X2435" i="1"/>
  <c r="AB2414" i="1"/>
  <c r="X2465" i="1"/>
  <c r="W2449" i="1"/>
  <c r="X2416" i="1"/>
  <c r="AE2443" i="1"/>
  <c r="Z2454" i="1"/>
  <c r="Y2470" i="1"/>
  <c r="Y2444" i="1"/>
  <c r="Z2430" i="1"/>
  <c r="AB2423" i="1"/>
  <c r="AA2406" i="1"/>
  <c r="AU2452" i="1"/>
  <c r="Y2440" i="1"/>
  <c r="AD2460" i="1"/>
  <c r="AA2438" i="1"/>
  <c r="AC2420" i="1"/>
  <c r="AJ2431" i="1"/>
  <c r="AN2473" i="1"/>
  <c r="Z2411" i="1"/>
  <c r="X2412" i="1"/>
  <c r="AB2462" i="1"/>
  <c r="S2383" i="1"/>
  <c r="S2384" i="1"/>
  <c r="S2386" i="1"/>
  <c r="S2387" i="1"/>
  <c r="S2385" i="1"/>
  <c r="S2382" i="1"/>
  <c r="T2458" i="1"/>
  <c r="S2388" i="1"/>
  <c r="AC2455" i="1"/>
  <c r="AC2472" i="1"/>
  <c r="AA2407" i="1"/>
  <c r="X2417" i="1"/>
  <c r="W2447" i="1"/>
  <c r="AI2448" i="1"/>
  <c r="X2425" i="1"/>
  <c r="X2433" i="1"/>
  <c r="Y2419" i="1"/>
  <c r="Y2403" i="1"/>
  <c r="AF2451" i="1"/>
  <c r="AD2457" i="1"/>
  <c r="AB2436" i="1"/>
  <c r="AC2464" i="1"/>
  <c r="W2428" i="1"/>
  <c r="X2424" i="1"/>
  <c r="S2394" i="1"/>
  <c r="S2395" i="1"/>
  <c r="S2393" i="1"/>
  <c r="T2466" i="1"/>
  <c r="S2396" i="1"/>
  <c r="S2392" i="1"/>
  <c r="S2390" i="1"/>
  <c r="S2391" i="1"/>
  <c r="Z2415" i="1"/>
  <c r="AB2456" i="1"/>
  <c r="S2355" i="1"/>
  <c r="S2351" i="1"/>
  <c r="S2352" i="1"/>
  <c r="S2353" i="1"/>
  <c r="S2356" i="1"/>
  <c r="S2350" i="1"/>
  <c r="S2354" i="1"/>
  <c r="T2426" i="1"/>
  <c r="AD2422" i="1"/>
  <c r="AK2467" i="1"/>
  <c r="AW2468" i="1"/>
  <c r="X2471" i="1"/>
  <c r="AB2404" i="1"/>
  <c r="W4218" i="1" l="1"/>
  <c r="C4188" i="1" s="1"/>
  <c r="AC4218" i="1"/>
  <c r="I4188" i="1" s="1"/>
  <c r="AC4213" i="1"/>
  <c r="I4183" i="1" s="1"/>
  <c r="AB4218" i="1"/>
  <c r="H4188" i="1" s="1"/>
  <c r="G4187" i="1"/>
  <c r="G4183" i="1"/>
  <c r="Z4218" i="1"/>
  <c r="Z4219" i="1" s="1"/>
  <c r="F4189" i="1" s="1"/>
  <c r="Z4213" i="1"/>
  <c r="F4183" i="1" s="1"/>
  <c r="Y4218" i="1"/>
  <c r="E4188" i="1" s="1"/>
  <c r="Y4213" i="1"/>
  <c r="E4183" i="1" s="1"/>
  <c r="AD4234" i="1"/>
  <c r="V4188" i="1" s="1"/>
  <c r="AD4229" i="1"/>
  <c r="V4183" i="1" s="1"/>
  <c r="V4187" i="1"/>
  <c r="AE4229" i="1"/>
  <c r="W4183" i="1" s="1"/>
  <c r="AE4234" i="1"/>
  <c r="W4188" i="1" s="1"/>
  <c r="W4187" i="1"/>
  <c r="X4234" i="1"/>
  <c r="P4188" i="1" s="1"/>
  <c r="P4187" i="1"/>
  <c r="X4229" i="1"/>
  <c r="P4183" i="1" s="1"/>
  <c r="AD4218" i="1"/>
  <c r="J4188" i="1" s="1"/>
  <c r="AE4218" i="1"/>
  <c r="K4188" i="1" s="1"/>
  <c r="Q4187" i="1"/>
  <c r="Y4234" i="1"/>
  <c r="Q4188" i="1" s="1"/>
  <c r="Y4229" i="1"/>
  <c r="Q4183" i="1" s="1"/>
  <c r="AD4213" i="1"/>
  <c r="J4183" i="1" s="1"/>
  <c r="AE4213" i="1"/>
  <c r="K4183" i="1" s="1"/>
  <c r="R4187" i="1"/>
  <c r="Z4234" i="1"/>
  <c r="R4188" i="1" s="1"/>
  <c r="Z4229" i="1"/>
  <c r="R4183" i="1" s="1"/>
  <c r="X4218" i="1"/>
  <c r="X4219" i="1" s="1"/>
  <c r="D4189" i="1" s="1"/>
  <c r="AA4234" i="1"/>
  <c r="S4188" i="1" s="1"/>
  <c r="AA4229" i="1"/>
  <c r="S4183" i="1" s="1"/>
  <c r="S4187" i="1"/>
  <c r="O4187" i="1"/>
  <c r="W4229" i="1"/>
  <c r="W4234" i="1"/>
  <c r="AF4233" i="1"/>
  <c r="AB4234" i="1"/>
  <c r="T4188" i="1" s="1"/>
  <c r="AB4229" i="1"/>
  <c r="T4183" i="1" s="1"/>
  <c r="T4187" i="1"/>
  <c r="X4213" i="1"/>
  <c r="D4183" i="1" s="1"/>
  <c r="AB4213" i="1"/>
  <c r="H4183" i="1" s="1"/>
  <c r="AC4234" i="1"/>
  <c r="U4188" i="1" s="1"/>
  <c r="AC4229" i="1"/>
  <c r="U4183" i="1" s="1"/>
  <c r="U4187" i="1"/>
  <c r="C4187" i="1"/>
  <c r="AF4217" i="1"/>
  <c r="L4187" i="1" s="1"/>
  <c r="AC4214" i="1"/>
  <c r="I4184" i="1" s="1"/>
  <c r="AA4215" i="1"/>
  <c r="G4184" i="1"/>
  <c r="AB4219" i="1"/>
  <c r="G4188" i="1"/>
  <c r="AA4220" i="1"/>
  <c r="AA4221" i="1" s="1"/>
  <c r="G4191" i="1" s="1"/>
  <c r="G4189" i="1"/>
  <c r="W4219" i="1"/>
  <c r="W4214" i="1"/>
  <c r="T2337" i="1"/>
  <c r="T2334" i="1"/>
  <c r="T2358" i="1"/>
  <c r="T2370" i="1"/>
  <c r="T2333" i="1"/>
  <c r="T2335" i="1"/>
  <c r="T2336" i="1"/>
  <c r="T2362" i="1"/>
  <c r="T2339" i="1"/>
  <c r="U2410" i="1"/>
  <c r="U2336" i="1" s="1"/>
  <c r="T2367" i="1"/>
  <c r="T2338" i="1"/>
  <c r="T2366" i="1"/>
  <c r="T2360" i="1"/>
  <c r="T2361" i="1"/>
  <c r="U2442" i="1"/>
  <c r="U2367" i="1" s="1"/>
  <c r="T2359" i="1"/>
  <c r="T2363" i="1"/>
  <c r="T2372" i="1"/>
  <c r="T2371" i="1"/>
  <c r="T2369" i="1"/>
  <c r="U2434" i="1"/>
  <c r="V2434" i="1" s="1"/>
  <c r="T2325" i="1"/>
  <c r="T2327" i="1"/>
  <c r="T2332" i="1"/>
  <c r="T2330" i="1"/>
  <c r="T2329" i="1"/>
  <c r="U2402" i="1"/>
  <c r="T2331" i="1"/>
  <c r="T2326" i="1"/>
  <c r="T2328" i="1"/>
  <c r="C4207" i="1"/>
  <c r="X4207" i="1" s="1"/>
  <c r="T2344" i="1"/>
  <c r="T2348" i="1"/>
  <c r="T2343" i="1"/>
  <c r="T2345" i="1"/>
  <c r="U2418" i="1"/>
  <c r="T2346" i="1"/>
  <c r="T2342" i="1"/>
  <c r="T2347" i="1"/>
  <c r="V2379" i="1"/>
  <c r="V2374" i="1"/>
  <c r="V2378" i="1"/>
  <c r="V2376" i="1"/>
  <c r="V2377" i="1"/>
  <c r="V2380" i="1"/>
  <c r="V2375" i="1"/>
  <c r="W2450" i="1"/>
  <c r="AC2436" i="1"/>
  <c r="Y2412" i="1"/>
  <c r="AD2420" i="1"/>
  <c r="H4207" i="1"/>
  <c r="AC4207" i="1" s="1"/>
  <c r="Y2424" i="1"/>
  <c r="Y2425" i="1"/>
  <c r="O4207" i="1"/>
  <c r="AJ4207" i="1" s="1"/>
  <c r="Z2408" i="1"/>
  <c r="AE2422" i="1"/>
  <c r="AC2456" i="1"/>
  <c r="AG2451" i="1"/>
  <c r="AJ2448" i="1"/>
  <c r="AB2407" i="1"/>
  <c r="AB2438" i="1"/>
  <c r="AV2452" i="1"/>
  <c r="AF2443" i="1"/>
  <c r="AC2414" i="1"/>
  <c r="X2463" i="1"/>
  <c r="AA2430" i="1"/>
  <c r="Y2417" i="1"/>
  <c r="AA2411" i="1"/>
  <c r="AA2454" i="1"/>
  <c r="AX2468" i="1"/>
  <c r="AE2457" i="1"/>
  <c r="Y2465" i="1"/>
  <c r="G4207" i="1"/>
  <c r="AB4207" i="1" s="1"/>
  <c r="N4207" i="1"/>
  <c r="AI4207" i="1" s="1"/>
  <c r="AL2467" i="1"/>
  <c r="X2428" i="1"/>
  <c r="AO2473" i="1"/>
  <c r="AB2406" i="1"/>
  <c r="Y2416" i="1"/>
  <c r="D4207" i="1"/>
  <c r="Y4207" i="1" s="1"/>
  <c r="M4207" i="1"/>
  <c r="AH4207" i="1" s="1"/>
  <c r="L4207" i="1"/>
  <c r="AG4207" i="1" s="1"/>
  <c r="AB2439" i="1"/>
  <c r="Z2441" i="1"/>
  <c r="AE2459" i="1"/>
  <c r="P4207" i="1"/>
  <c r="AK4207" i="1" s="1"/>
  <c r="AA2415" i="1"/>
  <c r="Z2403" i="1"/>
  <c r="Y2435" i="1"/>
  <c r="AC2404" i="1"/>
  <c r="T2390" i="1"/>
  <c r="T2393" i="1"/>
  <c r="T2396" i="1"/>
  <c r="T2395" i="1"/>
  <c r="T2394" i="1"/>
  <c r="U2466" i="1"/>
  <c r="T2392" i="1"/>
  <c r="T2391" i="1"/>
  <c r="AD2464" i="1"/>
  <c r="Y2433" i="1"/>
  <c r="T2386" i="1"/>
  <c r="T2384" i="1"/>
  <c r="T2387" i="1"/>
  <c r="U2458" i="1"/>
  <c r="T2385" i="1"/>
  <c r="T2388" i="1"/>
  <c r="T2383" i="1"/>
  <c r="T2382" i="1"/>
  <c r="AC2462" i="1"/>
  <c r="AK2431" i="1"/>
  <c r="AE2460" i="1"/>
  <c r="AC2423" i="1"/>
  <c r="Z2444" i="1"/>
  <c r="AB2409" i="1"/>
  <c r="K4207" i="1"/>
  <c r="AF4207" i="1" s="1"/>
  <c r="Y2432" i="1"/>
  <c r="X2449" i="1"/>
  <c r="B4207" i="1"/>
  <c r="W4207" i="1" s="1"/>
  <c r="Z2440" i="1"/>
  <c r="Z2446" i="1"/>
  <c r="AD2472" i="1"/>
  <c r="J4207" i="1"/>
  <c r="AE4207" i="1" s="1"/>
  <c r="F4207" i="1"/>
  <c r="AA4207" i="1" s="1"/>
  <c r="Y2471" i="1"/>
  <c r="U2426" i="1"/>
  <c r="T2356" i="1"/>
  <c r="T2351" i="1"/>
  <c r="T2352" i="1"/>
  <c r="T2355" i="1"/>
  <c r="T2353" i="1"/>
  <c r="T2350" i="1"/>
  <c r="T2354" i="1"/>
  <c r="Z2419" i="1"/>
  <c r="X2447" i="1"/>
  <c r="AD2455" i="1"/>
  <c r="Z2470" i="1"/>
  <c r="AI2427" i="1"/>
  <c r="E4207" i="1"/>
  <c r="Z4207" i="1" s="1"/>
  <c r="I4207" i="1"/>
  <c r="AD4207" i="1" s="1"/>
  <c r="Q4207" i="1"/>
  <c r="AL4207" i="1" s="1"/>
  <c r="AD4214" i="1" l="1"/>
  <c r="F4188" i="1"/>
  <c r="AC4219" i="1"/>
  <c r="I4189" i="1" s="1"/>
  <c r="Y4214" i="1"/>
  <c r="E4184" i="1" s="1"/>
  <c r="Y4219" i="1"/>
  <c r="Z4220" i="1"/>
  <c r="Z4221" i="1" s="1"/>
  <c r="F4191" i="1" s="1"/>
  <c r="Z4214" i="1"/>
  <c r="F4184" i="1" s="1"/>
  <c r="X4230" i="1"/>
  <c r="P4184" i="1" s="1"/>
  <c r="D4188" i="1"/>
  <c r="AB4235" i="1"/>
  <c r="T4189" i="1" s="1"/>
  <c r="AA4235" i="1"/>
  <c r="S4189" i="1" s="1"/>
  <c r="AC4230" i="1"/>
  <c r="U4184" i="1" s="1"/>
  <c r="AF4213" i="1"/>
  <c r="L4183" i="1" s="1"/>
  <c r="Y4235" i="1"/>
  <c r="Q4189" i="1" s="1"/>
  <c r="X4220" i="1"/>
  <c r="X4221" i="1" s="1"/>
  <c r="D4191" i="1" s="1"/>
  <c r="AF4218" i="1"/>
  <c r="L4188" i="1" s="1"/>
  <c r="AA4230" i="1"/>
  <c r="S4184" i="1" s="1"/>
  <c r="Z4235" i="1"/>
  <c r="Y4230" i="1"/>
  <c r="AD4230" i="1"/>
  <c r="V4184" i="1" s="1"/>
  <c r="AD4219" i="1"/>
  <c r="J4189" i="1" s="1"/>
  <c r="AB4214" i="1"/>
  <c r="AB4215" i="1" s="1"/>
  <c r="AE4230" i="1"/>
  <c r="O4188" i="1"/>
  <c r="X4188" i="1" s="1"/>
  <c r="AF4234" i="1"/>
  <c r="AE4214" i="1"/>
  <c r="AE4215" i="1" s="1"/>
  <c r="AC4215" i="1"/>
  <c r="I4185" i="1" s="1"/>
  <c r="X4214" i="1"/>
  <c r="X4187" i="1"/>
  <c r="Y4187" i="1" s="1"/>
  <c r="Z4230" i="1"/>
  <c r="X4235" i="1"/>
  <c r="AC4235" i="1"/>
  <c r="W4235" i="1"/>
  <c r="AE4235" i="1"/>
  <c r="AD4235" i="1"/>
  <c r="O4183" i="1"/>
  <c r="X4183" i="1" s="1"/>
  <c r="AF4229" i="1"/>
  <c r="AN4207" i="1"/>
  <c r="AE4219" i="1"/>
  <c r="AE4220" i="1" s="1"/>
  <c r="AB4230" i="1"/>
  <c r="W4230" i="1"/>
  <c r="G4190" i="1"/>
  <c r="AA4216" i="1"/>
  <c r="G4186" i="1" s="1"/>
  <c r="G4185" i="1"/>
  <c r="H4189" i="1"/>
  <c r="AB4220" i="1"/>
  <c r="E4189" i="1"/>
  <c r="Y4220" i="1"/>
  <c r="C4189" i="1"/>
  <c r="W4220" i="1"/>
  <c r="J4184" i="1"/>
  <c r="AD4215" i="1"/>
  <c r="W4215" i="1"/>
  <c r="C4184" i="1"/>
  <c r="U2366" i="1"/>
  <c r="U2364" i="1"/>
  <c r="U2361" i="1"/>
  <c r="U2338" i="1"/>
  <c r="V2410" i="1"/>
  <c r="W2410" i="1" s="1"/>
  <c r="U2333" i="1"/>
  <c r="U2339" i="1"/>
  <c r="U2360" i="1"/>
  <c r="U2340" i="1"/>
  <c r="U2334" i="1"/>
  <c r="U2370" i="1"/>
  <c r="U2337" i="1"/>
  <c r="V2442" i="1"/>
  <c r="V2366" i="1" s="1"/>
  <c r="U2335" i="1"/>
  <c r="U2371" i="1"/>
  <c r="U2358" i="1"/>
  <c r="U2372" i="1"/>
  <c r="U2369" i="1"/>
  <c r="U2368" i="1"/>
  <c r="U2359" i="1"/>
  <c r="U2363" i="1"/>
  <c r="U2362" i="1"/>
  <c r="V2418" i="1"/>
  <c r="U2344" i="1"/>
  <c r="U2347" i="1"/>
  <c r="U2348" i="1"/>
  <c r="U2346" i="1"/>
  <c r="U2343" i="1"/>
  <c r="U2345" i="1"/>
  <c r="U2342" i="1"/>
  <c r="U2331" i="1"/>
  <c r="U2325" i="1"/>
  <c r="V2402" i="1"/>
  <c r="U2332" i="1"/>
  <c r="U2328" i="1"/>
  <c r="U2330" i="1"/>
  <c r="U2327" i="1"/>
  <c r="U2326" i="1"/>
  <c r="U2329" i="1"/>
  <c r="W2374" i="1"/>
  <c r="W2380" i="1"/>
  <c r="W2379" i="1"/>
  <c r="W2375" i="1"/>
  <c r="W2377" i="1"/>
  <c r="W2376" i="1"/>
  <c r="W2378" i="1"/>
  <c r="X2450" i="1"/>
  <c r="AF2460" i="1"/>
  <c r="Z2435" i="1"/>
  <c r="Z2412" i="1"/>
  <c r="AA2440" i="1"/>
  <c r="U2387" i="1"/>
  <c r="U2384" i="1"/>
  <c r="U2383" i="1"/>
  <c r="U2385" i="1"/>
  <c r="U2382" i="1"/>
  <c r="U2388" i="1"/>
  <c r="V2458" i="1"/>
  <c r="U2386" i="1"/>
  <c r="Y2428" i="1"/>
  <c r="Z2425" i="1"/>
  <c r="AJ2427" i="1"/>
  <c r="Z2432" i="1"/>
  <c r="AD2462" i="1"/>
  <c r="AM2467" i="1"/>
  <c r="Z2465" i="1"/>
  <c r="AY2468" i="1"/>
  <c r="AB2454" i="1"/>
  <c r="AD2436" i="1"/>
  <c r="AA2441" i="1"/>
  <c r="AD2414" i="1"/>
  <c r="V2363" i="1"/>
  <c r="V2361" i="1"/>
  <c r="V2359" i="1"/>
  <c r="W2434" i="1"/>
  <c r="V2364" i="1"/>
  <c r="V2360" i="1"/>
  <c r="V2362" i="1"/>
  <c r="V2358" i="1"/>
  <c r="AA2470" i="1"/>
  <c r="AB2415" i="1"/>
  <c r="AC2439" i="1"/>
  <c r="AF2457" i="1"/>
  <c r="AW2452" i="1"/>
  <c r="AE2455" i="1"/>
  <c r="AA2444" i="1"/>
  <c r="Z2417" i="1"/>
  <c r="AB2430" i="1"/>
  <c r="AC2438" i="1"/>
  <c r="AH2451" i="1"/>
  <c r="AD2456" i="1"/>
  <c r="AA2408" i="1"/>
  <c r="AD2404" i="1"/>
  <c r="AF2459" i="1"/>
  <c r="Z2416" i="1"/>
  <c r="AK2448" i="1"/>
  <c r="U2354" i="1"/>
  <c r="U2350" i="1"/>
  <c r="U2356" i="1"/>
  <c r="U2352" i="1"/>
  <c r="U2353" i="1"/>
  <c r="U2355" i="1"/>
  <c r="V2426" i="1"/>
  <c r="U2351" i="1"/>
  <c r="AP2473" i="1"/>
  <c r="AE2420" i="1"/>
  <c r="AD2423" i="1"/>
  <c r="Z2433" i="1"/>
  <c r="U2392" i="1"/>
  <c r="U2391" i="1"/>
  <c r="U2390" i="1"/>
  <c r="V2466" i="1"/>
  <c r="U2396" i="1"/>
  <c r="U2395" i="1"/>
  <c r="U2393" i="1"/>
  <c r="U2394" i="1"/>
  <c r="AG2443" i="1"/>
  <c r="AE2464" i="1"/>
  <c r="AC2406" i="1"/>
  <c r="AB2411" i="1"/>
  <c r="AA2419" i="1"/>
  <c r="AE2472" i="1"/>
  <c r="AL2431" i="1"/>
  <c r="AA2403" i="1"/>
  <c r="AF2422" i="1"/>
  <c r="Z2424" i="1"/>
  <c r="Y2447" i="1"/>
  <c r="Z2471" i="1"/>
  <c r="AA2446" i="1"/>
  <c r="Y2449" i="1"/>
  <c r="AC2409" i="1"/>
  <c r="Y2463" i="1"/>
  <c r="AC2407" i="1"/>
  <c r="AC4220" i="1" l="1"/>
  <c r="K4184" i="1"/>
  <c r="Y4183" i="1"/>
  <c r="AD4220" i="1"/>
  <c r="Y4236" i="1"/>
  <c r="Q4190" i="1" s="1"/>
  <c r="X4231" i="1"/>
  <c r="X4232" i="1" s="1"/>
  <c r="P4186" i="1" s="1"/>
  <c r="F4190" i="1"/>
  <c r="Z4215" i="1"/>
  <c r="F4185" i="1" s="1"/>
  <c r="Y4215" i="1"/>
  <c r="E4185" i="1" s="1"/>
  <c r="AA4236" i="1"/>
  <c r="S4190" i="1" s="1"/>
  <c r="AC4231" i="1"/>
  <c r="U4185" i="1" s="1"/>
  <c r="AC4216" i="1"/>
  <c r="I4186" i="1" s="1"/>
  <c r="Y4188" i="1"/>
  <c r="AA4231" i="1"/>
  <c r="AA4232" i="1" s="1"/>
  <c r="S4186" i="1" s="1"/>
  <c r="AD4231" i="1"/>
  <c r="V4185" i="1" s="1"/>
  <c r="AB4236" i="1"/>
  <c r="AB4237" i="1" s="1"/>
  <c r="T4191" i="1" s="1"/>
  <c r="D4190" i="1"/>
  <c r="Q4184" i="1"/>
  <c r="Y4231" i="1"/>
  <c r="R4189" i="1"/>
  <c r="Z4236" i="1"/>
  <c r="H4184" i="1"/>
  <c r="AF4219" i="1"/>
  <c r="L4189" i="1" s="1"/>
  <c r="W4184" i="1"/>
  <c r="AE4231" i="1"/>
  <c r="K4189" i="1"/>
  <c r="T4184" i="1"/>
  <c r="AB4231" i="1"/>
  <c r="W4189" i="1"/>
  <c r="AE4236" i="1"/>
  <c r="P4185" i="1"/>
  <c r="D4184" i="1"/>
  <c r="X4215" i="1"/>
  <c r="O4189" i="1"/>
  <c r="AF4235" i="1"/>
  <c r="W4236" i="1"/>
  <c r="AF4214" i="1"/>
  <c r="L4184" i="1" s="1"/>
  <c r="U4189" i="1"/>
  <c r="AC4236" i="1"/>
  <c r="P4189" i="1"/>
  <c r="X4236" i="1"/>
  <c r="O4184" i="1"/>
  <c r="AF4230" i="1"/>
  <c r="W4231" i="1"/>
  <c r="V4189" i="1"/>
  <c r="AD4236" i="1"/>
  <c r="R4184" i="1"/>
  <c r="Z4231" i="1"/>
  <c r="H4185" i="1"/>
  <c r="AB4216" i="1"/>
  <c r="H4186" i="1" s="1"/>
  <c r="AB4221" i="1"/>
  <c r="H4191" i="1" s="1"/>
  <c r="H4190" i="1"/>
  <c r="AE4221" i="1"/>
  <c r="K4191" i="1" s="1"/>
  <c r="K4190" i="1"/>
  <c r="J4190" i="1"/>
  <c r="J4185" i="1"/>
  <c r="AD4216" i="1"/>
  <c r="J4186" i="1" s="1"/>
  <c r="K4185" i="1"/>
  <c r="AE4216" i="1"/>
  <c r="K4186" i="1" s="1"/>
  <c r="W4221" i="1"/>
  <c r="C4190" i="1"/>
  <c r="AC4221" i="1"/>
  <c r="I4191" i="1" s="1"/>
  <c r="I4190" i="1"/>
  <c r="Y4221" i="1"/>
  <c r="E4191" i="1" s="1"/>
  <c r="E4190" i="1"/>
  <c r="W4216" i="1"/>
  <c r="C4185" i="1"/>
  <c r="V2334" i="1"/>
  <c r="V2336" i="1"/>
  <c r="V2335" i="1"/>
  <c r="V2333" i="1"/>
  <c r="W2442" i="1"/>
  <c r="W2371" i="1" s="1"/>
  <c r="V2338" i="1"/>
  <c r="V2339" i="1"/>
  <c r="V2340" i="1"/>
  <c r="V2337" i="1"/>
  <c r="V2370" i="1"/>
  <c r="V2372" i="1"/>
  <c r="V2367" i="1"/>
  <c r="V2368" i="1"/>
  <c r="V2371" i="1"/>
  <c r="V2369" i="1"/>
  <c r="V2345" i="1"/>
  <c r="V2348" i="1"/>
  <c r="V2343" i="1"/>
  <c r="W2418" i="1"/>
  <c r="V2347" i="1"/>
  <c r="V2346" i="1"/>
  <c r="V2344" i="1"/>
  <c r="V2342" i="1"/>
  <c r="V2326" i="1"/>
  <c r="V2325" i="1"/>
  <c r="V2330" i="1"/>
  <c r="V2328" i="1"/>
  <c r="V2331" i="1"/>
  <c r="V2332" i="1"/>
  <c r="W2402" i="1"/>
  <c r="V2329" i="1"/>
  <c r="V2327" i="1"/>
  <c r="Y2450" i="1"/>
  <c r="X2374" i="1"/>
  <c r="X2379" i="1"/>
  <c r="X2378" i="1"/>
  <c r="X2376" i="1"/>
  <c r="X2380" i="1"/>
  <c r="X2377" i="1"/>
  <c r="X2375" i="1"/>
  <c r="AA2424" i="1"/>
  <c r="AE2423" i="1"/>
  <c r="AM2431" i="1"/>
  <c r="AB2444" i="1"/>
  <c r="AG2457" i="1"/>
  <c r="AK2427" i="1"/>
  <c r="Z2463" i="1"/>
  <c r="AB2446" i="1"/>
  <c r="AA2416" i="1"/>
  <c r="AB2408" i="1"/>
  <c r="AA2412" i="1"/>
  <c r="Z2449" i="1"/>
  <c r="AG2422" i="1"/>
  <c r="AF2472" i="1"/>
  <c r="AN2467" i="1"/>
  <c r="AD2407" i="1"/>
  <c r="AF2464" i="1"/>
  <c r="W2333" i="1"/>
  <c r="W2336" i="1"/>
  <c r="W2334" i="1"/>
  <c r="X2410" i="1"/>
  <c r="W2338" i="1"/>
  <c r="W2337" i="1"/>
  <c r="W2335" i="1"/>
  <c r="W2339" i="1"/>
  <c r="W2340" i="1"/>
  <c r="AE2456" i="1"/>
  <c r="AD2439" i="1"/>
  <c r="AB2441" i="1"/>
  <c r="AE2436" i="1"/>
  <c r="AA2425" i="1"/>
  <c r="AB2440" i="1"/>
  <c r="V2392" i="1"/>
  <c r="V2395" i="1"/>
  <c r="W2466" i="1"/>
  <c r="V2391" i="1"/>
  <c r="V2396" i="1"/>
  <c r="V2393" i="1"/>
  <c r="V2390" i="1"/>
  <c r="V2394" i="1"/>
  <c r="AA2432" i="1"/>
  <c r="AD2406" i="1"/>
  <c r="AH2443" i="1"/>
  <c r="AE2404" i="1"/>
  <c r="AA2417" i="1"/>
  <c r="AA2465" i="1"/>
  <c r="AD2409" i="1"/>
  <c r="Z2447" i="1"/>
  <c r="AQ2473" i="1"/>
  <c r="AL2448" i="1"/>
  <c r="AD2438" i="1"/>
  <c r="AB2470" i="1"/>
  <c r="AE2462" i="1"/>
  <c r="V2382" i="1"/>
  <c r="V2385" i="1"/>
  <c r="V2387" i="1"/>
  <c r="V2384" i="1"/>
  <c r="V2383" i="1"/>
  <c r="W2458" i="1"/>
  <c r="V2388" i="1"/>
  <c r="V2386" i="1"/>
  <c r="AA2435" i="1"/>
  <c r="AC2411" i="1"/>
  <c r="AA2433" i="1"/>
  <c r="AG2459" i="1"/>
  <c r="AC2415" i="1"/>
  <c r="AZ2468" i="1"/>
  <c r="Z2428" i="1"/>
  <c r="AE2414" i="1"/>
  <c r="AB2403" i="1"/>
  <c r="AB2419" i="1"/>
  <c r="AF2420" i="1"/>
  <c r="AC2454" i="1"/>
  <c r="AA2471" i="1"/>
  <c r="W2426" i="1"/>
  <c r="V2352" i="1"/>
  <c r="V2353" i="1"/>
  <c r="V2354" i="1"/>
  <c r="V2350" i="1"/>
  <c r="V2356" i="1"/>
  <c r="V2355" i="1"/>
  <c r="V2351" i="1"/>
  <c r="AI2451" i="1"/>
  <c r="AC2430" i="1"/>
  <c r="AF2455" i="1"/>
  <c r="AX2452" i="1"/>
  <c r="W2360" i="1"/>
  <c r="X2434" i="1"/>
  <c r="W2359" i="1"/>
  <c r="W2364" i="1"/>
  <c r="W2361" i="1"/>
  <c r="W2363" i="1"/>
  <c r="W2362" i="1"/>
  <c r="W2358" i="1"/>
  <c r="AG2460" i="1"/>
  <c r="AF4220" i="1" l="1"/>
  <c r="AD4221" i="1"/>
  <c r="J4191" i="1" s="1"/>
  <c r="Z4216" i="1"/>
  <c r="F4186" i="1" s="1"/>
  <c r="AC4232" i="1"/>
  <c r="U4186" i="1" s="1"/>
  <c r="Y4237" i="1"/>
  <c r="Q4191" i="1" s="1"/>
  <c r="T4190" i="1"/>
  <c r="Y4216" i="1"/>
  <c r="E4186" i="1" s="1"/>
  <c r="AF4215" i="1"/>
  <c r="L4185" i="1" s="1"/>
  <c r="AA4237" i="1"/>
  <c r="S4191" i="1" s="1"/>
  <c r="S4185" i="1"/>
  <c r="AD4232" i="1"/>
  <c r="V4186" i="1" s="1"/>
  <c r="W4185" i="1"/>
  <c r="AE4232" i="1"/>
  <c r="W4186" i="1" s="1"/>
  <c r="R4190" i="1"/>
  <c r="Z4237" i="1"/>
  <c r="R4191" i="1" s="1"/>
  <c r="Q4185" i="1"/>
  <c r="Y4232" i="1"/>
  <c r="Q4186" i="1" s="1"/>
  <c r="R4185" i="1"/>
  <c r="Z4232" i="1"/>
  <c r="R4186" i="1" s="1"/>
  <c r="O4190" i="1"/>
  <c r="AF4236" i="1"/>
  <c r="W4237" i="1"/>
  <c r="P4190" i="1"/>
  <c r="X4237" i="1"/>
  <c r="P4191" i="1" s="1"/>
  <c r="U4190" i="1"/>
  <c r="AC4237" i="1"/>
  <c r="U4191" i="1" s="1"/>
  <c r="W4190" i="1"/>
  <c r="AE4237" i="1"/>
  <c r="W4191" i="1" s="1"/>
  <c r="V4190" i="1"/>
  <c r="AD4237" i="1"/>
  <c r="V4191" i="1" s="1"/>
  <c r="X4189" i="1"/>
  <c r="Y4189" i="1" s="1"/>
  <c r="D4185" i="1"/>
  <c r="X4216" i="1"/>
  <c r="D4186" i="1" s="1"/>
  <c r="T4185" i="1"/>
  <c r="AB4232" i="1"/>
  <c r="T4186" i="1" s="1"/>
  <c r="O4185" i="1"/>
  <c r="AF4231" i="1"/>
  <c r="W4232" i="1"/>
  <c r="X4184" i="1"/>
  <c r="Y4184" i="1" s="1"/>
  <c r="C4186" i="1"/>
  <c r="AF4221" i="1"/>
  <c r="C4191" i="1"/>
  <c r="L4191" i="1" s="1"/>
  <c r="L4190" i="1"/>
  <c r="W2366" i="1"/>
  <c r="W2368" i="1"/>
  <c r="W2370" i="1"/>
  <c r="W2372" i="1"/>
  <c r="W2369" i="1"/>
  <c r="W2367" i="1"/>
  <c r="X2442" i="1"/>
  <c r="X2371" i="1" s="1"/>
  <c r="W2344" i="1"/>
  <c r="X2418" i="1"/>
  <c r="W2345" i="1"/>
  <c r="W2347" i="1"/>
  <c r="W2342" i="1"/>
  <c r="W2346" i="1"/>
  <c r="W2343" i="1"/>
  <c r="W2348" i="1"/>
  <c r="W2327" i="1"/>
  <c r="W2325" i="1"/>
  <c r="W2332" i="1"/>
  <c r="W2330" i="1"/>
  <c r="W2328" i="1"/>
  <c r="W2329" i="1"/>
  <c r="W2326" i="1"/>
  <c r="X2402" i="1"/>
  <c r="W2331" i="1"/>
  <c r="Y2380" i="1"/>
  <c r="Y2376" i="1"/>
  <c r="Y2374" i="1"/>
  <c r="Y2379" i="1"/>
  <c r="Y2375" i="1"/>
  <c r="Y2378" i="1"/>
  <c r="Z2450" i="1"/>
  <c r="Y2377" i="1"/>
  <c r="AF2436" i="1"/>
  <c r="AG2455" i="1"/>
  <c r="X2426" i="1"/>
  <c r="W2350" i="1"/>
  <c r="W2353" i="1"/>
  <c r="W2354" i="1"/>
  <c r="W2352" i="1"/>
  <c r="W2355" i="1"/>
  <c r="W2356" i="1"/>
  <c r="W2351" i="1"/>
  <c r="AE2438" i="1"/>
  <c r="AB2425" i="1"/>
  <c r="AJ2451" i="1"/>
  <c r="AA2449" i="1"/>
  <c r="AY2452" i="1"/>
  <c r="AH2460" i="1"/>
  <c r="AD2415" i="1"/>
  <c r="AD2411" i="1"/>
  <c r="AE2406" i="1"/>
  <c r="AC2408" i="1"/>
  <c r="AF2423" i="1"/>
  <c r="AD2430" i="1"/>
  <c r="AB2435" i="1"/>
  <c r="AR2473" i="1"/>
  <c r="AF2462" i="1"/>
  <c r="AH2457" i="1"/>
  <c r="AD2454" i="1"/>
  <c r="AB2416" i="1"/>
  <c r="X2333" i="1"/>
  <c r="Y2410" i="1"/>
  <c r="X2337" i="1"/>
  <c r="X2336" i="1"/>
  <c r="X2334" i="1"/>
  <c r="X2338" i="1"/>
  <c r="X2335" i="1"/>
  <c r="X2339" i="1"/>
  <c r="X2340" i="1"/>
  <c r="AA2463" i="1"/>
  <c r="AL2427" i="1"/>
  <c r="BA2468" i="1"/>
  <c r="AA2447" i="1"/>
  <c r="AB2417" i="1"/>
  <c r="AC2441" i="1"/>
  <c r="AF2456" i="1"/>
  <c r="AH2422" i="1"/>
  <c r="AB2471" i="1"/>
  <c r="AC2419" i="1"/>
  <c r="X2458" i="1"/>
  <c r="W2387" i="1"/>
  <c r="W2385" i="1"/>
  <c r="W2384" i="1"/>
  <c r="W2382" i="1"/>
  <c r="W2383" i="1"/>
  <c r="W2388" i="1"/>
  <c r="W2386" i="1"/>
  <c r="AF2404" i="1"/>
  <c r="AC2440" i="1"/>
  <c r="AG2464" i="1"/>
  <c r="AG2472" i="1"/>
  <c r="AE2409" i="1"/>
  <c r="X2466" i="1"/>
  <c r="W2396" i="1"/>
  <c r="W2395" i="1"/>
  <c r="W2392" i="1"/>
  <c r="W2391" i="1"/>
  <c r="W2390" i="1"/>
  <c r="W2393" i="1"/>
  <c r="W2394" i="1"/>
  <c r="AC2444" i="1"/>
  <c r="AN2431" i="1"/>
  <c r="X2360" i="1"/>
  <c r="Y2434" i="1"/>
  <c r="X2359" i="1"/>
  <c r="X2362" i="1"/>
  <c r="X2361" i="1"/>
  <c r="X2363" i="1"/>
  <c r="X2364" i="1"/>
  <c r="X2358" i="1"/>
  <c r="AC2403" i="1"/>
  <c r="AA2428" i="1"/>
  <c r="AH2459" i="1"/>
  <c r="AB2433" i="1"/>
  <c r="AC2470" i="1"/>
  <c r="AB2432" i="1"/>
  <c r="AE2439" i="1"/>
  <c r="AO2467" i="1"/>
  <c r="AB2412" i="1"/>
  <c r="AB2424" i="1"/>
  <c r="AG2420" i="1"/>
  <c r="AF2414" i="1"/>
  <c r="AM2448" i="1"/>
  <c r="AB2465" i="1"/>
  <c r="AI2443" i="1"/>
  <c r="AE2407" i="1"/>
  <c r="AC2446" i="1"/>
  <c r="AF4216" i="1" l="1"/>
  <c r="L4186" i="1" s="1"/>
  <c r="X4185" i="1"/>
  <c r="Y4185" i="1" s="1"/>
  <c r="O4186" i="1"/>
  <c r="X4186" i="1" s="1"/>
  <c r="AF4232" i="1"/>
  <c r="X4190" i="1"/>
  <c r="Y4190" i="1" s="1"/>
  <c r="O4191" i="1"/>
  <c r="X4191" i="1" s="1"/>
  <c r="Y4191" i="1" s="1"/>
  <c r="AF4237" i="1"/>
  <c r="X2367" i="1"/>
  <c r="Y2442" i="1"/>
  <c r="Y2366" i="1" s="1"/>
  <c r="X2369" i="1"/>
  <c r="X2372" i="1"/>
  <c r="X2370" i="1"/>
  <c r="X2366" i="1"/>
  <c r="X2368" i="1"/>
  <c r="X2326" i="1"/>
  <c r="X2332" i="1"/>
  <c r="Y2402" i="1"/>
  <c r="X2331" i="1"/>
  <c r="X2325" i="1"/>
  <c r="X2327" i="1"/>
  <c r="X2330" i="1"/>
  <c r="X2328" i="1"/>
  <c r="X2329" i="1"/>
  <c r="X2342" i="1"/>
  <c r="X2344" i="1"/>
  <c r="X2346" i="1"/>
  <c r="Y2418" i="1"/>
  <c r="X2345" i="1"/>
  <c r="X2343" i="1"/>
  <c r="X2347" i="1"/>
  <c r="X2348" i="1"/>
  <c r="Z2374" i="1"/>
  <c r="Z2379" i="1"/>
  <c r="Z2377" i="1"/>
  <c r="Z2376" i="1"/>
  <c r="Z2378" i="1"/>
  <c r="AA2450" i="1"/>
  <c r="Z2380" i="1"/>
  <c r="Z2375" i="1"/>
  <c r="AC2417" i="1"/>
  <c r="AE2430" i="1"/>
  <c r="AC2471" i="1"/>
  <c r="AB2447" i="1"/>
  <c r="AO2431" i="1"/>
  <c r="AC2435" i="1"/>
  <c r="X2384" i="1"/>
  <c r="X2387" i="1"/>
  <c r="X2383" i="1"/>
  <c r="X2385" i="1"/>
  <c r="Y2458" i="1"/>
  <c r="X2382" i="1"/>
  <c r="X2388" i="1"/>
  <c r="X2386" i="1"/>
  <c r="AZ2452" i="1"/>
  <c r="AC2432" i="1"/>
  <c r="AB2428" i="1"/>
  <c r="AD2444" i="1"/>
  <c r="AD2441" i="1"/>
  <c r="AE2411" i="1"/>
  <c r="AC2425" i="1"/>
  <c r="AC2465" i="1"/>
  <c r="AC2424" i="1"/>
  <c r="AE2454" i="1"/>
  <c r="AG2462" i="1"/>
  <c r="AF2406" i="1"/>
  <c r="Z2410" i="1"/>
  <c r="Y2336" i="1"/>
  <c r="Y2333" i="1"/>
  <c r="Y2337" i="1"/>
  <c r="Y2338" i="1"/>
  <c r="Y2334" i="1"/>
  <c r="Y2339" i="1"/>
  <c r="Y2335" i="1"/>
  <c r="Y2340" i="1"/>
  <c r="AH2455" i="1"/>
  <c r="AH2472" i="1"/>
  <c r="BB2468" i="1"/>
  <c r="AG2414" i="1"/>
  <c r="AF2439" i="1"/>
  <c r="AC2433" i="1"/>
  <c r="AI2422" i="1"/>
  <c r="AB2463" i="1"/>
  <c r="AI2457" i="1"/>
  <c r="AI2459" i="1"/>
  <c r="AS2473" i="1"/>
  <c r="AI2460" i="1"/>
  <c r="AH2420" i="1"/>
  <c r="AP2467" i="1"/>
  <c r="AC2412" i="1"/>
  <c r="AB2449" i="1"/>
  <c r="AK2451" i="1"/>
  <c r="AM2427" i="1"/>
  <c r="AJ2443" i="1"/>
  <c r="AH2464" i="1"/>
  <c r="AG2423" i="1"/>
  <c r="AF2438" i="1"/>
  <c r="AF2407" i="1"/>
  <c r="AD2403" i="1"/>
  <c r="X2350" i="1"/>
  <c r="Y2426" i="1"/>
  <c r="X2352" i="1"/>
  <c r="X2354" i="1"/>
  <c r="X2353" i="1"/>
  <c r="X2356" i="1"/>
  <c r="X2355" i="1"/>
  <c r="X2351" i="1"/>
  <c r="AF2409" i="1"/>
  <c r="AD2440" i="1"/>
  <c r="AG2456" i="1"/>
  <c r="AD2408" i="1"/>
  <c r="AG2404" i="1"/>
  <c r="AN2448" i="1"/>
  <c r="Y2360" i="1"/>
  <c r="Y2359" i="1"/>
  <c r="Z2434" i="1"/>
  <c r="Y2361" i="1"/>
  <c r="Y2362" i="1"/>
  <c r="Y2364" i="1"/>
  <c r="Y2363" i="1"/>
  <c r="Y2358" i="1"/>
  <c r="AD2446" i="1"/>
  <c r="AD2470" i="1"/>
  <c r="X2392" i="1"/>
  <c r="Y2466" i="1"/>
  <c r="X2391" i="1"/>
  <c r="X2396" i="1"/>
  <c r="X2390" i="1"/>
  <c r="X2395" i="1"/>
  <c r="X2393" i="1"/>
  <c r="X2394" i="1"/>
  <c r="AD2419" i="1"/>
  <c r="AC2416" i="1"/>
  <c r="AE2415" i="1"/>
  <c r="AG2436" i="1"/>
  <c r="Y4186" i="1" l="1"/>
  <c r="Y2372" i="1"/>
  <c r="Y2370" i="1"/>
  <c r="Y2369" i="1"/>
  <c r="Z2442" i="1"/>
  <c r="Z2367" i="1" s="1"/>
  <c r="Y2367" i="1"/>
  <c r="Y2368" i="1"/>
  <c r="Y2371" i="1"/>
  <c r="Y2328" i="1"/>
  <c r="Y2331" i="1"/>
  <c r="Y2325" i="1"/>
  <c r="Y2329" i="1"/>
  <c r="Y2330" i="1"/>
  <c r="Y2332" i="1"/>
  <c r="Y2327" i="1"/>
  <c r="Y2326" i="1"/>
  <c r="Z2402" i="1"/>
  <c r="Y2344" i="1"/>
  <c r="Z2418" i="1"/>
  <c r="Y2346" i="1"/>
  <c r="Y2342" i="1"/>
  <c r="Y2345" i="1"/>
  <c r="Y2343" i="1"/>
  <c r="Y2348" i="1"/>
  <c r="Y2347" i="1"/>
  <c r="AA2376" i="1"/>
  <c r="AA2377" i="1"/>
  <c r="AB2450" i="1"/>
  <c r="AA2375" i="1"/>
  <c r="AA2378" i="1"/>
  <c r="AA2379" i="1"/>
  <c r="AA2380" i="1"/>
  <c r="AA2374" i="1"/>
  <c r="AG2407" i="1"/>
  <c r="AE2446" i="1"/>
  <c r="AI2464" i="1"/>
  <c r="AI2420" i="1"/>
  <c r="Z2333" i="1"/>
  <c r="AA2410" i="1"/>
  <c r="Z2336" i="1"/>
  <c r="Z2337" i="1"/>
  <c r="Z2334" i="1"/>
  <c r="Z2338" i="1"/>
  <c r="Z2335" i="1"/>
  <c r="Z2339" i="1"/>
  <c r="Z2340" i="1"/>
  <c r="AG2409" i="1"/>
  <c r="AF2411" i="1"/>
  <c r="AJ2459" i="1"/>
  <c r="AJ2422" i="1"/>
  <c r="AD2465" i="1"/>
  <c r="Y2384" i="1"/>
  <c r="Y2383" i="1"/>
  <c r="Z2458" i="1"/>
  <c r="Y2382" i="1"/>
  <c r="Y2387" i="1"/>
  <c r="Y2385" i="1"/>
  <c r="Y2388" i="1"/>
  <c r="Y2386" i="1"/>
  <c r="AG2439" i="1"/>
  <c r="Y2392" i="1"/>
  <c r="Y2390" i="1"/>
  <c r="Y2396" i="1"/>
  <c r="Y2395" i="1"/>
  <c r="Z2466" i="1"/>
  <c r="Y2391" i="1"/>
  <c r="Y2393" i="1"/>
  <c r="Y2394" i="1"/>
  <c r="AI2472" i="1"/>
  <c r="AO2448" i="1"/>
  <c r="AH2423" i="1"/>
  <c r="AL2451" i="1"/>
  <c r="AD2435" i="1"/>
  <c r="AH2436" i="1"/>
  <c r="AF2415" i="1"/>
  <c r="AD2416" i="1"/>
  <c r="AG2406" i="1"/>
  <c r="AD2417" i="1"/>
  <c r="AA2434" i="1"/>
  <c r="Z2360" i="1"/>
  <c r="Z2359" i="1"/>
  <c r="Z2361" i="1"/>
  <c r="Z2362" i="1"/>
  <c r="Z2363" i="1"/>
  <c r="Z2364" i="1"/>
  <c r="Z2358" i="1"/>
  <c r="AE2403" i="1"/>
  <c r="AE2419" i="1"/>
  <c r="AH2456" i="1"/>
  <c r="Y2354" i="1"/>
  <c r="Z2426" i="1"/>
  <c r="Y2352" i="1"/>
  <c r="Y2350" i="1"/>
  <c r="Y2353" i="1"/>
  <c r="Y2355" i="1"/>
  <c r="Y2356" i="1"/>
  <c r="Y2351" i="1"/>
  <c r="AD2412" i="1"/>
  <c r="AE2470" i="1"/>
  <c r="AE2408" i="1"/>
  <c r="AE2440" i="1"/>
  <c r="AG2438" i="1"/>
  <c r="AK2443" i="1"/>
  <c r="AJ2457" i="1"/>
  <c r="AD2433" i="1"/>
  <c r="AF2454" i="1"/>
  <c r="AD2425" i="1"/>
  <c r="AC2428" i="1"/>
  <c r="BA2452" i="1"/>
  <c r="AD2471" i="1"/>
  <c r="AF2430" i="1"/>
  <c r="AE2444" i="1"/>
  <c r="AN2427" i="1"/>
  <c r="AP2431" i="1"/>
  <c r="AH2404" i="1"/>
  <c r="AC2449" i="1"/>
  <c r="AJ2460" i="1"/>
  <c r="BC2468" i="1"/>
  <c r="AE2441" i="1"/>
  <c r="AC2447" i="1"/>
  <c r="AD2432" i="1"/>
  <c r="AC2463" i="1"/>
  <c r="AI2455" i="1"/>
  <c r="AH2462" i="1"/>
  <c r="AD2424" i="1"/>
  <c r="AQ2467" i="1"/>
  <c r="AT2473" i="1"/>
  <c r="AH2414" i="1"/>
  <c r="AA2442" i="1" l="1"/>
  <c r="AA2366" i="1" s="1"/>
  <c r="Z2371" i="1"/>
  <c r="Z2368" i="1"/>
  <c r="Z2372" i="1"/>
  <c r="Z2366" i="1"/>
  <c r="Z2370" i="1"/>
  <c r="Z2369" i="1"/>
  <c r="Z2345" i="1"/>
  <c r="Z2342" i="1"/>
  <c r="AA2418" i="1"/>
  <c r="Z2343" i="1"/>
  <c r="Z2346" i="1"/>
  <c r="Z2344" i="1"/>
  <c r="Z2348" i="1"/>
  <c r="Z2347" i="1"/>
  <c r="Z2329" i="1"/>
  <c r="Z2332" i="1"/>
  <c r="Z2330" i="1"/>
  <c r="Z2328" i="1"/>
  <c r="AA2402" i="1"/>
  <c r="Z2326" i="1"/>
  <c r="Z2331" i="1"/>
  <c r="Z2327" i="1"/>
  <c r="Z2325" i="1"/>
  <c r="AB2379" i="1"/>
  <c r="AB2375" i="1"/>
  <c r="AB2380" i="1"/>
  <c r="AB2378" i="1"/>
  <c r="AB2377" i="1"/>
  <c r="AC2450" i="1"/>
  <c r="AB2376" i="1"/>
  <c r="AB2374" i="1"/>
  <c r="AE2412" i="1"/>
  <c r="AM2451" i="1"/>
  <c r="AE2471" i="1"/>
  <c r="AK2457" i="1"/>
  <c r="AH2438" i="1"/>
  <c r="AA2426" i="1"/>
  <c r="Z2350" i="1"/>
  <c r="Z2354" i="1"/>
  <c r="Z2352" i="1"/>
  <c r="Z2353" i="1"/>
  <c r="Z2356" i="1"/>
  <c r="Z2355" i="1"/>
  <c r="Z2351" i="1"/>
  <c r="AE2417" i="1"/>
  <c r="AI2436" i="1"/>
  <c r="AP2448" i="1"/>
  <c r="AJ2472" i="1"/>
  <c r="AG2411" i="1"/>
  <c r="AE2424" i="1"/>
  <c r="AD2463" i="1"/>
  <c r="AD2447" i="1"/>
  <c r="AK2460" i="1"/>
  <c r="AF2408" i="1"/>
  <c r="AE2416" i="1"/>
  <c r="Z2383" i="1"/>
  <c r="AA2458" i="1"/>
  <c r="Z2384" i="1"/>
  <c r="Z2387" i="1"/>
  <c r="Z2382" i="1"/>
  <c r="Z2385" i="1"/>
  <c r="Z2388" i="1"/>
  <c r="Z2386" i="1"/>
  <c r="AK2459" i="1"/>
  <c r="AF2446" i="1"/>
  <c r="AA2336" i="1"/>
  <c r="AB2410" i="1"/>
  <c r="AA2333" i="1"/>
  <c r="AA2337" i="1"/>
  <c r="AA2338" i="1"/>
  <c r="AA2334" i="1"/>
  <c r="AA2340" i="1"/>
  <c r="AA2335" i="1"/>
  <c r="AA2339" i="1"/>
  <c r="AF2440" i="1"/>
  <c r="AE2432" i="1"/>
  <c r="AE2433" i="1"/>
  <c r="AH2409" i="1"/>
  <c r="AU2473" i="1"/>
  <c r="AI2462" i="1"/>
  <c r="AF2441" i="1"/>
  <c r="BD2468" i="1"/>
  <c r="AI2456" i="1"/>
  <c r="AG2430" i="1"/>
  <c r="AK2422" i="1"/>
  <c r="AI2404" i="1"/>
  <c r="AF2444" i="1"/>
  <c r="AQ2431" i="1"/>
  <c r="AA2360" i="1"/>
  <c r="AB2434" i="1"/>
  <c r="AA2359" i="1"/>
  <c r="AA2361" i="1"/>
  <c r="AA2362" i="1"/>
  <c r="AA2363" i="1"/>
  <c r="AA2364" i="1"/>
  <c r="AA2358" i="1"/>
  <c r="AI2423" i="1"/>
  <c r="AD2449" i="1"/>
  <c r="AE2425" i="1"/>
  <c r="AF2470" i="1"/>
  <c r="AG2415" i="1"/>
  <c r="AE2435" i="1"/>
  <c r="AO2427" i="1"/>
  <c r="AL2443" i="1"/>
  <c r="AD2428" i="1"/>
  <c r="AE2465" i="1"/>
  <c r="AJ2420" i="1"/>
  <c r="AJ2464" i="1"/>
  <c r="BB2452" i="1"/>
  <c r="AF2403" i="1"/>
  <c r="AH2407" i="1"/>
  <c r="AI2414" i="1"/>
  <c r="AR2467" i="1"/>
  <c r="AJ2455" i="1"/>
  <c r="AG2454" i="1"/>
  <c r="AF2419" i="1"/>
  <c r="AH2406" i="1"/>
  <c r="AA2466" i="1"/>
  <c r="Z2390" i="1"/>
  <c r="Z2391" i="1"/>
  <c r="Z2395" i="1"/>
  <c r="Z2392" i="1"/>
  <c r="Z2396" i="1"/>
  <c r="Z2393" i="1"/>
  <c r="Z2394" i="1"/>
  <c r="AH2439" i="1"/>
  <c r="AB2442" i="1" l="1"/>
  <c r="AB2372" i="1" s="1"/>
  <c r="AA2368" i="1"/>
  <c r="AA2370" i="1"/>
  <c r="AA2372" i="1"/>
  <c r="AA2367" i="1"/>
  <c r="AA2369" i="1"/>
  <c r="AA2371" i="1"/>
  <c r="AB2418" i="1"/>
  <c r="AA2346" i="1"/>
  <c r="AA2345" i="1"/>
  <c r="AA2343" i="1"/>
  <c r="AA2342" i="1"/>
  <c r="AA2344" i="1"/>
  <c r="AA2348" i="1"/>
  <c r="AA2347" i="1"/>
  <c r="AA2326" i="1"/>
  <c r="AA2325" i="1"/>
  <c r="AA2331" i="1"/>
  <c r="AA2328" i="1"/>
  <c r="AA2332" i="1"/>
  <c r="AB2402" i="1"/>
  <c r="AA2330" i="1"/>
  <c r="AA2327" i="1"/>
  <c r="AA2329" i="1"/>
  <c r="AC2376" i="1"/>
  <c r="AC2378" i="1"/>
  <c r="AD2450" i="1"/>
  <c r="AC2374" i="1"/>
  <c r="AC2380" i="1"/>
  <c r="AC2379" i="1"/>
  <c r="AC2377" i="1"/>
  <c r="AC2375" i="1"/>
  <c r="AH2430" i="1"/>
  <c r="AF2417" i="1"/>
  <c r="AB2426" i="1"/>
  <c r="AA2350" i="1"/>
  <c r="AA2352" i="1"/>
  <c r="AA2354" i="1"/>
  <c r="AA2353" i="1"/>
  <c r="AA2355" i="1"/>
  <c r="AA2356" i="1"/>
  <c r="AA2351" i="1"/>
  <c r="AB2360" i="1"/>
  <c r="AC2434" i="1"/>
  <c r="AB2359" i="1"/>
  <c r="AB2362" i="1"/>
  <c r="AB2361" i="1"/>
  <c r="AB2363" i="1"/>
  <c r="AB2364" i="1"/>
  <c r="AB2358" i="1"/>
  <c r="AJ2436" i="1"/>
  <c r="AK2420" i="1"/>
  <c r="AE2428" i="1"/>
  <c r="AJ2456" i="1"/>
  <c r="AG2441" i="1"/>
  <c r="AG2440" i="1"/>
  <c r="AE2463" i="1"/>
  <c r="AH2411" i="1"/>
  <c r="AI2438" i="1"/>
  <c r="AF2412" i="1"/>
  <c r="AI2439" i="1"/>
  <c r="AI2406" i="1"/>
  <c r="AS2467" i="1"/>
  <c r="BC2452" i="1"/>
  <c r="AP2427" i="1"/>
  <c r="AF2435" i="1"/>
  <c r="AV2473" i="1"/>
  <c r="AR2431" i="1"/>
  <c r="AL2460" i="1"/>
  <c r="AF2424" i="1"/>
  <c r="AF2471" i="1"/>
  <c r="AJ2414" i="1"/>
  <c r="AG2403" i="1"/>
  <c r="AF2465" i="1"/>
  <c r="AH2415" i="1"/>
  <c r="AJ2462" i="1"/>
  <c r="AQ2448" i="1"/>
  <c r="AL2457" i="1"/>
  <c r="AN2451" i="1"/>
  <c r="AK2464" i="1"/>
  <c r="AJ2404" i="1"/>
  <c r="AH2454" i="1"/>
  <c r="AG2470" i="1"/>
  <c r="AL2422" i="1"/>
  <c r="AB2336" i="1"/>
  <c r="AC2410" i="1"/>
  <c r="AB2333" i="1"/>
  <c r="AB2337" i="1"/>
  <c r="AB2334" i="1"/>
  <c r="AB2338" i="1"/>
  <c r="AB2335" i="1"/>
  <c r="AB2340" i="1"/>
  <c r="AB2339" i="1"/>
  <c r="AL2459" i="1"/>
  <c r="AI2409" i="1"/>
  <c r="AG2444" i="1"/>
  <c r="AF2433" i="1"/>
  <c r="AF2432" i="1"/>
  <c r="AB2458" i="1"/>
  <c r="AA2384" i="1"/>
  <c r="AA2382" i="1"/>
  <c r="AA2383" i="1"/>
  <c r="AA2387" i="1"/>
  <c r="AA2385" i="1"/>
  <c r="AA2388" i="1"/>
  <c r="AA2386" i="1"/>
  <c r="AF2416" i="1"/>
  <c r="AE2447" i="1"/>
  <c r="AA2392" i="1"/>
  <c r="AA2390" i="1"/>
  <c r="AA2396" i="1"/>
  <c r="AA2391" i="1"/>
  <c r="AB2466" i="1"/>
  <c r="AA2395" i="1"/>
  <c r="AA2393" i="1"/>
  <c r="AA2394" i="1"/>
  <c r="AG2419" i="1"/>
  <c r="AM2443" i="1"/>
  <c r="BE2468" i="1"/>
  <c r="AI2407" i="1"/>
  <c r="AG2446" i="1"/>
  <c r="AK2455" i="1"/>
  <c r="AE2449" i="1"/>
  <c r="AK2472" i="1"/>
  <c r="AF2425" i="1"/>
  <c r="AJ2423" i="1"/>
  <c r="AG2408" i="1"/>
  <c r="AB2370" i="1" l="1"/>
  <c r="AB2371" i="1"/>
  <c r="AB2368" i="1"/>
  <c r="AB2367" i="1"/>
  <c r="AB2369" i="1"/>
  <c r="AC2442" i="1"/>
  <c r="AC2372" i="1" s="1"/>
  <c r="AB2366" i="1"/>
  <c r="AB2345" i="1"/>
  <c r="AC2418" i="1"/>
  <c r="AB2342" i="1"/>
  <c r="AB2343" i="1"/>
  <c r="AB2344" i="1"/>
  <c r="AB2346" i="1"/>
  <c r="AB2347" i="1"/>
  <c r="AB2348" i="1"/>
  <c r="AB2330" i="1"/>
  <c r="AB2326" i="1"/>
  <c r="AB2332" i="1"/>
  <c r="AB2325" i="1"/>
  <c r="AB2329" i="1"/>
  <c r="AC2402" i="1"/>
  <c r="AB2331" i="1"/>
  <c r="AB2328" i="1"/>
  <c r="AB2327" i="1"/>
  <c r="AD2374" i="1"/>
  <c r="AD2380" i="1"/>
  <c r="AD2376" i="1"/>
  <c r="AD2378" i="1"/>
  <c r="AD2379" i="1"/>
  <c r="AE2450" i="1"/>
  <c r="AD2377" i="1"/>
  <c r="AD2375" i="1"/>
  <c r="AH2408" i="1"/>
  <c r="AK2404" i="1"/>
  <c r="AR2448" i="1"/>
  <c r="AK2462" i="1"/>
  <c r="AS2431" i="1"/>
  <c r="AT2467" i="1"/>
  <c r="AG2425" i="1"/>
  <c r="AG2433" i="1"/>
  <c r="AG2435" i="1"/>
  <c r="AG2412" i="1"/>
  <c r="AK2436" i="1"/>
  <c r="AH2444" i="1"/>
  <c r="AM2422" i="1"/>
  <c r="AJ2406" i="1"/>
  <c r="AG2465" i="1"/>
  <c r="AI2411" i="1"/>
  <c r="AF2449" i="1"/>
  <c r="AK2456" i="1"/>
  <c r="AJ2407" i="1"/>
  <c r="AO2451" i="1"/>
  <c r="AQ2427" i="1"/>
  <c r="AF2463" i="1"/>
  <c r="AK2423" i="1"/>
  <c r="AM2459" i="1"/>
  <c r="AD2410" i="1"/>
  <c r="AC2336" i="1"/>
  <c r="AC2333" i="1"/>
  <c r="AC2337" i="1"/>
  <c r="AC2338" i="1"/>
  <c r="AC2334" i="1"/>
  <c r="AC2340" i="1"/>
  <c r="AC2335" i="1"/>
  <c r="AC2339" i="1"/>
  <c r="AI2415" i="1"/>
  <c r="AG2424" i="1"/>
  <c r="AF2428" i="1"/>
  <c r="AJ2409" i="1"/>
  <c r="AG2432" i="1"/>
  <c r="AH2440" i="1"/>
  <c r="AH2419" i="1"/>
  <c r="AH2403" i="1"/>
  <c r="AH2446" i="1"/>
  <c r="AC2466" i="1"/>
  <c r="AB2390" i="1"/>
  <c r="AB2392" i="1"/>
  <c r="AB2396" i="1"/>
  <c r="AB2391" i="1"/>
  <c r="AB2395" i="1"/>
  <c r="AB2393" i="1"/>
  <c r="AB2394" i="1"/>
  <c r="AG2416" i="1"/>
  <c r="AC2458" i="1"/>
  <c r="AB2384" i="1"/>
  <c r="AB2382" i="1"/>
  <c r="AB2383" i="1"/>
  <c r="AB2387" i="1"/>
  <c r="AB2385" i="1"/>
  <c r="AB2388" i="1"/>
  <c r="AB2386" i="1"/>
  <c r="AM2460" i="1"/>
  <c r="BD2452" i="1"/>
  <c r="AJ2438" i="1"/>
  <c r="AD2434" i="1"/>
  <c r="AC2360" i="1"/>
  <c r="AC2359" i="1"/>
  <c r="AC2362" i="1"/>
  <c r="AC2361" i="1"/>
  <c r="AC2363" i="1"/>
  <c r="AC2364" i="1"/>
  <c r="AC2358" i="1"/>
  <c r="AG2417" i="1"/>
  <c r="AI2430" i="1"/>
  <c r="AL2472" i="1"/>
  <c r="AL2455" i="1"/>
  <c r="AL2464" i="1"/>
  <c r="AG2471" i="1"/>
  <c r="BF2468" i="1"/>
  <c r="AF2447" i="1"/>
  <c r="AI2454" i="1"/>
  <c r="AW2473" i="1"/>
  <c r="AJ2439" i="1"/>
  <c r="AB2350" i="1"/>
  <c r="AB2354" i="1"/>
  <c r="AB2352" i="1"/>
  <c r="AC2426" i="1"/>
  <c r="AB2353" i="1"/>
  <c r="AB2356" i="1"/>
  <c r="AB2355" i="1"/>
  <c r="AB2351" i="1"/>
  <c r="AN2443" i="1"/>
  <c r="AH2470" i="1"/>
  <c r="AM2457" i="1"/>
  <c r="AK2414" i="1"/>
  <c r="AH2441" i="1"/>
  <c r="AL2420" i="1"/>
  <c r="AC2370" i="1" l="1"/>
  <c r="AC2367" i="1"/>
  <c r="AC2369" i="1"/>
  <c r="AC2366" i="1"/>
  <c r="AD2442" i="1"/>
  <c r="AD2372" i="1" s="1"/>
  <c r="AC2371" i="1"/>
  <c r="AC2368" i="1"/>
  <c r="AC2329" i="1"/>
  <c r="AD2402" i="1"/>
  <c r="AC2331" i="1"/>
  <c r="AC2325" i="1"/>
  <c r="AC2328" i="1"/>
  <c r="AC2326" i="1"/>
  <c r="AC2330" i="1"/>
  <c r="AC2327" i="1"/>
  <c r="AC2332" i="1"/>
  <c r="AD2418" i="1"/>
  <c r="AC2345" i="1"/>
  <c r="AC2344" i="1"/>
  <c r="AC2346" i="1"/>
  <c r="AC2342" i="1"/>
  <c r="AC2343" i="1"/>
  <c r="AC2348" i="1"/>
  <c r="AC2347" i="1"/>
  <c r="AE2374" i="1"/>
  <c r="AF2450" i="1"/>
  <c r="AE2375" i="1"/>
  <c r="AE2380" i="1"/>
  <c r="AE2378" i="1"/>
  <c r="AE2379" i="1"/>
  <c r="AE2377" i="1"/>
  <c r="AE2376" i="1"/>
  <c r="AL2414" i="1"/>
  <c r="AO2443" i="1"/>
  <c r="AN2459" i="1"/>
  <c r="AL2423" i="1"/>
  <c r="AP2451" i="1"/>
  <c r="AL2456" i="1"/>
  <c r="AT2431" i="1"/>
  <c r="AI2446" i="1"/>
  <c r="AI2403" i="1"/>
  <c r="AK2439" i="1"/>
  <c r="AH2433" i="1"/>
  <c r="AL2462" i="1"/>
  <c r="AI2470" i="1"/>
  <c r="AM2472" i="1"/>
  <c r="BE2452" i="1"/>
  <c r="AD2458" i="1"/>
  <c r="AC2384" i="1"/>
  <c r="AC2382" i="1"/>
  <c r="AC2383" i="1"/>
  <c r="AC2387" i="1"/>
  <c r="AC2385" i="1"/>
  <c r="AC2388" i="1"/>
  <c r="AC2386" i="1"/>
  <c r="AI2440" i="1"/>
  <c r="AR2427" i="1"/>
  <c r="AK2407" i="1"/>
  <c r="AH2465" i="1"/>
  <c r="AN2422" i="1"/>
  <c r="AI2444" i="1"/>
  <c r="AH2412" i="1"/>
  <c r="AS2448" i="1"/>
  <c r="AJ2430" i="1"/>
  <c r="AG2428" i="1"/>
  <c r="AJ2415" i="1"/>
  <c r="AG2463" i="1"/>
  <c r="AC2354" i="1"/>
  <c r="AC2350" i="1"/>
  <c r="AC2352" i="1"/>
  <c r="AD2426" i="1"/>
  <c r="AC2353" i="1"/>
  <c r="AC2356" i="1"/>
  <c r="AC2355" i="1"/>
  <c r="AC2351" i="1"/>
  <c r="AM2420" i="1"/>
  <c r="AX2473" i="1"/>
  <c r="AH2424" i="1"/>
  <c r="AG2449" i="1"/>
  <c r="AH2471" i="1"/>
  <c r="AG2447" i="1"/>
  <c r="AM2464" i="1"/>
  <c r="AK2409" i="1"/>
  <c r="AN2460" i="1"/>
  <c r="AH2416" i="1"/>
  <c r="AL2436" i="1"/>
  <c r="AH2425" i="1"/>
  <c r="AU2467" i="1"/>
  <c r="AI2408" i="1"/>
  <c r="AI2441" i="1"/>
  <c r="AK2438" i="1"/>
  <c r="AH2435" i="1"/>
  <c r="AM2455" i="1"/>
  <c r="AI2419" i="1"/>
  <c r="AJ2411" i="1"/>
  <c r="AH2417" i="1"/>
  <c r="AN2457" i="1"/>
  <c r="AJ2454" i="1"/>
  <c r="AE2434" i="1"/>
  <c r="AD2360" i="1"/>
  <c r="AD2359" i="1"/>
  <c r="AD2361" i="1"/>
  <c r="AD2362" i="1"/>
  <c r="AD2364" i="1"/>
  <c r="AD2363" i="1"/>
  <c r="AD2358" i="1"/>
  <c r="AD2466" i="1"/>
  <c r="AC2390" i="1"/>
  <c r="AC2391" i="1"/>
  <c r="AC2392" i="1"/>
  <c r="AC2396" i="1"/>
  <c r="AC2395" i="1"/>
  <c r="AC2393" i="1"/>
  <c r="AC2394" i="1"/>
  <c r="AH2432" i="1"/>
  <c r="AD2336" i="1"/>
  <c r="AD2333" i="1"/>
  <c r="AE2410" i="1"/>
  <c r="AD2337" i="1"/>
  <c r="AD2334" i="1"/>
  <c r="AD2338" i="1"/>
  <c r="AD2340" i="1"/>
  <c r="AD2339" i="1"/>
  <c r="AD2335" i="1"/>
  <c r="AK2406" i="1"/>
  <c r="AL2404" i="1"/>
  <c r="AE2442" i="1" l="1"/>
  <c r="AE2370" i="1" s="1"/>
  <c r="AD2370" i="1"/>
  <c r="AD2367" i="1"/>
  <c r="AD2369" i="1"/>
  <c r="AD2366" i="1"/>
  <c r="AD2371" i="1"/>
  <c r="AD2368" i="1"/>
  <c r="AD2342" i="1"/>
  <c r="AE2418" i="1"/>
  <c r="AD2344" i="1"/>
  <c r="AD2343" i="1"/>
  <c r="AD2345" i="1"/>
  <c r="AD2346" i="1"/>
  <c r="AD2347" i="1"/>
  <c r="AD2348" i="1"/>
  <c r="AE2402" i="1"/>
  <c r="AD2330" i="1"/>
  <c r="AD2331" i="1"/>
  <c r="AD2325" i="1"/>
  <c r="AD2328" i="1"/>
  <c r="AD2327" i="1"/>
  <c r="AD2332" i="1"/>
  <c r="AD2326" i="1"/>
  <c r="AD2329" i="1"/>
  <c r="AF2375" i="1"/>
  <c r="AF2377" i="1"/>
  <c r="AF2376" i="1"/>
  <c r="AF2380" i="1"/>
  <c r="AF2374" i="1"/>
  <c r="AG2450" i="1"/>
  <c r="AF2378" i="1"/>
  <c r="AF2379" i="1"/>
  <c r="AL2438" i="1"/>
  <c r="AS2427" i="1"/>
  <c r="AL2439" i="1"/>
  <c r="AO2459" i="1"/>
  <c r="AL2406" i="1"/>
  <c r="AJ2408" i="1"/>
  <c r="AO2460" i="1"/>
  <c r="AI2424" i="1"/>
  <c r="AI2432" i="1"/>
  <c r="AI2471" i="1"/>
  <c r="AN2420" i="1"/>
  <c r="AJ2446" i="1"/>
  <c r="AM2456" i="1"/>
  <c r="AI2417" i="1"/>
  <c r="AJ2419" i="1"/>
  <c r="AN2455" i="1"/>
  <c r="AI2435" i="1"/>
  <c r="AV2467" i="1"/>
  <c r="AK2415" i="1"/>
  <c r="AK2430" i="1"/>
  <c r="AJ2444" i="1"/>
  <c r="AI2465" i="1"/>
  <c r="AM2462" i="1"/>
  <c r="AQ2451" i="1"/>
  <c r="AJ2470" i="1"/>
  <c r="AM2404" i="1"/>
  <c r="AE2333" i="1"/>
  <c r="AF2410" i="1"/>
  <c r="AE2336" i="1"/>
  <c r="AE2337" i="1"/>
  <c r="AE2338" i="1"/>
  <c r="AE2334" i="1"/>
  <c r="AE2340" i="1"/>
  <c r="AE2339" i="1"/>
  <c r="AE2335" i="1"/>
  <c r="AK2454" i="1"/>
  <c r="AJ2403" i="1"/>
  <c r="AF2434" i="1"/>
  <c r="AE2360" i="1"/>
  <c r="AE2359" i="1"/>
  <c r="AE2361" i="1"/>
  <c r="AE2362" i="1"/>
  <c r="AE2363" i="1"/>
  <c r="AE2364" i="1"/>
  <c r="AE2358" i="1"/>
  <c r="AH2447" i="1"/>
  <c r="AH2449" i="1"/>
  <c r="AI2425" i="1"/>
  <c r="AE2426" i="1"/>
  <c r="AD2354" i="1"/>
  <c r="AD2352" i="1"/>
  <c r="AD2350" i="1"/>
  <c r="AD2353" i="1"/>
  <c r="AD2356" i="1"/>
  <c r="AD2355" i="1"/>
  <c r="AD2351" i="1"/>
  <c r="AH2463" i="1"/>
  <c r="AO2422" i="1"/>
  <c r="AJ2440" i="1"/>
  <c r="BF2452" i="1"/>
  <c r="AI2433" i="1"/>
  <c r="AM2423" i="1"/>
  <c r="AP2443" i="1"/>
  <c r="AD2390" i="1"/>
  <c r="AD2391" i="1"/>
  <c r="AD2392" i="1"/>
  <c r="AD2396" i="1"/>
  <c r="AE2466" i="1"/>
  <c r="AD2395" i="1"/>
  <c r="AD2393" i="1"/>
  <c r="AD2394" i="1"/>
  <c r="AT2448" i="1"/>
  <c r="AU2431" i="1"/>
  <c r="AN2464" i="1"/>
  <c r="AJ2441" i="1"/>
  <c r="AD2384" i="1"/>
  <c r="AE2458" i="1"/>
  <c r="AD2382" i="1"/>
  <c r="AD2383" i="1"/>
  <c r="AD2387" i="1"/>
  <c r="AD2385" i="1"/>
  <c r="AD2388" i="1"/>
  <c r="AD2386" i="1"/>
  <c r="AN2472" i="1"/>
  <c r="AK2411" i="1"/>
  <c r="AY2473" i="1"/>
  <c r="AO2457" i="1"/>
  <c r="AM2436" i="1"/>
  <c r="AI2416" i="1"/>
  <c r="AL2409" i="1"/>
  <c r="AH2428" i="1"/>
  <c r="AI2412" i="1"/>
  <c r="AL2407" i="1"/>
  <c r="AM2414" i="1"/>
  <c r="AF2442" i="1" l="1"/>
  <c r="AF2367" i="1" s="1"/>
  <c r="AE2372" i="1"/>
  <c r="AE2367" i="1"/>
  <c r="AE2369" i="1"/>
  <c r="AE2371" i="1"/>
  <c r="AE2366" i="1"/>
  <c r="AE2368" i="1"/>
  <c r="AE2328" i="1"/>
  <c r="AF2402" i="1"/>
  <c r="AE2325" i="1"/>
  <c r="AE2331" i="1"/>
  <c r="AE2326" i="1"/>
  <c r="AE2327" i="1"/>
  <c r="AE2329" i="1"/>
  <c r="AE2330" i="1"/>
  <c r="AE2332" i="1"/>
  <c r="AE2343" i="1"/>
  <c r="AE2346" i="1"/>
  <c r="AE2342" i="1"/>
  <c r="AE2345" i="1"/>
  <c r="AF2418" i="1"/>
  <c r="AE2344" i="1"/>
  <c r="AE2348" i="1"/>
  <c r="AE2347" i="1"/>
  <c r="AG2377" i="1"/>
  <c r="AH2450" i="1"/>
  <c r="AG2379" i="1"/>
  <c r="AG2375" i="1"/>
  <c r="AG2378" i="1"/>
  <c r="AG2376" i="1"/>
  <c r="AG2374" i="1"/>
  <c r="AG2380" i="1"/>
  <c r="AK2440" i="1"/>
  <c r="AM2407" i="1"/>
  <c r="AJ2425" i="1"/>
  <c r="AF2360" i="1"/>
  <c r="AG2434" i="1"/>
  <c r="AF2359" i="1"/>
  <c r="AF2361" i="1"/>
  <c r="AF2362" i="1"/>
  <c r="AF2364" i="1"/>
  <c r="AF2363" i="1"/>
  <c r="AF2358" i="1"/>
  <c r="AJ2465" i="1"/>
  <c r="AM2406" i="1"/>
  <c r="AV2431" i="1"/>
  <c r="AE2390" i="1"/>
  <c r="AE2391" i="1"/>
  <c r="AE2392" i="1"/>
  <c r="AE2396" i="1"/>
  <c r="AF2466" i="1"/>
  <c r="AE2395" i="1"/>
  <c r="AE2393" i="1"/>
  <c r="AE2394" i="1"/>
  <c r="AP2460" i="1"/>
  <c r="AJ2412" i="1"/>
  <c r="AI2428" i="1"/>
  <c r="AN2404" i="1"/>
  <c r="AK2470" i="1"/>
  <c r="AN2462" i="1"/>
  <c r="AK2444" i="1"/>
  <c r="AL2415" i="1"/>
  <c r="AJ2435" i="1"/>
  <c r="AJ2417" i="1"/>
  <c r="AJ2471" i="1"/>
  <c r="AJ2432" i="1"/>
  <c r="AN2436" i="1"/>
  <c r="AO2472" i="1"/>
  <c r="AF2458" i="1"/>
  <c r="AE2384" i="1"/>
  <c r="AE2383" i="1"/>
  <c r="AE2382" i="1"/>
  <c r="AE2387" i="1"/>
  <c r="AE2385" i="1"/>
  <c r="AE2388" i="1"/>
  <c r="AE2386" i="1"/>
  <c r="AK2408" i="1"/>
  <c r="AP2459" i="1"/>
  <c r="AM2438" i="1"/>
  <c r="AL2411" i="1"/>
  <c r="AU2448" i="1"/>
  <c r="AQ2443" i="1"/>
  <c r="AJ2433" i="1"/>
  <c r="AP2422" i="1"/>
  <c r="AI2449" i="1"/>
  <c r="AI2447" i="1"/>
  <c r="AR2451" i="1"/>
  <c r="AO2455" i="1"/>
  <c r="AN2456" i="1"/>
  <c r="AJ2424" i="1"/>
  <c r="AT2427" i="1"/>
  <c r="AM2409" i="1"/>
  <c r="AP2457" i="1"/>
  <c r="AZ2473" i="1"/>
  <c r="AI2463" i="1"/>
  <c r="AK2403" i="1"/>
  <c r="AO2420" i="1"/>
  <c r="AK2441" i="1"/>
  <c r="AO2464" i="1"/>
  <c r="AN2423" i="1"/>
  <c r="AK2446" i="1"/>
  <c r="AN2414" i="1"/>
  <c r="AJ2416" i="1"/>
  <c r="AE2352" i="1"/>
  <c r="AF2426" i="1"/>
  <c r="AE2354" i="1"/>
  <c r="AE2350" i="1"/>
  <c r="AE2353" i="1"/>
  <c r="AE2355" i="1"/>
  <c r="AE2356" i="1"/>
  <c r="AE2351" i="1"/>
  <c r="AL2454" i="1"/>
  <c r="AF2333" i="1"/>
  <c r="AF2336" i="1"/>
  <c r="AG2410" i="1"/>
  <c r="AF2337" i="1"/>
  <c r="AF2338" i="1"/>
  <c r="AF2334" i="1"/>
  <c r="AF2340" i="1"/>
  <c r="AF2335" i="1"/>
  <c r="AF2339" i="1"/>
  <c r="AL2430" i="1"/>
  <c r="AW2467" i="1"/>
  <c r="AK2419" i="1"/>
  <c r="AM2439" i="1"/>
  <c r="AF2366" i="1" l="1"/>
  <c r="AF2371" i="1"/>
  <c r="AF2368" i="1"/>
  <c r="AG2442" i="1"/>
  <c r="AG2369" i="1" s="1"/>
  <c r="AF2370" i="1"/>
  <c r="AF2369" i="1"/>
  <c r="AF2372" i="1"/>
  <c r="AF2342" i="1"/>
  <c r="AF2343" i="1"/>
  <c r="AF2346" i="1"/>
  <c r="AG2418" i="1"/>
  <c r="AF2344" i="1"/>
  <c r="AF2345" i="1"/>
  <c r="AF2348" i="1"/>
  <c r="AF2347" i="1"/>
  <c r="AF2327" i="1"/>
  <c r="AF2329" i="1"/>
  <c r="AF2332" i="1"/>
  <c r="AF2328" i="1"/>
  <c r="AF2330" i="1"/>
  <c r="AF2331" i="1"/>
  <c r="AF2325" i="1"/>
  <c r="AF2326" i="1"/>
  <c r="AG2402" i="1"/>
  <c r="AH2377" i="1"/>
  <c r="AH2376" i="1"/>
  <c r="AH2378" i="1"/>
  <c r="AH2379" i="1"/>
  <c r="AI2450" i="1"/>
  <c r="AH2375" i="1"/>
  <c r="AH2380" i="1"/>
  <c r="AH2374" i="1"/>
  <c r="AK2433" i="1"/>
  <c r="AG2360" i="1"/>
  <c r="AH2434" i="1"/>
  <c r="AG2359" i="1"/>
  <c r="AG2362" i="1"/>
  <c r="AG2361" i="1"/>
  <c r="AG2364" i="1"/>
  <c r="AG2363" i="1"/>
  <c r="AG2358" i="1"/>
  <c r="AN2407" i="1"/>
  <c r="AN2439" i="1"/>
  <c r="AP2464" i="1"/>
  <c r="AL2440" i="1"/>
  <c r="AP2455" i="1"/>
  <c r="AG2458" i="1"/>
  <c r="AF2384" i="1"/>
  <c r="AF2382" i="1"/>
  <c r="AF2383" i="1"/>
  <c r="AF2387" i="1"/>
  <c r="AF2385" i="1"/>
  <c r="AF2388" i="1"/>
  <c r="AF2386" i="1"/>
  <c r="AF2391" i="1"/>
  <c r="AF2392" i="1"/>
  <c r="AF2396" i="1"/>
  <c r="AG2466" i="1"/>
  <c r="AF2390" i="1"/>
  <c r="AF2395" i="1"/>
  <c r="AF2393" i="1"/>
  <c r="AF2394" i="1"/>
  <c r="AK2425" i="1"/>
  <c r="AP2472" i="1"/>
  <c r="AL2444" i="1"/>
  <c r="AX2467" i="1"/>
  <c r="AF2352" i="1"/>
  <c r="AG2426" i="1"/>
  <c r="AF2354" i="1"/>
  <c r="AF2350" i="1"/>
  <c r="AF2353" i="1"/>
  <c r="AF2356" i="1"/>
  <c r="AF2355" i="1"/>
  <c r="AF2351" i="1"/>
  <c r="AO2414" i="1"/>
  <c r="AO2404" i="1"/>
  <c r="AK2412" i="1"/>
  <c r="AQ2459" i="1"/>
  <c r="AO2436" i="1"/>
  <c r="AL2403" i="1"/>
  <c r="AK2417" i="1"/>
  <c r="AL2408" i="1"/>
  <c r="AM2454" i="1"/>
  <c r="AJ2447" i="1"/>
  <c r="AM2411" i="1"/>
  <c r="AN2438" i="1"/>
  <c r="AK2435" i="1"/>
  <c r="AO2423" i="1"/>
  <c r="AL2441" i="1"/>
  <c r="AS2451" i="1"/>
  <c r="AV2448" i="1"/>
  <c r="AK2471" i="1"/>
  <c r="AM2415" i="1"/>
  <c r="AJ2428" i="1"/>
  <c r="AL2419" i="1"/>
  <c r="AG2336" i="1"/>
  <c r="AG2333" i="1"/>
  <c r="AH2410" i="1"/>
  <c r="AG2337" i="1"/>
  <c r="AG2338" i="1"/>
  <c r="AG2334" i="1"/>
  <c r="AG2335" i="1"/>
  <c r="AG2340" i="1"/>
  <c r="AG2339" i="1"/>
  <c r="AQ2457" i="1"/>
  <c r="AP2420" i="1"/>
  <c r="BA2473" i="1"/>
  <c r="AO2462" i="1"/>
  <c r="AL2446" i="1"/>
  <c r="AR2443" i="1"/>
  <c r="AK2432" i="1"/>
  <c r="AN2409" i="1"/>
  <c r="AU2427" i="1"/>
  <c r="AO2456" i="1"/>
  <c r="AK2465" i="1"/>
  <c r="AM2430" i="1"/>
  <c r="AN2406" i="1"/>
  <c r="AK2416" i="1"/>
  <c r="AJ2463" i="1"/>
  <c r="AK2424" i="1"/>
  <c r="AJ2449" i="1"/>
  <c r="AQ2422" i="1"/>
  <c r="AL2470" i="1"/>
  <c r="AQ2460" i="1"/>
  <c r="AW2431" i="1"/>
  <c r="AG2367" i="1" l="1"/>
  <c r="AG2366" i="1"/>
  <c r="AG2368" i="1"/>
  <c r="AH2442" i="1"/>
  <c r="AH2366" i="1" s="1"/>
  <c r="AG2370" i="1"/>
  <c r="AG2371" i="1"/>
  <c r="AG2372" i="1"/>
  <c r="AG2343" i="1"/>
  <c r="AG2342" i="1"/>
  <c r="AG2346" i="1"/>
  <c r="AG2345" i="1"/>
  <c r="AH2418" i="1"/>
  <c r="AG2344" i="1"/>
  <c r="AG2347" i="1"/>
  <c r="AG2348" i="1"/>
  <c r="AG2325" i="1"/>
  <c r="AG2332" i="1"/>
  <c r="AH2402" i="1"/>
  <c r="AG2328" i="1"/>
  <c r="AG2327" i="1"/>
  <c r="AG2329" i="1"/>
  <c r="AG2331" i="1"/>
  <c r="AG2330" i="1"/>
  <c r="AG2326" i="1"/>
  <c r="AI2374" i="1"/>
  <c r="AI2380" i="1"/>
  <c r="AI2379" i="1"/>
  <c r="AI2378" i="1"/>
  <c r="AJ2450" i="1"/>
  <c r="AI2377" i="1"/>
  <c r="AI2376" i="1"/>
  <c r="AI2375" i="1"/>
  <c r="AM2446" i="1"/>
  <c r="AQ2455" i="1"/>
  <c r="AO2409" i="1"/>
  <c r="AS2443" i="1"/>
  <c r="AL2412" i="1"/>
  <c r="AH2466" i="1"/>
  <c r="AG2391" i="1"/>
  <c r="AG2390" i="1"/>
  <c r="AG2392" i="1"/>
  <c r="AG2396" i="1"/>
  <c r="AG2395" i="1"/>
  <c r="AG2393" i="1"/>
  <c r="AG2394" i="1"/>
  <c r="BB2473" i="1"/>
  <c r="AL2435" i="1"/>
  <c r="AL2417" i="1"/>
  <c r="AM2444" i="1"/>
  <c r="AL2433" i="1"/>
  <c r="AL2424" i="1"/>
  <c r="AO2438" i="1"/>
  <c r="AM2408" i="1"/>
  <c r="AK2428" i="1"/>
  <c r="AR2460" i="1"/>
  <c r="AR2422" i="1"/>
  <c r="AL2416" i="1"/>
  <c r="AO2406" i="1"/>
  <c r="AM2419" i="1"/>
  <c r="AN2411" i="1"/>
  <c r="AK2449" i="1"/>
  <c r="AN2430" i="1"/>
  <c r="AL2465" i="1"/>
  <c r="AN2415" i="1"/>
  <c r="AW2448" i="1"/>
  <c r="AK2447" i="1"/>
  <c r="AP2436" i="1"/>
  <c r="AP2404" i="1"/>
  <c r="AP2414" i="1"/>
  <c r="AG2352" i="1"/>
  <c r="AH2426" i="1"/>
  <c r="AG2354" i="1"/>
  <c r="AG2350" i="1"/>
  <c r="AG2353" i="1"/>
  <c r="AG2356" i="1"/>
  <c r="AG2355" i="1"/>
  <c r="AG2351" i="1"/>
  <c r="AL2425" i="1"/>
  <c r="AQ2464" i="1"/>
  <c r="AV2427" i="1"/>
  <c r="AN2454" i="1"/>
  <c r="AM2403" i="1"/>
  <c r="AP2423" i="1"/>
  <c r="AK2463" i="1"/>
  <c r="AT2451" i="1"/>
  <c r="AQ2472" i="1"/>
  <c r="AO2439" i="1"/>
  <c r="AX2431" i="1"/>
  <c r="AM2470" i="1"/>
  <c r="AP2456" i="1"/>
  <c r="AL2432" i="1"/>
  <c r="AP2462" i="1"/>
  <c r="AQ2420" i="1"/>
  <c r="AH2333" i="1"/>
  <c r="AH2336" i="1"/>
  <c r="AI2410" i="1"/>
  <c r="AH2337" i="1"/>
  <c r="AH2338" i="1"/>
  <c r="AH2334" i="1"/>
  <c r="AH2339" i="1"/>
  <c r="AH2335" i="1"/>
  <c r="AH2340" i="1"/>
  <c r="AL2471" i="1"/>
  <c r="AR2459" i="1"/>
  <c r="AH2458" i="1"/>
  <c r="AG2384" i="1"/>
  <c r="AG2383" i="1"/>
  <c r="AG2382" i="1"/>
  <c r="AG2387" i="1"/>
  <c r="AG2385" i="1"/>
  <c r="AG2388" i="1"/>
  <c r="AG2386" i="1"/>
  <c r="AI2434" i="1"/>
  <c r="AH2360" i="1"/>
  <c r="AH2359" i="1"/>
  <c r="AH2361" i="1"/>
  <c r="AH2362" i="1"/>
  <c r="AH2363" i="1"/>
  <c r="AH2364" i="1"/>
  <c r="AH2358" i="1"/>
  <c r="AR2457" i="1"/>
  <c r="AM2441" i="1"/>
  <c r="AY2467" i="1"/>
  <c r="AM2440" i="1"/>
  <c r="AO2407" i="1"/>
  <c r="AH2371" i="1" l="1"/>
  <c r="AH2368" i="1"/>
  <c r="AH2370" i="1"/>
  <c r="AH2367" i="1"/>
  <c r="AI2442" i="1"/>
  <c r="AJ2442" i="1" s="1"/>
  <c r="AH2369" i="1"/>
  <c r="AH2372" i="1"/>
  <c r="AI2402" i="1"/>
  <c r="AH2331" i="1"/>
  <c r="AH2325" i="1"/>
  <c r="AH2327" i="1"/>
  <c r="AH2328" i="1"/>
  <c r="AH2329" i="1"/>
  <c r="AH2326" i="1"/>
  <c r="AH2332" i="1"/>
  <c r="AH2330" i="1"/>
  <c r="AH2342" i="1"/>
  <c r="AH2345" i="1"/>
  <c r="AH2346" i="1"/>
  <c r="AH2343" i="1"/>
  <c r="AI2418" i="1"/>
  <c r="AH2344" i="1"/>
  <c r="AH2348" i="1"/>
  <c r="AH2347" i="1"/>
  <c r="AJ2380" i="1"/>
  <c r="AJ2377" i="1"/>
  <c r="AJ2374" i="1"/>
  <c r="AJ2378" i="1"/>
  <c r="AJ2376" i="1"/>
  <c r="AJ2379" i="1"/>
  <c r="AK2450" i="1"/>
  <c r="AJ2375" i="1"/>
  <c r="AM2465" i="1"/>
  <c r="AM2425" i="1"/>
  <c r="AH2352" i="1"/>
  <c r="AI2426" i="1"/>
  <c r="AH2354" i="1"/>
  <c r="AH2350" i="1"/>
  <c r="AH2353" i="1"/>
  <c r="AH2356" i="1"/>
  <c r="AH2355" i="1"/>
  <c r="AH2351" i="1"/>
  <c r="AL2447" i="1"/>
  <c r="AP2406" i="1"/>
  <c r="AR2455" i="1"/>
  <c r="AI2360" i="1"/>
  <c r="AJ2434" i="1"/>
  <c r="AI2359" i="1"/>
  <c r="AI2361" i="1"/>
  <c r="AI2362" i="1"/>
  <c r="AI2364" i="1"/>
  <c r="AI2363" i="1"/>
  <c r="AI2358" i="1"/>
  <c r="AS2459" i="1"/>
  <c r="AR2472" i="1"/>
  <c r="AU2451" i="1"/>
  <c r="AQ2436" i="1"/>
  <c r="AO2430" i="1"/>
  <c r="AM2433" i="1"/>
  <c r="AS2460" i="1"/>
  <c r="AP2407" i="1"/>
  <c r="AQ2456" i="1"/>
  <c r="AY2431" i="1"/>
  <c r="AQ2423" i="1"/>
  <c r="AO2411" i="1"/>
  <c r="AM2424" i="1"/>
  <c r="AM2417" i="1"/>
  <c r="AT2443" i="1"/>
  <c r="AN2440" i="1"/>
  <c r="AR2420" i="1"/>
  <c r="AQ2414" i="1"/>
  <c r="AO2415" i="1"/>
  <c r="AL2449" i="1"/>
  <c r="AM2416" i="1"/>
  <c r="AM2435" i="1"/>
  <c r="AN2446" i="1"/>
  <c r="AM2432" i="1"/>
  <c r="AN2470" i="1"/>
  <c r="AI2458" i="1"/>
  <c r="AH2384" i="1"/>
  <c r="AH2383" i="1"/>
  <c r="AH2382" i="1"/>
  <c r="AH2387" i="1"/>
  <c r="AH2385" i="1"/>
  <c r="AH2388" i="1"/>
  <c r="AH2386" i="1"/>
  <c r="AN2408" i="1"/>
  <c r="AP2409" i="1"/>
  <c r="AS2457" i="1"/>
  <c r="AM2471" i="1"/>
  <c r="AI2333" i="1"/>
  <c r="AI2336" i="1"/>
  <c r="AJ2410" i="1"/>
  <c r="AI2337" i="1"/>
  <c r="AI2338" i="1"/>
  <c r="AI2334" i="1"/>
  <c r="AI2335" i="1"/>
  <c r="AI2339" i="1"/>
  <c r="AI2340" i="1"/>
  <c r="AP2439" i="1"/>
  <c r="AL2463" i="1"/>
  <c r="AW2427" i="1"/>
  <c r="AR2464" i="1"/>
  <c r="AS2422" i="1"/>
  <c r="AM2412" i="1"/>
  <c r="AX2448" i="1"/>
  <c r="AN2419" i="1"/>
  <c r="AH2392" i="1"/>
  <c r="AH2396" i="1"/>
  <c r="AH2391" i="1"/>
  <c r="AI2466" i="1"/>
  <c r="AH2390" i="1"/>
  <c r="AH2395" i="1"/>
  <c r="AH2393" i="1"/>
  <c r="AH2394" i="1"/>
  <c r="AZ2467" i="1"/>
  <c r="AQ2462" i="1"/>
  <c r="AN2403" i="1"/>
  <c r="AQ2404" i="1"/>
  <c r="AL2428" i="1"/>
  <c r="AN2444" i="1"/>
  <c r="BC2473" i="1"/>
  <c r="AN2441" i="1"/>
  <c r="AO2454" i="1"/>
  <c r="AP2438" i="1"/>
  <c r="AI2372" i="1" l="1"/>
  <c r="AI2370" i="1"/>
  <c r="AI2367" i="1"/>
  <c r="AI2369" i="1"/>
  <c r="AI2368" i="1"/>
  <c r="AI2366" i="1"/>
  <c r="AI2371" i="1"/>
  <c r="AI2346" i="1"/>
  <c r="AI2345" i="1"/>
  <c r="AI2343" i="1"/>
  <c r="AI2344" i="1"/>
  <c r="AI2342" i="1"/>
  <c r="AJ2418" i="1"/>
  <c r="AI2347" i="1"/>
  <c r="AI2348" i="1"/>
  <c r="AJ2402" i="1"/>
  <c r="AI2331" i="1"/>
  <c r="AI2327" i="1"/>
  <c r="AI2332" i="1"/>
  <c r="AI2328" i="1"/>
  <c r="AI2330" i="1"/>
  <c r="AI2326" i="1"/>
  <c r="AI2325" i="1"/>
  <c r="AI2329" i="1"/>
  <c r="AK2377" i="1"/>
  <c r="AK2379" i="1"/>
  <c r="AL2450" i="1"/>
  <c r="AK2375" i="1"/>
  <c r="AK2380" i="1"/>
  <c r="AK2376" i="1"/>
  <c r="AK2378" i="1"/>
  <c r="AK2374" i="1"/>
  <c r="BD2473" i="1"/>
  <c r="BA2467" i="1"/>
  <c r="AX2427" i="1"/>
  <c r="AK2442" i="1"/>
  <c r="AJ2368" i="1"/>
  <c r="AJ2371" i="1"/>
  <c r="AJ2366" i="1"/>
  <c r="AJ2369" i="1"/>
  <c r="AJ2367" i="1"/>
  <c r="AJ2370" i="1"/>
  <c r="AJ2372" i="1"/>
  <c r="AR2414" i="1"/>
  <c r="AR2436" i="1"/>
  <c r="AK2434" i="1"/>
  <c r="AJ2360" i="1"/>
  <c r="AJ2359" i="1"/>
  <c r="AJ2361" i="1"/>
  <c r="AJ2362" i="1"/>
  <c r="AJ2364" i="1"/>
  <c r="AJ2363" i="1"/>
  <c r="AJ2358" i="1"/>
  <c r="AT2457" i="1"/>
  <c r="AM2449" i="1"/>
  <c r="AZ2431" i="1"/>
  <c r="AQ2407" i="1"/>
  <c r="AO2444" i="1"/>
  <c r="AO2403" i="1"/>
  <c r="AU2443" i="1"/>
  <c r="AS2455" i="1"/>
  <c r="AT2422" i="1"/>
  <c r="AN2416" i="1"/>
  <c r="AV2451" i="1"/>
  <c r="AN2465" i="1"/>
  <c r="AM2428" i="1"/>
  <c r="AN2425" i="1"/>
  <c r="AQ2438" i="1"/>
  <c r="AP2454" i="1"/>
  <c r="AO2441" i="1"/>
  <c r="AN2432" i="1"/>
  <c r="AO2446" i="1"/>
  <c r="AS2472" i="1"/>
  <c r="AT2459" i="1"/>
  <c r="AN2471" i="1"/>
  <c r="AO2408" i="1"/>
  <c r="AJ2458" i="1"/>
  <c r="AI2384" i="1"/>
  <c r="AI2383" i="1"/>
  <c r="AI2382" i="1"/>
  <c r="AI2387" i="1"/>
  <c r="AI2385" i="1"/>
  <c r="AI2388" i="1"/>
  <c r="AI2386" i="1"/>
  <c r="AO2440" i="1"/>
  <c r="AJ2466" i="1"/>
  <c r="AI2391" i="1"/>
  <c r="AI2392" i="1"/>
  <c r="AI2396" i="1"/>
  <c r="AI2390" i="1"/>
  <c r="AI2395" i="1"/>
  <c r="AI2393" i="1"/>
  <c r="AI2394" i="1"/>
  <c r="AY2448" i="1"/>
  <c r="AN2412" i="1"/>
  <c r="AS2464" i="1"/>
  <c r="AQ2439" i="1"/>
  <c r="AP2415" i="1"/>
  <c r="AR2456" i="1"/>
  <c r="AM2447" i="1"/>
  <c r="AJ2426" i="1"/>
  <c r="AI2352" i="1"/>
  <c r="AI2354" i="1"/>
  <c r="AI2350" i="1"/>
  <c r="AI2353" i="1"/>
  <c r="AI2356" i="1"/>
  <c r="AI2355" i="1"/>
  <c r="AI2351" i="1"/>
  <c r="AO2470" i="1"/>
  <c r="AS2420" i="1"/>
  <c r="AN2417" i="1"/>
  <c r="AN2433" i="1"/>
  <c r="AR2404" i="1"/>
  <c r="AR2462" i="1"/>
  <c r="AN2424" i="1"/>
  <c r="AQ2406" i="1"/>
  <c r="AO2419" i="1"/>
  <c r="AM2463" i="1"/>
  <c r="AN2435" i="1"/>
  <c r="AK2410" i="1"/>
  <c r="AJ2333" i="1"/>
  <c r="AJ2336" i="1"/>
  <c r="AJ2337" i="1"/>
  <c r="AJ2334" i="1"/>
  <c r="AJ2338" i="1"/>
  <c r="AJ2340" i="1"/>
  <c r="AJ2335" i="1"/>
  <c r="AJ2339" i="1"/>
  <c r="AQ2409" i="1"/>
  <c r="AP2411" i="1"/>
  <c r="AR2423" i="1"/>
  <c r="AT2460" i="1"/>
  <c r="AP2430" i="1"/>
  <c r="AK2418" i="1" l="1"/>
  <c r="AJ2344" i="1"/>
  <c r="AJ2345" i="1"/>
  <c r="AJ2343" i="1"/>
  <c r="AJ2342" i="1"/>
  <c r="AJ2346" i="1"/>
  <c r="AJ2347" i="1"/>
  <c r="AJ2348" i="1"/>
  <c r="AK2402" i="1"/>
  <c r="AJ2326" i="1"/>
  <c r="AJ2329" i="1"/>
  <c r="AJ2328" i="1"/>
  <c r="AJ2325" i="1"/>
  <c r="AJ2327" i="1"/>
  <c r="AJ2330" i="1"/>
  <c r="AJ2332" i="1"/>
  <c r="AJ2331" i="1"/>
  <c r="AM2450" i="1"/>
  <c r="AL2379" i="1"/>
  <c r="AL2377" i="1"/>
  <c r="AL2376" i="1"/>
  <c r="AL2374" i="1"/>
  <c r="AL2375" i="1"/>
  <c r="AL2380" i="1"/>
  <c r="AL2378" i="1"/>
  <c r="AR2439" i="1"/>
  <c r="AS2436" i="1"/>
  <c r="AO2417" i="1"/>
  <c r="AJ2352" i="1"/>
  <c r="AK2426" i="1"/>
  <c r="AJ2354" i="1"/>
  <c r="AJ2350" i="1"/>
  <c r="AJ2353" i="1"/>
  <c r="AJ2355" i="1"/>
  <c r="AJ2356" i="1"/>
  <c r="AJ2351" i="1"/>
  <c r="AO2471" i="1"/>
  <c r="AR2438" i="1"/>
  <c r="AP2403" i="1"/>
  <c r="AN2449" i="1"/>
  <c r="AK2368" i="1"/>
  <c r="AL2442" i="1"/>
  <c r="AK2371" i="1"/>
  <c r="AK2366" i="1"/>
  <c r="AK2369" i="1"/>
  <c r="AK2367" i="1"/>
  <c r="AK2372" i="1"/>
  <c r="AK2370" i="1"/>
  <c r="AQ2430" i="1"/>
  <c r="AQ2411" i="1"/>
  <c r="AR2409" i="1"/>
  <c r="AP2419" i="1"/>
  <c r="AS2404" i="1"/>
  <c r="BE2473" i="1"/>
  <c r="AL2410" i="1"/>
  <c r="AK2336" i="1"/>
  <c r="AK2333" i="1"/>
  <c r="AK2337" i="1"/>
  <c r="AK2338" i="1"/>
  <c r="AK2334" i="1"/>
  <c r="AK2335" i="1"/>
  <c r="AK2339" i="1"/>
  <c r="AK2340" i="1"/>
  <c r="AO2435" i="1"/>
  <c r="AP2470" i="1"/>
  <c r="AS2456" i="1"/>
  <c r="AP2440" i="1"/>
  <c r="AN2428" i="1"/>
  <c r="AT2455" i="1"/>
  <c r="AP2444" i="1"/>
  <c r="AU2457" i="1"/>
  <c r="AP2408" i="1"/>
  <c r="AU2422" i="1"/>
  <c r="BA2431" i="1"/>
  <c r="BB2467" i="1"/>
  <c r="AQ2415" i="1"/>
  <c r="AO2424" i="1"/>
  <c r="AT2420" i="1"/>
  <c r="AN2447" i="1"/>
  <c r="AT2464" i="1"/>
  <c r="AO2416" i="1"/>
  <c r="AV2443" i="1"/>
  <c r="AR2406" i="1"/>
  <c r="AO2412" i="1"/>
  <c r="AU2459" i="1"/>
  <c r="AP2446" i="1"/>
  <c r="AP2441" i="1"/>
  <c r="AO2425" i="1"/>
  <c r="AO2465" i="1"/>
  <c r="AS2423" i="1"/>
  <c r="AN2463" i="1"/>
  <c r="AS2462" i="1"/>
  <c r="AZ2448" i="1"/>
  <c r="AK2458" i="1"/>
  <c r="AJ2384" i="1"/>
  <c r="AJ2383" i="1"/>
  <c r="AJ2382" i="1"/>
  <c r="AJ2387" i="1"/>
  <c r="AJ2385" i="1"/>
  <c r="AJ2388" i="1"/>
  <c r="AJ2386" i="1"/>
  <c r="AR2407" i="1"/>
  <c r="AS2414" i="1"/>
  <c r="AU2460" i="1"/>
  <c r="AO2433" i="1"/>
  <c r="AK2466" i="1"/>
  <c r="AJ2392" i="1"/>
  <c r="AJ2391" i="1"/>
  <c r="AJ2396" i="1"/>
  <c r="AJ2390" i="1"/>
  <c r="AJ2395" i="1"/>
  <c r="AJ2393" i="1"/>
  <c r="AJ2394" i="1"/>
  <c r="AT2472" i="1"/>
  <c r="AO2432" i="1"/>
  <c r="AQ2454" i="1"/>
  <c r="AW2451" i="1"/>
  <c r="AK2360" i="1"/>
  <c r="AL2434" i="1"/>
  <c r="AK2359" i="1"/>
  <c r="AK2362" i="1"/>
  <c r="AK2361" i="1"/>
  <c r="AK2363" i="1"/>
  <c r="AK2364" i="1"/>
  <c r="AK2358" i="1"/>
  <c r="AY2427" i="1"/>
  <c r="AL2418" i="1" l="1"/>
  <c r="AK2344" i="1"/>
  <c r="AK2342" i="1"/>
  <c r="AK2345" i="1"/>
  <c r="AK2346" i="1"/>
  <c r="AK2343" i="1"/>
  <c r="AK2348" i="1"/>
  <c r="AK2347" i="1"/>
  <c r="AK2325" i="1"/>
  <c r="AL2402" i="1"/>
  <c r="AK2328" i="1"/>
  <c r="AK2330" i="1"/>
  <c r="AK2327" i="1"/>
  <c r="AK2331" i="1"/>
  <c r="AK2332" i="1"/>
  <c r="AK2329" i="1"/>
  <c r="AK2326" i="1"/>
  <c r="AM2377" i="1"/>
  <c r="AM2375" i="1"/>
  <c r="AM2376" i="1"/>
  <c r="AM2380" i="1"/>
  <c r="AN2450" i="1"/>
  <c r="AM2378" i="1"/>
  <c r="AM2379" i="1"/>
  <c r="AM2374" i="1"/>
  <c r="AV2460" i="1"/>
  <c r="AO2428" i="1"/>
  <c r="AP2435" i="1"/>
  <c r="AR2430" i="1"/>
  <c r="AP2433" i="1"/>
  <c r="AO2447" i="1"/>
  <c r="AQ2470" i="1"/>
  <c r="AQ2403" i="1"/>
  <c r="AQ2446" i="1"/>
  <c r="AW2443" i="1"/>
  <c r="BC2467" i="1"/>
  <c r="AQ2408" i="1"/>
  <c r="AM2442" i="1"/>
  <c r="AL2368" i="1"/>
  <c r="AL2371" i="1"/>
  <c r="AL2366" i="1"/>
  <c r="AL2367" i="1"/>
  <c r="AL2369" i="1"/>
  <c r="AL2370" i="1"/>
  <c r="AL2372" i="1"/>
  <c r="AZ2427" i="1"/>
  <c r="AP2432" i="1"/>
  <c r="AP2465" i="1"/>
  <c r="AS2406" i="1"/>
  <c r="AU2420" i="1"/>
  <c r="AR2415" i="1"/>
  <c r="AU2455" i="1"/>
  <c r="AP2417" i="1"/>
  <c r="BF2473" i="1"/>
  <c r="AK2352" i="1"/>
  <c r="AL2426" i="1"/>
  <c r="AK2354" i="1"/>
  <c r="AK2350" i="1"/>
  <c r="AK2353" i="1"/>
  <c r="AK2356" i="1"/>
  <c r="AK2355" i="1"/>
  <c r="AK2351" i="1"/>
  <c r="AR2454" i="1"/>
  <c r="AV2422" i="1"/>
  <c r="AQ2444" i="1"/>
  <c r="AQ2440" i="1"/>
  <c r="AT2414" i="1"/>
  <c r="BA2448" i="1"/>
  <c r="AX2451" i="1"/>
  <c r="AU2472" i="1"/>
  <c r="AL2458" i="1"/>
  <c r="AK2384" i="1"/>
  <c r="AK2383" i="1"/>
  <c r="AK2382" i="1"/>
  <c r="AK2387" i="1"/>
  <c r="AK2385" i="1"/>
  <c r="AK2388" i="1"/>
  <c r="AK2386" i="1"/>
  <c r="AT2423" i="1"/>
  <c r="AP2416" i="1"/>
  <c r="AP2424" i="1"/>
  <c r="BB2431" i="1"/>
  <c r="AL2336" i="1"/>
  <c r="AL2333" i="1"/>
  <c r="AM2410" i="1"/>
  <c r="AL2337" i="1"/>
  <c r="AL2334" i="1"/>
  <c r="AL2338" i="1"/>
  <c r="AL2339" i="1"/>
  <c r="AL2340" i="1"/>
  <c r="AL2335" i="1"/>
  <c r="AO2449" i="1"/>
  <c r="AQ2441" i="1"/>
  <c r="AV2457" i="1"/>
  <c r="AT2404" i="1"/>
  <c r="AP2412" i="1"/>
  <c r="AQ2419" i="1"/>
  <c r="AP2471" i="1"/>
  <c r="AK2391" i="1"/>
  <c r="AK2392" i="1"/>
  <c r="AL2466" i="1"/>
  <c r="AK2396" i="1"/>
  <c r="AK2390" i="1"/>
  <c r="AK2395" i="1"/>
  <c r="AK2393" i="1"/>
  <c r="AK2394" i="1"/>
  <c r="AM2434" i="1"/>
  <c r="AL2360" i="1"/>
  <c r="AL2359" i="1"/>
  <c r="AL2361" i="1"/>
  <c r="AL2362" i="1"/>
  <c r="AL2364" i="1"/>
  <c r="AL2363" i="1"/>
  <c r="AL2358" i="1"/>
  <c r="AT2462" i="1"/>
  <c r="AV2459" i="1"/>
  <c r="AS2409" i="1"/>
  <c r="AS2407" i="1"/>
  <c r="AO2463" i="1"/>
  <c r="AP2425" i="1"/>
  <c r="AU2464" i="1"/>
  <c r="AT2456" i="1"/>
  <c r="AR2411" i="1"/>
  <c r="AS2438" i="1"/>
  <c r="AT2436" i="1"/>
  <c r="AS2439" i="1"/>
  <c r="AL2344" i="1" l="1"/>
  <c r="AL2343" i="1"/>
  <c r="AL2346" i="1"/>
  <c r="AL2342" i="1"/>
  <c r="AM2418" i="1"/>
  <c r="AL2345" i="1"/>
  <c r="AL2347" i="1"/>
  <c r="AL2348" i="1"/>
  <c r="AL2325" i="1"/>
  <c r="AL2329" i="1"/>
  <c r="AL2327" i="1"/>
  <c r="AL2328" i="1"/>
  <c r="AL2330" i="1"/>
  <c r="AL2332" i="1"/>
  <c r="AL2331" i="1"/>
  <c r="AM2402" i="1"/>
  <c r="AL2326" i="1"/>
  <c r="AN2376" i="1"/>
  <c r="AN2375" i="1"/>
  <c r="AO2450" i="1"/>
  <c r="AN2380" i="1"/>
  <c r="AN2374" i="1"/>
  <c r="AN2377" i="1"/>
  <c r="AN2378" i="1"/>
  <c r="AN2379" i="1"/>
  <c r="AT2407" i="1"/>
  <c r="AT2438" i="1"/>
  <c r="AQ2471" i="1"/>
  <c r="AN2410" i="1"/>
  <c r="AM2336" i="1"/>
  <c r="AM2333" i="1"/>
  <c r="AM2337" i="1"/>
  <c r="AM2338" i="1"/>
  <c r="AM2334" i="1"/>
  <c r="AM2340" i="1"/>
  <c r="AM2335" i="1"/>
  <c r="AM2339" i="1"/>
  <c r="AV2455" i="1"/>
  <c r="AN2434" i="1"/>
  <c r="AM2360" i="1"/>
  <c r="AM2359" i="1"/>
  <c r="AM2361" i="1"/>
  <c r="AM2362" i="1"/>
  <c r="AM2364" i="1"/>
  <c r="AM2363" i="1"/>
  <c r="AM2358" i="1"/>
  <c r="AL2392" i="1"/>
  <c r="AM2466" i="1"/>
  <c r="AL2391" i="1"/>
  <c r="AL2396" i="1"/>
  <c r="AL2390" i="1"/>
  <c r="AL2395" i="1"/>
  <c r="AL2393" i="1"/>
  <c r="AL2394" i="1"/>
  <c r="AR2419" i="1"/>
  <c r="AS2415" i="1"/>
  <c r="AM2368" i="1"/>
  <c r="AN2442" i="1"/>
  <c r="AM2371" i="1"/>
  <c r="AM2366" i="1"/>
  <c r="AM2367" i="1"/>
  <c r="AM2369" i="1"/>
  <c r="AM2372" i="1"/>
  <c r="AM2370" i="1"/>
  <c r="AR2408" i="1"/>
  <c r="AP2428" i="1"/>
  <c r="AT2439" i="1"/>
  <c r="AS2411" i="1"/>
  <c r="AU2456" i="1"/>
  <c r="AQ2425" i="1"/>
  <c r="AP2463" i="1"/>
  <c r="AP2449" i="1"/>
  <c r="AR2444" i="1"/>
  <c r="AM2426" i="1"/>
  <c r="AL2352" i="1"/>
  <c r="AL2354" i="1"/>
  <c r="AL2350" i="1"/>
  <c r="AL2353" i="1"/>
  <c r="AL2356" i="1"/>
  <c r="AL2355" i="1"/>
  <c r="AL2351" i="1"/>
  <c r="AQ2417" i="1"/>
  <c r="AQ2432" i="1"/>
  <c r="AR2470" i="1"/>
  <c r="AY2451" i="1"/>
  <c r="AU2423" i="1"/>
  <c r="AQ2412" i="1"/>
  <c r="AR2441" i="1"/>
  <c r="AR2446" i="1"/>
  <c r="AT2409" i="1"/>
  <c r="AS2454" i="1"/>
  <c r="AQ2465" i="1"/>
  <c r="AQ2433" i="1"/>
  <c r="AV2464" i="1"/>
  <c r="AW2459" i="1"/>
  <c r="BC2431" i="1"/>
  <c r="AV2472" i="1"/>
  <c r="BB2448" i="1"/>
  <c r="AW2422" i="1"/>
  <c r="AV2420" i="1"/>
  <c r="AR2403" i="1"/>
  <c r="AP2447" i="1"/>
  <c r="AW2460" i="1"/>
  <c r="AQ2424" i="1"/>
  <c r="AQ2416" i="1"/>
  <c r="AT2406" i="1"/>
  <c r="AS2430" i="1"/>
  <c r="AW2457" i="1"/>
  <c r="AM2458" i="1"/>
  <c r="AL2384" i="1"/>
  <c r="AL2383" i="1"/>
  <c r="AL2382" i="1"/>
  <c r="AL2387" i="1"/>
  <c r="AL2385" i="1"/>
  <c r="AL2388" i="1"/>
  <c r="AL2386" i="1"/>
  <c r="AU2414" i="1"/>
  <c r="BD2467" i="1"/>
  <c r="AQ2435" i="1"/>
  <c r="AU2436" i="1"/>
  <c r="AU2462" i="1"/>
  <c r="AU2404" i="1"/>
  <c r="AR2440" i="1"/>
  <c r="BA2427" i="1"/>
  <c r="AX2443" i="1"/>
  <c r="AM2345" i="1" l="1"/>
  <c r="AM2343" i="1"/>
  <c r="AM2344" i="1"/>
  <c r="AM2346" i="1"/>
  <c r="AN2418" i="1"/>
  <c r="AM2342" i="1"/>
  <c r="AM2347" i="1"/>
  <c r="AM2348" i="1"/>
  <c r="AN2402" i="1"/>
  <c r="AM2326" i="1"/>
  <c r="AM2328" i="1"/>
  <c r="AM2327" i="1"/>
  <c r="AM2325" i="1"/>
  <c r="AM2330" i="1"/>
  <c r="AM2332" i="1"/>
  <c r="AM2329" i="1"/>
  <c r="AM2331" i="1"/>
  <c r="AO2374" i="1"/>
  <c r="AO2380" i="1"/>
  <c r="AO2378" i="1"/>
  <c r="AO2376" i="1"/>
  <c r="AP2450" i="1"/>
  <c r="AO2379" i="1"/>
  <c r="AO2375" i="1"/>
  <c r="AO2377" i="1"/>
  <c r="BD2431" i="1"/>
  <c r="AS2419" i="1"/>
  <c r="AN2360" i="1"/>
  <c r="AO2434" i="1"/>
  <c r="AN2359" i="1"/>
  <c r="AN2362" i="1"/>
  <c r="AN2361" i="1"/>
  <c r="AN2363" i="1"/>
  <c r="AN2364" i="1"/>
  <c r="AN2358" i="1"/>
  <c r="AN2458" i="1"/>
  <c r="AM2384" i="1"/>
  <c r="AM2382" i="1"/>
  <c r="AM2383" i="1"/>
  <c r="AM2387" i="1"/>
  <c r="AM2385" i="1"/>
  <c r="AM2388" i="1"/>
  <c r="AM2386" i="1"/>
  <c r="AS2441" i="1"/>
  <c r="AX2422" i="1"/>
  <c r="AR2465" i="1"/>
  <c r="AQ2449" i="1"/>
  <c r="AR2471" i="1"/>
  <c r="AS2403" i="1"/>
  <c r="BC2448" i="1"/>
  <c r="AX2459" i="1"/>
  <c r="AR2412" i="1"/>
  <c r="AR2432" i="1"/>
  <c r="AQ2463" i="1"/>
  <c r="BB2427" i="1"/>
  <c r="AV2462" i="1"/>
  <c r="AR2435" i="1"/>
  <c r="AX2457" i="1"/>
  <c r="AR2416" i="1"/>
  <c r="AR2424" i="1"/>
  <c r="AU2439" i="1"/>
  <c r="AT2415" i="1"/>
  <c r="AV2456" i="1"/>
  <c r="AO2442" i="1"/>
  <c r="AN2368" i="1"/>
  <c r="AN2371" i="1"/>
  <c r="AN2366" i="1"/>
  <c r="AN2367" i="1"/>
  <c r="AN2369" i="1"/>
  <c r="AN2370" i="1"/>
  <c r="AN2372" i="1"/>
  <c r="AS2446" i="1"/>
  <c r="AR2417" i="1"/>
  <c r="AV2404" i="1"/>
  <c r="BE2467" i="1"/>
  <c r="AT2430" i="1"/>
  <c r="AX2460" i="1"/>
  <c r="AW2420" i="1"/>
  <c r="AW2464" i="1"/>
  <c r="AT2454" i="1"/>
  <c r="AV2423" i="1"/>
  <c r="AR2433" i="1"/>
  <c r="AZ2451" i="1"/>
  <c r="AU2407" i="1"/>
  <c r="AY2443" i="1"/>
  <c r="AV2436" i="1"/>
  <c r="AV2414" i="1"/>
  <c r="AQ2447" i="1"/>
  <c r="AU2409" i="1"/>
  <c r="AS2408" i="1"/>
  <c r="AO2410" i="1"/>
  <c r="AN2336" i="1"/>
  <c r="AN2333" i="1"/>
  <c r="AN2337" i="1"/>
  <c r="AN2334" i="1"/>
  <c r="AN2338" i="1"/>
  <c r="AN2339" i="1"/>
  <c r="AN2340" i="1"/>
  <c r="AN2335" i="1"/>
  <c r="AT2411" i="1"/>
  <c r="AW2472" i="1"/>
  <c r="AN2426" i="1"/>
  <c r="AM2352" i="1"/>
  <c r="AM2354" i="1"/>
  <c r="AM2350" i="1"/>
  <c r="AM2353" i="1"/>
  <c r="AM2355" i="1"/>
  <c r="AM2356" i="1"/>
  <c r="AM2351" i="1"/>
  <c r="AR2425" i="1"/>
  <c r="AS2440" i="1"/>
  <c r="AU2406" i="1"/>
  <c r="AS2470" i="1"/>
  <c r="AS2444" i="1"/>
  <c r="AQ2428" i="1"/>
  <c r="AM2391" i="1"/>
  <c r="AM2392" i="1"/>
  <c r="AN2466" i="1"/>
  <c r="AM2396" i="1"/>
  <c r="AM2390" i="1"/>
  <c r="AM2395" i="1"/>
  <c r="AM2393" i="1"/>
  <c r="AM2394" i="1"/>
  <c r="AW2455" i="1"/>
  <c r="AU2438" i="1"/>
  <c r="BF3011" i="1" l="1"/>
  <c r="BF2995" i="1"/>
  <c r="AN2344" i="1"/>
  <c r="AO2418" i="1"/>
  <c r="AN2345" i="1"/>
  <c r="AN2342" i="1"/>
  <c r="AN2346" i="1"/>
  <c r="AN2343" i="1"/>
  <c r="AN2347" i="1"/>
  <c r="AN2348" i="1"/>
  <c r="AN2325" i="1"/>
  <c r="AN2329" i="1"/>
  <c r="AN2328" i="1"/>
  <c r="AN2327" i="1"/>
  <c r="AN2331" i="1"/>
  <c r="AO2402" i="1"/>
  <c r="AN2330" i="1"/>
  <c r="AN2332" i="1"/>
  <c r="AN2326" i="1"/>
  <c r="AP2380" i="1"/>
  <c r="AP2378" i="1"/>
  <c r="AP2379" i="1"/>
  <c r="AP2377" i="1"/>
  <c r="AP2375" i="1"/>
  <c r="AP2374" i="1"/>
  <c r="AQ2450" i="1"/>
  <c r="AP2376" i="1"/>
  <c r="AX2455" i="1"/>
  <c r="AT2444" i="1"/>
  <c r="AP2410" i="1"/>
  <c r="AO2333" i="1"/>
  <c r="AO2336" i="1"/>
  <c r="AO2337" i="1"/>
  <c r="AO2334" i="1"/>
  <c r="AO2338" i="1"/>
  <c r="AO2339" i="1"/>
  <c r="AO2335" i="1"/>
  <c r="AO2340" i="1"/>
  <c r="AU2454" i="1"/>
  <c r="AP2442" i="1"/>
  <c r="AO2368" i="1"/>
  <c r="AO2371" i="1"/>
  <c r="AO2366" i="1"/>
  <c r="AO2367" i="1"/>
  <c r="AO2369" i="1"/>
  <c r="AO2372" i="1"/>
  <c r="AO2370" i="1"/>
  <c r="AU2415" i="1"/>
  <c r="AW2414" i="1"/>
  <c r="AS2432" i="1"/>
  <c r="AS2471" i="1"/>
  <c r="AO2426" i="1"/>
  <c r="AN2352" i="1"/>
  <c r="AN2354" i="1"/>
  <c r="AN2350" i="1"/>
  <c r="AN2353" i="1"/>
  <c r="AN2355" i="1"/>
  <c r="AN2356" i="1"/>
  <c r="AN2351" i="1"/>
  <c r="AS2416" i="1"/>
  <c r="AS2465" i="1"/>
  <c r="AT2441" i="1"/>
  <c r="AO2458" i="1"/>
  <c r="AN2384" i="1"/>
  <c r="AN2382" i="1"/>
  <c r="AN2383" i="1"/>
  <c r="AN2387" i="1"/>
  <c r="AN2385" i="1"/>
  <c r="AN2388" i="1"/>
  <c r="AN2386" i="1"/>
  <c r="AO2360" i="1"/>
  <c r="AP2434" i="1"/>
  <c r="AO2359" i="1"/>
  <c r="AO2361" i="1"/>
  <c r="AO2362" i="1"/>
  <c r="AO2363" i="1"/>
  <c r="AO2364" i="1"/>
  <c r="AO2358" i="1"/>
  <c r="AT2470" i="1"/>
  <c r="AT2440" i="1"/>
  <c r="AT2408" i="1"/>
  <c r="AX2464" i="1"/>
  <c r="AV2439" i="1"/>
  <c r="BD2448" i="1"/>
  <c r="AS2435" i="1"/>
  <c r="AV2406" i="1"/>
  <c r="AW2404" i="1"/>
  <c r="AW2462" i="1"/>
  <c r="AS2425" i="1"/>
  <c r="AU2430" i="1"/>
  <c r="AT2446" i="1"/>
  <c r="AW2456" i="1"/>
  <c r="AY2459" i="1"/>
  <c r="BF2467" i="1"/>
  <c r="AY2422" i="1"/>
  <c r="AV2438" i="1"/>
  <c r="AR2428" i="1"/>
  <c r="AU2411" i="1"/>
  <c r="AZ2443" i="1"/>
  <c r="AW2423" i="1"/>
  <c r="AX2420" i="1"/>
  <c r="AY2457" i="1"/>
  <c r="AT2403" i="1"/>
  <c r="AR2449" i="1"/>
  <c r="AT2419" i="1"/>
  <c r="AN2391" i="1"/>
  <c r="AN2392" i="1"/>
  <c r="AO2466" i="1"/>
  <c r="AN2396" i="1"/>
  <c r="AN2390" i="1"/>
  <c r="AN2395" i="1"/>
  <c r="AN2393" i="1"/>
  <c r="AN2394" i="1"/>
  <c r="AR2447" i="1"/>
  <c r="AY2460" i="1"/>
  <c r="BE2431" i="1"/>
  <c r="AV2407" i="1"/>
  <c r="BA2451" i="1"/>
  <c r="AS2424" i="1"/>
  <c r="AW2436" i="1"/>
  <c r="AS2433" i="1"/>
  <c r="BC2427" i="1"/>
  <c r="AX2472" i="1"/>
  <c r="AV2409" i="1"/>
  <c r="AS2417" i="1"/>
  <c r="AR2463" i="1"/>
  <c r="AS2412" i="1"/>
  <c r="AO2345" i="1" l="1"/>
  <c r="AO2346" i="1"/>
  <c r="AO2344" i="1"/>
  <c r="AP2418" i="1"/>
  <c r="AO2342" i="1"/>
  <c r="AO2343" i="1"/>
  <c r="AO2347" i="1"/>
  <c r="AO2348" i="1"/>
  <c r="AO2330" i="1"/>
  <c r="AO2325" i="1"/>
  <c r="AO2326" i="1"/>
  <c r="AO2328" i="1"/>
  <c r="AO2331" i="1"/>
  <c r="AO2327" i="1"/>
  <c r="AO2329" i="1"/>
  <c r="AP2402" i="1"/>
  <c r="AO2332" i="1"/>
  <c r="AR2450" i="1"/>
  <c r="AQ2376" i="1"/>
  <c r="AQ2375" i="1"/>
  <c r="AQ2374" i="1"/>
  <c r="AQ2380" i="1"/>
  <c r="AQ2379" i="1"/>
  <c r="AQ2377" i="1"/>
  <c r="AQ2378" i="1"/>
  <c r="BD2427" i="1"/>
  <c r="AW2409" i="1"/>
  <c r="AX2456" i="1"/>
  <c r="AZ2422" i="1"/>
  <c r="AW2439" i="1"/>
  <c r="AO2352" i="1"/>
  <c r="AP2426" i="1"/>
  <c r="AO2354" i="1"/>
  <c r="AO2350" i="1"/>
  <c r="AO2353" i="1"/>
  <c r="AO2355" i="1"/>
  <c r="AO2356" i="1"/>
  <c r="AO2351" i="1"/>
  <c r="AX2414" i="1"/>
  <c r="AP2336" i="1"/>
  <c r="AQ2410" i="1"/>
  <c r="AP2333" i="1"/>
  <c r="AP2337" i="1"/>
  <c r="AP2334" i="1"/>
  <c r="AP2338" i="1"/>
  <c r="AP2339" i="1"/>
  <c r="AP2335" i="1"/>
  <c r="AP2340" i="1"/>
  <c r="AZ2460" i="1"/>
  <c r="AU2446" i="1"/>
  <c r="AX2462" i="1"/>
  <c r="AP2360" i="1"/>
  <c r="AQ2434" i="1"/>
  <c r="AP2359" i="1"/>
  <c r="AP2362" i="1"/>
  <c r="AP2361" i="1"/>
  <c r="AP2363" i="1"/>
  <c r="AP2364" i="1"/>
  <c r="AP2358" i="1"/>
  <c r="AP2466" i="1"/>
  <c r="AO2392" i="1"/>
  <c r="AO2391" i="1"/>
  <c r="AO2396" i="1"/>
  <c r="AO2390" i="1"/>
  <c r="AO2395" i="1"/>
  <c r="AO2393" i="1"/>
  <c r="AO2394" i="1"/>
  <c r="AY2464" i="1"/>
  <c r="AP2458" i="1"/>
  <c r="AO2384" i="1"/>
  <c r="AO2382" i="1"/>
  <c r="AO2383" i="1"/>
  <c r="AO2387" i="1"/>
  <c r="AO2385" i="1"/>
  <c r="AO2388" i="1"/>
  <c r="AO2386" i="1"/>
  <c r="AT2471" i="1"/>
  <c r="AZ2457" i="1"/>
  <c r="AY2455" i="1"/>
  <c r="AV2454" i="1"/>
  <c r="AS2449" i="1"/>
  <c r="AV2411" i="1"/>
  <c r="AX2404" i="1"/>
  <c r="BE2448" i="1"/>
  <c r="AU2441" i="1"/>
  <c r="AV2415" i="1"/>
  <c r="AU2444" i="1"/>
  <c r="AX2436" i="1"/>
  <c r="BF2431" i="1"/>
  <c r="AU2419" i="1"/>
  <c r="BA2443" i="1"/>
  <c r="AT2425" i="1"/>
  <c r="AT2416" i="1"/>
  <c r="AW2406" i="1"/>
  <c r="AY2472" i="1"/>
  <c r="BB2451" i="1"/>
  <c r="AY2420" i="1"/>
  <c r="AT2412" i="1"/>
  <c r="AT2417" i="1"/>
  <c r="AS2447" i="1"/>
  <c r="AX2423" i="1"/>
  <c r="AS2428" i="1"/>
  <c r="AV2430" i="1"/>
  <c r="AT2435" i="1"/>
  <c r="AU2440" i="1"/>
  <c r="AT2433" i="1"/>
  <c r="AT2424" i="1"/>
  <c r="AW2407" i="1"/>
  <c r="AS2463" i="1"/>
  <c r="AU2403" i="1"/>
  <c r="AW2438" i="1"/>
  <c r="AZ2459" i="1"/>
  <c r="AU2408" i="1"/>
  <c r="AU2470" i="1"/>
  <c r="AT2465" i="1"/>
  <c r="AT2432" i="1"/>
  <c r="AQ2442" i="1"/>
  <c r="AP2368" i="1"/>
  <c r="AP2371" i="1"/>
  <c r="AP2366" i="1"/>
  <c r="AP2369" i="1"/>
  <c r="AP2367" i="1"/>
  <c r="AP2372" i="1"/>
  <c r="AP2370" i="1"/>
  <c r="AP2330" i="1" l="1"/>
  <c r="AP2332" i="1"/>
  <c r="AP2331" i="1"/>
  <c r="AP2329" i="1"/>
  <c r="AP2326" i="1"/>
  <c r="AQ2402" i="1"/>
  <c r="AP2327" i="1"/>
  <c r="AP2325" i="1"/>
  <c r="AP2328" i="1"/>
  <c r="AP2345" i="1"/>
  <c r="AP2343" i="1"/>
  <c r="AP2342" i="1"/>
  <c r="AP2346" i="1"/>
  <c r="AQ2418" i="1"/>
  <c r="AP2344" i="1"/>
  <c r="AP2347" i="1"/>
  <c r="AP2348" i="1"/>
  <c r="AR2375" i="1"/>
  <c r="AR2378" i="1"/>
  <c r="AR2376" i="1"/>
  <c r="AR2374" i="1"/>
  <c r="AR2377" i="1"/>
  <c r="AR2380" i="1"/>
  <c r="AS2450" i="1"/>
  <c r="AR2379" i="1"/>
  <c r="AX2407" i="1"/>
  <c r="BA2459" i="1"/>
  <c r="AX2438" i="1"/>
  <c r="AY2436" i="1"/>
  <c r="AY2462" i="1"/>
  <c r="AW2430" i="1"/>
  <c r="AU2417" i="1"/>
  <c r="AZ2455" i="1"/>
  <c r="AX2439" i="1"/>
  <c r="AZ2472" i="1"/>
  <c r="BB2443" i="1"/>
  <c r="AV2444" i="1"/>
  <c r="BF2448" i="1"/>
  <c r="AW2411" i="1"/>
  <c r="AV2446" i="1"/>
  <c r="AX2409" i="1"/>
  <c r="BC2451" i="1"/>
  <c r="AV2441" i="1"/>
  <c r="AW2454" i="1"/>
  <c r="AU2471" i="1"/>
  <c r="AY2414" i="1"/>
  <c r="AQ2426" i="1"/>
  <c r="AP2352" i="1"/>
  <c r="AP2354" i="1"/>
  <c r="AP2350" i="1"/>
  <c r="AP2353" i="1"/>
  <c r="AP2356" i="1"/>
  <c r="AP2355" i="1"/>
  <c r="AP2351" i="1"/>
  <c r="AU2465" i="1"/>
  <c r="AV2470" i="1"/>
  <c r="AV2408" i="1"/>
  <c r="AV2403" i="1"/>
  <c r="AT2428" i="1"/>
  <c r="AY2404" i="1"/>
  <c r="BA2457" i="1"/>
  <c r="AQ2458" i="1"/>
  <c r="AP2384" i="1"/>
  <c r="AP2382" i="1"/>
  <c r="AP2383" i="1"/>
  <c r="AP2387" i="1"/>
  <c r="AP2385" i="1"/>
  <c r="AP2388" i="1"/>
  <c r="AP2386" i="1"/>
  <c r="BA2460" i="1"/>
  <c r="AV2440" i="1"/>
  <c r="AV2419" i="1"/>
  <c r="AW2415" i="1"/>
  <c r="AT2449" i="1"/>
  <c r="AR2410" i="1"/>
  <c r="AQ2333" i="1"/>
  <c r="AQ2336" i="1"/>
  <c r="AQ2337" i="1"/>
  <c r="AQ2338" i="1"/>
  <c r="AQ2334" i="1"/>
  <c r="AQ2335" i="1"/>
  <c r="AQ2340" i="1"/>
  <c r="AQ2339" i="1"/>
  <c r="BE2427" i="1"/>
  <c r="AT2447" i="1"/>
  <c r="AU2416" i="1"/>
  <c r="AU2435" i="1"/>
  <c r="AY2456" i="1"/>
  <c r="AU2424" i="1"/>
  <c r="AU2425" i="1"/>
  <c r="AP2392" i="1"/>
  <c r="AP2391" i="1"/>
  <c r="AQ2466" i="1"/>
  <c r="AP2396" i="1"/>
  <c r="AP2390" i="1"/>
  <c r="AP2395" i="1"/>
  <c r="AP2393" i="1"/>
  <c r="AP2394" i="1"/>
  <c r="AR2442" i="1"/>
  <c r="AQ2368" i="1"/>
  <c r="AQ2371" i="1"/>
  <c r="AQ2366" i="1"/>
  <c r="AQ2367" i="1"/>
  <c r="AQ2369" i="1"/>
  <c r="AQ2370" i="1"/>
  <c r="AQ2372" i="1"/>
  <c r="AU2433" i="1"/>
  <c r="AU2412" i="1"/>
  <c r="AR2434" i="1"/>
  <c r="AQ2360" i="1"/>
  <c r="AQ2359" i="1"/>
  <c r="AQ2362" i="1"/>
  <c r="AQ2361" i="1"/>
  <c r="AQ2364" i="1"/>
  <c r="AQ2363" i="1"/>
  <c r="AQ2358" i="1"/>
  <c r="AU2432" i="1"/>
  <c r="AT2463" i="1"/>
  <c r="AY2423" i="1"/>
  <c r="AZ2420" i="1"/>
  <c r="AX2406" i="1"/>
  <c r="AZ2464" i="1"/>
  <c r="BA2422" i="1"/>
  <c r="AQ2346" i="1" l="1"/>
  <c r="AQ2345" i="1"/>
  <c r="AQ2342" i="1"/>
  <c r="AR2418" i="1"/>
  <c r="AQ2344" i="1"/>
  <c r="AQ2343" i="1"/>
  <c r="AQ2348" i="1"/>
  <c r="AQ2347" i="1"/>
  <c r="AQ2330" i="1"/>
  <c r="AQ2326" i="1"/>
  <c r="AQ2332" i="1"/>
  <c r="AQ2327" i="1"/>
  <c r="AR2402" i="1"/>
  <c r="AQ2331" i="1"/>
  <c r="AQ2325" i="1"/>
  <c r="AQ2328" i="1"/>
  <c r="AQ2329" i="1"/>
  <c r="AS2379" i="1"/>
  <c r="AS2378" i="1"/>
  <c r="AS2377" i="1"/>
  <c r="AT2450" i="1"/>
  <c r="AS2376" i="1"/>
  <c r="AS2380" i="1"/>
  <c r="AS2375" i="1"/>
  <c r="AS2374" i="1"/>
  <c r="AV2432" i="1"/>
  <c r="AV2416" i="1"/>
  <c r="AU2449" i="1"/>
  <c r="AX2430" i="1"/>
  <c r="BA2420" i="1"/>
  <c r="AW2470" i="1"/>
  <c r="AU2447" i="1"/>
  <c r="AW2440" i="1"/>
  <c r="AY2409" i="1"/>
  <c r="BA2455" i="1"/>
  <c r="BB2459" i="1"/>
  <c r="AV2412" i="1"/>
  <c r="AQ2392" i="1"/>
  <c r="AR2466" i="1"/>
  <c r="AQ2391" i="1"/>
  <c r="AQ2396" i="1"/>
  <c r="AQ2390" i="1"/>
  <c r="AQ2395" i="1"/>
  <c r="AQ2393" i="1"/>
  <c r="AQ2394" i="1"/>
  <c r="AV2465" i="1"/>
  <c r="AW2444" i="1"/>
  <c r="AZ2436" i="1"/>
  <c r="BB2422" i="1"/>
  <c r="AZ2423" i="1"/>
  <c r="AV2433" i="1"/>
  <c r="AZ2456" i="1"/>
  <c r="BB2460" i="1"/>
  <c r="AU2428" i="1"/>
  <c r="AR2426" i="1"/>
  <c r="AQ2352" i="1"/>
  <c r="AQ2354" i="1"/>
  <c r="AQ2350" i="1"/>
  <c r="AQ2353" i="1"/>
  <c r="AQ2355" i="1"/>
  <c r="AQ2356" i="1"/>
  <c r="AQ2351" i="1"/>
  <c r="AW2441" i="1"/>
  <c r="AW2446" i="1"/>
  <c r="AR2360" i="1"/>
  <c r="AS2434" i="1"/>
  <c r="AR2359" i="1"/>
  <c r="AR2361" i="1"/>
  <c r="AR2362" i="1"/>
  <c r="AR2364" i="1"/>
  <c r="AR2363" i="1"/>
  <c r="AR2358" i="1"/>
  <c r="AV2424" i="1"/>
  <c r="AZ2462" i="1"/>
  <c r="AR2368" i="1"/>
  <c r="AS2442" i="1"/>
  <c r="AR2371" i="1"/>
  <c r="AR2366" i="1"/>
  <c r="AR2367" i="1"/>
  <c r="AR2369" i="1"/>
  <c r="AR2372" i="1"/>
  <c r="AR2370" i="1"/>
  <c r="AR2458" i="1"/>
  <c r="AQ2384" i="1"/>
  <c r="AQ2383" i="1"/>
  <c r="AQ2382" i="1"/>
  <c r="AQ2387" i="1"/>
  <c r="AQ2385" i="1"/>
  <c r="AQ2388" i="1"/>
  <c r="AQ2386" i="1"/>
  <c r="BC2443" i="1"/>
  <c r="AY2407" i="1"/>
  <c r="BA2464" i="1"/>
  <c r="AU2463" i="1"/>
  <c r="AV2435" i="1"/>
  <c r="AR2336" i="1"/>
  <c r="AR2333" i="1"/>
  <c r="AS2410" i="1"/>
  <c r="AR2337" i="1"/>
  <c r="AR2338" i="1"/>
  <c r="AR2334" i="1"/>
  <c r="AR2339" i="1"/>
  <c r="AR2340" i="1"/>
  <c r="AR2335" i="1"/>
  <c r="AX2415" i="1"/>
  <c r="AW2403" i="1"/>
  <c r="AZ2414" i="1"/>
  <c r="AX2411" i="1"/>
  <c r="AW2408" i="1"/>
  <c r="AZ2404" i="1"/>
  <c r="AX2454" i="1"/>
  <c r="AY2439" i="1"/>
  <c r="BF2427" i="1"/>
  <c r="AV2417" i="1"/>
  <c r="AY2438" i="1"/>
  <c r="AY2406" i="1"/>
  <c r="AV2425" i="1"/>
  <c r="AW2419" i="1"/>
  <c r="BB2457" i="1"/>
  <c r="AV2471" i="1"/>
  <c r="BD2451" i="1"/>
  <c r="BA2472" i="1"/>
  <c r="AR2329" i="1" l="1"/>
  <c r="AR2326" i="1"/>
  <c r="AR2328" i="1"/>
  <c r="AR2327" i="1"/>
  <c r="AR2325" i="1"/>
  <c r="AR2330" i="1"/>
  <c r="AS2402" i="1"/>
  <c r="AR2331" i="1"/>
  <c r="AR2332" i="1"/>
  <c r="AR2343" i="1"/>
  <c r="AR2345" i="1"/>
  <c r="AR2346" i="1"/>
  <c r="AS2418" i="1"/>
  <c r="AR2342" i="1"/>
  <c r="AR2344" i="1"/>
  <c r="AR2348" i="1"/>
  <c r="AR2347" i="1"/>
  <c r="AT2376" i="1"/>
  <c r="AT2374" i="1"/>
  <c r="AU2450" i="1"/>
  <c r="AT2375" i="1"/>
  <c r="AT2380" i="1"/>
  <c r="AT2378" i="1"/>
  <c r="AT2379" i="1"/>
  <c r="AT2377" i="1"/>
  <c r="AX2419" i="1"/>
  <c r="AV2463" i="1"/>
  <c r="BA2423" i="1"/>
  <c r="AW2425" i="1"/>
  <c r="AV2428" i="1"/>
  <c r="AW2465" i="1"/>
  <c r="BB2472" i="1"/>
  <c r="AW2471" i="1"/>
  <c r="AT2410" i="1"/>
  <c r="AS2336" i="1"/>
  <c r="AS2333" i="1"/>
  <c r="AS2337" i="1"/>
  <c r="AS2334" i="1"/>
  <c r="AS2338" i="1"/>
  <c r="AS2339" i="1"/>
  <c r="AS2340" i="1"/>
  <c r="AS2335" i="1"/>
  <c r="BC2460" i="1"/>
  <c r="BC2422" i="1"/>
  <c r="AS2466" i="1"/>
  <c r="AR2392" i="1"/>
  <c r="AR2391" i="1"/>
  <c r="AR2396" i="1"/>
  <c r="AR2390" i="1"/>
  <c r="AR2395" i="1"/>
  <c r="AR2393" i="1"/>
  <c r="AR2394" i="1"/>
  <c r="AZ2409" i="1"/>
  <c r="AW2416" i="1"/>
  <c r="AZ2406" i="1"/>
  <c r="AZ2439" i="1"/>
  <c r="AX2408" i="1"/>
  <c r="AY2415" i="1"/>
  <c r="AW2424" i="1"/>
  <c r="AX2446" i="1"/>
  <c r="AW2417" i="1"/>
  <c r="BA2414" i="1"/>
  <c r="AV2447" i="1"/>
  <c r="AV2449" i="1"/>
  <c r="BE2451" i="1"/>
  <c r="AX2403" i="1"/>
  <c r="BB2464" i="1"/>
  <c r="BB2455" i="1"/>
  <c r="AX2470" i="1"/>
  <c r="AZ2407" i="1"/>
  <c r="AT2434" i="1"/>
  <c r="AS2360" i="1"/>
  <c r="AS2359" i="1"/>
  <c r="AS2361" i="1"/>
  <c r="AS2362" i="1"/>
  <c r="AS2364" i="1"/>
  <c r="AS2363" i="1"/>
  <c r="AS2358" i="1"/>
  <c r="BA2436" i="1"/>
  <c r="AW2412" i="1"/>
  <c r="AW2432" i="1"/>
  <c r="BC2457" i="1"/>
  <c r="AZ2438" i="1"/>
  <c r="AY2454" i="1"/>
  <c r="BD2443" i="1"/>
  <c r="AT2442" i="1"/>
  <c r="AS2368" i="1"/>
  <c r="AS2371" i="1"/>
  <c r="AS2366" i="1"/>
  <c r="AS2367" i="1"/>
  <c r="AS2369" i="1"/>
  <c r="AS2372" i="1"/>
  <c r="AS2370" i="1"/>
  <c r="AW2433" i="1"/>
  <c r="AX2440" i="1"/>
  <c r="BC2459" i="1"/>
  <c r="BA2462" i="1"/>
  <c r="AY2411" i="1"/>
  <c r="BA2456" i="1"/>
  <c r="BB2420" i="1"/>
  <c r="BA2404" i="1"/>
  <c r="AW2435" i="1"/>
  <c r="AR2384" i="1"/>
  <c r="AS2458" i="1"/>
  <c r="AR2382" i="1"/>
  <c r="AR2383" i="1"/>
  <c r="AR2387" i="1"/>
  <c r="AR2385" i="1"/>
  <c r="AR2388" i="1"/>
  <c r="AR2386" i="1"/>
  <c r="AX2441" i="1"/>
  <c r="AS2426" i="1"/>
  <c r="AR2352" i="1"/>
  <c r="AR2354" i="1"/>
  <c r="AR2350" i="1"/>
  <c r="AR2353" i="1"/>
  <c r="AR2356" i="1"/>
  <c r="AR2355" i="1"/>
  <c r="AR2351" i="1"/>
  <c r="AX2444" i="1"/>
  <c r="AY2430" i="1"/>
  <c r="AS2344" i="1" l="1"/>
  <c r="AT2418" i="1"/>
  <c r="AS2345" i="1"/>
  <c r="AS2343" i="1"/>
  <c r="AS2342" i="1"/>
  <c r="AS2346" i="1"/>
  <c r="AS2348" i="1"/>
  <c r="AS2347" i="1"/>
  <c r="AS2329" i="1"/>
  <c r="AS2327" i="1"/>
  <c r="AS2332" i="1"/>
  <c r="AS2326" i="1"/>
  <c r="AS2325" i="1"/>
  <c r="AS2331" i="1"/>
  <c r="AT2402" i="1"/>
  <c r="AS2328" i="1"/>
  <c r="AS2330" i="1"/>
  <c r="AU2374" i="1"/>
  <c r="AU2379" i="1"/>
  <c r="AU2375" i="1"/>
  <c r="AU2380" i="1"/>
  <c r="AU2378" i="1"/>
  <c r="AU2377" i="1"/>
  <c r="AV2450" i="1"/>
  <c r="AU2376" i="1"/>
  <c r="AU2434" i="1"/>
  <c r="AT2360" i="1"/>
  <c r="AT2359" i="1"/>
  <c r="AT2361" i="1"/>
  <c r="AT2362" i="1"/>
  <c r="AT2364" i="1"/>
  <c r="AT2363" i="1"/>
  <c r="AT2358" i="1"/>
  <c r="BA2439" i="1"/>
  <c r="BC2472" i="1"/>
  <c r="AU2442" i="1"/>
  <c r="AT2368" i="1"/>
  <c r="AT2371" i="1"/>
  <c r="AT2366" i="1"/>
  <c r="AT2369" i="1"/>
  <c r="AT2367" i="1"/>
  <c r="AT2370" i="1"/>
  <c r="AT2372" i="1"/>
  <c r="BC2455" i="1"/>
  <c r="AX2435" i="1"/>
  <c r="BA2406" i="1"/>
  <c r="BB2423" i="1"/>
  <c r="BB2404" i="1"/>
  <c r="BE2443" i="1"/>
  <c r="BC2464" i="1"/>
  <c r="AW2447" i="1"/>
  <c r="BD2460" i="1"/>
  <c r="AX2465" i="1"/>
  <c r="AZ2430" i="1"/>
  <c r="AZ2454" i="1"/>
  <c r="AX2432" i="1"/>
  <c r="AZ2415" i="1"/>
  <c r="AU2410" i="1"/>
  <c r="AT2336" i="1"/>
  <c r="AT2333" i="1"/>
  <c r="AT2337" i="1"/>
  <c r="AT2338" i="1"/>
  <c r="AT2334" i="1"/>
  <c r="AT2339" i="1"/>
  <c r="AT2335" i="1"/>
  <c r="AT2340" i="1"/>
  <c r="AY2441" i="1"/>
  <c r="AY2446" i="1"/>
  <c r="BD2457" i="1"/>
  <c r="BD2422" i="1"/>
  <c r="AZ2411" i="1"/>
  <c r="BB2462" i="1"/>
  <c r="BA2407" i="1"/>
  <c r="BD2459" i="1"/>
  <c r="AW2428" i="1"/>
  <c r="AT2426" i="1"/>
  <c r="AS2352" i="1"/>
  <c r="AS2354" i="1"/>
  <c r="AS2350" i="1"/>
  <c r="AS2353" i="1"/>
  <c r="AS2355" i="1"/>
  <c r="AS2356" i="1"/>
  <c r="AS2351" i="1"/>
  <c r="BC2420" i="1"/>
  <c r="AX2412" i="1"/>
  <c r="BF2451" i="1"/>
  <c r="AX2471" i="1"/>
  <c r="AX2433" i="1"/>
  <c r="BB2436" i="1"/>
  <c r="AW2449" i="1"/>
  <c r="AX2425" i="1"/>
  <c r="AX2424" i="1"/>
  <c r="AY2403" i="1"/>
  <c r="BB2414" i="1"/>
  <c r="AX2416" i="1"/>
  <c r="AW2463" i="1"/>
  <c r="AY2444" i="1"/>
  <c r="AS2384" i="1"/>
  <c r="AT2458" i="1"/>
  <c r="AS2383" i="1"/>
  <c r="AS2382" i="1"/>
  <c r="AS2387" i="1"/>
  <c r="AS2385" i="1"/>
  <c r="AS2388" i="1"/>
  <c r="AS2386" i="1"/>
  <c r="BB2456" i="1"/>
  <c r="AY2440" i="1"/>
  <c r="BA2438" i="1"/>
  <c r="AY2470" i="1"/>
  <c r="AX2417" i="1"/>
  <c r="AY2408" i="1"/>
  <c r="BA2409" i="1"/>
  <c r="AS2392" i="1"/>
  <c r="AT2466" i="1"/>
  <c r="AS2391" i="1"/>
  <c r="AS2396" i="1"/>
  <c r="AS2390" i="1"/>
  <c r="AS2395" i="1"/>
  <c r="AS2393" i="1"/>
  <c r="AS2394" i="1"/>
  <c r="AY2419" i="1"/>
  <c r="AT2328" i="1" l="1"/>
  <c r="AU2402" i="1"/>
  <c r="AT2325" i="1"/>
  <c r="AT2327" i="1"/>
  <c r="AT2329" i="1"/>
  <c r="AT2331" i="1"/>
  <c r="AT2332" i="1"/>
  <c r="AT2330" i="1"/>
  <c r="AT2326" i="1"/>
  <c r="AT2346" i="1"/>
  <c r="AU2418" i="1"/>
  <c r="AT2345" i="1"/>
  <c r="AT2342" i="1"/>
  <c r="AT2343" i="1"/>
  <c r="AT2344" i="1"/>
  <c r="AT2348" i="1"/>
  <c r="AT2347" i="1"/>
  <c r="AV2376" i="1"/>
  <c r="AV2377" i="1"/>
  <c r="AW2450" i="1"/>
  <c r="AV2375" i="1"/>
  <c r="AV2374" i="1"/>
  <c r="AV2380" i="1"/>
  <c r="AV2378" i="1"/>
  <c r="AV2379" i="1"/>
  <c r="BC2436" i="1"/>
  <c r="BE2422" i="1"/>
  <c r="AY2465" i="1"/>
  <c r="AZ2470" i="1"/>
  <c r="BF2443" i="1"/>
  <c r="AZ2419" i="1"/>
  <c r="AX2463" i="1"/>
  <c r="AY2424" i="1"/>
  <c r="AU2426" i="1"/>
  <c r="AT2352" i="1"/>
  <c r="AT2354" i="1"/>
  <c r="AT2350" i="1"/>
  <c r="AT2353" i="1"/>
  <c r="AT2355" i="1"/>
  <c r="AT2356" i="1"/>
  <c r="AT2351" i="1"/>
  <c r="BB2438" i="1"/>
  <c r="BE2460" i="1"/>
  <c r="BD2455" i="1"/>
  <c r="BB2409" i="1"/>
  <c r="AY2425" i="1"/>
  <c r="AY2471" i="1"/>
  <c r="AX2428" i="1"/>
  <c r="BC2462" i="1"/>
  <c r="AZ2440" i="1"/>
  <c r="BC2456" i="1"/>
  <c r="AU2458" i="1"/>
  <c r="AT2384" i="1"/>
  <c r="AT2383" i="1"/>
  <c r="AT2382" i="1"/>
  <c r="AT2387" i="1"/>
  <c r="AT2385" i="1"/>
  <c r="AT2388" i="1"/>
  <c r="AT2386" i="1"/>
  <c r="BC2414" i="1"/>
  <c r="BA2454" i="1"/>
  <c r="BC2423" i="1"/>
  <c r="AZ2403" i="1"/>
  <c r="AY2433" i="1"/>
  <c r="AZ2446" i="1"/>
  <c r="AY2432" i="1"/>
  <c r="BC2404" i="1"/>
  <c r="AU2368" i="1"/>
  <c r="AV2442" i="1"/>
  <c r="AU2371" i="1"/>
  <c r="AU2366" i="1"/>
  <c r="AU2369" i="1"/>
  <c r="AU2367" i="1"/>
  <c r="AU2370" i="1"/>
  <c r="AU2372" i="1"/>
  <c r="AY2416" i="1"/>
  <c r="AX2447" i="1"/>
  <c r="BD2472" i="1"/>
  <c r="AZ2408" i="1"/>
  <c r="AX2449" i="1"/>
  <c r="BA2411" i="1"/>
  <c r="AZ2441" i="1"/>
  <c r="BD2464" i="1"/>
  <c r="BB2406" i="1"/>
  <c r="BE2459" i="1"/>
  <c r="BA2415" i="1"/>
  <c r="AU2466" i="1"/>
  <c r="AT2392" i="1"/>
  <c r="AT2391" i="1"/>
  <c r="AT2396" i="1"/>
  <c r="AT2390" i="1"/>
  <c r="AT2395" i="1"/>
  <c r="AT2393" i="1"/>
  <c r="AT2394" i="1"/>
  <c r="BB2407" i="1"/>
  <c r="AY2435" i="1"/>
  <c r="BD2420" i="1"/>
  <c r="BE2457" i="1"/>
  <c r="AY2417" i="1"/>
  <c r="AZ2444" i="1"/>
  <c r="AY2412" i="1"/>
  <c r="AU2333" i="1"/>
  <c r="AU2336" i="1"/>
  <c r="AV2410" i="1"/>
  <c r="AU2337" i="1"/>
  <c r="AU2338" i="1"/>
  <c r="AU2334" i="1"/>
  <c r="AU2340" i="1"/>
  <c r="AU2339" i="1"/>
  <c r="AU2335" i="1"/>
  <c r="BA2430" i="1"/>
  <c r="BB2439" i="1"/>
  <c r="AV2434" i="1"/>
  <c r="AU2360" i="1"/>
  <c r="AU2359" i="1"/>
  <c r="AU2362" i="1"/>
  <c r="AU2361" i="1"/>
  <c r="AU2363" i="1"/>
  <c r="AU2364" i="1"/>
  <c r="AU2358" i="1"/>
  <c r="AU2345" i="1" l="1"/>
  <c r="AU2343" i="1"/>
  <c r="AV2418" i="1"/>
  <c r="AU2342" i="1"/>
  <c r="AU2346" i="1"/>
  <c r="AU2344" i="1"/>
  <c r="AU2348" i="1"/>
  <c r="AU2347" i="1"/>
  <c r="AU2329" i="1"/>
  <c r="AU2328" i="1"/>
  <c r="AU2327" i="1"/>
  <c r="AU2331" i="1"/>
  <c r="AU2330" i="1"/>
  <c r="AU2325" i="1"/>
  <c r="AU2326" i="1"/>
  <c r="AV2402" i="1"/>
  <c r="AU2332" i="1"/>
  <c r="AW2376" i="1"/>
  <c r="AX2450" i="1"/>
  <c r="AW2375" i="1"/>
  <c r="AW2374" i="1"/>
  <c r="AW2380" i="1"/>
  <c r="AW2378" i="1"/>
  <c r="AW2379" i="1"/>
  <c r="AW2377" i="1"/>
  <c r="AZ2412" i="1"/>
  <c r="AZ2435" i="1"/>
  <c r="BC2406" i="1"/>
  <c r="AY2447" i="1"/>
  <c r="BA2446" i="1"/>
  <c r="BD2462" i="1"/>
  <c r="BC2409" i="1"/>
  <c r="AZ2424" i="1"/>
  <c r="BA2470" i="1"/>
  <c r="BE2464" i="1"/>
  <c r="AY2449" i="1"/>
  <c r="AW2442" i="1"/>
  <c r="AV2368" i="1"/>
  <c r="AV2371" i="1"/>
  <c r="AV2366" i="1"/>
  <c r="AV2369" i="1"/>
  <c r="AV2367" i="1"/>
  <c r="AV2370" i="1"/>
  <c r="AV2372" i="1"/>
  <c r="AZ2433" i="1"/>
  <c r="AZ2465" i="1"/>
  <c r="BB2454" i="1"/>
  <c r="AV2360" i="1"/>
  <c r="AW2434" i="1"/>
  <c r="AV2359" i="1"/>
  <c r="AV2362" i="1"/>
  <c r="AV2361" i="1"/>
  <c r="AV2363" i="1"/>
  <c r="AV2364" i="1"/>
  <c r="AV2358" i="1"/>
  <c r="BC2407" i="1"/>
  <c r="AV2466" i="1"/>
  <c r="AU2392" i="1"/>
  <c r="AU2391" i="1"/>
  <c r="AU2396" i="1"/>
  <c r="AU2390" i="1"/>
  <c r="AU2395" i="1"/>
  <c r="AU2393" i="1"/>
  <c r="AU2394" i="1"/>
  <c r="AZ2416" i="1"/>
  <c r="BD2414" i="1"/>
  <c r="AV2458" i="1"/>
  <c r="AU2384" i="1"/>
  <c r="AU2382" i="1"/>
  <c r="AU2383" i="1"/>
  <c r="AU2387" i="1"/>
  <c r="AU2385" i="1"/>
  <c r="AU2388" i="1"/>
  <c r="AU2386" i="1"/>
  <c r="AY2428" i="1"/>
  <c r="BE2455" i="1"/>
  <c r="AY2463" i="1"/>
  <c r="BA2444" i="1"/>
  <c r="BB2415" i="1"/>
  <c r="BA2408" i="1"/>
  <c r="BD2404" i="1"/>
  <c r="BD2456" i="1"/>
  <c r="BF2460" i="1"/>
  <c r="BA2419" i="1"/>
  <c r="BC2439" i="1"/>
  <c r="BF2457" i="1"/>
  <c r="BA2441" i="1"/>
  <c r="BA2403" i="1"/>
  <c r="AZ2471" i="1"/>
  <c r="BF2422" i="1"/>
  <c r="AW2410" i="1"/>
  <c r="AV2336" i="1"/>
  <c r="AV2333" i="1"/>
  <c r="AV2337" i="1"/>
  <c r="AV2334" i="1"/>
  <c r="AV2338" i="1"/>
  <c r="AV2335" i="1"/>
  <c r="AV2340" i="1"/>
  <c r="AV2339" i="1"/>
  <c r="AZ2417" i="1"/>
  <c r="BD2423" i="1"/>
  <c r="BB2430" i="1"/>
  <c r="BE2420" i="1"/>
  <c r="BF2459" i="1"/>
  <c r="BB2411" i="1"/>
  <c r="BE2472" i="1"/>
  <c r="AZ2432" i="1"/>
  <c r="BA2440" i="1"/>
  <c r="AZ2425" i="1"/>
  <c r="BC2438" i="1"/>
  <c r="AU2352" i="1"/>
  <c r="AV2426" i="1"/>
  <c r="AU2354" i="1"/>
  <c r="AU2350" i="1"/>
  <c r="AU2353" i="1"/>
  <c r="AU2356" i="1"/>
  <c r="AU2355" i="1"/>
  <c r="AU2351" i="1"/>
  <c r="BD2436" i="1"/>
  <c r="AV2332" i="1" l="1"/>
  <c r="AV2331" i="1"/>
  <c r="AV2329" i="1"/>
  <c r="AV2325" i="1"/>
  <c r="AV2326" i="1"/>
  <c r="AV2328" i="1"/>
  <c r="AV2327" i="1"/>
  <c r="AW2402" i="1"/>
  <c r="AV2330" i="1"/>
  <c r="AV2346" i="1"/>
  <c r="AV2343" i="1"/>
  <c r="AV2344" i="1"/>
  <c r="AV2342" i="1"/>
  <c r="AW2418" i="1"/>
  <c r="AV2345" i="1"/>
  <c r="AV2347" i="1"/>
  <c r="AV2348" i="1"/>
  <c r="AX2379" i="1"/>
  <c r="AX2377" i="1"/>
  <c r="AY2450" i="1"/>
  <c r="AX2375" i="1"/>
  <c r="AX2374" i="1"/>
  <c r="AX2380" i="1"/>
  <c r="AX2378" i="1"/>
  <c r="AX2376" i="1"/>
  <c r="BF2420" i="1"/>
  <c r="BB2444" i="1"/>
  <c r="BE2414" i="1"/>
  <c r="BD2438" i="1"/>
  <c r="BC2430" i="1"/>
  <c r="AZ2463" i="1"/>
  <c r="BA2433" i="1"/>
  <c r="BC2411" i="1"/>
  <c r="BB2403" i="1"/>
  <c r="BA2432" i="1"/>
  <c r="BC2454" i="1"/>
  <c r="BF2464" i="1"/>
  <c r="AZ2447" i="1"/>
  <c r="BE2456" i="1"/>
  <c r="BA2424" i="1"/>
  <c r="BF2472" i="1"/>
  <c r="BD2439" i="1"/>
  <c r="BA2416" i="1"/>
  <c r="BA2465" i="1"/>
  <c r="BD2409" i="1"/>
  <c r="BA2471" i="1"/>
  <c r="BE2404" i="1"/>
  <c r="BD2406" i="1"/>
  <c r="BA2425" i="1"/>
  <c r="BE2423" i="1"/>
  <c r="BB2419" i="1"/>
  <c r="AW2466" i="1"/>
  <c r="AV2392" i="1"/>
  <c r="AV2391" i="1"/>
  <c r="AV2396" i="1"/>
  <c r="AV2390" i="1"/>
  <c r="AV2395" i="1"/>
  <c r="AV2393" i="1"/>
  <c r="AV2394" i="1"/>
  <c r="AX2442" i="1"/>
  <c r="AW2368" i="1"/>
  <c r="AW2371" i="1"/>
  <c r="AW2366" i="1"/>
  <c r="AW2367" i="1"/>
  <c r="AW2369" i="1"/>
  <c r="AW2370" i="1"/>
  <c r="AW2372" i="1"/>
  <c r="BE2462" i="1"/>
  <c r="BB2440" i="1"/>
  <c r="BA2417" i="1"/>
  <c r="BB2408" i="1"/>
  <c r="BF2455" i="1"/>
  <c r="AX2434" i="1"/>
  <c r="AW2360" i="1"/>
  <c r="AW2359" i="1"/>
  <c r="AW2361" i="1"/>
  <c r="AW2362" i="1"/>
  <c r="AW2364" i="1"/>
  <c r="AW2363" i="1"/>
  <c r="AW2358" i="1"/>
  <c r="AZ2449" i="1"/>
  <c r="BA2435" i="1"/>
  <c r="BE2436" i="1"/>
  <c r="BC2415" i="1"/>
  <c r="BD2407" i="1"/>
  <c r="BB2470" i="1"/>
  <c r="BB2446" i="1"/>
  <c r="AV2352" i="1"/>
  <c r="AW2426" i="1"/>
  <c r="AV2354" i="1"/>
  <c r="AV2350" i="1"/>
  <c r="AV2353" i="1"/>
  <c r="AV2356" i="1"/>
  <c r="AV2355" i="1"/>
  <c r="AV2351" i="1"/>
  <c r="AX2410" i="1"/>
  <c r="AW2333" i="1"/>
  <c r="AW2336" i="1"/>
  <c r="AW2337" i="1"/>
  <c r="AW2334" i="1"/>
  <c r="AW2338" i="1"/>
  <c r="AW2335" i="1"/>
  <c r="AW2340" i="1"/>
  <c r="AW2339" i="1"/>
  <c r="BB2441" i="1"/>
  <c r="AZ2428" i="1"/>
  <c r="AV2384" i="1"/>
  <c r="AW2458" i="1"/>
  <c r="AV2383" i="1"/>
  <c r="AV2382" i="1"/>
  <c r="AV2387" i="1"/>
  <c r="AV2385" i="1"/>
  <c r="AV2388" i="1"/>
  <c r="AV2386" i="1"/>
  <c r="BA2412" i="1"/>
  <c r="AW2329" i="1" l="1"/>
  <c r="AW2330" i="1"/>
  <c r="AW2326" i="1"/>
  <c r="AW2331" i="1"/>
  <c r="AX2402" i="1"/>
  <c r="AW2325" i="1"/>
  <c r="AW2327" i="1"/>
  <c r="AW2332" i="1"/>
  <c r="AW2328" i="1"/>
  <c r="AW2346" i="1"/>
  <c r="AW2343" i="1"/>
  <c r="AW2342" i="1"/>
  <c r="AX2418" i="1"/>
  <c r="AW2345" i="1"/>
  <c r="AW2344" i="1"/>
  <c r="AW2347" i="1"/>
  <c r="AW2348" i="1"/>
  <c r="AY2375" i="1"/>
  <c r="AY2374" i="1"/>
  <c r="AY2380" i="1"/>
  <c r="AY2378" i="1"/>
  <c r="AY2379" i="1"/>
  <c r="AY2377" i="1"/>
  <c r="AZ2450" i="1"/>
  <c r="AY2376" i="1"/>
  <c r="BC2441" i="1"/>
  <c r="AY2442" i="1"/>
  <c r="AX2368" i="1"/>
  <c r="AX2371" i="1"/>
  <c r="AX2366" i="1"/>
  <c r="AX2369" i="1"/>
  <c r="AX2367" i="1"/>
  <c r="AX2372" i="1"/>
  <c r="AX2370" i="1"/>
  <c r="BB2465" i="1"/>
  <c r="BD2454" i="1"/>
  <c r="BB2433" i="1"/>
  <c r="BE2438" i="1"/>
  <c r="AY2410" i="1"/>
  <c r="AX2333" i="1"/>
  <c r="AX2336" i="1"/>
  <c r="AX2337" i="1"/>
  <c r="AX2338" i="1"/>
  <c r="AX2334" i="1"/>
  <c r="AX2340" i="1"/>
  <c r="AX2339" i="1"/>
  <c r="AX2335" i="1"/>
  <c r="BD2415" i="1"/>
  <c r="BA2449" i="1"/>
  <c r="AX2360" i="1"/>
  <c r="AY2434" i="1"/>
  <c r="AX2359" i="1"/>
  <c r="AX2361" i="1"/>
  <c r="AX2362" i="1"/>
  <c r="AX2363" i="1"/>
  <c r="AX2364" i="1"/>
  <c r="AX2358" i="1"/>
  <c r="BC2440" i="1"/>
  <c r="BB2416" i="1"/>
  <c r="BF2414" i="1"/>
  <c r="BC2419" i="1"/>
  <c r="BF2404" i="1"/>
  <c r="BF2456" i="1"/>
  <c r="BB2471" i="1"/>
  <c r="BB2432" i="1"/>
  <c r="BF2423" i="1"/>
  <c r="BF2436" i="1"/>
  <c r="BB2425" i="1"/>
  <c r="BA2447" i="1"/>
  <c r="BC2403" i="1"/>
  <c r="AW2352" i="1"/>
  <c r="AX2426" i="1"/>
  <c r="AW2354" i="1"/>
  <c r="AW2350" i="1"/>
  <c r="AW2353" i="1"/>
  <c r="AW2355" i="1"/>
  <c r="AW2356" i="1"/>
  <c r="AW2351" i="1"/>
  <c r="BE2406" i="1"/>
  <c r="AW2384" i="1"/>
  <c r="AX2458" i="1"/>
  <c r="AW2383" i="1"/>
  <c r="AW2382" i="1"/>
  <c r="AW2387" i="1"/>
  <c r="AW2385" i="1"/>
  <c r="AW2388" i="1"/>
  <c r="AW2386" i="1"/>
  <c r="BC2446" i="1"/>
  <c r="BC2444" i="1"/>
  <c r="BC2470" i="1"/>
  <c r="BE2439" i="1"/>
  <c r="BE2409" i="1"/>
  <c r="BD2430" i="1"/>
  <c r="AW2392" i="1"/>
  <c r="AX2466" i="1"/>
  <c r="AW2391" i="1"/>
  <c r="AW2396" i="1"/>
  <c r="AW2390" i="1"/>
  <c r="AW2395" i="1"/>
  <c r="AW2393" i="1"/>
  <c r="AW2394" i="1"/>
  <c r="BF2462" i="1"/>
  <c r="BA2463" i="1"/>
  <c r="BB2412" i="1"/>
  <c r="BC2408" i="1"/>
  <c r="BA2428" i="1"/>
  <c r="BE2407" i="1"/>
  <c r="BB2435" i="1"/>
  <c r="BB2417" i="1"/>
  <c r="BB2424" i="1"/>
  <c r="BD2411" i="1"/>
  <c r="AX2345" i="1" l="1"/>
  <c r="AX2343" i="1"/>
  <c r="AX2342" i="1"/>
  <c r="AX2344" i="1"/>
  <c r="AX2346" i="1"/>
  <c r="AY2418" i="1"/>
  <c r="AX2348" i="1"/>
  <c r="AX2347" i="1"/>
  <c r="AX2328" i="1"/>
  <c r="AX2331" i="1"/>
  <c r="AX2327" i="1"/>
  <c r="AX2325" i="1"/>
  <c r="AY2402" i="1"/>
  <c r="AX2326" i="1"/>
  <c r="AX2332" i="1"/>
  <c r="AX2330" i="1"/>
  <c r="AX2329" i="1"/>
  <c r="AZ2377" i="1"/>
  <c r="BA2450" i="1"/>
  <c r="AZ2376" i="1"/>
  <c r="AZ2380" i="1"/>
  <c r="AZ2378" i="1"/>
  <c r="AZ2379" i="1"/>
  <c r="AZ2375" i="1"/>
  <c r="AZ2374" i="1"/>
  <c r="BC2424" i="1"/>
  <c r="BF2406" i="1"/>
  <c r="AY2368" i="1"/>
  <c r="AZ2442" i="1"/>
  <c r="AY2371" i="1"/>
  <c r="AY2366" i="1"/>
  <c r="AY2367" i="1"/>
  <c r="AY2369" i="1"/>
  <c r="AY2372" i="1"/>
  <c r="AY2370" i="1"/>
  <c r="BF2438" i="1"/>
  <c r="AY2360" i="1"/>
  <c r="AZ2434" i="1"/>
  <c r="AY2359" i="1"/>
  <c r="AY2361" i="1"/>
  <c r="AY2362" i="1"/>
  <c r="AY2363" i="1"/>
  <c r="AY2364" i="1"/>
  <c r="AY2358" i="1"/>
  <c r="BD2419" i="1"/>
  <c r="BB2428" i="1"/>
  <c r="AY2466" i="1"/>
  <c r="AX2392" i="1"/>
  <c r="AX2391" i="1"/>
  <c r="AX2396" i="1"/>
  <c r="AX2390" i="1"/>
  <c r="AX2395" i="1"/>
  <c r="AX2393" i="1"/>
  <c r="AX2394" i="1"/>
  <c r="AZ2410" i="1"/>
  <c r="AY2333" i="1"/>
  <c r="AY2336" i="1"/>
  <c r="AY2337" i="1"/>
  <c r="AY2338" i="1"/>
  <c r="AY2334" i="1"/>
  <c r="AY2335" i="1"/>
  <c r="AY2340" i="1"/>
  <c r="AY2339" i="1"/>
  <c r="BD2408" i="1"/>
  <c r="BD2470" i="1"/>
  <c r="BD2444" i="1"/>
  <c r="BC2435" i="1"/>
  <c r="BC2432" i="1"/>
  <c r="BC2433" i="1"/>
  <c r="BE2411" i="1"/>
  <c r="BC2412" i="1"/>
  <c r="BF2407" i="1"/>
  <c r="BF2409" i="1"/>
  <c r="BD2446" i="1"/>
  <c r="BC2425" i="1"/>
  <c r="BC2471" i="1"/>
  <c r="BE2454" i="1"/>
  <c r="BC2465" i="1"/>
  <c r="BC2417" i="1"/>
  <c r="BC2416" i="1"/>
  <c r="BD2403" i="1"/>
  <c r="BD2440" i="1"/>
  <c r="BE2430" i="1"/>
  <c r="BB2447" i="1"/>
  <c r="AY2458" i="1"/>
  <c r="AX2384" i="1"/>
  <c r="AX2382" i="1"/>
  <c r="AX2383" i="1"/>
  <c r="AX2387" i="1"/>
  <c r="AX2385" i="1"/>
  <c r="AX2388" i="1"/>
  <c r="AX2386" i="1"/>
  <c r="BB2449" i="1"/>
  <c r="BB2463" i="1"/>
  <c r="BF2439" i="1"/>
  <c r="AY2426" i="1"/>
  <c r="AX2352" i="1"/>
  <c r="AX2354" i="1"/>
  <c r="AX2350" i="1"/>
  <c r="AX2353" i="1"/>
  <c r="AX2355" i="1"/>
  <c r="AX2356" i="1"/>
  <c r="AX2351" i="1"/>
  <c r="BE2415" i="1"/>
  <c r="BD2441" i="1"/>
  <c r="AZ2418" i="1" l="1"/>
  <c r="AY2345" i="1"/>
  <c r="AY2346" i="1"/>
  <c r="AY2342" i="1"/>
  <c r="AY2343" i="1"/>
  <c r="AY2344" i="1"/>
  <c r="AY2347" i="1"/>
  <c r="AY2348" i="1"/>
  <c r="AY2325" i="1"/>
  <c r="AY2327" i="1"/>
  <c r="AY2332" i="1"/>
  <c r="AY2330" i="1"/>
  <c r="AY2326" i="1"/>
  <c r="AY2328" i="1"/>
  <c r="AY2329" i="1"/>
  <c r="AY2331" i="1"/>
  <c r="AZ2402" i="1"/>
  <c r="BB2450" i="1"/>
  <c r="BA2379" i="1"/>
  <c r="BA2377" i="1"/>
  <c r="BA2375" i="1"/>
  <c r="BA2374" i="1"/>
  <c r="BA2380" i="1"/>
  <c r="BA2378" i="1"/>
  <c r="BA2376" i="1"/>
  <c r="BF2415" i="1"/>
  <c r="AZ2458" i="1"/>
  <c r="AY2384" i="1"/>
  <c r="AY2382" i="1"/>
  <c r="AY2383" i="1"/>
  <c r="AY2387" i="1"/>
  <c r="AY2385" i="1"/>
  <c r="AY2388" i="1"/>
  <c r="AY2386" i="1"/>
  <c r="BD2416" i="1"/>
  <c r="BD2435" i="1"/>
  <c r="AZ2336" i="1"/>
  <c r="BA2410" i="1"/>
  <c r="AZ2333" i="1"/>
  <c r="AZ2337" i="1"/>
  <c r="AZ2334" i="1"/>
  <c r="AZ2338" i="1"/>
  <c r="AZ2335" i="1"/>
  <c r="AZ2340" i="1"/>
  <c r="AZ2339" i="1"/>
  <c r="AZ2466" i="1"/>
  <c r="AY2392" i="1"/>
  <c r="AY2391" i="1"/>
  <c r="AY2396" i="1"/>
  <c r="AY2390" i="1"/>
  <c r="AY2395" i="1"/>
  <c r="AY2393" i="1"/>
  <c r="AY2394" i="1"/>
  <c r="BF2454" i="1"/>
  <c r="BE2408" i="1"/>
  <c r="BD2417" i="1"/>
  <c r="BC2428" i="1"/>
  <c r="BD2432" i="1"/>
  <c r="BA2442" i="1"/>
  <c r="AZ2368" i="1"/>
  <c r="AZ2371" i="1"/>
  <c r="AZ2366" i="1"/>
  <c r="AZ2369" i="1"/>
  <c r="AZ2367" i="1"/>
  <c r="AZ2372" i="1"/>
  <c r="AZ2370" i="1"/>
  <c r="BC2447" i="1"/>
  <c r="BF2430" i="1"/>
  <c r="BD2412" i="1"/>
  <c r="BC2463" i="1"/>
  <c r="BE2440" i="1"/>
  <c r="BD2425" i="1"/>
  <c r="AZ2360" i="1"/>
  <c r="BA2434" i="1"/>
  <c r="AZ2359" i="1"/>
  <c r="AZ2362" i="1"/>
  <c r="AZ2361" i="1"/>
  <c r="AZ2364" i="1"/>
  <c r="AZ2363" i="1"/>
  <c r="AZ2358" i="1"/>
  <c r="BE2441" i="1"/>
  <c r="BF2411" i="1"/>
  <c r="BD2433" i="1"/>
  <c r="BE2470" i="1"/>
  <c r="BE2419" i="1"/>
  <c r="BE2403" i="1"/>
  <c r="AZ2426" i="1"/>
  <c r="AY2352" i="1"/>
  <c r="AY2354" i="1"/>
  <c r="AY2350" i="1"/>
  <c r="AY2353" i="1"/>
  <c r="AY2355" i="1"/>
  <c r="AY2356" i="1"/>
  <c r="AY2351" i="1"/>
  <c r="BD2471" i="1"/>
  <c r="BE2444" i="1"/>
  <c r="BD2465" i="1"/>
  <c r="BC2449" i="1"/>
  <c r="BE2446" i="1"/>
  <c r="BD2424" i="1"/>
  <c r="AZ2328" i="1" l="1"/>
  <c r="AZ2326" i="1"/>
  <c r="AZ2325" i="1"/>
  <c r="AZ2327" i="1"/>
  <c r="AZ2332" i="1"/>
  <c r="AZ2331" i="1"/>
  <c r="BA2402" i="1"/>
  <c r="AZ2330" i="1"/>
  <c r="AZ2329" i="1"/>
  <c r="AZ2343" i="1"/>
  <c r="AZ2346" i="1"/>
  <c r="AZ2345" i="1"/>
  <c r="AZ2342" i="1"/>
  <c r="AZ2344" i="1"/>
  <c r="BA2418" i="1"/>
  <c r="AZ2347" i="1"/>
  <c r="AZ2348" i="1"/>
  <c r="BB2378" i="1"/>
  <c r="BB2377" i="1"/>
  <c r="BB2374" i="1"/>
  <c r="BB2379" i="1"/>
  <c r="BB2380" i="1"/>
  <c r="BB2376" i="1"/>
  <c r="BC2450" i="1"/>
  <c r="BB2375" i="1"/>
  <c r="BB2442" i="1"/>
  <c r="BA2368" i="1"/>
  <c r="BA2371" i="1"/>
  <c r="BA2366" i="1"/>
  <c r="BA2367" i="1"/>
  <c r="BA2369" i="1"/>
  <c r="BA2372" i="1"/>
  <c r="BA2370" i="1"/>
  <c r="BF2441" i="1"/>
  <c r="BD2428" i="1"/>
  <c r="BD2449" i="1"/>
  <c r="BA2426" i="1"/>
  <c r="AZ2352" i="1"/>
  <c r="AZ2354" i="1"/>
  <c r="AZ2350" i="1"/>
  <c r="AZ2353" i="1"/>
  <c r="AZ2355" i="1"/>
  <c r="AZ2356" i="1"/>
  <c r="AZ2351" i="1"/>
  <c r="BE2433" i="1"/>
  <c r="BF2440" i="1"/>
  <c r="BF2408" i="1"/>
  <c r="BA2458" i="1"/>
  <c r="AZ2384" i="1"/>
  <c r="AZ2383" i="1"/>
  <c r="AZ2382" i="1"/>
  <c r="AZ2387" i="1"/>
  <c r="AZ2385" i="1"/>
  <c r="AZ2388" i="1"/>
  <c r="AZ2386" i="1"/>
  <c r="BD2447" i="1"/>
  <c r="BE2424" i="1"/>
  <c r="BB2434" i="1"/>
  <c r="BA2360" i="1"/>
  <c r="BA2359" i="1"/>
  <c r="BA2361" i="1"/>
  <c r="BA2362" i="1"/>
  <c r="BA2364" i="1"/>
  <c r="BA2363" i="1"/>
  <c r="BA2358" i="1"/>
  <c r="BE2417" i="1"/>
  <c r="BE2435" i="1"/>
  <c r="BE2471" i="1"/>
  <c r="BE2425" i="1"/>
  <c r="BF2419" i="1"/>
  <c r="BD2463" i="1"/>
  <c r="BF2444" i="1"/>
  <c r="BE2412" i="1"/>
  <c r="BF2470" i="1"/>
  <c r="BE2432" i="1"/>
  <c r="BF2446" i="1"/>
  <c r="BE2416" i="1"/>
  <c r="BE2465" i="1"/>
  <c r="BF2403" i="1"/>
  <c r="BA2466" i="1"/>
  <c r="AZ2392" i="1"/>
  <c r="AZ2391" i="1"/>
  <c r="AZ2396" i="1"/>
  <c r="AZ2390" i="1"/>
  <c r="AZ2395" i="1"/>
  <c r="AZ2393" i="1"/>
  <c r="AZ2394" i="1"/>
  <c r="BB2410" i="1"/>
  <c r="BA2336" i="1"/>
  <c r="BA2333" i="1"/>
  <c r="BA2337" i="1"/>
  <c r="BA2338" i="1"/>
  <c r="BA2334" i="1"/>
  <c r="BA2340" i="1"/>
  <c r="BA2339" i="1"/>
  <c r="BA2335" i="1"/>
  <c r="BA2344" i="1" l="1"/>
  <c r="BB2418" i="1"/>
  <c r="BA2345" i="1"/>
  <c r="BA2346" i="1"/>
  <c r="BA2342" i="1"/>
  <c r="BA2343" i="1"/>
  <c r="BA2347" i="1"/>
  <c r="BA2348" i="1"/>
  <c r="BA2327" i="1"/>
  <c r="BA2329" i="1"/>
  <c r="BA2330" i="1"/>
  <c r="BB2402" i="1"/>
  <c r="BA2325" i="1"/>
  <c r="BA2328" i="1"/>
  <c r="BA2332" i="1"/>
  <c r="BA2331" i="1"/>
  <c r="BA2326" i="1"/>
  <c r="BC2375" i="1"/>
  <c r="BD2450" i="1"/>
  <c r="BC2374" i="1"/>
  <c r="BC2379" i="1"/>
  <c r="BC2377" i="1"/>
  <c r="BC2376" i="1"/>
  <c r="BC2380" i="1"/>
  <c r="BC2378" i="1"/>
  <c r="BF2412" i="1"/>
  <c r="BE2428" i="1"/>
  <c r="BB2360" i="1"/>
  <c r="BC2434" i="1"/>
  <c r="BB2359" i="1"/>
  <c r="BB2361" i="1"/>
  <c r="BB2362" i="1"/>
  <c r="BB2364" i="1"/>
  <c r="BB2363" i="1"/>
  <c r="BB2358" i="1"/>
  <c r="BA2392" i="1"/>
  <c r="BB2466" i="1"/>
  <c r="BA2391" i="1"/>
  <c r="BA2396" i="1"/>
  <c r="BA2390" i="1"/>
  <c r="BA2395" i="1"/>
  <c r="BA2393" i="1"/>
  <c r="BA2394" i="1"/>
  <c r="BF2433" i="1"/>
  <c r="BB2426" i="1"/>
  <c r="BA2352" i="1"/>
  <c r="BA2354" i="1"/>
  <c r="BA2350" i="1"/>
  <c r="BA2353" i="1"/>
  <c r="BA2356" i="1"/>
  <c r="BA2355" i="1"/>
  <c r="BA2351" i="1"/>
  <c r="BF2432" i="1"/>
  <c r="BE2447" i="1"/>
  <c r="BB2458" i="1"/>
  <c r="BA2384" i="1"/>
  <c r="BA2382" i="1"/>
  <c r="BA2383" i="1"/>
  <c r="BA2387" i="1"/>
  <c r="BA2385" i="1"/>
  <c r="BA2388" i="1"/>
  <c r="BA2386" i="1"/>
  <c r="BE2449" i="1"/>
  <c r="BF2465" i="1"/>
  <c r="BF2417" i="1"/>
  <c r="BB2336" i="1"/>
  <c r="BB2333" i="1"/>
  <c r="BC2410" i="1"/>
  <c r="BB2337" i="1"/>
  <c r="BB2334" i="1"/>
  <c r="BB2338" i="1"/>
  <c r="BB2335" i="1"/>
  <c r="BB2339" i="1"/>
  <c r="BB2340" i="1"/>
  <c r="BF2425" i="1"/>
  <c r="BF2424" i="1"/>
  <c r="BE2463" i="1"/>
  <c r="BF2471" i="1"/>
  <c r="BF2416" i="1"/>
  <c r="BF2435" i="1"/>
  <c r="BC2442" i="1"/>
  <c r="BB2368" i="1"/>
  <c r="BB2371" i="1"/>
  <c r="BB2366" i="1"/>
  <c r="BB2369" i="1"/>
  <c r="BB2367" i="1"/>
  <c r="BB2370" i="1"/>
  <c r="BB2372" i="1"/>
  <c r="BB2328" i="1" l="1"/>
  <c r="BC2402" i="1"/>
  <c r="BB2327" i="1"/>
  <c r="BB2330" i="1"/>
  <c r="BB2326" i="1"/>
  <c r="BB2331" i="1"/>
  <c r="BB2329" i="1"/>
  <c r="BB2325" i="1"/>
  <c r="BB2332" i="1"/>
  <c r="BC2418" i="1"/>
  <c r="BB2344" i="1"/>
  <c r="BB2342" i="1"/>
  <c r="BB2345" i="1"/>
  <c r="BB2343" i="1"/>
  <c r="BB2346" i="1"/>
  <c r="BB2347" i="1"/>
  <c r="BB2348" i="1"/>
  <c r="BE2450" i="1"/>
  <c r="BD2374" i="1"/>
  <c r="BD2378" i="1"/>
  <c r="BD2377" i="1"/>
  <c r="BD2376" i="1"/>
  <c r="BD2380" i="1"/>
  <c r="BD2379" i="1"/>
  <c r="BD2375" i="1"/>
  <c r="BC2466" i="1"/>
  <c r="BB2392" i="1"/>
  <c r="BB2391" i="1"/>
  <c r="BB2396" i="1"/>
  <c r="BB2390" i="1"/>
  <c r="BB2395" i="1"/>
  <c r="BB2393" i="1"/>
  <c r="BB2394" i="1"/>
  <c r="BF2449" i="1"/>
  <c r="BC2458" i="1"/>
  <c r="BB2384" i="1"/>
  <c r="BB2383" i="1"/>
  <c r="BB2382" i="1"/>
  <c r="BB2387" i="1"/>
  <c r="BB2385" i="1"/>
  <c r="BB2388" i="1"/>
  <c r="BB2386" i="1"/>
  <c r="BF2428" i="1"/>
  <c r="BD2434" i="1"/>
  <c r="BC2360" i="1"/>
  <c r="BC2359" i="1"/>
  <c r="BC2361" i="1"/>
  <c r="BC2362" i="1"/>
  <c r="BC2364" i="1"/>
  <c r="BC2363" i="1"/>
  <c r="BC2358" i="1"/>
  <c r="BF2447" i="1"/>
  <c r="BD2410" i="1"/>
  <c r="BC2333" i="1"/>
  <c r="BC2336" i="1"/>
  <c r="BC2337" i="1"/>
  <c r="BC2334" i="1"/>
  <c r="BC2338" i="1"/>
  <c r="BC2340" i="1"/>
  <c r="BC2335" i="1"/>
  <c r="BC2339" i="1"/>
  <c r="BC2368" i="1"/>
  <c r="BD2442" i="1"/>
  <c r="BC2371" i="1"/>
  <c r="BC2366" i="1"/>
  <c r="BC2369" i="1"/>
  <c r="BC2367" i="1"/>
  <c r="BC2370" i="1"/>
  <c r="BC2372" i="1"/>
  <c r="BB2352" i="1"/>
  <c r="BC2426" i="1"/>
  <c r="BB2354" i="1"/>
  <c r="BB2350" i="1"/>
  <c r="BB2353" i="1"/>
  <c r="BB2355" i="1"/>
  <c r="BB2356" i="1"/>
  <c r="BB2351" i="1"/>
  <c r="BF2463" i="1"/>
  <c r="BC2344" i="1" l="1"/>
  <c r="BC2345" i="1"/>
  <c r="BC2343" i="1"/>
  <c r="BC2346" i="1"/>
  <c r="BC2342" i="1"/>
  <c r="BD2418" i="1"/>
  <c r="BC2348" i="1"/>
  <c r="BC2347" i="1"/>
  <c r="BC2329" i="1"/>
  <c r="BC2331" i="1"/>
  <c r="BC2325" i="1"/>
  <c r="BC2330" i="1"/>
  <c r="BC2332" i="1"/>
  <c r="BD2402" i="1"/>
  <c r="BC2326" i="1"/>
  <c r="BC2328" i="1"/>
  <c r="BC2327" i="1"/>
  <c r="BE2380" i="1"/>
  <c r="BE2375" i="1"/>
  <c r="BE2374" i="1"/>
  <c r="BE2378" i="1"/>
  <c r="BE2379" i="1"/>
  <c r="BF2450" i="1"/>
  <c r="BE2376" i="1"/>
  <c r="BE2377" i="1"/>
  <c r="BD2333" i="1"/>
  <c r="BD2336" i="1"/>
  <c r="BE2410" i="1"/>
  <c r="BD2337" i="1"/>
  <c r="BD2334" i="1"/>
  <c r="BD2338" i="1"/>
  <c r="BD2335" i="1"/>
  <c r="BD2339" i="1"/>
  <c r="BD2340" i="1"/>
  <c r="BD2360" i="1"/>
  <c r="BE2434" i="1"/>
  <c r="BD2359" i="1"/>
  <c r="BD2362" i="1"/>
  <c r="BD2361" i="1"/>
  <c r="BD2363" i="1"/>
  <c r="BD2364" i="1"/>
  <c r="BD2358" i="1"/>
  <c r="BD2426" i="1"/>
  <c r="BC2352" i="1"/>
  <c r="BC2354" i="1"/>
  <c r="BC2350" i="1"/>
  <c r="BC2353" i="1"/>
  <c r="BC2356" i="1"/>
  <c r="BC2355" i="1"/>
  <c r="BC2351" i="1"/>
  <c r="BC2384" i="1"/>
  <c r="BD2458" i="1"/>
  <c r="BC2382" i="1"/>
  <c r="BC2383" i="1"/>
  <c r="BC2387" i="1"/>
  <c r="BC2385" i="1"/>
  <c r="BC2388" i="1"/>
  <c r="BC2386" i="1"/>
  <c r="BE2442" i="1"/>
  <c r="BD2368" i="1"/>
  <c r="BD2371" i="1"/>
  <c r="BD2366" i="1"/>
  <c r="BD2369" i="1"/>
  <c r="BD2367" i="1"/>
  <c r="BD2370" i="1"/>
  <c r="BD2372" i="1"/>
  <c r="BD2466" i="1"/>
  <c r="BC2392" i="1"/>
  <c r="BC2391" i="1"/>
  <c r="BC2396" i="1"/>
  <c r="BC2390" i="1"/>
  <c r="BC2395" i="1"/>
  <c r="BC2393" i="1"/>
  <c r="BC2394" i="1"/>
  <c r="BD2332" i="1" l="1"/>
  <c r="BD2327" i="1"/>
  <c r="BD2330" i="1"/>
  <c r="BD2329" i="1"/>
  <c r="BD2326" i="1"/>
  <c r="BE2402" i="1"/>
  <c r="BD2331" i="1"/>
  <c r="BD2328" i="1"/>
  <c r="BD2325" i="1"/>
  <c r="BE2418" i="1"/>
  <c r="BD2344" i="1"/>
  <c r="BD2345" i="1"/>
  <c r="BD2343" i="1"/>
  <c r="BD2342" i="1"/>
  <c r="BD2346" i="1"/>
  <c r="BD2347" i="1"/>
  <c r="BD2348" i="1"/>
  <c r="BF2377" i="1"/>
  <c r="BF2376" i="1"/>
  <c r="BF2378" i="1"/>
  <c r="BF2379" i="1"/>
  <c r="BF2375" i="1"/>
  <c r="BF2374" i="1"/>
  <c r="BF2380" i="1"/>
  <c r="BE2466" i="1"/>
  <c r="BD2392" i="1"/>
  <c r="BD2391" i="1"/>
  <c r="BD2396" i="1"/>
  <c r="BD2390" i="1"/>
  <c r="BD2395" i="1"/>
  <c r="BD2393" i="1"/>
  <c r="BD2394" i="1"/>
  <c r="BF2442" i="1"/>
  <c r="BE2368" i="1"/>
  <c r="BE2371" i="1"/>
  <c r="BE2366" i="1"/>
  <c r="BE2367" i="1"/>
  <c r="BE2369" i="1"/>
  <c r="BE2372" i="1"/>
  <c r="BE2370" i="1"/>
  <c r="BE2360" i="1"/>
  <c r="BF2434" i="1"/>
  <c r="BE2359" i="1"/>
  <c r="BE2361" i="1"/>
  <c r="BE2362" i="1"/>
  <c r="BE2364" i="1"/>
  <c r="BE2363" i="1"/>
  <c r="BE2358" i="1"/>
  <c r="BE2458" i="1"/>
  <c r="BD2384" i="1"/>
  <c r="BD2382" i="1"/>
  <c r="BD2383" i="1"/>
  <c r="BD2387" i="1"/>
  <c r="BD2385" i="1"/>
  <c r="BD2388" i="1"/>
  <c r="BD2386" i="1"/>
  <c r="BE2426" i="1"/>
  <c r="BD2352" i="1"/>
  <c r="BD2354" i="1"/>
  <c r="BD2350" i="1"/>
  <c r="BD2353" i="1"/>
  <c r="BD2356" i="1"/>
  <c r="BD2355" i="1"/>
  <c r="BD2351" i="1"/>
  <c r="BF2410" i="1"/>
  <c r="BE2336" i="1"/>
  <c r="BE2333" i="1"/>
  <c r="BE2337" i="1"/>
  <c r="BE2334" i="1"/>
  <c r="BE2338" i="1"/>
  <c r="BE2339" i="1"/>
  <c r="BE2335" i="1"/>
  <c r="BE2340" i="1"/>
  <c r="BE2328" i="1" l="1"/>
  <c r="BE2325" i="1"/>
  <c r="BE2330" i="1"/>
  <c r="BE2331" i="1"/>
  <c r="BF2402" i="1"/>
  <c r="BE2332" i="1"/>
  <c r="BE2327" i="1"/>
  <c r="BE2329" i="1"/>
  <c r="BE2326" i="1"/>
  <c r="BE2344" i="1"/>
  <c r="BE2345" i="1"/>
  <c r="BF2418" i="1"/>
  <c r="BE2342" i="1"/>
  <c r="BE2343" i="1"/>
  <c r="BE2346" i="1"/>
  <c r="BE2348" i="1"/>
  <c r="BE2347" i="1"/>
  <c r="BF2360" i="1"/>
  <c r="BF2359" i="1"/>
  <c r="BF2362" i="1"/>
  <c r="BF2361" i="1"/>
  <c r="BF2364" i="1"/>
  <c r="BF2363" i="1"/>
  <c r="BF2358" i="1"/>
  <c r="BF2336" i="1"/>
  <c r="BF2333" i="1"/>
  <c r="BF2337" i="1"/>
  <c r="BF2334" i="1"/>
  <c r="BF2338" i="1"/>
  <c r="BF2340" i="1"/>
  <c r="BF2335" i="1"/>
  <c r="BF2339" i="1"/>
  <c r="BF2426" i="1"/>
  <c r="BE2352" i="1"/>
  <c r="BE2354" i="1"/>
  <c r="BE2350" i="1"/>
  <c r="BE2353" i="1"/>
  <c r="BE2356" i="1"/>
  <c r="BE2355" i="1"/>
  <c r="BE2351" i="1"/>
  <c r="BF2458" i="1"/>
  <c r="BE2384" i="1"/>
  <c r="BE2383" i="1"/>
  <c r="BE2382" i="1"/>
  <c r="BE2387" i="1"/>
  <c r="BE2385" i="1"/>
  <c r="BE2388" i="1"/>
  <c r="BE2386" i="1"/>
  <c r="BF2368" i="1"/>
  <c r="BF2371" i="1"/>
  <c r="BF2366" i="1"/>
  <c r="BF2369" i="1"/>
  <c r="BF2367" i="1"/>
  <c r="BF2372" i="1"/>
  <c r="BF2370" i="1"/>
  <c r="BF2466" i="1"/>
  <c r="BE2392" i="1"/>
  <c r="BE2391" i="1"/>
  <c r="BE2396" i="1"/>
  <c r="BE2390" i="1"/>
  <c r="BE2395" i="1"/>
  <c r="BE2393" i="1"/>
  <c r="BE2394" i="1"/>
  <c r="BF2331" i="1" l="1"/>
  <c r="BF2328" i="1"/>
  <c r="BF2329" i="1"/>
  <c r="BF2326" i="1"/>
  <c r="BF2330" i="1"/>
  <c r="BF2325" i="1"/>
  <c r="BF2332" i="1"/>
  <c r="BF2327" i="1"/>
  <c r="BF2342" i="1"/>
  <c r="BF2345" i="1"/>
  <c r="BF2346" i="1"/>
  <c r="BF2344" i="1"/>
  <c r="BF2343" i="1"/>
  <c r="BF2347" i="1"/>
  <c r="BF2348" i="1"/>
  <c r="BF2384" i="1"/>
  <c r="BF2382" i="1"/>
  <c r="BF2383" i="1"/>
  <c r="BF2387" i="1"/>
  <c r="BF2385" i="1"/>
  <c r="BF2388" i="1"/>
  <c r="BF2386" i="1"/>
  <c r="BF2352" i="1"/>
  <c r="BF2354" i="1"/>
  <c r="BF2350" i="1"/>
  <c r="BF2353" i="1"/>
  <c r="BF2355" i="1"/>
  <c r="BF2356" i="1"/>
  <c r="BF2351" i="1"/>
  <c r="BF2392" i="1"/>
  <c r="BF2391" i="1"/>
  <c r="BF2396" i="1"/>
  <c r="BF2390" i="1"/>
  <c r="BF2395" i="1"/>
  <c r="BF2393" i="1"/>
  <c r="BF2394" i="1"/>
  <c r="AD2911" i="1" l="1"/>
  <c r="AE2959" i="1"/>
  <c r="AD2959" i="1"/>
  <c r="AD2943" i="1"/>
  <c r="AD2927" i="1"/>
  <c r="AE2911" i="1" l="1"/>
  <c r="AE2927" i="1"/>
  <c r="AH2927" i="1"/>
  <c r="AE2943" i="1"/>
  <c r="AF2927" i="1"/>
  <c r="AG2927" i="1"/>
  <c r="AF2959" i="1" l="1"/>
  <c r="AI2927" i="1"/>
  <c r="AF2943" i="1"/>
  <c r="AF2911" i="1"/>
  <c r="AG2943" i="1" l="1"/>
  <c r="AG2911" i="1"/>
  <c r="AJ2927" i="1"/>
  <c r="AG2959" i="1"/>
  <c r="AH2959" i="1" l="1"/>
  <c r="AK2927" i="1"/>
  <c r="AH2911" i="1"/>
  <c r="AH2943" i="1"/>
  <c r="AI2943" i="1" l="1"/>
  <c r="AL2927" i="1"/>
  <c r="AI2959" i="1"/>
  <c r="AI2911" i="1"/>
  <c r="AJ2959" i="1" l="1"/>
  <c r="AJ2911" i="1"/>
  <c r="AJ2943" i="1"/>
  <c r="AM2927" i="1"/>
  <c r="AN2927" i="1" l="1"/>
  <c r="AK2943" i="1"/>
  <c r="AK2911" i="1"/>
  <c r="AK2959" i="1"/>
  <c r="AL2959" i="1" l="1"/>
  <c r="AL2911" i="1"/>
  <c r="AL2943" i="1"/>
  <c r="AO2927" i="1"/>
  <c r="AP2927" i="1" l="1"/>
  <c r="AM2943" i="1"/>
  <c r="AM2911" i="1"/>
  <c r="AM2959" i="1"/>
  <c r="AN2959" i="1" l="1"/>
  <c r="AN2943" i="1"/>
  <c r="AN2911" i="1"/>
  <c r="AQ2927" i="1"/>
  <c r="AR2927" i="1" l="1"/>
  <c r="AO2943" i="1"/>
  <c r="AO2911" i="1"/>
  <c r="AO2959" i="1"/>
  <c r="AP2911" i="1" l="1"/>
  <c r="AP2959" i="1"/>
  <c r="AP2943" i="1"/>
  <c r="AS2927" i="1"/>
  <c r="AT2927" i="1" l="1"/>
  <c r="AQ2943" i="1"/>
  <c r="AQ2959" i="1"/>
  <c r="AQ2911" i="1"/>
  <c r="AR2911" i="1" l="1"/>
  <c r="AR2943" i="1"/>
  <c r="AU2927" i="1"/>
  <c r="AR2959" i="1"/>
  <c r="AS2943" i="1" l="1"/>
  <c r="AV2927" i="1"/>
  <c r="AS2959" i="1"/>
  <c r="AS2911" i="1"/>
  <c r="AT2911" i="1" l="1"/>
  <c r="AT2959" i="1"/>
  <c r="AW2927" i="1"/>
  <c r="AT2943" i="1"/>
  <c r="AU2943" i="1" l="1"/>
  <c r="AX2927" i="1"/>
  <c r="AU2959" i="1"/>
  <c r="AU2911" i="1"/>
  <c r="AV2943" i="1" l="1"/>
  <c r="AV2911" i="1"/>
  <c r="AV2959" i="1"/>
  <c r="AY2927" i="1"/>
  <c r="AZ2927" i="1" l="1"/>
  <c r="AW2959" i="1"/>
  <c r="AW2911" i="1"/>
  <c r="AW2943" i="1"/>
  <c r="AX2943" i="1" l="1"/>
  <c r="AX2911" i="1"/>
  <c r="AX2959" i="1"/>
  <c r="BA2927" i="1"/>
  <c r="BB2927" i="1" l="1"/>
  <c r="AY2959" i="1"/>
  <c r="AY2943" i="1"/>
  <c r="AY2911" i="1"/>
  <c r="AZ2911" i="1" l="1"/>
  <c r="AZ2959" i="1"/>
  <c r="AZ2943" i="1"/>
  <c r="BC2927" i="1"/>
  <c r="BD2927" i="1" l="1"/>
  <c r="BE2927" i="1"/>
  <c r="BA2943" i="1"/>
  <c r="BA2959" i="1"/>
  <c r="BA2911" i="1"/>
  <c r="BB2911" i="1" l="1"/>
  <c r="BB2959" i="1"/>
  <c r="BB2943" i="1"/>
  <c r="BC2959" i="1" l="1"/>
  <c r="BC2943" i="1"/>
  <c r="BC2911" i="1"/>
  <c r="BE2943" i="1" l="1"/>
  <c r="BD2943" i="1"/>
  <c r="BE2911" i="1"/>
  <c r="BD2911" i="1"/>
  <c r="BE2959" i="1"/>
  <c r="BD2959" i="1"/>
  <c r="AF2292" i="1" l="1"/>
  <c r="AM2292" i="1"/>
  <c r="AN2292" i="1" s="1"/>
  <c r="AO2292" i="1" s="1"/>
  <c r="AP2292" i="1" s="1"/>
  <c r="AQ2292" i="1" s="1"/>
  <c r="AR2292" i="1" s="1"/>
  <c r="AS2292" i="1" s="1"/>
  <c r="AT2292" i="1" s="1"/>
  <c r="AU2292" i="1" s="1"/>
  <c r="AV2292" i="1" s="1"/>
  <c r="AW2292" i="1" s="1"/>
  <c r="AX2292" i="1" s="1"/>
  <c r="AY2292" i="1" s="1"/>
  <c r="AZ2292" i="1" s="1"/>
  <c r="BA2292" i="1" s="1"/>
  <c r="BB2292" i="1" s="1"/>
  <c r="BC2292" i="1" s="1"/>
  <c r="BD2292" i="1" s="1"/>
  <c r="BE2292" i="1" s="1"/>
  <c r="BF229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tc={BB882680-8BF3-48CE-980A-ECA347B7E50A}</author>
    <author>Dwyer, Michael (CONTR)</author>
  </authors>
  <commentList>
    <comment ref="A1" authorId="0" shapeId="0" xr:uid="{BB882680-8BF3-48CE-980A-ECA347B7E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 coef for H2 cars changed based on FECM22 assumptions.</t>
      </text>
    </comment>
    <comment ref="AF2273" authorId="1" shapeId="0" xr:uid="{00000000-0006-0000-0000-000001000000}">
      <text>
        <r>
          <rPr>
            <b/>
            <sz val="9"/>
            <color indexed="81"/>
            <rFont val="Tahoma"/>
            <family val="2"/>
          </rPr>
          <t>Dwyer, Michael (CONTR):</t>
        </r>
        <r>
          <rPr>
            <sz val="9"/>
            <color indexed="81"/>
            <rFont val="Tahoma"/>
            <family val="2"/>
          </rPr>
          <t xml:space="preserve">
Want ~ 25% more than 2020.</t>
        </r>
      </text>
    </comment>
  </commentList>
</comments>
</file>

<file path=xl/sharedStrings.xml><?xml version="1.0" encoding="utf-8"?>
<sst xmlns="http://schemas.openxmlformats.org/spreadsheetml/2006/main" count="9524" uniqueCount="1244">
  <si>
    <t>LIGHT DUTY VEHICLE MODULE</t>
  </si>
  <si>
    <t>Fuel Economy Model Technology Matrix</t>
  </si>
  <si>
    <t>TECHGROUP(200) - Vehicle group, car (1) or light truck (2)</t>
  </si>
  <si>
    <t>TECHID(200) - Technology ID number</t>
  </si>
  <si>
    <t>TECHLABIN(200) - Technology label (TECHLABEL)</t>
  </si>
  <si>
    <t>TECHSYSTEM(200) - Vehicle system affected (SYS$AFFECT)</t>
  </si>
  <si>
    <t>TECHFE(200) - Fractional change (%) in fuel economy (DEL_FE)</t>
  </si>
  <si>
    <t>TECHWGTA(200) - Absolute incremental weight (lbs) (DEL_WGTABS)</t>
  </si>
  <si>
    <t>TECHWGTR(200) - Fractional change (%) in weight (DEL_WGTWGT)</t>
  </si>
  <si>
    <t>TECHFYR(200) - First year technology is available (FRSTYEAR)</t>
  </si>
  <si>
    <t>TECHHP(200) - Fractional change (%) in horsepower (DEL_HP)</t>
  </si>
  <si>
    <t>TECHSCI(200) - Coefficient for science learning curve (COEFF_SCI)</t>
  </si>
  <si>
    <t>TECHMAN(200) - Coefficient for manufacturing learning curve (COEFF_MAN)</t>
  </si>
  <si>
    <t>TECHDES(200) - Coefficient for design learning curve (COEFF_DES)</t>
  </si>
  <si>
    <t>TECHAPPLY(200,16) - Fueling technology applicibility indicator (TECH_APPLIC)</t>
  </si>
  <si>
    <t>TECHAPPLY (200,1-16)</t>
  </si>
  <si>
    <t>High Tech Case Only</t>
  </si>
  <si>
    <t>Low Tech Case Only</t>
  </si>
  <si>
    <t xml:space="preserve">  replace techfe, techcosta, &amp; techcostr</t>
  </si>
  <si>
    <t>TECHGROUP</t>
  </si>
  <si>
    <t>TECHID</t>
  </si>
  <si>
    <t>TECHLABIN</t>
  </si>
  <si>
    <t>TECHSYSTEM</t>
  </si>
  <si>
    <t>TECHFE</t>
  </si>
  <si>
    <t>TECHCOSTA</t>
  </si>
  <si>
    <t>TECHCOSTR</t>
  </si>
  <si>
    <t>TECHWGTA</t>
  </si>
  <si>
    <t>TECHWGTR</t>
  </si>
  <si>
    <t>TECHFYR</t>
  </si>
  <si>
    <t>TECHHP</t>
  </si>
  <si>
    <t>TECHLEARN</t>
  </si>
  <si>
    <t>TECHLRN1</t>
  </si>
  <si>
    <t>TECHLRN2</t>
  </si>
  <si>
    <t>GASOLINE</t>
  </si>
  <si>
    <t>TDI DSL</t>
  </si>
  <si>
    <t>ETH-FFV</t>
  </si>
  <si>
    <t>EV-100</t>
  </si>
  <si>
    <t>PHEV10</t>
  </si>
  <si>
    <t>PHEV40</t>
  </si>
  <si>
    <t>EV-200</t>
  </si>
  <si>
    <t>DSL HYB</t>
  </si>
  <si>
    <t>BI-CNG</t>
  </si>
  <si>
    <t>BI-LPG</t>
  </si>
  <si>
    <t>DED CNG</t>
  </si>
  <si>
    <t>DED LPG</t>
  </si>
  <si>
    <t>METH FC</t>
  </si>
  <si>
    <t>HY FC</t>
  </si>
  <si>
    <t>GAS HYB</t>
  </si>
  <si>
    <t>TECHFEHT</t>
  </si>
  <si>
    <t>TECHCOSTAHT</t>
  </si>
  <si>
    <t>TECHCOSTRHT</t>
  </si>
  <si>
    <t>TECHFELT</t>
  </si>
  <si>
    <t>TECHCOSTALT</t>
  </si>
  <si>
    <t>TECHCOSTRLT</t>
  </si>
  <si>
    <t>Unit Body Construction</t>
  </si>
  <si>
    <t>Vehicle</t>
  </si>
  <si>
    <t>YES</t>
  </si>
  <si>
    <t>NO</t>
  </si>
  <si>
    <t>Mass Reduction I-1.5% reduction</t>
  </si>
  <si>
    <t>Mass Reduction II-3.5% car, 7.5% truck reduction</t>
  </si>
  <si>
    <t>Mass Reduction III-10% reduction</t>
  </si>
  <si>
    <t>Mass Reduction IV-15% reduction</t>
  </si>
  <si>
    <t>Mass Reduction V-20% reduction</t>
  </si>
  <si>
    <t>Aerodynamics I-10% Cd reduction</t>
  </si>
  <si>
    <t>Aerodynamics II-20% Cd reduction</t>
  </si>
  <si>
    <t>Transmission</t>
  </si>
  <si>
    <t>6 speed manual transmission</t>
  </si>
  <si>
    <t>Aggressive Shift Logic I</t>
  </si>
  <si>
    <t>Aggressive Shift Logic II</t>
  </si>
  <si>
    <t>Early Torque Converter Lockup</t>
  </si>
  <si>
    <t>High Efficiency Gearbox</t>
  </si>
  <si>
    <t>5 speed Automatic</t>
  </si>
  <si>
    <t>6 speed Automatic</t>
  </si>
  <si>
    <t>7 speed Automatic</t>
  </si>
  <si>
    <t>8 speed Automatic</t>
  </si>
  <si>
    <t>Dual Clutch Automated Manual</t>
  </si>
  <si>
    <t>CVT</t>
  </si>
  <si>
    <t>Low Friction Lubricants</t>
  </si>
  <si>
    <t>Engine</t>
  </si>
  <si>
    <t>Engine Friction Reduction I-4 cylinder</t>
  </si>
  <si>
    <t>Engine Friction Reduction I-6 cylinder</t>
  </si>
  <si>
    <t>Engine Friction Reduction I-8 cylinder</t>
  </si>
  <si>
    <t>Engine Friction Reduction II-4 cylinder</t>
  </si>
  <si>
    <t>Engine Friction Reduction II-6 cylinder</t>
  </si>
  <si>
    <t>Engine Friction Reduction II-8 cylinder</t>
  </si>
  <si>
    <t>Cylinder Deactivation-6 cylinder</t>
  </si>
  <si>
    <t>Cylinder Deactivation-8 cylinder</t>
  </si>
  <si>
    <t>Variable Valve Timing I-OHV Intake Cam Phasing-6 cylinder</t>
  </si>
  <si>
    <t>Variable Valve Timing I-OHV Intake Cam Phasing-8 cylinder</t>
  </si>
  <si>
    <t>Variable Valve Timing I-OHC Intake Cam Phasing-4 cylinder</t>
  </si>
  <si>
    <t>Variable Valve Timing I-OHC Intake Cam Phasing-6 cylinder</t>
  </si>
  <si>
    <t>Variable Valve Timing I-OHC Intake Cam Phasing-8 cylinder</t>
  </si>
  <si>
    <t>Variable Valve Timing II-OHV Coupled Cam Phasing-6 cylinder</t>
  </si>
  <si>
    <t>Variable Valve Timing II-OHV Coupled Cam Phasing-8 cylinder</t>
  </si>
  <si>
    <t>Variable Valve Timing II-OHC Coupled Cam Phasing-4 cylinder</t>
  </si>
  <si>
    <t>Variable Valve Timing II-OHC Coupled Cam Phasing-6 cylinder</t>
  </si>
  <si>
    <t>Variable Valve Timing II-OHC Coupled Cam Phasing-8 cylinder</t>
  </si>
  <si>
    <t>Variable Valve Timing III-OHV Dual Cam Phasing-6 cylinder</t>
  </si>
  <si>
    <t>Variable Valve Timing III-OHV Dual Cam Phasing-8 cylinder</t>
  </si>
  <si>
    <t>Variable Valve Timing III-OHC Dual Cam Phasing-4 cylinder</t>
  </si>
  <si>
    <t>Variable Valve Timing III-OHC Dual Cam Phasing-6 cylinder</t>
  </si>
  <si>
    <t>Variable Valve Timing III-OHC Dual Cam Phasing-8 cylinder</t>
  </si>
  <si>
    <t>Variable Valve Lift I-OHV Discrete-6 cylinder</t>
  </si>
  <si>
    <t>Variable Valve Lift I-OHV Discrete-8 cylinder</t>
  </si>
  <si>
    <t>Variable Valve Lift I-OHC Discrete-4 cylinder</t>
  </si>
  <si>
    <t>Variable Valve Lift I-OHC Discrete-6 cylinder</t>
  </si>
  <si>
    <t>Variable Valve Lift I-OHC Discrete-8 cylinder</t>
  </si>
  <si>
    <t>Variable Valve Lift II-OHV Continuous-6 cylinder</t>
  </si>
  <si>
    <t>Variable Valve Lift II-OHV Continuous-8 cylinder</t>
  </si>
  <si>
    <t>Variable Valve Lift II-OHC Continuous-4 cylinder</t>
  </si>
  <si>
    <t>Variable Valve Lift II-OHC Continuous-6 cylinder</t>
  </si>
  <si>
    <t>Variable Valve Lift II-OHC Continuous-8 cylinder</t>
  </si>
  <si>
    <t>Stoichiometric Gasoline Direct Injection-4 cyinder</t>
  </si>
  <si>
    <t>Stoichiometric Gasoline Direct Injection-6 cyinder</t>
  </si>
  <si>
    <t>Stoichiometric Gasoline Direct Injection-8 cyinder</t>
  </si>
  <si>
    <t>OHV to DOHC TBDS-I4 (from V6), VVT, VVL, SGDI</t>
  </si>
  <si>
    <t>OHV to DOHC TBDS I-V6 (from V8), VVT, VVL, SGDI</t>
  </si>
  <si>
    <t>SOHC to DOHC TBDS I-I4 (from V6), VVT, VVL, SGDI</t>
  </si>
  <si>
    <t>SOHC to DOHC TBDS I-V6 (from V8), VVT, VVL, SGDI</t>
  </si>
  <si>
    <t>DOHC TBDS I-I3 (from I4), VVT, VVL, SGDI</t>
  </si>
  <si>
    <t>DOHC TBDS I-I4 (from V6), VVT, VVL, SGDI</t>
  </si>
  <si>
    <t>DOHC TBDS I-V6 (from V8), VVT, VVL, SGDI</t>
  </si>
  <si>
    <t>OHV to DOHC TBDS II-I4 (from V6), VVT, VVL, SGDI</t>
  </si>
  <si>
    <t>OHV to DOHC TBDS II-V6 (from V8), VVT, VVL, SGDI</t>
  </si>
  <si>
    <t>SOHC to DOHC TBDS II-I4 (from V6), VVT, VVL, SGDI</t>
  </si>
  <si>
    <t>SOHC to DOHC TBDS II-V6 (from V8), VVT, VVL, SGDI</t>
  </si>
  <si>
    <t>DOHC TBDS II-I3 (from I4), VVT, VVL, SGDI</t>
  </si>
  <si>
    <t>DOHC TBDS II-I4 (from V6), VVT, VVL, SGDI</t>
  </si>
  <si>
    <t>DOHC TBDS II-V6 (from V8), VVT, VVL, SGDI</t>
  </si>
  <si>
    <t>OHV to DOHC TBDS III-I4 (from V6), VVT, VVL, SGDI, EGR</t>
  </si>
  <si>
    <t>OHV to DOHC TBDS III-I4 (from V8), VVT, VVL, SGDI, EGR</t>
  </si>
  <si>
    <t>SOHC to DOHC TBDS III-I4 (from V6), VVT, VVL, SGDI, EGR</t>
  </si>
  <si>
    <t>SOHC to DOHC TBDS III-I4 (from V8), VVT, VVL, SGDI, EGR</t>
  </si>
  <si>
    <t>DOHC TBDS III-I3 (from I4), VVT, VVL, SGDI, EGR</t>
  </si>
  <si>
    <t>DOHC TBDS III-I4 (from V6), VVT, VVL, SGDI, EGR</t>
  </si>
  <si>
    <t>DOHC TBDS III-I4 (from V8), VVT, VVL, SGDI, EGR</t>
  </si>
  <si>
    <t>Electric Power Steering</t>
  </si>
  <si>
    <t>Accessory</t>
  </si>
  <si>
    <t>Improved Accessories I</t>
  </si>
  <si>
    <t>12V Micro Hybrid w/EPS and IACC</t>
  </si>
  <si>
    <t>Improved Accessories II</t>
  </si>
  <si>
    <t>Mild Hybrid w/EPS and IACC</t>
  </si>
  <si>
    <t>Tires I-10% Crr reduction</t>
  </si>
  <si>
    <t>Tires II-20% Crr reduction</t>
  </si>
  <si>
    <t>Low Drag Brakes</t>
  </si>
  <si>
    <t>Secondary Axle Disconnect</t>
  </si>
  <si>
    <t>X</t>
  </si>
  <si>
    <t>Mass Reduction II-7.5% reduction</t>
  </si>
  <si>
    <t>VMT(12) - annual VMT  by vehicle vintage</t>
  </si>
  <si>
    <t>Fuel Economy Model Base Vehicle Attributes</t>
  </si>
  <si>
    <t>x</t>
  </si>
  <si>
    <t>VEHGROUPLABEL(24) - Vehicle group label</t>
  </si>
  <si>
    <t>VEHGROUP(24) - Vehicle group number</t>
  </si>
  <si>
    <t>VEHCLASSLABEL(24) - Vehicle class label</t>
  </si>
  <si>
    <t>VEHCLASS(24) - Vehicle class</t>
  </si>
  <si>
    <t>VEHBASEYEAR(24) - Vehicle base year</t>
  </si>
  <si>
    <t>VEHFE(24) - Vehicle fuel economy (mpg)</t>
  </si>
  <si>
    <t>VEHWEIGHT(24) - Vehicle weight (lbs)</t>
  </si>
  <si>
    <t>VEHHP(24) - Vehicle horsepower</t>
  </si>
  <si>
    <t>VEHVOLUME(24) - Vehicle volume (cu ft)</t>
  </si>
  <si>
    <t>VEHPERFVAL(24) - Value placed on performance (1990$)</t>
  </si>
  <si>
    <t>VEHPERFFAC(24) - Performance factor</t>
  </si>
  <si>
    <t>VEHTANKSIZE(24) - Vehicle fuel tank size (gals)</t>
  </si>
  <si>
    <t>VEHPERFCAP(24) - Cap on consumer performance demand (maximum HP/Wgt ratio)</t>
  </si>
  <si>
    <t>VEHUSEDCAP(24) - Fraction of performance cap (maximum HP/Wgt ratio) used between 1990 and 2000</t>
  </si>
  <si>
    <t>VEHGROUPLABEL</t>
  </si>
  <si>
    <t>VEHGROUP</t>
  </si>
  <si>
    <t>VEHCLASSLABEL</t>
  </si>
  <si>
    <t>VEHCLASS</t>
  </si>
  <si>
    <t>VEHBASEYEAR</t>
  </si>
  <si>
    <t>VEHFE</t>
  </si>
  <si>
    <t>VEHWEIGHT</t>
  </si>
  <si>
    <t>VEHPRICE</t>
  </si>
  <si>
    <t>VEHHP</t>
  </si>
  <si>
    <t>VEHVOLUME</t>
  </si>
  <si>
    <t>VEHPERFVAL</t>
  </si>
  <si>
    <t>VEHPERFFAC</t>
  </si>
  <si>
    <t>VEHTANKSIZE</t>
  </si>
  <si>
    <t>VEHPERFCAP</t>
  </si>
  <si>
    <t>VEHUSEDCAP</t>
  </si>
  <si>
    <t>Car 1 (Domestic)</t>
  </si>
  <si>
    <t>Minicompact</t>
  </si>
  <si>
    <t>Subcompact</t>
  </si>
  <si>
    <t>Compact</t>
  </si>
  <si>
    <t>Midsize</t>
  </si>
  <si>
    <t>Large</t>
  </si>
  <si>
    <t>Two Seater</t>
  </si>
  <si>
    <t>Car 2 (Asian)</t>
  </si>
  <si>
    <t>Car 3 (European)</t>
  </si>
  <si>
    <t>Car 4 (Sport)</t>
  </si>
  <si>
    <t>Truck 1</t>
  </si>
  <si>
    <t>C Pickup</t>
  </si>
  <si>
    <t>S Pickup</t>
  </si>
  <si>
    <t>C Van</t>
  </si>
  <si>
    <t>S Van</t>
  </si>
  <si>
    <t>C Utility</t>
  </si>
  <si>
    <t>S Utility</t>
  </si>
  <si>
    <t>Truck 2</t>
  </si>
  <si>
    <t>Truck 3</t>
  </si>
  <si>
    <t>Truck 4</t>
  </si>
  <si>
    <t>Truck 5</t>
  </si>
  <si>
    <t>Fuel Economy Model Base and Maximum Market Shares for Vehicle Technologies</t>
  </si>
  <si>
    <t>MKTGROUP(400) - Vehicle Group</t>
  </si>
  <si>
    <t>MKTTECH(400) - Vehicle Technology</t>
  </si>
  <si>
    <t>TECHMKTSHARE(400,12) - Base and Maximum Technology Market Shares by Vehicle Class</t>
  </si>
  <si>
    <t>Size Class 1</t>
  </si>
  <si>
    <t>Size Class 2</t>
  </si>
  <si>
    <t>Size Class 3</t>
  </si>
  <si>
    <t>Size Class 4</t>
  </si>
  <si>
    <t>Size Class 5</t>
  </si>
  <si>
    <t>Size Class 6</t>
  </si>
  <si>
    <t>Compact Pickup</t>
  </si>
  <si>
    <t>Standard Pickup</t>
  </si>
  <si>
    <t>Compact Van</t>
  </si>
  <si>
    <t>Standard Van</t>
  </si>
  <si>
    <t>Compact Utility</t>
  </si>
  <si>
    <t>Standard Utility</t>
  </si>
  <si>
    <t>Base</t>
  </si>
  <si>
    <t>Max</t>
  </si>
  <si>
    <t>MKTGROUP</t>
  </si>
  <si>
    <t>MKTTECH</t>
  </si>
  <si>
    <t>TECHMKTSHARE(400,12)</t>
  </si>
  <si>
    <t>Fuel Economy Model Technology Engineering Notes</t>
  </si>
  <si>
    <t>ENGNOTETYPE(200) - Engineering note type (1=supersedes, 2=required, 3=synergy, 4=mandatory)</t>
  </si>
  <si>
    <t>ENGNOTETECH01(200) - Technology affected by engineering note</t>
  </si>
  <si>
    <t>ENGNOTETECH02(200) - Related technology #1 (or phase-in year for mandatory notes)</t>
  </si>
  <si>
    <t>ENGNOTEYEAR(200) - Year engineering note takes affect</t>
  </si>
  <si>
    <t>ENGNOTEPCT(200) - Relative impact of engineering note</t>
  </si>
  <si>
    <t>ENGNOTETECH03(200) - Related technology #2</t>
  </si>
  <si>
    <t>ENGNOTETECH04(200) - Related technology #3</t>
  </si>
  <si>
    <t>ENGNOTETECH05(200) - Related technology #4</t>
  </si>
  <si>
    <t>ENGNOTETECH06(200) - Related technology #5</t>
  </si>
  <si>
    <t>ENGNOTETECH07(200) - Related technology #6</t>
  </si>
  <si>
    <t>ENGNOTETECH08(200) - Related technology #7</t>
  </si>
  <si>
    <t>ENGNOTETECH09(200) - Related technology #8</t>
  </si>
  <si>
    <t>ENGNOTETECH10(200) - Related technology #9</t>
  </si>
  <si>
    <t>ENGNOTETYPE</t>
  </si>
  <si>
    <t>ENGNOTETECH01</t>
  </si>
  <si>
    <t>ENGNOTETECH02</t>
  </si>
  <si>
    <t>ENGNOTEYEAR</t>
  </si>
  <si>
    <t>ENGNOTEPCT</t>
  </si>
  <si>
    <t>ENGNOTETECH03</t>
  </si>
  <si>
    <t>ENGNOTETECH04</t>
  </si>
  <si>
    <t>ENGNOTETECH05</t>
  </si>
  <si>
    <t>ENGNOTETECH06</t>
  </si>
  <si>
    <t>ENGNOTETECH07</t>
  </si>
  <si>
    <t>ENGNOTETECH08</t>
  </si>
  <si>
    <t>ENGNOTETECH09</t>
  </si>
  <si>
    <t>ENGNOTETECH10</t>
  </si>
  <si>
    <t>FEMUSER - User inputs to select output options and to define a run scenario</t>
  </si>
  <si>
    <t>PBACKT - payback period)</t>
  </si>
  <si>
    <t>DRATET - discount rate</t>
  </si>
  <si>
    <t>FINET - fine</t>
  </si>
  <si>
    <t>PRNTFET - print fem results</t>
  </si>
  <si>
    <t>PRNTECHT - print market shares result</t>
  </si>
  <si>
    <t>PRNTDGT - print diagnostic results</t>
  </si>
  <si>
    <t>CAFE_STD(2,41) - CAFE standards for car and light truck</t>
  </si>
  <si>
    <t>CAFEYEAR</t>
  </si>
  <si>
    <t>CAFE_STD(1,41)</t>
  </si>
  <si>
    <t>CAFE_STD(2,41)</t>
  </si>
  <si>
    <t>TFCOEFNRG - Parameters for Calculating EISA07 Footprint-Based CAFE Standards (for light trucks starting in 2008)</t>
  </si>
  <si>
    <t>a) Max fuel economy target</t>
  </si>
  <si>
    <t>b) Min fuel economy target</t>
  </si>
  <si>
    <t>c) Footprint midway between</t>
  </si>
  <si>
    <t>d) Rate of change parameter</t>
  </si>
  <si>
    <t>CFCOEFNRG - Parameters for Calculating EISA07 Footprint-Based CAFE Standards (for cars starting in 2011)</t>
  </si>
  <si>
    <t>TFCOEFGHG - Parameters for Calculating GHG Footprint-Based CAFÉ Standards (for light trucks starting in 2012)</t>
  </si>
  <si>
    <t>c) rate of change</t>
  </si>
  <si>
    <t>d) constant</t>
  </si>
  <si>
    <t>CFCOEFGHG - Parameters for Calculating GHG Footprint-Based CAFE Standards (for cars starting in 2012)</t>
  </si>
  <si>
    <t>FPRT - Footprint for each group and class (only trucks are used starting in 2008)</t>
  </si>
  <si>
    <t>Car 1 - Mini</t>
  </si>
  <si>
    <t>Car 1 - Subcompact</t>
  </si>
  <si>
    <t>Car 1 - Compact</t>
  </si>
  <si>
    <t>Car 1 - Midsize</t>
  </si>
  <si>
    <t>Car 1 - Large</t>
  </si>
  <si>
    <t>Car 1 - 2-Seater</t>
  </si>
  <si>
    <t>Car 2 - Mini</t>
  </si>
  <si>
    <t>Car 2 - Subcompact</t>
  </si>
  <si>
    <t>Car 2 - Compact</t>
  </si>
  <si>
    <t>Car 2 - Midsize</t>
  </si>
  <si>
    <t>Car 2 - Large</t>
  </si>
  <si>
    <t>Car 2 - 2-Seater</t>
  </si>
  <si>
    <t>Car 3 - Mini</t>
  </si>
  <si>
    <t>Car 3 - Subcompact</t>
  </si>
  <si>
    <t>Car 3 - Compact</t>
  </si>
  <si>
    <t>Car 3 - Midsize</t>
  </si>
  <si>
    <t>Car 3 - Large</t>
  </si>
  <si>
    <t>Car 3 - 2-Seater</t>
  </si>
  <si>
    <t>Car 4 - Mini</t>
  </si>
  <si>
    <t>Car 4 - Subcompact</t>
  </si>
  <si>
    <t>Car 4 - Compact</t>
  </si>
  <si>
    <t>Car 4 - Midsize</t>
  </si>
  <si>
    <t>Car 4 - Large</t>
  </si>
  <si>
    <t>Car 4 - 2-Seater</t>
  </si>
  <si>
    <t>Trk1 - Com PU</t>
  </si>
  <si>
    <t>Trk1 - Large PU</t>
  </si>
  <si>
    <t>Trk1 - Com Van</t>
  </si>
  <si>
    <t>Trk1 - Large Van</t>
  </si>
  <si>
    <t>Trk1 - Com SUV</t>
  </si>
  <si>
    <t>Trk1 - Large SUV</t>
  </si>
  <si>
    <t>Trk2 - Com PU</t>
  </si>
  <si>
    <t>Trk2 - Large PU</t>
  </si>
  <si>
    <t>Trk2 - Com Van</t>
  </si>
  <si>
    <t>Trk2 - Large Van</t>
  </si>
  <si>
    <t>Trk2 - Com SUV</t>
  </si>
  <si>
    <t>Trk2 - Large SUV</t>
  </si>
  <si>
    <t>Trk3 - Com PU</t>
  </si>
  <si>
    <t>Trk3 - Large PU</t>
  </si>
  <si>
    <t>Trk3 - Com Van</t>
  </si>
  <si>
    <t>Trk3 - Large Van</t>
  </si>
  <si>
    <t>Trk3 - Com SUV</t>
  </si>
  <si>
    <t>Trk3 - Large SUV</t>
  </si>
  <si>
    <t>Trk4 - Com PU</t>
  </si>
  <si>
    <t>Trk4 - Large PU</t>
  </si>
  <si>
    <t>Trk4 - Com Van</t>
  </si>
  <si>
    <t>Trk4 - Large Van</t>
  </si>
  <si>
    <t>Trk4 - Com SUV</t>
  </si>
  <si>
    <t>Trk4 - Large SUV</t>
  </si>
  <si>
    <t>Trk5 - Com PU</t>
  </si>
  <si>
    <t>Trk5 - Large PU</t>
  </si>
  <si>
    <t>Trk5 - Com Van</t>
  </si>
  <si>
    <t>Trk5 - Large Van</t>
  </si>
  <si>
    <t>Trk5 - Com SUV</t>
  </si>
  <si>
    <t>Trk5 - Large SUV</t>
  </si>
  <si>
    <t>REF_MPG(IVTYP,N) - This arrary is used to determine fuel expenditure savings in café runs and must be updated to the latest reference case tested values</t>
  </si>
  <si>
    <t>Car</t>
  </si>
  <si>
    <t>Light truck</t>
  </si>
  <si>
    <t>COEF_A(6,4) - elasticity for time by size class and vehicle group</t>
  </si>
  <si>
    <t>Dom Car</t>
  </si>
  <si>
    <t>Asian Car</t>
  </si>
  <si>
    <t>Euro Car</t>
  </si>
  <si>
    <t>Sport Car</t>
  </si>
  <si>
    <t>Trk1</t>
  </si>
  <si>
    <t>Trk2</t>
  </si>
  <si>
    <t>Trk3</t>
  </si>
  <si>
    <t>Trk4</t>
  </si>
  <si>
    <t>Trk5</t>
  </si>
  <si>
    <t>Mini</t>
  </si>
  <si>
    <t xml:space="preserve">  Compact Pickup</t>
  </si>
  <si>
    <t xml:space="preserve">  Standard Pickup</t>
  </si>
  <si>
    <t xml:space="preserve">  Compact Van</t>
  </si>
  <si>
    <t xml:space="preserve">  Standard Van</t>
  </si>
  <si>
    <t xml:space="preserve">  Compact Utility</t>
  </si>
  <si>
    <t>2-Seater</t>
  </si>
  <si>
    <t xml:space="preserve">  Standard Utility</t>
  </si>
  <si>
    <t>COEF_B(6,4) - elasticity for fuel price by size class and vehicle group</t>
  </si>
  <si>
    <t>COEF_C(6,4) - elasticity for income by size class and vehicle group</t>
  </si>
  <si>
    <t>COEF_P(6,4) - elasticity for vehicle price by size class and vehicle group</t>
  </si>
  <si>
    <t>ADVANCED TECHNOLOGY VEHICLE ATTRIBUTES FOR FEM:</t>
  </si>
  <si>
    <t>(in 1990$)</t>
  </si>
  <si>
    <t xml:space="preserve"> Lo Vol</t>
  </si>
  <si>
    <t xml:space="preserve"> Hi Vol</t>
  </si>
  <si>
    <t>VEHICLES PRODUCED IN CLASS?</t>
  </si>
  <si>
    <t xml:space="preserve">   Car</t>
  </si>
  <si>
    <t xml:space="preserve">  Truck</t>
  </si>
  <si>
    <t xml:space="preserve">    HP</t>
  </si>
  <si>
    <t xml:space="preserve">  Range</t>
  </si>
  <si>
    <t xml:space="preserve">    FE</t>
  </si>
  <si>
    <t xml:space="preserve"> Weight</t>
  </si>
  <si>
    <t xml:space="preserve">  Price</t>
  </si>
  <si>
    <t>Subcom</t>
  </si>
  <si>
    <t>2 Seater</t>
  </si>
  <si>
    <t>Std</t>
  </si>
  <si>
    <t xml:space="preserve">  ATVHP</t>
  </si>
  <si>
    <t xml:space="preserve">  ATVRN</t>
  </si>
  <si>
    <t xml:space="preserve">  ATVFE</t>
  </si>
  <si>
    <t xml:space="preserve">  ATVWT</t>
  </si>
  <si>
    <t xml:space="preserve"> ATVPR1</t>
  </si>
  <si>
    <t xml:space="preserve"> ATVPR2</t>
  </si>
  <si>
    <t xml:space="preserve"> ATVPR3</t>
  </si>
  <si>
    <t xml:space="preserve"> ATVPR4</t>
  </si>
  <si>
    <t>Cars</t>
  </si>
  <si>
    <t>Pickups</t>
  </si>
  <si>
    <t>Vans</t>
  </si>
  <si>
    <t>SUVs</t>
  </si>
  <si>
    <t>Vehicle Type</t>
  </si>
  <si>
    <t xml:space="preserve">  Index</t>
  </si>
  <si>
    <t>(note 1)</t>
  </si>
  <si>
    <t>(note 2)</t>
  </si>
  <si>
    <t>(note 3)</t>
  </si>
  <si>
    <t>(note 4)</t>
  </si>
  <si>
    <t>CARFLG(15,6)</t>
  </si>
  <si>
    <t>TRKFLG(15,6)</t>
  </si>
  <si>
    <t>Turbo DI Diesel</t>
  </si>
  <si>
    <t>Flex-Fuel Ethanol</t>
  </si>
  <si>
    <t>Electric Vehicle - 100 mile</t>
  </si>
  <si>
    <t>Plug-In Hybrid (10)</t>
  </si>
  <si>
    <t>Plug-In Hybrid (40)</t>
  </si>
  <si>
    <t>Electric Vehicle - 200 mile</t>
  </si>
  <si>
    <t>Diesel/Electric Hybrid</t>
  </si>
  <si>
    <t>CNG Bi-Fuel</t>
  </si>
  <si>
    <t>LPG Bi-Fuel</t>
  </si>
  <si>
    <t>Dedicated CNG</t>
  </si>
  <si>
    <t>Dedicated LPG</t>
  </si>
  <si>
    <t>Methanol Fuel Cell</t>
  </si>
  <si>
    <t>Hydrogen Fuel Cell</t>
  </si>
  <si>
    <t>Gasoline/Electric Hybrid</t>
  </si>
  <si>
    <t>NiMHCost (Nickel Metal Hydride battery cost 2000$/kWh)</t>
  </si>
  <si>
    <t>MethFC Cost ($/kW)</t>
  </si>
  <si>
    <t>CELLMCST</t>
  </si>
  <si>
    <t>HyFC Cost ($/kW)</t>
  </si>
  <si>
    <t>CELLHCST</t>
  </si>
  <si>
    <t>GasFC Cost ($/kW)</t>
  </si>
  <si>
    <t>CELLGCST</t>
  </si>
  <si>
    <t>ildv</t>
  </si>
  <si>
    <t>HEVSYSCST (HEV non-battery systems cost 2000$)</t>
  </si>
  <si>
    <t>mini</t>
  </si>
  <si>
    <t>subcompact</t>
  </si>
  <si>
    <t>compact</t>
  </si>
  <si>
    <t>midsize</t>
  </si>
  <si>
    <t>large</t>
  </si>
  <si>
    <t>2-seater</t>
  </si>
  <si>
    <t>small pickup</t>
  </si>
  <si>
    <t>standard pickup</t>
  </si>
  <si>
    <t>small van</t>
  </si>
  <si>
    <t>standard van</t>
  </si>
  <si>
    <t>small SUV</t>
  </si>
  <si>
    <t>standard SUV</t>
  </si>
  <si>
    <t>EVSYSCST (EV non-battery systems cost 2000$)</t>
  </si>
  <si>
    <t>PHEVTAXADJ</t>
  </si>
  <si>
    <t>Share of consumers who can plug in a PHEV (PHEVPlug)</t>
  </si>
  <si>
    <t xml:space="preserve">(PHEV_DOD_FAC) depth of discharge percentage for PHEV battery </t>
  </si>
  <si>
    <t xml:space="preserve">(EV_DOD_FAC) depth of discharge percentage for EV battery </t>
  </si>
  <si>
    <t>ADVANCED TECHNOLOGY VEHICLE MAKE/MODEL AVAILABILITY</t>
  </si>
  <si>
    <t>MMKEY    Use TRNINPUT data? ==&gt;</t>
  </si>
  <si>
    <t>(If Yes, use TRNINPUT data.  If No, use internal NEMS forecasting algorithm.)</t>
  </si>
  <si>
    <t>MAKEMOD (MAXFUEL,MNUMYR,MAXVTYP)</t>
  </si>
  <si>
    <t>PassengerCar</t>
  </si>
  <si>
    <t>Gasoline</t>
  </si>
  <si>
    <t>Electric Vehicle - 100 miles</t>
  </si>
  <si>
    <t>LightTruck</t>
  </si>
  <si>
    <t>ADVANCED TECHNOLOGY VEHICLE NESTED MULTINOMIAL LOGIT MODEL COEFFICIENTS</t>
  </si>
  <si>
    <t>Subcomp</t>
  </si>
  <si>
    <t>Com PU</t>
  </si>
  <si>
    <t>Std PU</t>
  </si>
  <si>
    <t>Com Van</t>
  </si>
  <si>
    <t>Std Van</t>
  </si>
  <si>
    <t>Com SUV</t>
  </si>
  <si>
    <t>Std SUV</t>
  </si>
  <si>
    <t>NMLMCOEFCAR(13,6)</t>
  </si>
  <si>
    <t>NMLMCOEFTRK(13,6)</t>
  </si>
  <si>
    <t>Vehicle Price</t>
  </si>
  <si>
    <t>Fuel Cost</t>
  </si>
  <si>
    <t>Range</t>
  </si>
  <si>
    <t>Battery Replacement Cost</t>
  </si>
  <si>
    <t>Acceleration, 0-60 mph</t>
  </si>
  <si>
    <t>Home Refueling for Evs</t>
  </si>
  <si>
    <t>Maintenance Cost</t>
  </si>
  <si>
    <t>Luggage Space</t>
  </si>
  <si>
    <t>Fuel Availability Coefficient 1</t>
  </si>
  <si>
    <t>Fuel Availability Coefficient 2</t>
  </si>
  <si>
    <t>Make/Model Availability</t>
  </si>
  <si>
    <t>Technology Set Gen. Cost</t>
  </si>
  <si>
    <t>Multi-Fuel Gen. Cost</t>
  </si>
  <si>
    <t>diesel</t>
  </si>
  <si>
    <t>p10</t>
  </si>
  <si>
    <t>p40</t>
  </si>
  <si>
    <t>hev</t>
  </si>
  <si>
    <t>ADVANCED TECHNOLOGY VEHICLE CALIBRATION COEFFICIENTS (ATVCOEFF)</t>
  </si>
  <si>
    <t>Light Truck</t>
  </si>
  <si>
    <t>PCTFAVAIL(8,31,9) - fuel availability by tech, year, and region</t>
  </si>
  <si>
    <t>Region 1</t>
  </si>
  <si>
    <t>Diesel</t>
  </si>
  <si>
    <t>Ethanol</t>
  </si>
  <si>
    <t>Methanol</t>
  </si>
  <si>
    <t>CNG</t>
  </si>
  <si>
    <t>LPG</t>
  </si>
  <si>
    <t>Electricity</t>
  </si>
  <si>
    <t>Hydrogen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</si>
  <si>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</si>
  <si>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</si>
  <si>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</si>
  <si>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</si>
  <si>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</si>
  <si>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</si>
  <si>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</si>
  <si>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</si>
  <si>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Refueling Station Data from AFDC and NPN Database</t>
  </si>
  <si>
    <t>INITSTA(8,5,9) - refueling stations by fuel, year, and region</t>
  </si>
  <si>
    <t>1-NE</t>
  </si>
  <si>
    <t>2-MA</t>
  </si>
  <si>
    <t>3-ENC</t>
  </si>
  <si>
    <t>4-WNC</t>
  </si>
  <si>
    <t>5-SA</t>
  </si>
  <si>
    <t>6-ESC</t>
  </si>
  <si>
    <t>7-WSC</t>
  </si>
  <si>
    <t>8-M</t>
  </si>
  <si>
    <t>9-P</t>
  </si>
  <si>
    <t>STA_RAT(1,8) - Ratio of refueling stations to vehicle stock; based on ATTF/NREL data for stocks and stations</t>
  </si>
  <si>
    <t>Elec</t>
  </si>
  <si>
    <t>MAINT(2,16,6,YR) - Maintenance &amp; battery cost (1996$) by vehicle type, fuel tech, size class and years; from OTT Quality Metrics 99</t>
  </si>
  <si>
    <t xml:space="preserve">   mini</t>
  </si>
  <si>
    <t xml:space="preserve">    sub</t>
  </si>
  <si>
    <t xml:space="preserve">    comp</t>
  </si>
  <si>
    <t xml:space="preserve">    mid</t>
  </si>
  <si>
    <t xml:space="preserve">   s pk</t>
  </si>
  <si>
    <t xml:space="preserve">    l pk</t>
  </si>
  <si>
    <t>s van</t>
  </si>
  <si>
    <t>l van</t>
  </si>
  <si>
    <t>s util</t>
  </si>
  <si>
    <t>l util</t>
  </si>
  <si>
    <t>LUGG(2,16,6,YR) - Luggage space by vehicle type, fuel tech, size class and years; from OTT Quality Metrics 99</t>
  </si>
  <si>
    <t>PRICE_HY(MNUMCR, MNUMYR) - hydrogen fuel price year</t>
  </si>
  <si>
    <t>Source: EERE and ANL, See C:/my documents/aeo2005/hydrogen price.xls</t>
  </si>
  <si>
    <t>CD 1</t>
  </si>
  <si>
    <t>CD 2</t>
  </si>
  <si>
    <t>CD 3</t>
  </si>
  <si>
    <t>CD 4</t>
  </si>
  <si>
    <t>CD 5</t>
  </si>
  <si>
    <t>CD 6</t>
  </si>
  <si>
    <t>CD 7</t>
  </si>
  <si>
    <t>CD 8</t>
  </si>
  <si>
    <t>CD 9</t>
  </si>
  <si>
    <t>CD 11</t>
  </si>
  <si>
    <t>USER OPTIONS FOR HYDROGEN MARKET SEGMENT MODEL</t>
  </si>
  <si>
    <t>Substitute the following hydrogen minimum fuel availability. ("UseThis" column - 0=no,1=yes)</t>
  </si>
  <si>
    <t>Use This?</t>
  </si>
  <si>
    <t>Large City</t>
  </si>
  <si>
    <t>Small City</t>
  </si>
  <si>
    <t>Rural</t>
  </si>
  <si>
    <t>ZEV_STATE_ALLOC</t>
  </si>
  <si>
    <t>CD1</t>
  </si>
  <si>
    <t>CD2</t>
  </si>
  <si>
    <t>CD3</t>
  </si>
  <si>
    <t>CD4</t>
  </si>
  <si>
    <t>CD5</t>
  </si>
  <si>
    <t>CD6</t>
  </si>
  <si>
    <t>CD7</t>
  </si>
  <si>
    <t>CD8</t>
  </si>
  <si>
    <t>CD9</t>
  </si>
  <si>
    <t>ZEV_Requirement</t>
  </si>
  <si>
    <t>ATPZEV</t>
  </si>
  <si>
    <t>TZEV</t>
  </si>
  <si>
    <t>ZEV</t>
  </si>
  <si>
    <t>ZEV_Multiplier</t>
  </si>
  <si>
    <t>===========================================================================================</t>
  </si>
  <si>
    <t>FLTCRAT - fraction of total car sales attributed to fleets</t>
  </si>
  <si>
    <t>FLTTRAT - fraction of total truck sales attributed to fleets</t>
  </si>
  <si>
    <t>Business</t>
  </si>
  <si>
    <t>Gov't</t>
  </si>
  <si>
    <t>25+</t>
  </si>
  <si>
    <t>car</t>
  </si>
  <si>
    <t>light truck</t>
  </si>
  <si>
    <t>business</t>
  </si>
  <si>
    <t>government</t>
  </si>
  <si>
    <t>utility</t>
  </si>
  <si>
    <t>Bus       1</t>
  </si>
  <si>
    <t>Gov       1</t>
  </si>
  <si>
    <t>Com       1</t>
  </si>
  <si>
    <t>FLTVMTYR(3,31,2) - annual miles of travel per vehicle, by fleet,year,vehicle type - from Oakridge survey in 1990s</t>
  </si>
  <si>
    <t>gov't</t>
  </si>
  <si>
    <t>LIGHT DUTY VEHICLE STOCK MODULE</t>
  </si>
  <si>
    <t>LDV Stock Accounting Model (subroutines TSMOD, TMPGSTK)</t>
  </si>
  <si>
    <t xml:space="preserve">SURV25(MaxVtyp,MaxAge) - survival rates for cars and light trucks by vintage (25) </t>
  </si>
  <si>
    <t>Vintage</t>
  </si>
  <si>
    <t>CMPGSTKGAS95(2,MaxAge) - on road mpg</t>
  </si>
  <si>
    <t>STKAVGWGT(MaxVtyp,MaxAge) vintage 1 represents model year 2006 source: EPA MPG Trends Report</t>
  </si>
  <si>
    <t>15-19</t>
  </si>
  <si>
    <t>20-34</t>
  </si>
  <si>
    <t>35-54</t>
  </si>
  <si>
    <t>55-64</t>
  </si>
  <si>
    <t>65+</t>
  </si>
  <si>
    <t>M_CD_AGE_DIST</t>
  </si>
  <si>
    <t>Male age population distribution by Census Division</t>
  </si>
  <si>
    <t>Census Divsion</t>
  </si>
  <si>
    <t>AGE</t>
  </si>
  <si>
    <t>F_CD_AGE_DIST</t>
  </si>
  <si>
    <t>Female age population distribution by Census Division</t>
  </si>
  <si>
    <t>LICRATE_M</t>
  </si>
  <si>
    <t>Male licensing rates</t>
  </si>
  <si>
    <t>LICRATE_F</t>
  </si>
  <si>
    <t>Female licensing rates</t>
  </si>
  <si>
    <t>LIC_TREND</t>
  </si>
  <si>
    <t>Male</t>
  </si>
  <si>
    <t>Female</t>
  </si>
  <si>
    <t>LIC_MAX</t>
  </si>
  <si>
    <t>LIC_ELAS</t>
  </si>
  <si>
    <t>VMTLD (thousand miles)</t>
  </si>
  <si>
    <t>MALE FEMALE</t>
  </si>
  <si>
    <t>16-19</t>
  </si>
  <si>
    <t>LICRHISTYR</t>
  </si>
  <si>
    <t>VMTLDHISTYR</t>
  </si>
  <si>
    <t>Vehicle Miles Traveled Coefficients by male/female age groups</t>
  </si>
  <si>
    <t>BETACOST</t>
  </si>
  <si>
    <t>male</t>
  </si>
  <si>
    <t>female</t>
  </si>
  <si>
    <t>ALPHA</t>
  </si>
  <si>
    <t>BETAINC</t>
  </si>
  <si>
    <t>BETAVMT</t>
  </si>
  <si>
    <t>BETAVPLD</t>
  </si>
  <si>
    <t>BETAEMP</t>
  </si>
  <si>
    <t>COMMERCIAL LIGHT TRUCK MODULE(subroutines TCOMMCL_TRK, TMAC)</t>
  </si>
  <si>
    <t>2005 Commercial Light Truck Stocks by Vintage (from ORNL-Processed Polk Data)</t>
  </si>
  <si>
    <t>CLTVMTDIST(ISIC) - Commercial Light Truck (Class 2b) travel distribution by Industry</t>
  </si>
  <si>
    <t>AGRICULTURE</t>
  </si>
  <si>
    <t>MINING</t>
  </si>
  <si>
    <t>CONSTRUCTION</t>
  </si>
  <si>
    <t>TRADE</t>
  </si>
  <si>
    <t>UTILITIES</t>
  </si>
  <si>
    <t>PERSONAL</t>
  </si>
  <si>
    <t>CLTMPGIN(ISIC)</t>
  </si>
  <si>
    <t>Light Truck MPG by Industry</t>
  </si>
  <si>
    <t>FREIGHT RAIL MODULE</t>
  </si>
  <si>
    <t>RHIST_NCTONMI - freight rail total historical non-coal ton-miles (billion)</t>
  </si>
  <si>
    <t>RHIST_CTONMI - freight rail total historical coal ton-miles (billion)</t>
  </si>
  <si>
    <t>total (non-coal)</t>
  </si>
  <si>
    <t>total (coal)</t>
  </si>
  <si>
    <t>total</t>
  </si>
  <si>
    <t>total (AAR-Railroad Statistics)</t>
  </si>
  <si>
    <t>interpolation table - compute ton-miles shares non-coal</t>
  </si>
  <si>
    <t>interpolation table - compute ton-miles shares coal</t>
  </si>
  <si>
    <t>TSIC(1-10)</t>
  </si>
  <si>
    <t>CD(1-9)</t>
  </si>
  <si>
    <t>year</t>
  </si>
  <si>
    <t>Freight rail efficiency</t>
  </si>
  <si>
    <t>FREFF - freight rail efficiency (Btu/1000 ton-miles)</t>
  </si>
  <si>
    <t>HTFREFF - freight rail efficiency (Btu/1000 ton-miles)</t>
  </si>
  <si>
    <t>RAILHISTYR - last historic data year (NEMS index)</t>
  </si>
  <si>
    <t>NGYEAR - first year of LNG locomotive availability (NEMS index)</t>
  </si>
  <si>
    <t>CIDISCOUNT - diesel fuel price paid by Class I Railroads relative to transportation diesel price</t>
  </si>
  <si>
    <t>LOCOMBTU - average energy consumption (Btu) by Class I Railroad locomotive</t>
  </si>
  <si>
    <t>DISCRT - discount rate for Class I Railroad</t>
  </si>
  <si>
    <t>PAYBK - payback period demanded by Class I Railroads</t>
  </si>
  <si>
    <t>RLNG_INCCOST - incremental cost of LNG locomotive above diesel/hybrid counterpart (2012$)</t>
  </si>
  <si>
    <t>RLNG_LEARN - annual cost reduction of LNG locomotive</t>
  </si>
  <si>
    <t>RAIL_FUEL - freight rail fuel share by fuel type</t>
  </si>
  <si>
    <t>residual</t>
  </si>
  <si>
    <t>LNG</t>
  </si>
  <si>
    <t>LNG_MAXPEN - LNG new/rebuild locomotives penetration share of total locomotive stock</t>
  </si>
  <si>
    <t>Age</t>
  </si>
  <si>
    <t>LOCOM_LIFE(vintage)</t>
  </si>
  <si>
    <t>MISCELLANEOUS TRANSPORTATION ENERGY DEMAND MODULE (subroutines TMISC, TMODAL)</t>
  </si>
  <si>
    <t>Military Energy Demand</t>
  </si>
  <si>
    <t xml:space="preserve">  distillate</t>
  </si>
  <si>
    <t>MFDH</t>
  </si>
  <si>
    <t xml:space="preserve">  jet fuel (naphtha)</t>
  </si>
  <si>
    <t xml:space="preserve">  residual</t>
  </si>
  <si>
    <t xml:space="preserve">  jet fuel (kerosene)</t>
  </si>
  <si>
    <t>MILTHISTYR</t>
  </si>
  <si>
    <t>NEMS index year for last year of historical data</t>
  </si>
  <si>
    <t>MILTRSHR90(4,9) - Regional consumption shares by fuel type and region</t>
  </si>
  <si>
    <t>Recreational Boat Energy Demand</t>
  </si>
  <si>
    <t>RECFDH</t>
  </si>
  <si>
    <t>RBHISTYR</t>
  </si>
  <si>
    <t>RBCON</t>
  </si>
  <si>
    <t>RBINC</t>
  </si>
  <si>
    <t>RBFC</t>
  </si>
  <si>
    <t>Lubricant Demand</t>
  </si>
  <si>
    <t>LUBFDH</t>
  </si>
  <si>
    <t>LUBHISTYR</t>
  </si>
  <si>
    <t>Transit Rail</t>
  </si>
  <si>
    <t>Travel demand coefficients (passenger miles/capita)</t>
  </si>
  <si>
    <t>TRCON(MNUMCR-2)</t>
  </si>
  <si>
    <t>TRINC(MNUMCR-2)</t>
  </si>
  <si>
    <t>TRFC(MNUMCR-2)</t>
  </si>
  <si>
    <t>TRDUM(MNUMCR-2)</t>
  </si>
  <si>
    <t>Historic revenue passenger miles by CD</t>
  </si>
  <si>
    <t>TRRPMHIST(MNUMCR-2,MJUMPYR)</t>
  </si>
  <si>
    <t>Historic transit rail efficiency (Btu/passenger mile) by CD</t>
  </si>
  <si>
    <t>TREFFHIST(MNUMCR-2,MJUMPYR)</t>
  </si>
  <si>
    <t>Historic transit rail electricity demand by CD (trillion Btu)</t>
  </si>
  <si>
    <t>TREDHIST(MNUMCR-2,MJUMPYR)</t>
  </si>
  <si>
    <t>Commuter Rail</t>
  </si>
  <si>
    <t>CRCON(MNUMCR-2)</t>
  </si>
  <si>
    <t>CRINC(MNUMCR-2)</t>
  </si>
  <si>
    <t>CRFC(MNUMCR-2)</t>
  </si>
  <si>
    <t>CRDUM(MNUMCR-2)</t>
  </si>
  <si>
    <t>CREDDSHR(MNUMCR-2)</t>
  </si>
  <si>
    <t>Historic commuter rail revenue passenger miles by CD</t>
  </si>
  <si>
    <t>CRRPMHIST(MNUMCR-2,MJUMPYR)</t>
  </si>
  <si>
    <t>Historic commuter rail efficiency (Btu/passenger mile) by CD</t>
  </si>
  <si>
    <t>CREFFHIST(MNUMCR-2,MJUMPYR)</t>
  </si>
  <si>
    <t>Historic commuter rail diesel demand by CD (trillion Btu)</t>
  </si>
  <si>
    <t>CREDDHIST(MNUMCR-2,MJUMPYR)</t>
  </si>
  <si>
    <t>Historic commuter rail electricity demand by CD (trillion Btu)</t>
  </si>
  <si>
    <t>CREDEHIST(MNUMCR-2,MJUMPYR)</t>
  </si>
  <si>
    <t>Intercity Rail</t>
  </si>
  <si>
    <t>IRCON</t>
  </si>
  <si>
    <t>IRINC</t>
  </si>
  <si>
    <t>IRPMCL</t>
  </si>
  <si>
    <t>IRFC</t>
  </si>
  <si>
    <t>IRRPMHIST(MJUMPYR)</t>
  </si>
  <si>
    <t>IRPMPCHIST(MJUMPYR)</t>
  </si>
  <si>
    <t>Historic intercity rail efficiency (Btu/passenger mile) by CD</t>
  </si>
  <si>
    <t>IREFFHIST(MJUMPYR)</t>
  </si>
  <si>
    <t>Historic intercity rail diesel demand by CD (trillion Btu)</t>
  </si>
  <si>
    <t>IREDDHIST(MJUMPYR)</t>
  </si>
  <si>
    <t>Historic intercity rail electricity demand by CD (trillion Btu)</t>
  </si>
  <si>
    <t>IREDEHIST(MJUMPYR)</t>
  </si>
  <si>
    <t>Regional share of energy demand</t>
  </si>
  <si>
    <t>IRREGSHR(MNUMCR-2)</t>
  </si>
  <si>
    <t>BUS</t>
  </si>
  <si>
    <t>TBPMTHIST - historic transit bus passenger miles traveled by Census Division and year (millions)</t>
  </si>
  <si>
    <t>TBHISTYEAR</t>
  </si>
  <si>
    <t>TBBTUPMHIST - historic transit bus efficiency by year (btu/passenger miles)</t>
  </si>
  <si>
    <t>TBSYSEFF - historic improvement in transit bus efficiency (Btu/passenger mile)</t>
  </si>
  <si>
    <t xml:space="preserve">TBFSHRHIST - transit bus fuel shares </t>
  </si>
  <si>
    <t>TMODINIT(6,10) - historic bus passenger miles by mode and year (millions)</t>
  </si>
  <si>
    <t>intercity bus</t>
  </si>
  <si>
    <t>school bus</t>
  </si>
  <si>
    <t>TMEFFINIT(6,10) - historic bus efficiency by year (btu/passenger miles)</t>
  </si>
  <si>
    <t>Intercity</t>
  </si>
  <si>
    <t>School</t>
  </si>
  <si>
    <t>DUMM</t>
  </si>
  <si>
    <t>BENCHMARK MODULE (subroutine TBENCHMARK)</t>
  </si>
  <si>
    <t>Region 10</t>
  </si>
  <si>
    <t>Region 11</t>
  </si>
  <si>
    <t>FUELTAX  (MNUMYR)  nominal $/million btu</t>
  </si>
  <si>
    <t>Average Vehicle Weight</t>
  </si>
  <si>
    <t>TRWTCAR_HIST</t>
  </si>
  <si>
    <t>TRWTTRK_HIST</t>
  </si>
  <si>
    <t>share of class 1-2 trucks that are class 1 and 2a</t>
  </si>
  <si>
    <t>LTSPLIT(mjumpyr)</t>
  </si>
  <si>
    <t>http://www.transtats.bts.gov/osea/seasonaladjustment/?PageVar=RAIL_PM</t>
  </si>
  <si>
    <t>IRRPMHIST</t>
  </si>
  <si>
    <t>Historic intercity rail revenue passenger miles (million)</t>
  </si>
  <si>
    <t>http://www.rita.dot.gov/bts/sites/rita.dot.gov.bts/files/publications/national_transportation_statistics/html/table_04_18.html</t>
  </si>
  <si>
    <t>IREDDHIST &amp;</t>
  </si>
  <si>
    <t>IREDEHIST</t>
  </si>
  <si>
    <t>Avg_HP_Weight_ratio</t>
  </si>
  <si>
    <t>MaxHP</t>
  </si>
  <si>
    <t>ZEV_REQ_CA_CO2</t>
  </si>
  <si>
    <t>VMT_CA_CO2</t>
  </si>
  <si>
    <t>TZEV_REQ_CA_CO2</t>
  </si>
  <si>
    <t>CLTSALESHIST</t>
  </si>
  <si>
    <t>Flex fuel</t>
  </si>
  <si>
    <t>Electric</t>
  </si>
  <si>
    <t>New Sales percent for Commercial Light Truck</t>
  </si>
  <si>
    <t>CLTSALESPER</t>
  </si>
  <si>
    <t>Commercial Light Truck History</t>
  </si>
  <si>
    <t>By year 1995-2011</t>
  </si>
  <si>
    <t>CLTVMT_H (billion)</t>
  </si>
  <si>
    <t xml:space="preserve">   Gasoline</t>
  </si>
  <si>
    <t xml:space="preserve">   Diesel</t>
  </si>
  <si>
    <t xml:space="preserve">   LPG</t>
  </si>
  <si>
    <t xml:space="preserve">   CNG</t>
  </si>
  <si>
    <t xml:space="preserve">   Flex fuel</t>
  </si>
  <si>
    <t xml:space="preserve">   Electric</t>
  </si>
  <si>
    <t>CLTVMTVA_H</t>
  </si>
  <si>
    <t>By vintage</t>
  </si>
  <si>
    <t>cltvmt2012</t>
  </si>
  <si>
    <t>cltmpg2012</t>
  </si>
  <si>
    <t xml:space="preserve">   gasoline</t>
  </si>
  <si>
    <t xml:space="preserve">   diesel</t>
  </si>
  <si>
    <t>Cyc_RPM</t>
  </si>
  <si>
    <t>2- 3-Wheel passenger miles (millions)</t>
  </si>
  <si>
    <t>CycHistYR</t>
  </si>
  <si>
    <t>NEMS year for last year of historical data</t>
  </si>
  <si>
    <t>17 (coal)</t>
  </si>
  <si>
    <t>Last History Year</t>
  </si>
  <si>
    <t>TRHISTYEAR</t>
  </si>
  <si>
    <t>CRHISTYEAR</t>
  </si>
  <si>
    <t>Diesel as a percent of total fuel use by region - latest year</t>
  </si>
  <si>
    <t>Last history year</t>
  </si>
  <si>
    <t>IRHISTYEAR</t>
  </si>
  <si>
    <t>Historic intercity rail passenger miles/capita (adult)</t>
  </si>
  <si>
    <t>IBSBHISTYEAR</t>
  </si>
  <si>
    <t>TMPASMIL - passenger miles per capita</t>
  </si>
  <si>
    <t>Electric Vehicle - 300 mile</t>
  </si>
  <si>
    <t>ZEV (Zero Emission Vehicle) mandates (subroutines TFLTSTKS, TLEGIS)</t>
  </si>
  <si>
    <t>note: basic ZEV compliance pathways, min for ZEV and max allowance for TZEV, ATPZEV; this is for CD 9</t>
  </si>
  <si>
    <t>ZEV_Requirement_optional</t>
  </si>
  <si>
    <t>note: optional S.177 states ZEV compliance pathways; this is for CDs 1,2,5</t>
  </si>
  <si>
    <t>ZEV_basebank</t>
  </si>
  <si>
    <t>CD</t>
  </si>
  <si>
    <t>Bank_buffer</t>
  </si>
  <si>
    <t>note: ratio of credits to keep in bank based on next year's credit requirement; risk mitigation strategy</t>
  </si>
  <si>
    <t>ZEV_sales_dist</t>
  </si>
  <si>
    <t>TZEV_sales_dist</t>
  </si>
  <si>
    <t>note: ZEV sales distribution towards meeting credit compliance shortfall</t>
  </si>
  <si>
    <t>New Benchmark variables</t>
  </si>
  <si>
    <t>SEDS year</t>
  </si>
  <si>
    <t>Motor gasoline</t>
  </si>
  <si>
    <t>Jet fuel</t>
  </si>
  <si>
    <t>Residual</t>
  </si>
  <si>
    <t>MER year</t>
  </si>
  <si>
    <t>Year variables for benchmark section</t>
  </si>
  <si>
    <t>ymer</t>
  </si>
  <si>
    <t>ysteo</t>
  </si>
  <si>
    <t>(note CD9 is always zero)</t>
  </si>
  <si>
    <t>ZEV traveling factor for determining the percentage of S177 that travel to California</t>
  </si>
  <si>
    <t>coefficients used to determine new car sales</t>
  </si>
  <si>
    <t>CCONSTANT</t>
  </si>
  <si>
    <t>CRHO</t>
  </si>
  <si>
    <t xml:space="preserve"> disposable income</t>
  </si>
  <si>
    <t xml:space="preserve">CINC      </t>
  </si>
  <si>
    <t xml:space="preserve"> fuel cost</t>
  </si>
  <si>
    <t>CFUEL</t>
  </si>
  <si>
    <t xml:space="preserve"> vehicle horsepower</t>
  </si>
  <si>
    <t>CHP</t>
  </si>
  <si>
    <t xml:space="preserve"> vehicle weight</t>
  </si>
  <si>
    <t>CWGT</t>
  </si>
  <si>
    <t xml:space="preserve"> vehicle fuel economy</t>
  </si>
  <si>
    <t>CMPG</t>
  </si>
  <si>
    <t xml:space="preserve"> dummy variable </t>
  </si>
  <si>
    <t>CDUMM</t>
  </si>
  <si>
    <t>coefficients used to determine new LT sales</t>
  </si>
  <si>
    <t xml:space="preserve">TCONSTANT </t>
  </si>
  <si>
    <t xml:space="preserve">TRHO      </t>
  </si>
  <si>
    <t xml:space="preserve">TINC      </t>
  </si>
  <si>
    <t xml:space="preserve">TFUEL     </t>
  </si>
  <si>
    <t xml:space="preserve">THP       </t>
  </si>
  <si>
    <t xml:space="preserve">TWGT      </t>
  </si>
  <si>
    <t xml:space="preserve">TMPG      </t>
  </si>
  <si>
    <t xml:space="preserve"> dummy variable</t>
  </si>
  <si>
    <t xml:space="preserve">TDUMM     </t>
  </si>
  <si>
    <t>Domestic car - manufacturing group 1</t>
  </si>
  <si>
    <t>Asian car - manufacturing group 2</t>
  </si>
  <si>
    <t>European car - manufacturing group 3</t>
  </si>
  <si>
    <t>Census 1</t>
  </si>
  <si>
    <t>Census 2</t>
  </si>
  <si>
    <t>Census 3</t>
  </si>
  <si>
    <t>Census 4</t>
  </si>
  <si>
    <t>Census 5</t>
  </si>
  <si>
    <t>Census 6</t>
  </si>
  <si>
    <t>Census 7</t>
  </si>
  <si>
    <t>Census 8</t>
  </si>
  <si>
    <t>Census 9</t>
  </si>
  <si>
    <t>Light truck manufacturing group 1</t>
  </si>
  <si>
    <t>Light truck manufacturing group 2</t>
  </si>
  <si>
    <t>Light truck manufacturing group 3</t>
  </si>
  <si>
    <t>Light truck manufacturing group 4</t>
  </si>
  <si>
    <t>Light truck manufacturing group 5</t>
  </si>
  <si>
    <t>Share by manufacturing group for car and lt</t>
  </si>
  <si>
    <t>Sports car  - manufacturing group 4</t>
  </si>
  <si>
    <t>CAV</t>
  </si>
  <si>
    <t>TR_CAV_ADJ</t>
  </si>
  <si>
    <t>CR_CAV_ADJ</t>
  </si>
  <si>
    <t>TB_CAV_ADJ</t>
  </si>
  <si>
    <t>CAV  - manufacturing group 5</t>
  </si>
  <si>
    <t>CAV light truck manufacturing group 6</t>
  </si>
  <si>
    <t>Car 5 (CAV)</t>
  </si>
  <si>
    <t>Truck 6 (CAV)</t>
  </si>
  <si>
    <t>Car 5 - Mini</t>
  </si>
  <si>
    <t>Car 5 - Subcompact</t>
  </si>
  <si>
    <t>Car 5 - Compact</t>
  </si>
  <si>
    <t>Car 5 - Midsize</t>
  </si>
  <si>
    <t>Car 5 - Large</t>
  </si>
  <si>
    <t>Car 5 - 2-Seater</t>
  </si>
  <si>
    <t>Trk6 - Com PU</t>
  </si>
  <si>
    <t>Trk6 - Large PU</t>
  </si>
  <si>
    <t>Trk6 - Com Van</t>
  </si>
  <si>
    <t>Trk6 - Large Van</t>
  </si>
  <si>
    <t>Trk6 - Com SUV</t>
  </si>
  <si>
    <t>Trk6 - Large SUV</t>
  </si>
  <si>
    <t>CAV Car</t>
  </si>
  <si>
    <t>CAV Truck</t>
  </si>
  <si>
    <t>CAV Level 1 (long range radar)</t>
  </si>
  <si>
    <t>CAV Level 2 (1 long range radar, 2 short range radar, 2 cameras, GPS, system)</t>
  </si>
  <si>
    <t>CAV Level 3 (1 long range radar, 2 short range radar, 2 cameras, GPS, higher system)</t>
  </si>
  <si>
    <t>EV-300</t>
  </si>
  <si>
    <t>intercity and school bus last history year</t>
  </si>
  <si>
    <t>region</t>
  </si>
  <si>
    <t>Region</t>
  </si>
  <si>
    <t>CAV Level 4 low speed (manual hwy capable)</t>
  </si>
  <si>
    <t>CAV Level 4 high speed tri-mode</t>
  </si>
  <si>
    <t>CAV Level 5 fully autonomous</t>
  </si>
  <si>
    <t>HAV INPUTS</t>
  </si>
  <si>
    <t>Lidar system inputs</t>
  </si>
  <si>
    <t>FIRST_LIDAR_YEAR</t>
  </si>
  <si>
    <t>low speed</t>
  </si>
  <si>
    <t>high speed</t>
  </si>
  <si>
    <t>complete units</t>
  </si>
  <si>
    <t>2015$</t>
  </si>
  <si>
    <t>lidar_learn</t>
  </si>
  <si>
    <t>Low speed</t>
  </si>
  <si>
    <t>Revolutionary</t>
  </si>
  <si>
    <t>Evolutionary</t>
  </si>
  <si>
    <t>Mature</t>
  </si>
  <si>
    <t>High Volume</t>
  </si>
  <si>
    <t>High speed</t>
  </si>
  <si>
    <t>Lidar R&amp;D Production Curves, # of complete lidar system (units)</t>
  </si>
  <si>
    <t>LIDAR_RND_PROD (low speed)</t>
  </si>
  <si>
    <t>LIDAR_RND_PROD (high speed)</t>
  </si>
  <si>
    <t>Level 4a</t>
  </si>
  <si>
    <t>Level 4b</t>
  </si>
  <si>
    <t>Level 5</t>
  </si>
  <si>
    <t>####################################################################################################################################################################################</t>
  </si>
  <si>
    <t>FLTHAV ADOPTION MODEL PARAMETERS - NO OTHER INPUTS CHANGED</t>
  </si>
  <si>
    <t>Costs in 2015$</t>
  </si>
  <si>
    <t>Revenue calculation inputs</t>
  </si>
  <si>
    <t>General parameters</t>
  </si>
  <si>
    <t>taxi_mi_life</t>
  </si>
  <si>
    <t>taxi_idle_gph</t>
  </si>
  <si>
    <t>L0-3</t>
  </si>
  <si>
    <t>L4a</t>
  </si>
  <si>
    <t>L4b</t>
  </si>
  <si>
    <t>L5</t>
  </si>
  <si>
    <t>Regionally defined parameters</t>
  </si>
  <si>
    <t>miles/yr</t>
  </si>
  <si>
    <t>idle hours/mo</t>
  </si>
  <si>
    <t>% of miles that generate revenue</t>
  </si>
  <si>
    <t>taxi_mi_ann</t>
  </si>
  <si>
    <t>taxi_shifts</t>
  </si>
  <si>
    <t>taxi_idle_hrs</t>
  </si>
  <si>
    <t>taxi_live_frac</t>
  </si>
  <si>
    <t>taxi_rev_permi</t>
  </si>
  <si>
    <t>taxi_salary</t>
  </si>
  <si>
    <t>taxi_disc_r</t>
  </si>
  <si>
    <t>hav_newtech_lim</t>
  </si>
  <si>
    <t>hav_oper_lim</t>
  </si>
  <si>
    <t>&lt;&lt; op_lim should be related to SUR variables</t>
  </si>
  <si>
    <t>taxi_rev_coef</t>
  </si>
  <si>
    <t>Taxi fleet adoption limitation function parameters (Weibull)</t>
  </si>
  <si>
    <t>taxi_newtech_pd</t>
  </si>
  <si>
    <t>taxi_newtech_r</t>
  </si>
  <si>
    <t>hav_newtech_lag</t>
  </si>
  <si>
    <t>shifts/taxi</t>
  </si>
  <si>
    <t>Taxi</t>
  </si>
  <si>
    <t>taxi</t>
  </si>
  <si>
    <t>Taxi       1</t>
  </si>
  <si>
    <t>fleet HAV adoption parameters</t>
  </si>
  <si>
    <t>Taxi lifetime PV revenue coefficient, per $1,000 (2015$)</t>
  </si>
  <si>
    <t>revenue per mile (2015$)</t>
  </si>
  <si>
    <t>taxi_insur (2015$)</t>
  </si>
  <si>
    <t>hav_data_fee (2015$)</t>
  </si>
  <si>
    <t>taxi_maint_cost (2015$)</t>
  </si>
  <si>
    <t>HAV system costs, less lidar and battery (2015$)</t>
  </si>
  <si>
    <t>lidar_cost_threshold (2015$)</t>
  </si>
  <si>
    <t>LIDAR_COEF_A (2015$)</t>
  </si>
  <si>
    <t>LIDAR_COEF_B</t>
  </si>
  <si>
    <t>LIDAR_PROD_THRSH</t>
  </si>
  <si>
    <t>HAV_LIDAR_MAP</t>
  </si>
  <si>
    <t>HAV_SYS_LRN - HAV system cost learning multiplier</t>
  </si>
  <si>
    <t>HAV_SYS_WGT - HAV system weight, less battery, lbs</t>
  </si>
  <si>
    <t>HAV_BATTERY_KWH - HAV battery capacity, kWh (assume separate from battery for HEV, PHEV, and EV)</t>
  </si>
  <si>
    <t>per mile maintenance costs (2015$)</t>
  </si>
  <si>
    <t>hav_mpg_fact</t>
  </si>
  <si>
    <t>taxi_maint_mi</t>
  </si>
  <si>
    <t>VEHPRICE(24) - Vehicle price (2017$)</t>
  </si>
  <si>
    <t>MER (sum of MER year)</t>
  </si>
  <si>
    <t>Small CUV</t>
  </si>
  <si>
    <t>Large CUV</t>
  </si>
  <si>
    <t>Size Class 7</t>
  </si>
  <si>
    <t>Size Class 8</t>
  </si>
  <si>
    <t>Car 1 - Small CUV</t>
  </si>
  <si>
    <t>Car 1 - Large CUV</t>
  </si>
  <si>
    <t>Car 2 - Small CUV</t>
  </si>
  <si>
    <t>Car 2 - Large CUV</t>
  </si>
  <si>
    <t>Car 3 - Small CUV</t>
  </si>
  <si>
    <t>Car 3 - Large CUV</t>
  </si>
  <si>
    <t>Car 4 - Small CUV</t>
  </si>
  <si>
    <t>Car 4 - Large CUV</t>
  </si>
  <si>
    <t>Car 5 - Small CUV</t>
  </si>
  <si>
    <t>Car 5 - Large CUV</t>
  </si>
  <si>
    <t>Trk1 - Small CUV</t>
  </si>
  <si>
    <t>Trk1 - Large CUV</t>
  </si>
  <si>
    <t>Trk2 - Small CUV</t>
  </si>
  <si>
    <t>Trk2 - Large CUV</t>
  </si>
  <si>
    <t>Trk3 - Small CUV</t>
  </si>
  <si>
    <t>Trk3 - Large CUV</t>
  </si>
  <si>
    <t>Trk4 - Small CUV</t>
  </si>
  <si>
    <t>Trk4 - Large CUV</t>
  </si>
  <si>
    <t>Trk6 - Small CUV</t>
  </si>
  <si>
    <t>Trk6 - Large CUV</t>
  </si>
  <si>
    <t>Trk5 - Small CUV</t>
  </si>
  <si>
    <t>Trk5 - Large CUV</t>
  </si>
  <si>
    <t xml:space="preserve">  Small CUV</t>
  </si>
  <si>
    <t xml:space="preserve">  Large CUV</t>
  </si>
  <si>
    <t>Small</t>
  </si>
  <si>
    <t>car CUV</t>
  </si>
  <si>
    <t>LT CUV</t>
  </si>
  <si>
    <t>small car CUV</t>
  </si>
  <si>
    <t>large car CUV</t>
  </si>
  <si>
    <t>small LT CUV</t>
  </si>
  <si>
    <t>large LT CUV</t>
  </si>
  <si>
    <t>Sm car CUV</t>
  </si>
  <si>
    <t>Lg car CUV</t>
  </si>
  <si>
    <t>Sm LT CUV</t>
  </si>
  <si>
    <t>Lg LT CUV</t>
  </si>
  <si>
    <t>MAINTCAR</t>
  </si>
  <si>
    <t>MAINTTRK</t>
  </si>
  <si>
    <t>LUGGCAR</t>
  </si>
  <si>
    <t>LUGGTRK</t>
  </si>
  <si>
    <t>Sm CUV</t>
  </si>
  <si>
    <t>Lg CUV</t>
  </si>
  <si>
    <t>FLTTRANSPC - fraction of fleet passenger cars transfering from fleets to households, by fleet type by vintage</t>
  </si>
  <si>
    <t>vintage--&gt;</t>
  </si>
  <si>
    <t>business (rentals)</t>
  </si>
  <si>
    <t>utility/commerical</t>
  </si>
  <si>
    <t>FLTTRANSLT - fraction of fleet light-duty trucks transfering from fleets to households, by fleet type by vintage</t>
  </si>
  <si>
    <t>LIGHT DUTY FLEET VEHICLE INPUTS</t>
  </si>
  <si>
    <t>FLTTRKSHR - percent of new fleet light-duty trucks sold by fleet by fuel type</t>
  </si>
  <si>
    <t>FLTCARSHR - percent of new fleet passenger cars sold by fleet by fuel type</t>
  </si>
  <si>
    <t>FLTSSHRC - share of conventional fleet cars by fleet type, size class</t>
  </si>
  <si>
    <t>FLTSSHRT - share of conventional fleet light trucks by fleet type, size class</t>
  </si>
  <si>
    <t>FLTAFSHRC - share of alternative fueled fleet cars by fleet type, size class</t>
  </si>
  <si>
    <t>FLTAFSHRT- share of alternative fueled fleet light trucks by fleet type, size class</t>
  </si>
  <si>
    <t>M_CD_AGE_DIST_L</t>
  </si>
  <si>
    <t>F_CD_AGE_DIST_L</t>
  </si>
  <si>
    <t>M_CD_AGE_DIST_H</t>
  </si>
  <si>
    <t>F_CD_AGE_DIST_H</t>
  </si>
  <si>
    <t>VMT adjustment for aging 65+</t>
  </si>
  <si>
    <t>Reference case</t>
  </si>
  <si>
    <t>Low macro case</t>
  </si>
  <si>
    <t>High macro case</t>
  </si>
  <si>
    <t>AGE_ADJ</t>
  </si>
  <si>
    <t>AGE_ADJ_L</t>
  </si>
  <si>
    <t>AGE_ADJ_H</t>
  </si>
  <si>
    <t>HAV_TECHMAP</t>
  </si>
  <si>
    <t>MPG degradation due to AV system power draw [multiplier]. Note: If FIRST_HAV_YR is modified, these must be recalculated and updated.</t>
  </si>
  <si>
    <t>hav_mpgdeg</t>
  </si>
  <si>
    <t>Electric Vehicle - 300</t>
  </si>
  <si>
    <t>pop16+</t>
  </si>
  <si>
    <t>intercity</t>
  </si>
  <si>
    <t>TMCOVID</t>
  </si>
  <si>
    <t>TBPMTPC08 - transit bus per non-farm employee passenger miles by Census Division</t>
  </si>
  <si>
    <t>TBCOVID</t>
  </si>
  <si>
    <t>constant</t>
  </si>
  <si>
    <t>coef_gdp</t>
  </si>
  <si>
    <t>coef_gas$</t>
  </si>
  <si>
    <t>coef_covid</t>
  </si>
  <si>
    <t>TB_COEF</t>
  </si>
  <si>
    <t>TR_COEF</t>
  </si>
  <si>
    <t>TRCOVID</t>
  </si>
  <si>
    <t>CR_COEF</t>
  </si>
  <si>
    <t>CRCOVID</t>
  </si>
  <si>
    <t>FLT_COVID</t>
  </si>
  <si>
    <t>Mass Reduction, Level 1 (5% Reduction in Glider Weight)</t>
  </si>
  <si>
    <t>Mass Reduction, Level 2 (7.5% Reduction in Glider Weight)</t>
  </si>
  <si>
    <t>Mass Reduction, Level 3 (10% Reduction in Glider Weight)</t>
  </si>
  <si>
    <t>Mass Reduction, Level 4 (15% Reduction in Glider Weight)</t>
  </si>
  <si>
    <t>Mass Reduction, Level 5 (20% Reduction in Glider Weight)</t>
  </si>
  <si>
    <t>Aero I-5% Cd reduction</t>
  </si>
  <si>
    <t>Aero II-10% Cd reduction</t>
  </si>
  <si>
    <t>Aero III-15% Cd reduction</t>
  </si>
  <si>
    <t>Aero IV-20% Cd reduction</t>
  </si>
  <si>
    <t>Tire rolling resistance I- 10% reduction</t>
  </si>
  <si>
    <t>Tire rolling resistance II- 20% reduction</t>
  </si>
  <si>
    <t>Manual trans 5 spd (base only)</t>
  </si>
  <si>
    <t>Manual trans 6spd</t>
  </si>
  <si>
    <t>Manual trans 7spd</t>
  </si>
  <si>
    <t>Auto trans 5 (base only)</t>
  </si>
  <si>
    <t>Auto trans 6</t>
  </si>
  <si>
    <t>Auto trans 6 level 2</t>
  </si>
  <si>
    <t>7-Speed Automatic Transmission, Level 2 (base only)</t>
  </si>
  <si>
    <t>CVT (base only)</t>
  </si>
  <si>
    <t>CVT level 2 (replacing CVT)</t>
  </si>
  <si>
    <t>Auto trans 8</t>
  </si>
  <si>
    <t>Auto trans 8 level 2</t>
  </si>
  <si>
    <t>Auto trans 8 level 3</t>
  </si>
  <si>
    <t>9-Speed Automatic Transmission, Level 2 (base only)</t>
  </si>
  <si>
    <t>Auto trans 10 level 2</t>
  </si>
  <si>
    <t>Auto trans 10 level 3</t>
  </si>
  <si>
    <t>DCT 6</t>
  </si>
  <si>
    <t>DCT 8 (includes 7)</t>
  </si>
  <si>
    <t>Improved Engine Friction Reduction, 4cyl</t>
  </si>
  <si>
    <t>Improved Engine Friction Reduction, 6cyl</t>
  </si>
  <si>
    <t>Improved Engine Friction Reduction, 8cyl</t>
  </si>
  <si>
    <t>DOHC VVL 4cyl</t>
  </si>
  <si>
    <t>DOHC VVL 6cyl</t>
  </si>
  <si>
    <t>DOHC VVL 8cyl</t>
  </si>
  <si>
    <t>DOHC SGDI 4cyl</t>
  </si>
  <si>
    <t>DOHC SGDI 6cyl</t>
  </si>
  <si>
    <t>DOHC SGDI 8cyl</t>
  </si>
  <si>
    <t>DOHC DEAC 4cyl</t>
  </si>
  <si>
    <t>DOHC DEAC 6cyl</t>
  </si>
  <si>
    <t>DOHC DEAC 8cyl</t>
  </si>
  <si>
    <t>SOHC VVL 4cyl</t>
  </si>
  <si>
    <t>SOHC VVL 6cyl</t>
  </si>
  <si>
    <t>SOHC VVL 8cyl</t>
  </si>
  <si>
    <t>SOHC SGDI 4cyl</t>
  </si>
  <si>
    <t>SOHC SGDI 6cyl</t>
  </si>
  <si>
    <t>SOHC SGDI 8cyl</t>
  </si>
  <si>
    <t>SOHC DEAC 4cyl</t>
  </si>
  <si>
    <t>SOHC DEAC 6cyl</t>
  </si>
  <si>
    <t>SOHC DEAC 8cyl</t>
  </si>
  <si>
    <t>TURBO1 4cyl</t>
  </si>
  <si>
    <t>TURBO1 6cyl</t>
  </si>
  <si>
    <t>TURBO1 8cyl</t>
  </si>
  <si>
    <t>TURBO2 4cyl</t>
  </si>
  <si>
    <t>TURBO2 6cyl</t>
  </si>
  <si>
    <t>TURBO2 8cyl</t>
  </si>
  <si>
    <t>CEGR1 4cyl</t>
  </si>
  <si>
    <t>CEGR1 6cyl</t>
  </si>
  <si>
    <t>CEGR1 8cyl</t>
  </si>
  <si>
    <t>High Compression Ratio 1- 4cyl</t>
  </si>
  <si>
    <t>High Compression Ratio 1- 6cyl</t>
  </si>
  <si>
    <t>High Compression Ratio 1- 8cyl</t>
  </si>
  <si>
    <t>High Compression Ratio 1 (Plus)- 4cyl</t>
  </si>
  <si>
    <t>High Compression Ratio 1 (Plus)- 6cyl</t>
  </si>
  <si>
    <t>High Compression Ratio 1 (Plus)- 8cyl</t>
  </si>
  <si>
    <t>High Compression Ratio 2 (HCR with DEAC &amp; CEGR)- 4cyl</t>
  </si>
  <si>
    <t>High Compression Ratio 2 (HCR with DEAC &amp; CEGR)- 6cyl</t>
  </si>
  <si>
    <t>High Compression Ratio 2 (HCR with DEAC &amp; CEGR)- 8cyl</t>
  </si>
  <si>
    <t>Advanced DEAC 4cyl</t>
  </si>
  <si>
    <t>Advanced DEAC 6cyl</t>
  </si>
  <si>
    <t>Advanced DEAC 8cyl</t>
  </si>
  <si>
    <t>Turbocharging and Downsizing with Cylinder Deactivation, 4cyl</t>
  </si>
  <si>
    <t>Turbocharging and Downsizing with Cylinder Deactivation, 6cyl</t>
  </si>
  <si>
    <t>Turbocharging and Downsizing with Cylinder Deactivation, 8cyl</t>
  </si>
  <si>
    <t>Turbocharging and Downsizing with Advanced Cylinder Deactivation, 4cyl</t>
  </si>
  <si>
    <t>Turbocharging and Downsizing with Advanced Cylinder Deactivation, 6cyl</t>
  </si>
  <si>
    <t>Improved Accessories (IACC)</t>
  </si>
  <si>
    <t>SS12V (start-stop - 12V micro-hybrid)</t>
  </si>
  <si>
    <t>BISG (belt driven starter/alternator - 48V mild hybrid)</t>
  </si>
  <si>
    <t>Mass Reduction I-5% reduction</t>
  </si>
  <si>
    <t>Material</t>
  </si>
  <si>
    <t>Aero</t>
  </si>
  <si>
    <t>Tires</t>
  </si>
  <si>
    <t>Manual Trans</t>
  </si>
  <si>
    <t>Auto Trans</t>
  </si>
  <si>
    <t>DCT</t>
  </si>
  <si>
    <t>EPS/IACC</t>
  </si>
  <si>
    <t>SS12V/BISG</t>
  </si>
  <si>
    <t>Compact CUV</t>
  </si>
  <si>
    <t>Standard CUV</t>
  </si>
  <si>
    <t>TECHCOSTA(200) - Absolute incremental cost (2018$) (DEL_COSTABS)</t>
  </si>
  <si>
    <t>TECHCOSTR(200) - Relative (weight-based) incremental cost (2018$/lb weight change) (DEL_COSTWGT)</t>
  </si>
  <si>
    <t>SURV_ADJ</t>
  </si>
  <si>
    <t>Source: NHTSA/Volpe CAFÉ modeling. Blue highlighted area updated for AEO2022.</t>
  </si>
  <si>
    <t>Source: 2012-2020 School Bus from Polk registrations. Assumed existing diesel share (88%) held constant, while remaining 12% is redistributed.</t>
  </si>
  <si>
    <t>MDR: Dropped out - this impact is accounted for in FLTVMTYR</t>
  </si>
  <si>
    <t>SURVFLT - ANNUAL survival rates for cars and light trucks by vintage (25).</t>
  </si>
  <si>
    <t>Business and Gov't are equal to national aggregate survival (SURV25). The taxi fleet is estimated as 5% of the comm'l stock, with a separately-derived survival curve. Therefore Comm' survival curves are re-estimated to ensure totals align (comm'l + taxi = pre-taxi-extracted comm'l)</t>
  </si>
  <si>
    <t>Commercial/Utility</t>
  </si>
  <si>
    <t>Original 1990s ORNL survey data</t>
  </si>
  <si>
    <t>Source: Polk registration data. Use NEMS to calculate (see FLT_STK_INPUT_UPDATE code segment in tran to write out the values for the last 2 historical years).</t>
  </si>
  <si>
    <t>pack_a</t>
  </si>
  <si>
    <t>mat_a</t>
  </si>
  <si>
    <t>pack_lr</t>
  </si>
  <si>
    <t>mat_lr</t>
  </si>
  <si>
    <t>Values in light gray no longer used - TRAN now reads in historical sales directly.</t>
  </si>
  <si>
    <t>Source: First projection year values are adjusted to align with Wards YTD.</t>
  </si>
  <si>
    <t>Total</t>
  </si>
  <si>
    <t>LT</t>
  </si>
  <si>
    <t>HYBRID</t>
  </si>
  <si>
    <t>PHEV20</t>
  </si>
  <si>
    <t>PHEV50</t>
  </si>
  <si>
    <t>EV100</t>
  </si>
  <si>
    <t>EV200</t>
  </si>
  <si>
    <t>EV300</t>
  </si>
  <si>
    <t>GAS</t>
  </si>
  <si>
    <t>DIESEL</t>
  </si>
  <si>
    <t>FUELCELL</t>
  </si>
  <si>
    <t>Unspecified</t>
  </si>
  <si>
    <t>PV</t>
  </si>
  <si>
    <t>LIONCOSTCALC parameters</t>
  </si>
  <si>
    <t>HEV</t>
  </si>
  <si>
    <t>EV</t>
  </si>
  <si>
    <t>Ratio of elec motor MPG to gas engine (EG_MPG20)</t>
  </si>
  <si>
    <t>Ratio of elec motor MPG to gas engine (EG_MPG50)</t>
  </si>
  <si>
    <t>PHEV20CALC, PHEV50CALC, and EVCALC parameters</t>
  </si>
  <si>
    <t>EV_batt_size_m</t>
  </si>
  <si>
    <t>EV_batt_size_b</t>
  </si>
  <si>
    <t>EV_range_m</t>
  </si>
  <si>
    <t>EV_range_b</t>
  </si>
  <si>
    <t>Diesel HEV</t>
  </si>
  <si>
    <t>Gasoline HEV</t>
  </si>
  <si>
    <t>EV_range_max</t>
  </si>
  <si>
    <t>Max EV range for each EV fuel type</t>
  </si>
  <si>
    <t>Lithium-ion weight (lbs) per kWh battery capacity</t>
  </si>
  <si>
    <t>Battery sizing factor (kWh) based on vehicle weight</t>
  </si>
  <si>
    <t>LIONkWh_perLb</t>
  </si>
  <si>
    <t>LION_LB_perkWh</t>
  </si>
  <si>
    <t>Battery sizing constant</t>
  </si>
  <si>
    <t>Range slope based on EV battery size</t>
  </si>
  <si>
    <t>Range constant based on EV battery size</t>
  </si>
  <si>
    <t>Battery sizing slope based on vehicle weight</t>
  </si>
  <si>
    <r>
      <t xml:space="preserve">These values act as a </t>
    </r>
    <r>
      <rPr>
        <b/>
        <sz val="10"/>
        <rFont val="Courier"/>
      </rPr>
      <t>FLOOR</t>
    </r>
    <r>
      <rPr>
        <sz val="10"/>
        <rFont val="Courier"/>
      </rPr>
      <t xml:space="preserve"> for the projection - the refueling/charging station counts estimated from vehicle stocks and STA_RAT are prevented from dropping below these values.</t>
    </r>
  </si>
  <si>
    <t>LionCost (Lithium-ion battery pack cost 2020$/kWh before cumulative battery pack calculation)</t>
  </si>
  <si>
    <t>&lt;-- Output from NEMS LIONCOSTCALC. Used to adjust historical batt. Prices so veh. Prices line up</t>
  </si>
  <si>
    <t>LionCost_PHEV (2020USD)</t>
  </si>
  <si>
    <t>Source: Transportation Energy Data Book, Edition 40, Table 2.16</t>
  </si>
  <si>
    <t>Annual percent change, 2008-2019</t>
  </si>
  <si>
    <t>https://tedb.ornl.gov/wp-content/uploads/2022/03/TEDB_Ed_40.pdf#page=269</t>
  </si>
  <si>
    <t>2012 uni-mode truck ton-miles shares by census division by commodity calculated by 50/50 Origin/Destination</t>
  </si>
  <si>
    <t>BELOW ARE NOT USED IN NEMS, but are used to estimate ton-mile shares in-between FAF years (and therefore to estimate regional ton-miles using the interpolation table on right)</t>
  </si>
  <si>
    <t>2007 uni-mode truck ton-miles shares by census division by commodity calculated by 50/50 Origin/Destination</t>
  </si>
  <si>
    <t>2002 uni-mode truck ton-miles shares by census division by commodity calculated by 50/50 Origin/Destination</t>
  </si>
  <si>
    <t>2017 uni-mode truck ton-miles shares by census division by commodity calculated by 50/50 Origin/Destination (billions)</t>
  </si>
  <si>
    <t>RTONMI_ORIG</t>
  </si>
  <si>
    <t>RTM_SHARES</t>
  </si>
  <si>
    <t>The total historical freight rail ton-mile demand (in blue on right) is pulled from TEDB (original source: AAR). This is broken out by region using FAF shares (FAF ton-mile data array in RTONMI_ORIG), and the in-between years are interpolated. The model uses FAF shares (RTM_SHARES) to break this regional totals out by commodity.</t>
  </si>
  <si>
    <t>see \\eianas02\NEM_Archive\trandata\CAFE_data\raw_data\2020 CAFE_Model_Type_20220603_to_EIA.xlsx</t>
  </si>
  <si>
    <t>NEV+</t>
  </si>
  <si>
    <t>ATPZEV and PZEV</t>
  </si>
  <si>
    <t>Source: ZEVR_CreditBank.xlsx</t>
  </si>
  <si>
    <t>Note: ATPZEV and PZEV credits ALREADY discounted per 1962.1(g)(2)(F)</t>
  </si>
  <si>
    <t>Updated credit multipliers based on CA 13 CCR 1962.2(d)(5)(A) and</t>
  </si>
  <si>
    <t>CARB 2020 ZEV Credit Annual Disclosure Report (https://ww2.arb.ca.gov/sites/default/files/2021-12/2020_zev_credit_annual_disclosure_ac.pdf)</t>
  </si>
  <si>
    <t>Last updated: 2021 (2020 MY)</t>
  </si>
  <si>
    <t>Updated with 2020 IHS Polk registrations and S177 regs as of 6/2022 --&gt;</t>
  </si>
  <si>
    <t>note: share of sales covered by ZEV sales requirements within each census division</t>
  </si>
  <si>
    <t>CA_shr_of9</t>
  </si>
  <si>
    <t>CO_shr_of8</t>
  </si>
  <si>
    <t>VA_shr_of5</t>
  </si>
  <si>
    <t>MN_shr_of4</t>
  </si>
  <si>
    <t>California's share of CD9 sales; 2020 year-end Polk registration data</t>
  </si>
  <si>
    <t>Colorado's share of CD8 sales; 2020 year-end Polk registration data</t>
  </si>
  <si>
    <t>Virginia's share of CD5 sales; 2020 year-end Polk registration data</t>
  </si>
  <si>
    <t>Minnesota's share of CD4 sales; 2020 year-end Polk registration data</t>
  </si>
  <si>
    <t>Based on MY2020 EPA sales/production data</t>
  </si>
  <si>
    <t>Table 3.8c Heat Content of Petroleum Consumption:  Transportation and Electric Power Sectors (Release Date: June 30, 2022)</t>
  </si>
  <si>
    <t>Source: Polk registration data, various years, and EIA estimates of pre-2000 stock and sales. See trnstockx.xlsx</t>
  </si>
  <si>
    <t>old</t>
  </si>
  <si>
    <t>2012-2020</t>
  </si>
  <si>
    <t>estimated by JMA</t>
  </si>
  <si>
    <t>REG_SHARE_ADJ</t>
  </si>
  <si>
    <r>
      <t xml:space="preserve">note: used to calibrate regional sales to actual data </t>
    </r>
    <r>
      <rPr>
        <b/>
        <sz val="10"/>
        <rFont val="Courier"/>
      </rPr>
      <t>UPDATE TO LAST STOCK YEAR</t>
    </r>
  </si>
  <si>
    <t>MFG</t>
  </si>
  <si>
    <t>ACOC_CREDIT (gallons/mile)</t>
  </si>
  <si>
    <t>PVMT -- by fuel</t>
  </si>
  <si>
    <t>Pre-2016 = 2016</t>
  </si>
  <si>
    <t>ICE</t>
  </si>
  <si>
    <t>LVMT -- by fuel</t>
  </si>
  <si>
    <t>CDF(31) - degradation factor for car by year</t>
  </si>
  <si>
    <t>LTDF(31) - degradation factor for light trucks by year</t>
  </si>
  <si>
    <t>VMT_SCHED_PARAM</t>
  </si>
  <si>
    <t>VMT_MAXSHR</t>
  </si>
  <si>
    <t>VMT_ENDYR</t>
  </si>
  <si>
    <t>AEO2022 values</t>
  </si>
  <si>
    <t>PHEV20SYSCST (PHEV20 non-battery systems cost 2000$)</t>
  </si>
  <si>
    <t>PHEV50SYSCST (PHEV50 non-battery systems cost 2000$)</t>
  </si>
  <si>
    <t>for NG case</t>
  </si>
  <si>
    <t>original values for LNG full conversion</t>
  </si>
  <si>
    <t>Elec motor share of VMT (PHEV20_EVMT)</t>
  </si>
  <si>
    <t>Elec motor share of VMT (PHEV50_EVMT)</t>
  </si>
  <si>
    <t>MAT_MARKUP</t>
  </si>
  <si>
    <t>Reflects price adjustment for critical material supply constraints</t>
  </si>
  <si>
    <t>PHEV</t>
  </si>
  <si>
    <t>Pre-2017 not updated when 2017+ was added from EPA data</t>
  </si>
  <si>
    <t>&lt;-- values determine how quickly (if at all) annual VMT schedules</t>
  </si>
  <si>
    <t xml:space="preserve">approach that of gasoline vehicles. VMT_MAXSHR is the terminal </t>
  </si>
  <si>
    <t>share of gasoline vehicle annual VMT that a given ILDV will travel, in VMT_ENDYR-2050.</t>
  </si>
  <si>
    <t>Source: Polk registration data, 2016-2021 end of year totals. \\nem2\L\mid\Transportation_team\AEO2023\Survival_Curves_AEO2023.xlsx</t>
  </si>
  <si>
    <t>Source: 2016, 2018-2021 Polk registration data (AVG_MILES odometer readings). Pre-2016 linearly interpolated through 2000, when ORNL 1990s survey likely still representative of actual operations.</t>
  </si>
  <si>
    <t>Source: Polk vehicle registration data (through 2021). See trnstockx.xlsx, HDV tab, for calculations</t>
  </si>
  <si>
    <r>
      <t xml:space="preserve">Note that the above shares are of the </t>
    </r>
    <r>
      <rPr>
        <i/>
        <sz val="10"/>
        <rFont val="Courier"/>
      </rPr>
      <t>total sales fleet</t>
    </r>
    <r>
      <rPr>
        <sz val="10"/>
        <rFont val="Courier"/>
      </rPr>
      <t xml:space="preserve"> -- including sales of vehicles that are outside the IRA vehicle MSRP limit </t>
    </r>
    <r>
      <rPr>
        <i/>
        <sz val="10"/>
        <rFont val="Courier"/>
      </rPr>
      <t>and</t>
    </r>
    <r>
      <rPr>
        <sz val="10"/>
        <rFont val="Courier"/>
      </rPr>
      <t xml:space="preserve"> sales of vehicles to consumers who are above the IRA income limit.</t>
    </r>
  </si>
  <si>
    <t>EFF_ADJ</t>
  </si>
  <si>
    <t>Fuel 1</t>
  </si>
  <si>
    <t>E85</t>
  </si>
  <si>
    <t>SCHBUS_SHR</t>
  </si>
  <si>
    <t>SCHBUS_EV_SHR</t>
  </si>
  <si>
    <t>QMODFSHRH(FUEL,MNUMYR,BUSTYPE) - bus fuel shares</t>
  </si>
  <si>
    <t xml:space="preserve">IRA_VEH_SHR </t>
  </si>
  <si>
    <t>Ref IRA</t>
  </si>
  <si>
    <t xml:space="preserve">(% of vehicles </t>
  </si>
  <si>
    <t>domestically produced)</t>
  </si>
  <si>
    <t>Lo IRA</t>
  </si>
  <si>
    <t>Hi IRA</t>
  </si>
  <si>
    <t xml:space="preserve">IRA_BAT_SHR </t>
  </si>
  <si>
    <t xml:space="preserve">(% of batteries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</si>
</sst>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_)"/>
    <numFmt numFmtId="168" formatCode="_(* #,##0_);_(* \(#,##0\);_(* &quot;-&quot;??_);_(@_)"/>
    <numFmt numFmtId="169" formatCode="_(* #,##0.000_);_(* \(#,##0.000\);_(* &quot;-&quot;??_);_(@_)"/>
    <numFmt numFmtId="170" formatCode="_(* #,##0.0_);_(* \(#,##0.0\);_(* &quot;-&quot;??_);_(@_)"/>
    <numFmt numFmtId="171" formatCode="0.00000000"/>
    <numFmt numFmtId="172" formatCode="0.00000"/>
    <numFmt numFmtId="173" formatCode="0.0000000"/>
    <numFmt numFmtId="174" formatCode="#,##0.00000_);\(#,##0.00000\)"/>
    <numFmt numFmtId="175" formatCode="0.0000%"/>
    <numFmt numFmtId="176" formatCode="0.0000000000000000%"/>
  </numFmts>
  <fonts count="60" x14ac:knownFonts="1">
    <font>
      <sz val="10"/>
      <name val="Courier"/>
      <family val="3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"/>
      <family val="3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10"/>
      <color indexed="8"/>
      <name val="Courier"/>
      <family val="3"/>
    </font>
    <font>
      <sz val="11"/>
      <name val="Calibri"/>
      <family val="2"/>
    </font>
    <font>
      <sz val="10"/>
      <color indexed="10"/>
      <name val="Calibri"/>
      <family val="2"/>
    </font>
    <font>
      <sz val="11"/>
      <color indexed="8"/>
      <name val="Courier"/>
      <family val="3"/>
    </font>
    <font>
      <sz val="9"/>
      <color indexed="8"/>
      <name val="Calibri"/>
      <family val="2"/>
    </font>
    <font>
      <u/>
      <sz val="10"/>
      <color theme="10"/>
      <name val="Courier"/>
      <family val="3"/>
    </font>
    <font>
      <sz val="10"/>
      <color rgb="FFFF0000"/>
      <name val="Courier"/>
      <family val="3"/>
    </font>
    <font>
      <sz val="9"/>
      <color theme="1"/>
      <name val="Courier New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Courier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Courier"/>
    </font>
    <font>
      <sz val="10"/>
      <name val="Courier"/>
    </font>
    <font>
      <b/>
      <sz val="10"/>
      <color indexed="8"/>
      <name val="Courier"/>
    </font>
    <font>
      <sz val="10"/>
      <color theme="0" tint="-0.34998626667073579"/>
      <name val="Courier"/>
      <family val="3"/>
    </font>
    <font>
      <sz val="11"/>
      <color theme="0" tint="-0.34998626667073579"/>
      <name val="Calibri"/>
      <family val="2"/>
    </font>
    <font>
      <i/>
      <sz val="10"/>
      <name val="Courie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9740">
    <xf numFmtId="0" fontId="0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2" applyNumberFormat="0" applyFill="0" applyAlignment="0" applyProtection="0"/>
    <xf numFmtId="0" fontId="22" fillId="0" borderId="3" applyNumberFormat="0" applyFill="0" applyAlignment="0" applyProtection="0"/>
    <xf numFmtId="0" fontId="22" fillId="0" borderId="0" applyNumberFormat="0" applyFill="0" applyBorder="0" applyAlignment="0" applyProtection="0"/>
    <xf numFmtId="0" fontId="23" fillId="2" borderId="0" applyNumberFormat="0" applyBorder="0" applyAlignment="0" applyProtection="0"/>
    <xf numFmtId="0" fontId="24" fillId="3" borderId="0" applyNumberFormat="0" applyBorder="0" applyAlignment="0" applyProtection="0"/>
    <xf numFmtId="0" fontId="25" fillId="4" borderId="0" applyNumberFormat="0" applyBorder="0" applyAlignment="0" applyProtection="0"/>
    <xf numFmtId="0" fontId="26" fillId="5" borderId="4" applyNumberFormat="0" applyAlignment="0" applyProtection="0"/>
    <xf numFmtId="0" fontId="27" fillId="6" borderId="5" applyNumberFormat="0" applyAlignment="0" applyProtection="0"/>
    <xf numFmtId="0" fontId="28" fillId="6" borderId="4" applyNumberFormat="0" applyAlignment="0" applyProtection="0"/>
    <xf numFmtId="0" fontId="29" fillId="0" borderId="6" applyNumberFormat="0" applyFill="0" applyAlignment="0" applyProtection="0"/>
    <xf numFmtId="0" fontId="30" fillId="7" borderId="7" applyNumberFormat="0" applyAlignment="0" applyProtection="0"/>
    <xf numFmtId="0" fontId="31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32" fillId="0" borderId="0" applyNumberFormat="0" applyFill="0" applyBorder="0" applyAlignment="0" applyProtection="0"/>
    <xf numFmtId="0" fontId="33" fillId="0" borderId="9" applyNumberFormat="0" applyFill="0" applyAlignment="0" applyProtection="0"/>
    <xf numFmtId="0" fontId="34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34" fillId="12" borderId="0" applyNumberFormat="0" applyBorder="0" applyAlignment="0" applyProtection="0"/>
    <xf numFmtId="0" fontId="34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34" fillId="20" borderId="0" applyNumberFormat="0" applyBorder="0" applyAlignment="0" applyProtection="0"/>
    <xf numFmtId="0" fontId="34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34" fillId="32" borderId="0" applyNumberFormat="0" applyBorder="0" applyAlignment="0" applyProtection="0"/>
    <xf numFmtId="43" fontId="35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7" fillId="0" borderId="0"/>
    <xf numFmtId="0" fontId="36" fillId="0" borderId="0"/>
    <xf numFmtId="0" fontId="36" fillId="0" borderId="0"/>
    <xf numFmtId="0" fontId="36" fillId="0" borderId="0"/>
    <xf numFmtId="0" fontId="43" fillId="0" borderId="10" applyNumberFormat="0" applyFont="0" applyProtection="0">
      <alignment wrapText="1"/>
    </xf>
    <xf numFmtId="0" fontId="44" fillId="0" borderId="0" applyNumberFormat="0" applyFill="0" applyBorder="0" applyAlignment="0" applyProtection="0"/>
    <xf numFmtId="0" fontId="17" fillId="8" borderId="8" applyNumberFormat="0" applyFont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6" fillId="8" borderId="8" applyNumberFormat="0" applyFont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5" fillId="8" borderId="8" applyNumberFormat="0" applyFont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8" applyNumberFormat="0" applyFont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0" borderId="0"/>
    <xf numFmtId="0" fontId="37" fillId="0" borderId="0"/>
    <xf numFmtId="0" fontId="47" fillId="0" borderId="0"/>
    <xf numFmtId="0" fontId="14" fillId="8" borderId="8" applyNumberFormat="0" applyFont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8" borderId="8" applyNumberFormat="0" applyFont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8" borderId="8" applyNumberFormat="0" applyFont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8" borderId="8" applyNumberFormat="0" applyFont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8" borderId="8" applyNumberFormat="0" applyFont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0" borderId="0"/>
    <xf numFmtId="0" fontId="48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0" borderId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8" borderId="8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0" borderId="0"/>
    <xf numFmtId="0" fontId="47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1" fillId="0" borderId="0"/>
    <xf numFmtId="0" fontId="49" fillId="0" borderId="0"/>
    <xf numFmtId="0" fontId="50" fillId="0" borderId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4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4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36" fillId="0" borderId="0" applyFon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37" fontId="35" fillId="0" borderId="0"/>
    <xf numFmtId="0" fontId="36" fillId="0" borderId="0"/>
    <xf numFmtId="0" fontId="35" fillId="0" borderId="0"/>
    <xf numFmtId="37" fontId="35" fillId="0" borderId="0"/>
    <xf numFmtId="0" fontId="36" fillId="0" borderId="0"/>
    <xf numFmtId="37" fontId="35" fillId="0" borderId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9" fontId="36" fillId="0" borderId="0" applyFont="0" applyFill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43" fontId="36" fillId="0" borderId="0" applyFont="0" applyFill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36" fillId="0" borderId="0"/>
    <xf numFmtId="0" fontId="36" fillId="0" borderId="0"/>
    <xf numFmtId="0" fontId="36" fillId="0" borderId="0"/>
    <xf numFmtId="0" fontId="44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4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4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4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4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</cellStyleXfs>
  <cellXfs count="16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38" fillId="0" borderId="0" xfId="0" applyFont="1" applyAlignment="1">
      <alignment horizontal="center" vertical="center"/>
    </xf>
    <xf numFmtId="2" fontId="0" fillId="0" borderId="0" xfId="0" applyNumberFormat="1"/>
    <xf numFmtId="2" fontId="35" fillId="0" borderId="0" xfId="60" applyNumberFormat="1" applyFont="1"/>
    <xf numFmtId="0" fontId="40" fillId="0" borderId="0" xfId="0" applyFont="1" applyAlignment="1">
      <alignment vertical="center"/>
    </xf>
    <xf numFmtId="165" fontId="0" fillId="0" borderId="0" xfId="0" applyNumberFormat="1"/>
    <xf numFmtId="166" fontId="0" fillId="0" borderId="0" xfId="0" applyNumberFormat="1"/>
    <xf numFmtId="9" fontId="35" fillId="0" borderId="0" xfId="2" applyFont="1" applyFill="1"/>
    <xf numFmtId="10" fontId="0" fillId="0" borderId="0" xfId="0" applyNumberFormat="1"/>
    <xf numFmtId="0" fontId="35" fillId="0" borderId="0" xfId="2" applyNumberFormat="1" applyFont="1" applyFill="1"/>
    <xf numFmtId="0" fontId="0" fillId="0" borderId="0" xfId="0" quotePrefix="1"/>
    <xf numFmtId="2" fontId="39" fillId="0" borderId="0" xfId="53" applyNumberFormat="1" applyFont="1"/>
    <xf numFmtId="2" fontId="39" fillId="0" borderId="0" xfId="57" applyNumberFormat="1" applyFont="1"/>
    <xf numFmtId="2" fontId="39" fillId="0" borderId="0" xfId="58" applyNumberFormat="1" applyFont="1"/>
    <xf numFmtId="2" fontId="39" fillId="0" borderId="0" xfId="59" applyNumberFormat="1" applyFont="1"/>
    <xf numFmtId="2" fontId="39" fillId="0" borderId="0" xfId="48" applyNumberFormat="1" applyFont="1"/>
    <xf numFmtId="2" fontId="39" fillId="0" borderId="0" xfId="49" applyNumberFormat="1" applyFont="1"/>
    <xf numFmtId="2" fontId="39" fillId="0" borderId="0" xfId="51" applyNumberFormat="1" applyFont="1"/>
    <xf numFmtId="2" fontId="39" fillId="0" borderId="0" xfId="52" applyNumberFormat="1" applyFont="1"/>
    <xf numFmtId="2" fontId="39" fillId="0" borderId="0" xfId="54" applyNumberFormat="1" applyFont="1"/>
    <xf numFmtId="164" fontId="39" fillId="0" borderId="0" xfId="62" applyNumberFormat="1" applyFont="1"/>
    <xf numFmtId="1" fontId="39" fillId="0" borderId="0" xfId="62" applyNumberFormat="1" applyFont="1" applyAlignment="1">
      <alignment horizontal="center"/>
    </xf>
    <xf numFmtId="164" fontId="39" fillId="0" borderId="0" xfId="61" applyNumberFormat="1" applyFont="1"/>
    <xf numFmtId="164" fontId="39" fillId="0" borderId="0" xfId="62" applyNumberFormat="1" applyFont="1" applyAlignment="1">
      <alignment horizontal="center"/>
    </xf>
    <xf numFmtId="2" fontId="39" fillId="0" borderId="0" xfId="63" applyNumberFormat="1" applyFont="1"/>
    <xf numFmtId="165" fontId="39" fillId="0" borderId="0" xfId="62" applyNumberFormat="1" applyFont="1"/>
    <xf numFmtId="167" fontId="0" fillId="0" borderId="0" xfId="0" applyNumberFormat="1"/>
    <xf numFmtId="169" fontId="42" fillId="0" borderId="0" xfId="44" applyNumberFormat="1" applyFont="1" applyFill="1" applyBorder="1" applyAlignment="1" applyProtection="1"/>
    <xf numFmtId="0" fontId="0" fillId="0" borderId="0" xfId="0" applyAlignment="1">
      <alignment horizontal="right"/>
    </xf>
    <xf numFmtId="164" fontId="35" fillId="0" borderId="0" xfId="55" applyNumberFormat="1"/>
    <xf numFmtId="170" fontId="39" fillId="0" borderId="0" xfId="56" applyNumberFormat="1" applyFont="1"/>
    <xf numFmtId="43" fontId="39" fillId="0" borderId="0" xfId="56" applyNumberFormat="1" applyFont="1"/>
    <xf numFmtId="0" fontId="41" fillId="0" borderId="0" xfId="0" applyFont="1"/>
    <xf numFmtId="0" fontId="35" fillId="0" borderId="0" xfId="65" applyFont="1" applyFill="1"/>
    <xf numFmtId="0" fontId="45" fillId="0" borderId="0" xfId="0" applyFont="1"/>
    <xf numFmtId="2" fontId="45" fillId="0" borderId="0" xfId="0" applyNumberFormat="1" applyFont="1"/>
    <xf numFmtId="0" fontId="40" fillId="0" borderId="0" xfId="0" applyFont="1"/>
    <xf numFmtId="165" fontId="0" fillId="0" borderId="0" xfId="1" applyNumberFormat="1" applyFont="1" applyFill="1"/>
    <xf numFmtId="1" fontId="0" fillId="0" borderId="0" xfId="1" applyNumberFormat="1" applyFont="1" applyFill="1"/>
    <xf numFmtId="164" fontId="0" fillId="0" borderId="0" xfId="1" applyNumberFormat="1" applyFont="1" applyFill="1"/>
    <xf numFmtId="2" fontId="0" fillId="0" borderId="0" xfId="1" applyNumberFormat="1" applyFont="1" applyFill="1"/>
    <xf numFmtId="9" fontId="0" fillId="0" borderId="0" xfId="2" applyFont="1" applyFill="1"/>
    <xf numFmtId="0" fontId="14" fillId="0" borderId="0" xfId="189"/>
    <xf numFmtId="2" fontId="40" fillId="0" borderId="0" xfId="0" applyNumberFormat="1" applyFont="1"/>
    <xf numFmtId="2" fontId="14" fillId="0" borderId="0" xfId="189" applyNumberFormat="1"/>
    <xf numFmtId="0" fontId="13" fillId="0" borderId="0" xfId="189" applyFont="1"/>
    <xf numFmtId="0" fontId="35" fillId="0" borderId="0" xfId="0" applyFont="1"/>
    <xf numFmtId="0" fontId="11" fillId="0" borderId="0" xfId="335"/>
    <xf numFmtId="2" fontId="35" fillId="0" borderId="0" xfId="0" applyNumberFormat="1" applyFont="1"/>
    <xf numFmtId="1" fontId="35" fillId="0" borderId="0" xfId="0" applyNumberFormat="1" applyFont="1"/>
    <xf numFmtId="0" fontId="0" fillId="33" borderId="0" xfId="0" applyFill="1"/>
    <xf numFmtId="2" fontId="39" fillId="33" borderId="0" xfId="48" applyNumberFormat="1" applyFont="1" applyFill="1"/>
    <xf numFmtId="172" fontId="0" fillId="0" borderId="0" xfId="0" applyNumberFormat="1"/>
    <xf numFmtId="2" fontId="0" fillId="33" borderId="0" xfId="0" applyNumberFormat="1" applyFill="1"/>
    <xf numFmtId="2" fontId="35" fillId="33" borderId="0" xfId="0" applyNumberFormat="1" applyFont="1" applyFill="1"/>
    <xf numFmtId="2" fontId="0" fillId="34" borderId="0" xfId="0" applyNumberFormat="1" applyFill="1"/>
    <xf numFmtId="2" fontId="0" fillId="35" borderId="0" xfId="0" applyNumberFormat="1" applyFill="1"/>
    <xf numFmtId="0" fontId="44" fillId="0" borderId="0" xfId="65" applyFill="1"/>
    <xf numFmtId="173" fontId="0" fillId="0" borderId="0" xfId="0" applyNumberFormat="1"/>
    <xf numFmtId="0" fontId="0" fillId="0" borderId="11" xfId="0" applyBorder="1"/>
    <xf numFmtId="0" fontId="0" fillId="36" borderId="0" xfId="0" applyFill="1"/>
    <xf numFmtId="0" fontId="50" fillId="0" borderId="0" xfId="337"/>
    <xf numFmtId="0" fontId="0" fillId="37" borderId="0" xfId="0" applyFill="1"/>
    <xf numFmtId="0" fontId="35" fillId="38" borderId="0" xfId="0" applyFont="1" applyFill="1"/>
    <xf numFmtId="0" fontId="0" fillId="38" borderId="0" xfId="0" applyFill="1"/>
    <xf numFmtId="0" fontId="35" fillId="39" borderId="0" xfId="0" applyFont="1" applyFill="1"/>
    <xf numFmtId="0" fontId="0" fillId="40" borderId="0" xfId="0" applyFill="1"/>
    <xf numFmtId="0" fontId="35" fillId="40" borderId="0" xfId="0" applyFont="1" applyFill="1"/>
    <xf numFmtId="0" fontId="10" fillId="0" borderId="0" xfId="335" applyFont="1"/>
    <xf numFmtId="165" fontId="0" fillId="37" borderId="0" xfId="0" applyNumberFormat="1" applyFill="1"/>
    <xf numFmtId="172" fontId="0" fillId="37" borderId="0" xfId="0" applyNumberFormat="1" applyFill="1"/>
    <xf numFmtId="165" fontId="0" fillId="41" borderId="0" xfId="0" applyNumberFormat="1" applyFill="1"/>
    <xf numFmtId="172" fontId="0" fillId="34" borderId="0" xfId="0" applyNumberFormat="1" applyFill="1"/>
    <xf numFmtId="165" fontId="0" fillId="34" borderId="0" xfId="0" applyNumberFormat="1" applyFill="1"/>
    <xf numFmtId="0" fontId="0" fillId="0" borderId="12" xfId="0" applyBorder="1"/>
    <xf numFmtId="11" fontId="0" fillId="0" borderId="0" xfId="0" applyNumberFormat="1"/>
    <xf numFmtId="0" fontId="0" fillId="35" borderId="13" xfId="0" applyFill="1" applyBorder="1"/>
    <xf numFmtId="1" fontId="0" fillId="35" borderId="13" xfId="0" applyNumberFormat="1" applyFill="1" applyBorder="1"/>
    <xf numFmtId="0" fontId="8" fillId="0" borderId="0" xfId="335" applyFont="1"/>
    <xf numFmtId="2" fontId="0" fillId="35" borderId="13" xfId="0" applyNumberFormat="1" applyFill="1" applyBorder="1"/>
    <xf numFmtId="2" fontId="39" fillId="35" borderId="13" xfId="61" applyNumberFormat="1" applyFont="1" applyFill="1" applyBorder="1"/>
    <xf numFmtId="1" fontId="39" fillId="35" borderId="13" xfId="61" applyNumberFormat="1" applyFont="1" applyFill="1" applyBorder="1"/>
    <xf numFmtId="165" fontId="39" fillId="35" borderId="13" xfId="61" applyNumberFormat="1" applyFont="1" applyFill="1" applyBorder="1"/>
    <xf numFmtId="0" fontId="51" fillId="0" borderId="0" xfId="0" applyFont="1"/>
    <xf numFmtId="164" fontId="51" fillId="0" borderId="0" xfId="0" applyNumberFormat="1" applyFont="1"/>
    <xf numFmtId="2" fontId="51" fillId="0" borderId="0" xfId="0" applyNumberFormat="1" applyFont="1"/>
    <xf numFmtId="164" fontId="0" fillId="35" borderId="13" xfId="0" applyNumberFormat="1" applyFill="1" applyBorder="1"/>
    <xf numFmtId="1" fontId="0" fillId="34" borderId="0" xfId="0" applyNumberFormat="1" applyFill="1"/>
    <xf numFmtId="1" fontId="0" fillId="42" borderId="0" xfId="0" applyNumberFormat="1" applyFill="1"/>
    <xf numFmtId="1" fontId="0" fillId="43" borderId="0" xfId="0" applyNumberFormat="1" applyFill="1"/>
    <xf numFmtId="1" fontId="0" fillId="39" borderId="0" xfId="0" applyNumberFormat="1" applyFill="1"/>
    <xf numFmtId="2" fontId="0" fillId="0" borderId="0" xfId="0" applyNumberFormat="1" applyAlignment="1">
      <alignment horizontal="right"/>
    </xf>
    <xf numFmtId="2" fontId="0" fillId="0" borderId="18" xfId="0" applyNumberFormat="1" applyBorder="1"/>
    <xf numFmtId="2" fontId="54" fillId="0" borderId="0" xfId="0" applyNumberFormat="1" applyFont="1"/>
    <xf numFmtId="0" fontId="54" fillId="0" borderId="0" xfId="0" applyFont="1"/>
    <xf numFmtId="0" fontId="51" fillId="0" borderId="12" xfId="0" applyFont="1" applyBorder="1"/>
    <xf numFmtId="2" fontId="0" fillId="0" borderId="13" xfId="0" applyNumberFormat="1" applyBorder="1"/>
    <xf numFmtId="174" fontId="0" fillId="0" borderId="0" xfId="0" applyNumberFormat="1"/>
    <xf numFmtId="164" fontId="39" fillId="0" borderId="0" xfId="63" applyNumberFormat="1" applyFont="1"/>
    <xf numFmtId="1" fontId="39" fillId="0" borderId="0" xfId="61" applyNumberFormat="1" applyFont="1"/>
    <xf numFmtId="1" fontId="56" fillId="0" borderId="0" xfId="61" applyNumberFormat="1" applyFont="1"/>
    <xf numFmtId="0" fontId="57" fillId="0" borderId="0" xfId="0" applyFont="1"/>
    <xf numFmtId="168" fontId="58" fillId="0" borderId="0" xfId="1" applyNumberFormat="1" applyFont="1" applyFill="1" applyBorder="1" applyAlignment="1">
      <alignment horizontal="center"/>
    </xf>
    <xf numFmtId="167" fontId="57" fillId="0" borderId="0" xfId="0" applyNumberFormat="1" applyFont="1"/>
    <xf numFmtId="164" fontId="57" fillId="0" borderId="0" xfId="1" applyNumberFormat="1" applyFont="1" applyFill="1" applyAlignment="1">
      <alignment horizontal="center"/>
    </xf>
    <xf numFmtId="164" fontId="57" fillId="0" borderId="0" xfId="63" applyNumberFormat="1" applyFont="1"/>
    <xf numFmtId="164" fontId="57" fillId="0" borderId="0" xfId="0" applyNumberFormat="1" applyFont="1"/>
    <xf numFmtId="2" fontId="57" fillId="0" borderId="0" xfId="63" applyNumberFormat="1" applyFont="1"/>
    <xf numFmtId="0" fontId="0" fillId="0" borderId="18" xfId="0" applyBorder="1"/>
    <xf numFmtId="164" fontId="0" fillId="0" borderId="18" xfId="0" applyNumberFormat="1" applyBorder="1"/>
    <xf numFmtId="9" fontId="39" fillId="0" borderId="0" xfId="2" applyFont="1" applyFill="1"/>
    <xf numFmtId="0" fontId="54" fillId="35" borderId="0" xfId="0" applyFont="1" applyFill="1"/>
    <xf numFmtId="164" fontId="54" fillId="35" borderId="0" xfId="0" applyNumberFormat="1" applyFont="1" applyFill="1"/>
    <xf numFmtId="10" fontId="0" fillId="0" borderId="18" xfId="0" applyNumberFormat="1" applyBorder="1"/>
    <xf numFmtId="9" fontId="0" fillId="0" borderId="18" xfId="2" applyFont="1" applyFill="1" applyBorder="1"/>
    <xf numFmtId="9" fontId="0" fillId="0" borderId="0" xfId="0" applyNumberFormat="1"/>
    <xf numFmtId="0" fontId="35" fillId="0" borderId="0" xfId="50"/>
    <xf numFmtId="0" fontId="0" fillId="0" borderId="0" xfId="50" applyFont="1"/>
    <xf numFmtId="0" fontId="46" fillId="0" borderId="0" xfId="0" applyFont="1"/>
    <xf numFmtId="0" fontId="0" fillId="0" borderId="0" xfId="0" applyAlignment="1">
      <alignment horizontal="left"/>
    </xf>
    <xf numFmtId="0" fontId="47" fillId="0" borderId="0" xfId="2919"/>
    <xf numFmtId="0" fontId="0" fillId="33" borderId="13" xfId="0" applyFill="1" applyBorder="1"/>
    <xf numFmtId="171" fontId="0" fillId="33" borderId="13" xfId="0" applyNumberFormat="1" applyFill="1" applyBorder="1"/>
    <xf numFmtId="165" fontId="0" fillId="33" borderId="13" xfId="0" applyNumberFormat="1" applyFill="1" applyBorder="1"/>
    <xf numFmtId="2" fontId="0" fillId="33" borderId="13" xfId="0" applyNumberFormat="1" applyFill="1" applyBorder="1"/>
    <xf numFmtId="0" fontId="3" fillId="0" borderId="0" xfId="335" applyFont="1"/>
    <xf numFmtId="175" fontId="0" fillId="0" borderId="0" xfId="2" applyNumberFormat="1" applyFont="1"/>
    <xf numFmtId="9" fontId="35" fillId="33" borderId="0" xfId="2" applyFont="1" applyFill="1"/>
    <xf numFmtId="9" fontId="0" fillId="33" borderId="0" xfId="2" applyFont="1" applyFill="1"/>
    <xf numFmtId="1" fontId="35" fillId="0" borderId="0" xfId="2" applyNumberFormat="1" applyFont="1" applyFill="1"/>
    <xf numFmtId="1" fontId="0" fillId="0" borderId="18" xfId="0" applyNumberFormat="1" applyBorder="1"/>
    <xf numFmtId="172" fontId="35" fillId="0" borderId="0" xfId="2" applyNumberFormat="1" applyFont="1" applyFill="1"/>
    <xf numFmtId="172" fontId="0" fillId="0" borderId="18" xfId="0" applyNumberFormat="1" applyBorder="1"/>
    <xf numFmtId="176" fontId="0" fillId="0" borderId="18" xfId="0" applyNumberFormat="1" applyBorder="1"/>
    <xf numFmtId="0" fontId="0" fillId="36" borderId="12" xfId="0" applyFill="1" applyBorder="1"/>
    <xf numFmtId="0" fontId="0" fillId="0" borderId="17" xfId="0" applyBorder="1"/>
    <xf numFmtId="2" fontId="35" fillId="0" borderId="18" xfId="60" applyNumberFormat="1" applyFont="1" applyBorder="1"/>
    <xf numFmtId="1" fontId="35" fillId="0" borderId="0" xfId="60" applyNumberFormat="1" applyFont="1"/>
    <xf numFmtId="1" fontId="35" fillId="35" borderId="13" xfId="60" applyNumberFormat="1" applyFont="1" applyFill="1" applyBorder="1"/>
    <xf numFmtId="1" fontId="39" fillId="0" borderId="0" xfId="62" applyNumberFormat="1" applyFont="1"/>
    <xf numFmtId="167" fontId="0" fillId="33" borderId="0" xfId="0" applyNumberFormat="1" applyFill="1"/>
    <xf numFmtId="1" fontId="0" fillId="33" borderId="0" xfId="0" applyNumberFormat="1" applyFill="1"/>
    <xf numFmtId="1" fontId="42" fillId="0" borderId="0" xfId="44" applyNumberFormat="1" applyFont="1" applyFill="1" applyBorder="1" applyAlignment="1" applyProtection="1"/>
    <xf numFmtId="166" fontId="42" fillId="0" borderId="0" xfId="44" applyNumberFormat="1" applyFont="1" applyFill="1" applyBorder="1" applyAlignment="1" applyProtection="1"/>
    <xf numFmtId="0" fontId="0" fillId="35" borderId="0" xfId="0" applyFill="1"/>
    <xf numFmtId="164" fontId="35" fillId="41" borderId="0" xfId="0" applyNumberFormat="1" applyFont="1" applyFill="1"/>
    <xf numFmtId="164" fontId="35" fillId="41" borderId="16" xfId="0" applyNumberFormat="1" applyFont="1" applyFill="1" applyBorder="1"/>
    <xf numFmtId="1" fontId="35" fillId="35" borderId="0" xfId="0" applyNumberFormat="1" applyFont="1" applyFill="1"/>
    <xf numFmtId="164" fontId="35" fillId="0" borderId="0" xfId="0" applyNumberFormat="1" applyFont="1"/>
    <xf numFmtId="164" fontId="35" fillId="41" borderId="19" xfId="0" applyNumberFormat="1" applyFont="1" applyFill="1" applyBorder="1"/>
    <xf numFmtId="2" fontId="0" fillId="41" borderId="0" xfId="0" applyNumberFormat="1" applyFill="1"/>
    <xf numFmtId="164" fontId="35" fillId="41" borderId="15" xfId="0" applyNumberFormat="1" applyFont="1" applyFill="1" applyBorder="1"/>
    <xf numFmtId="0" fontId="0" fillId="44" borderId="0" xfId="0" applyFill="1"/>
    <xf numFmtId="0" fontId="0" fillId="45" borderId="0" xfId="0" applyFill="1"/>
    <xf numFmtId="2" fontId="0" fillId="45" borderId="0" xfId="0" applyNumberFormat="1" applyFill="1"/>
    <xf numFmtId="2" fontId="0" fillId="0" borderId="12" xfId="0" applyNumberFormat="1" applyBorder="1"/>
    <xf numFmtId="0" fontId="0" fillId="34" borderId="0" xfId="0" applyFill="1"/>
    <xf numFmtId="2" fontId="0" fillId="43" borderId="0" xfId="0" applyNumberFormat="1" applyFill="1"/>
    <xf numFmtId="0" fontId="35" fillId="33" borderId="0" xfId="0" applyFont="1" applyFill="1"/>
    <xf numFmtId="0" fontId="35" fillId="45" borderId="0" xfId="0" applyFont="1" applyFill="1"/>
    <xf numFmtId="0" fontId="35" fillId="0" borderId="12" xfId="0" applyFont="1" applyBorder="1"/>
    <xf numFmtId="0" fontId="0" fillId="41" borderId="0" xfId="0" applyFill="1"/>
    <xf numFmtId="0" fontId="0" fillId="35" borderId="14" xfId="0" applyFill="1" applyBorder="1"/>
    <xf numFmtId="2" fontId="0" fillId="46" borderId="0" xfId="0" applyNumberFormat="1" applyFill="1"/>
    <xf numFmtId="0" fontId="0" fillId="47" borderId="0" xfId="0" applyFill="1"/>
    <xf numFmtId="2" fontId="0" fillId="47" borderId="0" xfId="0" applyNumberFormat="1" applyFill="1"/>
  </cellXfs>
  <cellStyles count="39740">
    <cellStyle name="20% - Accent1" xfId="21" builtinId="30" customBuiltin="1"/>
    <cellStyle name="20% - Accent1 10" xfId="1910" xr:uid="{00000000-0005-0000-0000-000001000000}"/>
    <cellStyle name="20% - Accent1 10 2" xfId="6877" xr:uid="{00000000-0005-0000-0000-000002000000}"/>
    <cellStyle name="20% - Accent1 10 2 2" xfId="16791" xr:uid="{00000000-0005-0000-0000-000003000000}"/>
    <cellStyle name="20% - Accent1 10 2 2 2" xfId="36623" xr:uid="{00000000-0005-0000-0000-000004000000}"/>
    <cellStyle name="20% - Accent1 10 2 3" xfId="26709" xr:uid="{00000000-0005-0000-0000-000005000000}"/>
    <cellStyle name="20% - Accent1 10 3" xfId="11834" xr:uid="{00000000-0005-0000-0000-000006000000}"/>
    <cellStyle name="20% - Accent1 10 3 2" xfId="31666" xr:uid="{00000000-0005-0000-0000-000007000000}"/>
    <cellStyle name="20% - Accent1 10 4" xfId="21752" xr:uid="{00000000-0005-0000-0000-000008000000}"/>
    <cellStyle name="20% - Accent1 11" xfId="620" xr:uid="{00000000-0005-0000-0000-000009000000}"/>
    <cellStyle name="20% - Accent1 11 2" xfId="5597" xr:uid="{00000000-0005-0000-0000-00000A000000}"/>
    <cellStyle name="20% - Accent1 11 2 2" xfId="15511" xr:uid="{00000000-0005-0000-0000-00000B000000}"/>
    <cellStyle name="20% - Accent1 11 2 2 2" xfId="35343" xr:uid="{00000000-0005-0000-0000-00000C000000}"/>
    <cellStyle name="20% - Accent1 11 2 3" xfId="25429" xr:uid="{00000000-0005-0000-0000-00000D000000}"/>
    <cellStyle name="20% - Accent1 11 3" xfId="10554" xr:uid="{00000000-0005-0000-0000-00000E000000}"/>
    <cellStyle name="20% - Accent1 11 3 2" xfId="30386" xr:uid="{00000000-0005-0000-0000-00000F000000}"/>
    <cellStyle name="20% - Accent1 11 4" xfId="20472" xr:uid="{00000000-0005-0000-0000-000010000000}"/>
    <cellStyle name="20% - Accent1 12" xfId="3922" xr:uid="{00000000-0005-0000-0000-000011000000}"/>
    <cellStyle name="20% - Accent1 12 2" xfId="8879" xr:uid="{00000000-0005-0000-0000-000012000000}"/>
    <cellStyle name="20% - Accent1 12 2 2" xfId="18793" xr:uid="{00000000-0005-0000-0000-000013000000}"/>
    <cellStyle name="20% - Accent1 12 2 2 2" xfId="38625" xr:uid="{00000000-0005-0000-0000-000014000000}"/>
    <cellStyle name="20% - Accent1 12 2 3" xfId="28711" xr:uid="{00000000-0005-0000-0000-000015000000}"/>
    <cellStyle name="20% - Accent1 12 3" xfId="13836" xr:uid="{00000000-0005-0000-0000-000016000000}"/>
    <cellStyle name="20% - Accent1 12 3 2" xfId="33668" xr:uid="{00000000-0005-0000-0000-000017000000}"/>
    <cellStyle name="20% - Accent1 12 4" xfId="23754" xr:uid="{00000000-0005-0000-0000-000018000000}"/>
    <cellStyle name="20% - Accent1 13" xfId="4480" xr:uid="{00000000-0005-0000-0000-000019000000}"/>
    <cellStyle name="20% - Accent1 13 2" xfId="9437" xr:uid="{00000000-0005-0000-0000-00001A000000}"/>
    <cellStyle name="20% - Accent1 13 2 2" xfId="19351" xr:uid="{00000000-0005-0000-0000-00001B000000}"/>
    <cellStyle name="20% - Accent1 13 2 2 2" xfId="39183" xr:uid="{00000000-0005-0000-0000-00001C000000}"/>
    <cellStyle name="20% - Accent1 13 2 3" xfId="29269" xr:uid="{00000000-0005-0000-0000-00001D000000}"/>
    <cellStyle name="20% - Accent1 13 3" xfId="14394" xr:uid="{00000000-0005-0000-0000-00001E000000}"/>
    <cellStyle name="20% - Accent1 13 3 2" xfId="34226" xr:uid="{00000000-0005-0000-0000-00001F000000}"/>
    <cellStyle name="20% - Accent1 13 4" xfId="24312" xr:uid="{00000000-0005-0000-0000-000020000000}"/>
    <cellStyle name="20% - Accent1 14" xfId="5038" xr:uid="{00000000-0005-0000-0000-000021000000}"/>
    <cellStyle name="20% - Accent1 14 2" xfId="14952" xr:uid="{00000000-0005-0000-0000-000022000000}"/>
    <cellStyle name="20% - Accent1 14 2 2" xfId="34784" xr:uid="{00000000-0005-0000-0000-000023000000}"/>
    <cellStyle name="20% - Accent1 14 3" xfId="24870" xr:uid="{00000000-0005-0000-0000-000024000000}"/>
    <cellStyle name="20% - Accent1 15" xfId="9995" xr:uid="{00000000-0005-0000-0000-000025000000}"/>
    <cellStyle name="20% - Accent1 15 2" xfId="29827" xr:uid="{00000000-0005-0000-0000-000026000000}"/>
    <cellStyle name="20% - Accent1 16" xfId="19910" xr:uid="{00000000-0005-0000-0000-000027000000}"/>
    <cellStyle name="20% - Accent1 2" xfId="67" xr:uid="{00000000-0005-0000-0000-000028000000}"/>
    <cellStyle name="20% - Accent1 2 10" xfId="633" xr:uid="{00000000-0005-0000-0000-000029000000}"/>
    <cellStyle name="20% - Accent1 2 10 2" xfId="5610" xr:uid="{00000000-0005-0000-0000-00002A000000}"/>
    <cellStyle name="20% - Accent1 2 10 2 2" xfId="15524" xr:uid="{00000000-0005-0000-0000-00002B000000}"/>
    <cellStyle name="20% - Accent1 2 10 2 2 2" xfId="35356" xr:uid="{00000000-0005-0000-0000-00002C000000}"/>
    <cellStyle name="20% - Accent1 2 10 2 3" xfId="25442" xr:uid="{00000000-0005-0000-0000-00002D000000}"/>
    <cellStyle name="20% - Accent1 2 10 3" xfId="10567" xr:uid="{00000000-0005-0000-0000-00002E000000}"/>
    <cellStyle name="20% - Accent1 2 10 3 2" xfId="30399" xr:uid="{00000000-0005-0000-0000-00002F000000}"/>
    <cellStyle name="20% - Accent1 2 10 4" xfId="20485" xr:uid="{00000000-0005-0000-0000-000030000000}"/>
    <cellStyle name="20% - Accent1 2 11" xfId="3935" xr:uid="{00000000-0005-0000-0000-000031000000}"/>
    <cellStyle name="20% - Accent1 2 11 2" xfId="8892" xr:uid="{00000000-0005-0000-0000-000032000000}"/>
    <cellStyle name="20% - Accent1 2 11 2 2" xfId="18806" xr:uid="{00000000-0005-0000-0000-000033000000}"/>
    <cellStyle name="20% - Accent1 2 11 2 2 2" xfId="38638" xr:uid="{00000000-0005-0000-0000-000034000000}"/>
    <cellStyle name="20% - Accent1 2 11 2 3" xfId="28724" xr:uid="{00000000-0005-0000-0000-000035000000}"/>
    <cellStyle name="20% - Accent1 2 11 3" xfId="13849" xr:uid="{00000000-0005-0000-0000-000036000000}"/>
    <cellStyle name="20% - Accent1 2 11 3 2" xfId="33681" xr:uid="{00000000-0005-0000-0000-000037000000}"/>
    <cellStyle name="20% - Accent1 2 11 4" xfId="23767" xr:uid="{00000000-0005-0000-0000-000038000000}"/>
    <cellStyle name="20% - Accent1 2 12" xfId="4493" xr:uid="{00000000-0005-0000-0000-000039000000}"/>
    <cellStyle name="20% - Accent1 2 12 2" xfId="9450" xr:uid="{00000000-0005-0000-0000-00003A000000}"/>
    <cellStyle name="20% - Accent1 2 12 2 2" xfId="19364" xr:uid="{00000000-0005-0000-0000-00003B000000}"/>
    <cellStyle name="20% - Accent1 2 12 2 2 2" xfId="39196" xr:uid="{00000000-0005-0000-0000-00003C000000}"/>
    <cellStyle name="20% - Accent1 2 12 2 3" xfId="29282" xr:uid="{00000000-0005-0000-0000-00003D000000}"/>
    <cellStyle name="20% - Accent1 2 12 3" xfId="14407" xr:uid="{00000000-0005-0000-0000-00003E000000}"/>
    <cellStyle name="20% - Accent1 2 12 3 2" xfId="34239" xr:uid="{00000000-0005-0000-0000-00003F000000}"/>
    <cellStyle name="20% - Accent1 2 12 4" xfId="24325" xr:uid="{00000000-0005-0000-0000-000040000000}"/>
    <cellStyle name="20% - Accent1 2 13" xfId="5051" xr:uid="{00000000-0005-0000-0000-000041000000}"/>
    <cellStyle name="20% - Accent1 2 13 2" xfId="14965" xr:uid="{00000000-0005-0000-0000-000042000000}"/>
    <cellStyle name="20% - Accent1 2 13 2 2" xfId="34797" xr:uid="{00000000-0005-0000-0000-000043000000}"/>
    <cellStyle name="20% - Accent1 2 13 3" xfId="24883" xr:uid="{00000000-0005-0000-0000-000044000000}"/>
    <cellStyle name="20% - Accent1 2 14" xfId="10008" xr:uid="{00000000-0005-0000-0000-000045000000}"/>
    <cellStyle name="20% - Accent1 2 14 2" xfId="29840" xr:uid="{00000000-0005-0000-0000-000046000000}"/>
    <cellStyle name="20% - Accent1 2 15" xfId="19926" xr:uid="{00000000-0005-0000-0000-000047000000}"/>
    <cellStyle name="20% - Accent1 2 2" xfId="106" xr:uid="{00000000-0005-0000-0000-000048000000}"/>
    <cellStyle name="20% - Accent1 2 2 10" xfId="4532" xr:uid="{00000000-0005-0000-0000-000049000000}"/>
    <cellStyle name="20% - Accent1 2 2 10 2" xfId="9489" xr:uid="{00000000-0005-0000-0000-00004A000000}"/>
    <cellStyle name="20% - Accent1 2 2 10 2 2" xfId="19403" xr:uid="{00000000-0005-0000-0000-00004B000000}"/>
    <cellStyle name="20% - Accent1 2 2 10 2 2 2" xfId="39235" xr:uid="{00000000-0005-0000-0000-00004C000000}"/>
    <cellStyle name="20% - Accent1 2 2 10 2 3" xfId="29321" xr:uid="{00000000-0005-0000-0000-00004D000000}"/>
    <cellStyle name="20% - Accent1 2 2 10 3" xfId="14446" xr:uid="{00000000-0005-0000-0000-00004E000000}"/>
    <cellStyle name="20% - Accent1 2 2 10 3 2" xfId="34278" xr:uid="{00000000-0005-0000-0000-00004F000000}"/>
    <cellStyle name="20% - Accent1 2 2 10 4" xfId="24364" xr:uid="{00000000-0005-0000-0000-000050000000}"/>
    <cellStyle name="20% - Accent1 2 2 11" xfId="5090" xr:uid="{00000000-0005-0000-0000-000051000000}"/>
    <cellStyle name="20% - Accent1 2 2 11 2" xfId="15004" xr:uid="{00000000-0005-0000-0000-000052000000}"/>
    <cellStyle name="20% - Accent1 2 2 11 2 2" xfId="34836" xr:uid="{00000000-0005-0000-0000-000053000000}"/>
    <cellStyle name="20% - Accent1 2 2 11 3" xfId="24922" xr:uid="{00000000-0005-0000-0000-000054000000}"/>
    <cellStyle name="20% - Accent1 2 2 12" xfId="10047" xr:uid="{00000000-0005-0000-0000-000055000000}"/>
    <cellStyle name="20% - Accent1 2 2 12 2" xfId="29879" xr:uid="{00000000-0005-0000-0000-000056000000}"/>
    <cellStyle name="20% - Accent1 2 2 13" xfId="19965" xr:uid="{00000000-0005-0000-0000-000057000000}"/>
    <cellStyle name="20% - Accent1 2 2 2" xfId="174" xr:uid="{00000000-0005-0000-0000-000058000000}"/>
    <cellStyle name="20% - Accent1 2 2 2 10" xfId="5156" xr:uid="{00000000-0005-0000-0000-000059000000}"/>
    <cellStyle name="20% - Accent1 2 2 2 10 2" xfId="15070" xr:uid="{00000000-0005-0000-0000-00005A000000}"/>
    <cellStyle name="20% - Accent1 2 2 2 10 2 2" xfId="34902" xr:uid="{00000000-0005-0000-0000-00005B000000}"/>
    <cellStyle name="20% - Accent1 2 2 2 10 3" xfId="24988" xr:uid="{00000000-0005-0000-0000-00005C000000}"/>
    <cellStyle name="20% - Accent1 2 2 2 11" xfId="10113" xr:uid="{00000000-0005-0000-0000-00005D000000}"/>
    <cellStyle name="20% - Accent1 2 2 2 11 2" xfId="29945" xr:uid="{00000000-0005-0000-0000-00005E000000}"/>
    <cellStyle name="20% - Accent1 2 2 2 12" xfId="20031" xr:uid="{00000000-0005-0000-0000-00005F000000}"/>
    <cellStyle name="20% - Accent1 2 2 2 2" xfId="314" xr:uid="{00000000-0005-0000-0000-000060000000}"/>
    <cellStyle name="20% - Accent1 2 2 2 2 10" xfId="10252" xr:uid="{00000000-0005-0000-0000-000061000000}"/>
    <cellStyle name="20% - Accent1 2 2 2 2 10 2" xfId="30084" xr:uid="{00000000-0005-0000-0000-000062000000}"/>
    <cellStyle name="20% - Accent1 2 2 2 2 11" xfId="20170" xr:uid="{00000000-0005-0000-0000-000063000000}"/>
    <cellStyle name="20% - Accent1 2 2 2 2 2" xfId="596" xr:uid="{00000000-0005-0000-0000-000064000000}"/>
    <cellStyle name="20% - Accent1 2 2 2 2 2 10" xfId="20449" xr:uid="{00000000-0005-0000-0000-000065000000}"/>
    <cellStyle name="20% - Accent1 2 2 2 2 2 2" xfId="1861" xr:uid="{00000000-0005-0000-0000-000066000000}"/>
    <cellStyle name="20% - Accent1 2 2 2 2 2 2 2" xfId="3874" xr:uid="{00000000-0005-0000-0000-000067000000}"/>
    <cellStyle name="20% - Accent1 2 2 2 2 2 2 2 2" xfId="8831" xr:uid="{00000000-0005-0000-0000-000068000000}"/>
    <cellStyle name="20% - Accent1 2 2 2 2 2 2 2 2 2" xfId="18745" xr:uid="{00000000-0005-0000-0000-000069000000}"/>
    <cellStyle name="20% - Accent1 2 2 2 2 2 2 2 2 2 2" xfId="38577" xr:uid="{00000000-0005-0000-0000-00006A000000}"/>
    <cellStyle name="20% - Accent1 2 2 2 2 2 2 2 2 3" xfId="28663" xr:uid="{00000000-0005-0000-0000-00006B000000}"/>
    <cellStyle name="20% - Accent1 2 2 2 2 2 2 2 3" xfId="13788" xr:uid="{00000000-0005-0000-0000-00006C000000}"/>
    <cellStyle name="20% - Accent1 2 2 2 2 2 2 2 3 2" xfId="33620" xr:uid="{00000000-0005-0000-0000-00006D000000}"/>
    <cellStyle name="20% - Accent1 2 2 2 2 2 2 2 4" xfId="23706" xr:uid="{00000000-0005-0000-0000-00006E000000}"/>
    <cellStyle name="20% - Accent1 2 2 2 2 2 2 3" xfId="6829" xr:uid="{00000000-0005-0000-0000-00006F000000}"/>
    <cellStyle name="20% - Accent1 2 2 2 2 2 2 3 2" xfId="16743" xr:uid="{00000000-0005-0000-0000-000070000000}"/>
    <cellStyle name="20% - Accent1 2 2 2 2 2 2 3 2 2" xfId="36575" xr:uid="{00000000-0005-0000-0000-000071000000}"/>
    <cellStyle name="20% - Accent1 2 2 2 2 2 2 3 3" xfId="26661" xr:uid="{00000000-0005-0000-0000-000072000000}"/>
    <cellStyle name="20% - Accent1 2 2 2 2 2 2 4" xfId="11786" xr:uid="{00000000-0005-0000-0000-000073000000}"/>
    <cellStyle name="20% - Accent1 2 2 2 2 2 2 4 2" xfId="31618" xr:uid="{00000000-0005-0000-0000-000074000000}"/>
    <cellStyle name="20% - Accent1 2 2 2 2 2 2 5" xfId="21704" xr:uid="{00000000-0005-0000-0000-000075000000}"/>
    <cellStyle name="20% - Accent1 2 2 2 2 2 3" xfId="3178" xr:uid="{00000000-0005-0000-0000-000076000000}"/>
    <cellStyle name="20% - Accent1 2 2 2 2 2 3 2" xfId="8135" xr:uid="{00000000-0005-0000-0000-000077000000}"/>
    <cellStyle name="20% - Accent1 2 2 2 2 2 3 2 2" xfId="18049" xr:uid="{00000000-0005-0000-0000-000078000000}"/>
    <cellStyle name="20% - Accent1 2 2 2 2 2 3 2 2 2" xfId="37881" xr:uid="{00000000-0005-0000-0000-000079000000}"/>
    <cellStyle name="20% - Accent1 2 2 2 2 2 3 2 3" xfId="27967" xr:uid="{00000000-0005-0000-0000-00007A000000}"/>
    <cellStyle name="20% - Accent1 2 2 2 2 2 3 3" xfId="13092" xr:uid="{00000000-0005-0000-0000-00007B000000}"/>
    <cellStyle name="20% - Accent1 2 2 2 2 2 3 3 2" xfId="32924" xr:uid="{00000000-0005-0000-0000-00007C000000}"/>
    <cellStyle name="20% - Accent1 2 2 2 2 2 3 4" xfId="23010" xr:uid="{00000000-0005-0000-0000-00007D000000}"/>
    <cellStyle name="20% - Accent1 2 2 2 2 2 4" xfId="2584" xr:uid="{00000000-0005-0000-0000-00007E000000}"/>
    <cellStyle name="20% - Accent1 2 2 2 2 2 4 2" xfId="7551" xr:uid="{00000000-0005-0000-0000-00007F000000}"/>
    <cellStyle name="20% - Accent1 2 2 2 2 2 4 2 2" xfId="17465" xr:uid="{00000000-0005-0000-0000-000080000000}"/>
    <cellStyle name="20% - Accent1 2 2 2 2 2 4 2 2 2" xfId="37297" xr:uid="{00000000-0005-0000-0000-000081000000}"/>
    <cellStyle name="20% - Accent1 2 2 2 2 2 4 2 3" xfId="27383" xr:uid="{00000000-0005-0000-0000-000082000000}"/>
    <cellStyle name="20% - Accent1 2 2 2 2 2 4 3" xfId="12508" xr:uid="{00000000-0005-0000-0000-000083000000}"/>
    <cellStyle name="20% - Accent1 2 2 2 2 2 4 3 2" xfId="32340" xr:uid="{00000000-0005-0000-0000-000084000000}"/>
    <cellStyle name="20% - Accent1 2 2 2 2 2 4 4" xfId="22426" xr:uid="{00000000-0005-0000-0000-000085000000}"/>
    <cellStyle name="20% - Accent1 2 2 2 2 2 5" xfId="1157" xr:uid="{00000000-0005-0000-0000-000086000000}"/>
    <cellStyle name="20% - Accent1 2 2 2 2 2 5 2" xfId="6133" xr:uid="{00000000-0005-0000-0000-000087000000}"/>
    <cellStyle name="20% - Accent1 2 2 2 2 2 5 2 2" xfId="16047" xr:uid="{00000000-0005-0000-0000-000088000000}"/>
    <cellStyle name="20% - Accent1 2 2 2 2 2 5 2 2 2" xfId="35879" xr:uid="{00000000-0005-0000-0000-000089000000}"/>
    <cellStyle name="20% - Accent1 2 2 2 2 2 5 2 3" xfId="25965" xr:uid="{00000000-0005-0000-0000-00008A000000}"/>
    <cellStyle name="20% - Accent1 2 2 2 2 2 5 3" xfId="11090" xr:uid="{00000000-0005-0000-0000-00008B000000}"/>
    <cellStyle name="20% - Accent1 2 2 2 2 2 5 3 2" xfId="30922" xr:uid="{00000000-0005-0000-0000-00008C000000}"/>
    <cellStyle name="20% - Accent1 2 2 2 2 2 5 4" xfId="21008" xr:uid="{00000000-0005-0000-0000-00008D000000}"/>
    <cellStyle name="20% - Accent1 2 2 2 2 2 6" xfId="4458" xr:uid="{00000000-0005-0000-0000-00008E000000}"/>
    <cellStyle name="20% - Accent1 2 2 2 2 2 6 2" xfId="9415" xr:uid="{00000000-0005-0000-0000-00008F000000}"/>
    <cellStyle name="20% - Accent1 2 2 2 2 2 6 2 2" xfId="19329" xr:uid="{00000000-0005-0000-0000-000090000000}"/>
    <cellStyle name="20% - Accent1 2 2 2 2 2 6 2 2 2" xfId="39161" xr:uid="{00000000-0005-0000-0000-000091000000}"/>
    <cellStyle name="20% - Accent1 2 2 2 2 2 6 2 3" xfId="29247" xr:uid="{00000000-0005-0000-0000-000092000000}"/>
    <cellStyle name="20% - Accent1 2 2 2 2 2 6 3" xfId="14372" xr:uid="{00000000-0005-0000-0000-000093000000}"/>
    <cellStyle name="20% - Accent1 2 2 2 2 2 6 3 2" xfId="34204" xr:uid="{00000000-0005-0000-0000-000094000000}"/>
    <cellStyle name="20% - Accent1 2 2 2 2 2 6 4" xfId="24290" xr:uid="{00000000-0005-0000-0000-000095000000}"/>
    <cellStyle name="20% - Accent1 2 2 2 2 2 7" xfId="5016" xr:uid="{00000000-0005-0000-0000-000096000000}"/>
    <cellStyle name="20% - Accent1 2 2 2 2 2 7 2" xfId="9973" xr:uid="{00000000-0005-0000-0000-000097000000}"/>
    <cellStyle name="20% - Accent1 2 2 2 2 2 7 2 2" xfId="19887" xr:uid="{00000000-0005-0000-0000-000098000000}"/>
    <cellStyle name="20% - Accent1 2 2 2 2 2 7 2 2 2" xfId="39719" xr:uid="{00000000-0005-0000-0000-000099000000}"/>
    <cellStyle name="20% - Accent1 2 2 2 2 2 7 2 3" xfId="29805" xr:uid="{00000000-0005-0000-0000-00009A000000}"/>
    <cellStyle name="20% - Accent1 2 2 2 2 2 7 3" xfId="14930" xr:uid="{00000000-0005-0000-0000-00009B000000}"/>
    <cellStyle name="20% - Accent1 2 2 2 2 2 7 3 2" xfId="34762" xr:uid="{00000000-0005-0000-0000-00009C000000}"/>
    <cellStyle name="20% - Accent1 2 2 2 2 2 7 4" xfId="24848" xr:uid="{00000000-0005-0000-0000-00009D000000}"/>
    <cellStyle name="20% - Accent1 2 2 2 2 2 8" xfId="5574" xr:uid="{00000000-0005-0000-0000-00009E000000}"/>
    <cellStyle name="20% - Accent1 2 2 2 2 2 8 2" xfId="15488" xr:uid="{00000000-0005-0000-0000-00009F000000}"/>
    <cellStyle name="20% - Accent1 2 2 2 2 2 8 2 2" xfId="35320" xr:uid="{00000000-0005-0000-0000-0000A0000000}"/>
    <cellStyle name="20% - Accent1 2 2 2 2 2 8 3" xfId="25406" xr:uid="{00000000-0005-0000-0000-0000A1000000}"/>
    <cellStyle name="20% - Accent1 2 2 2 2 2 9" xfId="10531" xr:uid="{00000000-0005-0000-0000-0000A2000000}"/>
    <cellStyle name="20% - Accent1 2 2 2 2 2 9 2" xfId="30363" xr:uid="{00000000-0005-0000-0000-0000A3000000}"/>
    <cellStyle name="20% - Accent1 2 2 2 2 3" xfId="1502" xr:uid="{00000000-0005-0000-0000-0000A4000000}"/>
    <cellStyle name="20% - Accent1 2 2 2 2 3 2" xfId="3515" xr:uid="{00000000-0005-0000-0000-0000A5000000}"/>
    <cellStyle name="20% - Accent1 2 2 2 2 3 2 2" xfId="8472" xr:uid="{00000000-0005-0000-0000-0000A6000000}"/>
    <cellStyle name="20% - Accent1 2 2 2 2 3 2 2 2" xfId="18386" xr:uid="{00000000-0005-0000-0000-0000A7000000}"/>
    <cellStyle name="20% - Accent1 2 2 2 2 3 2 2 2 2" xfId="38218" xr:uid="{00000000-0005-0000-0000-0000A8000000}"/>
    <cellStyle name="20% - Accent1 2 2 2 2 3 2 2 3" xfId="28304" xr:uid="{00000000-0005-0000-0000-0000A9000000}"/>
    <cellStyle name="20% - Accent1 2 2 2 2 3 2 3" xfId="13429" xr:uid="{00000000-0005-0000-0000-0000AA000000}"/>
    <cellStyle name="20% - Accent1 2 2 2 2 3 2 3 2" xfId="33261" xr:uid="{00000000-0005-0000-0000-0000AB000000}"/>
    <cellStyle name="20% - Accent1 2 2 2 2 3 2 4" xfId="23347" xr:uid="{00000000-0005-0000-0000-0000AC000000}"/>
    <cellStyle name="20% - Accent1 2 2 2 2 3 3" xfId="6470" xr:uid="{00000000-0005-0000-0000-0000AD000000}"/>
    <cellStyle name="20% - Accent1 2 2 2 2 3 3 2" xfId="16384" xr:uid="{00000000-0005-0000-0000-0000AE000000}"/>
    <cellStyle name="20% - Accent1 2 2 2 2 3 3 2 2" xfId="36216" xr:uid="{00000000-0005-0000-0000-0000AF000000}"/>
    <cellStyle name="20% - Accent1 2 2 2 2 3 3 3" xfId="26302" xr:uid="{00000000-0005-0000-0000-0000B0000000}"/>
    <cellStyle name="20% - Accent1 2 2 2 2 3 4" xfId="11427" xr:uid="{00000000-0005-0000-0000-0000B1000000}"/>
    <cellStyle name="20% - Accent1 2 2 2 2 3 4 2" xfId="31259" xr:uid="{00000000-0005-0000-0000-0000B2000000}"/>
    <cellStyle name="20% - Accent1 2 2 2 2 3 5" xfId="21345" xr:uid="{00000000-0005-0000-0000-0000B3000000}"/>
    <cellStyle name="20% - Accent1 2 2 2 2 4" xfId="2897" xr:uid="{00000000-0005-0000-0000-0000B4000000}"/>
    <cellStyle name="20% - Accent1 2 2 2 2 4 2" xfId="7856" xr:uid="{00000000-0005-0000-0000-0000B5000000}"/>
    <cellStyle name="20% - Accent1 2 2 2 2 4 2 2" xfId="17770" xr:uid="{00000000-0005-0000-0000-0000B6000000}"/>
    <cellStyle name="20% - Accent1 2 2 2 2 4 2 2 2" xfId="37602" xr:uid="{00000000-0005-0000-0000-0000B7000000}"/>
    <cellStyle name="20% - Accent1 2 2 2 2 4 2 3" xfId="27688" xr:uid="{00000000-0005-0000-0000-0000B8000000}"/>
    <cellStyle name="20% - Accent1 2 2 2 2 4 3" xfId="12813" xr:uid="{00000000-0005-0000-0000-0000B9000000}"/>
    <cellStyle name="20% - Accent1 2 2 2 2 4 3 2" xfId="32645" xr:uid="{00000000-0005-0000-0000-0000BA000000}"/>
    <cellStyle name="20% - Accent1 2 2 2 2 4 4" xfId="22731" xr:uid="{00000000-0005-0000-0000-0000BB000000}"/>
    <cellStyle name="20% - Accent1 2 2 2 2 5" xfId="2225" xr:uid="{00000000-0005-0000-0000-0000BC000000}"/>
    <cellStyle name="20% - Accent1 2 2 2 2 5 2" xfId="7192" xr:uid="{00000000-0005-0000-0000-0000BD000000}"/>
    <cellStyle name="20% - Accent1 2 2 2 2 5 2 2" xfId="17106" xr:uid="{00000000-0005-0000-0000-0000BE000000}"/>
    <cellStyle name="20% - Accent1 2 2 2 2 5 2 2 2" xfId="36938" xr:uid="{00000000-0005-0000-0000-0000BF000000}"/>
    <cellStyle name="20% - Accent1 2 2 2 2 5 2 3" xfId="27024" xr:uid="{00000000-0005-0000-0000-0000C0000000}"/>
    <cellStyle name="20% - Accent1 2 2 2 2 5 3" xfId="12149" xr:uid="{00000000-0005-0000-0000-0000C1000000}"/>
    <cellStyle name="20% - Accent1 2 2 2 2 5 3 2" xfId="31981" xr:uid="{00000000-0005-0000-0000-0000C2000000}"/>
    <cellStyle name="20% - Accent1 2 2 2 2 5 4" xfId="22067" xr:uid="{00000000-0005-0000-0000-0000C3000000}"/>
    <cellStyle name="20% - Accent1 2 2 2 2 6" xfId="877" xr:uid="{00000000-0005-0000-0000-0000C4000000}"/>
    <cellStyle name="20% - Accent1 2 2 2 2 6 2" xfId="5854" xr:uid="{00000000-0005-0000-0000-0000C5000000}"/>
    <cellStyle name="20% - Accent1 2 2 2 2 6 2 2" xfId="15768" xr:uid="{00000000-0005-0000-0000-0000C6000000}"/>
    <cellStyle name="20% - Accent1 2 2 2 2 6 2 2 2" xfId="35600" xr:uid="{00000000-0005-0000-0000-0000C7000000}"/>
    <cellStyle name="20% - Accent1 2 2 2 2 6 2 3" xfId="25686" xr:uid="{00000000-0005-0000-0000-0000C8000000}"/>
    <cellStyle name="20% - Accent1 2 2 2 2 6 3" xfId="10811" xr:uid="{00000000-0005-0000-0000-0000C9000000}"/>
    <cellStyle name="20% - Accent1 2 2 2 2 6 3 2" xfId="30643" xr:uid="{00000000-0005-0000-0000-0000CA000000}"/>
    <cellStyle name="20% - Accent1 2 2 2 2 6 4" xfId="20729" xr:uid="{00000000-0005-0000-0000-0000CB000000}"/>
    <cellStyle name="20% - Accent1 2 2 2 2 7" xfId="4179" xr:uid="{00000000-0005-0000-0000-0000CC000000}"/>
    <cellStyle name="20% - Accent1 2 2 2 2 7 2" xfId="9136" xr:uid="{00000000-0005-0000-0000-0000CD000000}"/>
    <cellStyle name="20% - Accent1 2 2 2 2 7 2 2" xfId="19050" xr:uid="{00000000-0005-0000-0000-0000CE000000}"/>
    <cellStyle name="20% - Accent1 2 2 2 2 7 2 2 2" xfId="38882" xr:uid="{00000000-0005-0000-0000-0000CF000000}"/>
    <cellStyle name="20% - Accent1 2 2 2 2 7 2 3" xfId="28968" xr:uid="{00000000-0005-0000-0000-0000D0000000}"/>
    <cellStyle name="20% - Accent1 2 2 2 2 7 3" xfId="14093" xr:uid="{00000000-0005-0000-0000-0000D1000000}"/>
    <cellStyle name="20% - Accent1 2 2 2 2 7 3 2" xfId="33925" xr:uid="{00000000-0005-0000-0000-0000D2000000}"/>
    <cellStyle name="20% - Accent1 2 2 2 2 7 4" xfId="24011" xr:uid="{00000000-0005-0000-0000-0000D3000000}"/>
    <cellStyle name="20% - Accent1 2 2 2 2 8" xfId="4737" xr:uid="{00000000-0005-0000-0000-0000D4000000}"/>
    <cellStyle name="20% - Accent1 2 2 2 2 8 2" xfId="9694" xr:uid="{00000000-0005-0000-0000-0000D5000000}"/>
    <cellStyle name="20% - Accent1 2 2 2 2 8 2 2" xfId="19608" xr:uid="{00000000-0005-0000-0000-0000D6000000}"/>
    <cellStyle name="20% - Accent1 2 2 2 2 8 2 2 2" xfId="39440" xr:uid="{00000000-0005-0000-0000-0000D7000000}"/>
    <cellStyle name="20% - Accent1 2 2 2 2 8 2 3" xfId="29526" xr:uid="{00000000-0005-0000-0000-0000D8000000}"/>
    <cellStyle name="20% - Accent1 2 2 2 2 8 3" xfId="14651" xr:uid="{00000000-0005-0000-0000-0000D9000000}"/>
    <cellStyle name="20% - Accent1 2 2 2 2 8 3 2" xfId="34483" xr:uid="{00000000-0005-0000-0000-0000DA000000}"/>
    <cellStyle name="20% - Accent1 2 2 2 2 8 4" xfId="24569" xr:uid="{00000000-0005-0000-0000-0000DB000000}"/>
    <cellStyle name="20% - Accent1 2 2 2 2 9" xfId="5295" xr:uid="{00000000-0005-0000-0000-0000DC000000}"/>
    <cellStyle name="20% - Accent1 2 2 2 2 9 2" xfId="15209" xr:uid="{00000000-0005-0000-0000-0000DD000000}"/>
    <cellStyle name="20% - Accent1 2 2 2 2 9 2 2" xfId="35041" xr:uid="{00000000-0005-0000-0000-0000DE000000}"/>
    <cellStyle name="20% - Accent1 2 2 2 2 9 3" xfId="25127" xr:uid="{00000000-0005-0000-0000-0000DF000000}"/>
    <cellStyle name="20% - Accent1 2 2 2 3" xfId="457" xr:uid="{00000000-0005-0000-0000-0000E0000000}"/>
    <cellStyle name="20% - Accent1 2 2 2 3 10" xfId="20310" xr:uid="{00000000-0005-0000-0000-0000E1000000}"/>
    <cellStyle name="20% - Accent1 2 2 2 3 2" xfId="1681" xr:uid="{00000000-0005-0000-0000-0000E2000000}"/>
    <cellStyle name="20% - Accent1 2 2 2 3 2 2" xfId="3694" xr:uid="{00000000-0005-0000-0000-0000E3000000}"/>
    <cellStyle name="20% - Accent1 2 2 2 3 2 2 2" xfId="8651" xr:uid="{00000000-0005-0000-0000-0000E4000000}"/>
    <cellStyle name="20% - Accent1 2 2 2 3 2 2 2 2" xfId="18565" xr:uid="{00000000-0005-0000-0000-0000E5000000}"/>
    <cellStyle name="20% - Accent1 2 2 2 3 2 2 2 2 2" xfId="38397" xr:uid="{00000000-0005-0000-0000-0000E6000000}"/>
    <cellStyle name="20% - Accent1 2 2 2 3 2 2 2 3" xfId="28483" xr:uid="{00000000-0005-0000-0000-0000E7000000}"/>
    <cellStyle name="20% - Accent1 2 2 2 3 2 2 3" xfId="13608" xr:uid="{00000000-0005-0000-0000-0000E8000000}"/>
    <cellStyle name="20% - Accent1 2 2 2 3 2 2 3 2" xfId="33440" xr:uid="{00000000-0005-0000-0000-0000E9000000}"/>
    <cellStyle name="20% - Accent1 2 2 2 3 2 2 4" xfId="23526" xr:uid="{00000000-0005-0000-0000-0000EA000000}"/>
    <cellStyle name="20% - Accent1 2 2 2 3 2 3" xfId="6649" xr:uid="{00000000-0005-0000-0000-0000EB000000}"/>
    <cellStyle name="20% - Accent1 2 2 2 3 2 3 2" xfId="16563" xr:uid="{00000000-0005-0000-0000-0000EC000000}"/>
    <cellStyle name="20% - Accent1 2 2 2 3 2 3 2 2" xfId="36395" xr:uid="{00000000-0005-0000-0000-0000ED000000}"/>
    <cellStyle name="20% - Accent1 2 2 2 3 2 3 3" xfId="26481" xr:uid="{00000000-0005-0000-0000-0000EE000000}"/>
    <cellStyle name="20% - Accent1 2 2 2 3 2 4" xfId="11606" xr:uid="{00000000-0005-0000-0000-0000EF000000}"/>
    <cellStyle name="20% - Accent1 2 2 2 3 2 4 2" xfId="31438" xr:uid="{00000000-0005-0000-0000-0000F0000000}"/>
    <cellStyle name="20% - Accent1 2 2 2 3 2 5" xfId="21524" xr:uid="{00000000-0005-0000-0000-0000F1000000}"/>
    <cellStyle name="20% - Accent1 2 2 2 3 3" xfId="3039" xr:uid="{00000000-0005-0000-0000-0000F2000000}"/>
    <cellStyle name="20% - Accent1 2 2 2 3 3 2" xfId="7996" xr:uid="{00000000-0005-0000-0000-0000F3000000}"/>
    <cellStyle name="20% - Accent1 2 2 2 3 3 2 2" xfId="17910" xr:uid="{00000000-0005-0000-0000-0000F4000000}"/>
    <cellStyle name="20% - Accent1 2 2 2 3 3 2 2 2" xfId="37742" xr:uid="{00000000-0005-0000-0000-0000F5000000}"/>
    <cellStyle name="20% - Accent1 2 2 2 3 3 2 3" xfId="27828" xr:uid="{00000000-0005-0000-0000-0000F6000000}"/>
    <cellStyle name="20% - Accent1 2 2 2 3 3 3" xfId="12953" xr:uid="{00000000-0005-0000-0000-0000F7000000}"/>
    <cellStyle name="20% - Accent1 2 2 2 3 3 3 2" xfId="32785" xr:uid="{00000000-0005-0000-0000-0000F8000000}"/>
    <cellStyle name="20% - Accent1 2 2 2 3 3 4" xfId="22871" xr:uid="{00000000-0005-0000-0000-0000F9000000}"/>
    <cellStyle name="20% - Accent1 2 2 2 3 4" xfId="2404" xr:uid="{00000000-0005-0000-0000-0000FA000000}"/>
    <cellStyle name="20% - Accent1 2 2 2 3 4 2" xfId="7371" xr:uid="{00000000-0005-0000-0000-0000FB000000}"/>
    <cellStyle name="20% - Accent1 2 2 2 3 4 2 2" xfId="17285" xr:uid="{00000000-0005-0000-0000-0000FC000000}"/>
    <cellStyle name="20% - Accent1 2 2 2 3 4 2 2 2" xfId="37117" xr:uid="{00000000-0005-0000-0000-0000FD000000}"/>
    <cellStyle name="20% - Accent1 2 2 2 3 4 2 3" xfId="27203" xr:uid="{00000000-0005-0000-0000-0000FE000000}"/>
    <cellStyle name="20% - Accent1 2 2 2 3 4 3" xfId="12328" xr:uid="{00000000-0005-0000-0000-0000FF000000}"/>
    <cellStyle name="20% - Accent1 2 2 2 3 4 3 2" xfId="32160" xr:uid="{00000000-0005-0000-0000-000000010000}"/>
    <cellStyle name="20% - Accent1 2 2 2 3 4 4" xfId="22246" xr:uid="{00000000-0005-0000-0000-000001010000}"/>
    <cellStyle name="20% - Accent1 2 2 2 3 5" xfId="1018" xr:uid="{00000000-0005-0000-0000-000002010000}"/>
    <cellStyle name="20% - Accent1 2 2 2 3 5 2" xfId="5994" xr:uid="{00000000-0005-0000-0000-000003010000}"/>
    <cellStyle name="20% - Accent1 2 2 2 3 5 2 2" xfId="15908" xr:uid="{00000000-0005-0000-0000-000004010000}"/>
    <cellStyle name="20% - Accent1 2 2 2 3 5 2 2 2" xfId="35740" xr:uid="{00000000-0005-0000-0000-000005010000}"/>
    <cellStyle name="20% - Accent1 2 2 2 3 5 2 3" xfId="25826" xr:uid="{00000000-0005-0000-0000-000006010000}"/>
    <cellStyle name="20% - Accent1 2 2 2 3 5 3" xfId="10951" xr:uid="{00000000-0005-0000-0000-000007010000}"/>
    <cellStyle name="20% - Accent1 2 2 2 3 5 3 2" xfId="30783" xr:uid="{00000000-0005-0000-0000-000008010000}"/>
    <cellStyle name="20% - Accent1 2 2 2 3 5 4" xfId="20869" xr:uid="{00000000-0005-0000-0000-000009010000}"/>
    <cellStyle name="20% - Accent1 2 2 2 3 6" xfId="4319" xr:uid="{00000000-0005-0000-0000-00000A010000}"/>
    <cellStyle name="20% - Accent1 2 2 2 3 6 2" xfId="9276" xr:uid="{00000000-0005-0000-0000-00000B010000}"/>
    <cellStyle name="20% - Accent1 2 2 2 3 6 2 2" xfId="19190" xr:uid="{00000000-0005-0000-0000-00000C010000}"/>
    <cellStyle name="20% - Accent1 2 2 2 3 6 2 2 2" xfId="39022" xr:uid="{00000000-0005-0000-0000-00000D010000}"/>
    <cellStyle name="20% - Accent1 2 2 2 3 6 2 3" xfId="29108" xr:uid="{00000000-0005-0000-0000-00000E010000}"/>
    <cellStyle name="20% - Accent1 2 2 2 3 6 3" xfId="14233" xr:uid="{00000000-0005-0000-0000-00000F010000}"/>
    <cellStyle name="20% - Accent1 2 2 2 3 6 3 2" xfId="34065" xr:uid="{00000000-0005-0000-0000-000010010000}"/>
    <cellStyle name="20% - Accent1 2 2 2 3 6 4" xfId="24151" xr:uid="{00000000-0005-0000-0000-000011010000}"/>
    <cellStyle name="20% - Accent1 2 2 2 3 7" xfId="4877" xr:uid="{00000000-0005-0000-0000-000012010000}"/>
    <cellStyle name="20% - Accent1 2 2 2 3 7 2" xfId="9834" xr:uid="{00000000-0005-0000-0000-000013010000}"/>
    <cellStyle name="20% - Accent1 2 2 2 3 7 2 2" xfId="19748" xr:uid="{00000000-0005-0000-0000-000014010000}"/>
    <cellStyle name="20% - Accent1 2 2 2 3 7 2 2 2" xfId="39580" xr:uid="{00000000-0005-0000-0000-000015010000}"/>
    <cellStyle name="20% - Accent1 2 2 2 3 7 2 3" xfId="29666" xr:uid="{00000000-0005-0000-0000-000016010000}"/>
    <cellStyle name="20% - Accent1 2 2 2 3 7 3" xfId="14791" xr:uid="{00000000-0005-0000-0000-000017010000}"/>
    <cellStyle name="20% - Accent1 2 2 2 3 7 3 2" xfId="34623" xr:uid="{00000000-0005-0000-0000-000018010000}"/>
    <cellStyle name="20% - Accent1 2 2 2 3 7 4" xfId="24709" xr:uid="{00000000-0005-0000-0000-000019010000}"/>
    <cellStyle name="20% - Accent1 2 2 2 3 8" xfId="5435" xr:uid="{00000000-0005-0000-0000-00001A010000}"/>
    <cellStyle name="20% - Accent1 2 2 2 3 8 2" xfId="15349" xr:uid="{00000000-0005-0000-0000-00001B010000}"/>
    <cellStyle name="20% - Accent1 2 2 2 3 8 2 2" xfId="35181" xr:uid="{00000000-0005-0000-0000-00001C010000}"/>
    <cellStyle name="20% - Accent1 2 2 2 3 8 3" xfId="25267" xr:uid="{00000000-0005-0000-0000-00001D010000}"/>
    <cellStyle name="20% - Accent1 2 2 2 3 9" xfId="10392" xr:uid="{00000000-0005-0000-0000-00001E010000}"/>
    <cellStyle name="20% - Accent1 2 2 2 3 9 2" xfId="30224" xr:uid="{00000000-0005-0000-0000-00001F010000}"/>
    <cellStyle name="20% - Accent1 2 2 2 4" xfId="1322" xr:uid="{00000000-0005-0000-0000-000020010000}"/>
    <cellStyle name="20% - Accent1 2 2 2 4 2" xfId="3335" xr:uid="{00000000-0005-0000-0000-000021010000}"/>
    <cellStyle name="20% - Accent1 2 2 2 4 2 2" xfId="8292" xr:uid="{00000000-0005-0000-0000-000022010000}"/>
    <cellStyle name="20% - Accent1 2 2 2 4 2 2 2" xfId="18206" xr:uid="{00000000-0005-0000-0000-000023010000}"/>
    <cellStyle name="20% - Accent1 2 2 2 4 2 2 2 2" xfId="38038" xr:uid="{00000000-0005-0000-0000-000024010000}"/>
    <cellStyle name="20% - Accent1 2 2 2 4 2 2 3" xfId="28124" xr:uid="{00000000-0005-0000-0000-000025010000}"/>
    <cellStyle name="20% - Accent1 2 2 2 4 2 3" xfId="13249" xr:uid="{00000000-0005-0000-0000-000026010000}"/>
    <cellStyle name="20% - Accent1 2 2 2 4 2 3 2" xfId="33081" xr:uid="{00000000-0005-0000-0000-000027010000}"/>
    <cellStyle name="20% - Accent1 2 2 2 4 2 4" xfId="23167" xr:uid="{00000000-0005-0000-0000-000028010000}"/>
    <cellStyle name="20% - Accent1 2 2 2 4 3" xfId="6290" xr:uid="{00000000-0005-0000-0000-000029010000}"/>
    <cellStyle name="20% - Accent1 2 2 2 4 3 2" xfId="16204" xr:uid="{00000000-0005-0000-0000-00002A010000}"/>
    <cellStyle name="20% - Accent1 2 2 2 4 3 2 2" xfId="36036" xr:uid="{00000000-0005-0000-0000-00002B010000}"/>
    <cellStyle name="20% - Accent1 2 2 2 4 3 3" xfId="26122" xr:uid="{00000000-0005-0000-0000-00002C010000}"/>
    <cellStyle name="20% - Accent1 2 2 2 4 4" xfId="11247" xr:uid="{00000000-0005-0000-0000-00002D010000}"/>
    <cellStyle name="20% - Accent1 2 2 2 4 4 2" xfId="31079" xr:uid="{00000000-0005-0000-0000-00002E010000}"/>
    <cellStyle name="20% - Accent1 2 2 2 4 5" xfId="21165" xr:uid="{00000000-0005-0000-0000-00002F010000}"/>
    <cellStyle name="20% - Accent1 2 2 2 5" xfId="2757" xr:uid="{00000000-0005-0000-0000-000030010000}"/>
    <cellStyle name="20% - Accent1 2 2 2 5 2" xfId="7717" xr:uid="{00000000-0005-0000-0000-000031010000}"/>
    <cellStyle name="20% - Accent1 2 2 2 5 2 2" xfId="17631" xr:uid="{00000000-0005-0000-0000-000032010000}"/>
    <cellStyle name="20% - Accent1 2 2 2 5 2 2 2" xfId="37463" xr:uid="{00000000-0005-0000-0000-000033010000}"/>
    <cellStyle name="20% - Accent1 2 2 2 5 2 3" xfId="27549" xr:uid="{00000000-0005-0000-0000-000034010000}"/>
    <cellStyle name="20% - Accent1 2 2 2 5 3" xfId="12674" xr:uid="{00000000-0005-0000-0000-000035010000}"/>
    <cellStyle name="20% - Accent1 2 2 2 5 3 2" xfId="32506" xr:uid="{00000000-0005-0000-0000-000036010000}"/>
    <cellStyle name="20% - Accent1 2 2 2 5 4" xfId="22592" xr:uid="{00000000-0005-0000-0000-000037010000}"/>
    <cellStyle name="20% - Accent1 2 2 2 6" xfId="2045" xr:uid="{00000000-0005-0000-0000-000038010000}"/>
    <cellStyle name="20% - Accent1 2 2 2 6 2" xfId="7012" xr:uid="{00000000-0005-0000-0000-000039010000}"/>
    <cellStyle name="20% - Accent1 2 2 2 6 2 2" xfId="16926" xr:uid="{00000000-0005-0000-0000-00003A010000}"/>
    <cellStyle name="20% - Accent1 2 2 2 6 2 2 2" xfId="36758" xr:uid="{00000000-0005-0000-0000-00003B010000}"/>
    <cellStyle name="20% - Accent1 2 2 2 6 2 3" xfId="26844" xr:uid="{00000000-0005-0000-0000-00003C010000}"/>
    <cellStyle name="20% - Accent1 2 2 2 6 3" xfId="11969" xr:uid="{00000000-0005-0000-0000-00003D010000}"/>
    <cellStyle name="20% - Accent1 2 2 2 6 3 2" xfId="31801" xr:uid="{00000000-0005-0000-0000-00003E010000}"/>
    <cellStyle name="20% - Accent1 2 2 2 6 4" xfId="21887" xr:uid="{00000000-0005-0000-0000-00003F010000}"/>
    <cellStyle name="20% - Accent1 2 2 2 7" xfId="738" xr:uid="{00000000-0005-0000-0000-000040010000}"/>
    <cellStyle name="20% - Accent1 2 2 2 7 2" xfId="5715" xr:uid="{00000000-0005-0000-0000-000041010000}"/>
    <cellStyle name="20% - Accent1 2 2 2 7 2 2" xfId="15629" xr:uid="{00000000-0005-0000-0000-000042010000}"/>
    <cellStyle name="20% - Accent1 2 2 2 7 2 2 2" xfId="35461" xr:uid="{00000000-0005-0000-0000-000043010000}"/>
    <cellStyle name="20% - Accent1 2 2 2 7 2 3" xfId="25547" xr:uid="{00000000-0005-0000-0000-000044010000}"/>
    <cellStyle name="20% - Accent1 2 2 2 7 3" xfId="10672" xr:uid="{00000000-0005-0000-0000-000045010000}"/>
    <cellStyle name="20% - Accent1 2 2 2 7 3 2" xfId="30504" xr:uid="{00000000-0005-0000-0000-000046010000}"/>
    <cellStyle name="20% - Accent1 2 2 2 7 4" xfId="20590" xr:uid="{00000000-0005-0000-0000-000047010000}"/>
    <cellStyle name="20% - Accent1 2 2 2 8" xfId="4040" xr:uid="{00000000-0005-0000-0000-000048010000}"/>
    <cellStyle name="20% - Accent1 2 2 2 8 2" xfId="8997" xr:uid="{00000000-0005-0000-0000-000049010000}"/>
    <cellStyle name="20% - Accent1 2 2 2 8 2 2" xfId="18911" xr:uid="{00000000-0005-0000-0000-00004A010000}"/>
    <cellStyle name="20% - Accent1 2 2 2 8 2 2 2" xfId="38743" xr:uid="{00000000-0005-0000-0000-00004B010000}"/>
    <cellStyle name="20% - Accent1 2 2 2 8 2 3" xfId="28829" xr:uid="{00000000-0005-0000-0000-00004C010000}"/>
    <cellStyle name="20% - Accent1 2 2 2 8 3" xfId="13954" xr:uid="{00000000-0005-0000-0000-00004D010000}"/>
    <cellStyle name="20% - Accent1 2 2 2 8 3 2" xfId="33786" xr:uid="{00000000-0005-0000-0000-00004E010000}"/>
    <cellStyle name="20% - Accent1 2 2 2 8 4" xfId="23872" xr:uid="{00000000-0005-0000-0000-00004F010000}"/>
    <cellStyle name="20% - Accent1 2 2 2 9" xfId="4598" xr:uid="{00000000-0005-0000-0000-000050010000}"/>
    <cellStyle name="20% - Accent1 2 2 2 9 2" xfId="9555" xr:uid="{00000000-0005-0000-0000-000051010000}"/>
    <cellStyle name="20% - Accent1 2 2 2 9 2 2" xfId="19469" xr:uid="{00000000-0005-0000-0000-000052010000}"/>
    <cellStyle name="20% - Accent1 2 2 2 9 2 2 2" xfId="39301" xr:uid="{00000000-0005-0000-0000-000053010000}"/>
    <cellStyle name="20% - Accent1 2 2 2 9 2 3" xfId="29387" xr:uid="{00000000-0005-0000-0000-000054010000}"/>
    <cellStyle name="20% - Accent1 2 2 2 9 3" xfId="14512" xr:uid="{00000000-0005-0000-0000-000055010000}"/>
    <cellStyle name="20% - Accent1 2 2 2 9 3 2" xfId="34344" xr:uid="{00000000-0005-0000-0000-000056010000}"/>
    <cellStyle name="20% - Accent1 2 2 2 9 4" xfId="24430" xr:uid="{00000000-0005-0000-0000-000057010000}"/>
    <cellStyle name="20% - Accent1 2 2 3" xfId="248" xr:uid="{00000000-0005-0000-0000-000058010000}"/>
    <cellStyle name="20% - Accent1 2 2 3 10" xfId="10186" xr:uid="{00000000-0005-0000-0000-000059010000}"/>
    <cellStyle name="20% - Accent1 2 2 3 10 2" xfId="30018" xr:uid="{00000000-0005-0000-0000-00005A010000}"/>
    <cellStyle name="20% - Accent1 2 2 3 11" xfId="20104" xr:uid="{00000000-0005-0000-0000-00005B010000}"/>
    <cellStyle name="20% - Accent1 2 2 3 2" xfId="530" xr:uid="{00000000-0005-0000-0000-00005C010000}"/>
    <cellStyle name="20% - Accent1 2 2 3 2 10" xfId="20383" xr:uid="{00000000-0005-0000-0000-00005D010000}"/>
    <cellStyle name="20% - Accent1 2 2 3 2 2" xfId="1771" xr:uid="{00000000-0005-0000-0000-00005E010000}"/>
    <cellStyle name="20% - Accent1 2 2 3 2 2 2" xfId="3784" xr:uid="{00000000-0005-0000-0000-00005F010000}"/>
    <cellStyle name="20% - Accent1 2 2 3 2 2 2 2" xfId="8741" xr:uid="{00000000-0005-0000-0000-000060010000}"/>
    <cellStyle name="20% - Accent1 2 2 3 2 2 2 2 2" xfId="18655" xr:uid="{00000000-0005-0000-0000-000061010000}"/>
    <cellStyle name="20% - Accent1 2 2 3 2 2 2 2 2 2" xfId="38487" xr:uid="{00000000-0005-0000-0000-000062010000}"/>
    <cellStyle name="20% - Accent1 2 2 3 2 2 2 2 3" xfId="28573" xr:uid="{00000000-0005-0000-0000-000063010000}"/>
    <cellStyle name="20% - Accent1 2 2 3 2 2 2 3" xfId="13698" xr:uid="{00000000-0005-0000-0000-000064010000}"/>
    <cellStyle name="20% - Accent1 2 2 3 2 2 2 3 2" xfId="33530" xr:uid="{00000000-0005-0000-0000-000065010000}"/>
    <cellStyle name="20% - Accent1 2 2 3 2 2 2 4" xfId="23616" xr:uid="{00000000-0005-0000-0000-000066010000}"/>
    <cellStyle name="20% - Accent1 2 2 3 2 2 3" xfId="6739" xr:uid="{00000000-0005-0000-0000-000067010000}"/>
    <cellStyle name="20% - Accent1 2 2 3 2 2 3 2" xfId="16653" xr:uid="{00000000-0005-0000-0000-000068010000}"/>
    <cellStyle name="20% - Accent1 2 2 3 2 2 3 2 2" xfId="36485" xr:uid="{00000000-0005-0000-0000-000069010000}"/>
    <cellStyle name="20% - Accent1 2 2 3 2 2 3 3" xfId="26571" xr:uid="{00000000-0005-0000-0000-00006A010000}"/>
    <cellStyle name="20% - Accent1 2 2 3 2 2 4" xfId="11696" xr:uid="{00000000-0005-0000-0000-00006B010000}"/>
    <cellStyle name="20% - Accent1 2 2 3 2 2 4 2" xfId="31528" xr:uid="{00000000-0005-0000-0000-00006C010000}"/>
    <cellStyle name="20% - Accent1 2 2 3 2 2 5" xfId="21614" xr:uid="{00000000-0005-0000-0000-00006D010000}"/>
    <cellStyle name="20% - Accent1 2 2 3 2 3" xfId="3112" xr:uid="{00000000-0005-0000-0000-00006E010000}"/>
    <cellStyle name="20% - Accent1 2 2 3 2 3 2" xfId="8069" xr:uid="{00000000-0005-0000-0000-00006F010000}"/>
    <cellStyle name="20% - Accent1 2 2 3 2 3 2 2" xfId="17983" xr:uid="{00000000-0005-0000-0000-000070010000}"/>
    <cellStyle name="20% - Accent1 2 2 3 2 3 2 2 2" xfId="37815" xr:uid="{00000000-0005-0000-0000-000071010000}"/>
    <cellStyle name="20% - Accent1 2 2 3 2 3 2 3" xfId="27901" xr:uid="{00000000-0005-0000-0000-000072010000}"/>
    <cellStyle name="20% - Accent1 2 2 3 2 3 3" xfId="13026" xr:uid="{00000000-0005-0000-0000-000073010000}"/>
    <cellStyle name="20% - Accent1 2 2 3 2 3 3 2" xfId="32858" xr:uid="{00000000-0005-0000-0000-000074010000}"/>
    <cellStyle name="20% - Accent1 2 2 3 2 3 4" xfId="22944" xr:uid="{00000000-0005-0000-0000-000075010000}"/>
    <cellStyle name="20% - Accent1 2 2 3 2 4" xfId="2494" xr:uid="{00000000-0005-0000-0000-000076010000}"/>
    <cellStyle name="20% - Accent1 2 2 3 2 4 2" xfId="7461" xr:uid="{00000000-0005-0000-0000-000077010000}"/>
    <cellStyle name="20% - Accent1 2 2 3 2 4 2 2" xfId="17375" xr:uid="{00000000-0005-0000-0000-000078010000}"/>
    <cellStyle name="20% - Accent1 2 2 3 2 4 2 2 2" xfId="37207" xr:uid="{00000000-0005-0000-0000-000079010000}"/>
    <cellStyle name="20% - Accent1 2 2 3 2 4 2 3" xfId="27293" xr:uid="{00000000-0005-0000-0000-00007A010000}"/>
    <cellStyle name="20% - Accent1 2 2 3 2 4 3" xfId="12418" xr:uid="{00000000-0005-0000-0000-00007B010000}"/>
    <cellStyle name="20% - Accent1 2 2 3 2 4 3 2" xfId="32250" xr:uid="{00000000-0005-0000-0000-00007C010000}"/>
    <cellStyle name="20% - Accent1 2 2 3 2 4 4" xfId="22336" xr:uid="{00000000-0005-0000-0000-00007D010000}"/>
    <cellStyle name="20% - Accent1 2 2 3 2 5" xfId="1091" xr:uid="{00000000-0005-0000-0000-00007E010000}"/>
    <cellStyle name="20% - Accent1 2 2 3 2 5 2" xfId="6067" xr:uid="{00000000-0005-0000-0000-00007F010000}"/>
    <cellStyle name="20% - Accent1 2 2 3 2 5 2 2" xfId="15981" xr:uid="{00000000-0005-0000-0000-000080010000}"/>
    <cellStyle name="20% - Accent1 2 2 3 2 5 2 2 2" xfId="35813" xr:uid="{00000000-0005-0000-0000-000081010000}"/>
    <cellStyle name="20% - Accent1 2 2 3 2 5 2 3" xfId="25899" xr:uid="{00000000-0005-0000-0000-000082010000}"/>
    <cellStyle name="20% - Accent1 2 2 3 2 5 3" xfId="11024" xr:uid="{00000000-0005-0000-0000-000083010000}"/>
    <cellStyle name="20% - Accent1 2 2 3 2 5 3 2" xfId="30856" xr:uid="{00000000-0005-0000-0000-000084010000}"/>
    <cellStyle name="20% - Accent1 2 2 3 2 5 4" xfId="20942" xr:uid="{00000000-0005-0000-0000-000085010000}"/>
    <cellStyle name="20% - Accent1 2 2 3 2 6" xfId="4392" xr:uid="{00000000-0005-0000-0000-000086010000}"/>
    <cellStyle name="20% - Accent1 2 2 3 2 6 2" xfId="9349" xr:uid="{00000000-0005-0000-0000-000087010000}"/>
    <cellStyle name="20% - Accent1 2 2 3 2 6 2 2" xfId="19263" xr:uid="{00000000-0005-0000-0000-000088010000}"/>
    <cellStyle name="20% - Accent1 2 2 3 2 6 2 2 2" xfId="39095" xr:uid="{00000000-0005-0000-0000-000089010000}"/>
    <cellStyle name="20% - Accent1 2 2 3 2 6 2 3" xfId="29181" xr:uid="{00000000-0005-0000-0000-00008A010000}"/>
    <cellStyle name="20% - Accent1 2 2 3 2 6 3" xfId="14306" xr:uid="{00000000-0005-0000-0000-00008B010000}"/>
    <cellStyle name="20% - Accent1 2 2 3 2 6 3 2" xfId="34138" xr:uid="{00000000-0005-0000-0000-00008C010000}"/>
    <cellStyle name="20% - Accent1 2 2 3 2 6 4" xfId="24224" xr:uid="{00000000-0005-0000-0000-00008D010000}"/>
    <cellStyle name="20% - Accent1 2 2 3 2 7" xfId="4950" xr:uid="{00000000-0005-0000-0000-00008E010000}"/>
    <cellStyle name="20% - Accent1 2 2 3 2 7 2" xfId="9907" xr:uid="{00000000-0005-0000-0000-00008F010000}"/>
    <cellStyle name="20% - Accent1 2 2 3 2 7 2 2" xfId="19821" xr:uid="{00000000-0005-0000-0000-000090010000}"/>
    <cellStyle name="20% - Accent1 2 2 3 2 7 2 2 2" xfId="39653" xr:uid="{00000000-0005-0000-0000-000091010000}"/>
    <cellStyle name="20% - Accent1 2 2 3 2 7 2 3" xfId="29739" xr:uid="{00000000-0005-0000-0000-000092010000}"/>
    <cellStyle name="20% - Accent1 2 2 3 2 7 3" xfId="14864" xr:uid="{00000000-0005-0000-0000-000093010000}"/>
    <cellStyle name="20% - Accent1 2 2 3 2 7 3 2" xfId="34696" xr:uid="{00000000-0005-0000-0000-000094010000}"/>
    <cellStyle name="20% - Accent1 2 2 3 2 7 4" xfId="24782" xr:uid="{00000000-0005-0000-0000-000095010000}"/>
    <cellStyle name="20% - Accent1 2 2 3 2 8" xfId="5508" xr:uid="{00000000-0005-0000-0000-000096010000}"/>
    <cellStyle name="20% - Accent1 2 2 3 2 8 2" xfId="15422" xr:uid="{00000000-0005-0000-0000-000097010000}"/>
    <cellStyle name="20% - Accent1 2 2 3 2 8 2 2" xfId="35254" xr:uid="{00000000-0005-0000-0000-000098010000}"/>
    <cellStyle name="20% - Accent1 2 2 3 2 8 3" xfId="25340" xr:uid="{00000000-0005-0000-0000-000099010000}"/>
    <cellStyle name="20% - Accent1 2 2 3 2 9" xfId="10465" xr:uid="{00000000-0005-0000-0000-00009A010000}"/>
    <cellStyle name="20% - Accent1 2 2 3 2 9 2" xfId="30297" xr:uid="{00000000-0005-0000-0000-00009B010000}"/>
    <cellStyle name="20% - Accent1 2 2 3 3" xfId="1412" xr:uid="{00000000-0005-0000-0000-00009C010000}"/>
    <cellStyle name="20% - Accent1 2 2 3 3 2" xfId="3425" xr:uid="{00000000-0005-0000-0000-00009D010000}"/>
    <cellStyle name="20% - Accent1 2 2 3 3 2 2" xfId="8382" xr:uid="{00000000-0005-0000-0000-00009E010000}"/>
    <cellStyle name="20% - Accent1 2 2 3 3 2 2 2" xfId="18296" xr:uid="{00000000-0005-0000-0000-00009F010000}"/>
    <cellStyle name="20% - Accent1 2 2 3 3 2 2 2 2" xfId="38128" xr:uid="{00000000-0005-0000-0000-0000A0010000}"/>
    <cellStyle name="20% - Accent1 2 2 3 3 2 2 3" xfId="28214" xr:uid="{00000000-0005-0000-0000-0000A1010000}"/>
    <cellStyle name="20% - Accent1 2 2 3 3 2 3" xfId="13339" xr:uid="{00000000-0005-0000-0000-0000A2010000}"/>
    <cellStyle name="20% - Accent1 2 2 3 3 2 3 2" xfId="33171" xr:uid="{00000000-0005-0000-0000-0000A3010000}"/>
    <cellStyle name="20% - Accent1 2 2 3 3 2 4" xfId="23257" xr:uid="{00000000-0005-0000-0000-0000A4010000}"/>
    <cellStyle name="20% - Accent1 2 2 3 3 3" xfId="6380" xr:uid="{00000000-0005-0000-0000-0000A5010000}"/>
    <cellStyle name="20% - Accent1 2 2 3 3 3 2" xfId="16294" xr:uid="{00000000-0005-0000-0000-0000A6010000}"/>
    <cellStyle name="20% - Accent1 2 2 3 3 3 2 2" xfId="36126" xr:uid="{00000000-0005-0000-0000-0000A7010000}"/>
    <cellStyle name="20% - Accent1 2 2 3 3 3 3" xfId="26212" xr:uid="{00000000-0005-0000-0000-0000A8010000}"/>
    <cellStyle name="20% - Accent1 2 2 3 3 4" xfId="11337" xr:uid="{00000000-0005-0000-0000-0000A9010000}"/>
    <cellStyle name="20% - Accent1 2 2 3 3 4 2" xfId="31169" xr:uid="{00000000-0005-0000-0000-0000AA010000}"/>
    <cellStyle name="20% - Accent1 2 2 3 3 5" xfId="21255" xr:uid="{00000000-0005-0000-0000-0000AB010000}"/>
    <cellStyle name="20% - Accent1 2 2 3 4" xfId="2831" xr:uid="{00000000-0005-0000-0000-0000AC010000}"/>
    <cellStyle name="20% - Accent1 2 2 3 4 2" xfId="7790" xr:uid="{00000000-0005-0000-0000-0000AD010000}"/>
    <cellStyle name="20% - Accent1 2 2 3 4 2 2" xfId="17704" xr:uid="{00000000-0005-0000-0000-0000AE010000}"/>
    <cellStyle name="20% - Accent1 2 2 3 4 2 2 2" xfId="37536" xr:uid="{00000000-0005-0000-0000-0000AF010000}"/>
    <cellStyle name="20% - Accent1 2 2 3 4 2 3" xfId="27622" xr:uid="{00000000-0005-0000-0000-0000B0010000}"/>
    <cellStyle name="20% - Accent1 2 2 3 4 3" xfId="12747" xr:uid="{00000000-0005-0000-0000-0000B1010000}"/>
    <cellStyle name="20% - Accent1 2 2 3 4 3 2" xfId="32579" xr:uid="{00000000-0005-0000-0000-0000B2010000}"/>
    <cellStyle name="20% - Accent1 2 2 3 4 4" xfId="22665" xr:uid="{00000000-0005-0000-0000-0000B3010000}"/>
    <cellStyle name="20% - Accent1 2 2 3 5" xfId="2135" xr:uid="{00000000-0005-0000-0000-0000B4010000}"/>
    <cellStyle name="20% - Accent1 2 2 3 5 2" xfId="7102" xr:uid="{00000000-0005-0000-0000-0000B5010000}"/>
    <cellStyle name="20% - Accent1 2 2 3 5 2 2" xfId="17016" xr:uid="{00000000-0005-0000-0000-0000B6010000}"/>
    <cellStyle name="20% - Accent1 2 2 3 5 2 2 2" xfId="36848" xr:uid="{00000000-0005-0000-0000-0000B7010000}"/>
    <cellStyle name="20% - Accent1 2 2 3 5 2 3" xfId="26934" xr:uid="{00000000-0005-0000-0000-0000B8010000}"/>
    <cellStyle name="20% - Accent1 2 2 3 5 3" xfId="12059" xr:uid="{00000000-0005-0000-0000-0000B9010000}"/>
    <cellStyle name="20% - Accent1 2 2 3 5 3 2" xfId="31891" xr:uid="{00000000-0005-0000-0000-0000BA010000}"/>
    <cellStyle name="20% - Accent1 2 2 3 5 4" xfId="21977" xr:uid="{00000000-0005-0000-0000-0000BB010000}"/>
    <cellStyle name="20% - Accent1 2 2 3 6" xfId="811" xr:uid="{00000000-0005-0000-0000-0000BC010000}"/>
    <cellStyle name="20% - Accent1 2 2 3 6 2" xfId="5788" xr:uid="{00000000-0005-0000-0000-0000BD010000}"/>
    <cellStyle name="20% - Accent1 2 2 3 6 2 2" xfId="15702" xr:uid="{00000000-0005-0000-0000-0000BE010000}"/>
    <cellStyle name="20% - Accent1 2 2 3 6 2 2 2" xfId="35534" xr:uid="{00000000-0005-0000-0000-0000BF010000}"/>
    <cellStyle name="20% - Accent1 2 2 3 6 2 3" xfId="25620" xr:uid="{00000000-0005-0000-0000-0000C0010000}"/>
    <cellStyle name="20% - Accent1 2 2 3 6 3" xfId="10745" xr:uid="{00000000-0005-0000-0000-0000C1010000}"/>
    <cellStyle name="20% - Accent1 2 2 3 6 3 2" xfId="30577" xr:uid="{00000000-0005-0000-0000-0000C2010000}"/>
    <cellStyle name="20% - Accent1 2 2 3 6 4" xfId="20663" xr:uid="{00000000-0005-0000-0000-0000C3010000}"/>
    <cellStyle name="20% - Accent1 2 2 3 7" xfId="4113" xr:uid="{00000000-0005-0000-0000-0000C4010000}"/>
    <cellStyle name="20% - Accent1 2 2 3 7 2" xfId="9070" xr:uid="{00000000-0005-0000-0000-0000C5010000}"/>
    <cellStyle name="20% - Accent1 2 2 3 7 2 2" xfId="18984" xr:uid="{00000000-0005-0000-0000-0000C6010000}"/>
    <cellStyle name="20% - Accent1 2 2 3 7 2 2 2" xfId="38816" xr:uid="{00000000-0005-0000-0000-0000C7010000}"/>
    <cellStyle name="20% - Accent1 2 2 3 7 2 3" xfId="28902" xr:uid="{00000000-0005-0000-0000-0000C8010000}"/>
    <cellStyle name="20% - Accent1 2 2 3 7 3" xfId="14027" xr:uid="{00000000-0005-0000-0000-0000C9010000}"/>
    <cellStyle name="20% - Accent1 2 2 3 7 3 2" xfId="33859" xr:uid="{00000000-0005-0000-0000-0000CA010000}"/>
    <cellStyle name="20% - Accent1 2 2 3 7 4" xfId="23945" xr:uid="{00000000-0005-0000-0000-0000CB010000}"/>
    <cellStyle name="20% - Accent1 2 2 3 8" xfId="4671" xr:uid="{00000000-0005-0000-0000-0000CC010000}"/>
    <cellStyle name="20% - Accent1 2 2 3 8 2" xfId="9628" xr:uid="{00000000-0005-0000-0000-0000CD010000}"/>
    <cellStyle name="20% - Accent1 2 2 3 8 2 2" xfId="19542" xr:uid="{00000000-0005-0000-0000-0000CE010000}"/>
    <cellStyle name="20% - Accent1 2 2 3 8 2 2 2" xfId="39374" xr:uid="{00000000-0005-0000-0000-0000CF010000}"/>
    <cellStyle name="20% - Accent1 2 2 3 8 2 3" xfId="29460" xr:uid="{00000000-0005-0000-0000-0000D0010000}"/>
    <cellStyle name="20% - Accent1 2 2 3 8 3" xfId="14585" xr:uid="{00000000-0005-0000-0000-0000D1010000}"/>
    <cellStyle name="20% - Accent1 2 2 3 8 3 2" xfId="34417" xr:uid="{00000000-0005-0000-0000-0000D2010000}"/>
    <cellStyle name="20% - Accent1 2 2 3 8 4" xfId="24503" xr:uid="{00000000-0005-0000-0000-0000D3010000}"/>
    <cellStyle name="20% - Accent1 2 2 3 9" xfId="5229" xr:uid="{00000000-0005-0000-0000-0000D4010000}"/>
    <cellStyle name="20% - Accent1 2 2 3 9 2" xfId="15143" xr:uid="{00000000-0005-0000-0000-0000D5010000}"/>
    <cellStyle name="20% - Accent1 2 2 3 9 2 2" xfId="34975" xr:uid="{00000000-0005-0000-0000-0000D6010000}"/>
    <cellStyle name="20% - Accent1 2 2 3 9 3" xfId="25061" xr:uid="{00000000-0005-0000-0000-0000D7010000}"/>
    <cellStyle name="20% - Accent1 2 2 4" xfId="391" xr:uid="{00000000-0005-0000-0000-0000D8010000}"/>
    <cellStyle name="20% - Accent1 2 2 4 10" xfId="20244" xr:uid="{00000000-0005-0000-0000-0000D9010000}"/>
    <cellStyle name="20% - Accent1 2 2 4 2" xfId="1591" xr:uid="{00000000-0005-0000-0000-0000DA010000}"/>
    <cellStyle name="20% - Accent1 2 2 4 2 2" xfId="3604" xr:uid="{00000000-0005-0000-0000-0000DB010000}"/>
    <cellStyle name="20% - Accent1 2 2 4 2 2 2" xfId="8561" xr:uid="{00000000-0005-0000-0000-0000DC010000}"/>
    <cellStyle name="20% - Accent1 2 2 4 2 2 2 2" xfId="18475" xr:uid="{00000000-0005-0000-0000-0000DD010000}"/>
    <cellStyle name="20% - Accent1 2 2 4 2 2 2 2 2" xfId="38307" xr:uid="{00000000-0005-0000-0000-0000DE010000}"/>
    <cellStyle name="20% - Accent1 2 2 4 2 2 2 3" xfId="28393" xr:uid="{00000000-0005-0000-0000-0000DF010000}"/>
    <cellStyle name="20% - Accent1 2 2 4 2 2 3" xfId="13518" xr:uid="{00000000-0005-0000-0000-0000E0010000}"/>
    <cellStyle name="20% - Accent1 2 2 4 2 2 3 2" xfId="33350" xr:uid="{00000000-0005-0000-0000-0000E1010000}"/>
    <cellStyle name="20% - Accent1 2 2 4 2 2 4" xfId="23436" xr:uid="{00000000-0005-0000-0000-0000E2010000}"/>
    <cellStyle name="20% - Accent1 2 2 4 2 3" xfId="6559" xr:uid="{00000000-0005-0000-0000-0000E3010000}"/>
    <cellStyle name="20% - Accent1 2 2 4 2 3 2" xfId="16473" xr:uid="{00000000-0005-0000-0000-0000E4010000}"/>
    <cellStyle name="20% - Accent1 2 2 4 2 3 2 2" xfId="36305" xr:uid="{00000000-0005-0000-0000-0000E5010000}"/>
    <cellStyle name="20% - Accent1 2 2 4 2 3 3" xfId="26391" xr:uid="{00000000-0005-0000-0000-0000E6010000}"/>
    <cellStyle name="20% - Accent1 2 2 4 2 4" xfId="11516" xr:uid="{00000000-0005-0000-0000-0000E7010000}"/>
    <cellStyle name="20% - Accent1 2 2 4 2 4 2" xfId="31348" xr:uid="{00000000-0005-0000-0000-0000E8010000}"/>
    <cellStyle name="20% - Accent1 2 2 4 2 5" xfId="21434" xr:uid="{00000000-0005-0000-0000-0000E9010000}"/>
    <cellStyle name="20% - Accent1 2 2 4 3" xfId="2973" xr:uid="{00000000-0005-0000-0000-0000EA010000}"/>
    <cellStyle name="20% - Accent1 2 2 4 3 2" xfId="7930" xr:uid="{00000000-0005-0000-0000-0000EB010000}"/>
    <cellStyle name="20% - Accent1 2 2 4 3 2 2" xfId="17844" xr:uid="{00000000-0005-0000-0000-0000EC010000}"/>
    <cellStyle name="20% - Accent1 2 2 4 3 2 2 2" xfId="37676" xr:uid="{00000000-0005-0000-0000-0000ED010000}"/>
    <cellStyle name="20% - Accent1 2 2 4 3 2 3" xfId="27762" xr:uid="{00000000-0005-0000-0000-0000EE010000}"/>
    <cellStyle name="20% - Accent1 2 2 4 3 3" xfId="12887" xr:uid="{00000000-0005-0000-0000-0000EF010000}"/>
    <cellStyle name="20% - Accent1 2 2 4 3 3 2" xfId="32719" xr:uid="{00000000-0005-0000-0000-0000F0010000}"/>
    <cellStyle name="20% - Accent1 2 2 4 3 4" xfId="22805" xr:uid="{00000000-0005-0000-0000-0000F1010000}"/>
    <cellStyle name="20% - Accent1 2 2 4 4" xfId="2314" xr:uid="{00000000-0005-0000-0000-0000F2010000}"/>
    <cellStyle name="20% - Accent1 2 2 4 4 2" xfId="7281" xr:uid="{00000000-0005-0000-0000-0000F3010000}"/>
    <cellStyle name="20% - Accent1 2 2 4 4 2 2" xfId="17195" xr:uid="{00000000-0005-0000-0000-0000F4010000}"/>
    <cellStyle name="20% - Accent1 2 2 4 4 2 2 2" xfId="37027" xr:uid="{00000000-0005-0000-0000-0000F5010000}"/>
    <cellStyle name="20% - Accent1 2 2 4 4 2 3" xfId="27113" xr:uid="{00000000-0005-0000-0000-0000F6010000}"/>
    <cellStyle name="20% - Accent1 2 2 4 4 3" xfId="12238" xr:uid="{00000000-0005-0000-0000-0000F7010000}"/>
    <cellStyle name="20% - Accent1 2 2 4 4 3 2" xfId="32070" xr:uid="{00000000-0005-0000-0000-0000F8010000}"/>
    <cellStyle name="20% - Accent1 2 2 4 4 4" xfId="22156" xr:uid="{00000000-0005-0000-0000-0000F9010000}"/>
    <cellStyle name="20% - Accent1 2 2 4 5" xfId="952" xr:uid="{00000000-0005-0000-0000-0000FA010000}"/>
    <cellStyle name="20% - Accent1 2 2 4 5 2" xfId="5928" xr:uid="{00000000-0005-0000-0000-0000FB010000}"/>
    <cellStyle name="20% - Accent1 2 2 4 5 2 2" xfId="15842" xr:uid="{00000000-0005-0000-0000-0000FC010000}"/>
    <cellStyle name="20% - Accent1 2 2 4 5 2 2 2" xfId="35674" xr:uid="{00000000-0005-0000-0000-0000FD010000}"/>
    <cellStyle name="20% - Accent1 2 2 4 5 2 3" xfId="25760" xr:uid="{00000000-0005-0000-0000-0000FE010000}"/>
    <cellStyle name="20% - Accent1 2 2 4 5 3" xfId="10885" xr:uid="{00000000-0005-0000-0000-0000FF010000}"/>
    <cellStyle name="20% - Accent1 2 2 4 5 3 2" xfId="30717" xr:uid="{00000000-0005-0000-0000-000000020000}"/>
    <cellStyle name="20% - Accent1 2 2 4 5 4" xfId="20803" xr:uid="{00000000-0005-0000-0000-000001020000}"/>
    <cellStyle name="20% - Accent1 2 2 4 6" xfId="4253" xr:uid="{00000000-0005-0000-0000-000002020000}"/>
    <cellStyle name="20% - Accent1 2 2 4 6 2" xfId="9210" xr:uid="{00000000-0005-0000-0000-000003020000}"/>
    <cellStyle name="20% - Accent1 2 2 4 6 2 2" xfId="19124" xr:uid="{00000000-0005-0000-0000-000004020000}"/>
    <cellStyle name="20% - Accent1 2 2 4 6 2 2 2" xfId="38956" xr:uid="{00000000-0005-0000-0000-000005020000}"/>
    <cellStyle name="20% - Accent1 2 2 4 6 2 3" xfId="29042" xr:uid="{00000000-0005-0000-0000-000006020000}"/>
    <cellStyle name="20% - Accent1 2 2 4 6 3" xfId="14167" xr:uid="{00000000-0005-0000-0000-000007020000}"/>
    <cellStyle name="20% - Accent1 2 2 4 6 3 2" xfId="33999" xr:uid="{00000000-0005-0000-0000-000008020000}"/>
    <cellStyle name="20% - Accent1 2 2 4 6 4" xfId="24085" xr:uid="{00000000-0005-0000-0000-000009020000}"/>
    <cellStyle name="20% - Accent1 2 2 4 7" xfId="4811" xr:uid="{00000000-0005-0000-0000-00000A020000}"/>
    <cellStyle name="20% - Accent1 2 2 4 7 2" xfId="9768" xr:uid="{00000000-0005-0000-0000-00000B020000}"/>
    <cellStyle name="20% - Accent1 2 2 4 7 2 2" xfId="19682" xr:uid="{00000000-0005-0000-0000-00000C020000}"/>
    <cellStyle name="20% - Accent1 2 2 4 7 2 2 2" xfId="39514" xr:uid="{00000000-0005-0000-0000-00000D020000}"/>
    <cellStyle name="20% - Accent1 2 2 4 7 2 3" xfId="29600" xr:uid="{00000000-0005-0000-0000-00000E020000}"/>
    <cellStyle name="20% - Accent1 2 2 4 7 3" xfId="14725" xr:uid="{00000000-0005-0000-0000-00000F020000}"/>
    <cellStyle name="20% - Accent1 2 2 4 7 3 2" xfId="34557" xr:uid="{00000000-0005-0000-0000-000010020000}"/>
    <cellStyle name="20% - Accent1 2 2 4 7 4" xfId="24643" xr:uid="{00000000-0005-0000-0000-000011020000}"/>
    <cellStyle name="20% - Accent1 2 2 4 8" xfId="5369" xr:uid="{00000000-0005-0000-0000-000012020000}"/>
    <cellStyle name="20% - Accent1 2 2 4 8 2" xfId="15283" xr:uid="{00000000-0005-0000-0000-000013020000}"/>
    <cellStyle name="20% - Accent1 2 2 4 8 2 2" xfId="35115" xr:uid="{00000000-0005-0000-0000-000014020000}"/>
    <cellStyle name="20% - Accent1 2 2 4 8 3" xfId="25201" xr:uid="{00000000-0005-0000-0000-000015020000}"/>
    <cellStyle name="20% - Accent1 2 2 4 9" xfId="10326" xr:uid="{00000000-0005-0000-0000-000016020000}"/>
    <cellStyle name="20% - Accent1 2 2 4 9 2" xfId="30158" xr:uid="{00000000-0005-0000-0000-000017020000}"/>
    <cellStyle name="20% - Accent1 2 2 5" xfId="1232" xr:uid="{00000000-0005-0000-0000-000018020000}"/>
    <cellStyle name="20% - Accent1 2 2 5 2" xfId="3245" xr:uid="{00000000-0005-0000-0000-000019020000}"/>
    <cellStyle name="20% - Accent1 2 2 5 2 2" xfId="8202" xr:uid="{00000000-0005-0000-0000-00001A020000}"/>
    <cellStyle name="20% - Accent1 2 2 5 2 2 2" xfId="18116" xr:uid="{00000000-0005-0000-0000-00001B020000}"/>
    <cellStyle name="20% - Accent1 2 2 5 2 2 2 2" xfId="37948" xr:uid="{00000000-0005-0000-0000-00001C020000}"/>
    <cellStyle name="20% - Accent1 2 2 5 2 2 3" xfId="28034" xr:uid="{00000000-0005-0000-0000-00001D020000}"/>
    <cellStyle name="20% - Accent1 2 2 5 2 3" xfId="13159" xr:uid="{00000000-0005-0000-0000-00001E020000}"/>
    <cellStyle name="20% - Accent1 2 2 5 2 3 2" xfId="32991" xr:uid="{00000000-0005-0000-0000-00001F020000}"/>
    <cellStyle name="20% - Accent1 2 2 5 2 4" xfId="23077" xr:uid="{00000000-0005-0000-0000-000020020000}"/>
    <cellStyle name="20% - Accent1 2 2 5 3" xfId="6200" xr:uid="{00000000-0005-0000-0000-000021020000}"/>
    <cellStyle name="20% - Accent1 2 2 5 3 2" xfId="16114" xr:uid="{00000000-0005-0000-0000-000022020000}"/>
    <cellStyle name="20% - Accent1 2 2 5 3 2 2" xfId="35946" xr:uid="{00000000-0005-0000-0000-000023020000}"/>
    <cellStyle name="20% - Accent1 2 2 5 3 3" xfId="26032" xr:uid="{00000000-0005-0000-0000-000024020000}"/>
    <cellStyle name="20% - Accent1 2 2 5 4" xfId="11157" xr:uid="{00000000-0005-0000-0000-000025020000}"/>
    <cellStyle name="20% - Accent1 2 2 5 4 2" xfId="30989" xr:uid="{00000000-0005-0000-0000-000026020000}"/>
    <cellStyle name="20% - Accent1 2 2 5 5" xfId="21075" xr:uid="{00000000-0005-0000-0000-000027020000}"/>
    <cellStyle name="20% - Accent1 2 2 6" xfId="2690" xr:uid="{00000000-0005-0000-0000-000028020000}"/>
    <cellStyle name="20% - Accent1 2 2 6 2" xfId="7651" xr:uid="{00000000-0005-0000-0000-000029020000}"/>
    <cellStyle name="20% - Accent1 2 2 6 2 2" xfId="17565" xr:uid="{00000000-0005-0000-0000-00002A020000}"/>
    <cellStyle name="20% - Accent1 2 2 6 2 2 2" xfId="37397" xr:uid="{00000000-0005-0000-0000-00002B020000}"/>
    <cellStyle name="20% - Accent1 2 2 6 2 3" xfId="27483" xr:uid="{00000000-0005-0000-0000-00002C020000}"/>
    <cellStyle name="20% - Accent1 2 2 6 3" xfId="12608" xr:uid="{00000000-0005-0000-0000-00002D020000}"/>
    <cellStyle name="20% - Accent1 2 2 6 3 2" xfId="32440" xr:uid="{00000000-0005-0000-0000-00002E020000}"/>
    <cellStyle name="20% - Accent1 2 2 6 4" xfId="22526" xr:uid="{00000000-0005-0000-0000-00002F020000}"/>
    <cellStyle name="20% - Accent1 2 2 7" xfId="1955" xr:uid="{00000000-0005-0000-0000-000030020000}"/>
    <cellStyle name="20% - Accent1 2 2 7 2" xfId="6922" xr:uid="{00000000-0005-0000-0000-000031020000}"/>
    <cellStyle name="20% - Accent1 2 2 7 2 2" xfId="16836" xr:uid="{00000000-0005-0000-0000-000032020000}"/>
    <cellStyle name="20% - Accent1 2 2 7 2 2 2" xfId="36668" xr:uid="{00000000-0005-0000-0000-000033020000}"/>
    <cellStyle name="20% - Accent1 2 2 7 2 3" xfId="26754" xr:uid="{00000000-0005-0000-0000-000034020000}"/>
    <cellStyle name="20% - Accent1 2 2 7 3" xfId="11879" xr:uid="{00000000-0005-0000-0000-000035020000}"/>
    <cellStyle name="20% - Accent1 2 2 7 3 2" xfId="31711" xr:uid="{00000000-0005-0000-0000-000036020000}"/>
    <cellStyle name="20% - Accent1 2 2 7 4" xfId="21797" xr:uid="{00000000-0005-0000-0000-000037020000}"/>
    <cellStyle name="20% - Accent1 2 2 8" xfId="672" xr:uid="{00000000-0005-0000-0000-000038020000}"/>
    <cellStyle name="20% - Accent1 2 2 8 2" xfId="5649" xr:uid="{00000000-0005-0000-0000-000039020000}"/>
    <cellStyle name="20% - Accent1 2 2 8 2 2" xfId="15563" xr:uid="{00000000-0005-0000-0000-00003A020000}"/>
    <cellStyle name="20% - Accent1 2 2 8 2 2 2" xfId="35395" xr:uid="{00000000-0005-0000-0000-00003B020000}"/>
    <cellStyle name="20% - Accent1 2 2 8 2 3" xfId="25481" xr:uid="{00000000-0005-0000-0000-00003C020000}"/>
    <cellStyle name="20% - Accent1 2 2 8 3" xfId="10606" xr:uid="{00000000-0005-0000-0000-00003D020000}"/>
    <cellStyle name="20% - Accent1 2 2 8 3 2" xfId="30438" xr:uid="{00000000-0005-0000-0000-00003E020000}"/>
    <cellStyle name="20% - Accent1 2 2 8 4" xfId="20524" xr:uid="{00000000-0005-0000-0000-00003F020000}"/>
    <cellStyle name="20% - Accent1 2 2 9" xfId="3974" xr:uid="{00000000-0005-0000-0000-000040020000}"/>
    <cellStyle name="20% - Accent1 2 2 9 2" xfId="8931" xr:uid="{00000000-0005-0000-0000-000041020000}"/>
    <cellStyle name="20% - Accent1 2 2 9 2 2" xfId="18845" xr:uid="{00000000-0005-0000-0000-000042020000}"/>
    <cellStyle name="20% - Accent1 2 2 9 2 2 2" xfId="38677" xr:uid="{00000000-0005-0000-0000-000043020000}"/>
    <cellStyle name="20% - Accent1 2 2 9 2 3" xfId="28763" xr:uid="{00000000-0005-0000-0000-000044020000}"/>
    <cellStyle name="20% - Accent1 2 2 9 3" xfId="13888" xr:uid="{00000000-0005-0000-0000-000045020000}"/>
    <cellStyle name="20% - Accent1 2 2 9 3 2" xfId="33720" xr:uid="{00000000-0005-0000-0000-000046020000}"/>
    <cellStyle name="20% - Accent1 2 2 9 4" xfId="23806" xr:uid="{00000000-0005-0000-0000-000047020000}"/>
    <cellStyle name="20% - Accent1 2 3" xfId="135" xr:uid="{00000000-0005-0000-0000-000048020000}"/>
    <cellStyle name="20% - Accent1 2 3 10" xfId="4559" xr:uid="{00000000-0005-0000-0000-000049020000}"/>
    <cellStyle name="20% - Accent1 2 3 10 2" xfId="9516" xr:uid="{00000000-0005-0000-0000-00004A020000}"/>
    <cellStyle name="20% - Accent1 2 3 10 2 2" xfId="19430" xr:uid="{00000000-0005-0000-0000-00004B020000}"/>
    <cellStyle name="20% - Accent1 2 3 10 2 2 2" xfId="39262" xr:uid="{00000000-0005-0000-0000-00004C020000}"/>
    <cellStyle name="20% - Accent1 2 3 10 2 3" xfId="29348" xr:uid="{00000000-0005-0000-0000-00004D020000}"/>
    <cellStyle name="20% - Accent1 2 3 10 3" xfId="14473" xr:uid="{00000000-0005-0000-0000-00004E020000}"/>
    <cellStyle name="20% - Accent1 2 3 10 3 2" xfId="34305" xr:uid="{00000000-0005-0000-0000-00004F020000}"/>
    <cellStyle name="20% - Accent1 2 3 10 4" xfId="24391" xr:uid="{00000000-0005-0000-0000-000050020000}"/>
    <cellStyle name="20% - Accent1 2 3 11" xfId="5117" xr:uid="{00000000-0005-0000-0000-000051020000}"/>
    <cellStyle name="20% - Accent1 2 3 11 2" xfId="15031" xr:uid="{00000000-0005-0000-0000-000052020000}"/>
    <cellStyle name="20% - Accent1 2 3 11 2 2" xfId="34863" xr:uid="{00000000-0005-0000-0000-000053020000}"/>
    <cellStyle name="20% - Accent1 2 3 11 3" xfId="24949" xr:uid="{00000000-0005-0000-0000-000054020000}"/>
    <cellStyle name="20% - Accent1 2 3 12" xfId="10074" xr:uid="{00000000-0005-0000-0000-000055020000}"/>
    <cellStyle name="20% - Accent1 2 3 12 2" xfId="29906" xr:uid="{00000000-0005-0000-0000-000056020000}"/>
    <cellStyle name="20% - Accent1 2 3 13" xfId="19992" xr:uid="{00000000-0005-0000-0000-000057020000}"/>
    <cellStyle name="20% - Accent1 2 3 2" xfId="275" xr:uid="{00000000-0005-0000-0000-000058020000}"/>
    <cellStyle name="20% - Accent1 2 3 2 10" xfId="5256" xr:uid="{00000000-0005-0000-0000-000059020000}"/>
    <cellStyle name="20% - Accent1 2 3 2 10 2" xfId="15170" xr:uid="{00000000-0005-0000-0000-00005A020000}"/>
    <cellStyle name="20% - Accent1 2 3 2 10 2 2" xfId="35002" xr:uid="{00000000-0005-0000-0000-00005B020000}"/>
    <cellStyle name="20% - Accent1 2 3 2 10 3" xfId="25088" xr:uid="{00000000-0005-0000-0000-00005C020000}"/>
    <cellStyle name="20% - Accent1 2 3 2 11" xfId="10213" xr:uid="{00000000-0005-0000-0000-00005D020000}"/>
    <cellStyle name="20% - Accent1 2 3 2 11 2" xfId="30045" xr:uid="{00000000-0005-0000-0000-00005E020000}"/>
    <cellStyle name="20% - Accent1 2 3 2 12" xfId="20131" xr:uid="{00000000-0005-0000-0000-00005F020000}"/>
    <cellStyle name="20% - Accent1 2 3 2 2" xfId="557" xr:uid="{00000000-0005-0000-0000-000060020000}"/>
    <cellStyle name="20% - Accent1 2 3 2 2 10" xfId="10492" xr:uid="{00000000-0005-0000-0000-000061020000}"/>
    <cellStyle name="20% - Accent1 2 3 2 2 10 2" xfId="30324" xr:uid="{00000000-0005-0000-0000-000062020000}"/>
    <cellStyle name="20% - Accent1 2 3 2 2 11" xfId="20410" xr:uid="{00000000-0005-0000-0000-000063020000}"/>
    <cellStyle name="20% - Accent1 2 3 2 2 2" xfId="1891" xr:uid="{00000000-0005-0000-0000-000064020000}"/>
    <cellStyle name="20% - Accent1 2 3 2 2 2 2" xfId="3904" xr:uid="{00000000-0005-0000-0000-000065020000}"/>
    <cellStyle name="20% - Accent1 2 3 2 2 2 2 2" xfId="8861" xr:uid="{00000000-0005-0000-0000-000066020000}"/>
    <cellStyle name="20% - Accent1 2 3 2 2 2 2 2 2" xfId="18775" xr:uid="{00000000-0005-0000-0000-000067020000}"/>
    <cellStyle name="20% - Accent1 2 3 2 2 2 2 2 2 2" xfId="38607" xr:uid="{00000000-0005-0000-0000-000068020000}"/>
    <cellStyle name="20% - Accent1 2 3 2 2 2 2 2 3" xfId="28693" xr:uid="{00000000-0005-0000-0000-000069020000}"/>
    <cellStyle name="20% - Accent1 2 3 2 2 2 2 3" xfId="13818" xr:uid="{00000000-0005-0000-0000-00006A020000}"/>
    <cellStyle name="20% - Accent1 2 3 2 2 2 2 3 2" xfId="33650" xr:uid="{00000000-0005-0000-0000-00006B020000}"/>
    <cellStyle name="20% - Accent1 2 3 2 2 2 2 4" xfId="23736" xr:uid="{00000000-0005-0000-0000-00006C020000}"/>
    <cellStyle name="20% - Accent1 2 3 2 2 2 3" xfId="2614" xr:uid="{00000000-0005-0000-0000-00006D020000}"/>
    <cellStyle name="20% - Accent1 2 3 2 2 2 3 2" xfId="7581" xr:uid="{00000000-0005-0000-0000-00006E020000}"/>
    <cellStyle name="20% - Accent1 2 3 2 2 2 3 2 2" xfId="17495" xr:uid="{00000000-0005-0000-0000-00006F020000}"/>
    <cellStyle name="20% - Accent1 2 3 2 2 2 3 2 2 2" xfId="37327" xr:uid="{00000000-0005-0000-0000-000070020000}"/>
    <cellStyle name="20% - Accent1 2 3 2 2 2 3 2 3" xfId="27413" xr:uid="{00000000-0005-0000-0000-000071020000}"/>
    <cellStyle name="20% - Accent1 2 3 2 2 2 3 3" xfId="12538" xr:uid="{00000000-0005-0000-0000-000072020000}"/>
    <cellStyle name="20% - Accent1 2 3 2 2 2 3 3 2" xfId="32370" xr:uid="{00000000-0005-0000-0000-000073020000}"/>
    <cellStyle name="20% - Accent1 2 3 2 2 2 3 4" xfId="22456" xr:uid="{00000000-0005-0000-0000-000074020000}"/>
    <cellStyle name="20% - Accent1 2 3 2 2 2 4" xfId="6859" xr:uid="{00000000-0005-0000-0000-000075020000}"/>
    <cellStyle name="20% - Accent1 2 3 2 2 2 4 2" xfId="16773" xr:uid="{00000000-0005-0000-0000-000076020000}"/>
    <cellStyle name="20% - Accent1 2 3 2 2 2 4 2 2" xfId="36605" xr:uid="{00000000-0005-0000-0000-000077020000}"/>
    <cellStyle name="20% - Accent1 2 3 2 2 2 4 3" xfId="26691" xr:uid="{00000000-0005-0000-0000-000078020000}"/>
    <cellStyle name="20% - Accent1 2 3 2 2 2 5" xfId="11816" xr:uid="{00000000-0005-0000-0000-000079020000}"/>
    <cellStyle name="20% - Accent1 2 3 2 2 2 5 2" xfId="31648" xr:uid="{00000000-0005-0000-0000-00007A020000}"/>
    <cellStyle name="20% - Accent1 2 3 2 2 2 6" xfId="21734" xr:uid="{00000000-0005-0000-0000-00007B020000}"/>
    <cellStyle name="20% - Accent1 2 3 2 2 3" xfId="1532" xr:uid="{00000000-0005-0000-0000-00007C020000}"/>
    <cellStyle name="20% - Accent1 2 3 2 2 3 2" xfId="3545" xr:uid="{00000000-0005-0000-0000-00007D020000}"/>
    <cellStyle name="20% - Accent1 2 3 2 2 3 2 2" xfId="8502" xr:uid="{00000000-0005-0000-0000-00007E020000}"/>
    <cellStyle name="20% - Accent1 2 3 2 2 3 2 2 2" xfId="18416" xr:uid="{00000000-0005-0000-0000-00007F020000}"/>
    <cellStyle name="20% - Accent1 2 3 2 2 3 2 2 2 2" xfId="38248" xr:uid="{00000000-0005-0000-0000-000080020000}"/>
    <cellStyle name="20% - Accent1 2 3 2 2 3 2 2 3" xfId="28334" xr:uid="{00000000-0005-0000-0000-000081020000}"/>
    <cellStyle name="20% - Accent1 2 3 2 2 3 2 3" xfId="13459" xr:uid="{00000000-0005-0000-0000-000082020000}"/>
    <cellStyle name="20% - Accent1 2 3 2 2 3 2 3 2" xfId="33291" xr:uid="{00000000-0005-0000-0000-000083020000}"/>
    <cellStyle name="20% - Accent1 2 3 2 2 3 2 4" xfId="23377" xr:uid="{00000000-0005-0000-0000-000084020000}"/>
    <cellStyle name="20% - Accent1 2 3 2 2 3 3" xfId="6500" xr:uid="{00000000-0005-0000-0000-000085020000}"/>
    <cellStyle name="20% - Accent1 2 3 2 2 3 3 2" xfId="16414" xr:uid="{00000000-0005-0000-0000-000086020000}"/>
    <cellStyle name="20% - Accent1 2 3 2 2 3 3 2 2" xfId="36246" xr:uid="{00000000-0005-0000-0000-000087020000}"/>
    <cellStyle name="20% - Accent1 2 3 2 2 3 3 3" xfId="26332" xr:uid="{00000000-0005-0000-0000-000088020000}"/>
    <cellStyle name="20% - Accent1 2 3 2 2 3 4" xfId="11457" xr:uid="{00000000-0005-0000-0000-000089020000}"/>
    <cellStyle name="20% - Accent1 2 3 2 2 3 4 2" xfId="31289" xr:uid="{00000000-0005-0000-0000-00008A020000}"/>
    <cellStyle name="20% - Accent1 2 3 2 2 3 5" xfId="21375" xr:uid="{00000000-0005-0000-0000-00008B020000}"/>
    <cellStyle name="20% - Accent1 2 3 2 2 4" xfId="3139" xr:uid="{00000000-0005-0000-0000-00008C020000}"/>
    <cellStyle name="20% - Accent1 2 3 2 2 4 2" xfId="8096" xr:uid="{00000000-0005-0000-0000-00008D020000}"/>
    <cellStyle name="20% - Accent1 2 3 2 2 4 2 2" xfId="18010" xr:uid="{00000000-0005-0000-0000-00008E020000}"/>
    <cellStyle name="20% - Accent1 2 3 2 2 4 2 2 2" xfId="37842" xr:uid="{00000000-0005-0000-0000-00008F020000}"/>
    <cellStyle name="20% - Accent1 2 3 2 2 4 2 3" xfId="27928" xr:uid="{00000000-0005-0000-0000-000090020000}"/>
    <cellStyle name="20% - Accent1 2 3 2 2 4 3" xfId="13053" xr:uid="{00000000-0005-0000-0000-000091020000}"/>
    <cellStyle name="20% - Accent1 2 3 2 2 4 3 2" xfId="32885" xr:uid="{00000000-0005-0000-0000-000092020000}"/>
    <cellStyle name="20% - Accent1 2 3 2 2 4 4" xfId="22971" xr:uid="{00000000-0005-0000-0000-000093020000}"/>
    <cellStyle name="20% - Accent1 2 3 2 2 5" xfId="2255" xr:uid="{00000000-0005-0000-0000-000094020000}"/>
    <cellStyle name="20% - Accent1 2 3 2 2 5 2" xfId="7222" xr:uid="{00000000-0005-0000-0000-000095020000}"/>
    <cellStyle name="20% - Accent1 2 3 2 2 5 2 2" xfId="17136" xr:uid="{00000000-0005-0000-0000-000096020000}"/>
    <cellStyle name="20% - Accent1 2 3 2 2 5 2 2 2" xfId="36968" xr:uid="{00000000-0005-0000-0000-000097020000}"/>
    <cellStyle name="20% - Accent1 2 3 2 2 5 2 3" xfId="27054" xr:uid="{00000000-0005-0000-0000-000098020000}"/>
    <cellStyle name="20% - Accent1 2 3 2 2 5 3" xfId="12179" xr:uid="{00000000-0005-0000-0000-000099020000}"/>
    <cellStyle name="20% - Accent1 2 3 2 2 5 3 2" xfId="32011" xr:uid="{00000000-0005-0000-0000-00009A020000}"/>
    <cellStyle name="20% - Accent1 2 3 2 2 5 4" xfId="22097" xr:uid="{00000000-0005-0000-0000-00009B020000}"/>
    <cellStyle name="20% - Accent1 2 3 2 2 6" xfId="1118" xr:uid="{00000000-0005-0000-0000-00009C020000}"/>
    <cellStyle name="20% - Accent1 2 3 2 2 6 2" xfId="6094" xr:uid="{00000000-0005-0000-0000-00009D020000}"/>
    <cellStyle name="20% - Accent1 2 3 2 2 6 2 2" xfId="16008" xr:uid="{00000000-0005-0000-0000-00009E020000}"/>
    <cellStyle name="20% - Accent1 2 3 2 2 6 2 2 2" xfId="35840" xr:uid="{00000000-0005-0000-0000-00009F020000}"/>
    <cellStyle name="20% - Accent1 2 3 2 2 6 2 3" xfId="25926" xr:uid="{00000000-0005-0000-0000-0000A0020000}"/>
    <cellStyle name="20% - Accent1 2 3 2 2 6 3" xfId="11051" xr:uid="{00000000-0005-0000-0000-0000A1020000}"/>
    <cellStyle name="20% - Accent1 2 3 2 2 6 3 2" xfId="30883" xr:uid="{00000000-0005-0000-0000-0000A2020000}"/>
    <cellStyle name="20% - Accent1 2 3 2 2 6 4" xfId="20969" xr:uid="{00000000-0005-0000-0000-0000A3020000}"/>
    <cellStyle name="20% - Accent1 2 3 2 2 7" xfId="4419" xr:uid="{00000000-0005-0000-0000-0000A4020000}"/>
    <cellStyle name="20% - Accent1 2 3 2 2 7 2" xfId="9376" xr:uid="{00000000-0005-0000-0000-0000A5020000}"/>
    <cellStyle name="20% - Accent1 2 3 2 2 7 2 2" xfId="19290" xr:uid="{00000000-0005-0000-0000-0000A6020000}"/>
    <cellStyle name="20% - Accent1 2 3 2 2 7 2 2 2" xfId="39122" xr:uid="{00000000-0005-0000-0000-0000A7020000}"/>
    <cellStyle name="20% - Accent1 2 3 2 2 7 2 3" xfId="29208" xr:uid="{00000000-0005-0000-0000-0000A8020000}"/>
    <cellStyle name="20% - Accent1 2 3 2 2 7 3" xfId="14333" xr:uid="{00000000-0005-0000-0000-0000A9020000}"/>
    <cellStyle name="20% - Accent1 2 3 2 2 7 3 2" xfId="34165" xr:uid="{00000000-0005-0000-0000-0000AA020000}"/>
    <cellStyle name="20% - Accent1 2 3 2 2 7 4" xfId="24251" xr:uid="{00000000-0005-0000-0000-0000AB020000}"/>
    <cellStyle name="20% - Accent1 2 3 2 2 8" xfId="4977" xr:uid="{00000000-0005-0000-0000-0000AC020000}"/>
    <cellStyle name="20% - Accent1 2 3 2 2 8 2" xfId="9934" xr:uid="{00000000-0005-0000-0000-0000AD020000}"/>
    <cellStyle name="20% - Accent1 2 3 2 2 8 2 2" xfId="19848" xr:uid="{00000000-0005-0000-0000-0000AE020000}"/>
    <cellStyle name="20% - Accent1 2 3 2 2 8 2 2 2" xfId="39680" xr:uid="{00000000-0005-0000-0000-0000AF020000}"/>
    <cellStyle name="20% - Accent1 2 3 2 2 8 2 3" xfId="29766" xr:uid="{00000000-0005-0000-0000-0000B0020000}"/>
    <cellStyle name="20% - Accent1 2 3 2 2 8 3" xfId="14891" xr:uid="{00000000-0005-0000-0000-0000B1020000}"/>
    <cellStyle name="20% - Accent1 2 3 2 2 8 3 2" xfId="34723" xr:uid="{00000000-0005-0000-0000-0000B2020000}"/>
    <cellStyle name="20% - Accent1 2 3 2 2 8 4" xfId="24809" xr:uid="{00000000-0005-0000-0000-0000B3020000}"/>
    <cellStyle name="20% - Accent1 2 3 2 2 9" xfId="5535" xr:uid="{00000000-0005-0000-0000-0000B4020000}"/>
    <cellStyle name="20% - Accent1 2 3 2 2 9 2" xfId="15449" xr:uid="{00000000-0005-0000-0000-0000B5020000}"/>
    <cellStyle name="20% - Accent1 2 3 2 2 9 2 2" xfId="35281" xr:uid="{00000000-0005-0000-0000-0000B6020000}"/>
    <cellStyle name="20% - Accent1 2 3 2 2 9 3" xfId="25367" xr:uid="{00000000-0005-0000-0000-0000B7020000}"/>
    <cellStyle name="20% - Accent1 2 3 2 3" xfId="1711" xr:uid="{00000000-0005-0000-0000-0000B8020000}"/>
    <cellStyle name="20% - Accent1 2 3 2 3 2" xfId="3724" xr:uid="{00000000-0005-0000-0000-0000B9020000}"/>
    <cellStyle name="20% - Accent1 2 3 2 3 2 2" xfId="8681" xr:uid="{00000000-0005-0000-0000-0000BA020000}"/>
    <cellStyle name="20% - Accent1 2 3 2 3 2 2 2" xfId="18595" xr:uid="{00000000-0005-0000-0000-0000BB020000}"/>
    <cellStyle name="20% - Accent1 2 3 2 3 2 2 2 2" xfId="38427" xr:uid="{00000000-0005-0000-0000-0000BC020000}"/>
    <cellStyle name="20% - Accent1 2 3 2 3 2 2 3" xfId="28513" xr:uid="{00000000-0005-0000-0000-0000BD020000}"/>
    <cellStyle name="20% - Accent1 2 3 2 3 2 3" xfId="13638" xr:uid="{00000000-0005-0000-0000-0000BE020000}"/>
    <cellStyle name="20% - Accent1 2 3 2 3 2 3 2" xfId="33470" xr:uid="{00000000-0005-0000-0000-0000BF020000}"/>
    <cellStyle name="20% - Accent1 2 3 2 3 2 4" xfId="23556" xr:uid="{00000000-0005-0000-0000-0000C0020000}"/>
    <cellStyle name="20% - Accent1 2 3 2 3 3" xfId="2434" xr:uid="{00000000-0005-0000-0000-0000C1020000}"/>
    <cellStyle name="20% - Accent1 2 3 2 3 3 2" xfId="7401" xr:uid="{00000000-0005-0000-0000-0000C2020000}"/>
    <cellStyle name="20% - Accent1 2 3 2 3 3 2 2" xfId="17315" xr:uid="{00000000-0005-0000-0000-0000C3020000}"/>
    <cellStyle name="20% - Accent1 2 3 2 3 3 2 2 2" xfId="37147" xr:uid="{00000000-0005-0000-0000-0000C4020000}"/>
    <cellStyle name="20% - Accent1 2 3 2 3 3 2 3" xfId="27233" xr:uid="{00000000-0005-0000-0000-0000C5020000}"/>
    <cellStyle name="20% - Accent1 2 3 2 3 3 3" xfId="12358" xr:uid="{00000000-0005-0000-0000-0000C6020000}"/>
    <cellStyle name="20% - Accent1 2 3 2 3 3 3 2" xfId="32190" xr:uid="{00000000-0005-0000-0000-0000C7020000}"/>
    <cellStyle name="20% - Accent1 2 3 2 3 3 4" xfId="22276" xr:uid="{00000000-0005-0000-0000-0000C8020000}"/>
    <cellStyle name="20% - Accent1 2 3 2 3 4" xfId="6679" xr:uid="{00000000-0005-0000-0000-0000C9020000}"/>
    <cellStyle name="20% - Accent1 2 3 2 3 4 2" xfId="16593" xr:uid="{00000000-0005-0000-0000-0000CA020000}"/>
    <cellStyle name="20% - Accent1 2 3 2 3 4 2 2" xfId="36425" xr:uid="{00000000-0005-0000-0000-0000CB020000}"/>
    <cellStyle name="20% - Accent1 2 3 2 3 4 3" xfId="26511" xr:uid="{00000000-0005-0000-0000-0000CC020000}"/>
    <cellStyle name="20% - Accent1 2 3 2 3 5" xfId="11636" xr:uid="{00000000-0005-0000-0000-0000CD020000}"/>
    <cellStyle name="20% - Accent1 2 3 2 3 5 2" xfId="31468" xr:uid="{00000000-0005-0000-0000-0000CE020000}"/>
    <cellStyle name="20% - Accent1 2 3 2 3 6" xfId="21554" xr:uid="{00000000-0005-0000-0000-0000CF020000}"/>
    <cellStyle name="20% - Accent1 2 3 2 4" xfId="1352" xr:uid="{00000000-0005-0000-0000-0000D0020000}"/>
    <cellStyle name="20% - Accent1 2 3 2 4 2" xfId="3365" xr:uid="{00000000-0005-0000-0000-0000D1020000}"/>
    <cellStyle name="20% - Accent1 2 3 2 4 2 2" xfId="8322" xr:uid="{00000000-0005-0000-0000-0000D2020000}"/>
    <cellStyle name="20% - Accent1 2 3 2 4 2 2 2" xfId="18236" xr:uid="{00000000-0005-0000-0000-0000D3020000}"/>
    <cellStyle name="20% - Accent1 2 3 2 4 2 2 2 2" xfId="38068" xr:uid="{00000000-0005-0000-0000-0000D4020000}"/>
    <cellStyle name="20% - Accent1 2 3 2 4 2 2 3" xfId="28154" xr:uid="{00000000-0005-0000-0000-0000D5020000}"/>
    <cellStyle name="20% - Accent1 2 3 2 4 2 3" xfId="13279" xr:uid="{00000000-0005-0000-0000-0000D6020000}"/>
    <cellStyle name="20% - Accent1 2 3 2 4 2 3 2" xfId="33111" xr:uid="{00000000-0005-0000-0000-0000D7020000}"/>
    <cellStyle name="20% - Accent1 2 3 2 4 2 4" xfId="23197" xr:uid="{00000000-0005-0000-0000-0000D8020000}"/>
    <cellStyle name="20% - Accent1 2 3 2 4 3" xfId="6320" xr:uid="{00000000-0005-0000-0000-0000D9020000}"/>
    <cellStyle name="20% - Accent1 2 3 2 4 3 2" xfId="16234" xr:uid="{00000000-0005-0000-0000-0000DA020000}"/>
    <cellStyle name="20% - Accent1 2 3 2 4 3 2 2" xfId="36066" xr:uid="{00000000-0005-0000-0000-0000DB020000}"/>
    <cellStyle name="20% - Accent1 2 3 2 4 3 3" xfId="26152" xr:uid="{00000000-0005-0000-0000-0000DC020000}"/>
    <cellStyle name="20% - Accent1 2 3 2 4 4" xfId="11277" xr:uid="{00000000-0005-0000-0000-0000DD020000}"/>
    <cellStyle name="20% - Accent1 2 3 2 4 4 2" xfId="31109" xr:uid="{00000000-0005-0000-0000-0000DE020000}"/>
    <cellStyle name="20% - Accent1 2 3 2 4 5" xfId="21195" xr:uid="{00000000-0005-0000-0000-0000DF020000}"/>
    <cellStyle name="20% - Accent1 2 3 2 5" xfId="2858" xr:uid="{00000000-0005-0000-0000-0000E0020000}"/>
    <cellStyle name="20% - Accent1 2 3 2 5 2" xfId="7817" xr:uid="{00000000-0005-0000-0000-0000E1020000}"/>
    <cellStyle name="20% - Accent1 2 3 2 5 2 2" xfId="17731" xr:uid="{00000000-0005-0000-0000-0000E2020000}"/>
    <cellStyle name="20% - Accent1 2 3 2 5 2 2 2" xfId="37563" xr:uid="{00000000-0005-0000-0000-0000E3020000}"/>
    <cellStyle name="20% - Accent1 2 3 2 5 2 3" xfId="27649" xr:uid="{00000000-0005-0000-0000-0000E4020000}"/>
    <cellStyle name="20% - Accent1 2 3 2 5 3" xfId="12774" xr:uid="{00000000-0005-0000-0000-0000E5020000}"/>
    <cellStyle name="20% - Accent1 2 3 2 5 3 2" xfId="32606" xr:uid="{00000000-0005-0000-0000-0000E6020000}"/>
    <cellStyle name="20% - Accent1 2 3 2 5 4" xfId="22692" xr:uid="{00000000-0005-0000-0000-0000E7020000}"/>
    <cellStyle name="20% - Accent1 2 3 2 6" xfId="2075" xr:uid="{00000000-0005-0000-0000-0000E8020000}"/>
    <cellStyle name="20% - Accent1 2 3 2 6 2" xfId="7042" xr:uid="{00000000-0005-0000-0000-0000E9020000}"/>
    <cellStyle name="20% - Accent1 2 3 2 6 2 2" xfId="16956" xr:uid="{00000000-0005-0000-0000-0000EA020000}"/>
    <cellStyle name="20% - Accent1 2 3 2 6 2 2 2" xfId="36788" xr:uid="{00000000-0005-0000-0000-0000EB020000}"/>
    <cellStyle name="20% - Accent1 2 3 2 6 2 3" xfId="26874" xr:uid="{00000000-0005-0000-0000-0000EC020000}"/>
    <cellStyle name="20% - Accent1 2 3 2 6 3" xfId="11999" xr:uid="{00000000-0005-0000-0000-0000ED020000}"/>
    <cellStyle name="20% - Accent1 2 3 2 6 3 2" xfId="31831" xr:uid="{00000000-0005-0000-0000-0000EE020000}"/>
    <cellStyle name="20% - Accent1 2 3 2 6 4" xfId="21917" xr:uid="{00000000-0005-0000-0000-0000EF020000}"/>
    <cellStyle name="20% - Accent1 2 3 2 7" xfId="838" xr:uid="{00000000-0005-0000-0000-0000F0020000}"/>
    <cellStyle name="20% - Accent1 2 3 2 7 2" xfId="5815" xr:uid="{00000000-0005-0000-0000-0000F1020000}"/>
    <cellStyle name="20% - Accent1 2 3 2 7 2 2" xfId="15729" xr:uid="{00000000-0005-0000-0000-0000F2020000}"/>
    <cellStyle name="20% - Accent1 2 3 2 7 2 2 2" xfId="35561" xr:uid="{00000000-0005-0000-0000-0000F3020000}"/>
    <cellStyle name="20% - Accent1 2 3 2 7 2 3" xfId="25647" xr:uid="{00000000-0005-0000-0000-0000F4020000}"/>
    <cellStyle name="20% - Accent1 2 3 2 7 3" xfId="10772" xr:uid="{00000000-0005-0000-0000-0000F5020000}"/>
    <cellStyle name="20% - Accent1 2 3 2 7 3 2" xfId="30604" xr:uid="{00000000-0005-0000-0000-0000F6020000}"/>
    <cellStyle name="20% - Accent1 2 3 2 7 4" xfId="20690" xr:uid="{00000000-0005-0000-0000-0000F7020000}"/>
    <cellStyle name="20% - Accent1 2 3 2 8" xfId="4140" xr:uid="{00000000-0005-0000-0000-0000F8020000}"/>
    <cellStyle name="20% - Accent1 2 3 2 8 2" xfId="9097" xr:uid="{00000000-0005-0000-0000-0000F9020000}"/>
    <cellStyle name="20% - Accent1 2 3 2 8 2 2" xfId="19011" xr:uid="{00000000-0005-0000-0000-0000FA020000}"/>
    <cellStyle name="20% - Accent1 2 3 2 8 2 2 2" xfId="38843" xr:uid="{00000000-0005-0000-0000-0000FB020000}"/>
    <cellStyle name="20% - Accent1 2 3 2 8 2 3" xfId="28929" xr:uid="{00000000-0005-0000-0000-0000FC020000}"/>
    <cellStyle name="20% - Accent1 2 3 2 8 3" xfId="14054" xr:uid="{00000000-0005-0000-0000-0000FD020000}"/>
    <cellStyle name="20% - Accent1 2 3 2 8 3 2" xfId="33886" xr:uid="{00000000-0005-0000-0000-0000FE020000}"/>
    <cellStyle name="20% - Accent1 2 3 2 8 4" xfId="23972" xr:uid="{00000000-0005-0000-0000-0000FF020000}"/>
    <cellStyle name="20% - Accent1 2 3 2 9" xfId="4698" xr:uid="{00000000-0005-0000-0000-000000030000}"/>
    <cellStyle name="20% - Accent1 2 3 2 9 2" xfId="9655" xr:uid="{00000000-0005-0000-0000-000001030000}"/>
    <cellStyle name="20% - Accent1 2 3 2 9 2 2" xfId="19569" xr:uid="{00000000-0005-0000-0000-000002030000}"/>
    <cellStyle name="20% - Accent1 2 3 2 9 2 2 2" xfId="39401" xr:uid="{00000000-0005-0000-0000-000003030000}"/>
    <cellStyle name="20% - Accent1 2 3 2 9 2 3" xfId="29487" xr:uid="{00000000-0005-0000-0000-000004030000}"/>
    <cellStyle name="20% - Accent1 2 3 2 9 3" xfId="14612" xr:uid="{00000000-0005-0000-0000-000005030000}"/>
    <cellStyle name="20% - Accent1 2 3 2 9 3 2" xfId="34444" xr:uid="{00000000-0005-0000-0000-000006030000}"/>
    <cellStyle name="20% - Accent1 2 3 2 9 4" xfId="24530" xr:uid="{00000000-0005-0000-0000-000007030000}"/>
    <cellStyle name="20% - Accent1 2 3 3" xfId="418" xr:uid="{00000000-0005-0000-0000-000008030000}"/>
    <cellStyle name="20% - Accent1 2 3 3 10" xfId="10353" xr:uid="{00000000-0005-0000-0000-000009030000}"/>
    <cellStyle name="20% - Accent1 2 3 3 10 2" xfId="30185" xr:uid="{00000000-0005-0000-0000-00000A030000}"/>
    <cellStyle name="20% - Accent1 2 3 3 11" xfId="20271" xr:uid="{00000000-0005-0000-0000-00000B030000}"/>
    <cellStyle name="20% - Accent1 2 3 3 2" xfId="1801" xr:uid="{00000000-0005-0000-0000-00000C030000}"/>
    <cellStyle name="20% - Accent1 2 3 3 2 2" xfId="3814" xr:uid="{00000000-0005-0000-0000-00000D030000}"/>
    <cellStyle name="20% - Accent1 2 3 3 2 2 2" xfId="8771" xr:uid="{00000000-0005-0000-0000-00000E030000}"/>
    <cellStyle name="20% - Accent1 2 3 3 2 2 2 2" xfId="18685" xr:uid="{00000000-0005-0000-0000-00000F030000}"/>
    <cellStyle name="20% - Accent1 2 3 3 2 2 2 2 2" xfId="38517" xr:uid="{00000000-0005-0000-0000-000010030000}"/>
    <cellStyle name="20% - Accent1 2 3 3 2 2 2 3" xfId="28603" xr:uid="{00000000-0005-0000-0000-000011030000}"/>
    <cellStyle name="20% - Accent1 2 3 3 2 2 3" xfId="13728" xr:uid="{00000000-0005-0000-0000-000012030000}"/>
    <cellStyle name="20% - Accent1 2 3 3 2 2 3 2" xfId="33560" xr:uid="{00000000-0005-0000-0000-000013030000}"/>
    <cellStyle name="20% - Accent1 2 3 3 2 2 4" xfId="23646" xr:uid="{00000000-0005-0000-0000-000014030000}"/>
    <cellStyle name="20% - Accent1 2 3 3 2 3" xfId="2524" xr:uid="{00000000-0005-0000-0000-000015030000}"/>
    <cellStyle name="20% - Accent1 2 3 3 2 3 2" xfId="7491" xr:uid="{00000000-0005-0000-0000-000016030000}"/>
    <cellStyle name="20% - Accent1 2 3 3 2 3 2 2" xfId="17405" xr:uid="{00000000-0005-0000-0000-000017030000}"/>
    <cellStyle name="20% - Accent1 2 3 3 2 3 2 2 2" xfId="37237" xr:uid="{00000000-0005-0000-0000-000018030000}"/>
    <cellStyle name="20% - Accent1 2 3 3 2 3 2 3" xfId="27323" xr:uid="{00000000-0005-0000-0000-000019030000}"/>
    <cellStyle name="20% - Accent1 2 3 3 2 3 3" xfId="12448" xr:uid="{00000000-0005-0000-0000-00001A030000}"/>
    <cellStyle name="20% - Accent1 2 3 3 2 3 3 2" xfId="32280" xr:uid="{00000000-0005-0000-0000-00001B030000}"/>
    <cellStyle name="20% - Accent1 2 3 3 2 3 4" xfId="22366" xr:uid="{00000000-0005-0000-0000-00001C030000}"/>
    <cellStyle name="20% - Accent1 2 3 3 2 4" xfId="6769" xr:uid="{00000000-0005-0000-0000-00001D030000}"/>
    <cellStyle name="20% - Accent1 2 3 3 2 4 2" xfId="16683" xr:uid="{00000000-0005-0000-0000-00001E030000}"/>
    <cellStyle name="20% - Accent1 2 3 3 2 4 2 2" xfId="36515" xr:uid="{00000000-0005-0000-0000-00001F030000}"/>
    <cellStyle name="20% - Accent1 2 3 3 2 4 3" xfId="26601" xr:uid="{00000000-0005-0000-0000-000020030000}"/>
    <cellStyle name="20% - Accent1 2 3 3 2 5" xfId="11726" xr:uid="{00000000-0005-0000-0000-000021030000}"/>
    <cellStyle name="20% - Accent1 2 3 3 2 5 2" xfId="31558" xr:uid="{00000000-0005-0000-0000-000022030000}"/>
    <cellStyle name="20% - Accent1 2 3 3 2 6" xfId="21644" xr:uid="{00000000-0005-0000-0000-000023030000}"/>
    <cellStyle name="20% - Accent1 2 3 3 3" xfId="1442" xr:uid="{00000000-0005-0000-0000-000024030000}"/>
    <cellStyle name="20% - Accent1 2 3 3 3 2" xfId="3455" xr:uid="{00000000-0005-0000-0000-000025030000}"/>
    <cellStyle name="20% - Accent1 2 3 3 3 2 2" xfId="8412" xr:uid="{00000000-0005-0000-0000-000026030000}"/>
    <cellStyle name="20% - Accent1 2 3 3 3 2 2 2" xfId="18326" xr:uid="{00000000-0005-0000-0000-000027030000}"/>
    <cellStyle name="20% - Accent1 2 3 3 3 2 2 2 2" xfId="38158" xr:uid="{00000000-0005-0000-0000-000028030000}"/>
    <cellStyle name="20% - Accent1 2 3 3 3 2 2 3" xfId="28244" xr:uid="{00000000-0005-0000-0000-000029030000}"/>
    <cellStyle name="20% - Accent1 2 3 3 3 2 3" xfId="13369" xr:uid="{00000000-0005-0000-0000-00002A030000}"/>
    <cellStyle name="20% - Accent1 2 3 3 3 2 3 2" xfId="33201" xr:uid="{00000000-0005-0000-0000-00002B030000}"/>
    <cellStyle name="20% - Accent1 2 3 3 3 2 4" xfId="23287" xr:uid="{00000000-0005-0000-0000-00002C030000}"/>
    <cellStyle name="20% - Accent1 2 3 3 3 3" xfId="6410" xr:uid="{00000000-0005-0000-0000-00002D030000}"/>
    <cellStyle name="20% - Accent1 2 3 3 3 3 2" xfId="16324" xr:uid="{00000000-0005-0000-0000-00002E030000}"/>
    <cellStyle name="20% - Accent1 2 3 3 3 3 2 2" xfId="36156" xr:uid="{00000000-0005-0000-0000-00002F030000}"/>
    <cellStyle name="20% - Accent1 2 3 3 3 3 3" xfId="26242" xr:uid="{00000000-0005-0000-0000-000030030000}"/>
    <cellStyle name="20% - Accent1 2 3 3 3 4" xfId="11367" xr:uid="{00000000-0005-0000-0000-000031030000}"/>
    <cellStyle name="20% - Accent1 2 3 3 3 4 2" xfId="31199" xr:uid="{00000000-0005-0000-0000-000032030000}"/>
    <cellStyle name="20% - Accent1 2 3 3 3 5" xfId="21285" xr:uid="{00000000-0005-0000-0000-000033030000}"/>
    <cellStyle name="20% - Accent1 2 3 3 4" xfId="3000" xr:uid="{00000000-0005-0000-0000-000034030000}"/>
    <cellStyle name="20% - Accent1 2 3 3 4 2" xfId="7957" xr:uid="{00000000-0005-0000-0000-000035030000}"/>
    <cellStyle name="20% - Accent1 2 3 3 4 2 2" xfId="17871" xr:uid="{00000000-0005-0000-0000-000036030000}"/>
    <cellStyle name="20% - Accent1 2 3 3 4 2 2 2" xfId="37703" xr:uid="{00000000-0005-0000-0000-000037030000}"/>
    <cellStyle name="20% - Accent1 2 3 3 4 2 3" xfId="27789" xr:uid="{00000000-0005-0000-0000-000038030000}"/>
    <cellStyle name="20% - Accent1 2 3 3 4 3" xfId="12914" xr:uid="{00000000-0005-0000-0000-000039030000}"/>
    <cellStyle name="20% - Accent1 2 3 3 4 3 2" xfId="32746" xr:uid="{00000000-0005-0000-0000-00003A030000}"/>
    <cellStyle name="20% - Accent1 2 3 3 4 4" xfId="22832" xr:uid="{00000000-0005-0000-0000-00003B030000}"/>
    <cellStyle name="20% - Accent1 2 3 3 5" xfId="2165" xr:uid="{00000000-0005-0000-0000-00003C030000}"/>
    <cellStyle name="20% - Accent1 2 3 3 5 2" xfId="7132" xr:uid="{00000000-0005-0000-0000-00003D030000}"/>
    <cellStyle name="20% - Accent1 2 3 3 5 2 2" xfId="17046" xr:uid="{00000000-0005-0000-0000-00003E030000}"/>
    <cellStyle name="20% - Accent1 2 3 3 5 2 2 2" xfId="36878" xr:uid="{00000000-0005-0000-0000-00003F030000}"/>
    <cellStyle name="20% - Accent1 2 3 3 5 2 3" xfId="26964" xr:uid="{00000000-0005-0000-0000-000040030000}"/>
    <cellStyle name="20% - Accent1 2 3 3 5 3" xfId="12089" xr:uid="{00000000-0005-0000-0000-000041030000}"/>
    <cellStyle name="20% - Accent1 2 3 3 5 3 2" xfId="31921" xr:uid="{00000000-0005-0000-0000-000042030000}"/>
    <cellStyle name="20% - Accent1 2 3 3 5 4" xfId="22007" xr:uid="{00000000-0005-0000-0000-000043030000}"/>
    <cellStyle name="20% - Accent1 2 3 3 6" xfId="979" xr:uid="{00000000-0005-0000-0000-000044030000}"/>
    <cellStyle name="20% - Accent1 2 3 3 6 2" xfId="5955" xr:uid="{00000000-0005-0000-0000-000045030000}"/>
    <cellStyle name="20% - Accent1 2 3 3 6 2 2" xfId="15869" xr:uid="{00000000-0005-0000-0000-000046030000}"/>
    <cellStyle name="20% - Accent1 2 3 3 6 2 2 2" xfId="35701" xr:uid="{00000000-0005-0000-0000-000047030000}"/>
    <cellStyle name="20% - Accent1 2 3 3 6 2 3" xfId="25787" xr:uid="{00000000-0005-0000-0000-000048030000}"/>
    <cellStyle name="20% - Accent1 2 3 3 6 3" xfId="10912" xr:uid="{00000000-0005-0000-0000-000049030000}"/>
    <cellStyle name="20% - Accent1 2 3 3 6 3 2" xfId="30744" xr:uid="{00000000-0005-0000-0000-00004A030000}"/>
    <cellStyle name="20% - Accent1 2 3 3 6 4" xfId="20830" xr:uid="{00000000-0005-0000-0000-00004B030000}"/>
    <cellStyle name="20% - Accent1 2 3 3 7" xfId="4280" xr:uid="{00000000-0005-0000-0000-00004C030000}"/>
    <cellStyle name="20% - Accent1 2 3 3 7 2" xfId="9237" xr:uid="{00000000-0005-0000-0000-00004D030000}"/>
    <cellStyle name="20% - Accent1 2 3 3 7 2 2" xfId="19151" xr:uid="{00000000-0005-0000-0000-00004E030000}"/>
    <cellStyle name="20% - Accent1 2 3 3 7 2 2 2" xfId="38983" xr:uid="{00000000-0005-0000-0000-00004F030000}"/>
    <cellStyle name="20% - Accent1 2 3 3 7 2 3" xfId="29069" xr:uid="{00000000-0005-0000-0000-000050030000}"/>
    <cellStyle name="20% - Accent1 2 3 3 7 3" xfId="14194" xr:uid="{00000000-0005-0000-0000-000051030000}"/>
    <cellStyle name="20% - Accent1 2 3 3 7 3 2" xfId="34026" xr:uid="{00000000-0005-0000-0000-000052030000}"/>
    <cellStyle name="20% - Accent1 2 3 3 7 4" xfId="24112" xr:uid="{00000000-0005-0000-0000-000053030000}"/>
    <cellStyle name="20% - Accent1 2 3 3 8" xfId="4838" xr:uid="{00000000-0005-0000-0000-000054030000}"/>
    <cellStyle name="20% - Accent1 2 3 3 8 2" xfId="9795" xr:uid="{00000000-0005-0000-0000-000055030000}"/>
    <cellStyle name="20% - Accent1 2 3 3 8 2 2" xfId="19709" xr:uid="{00000000-0005-0000-0000-000056030000}"/>
    <cellStyle name="20% - Accent1 2 3 3 8 2 2 2" xfId="39541" xr:uid="{00000000-0005-0000-0000-000057030000}"/>
    <cellStyle name="20% - Accent1 2 3 3 8 2 3" xfId="29627" xr:uid="{00000000-0005-0000-0000-000058030000}"/>
    <cellStyle name="20% - Accent1 2 3 3 8 3" xfId="14752" xr:uid="{00000000-0005-0000-0000-000059030000}"/>
    <cellStyle name="20% - Accent1 2 3 3 8 3 2" xfId="34584" xr:uid="{00000000-0005-0000-0000-00005A030000}"/>
    <cellStyle name="20% - Accent1 2 3 3 8 4" xfId="24670" xr:uid="{00000000-0005-0000-0000-00005B030000}"/>
    <cellStyle name="20% - Accent1 2 3 3 9" xfId="5396" xr:uid="{00000000-0005-0000-0000-00005C030000}"/>
    <cellStyle name="20% - Accent1 2 3 3 9 2" xfId="15310" xr:uid="{00000000-0005-0000-0000-00005D030000}"/>
    <cellStyle name="20% - Accent1 2 3 3 9 2 2" xfId="35142" xr:uid="{00000000-0005-0000-0000-00005E030000}"/>
    <cellStyle name="20% - Accent1 2 3 3 9 3" xfId="25228" xr:uid="{00000000-0005-0000-0000-00005F030000}"/>
    <cellStyle name="20% - Accent1 2 3 4" xfId="1621" xr:uid="{00000000-0005-0000-0000-000060030000}"/>
    <cellStyle name="20% - Accent1 2 3 4 2" xfId="3634" xr:uid="{00000000-0005-0000-0000-000061030000}"/>
    <cellStyle name="20% - Accent1 2 3 4 2 2" xfId="8591" xr:uid="{00000000-0005-0000-0000-000062030000}"/>
    <cellStyle name="20% - Accent1 2 3 4 2 2 2" xfId="18505" xr:uid="{00000000-0005-0000-0000-000063030000}"/>
    <cellStyle name="20% - Accent1 2 3 4 2 2 2 2" xfId="38337" xr:uid="{00000000-0005-0000-0000-000064030000}"/>
    <cellStyle name="20% - Accent1 2 3 4 2 2 3" xfId="28423" xr:uid="{00000000-0005-0000-0000-000065030000}"/>
    <cellStyle name="20% - Accent1 2 3 4 2 3" xfId="13548" xr:uid="{00000000-0005-0000-0000-000066030000}"/>
    <cellStyle name="20% - Accent1 2 3 4 2 3 2" xfId="33380" xr:uid="{00000000-0005-0000-0000-000067030000}"/>
    <cellStyle name="20% - Accent1 2 3 4 2 4" xfId="23466" xr:uid="{00000000-0005-0000-0000-000068030000}"/>
    <cellStyle name="20% - Accent1 2 3 4 3" xfId="2344" xr:uid="{00000000-0005-0000-0000-000069030000}"/>
    <cellStyle name="20% - Accent1 2 3 4 3 2" xfId="7311" xr:uid="{00000000-0005-0000-0000-00006A030000}"/>
    <cellStyle name="20% - Accent1 2 3 4 3 2 2" xfId="17225" xr:uid="{00000000-0005-0000-0000-00006B030000}"/>
    <cellStyle name="20% - Accent1 2 3 4 3 2 2 2" xfId="37057" xr:uid="{00000000-0005-0000-0000-00006C030000}"/>
    <cellStyle name="20% - Accent1 2 3 4 3 2 3" xfId="27143" xr:uid="{00000000-0005-0000-0000-00006D030000}"/>
    <cellStyle name="20% - Accent1 2 3 4 3 3" xfId="12268" xr:uid="{00000000-0005-0000-0000-00006E030000}"/>
    <cellStyle name="20% - Accent1 2 3 4 3 3 2" xfId="32100" xr:uid="{00000000-0005-0000-0000-00006F030000}"/>
    <cellStyle name="20% - Accent1 2 3 4 3 4" xfId="22186" xr:uid="{00000000-0005-0000-0000-000070030000}"/>
    <cellStyle name="20% - Accent1 2 3 4 4" xfId="6589" xr:uid="{00000000-0005-0000-0000-000071030000}"/>
    <cellStyle name="20% - Accent1 2 3 4 4 2" xfId="16503" xr:uid="{00000000-0005-0000-0000-000072030000}"/>
    <cellStyle name="20% - Accent1 2 3 4 4 2 2" xfId="36335" xr:uid="{00000000-0005-0000-0000-000073030000}"/>
    <cellStyle name="20% - Accent1 2 3 4 4 3" xfId="26421" xr:uid="{00000000-0005-0000-0000-000074030000}"/>
    <cellStyle name="20% - Accent1 2 3 4 5" xfId="11546" xr:uid="{00000000-0005-0000-0000-000075030000}"/>
    <cellStyle name="20% - Accent1 2 3 4 5 2" xfId="31378" xr:uid="{00000000-0005-0000-0000-000076030000}"/>
    <cellStyle name="20% - Accent1 2 3 4 6" xfId="21464" xr:uid="{00000000-0005-0000-0000-000077030000}"/>
    <cellStyle name="20% - Accent1 2 3 5" xfId="1262" xr:uid="{00000000-0005-0000-0000-000078030000}"/>
    <cellStyle name="20% - Accent1 2 3 5 2" xfId="3275" xr:uid="{00000000-0005-0000-0000-000079030000}"/>
    <cellStyle name="20% - Accent1 2 3 5 2 2" xfId="8232" xr:uid="{00000000-0005-0000-0000-00007A030000}"/>
    <cellStyle name="20% - Accent1 2 3 5 2 2 2" xfId="18146" xr:uid="{00000000-0005-0000-0000-00007B030000}"/>
    <cellStyle name="20% - Accent1 2 3 5 2 2 2 2" xfId="37978" xr:uid="{00000000-0005-0000-0000-00007C030000}"/>
    <cellStyle name="20% - Accent1 2 3 5 2 2 3" xfId="28064" xr:uid="{00000000-0005-0000-0000-00007D030000}"/>
    <cellStyle name="20% - Accent1 2 3 5 2 3" xfId="13189" xr:uid="{00000000-0005-0000-0000-00007E030000}"/>
    <cellStyle name="20% - Accent1 2 3 5 2 3 2" xfId="33021" xr:uid="{00000000-0005-0000-0000-00007F030000}"/>
    <cellStyle name="20% - Accent1 2 3 5 2 4" xfId="23107" xr:uid="{00000000-0005-0000-0000-000080030000}"/>
    <cellStyle name="20% - Accent1 2 3 5 3" xfId="6230" xr:uid="{00000000-0005-0000-0000-000081030000}"/>
    <cellStyle name="20% - Accent1 2 3 5 3 2" xfId="16144" xr:uid="{00000000-0005-0000-0000-000082030000}"/>
    <cellStyle name="20% - Accent1 2 3 5 3 2 2" xfId="35976" xr:uid="{00000000-0005-0000-0000-000083030000}"/>
    <cellStyle name="20% - Accent1 2 3 5 3 3" xfId="26062" xr:uid="{00000000-0005-0000-0000-000084030000}"/>
    <cellStyle name="20% - Accent1 2 3 5 4" xfId="11187" xr:uid="{00000000-0005-0000-0000-000085030000}"/>
    <cellStyle name="20% - Accent1 2 3 5 4 2" xfId="31019" xr:uid="{00000000-0005-0000-0000-000086030000}"/>
    <cellStyle name="20% - Accent1 2 3 5 5" xfId="21105" xr:uid="{00000000-0005-0000-0000-000087030000}"/>
    <cellStyle name="20% - Accent1 2 3 6" xfId="2718" xr:uid="{00000000-0005-0000-0000-000088030000}"/>
    <cellStyle name="20% - Accent1 2 3 6 2" xfId="7678" xr:uid="{00000000-0005-0000-0000-000089030000}"/>
    <cellStyle name="20% - Accent1 2 3 6 2 2" xfId="17592" xr:uid="{00000000-0005-0000-0000-00008A030000}"/>
    <cellStyle name="20% - Accent1 2 3 6 2 2 2" xfId="37424" xr:uid="{00000000-0005-0000-0000-00008B030000}"/>
    <cellStyle name="20% - Accent1 2 3 6 2 3" xfId="27510" xr:uid="{00000000-0005-0000-0000-00008C030000}"/>
    <cellStyle name="20% - Accent1 2 3 6 3" xfId="12635" xr:uid="{00000000-0005-0000-0000-00008D030000}"/>
    <cellStyle name="20% - Accent1 2 3 6 3 2" xfId="32467" xr:uid="{00000000-0005-0000-0000-00008E030000}"/>
    <cellStyle name="20% - Accent1 2 3 6 4" xfId="22553" xr:uid="{00000000-0005-0000-0000-00008F030000}"/>
    <cellStyle name="20% - Accent1 2 3 7" xfId="1985" xr:uid="{00000000-0005-0000-0000-000090030000}"/>
    <cellStyle name="20% - Accent1 2 3 7 2" xfId="6952" xr:uid="{00000000-0005-0000-0000-000091030000}"/>
    <cellStyle name="20% - Accent1 2 3 7 2 2" xfId="16866" xr:uid="{00000000-0005-0000-0000-000092030000}"/>
    <cellStyle name="20% - Accent1 2 3 7 2 2 2" xfId="36698" xr:uid="{00000000-0005-0000-0000-000093030000}"/>
    <cellStyle name="20% - Accent1 2 3 7 2 3" xfId="26784" xr:uid="{00000000-0005-0000-0000-000094030000}"/>
    <cellStyle name="20% - Accent1 2 3 7 3" xfId="11909" xr:uid="{00000000-0005-0000-0000-000095030000}"/>
    <cellStyle name="20% - Accent1 2 3 7 3 2" xfId="31741" xr:uid="{00000000-0005-0000-0000-000096030000}"/>
    <cellStyle name="20% - Accent1 2 3 7 4" xfId="21827" xr:uid="{00000000-0005-0000-0000-000097030000}"/>
    <cellStyle name="20% - Accent1 2 3 8" xfId="699" xr:uid="{00000000-0005-0000-0000-000098030000}"/>
    <cellStyle name="20% - Accent1 2 3 8 2" xfId="5676" xr:uid="{00000000-0005-0000-0000-000099030000}"/>
    <cellStyle name="20% - Accent1 2 3 8 2 2" xfId="15590" xr:uid="{00000000-0005-0000-0000-00009A030000}"/>
    <cellStyle name="20% - Accent1 2 3 8 2 2 2" xfId="35422" xr:uid="{00000000-0005-0000-0000-00009B030000}"/>
    <cellStyle name="20% - Accent1 2 3 8 2 3" xfId="25508" xr:uid="{00000000-0005-0000-0000-00009C030000}"/>
    <cellStyle name="20% - Accent1 2 3 8 3" xfId="10633" xr:uid="{00000000-0005-0000-0000-00009D030000}"/>
    <cellStyle name="20% - Accent1 2 3 8 3 2" xfId="30465" xr:uid="{00000000-0005-0000-0000-00009E030000}"/>
    <cellStyle name="20% - Accent1 2 3 8 4" xfId="20551" xr:uid="{00000000-0005-0000-0000-00009F030000}"/>
    <cellStyle name="20% - Accent1 2 3 9" xfId="4001" xr:uid="{00000000-0005-0000-0000-0000A0030000}"/>
    <cellStyle name="20% - Accent1 2 3 9 2" xfId="8958" xr:uid="{00000000-0005-0000-0000-0000A1030000}"/>
    <cellStyle name="20% - Accent1 2 3 9 2 2" xfId="18872" xr:uid="{00000000-0005-0000-0000-0000A2030000}"/>
    <cellStyle name="20% - Accent1 2 3 9 2 2 2" xfId="38704" xr:uid="{00000000-0005-0000-0000-0000A3030000}"/>
    <cellStyle name="20% - Accent1 2 3 9 2 3" xfId="28790" xr:uid="{00000000-0005-0000-0000-0000A4030000}"/>
    <cellStyle name="20% - Accent1 2 3 9 3" xfId="13915" xr:uid="{00000000-0005-0000-0000-0000A5030000}"/>
    <cellStyle name="20% - Accent1 2 3 9 3 2" xfId="33747" xr:uid="{00000000-0005-0000-0000-0000A6030000}"/>
    <cellStyle name="20% - Accent1 2 3 9 4" xfId="23833" xr:uid="{00000000-0005-0000-0000-0000A7030000}"/>
    <cellStyle name="20% - Accent1 2 4" xfId="209" xr:uid="{00000000-0005-0000-0000-0000A8030000}"/>
    <cellStyle name="20% - Accent1 2 4 10" xfId="5190" xr:uid="{00000000-0005-0000-0000-0000A9030000}"/>
    <cellStyle name="20% - Accent1 2 4 10 2" xfId="15104" xr:uid="{00000000-0005-0000-0000-0000AA030000}"/>
    <cellStyle name="20% - Accent1 2 4 10 2 2" xfId="34936" xr:uid="{00000000-0005-0000-0000-0000AB030000}"/>
    <cellStyle name="20% - Accent1 2 4 10 3" xfId="25022" xr:uid="{00000000-0005-0000-0000-0000AC030000}"/>
    <cellStyle name="20% - Accent1 2 4 11" xfId="10147" xr:uid="{00000000-0005-0000-0000-0000AD030000}"/>
    <cellStyle name="20% - Accent1 2 4 11 2" xfId="29979" xr:uid="{00000000-0005-0000-0000-0000AE030000}"/>
    <cellStyle name="20% - Accent1 2 4 12" xfId="20065" xr:uid="{00000000-0005-0000-0000-0000AF030000}"/>
    <cellStyle name="20% - Accent1 2 4 2" xfId="491" xr:uid="{00000000-0005-0000-0000-0000B0030000}"/>
    <cellStyle name="20% - Accent1 2 4 2 10" xfId="10426" xr:uid="{00000000-0005-0000-0000-0000B1030000}"/>
    <cellStyle name="20% - Accent1 2 4 2 10 2" xfId="30258" xr:uid="{00000000-0005-0000-0000-0000B2030000}"/>
    <cellStyle name="20% - Accent1 2 4 2 11" xfId="20344" xr:uid="{00000000-0005-0000-0000-0000B3030000}"/>
    <cellStyle name="20% - Accent1 2 4 2 2" xfId="1831" xr:uid="{00000000-0005-0000-0000-0000B4030000}"/>
    <cellStyle name="20% - Accent1 2 4 2 2 2" xfId="3844" xr:uid="{00000000-0005-0000-0000-0000B5030000}"/>
    <cellStyle name="20% - Accent1 2 4 2 2 2 2" xfId="8801" xr:uid="{00000000-0005-0000-0000-0000B6030000}"/>
    <cellStyle name="20% - Accent1 2 4 2 2 2 2 2" xfId="18715" xr:uid="{00000000-0005-0000-0000-0000B7030000}"/>
    <cellStyle name="20% - Accent1 2 4 2 2 2 2 2 2" xfId="38547" xr:uid="{00000000-0005-0000-0000-0000B8030000}"/>
    <cellStyle name="20% - Accent1 2 4 2 2 2 2 3" xfId="28633" xr:uid="{00000000-0005-0000-0000-0000B9030000}"/>
    <cellStyle name="20% - Accent1 2 4 2 2 2 3" xfId="13758" xr:uid="{00000000-0005-0000-0000-0000BA030000}"/>
    <cellStyle name="20% - Accent1 2 4 2 2 2 3 2" xfId="33590" xr:uid="{00000000-0005-0000-0000-0000BB030000}"/>
    <cellStyle name="20% - Accent1 2 4 2 2 2 4" xfId="23676" xr:uid="{00000000-0005-0000-0000-0000BC030000}"/>
    <cellStyle name="20% - Accent1 2 4 2 2 3" xfId="2554" xr:uid="{00000000-0005-0000-0000-0000BD030000}"/>
    <cellStyle name="20% - Accent1 2 4 2 2 3 2" xfId="7521" xr:uid="{00000000-0005-0000-0000-0000BE030000}"/>
    <cellStyle name="20% - Accent1 2 4 2 2 3 2 2" xfId="17435" xr:uid="{00000000-0005-0000-0000-0000BF030000}"/>
    <cellStyle name="20% - Accent1 2 4 2 2 3 2 2 2" xfId="37267" xr:uid="{00000000-0005-0000-0000-0000C0030000}"/>
    <cellStyle name="20% - Accent1 2 4 2 2 3 2 3" xfId="27353" xr:uid="{00000000-0005-0000-0000-0000C1030000}"/>
    <cellStyle name="20% - Accent1 2 4 2 2 3 3" xfId="12478" xr:uid="{00000000-0005-0000-0000-0000C2030000}"/>
    <cellStyle name="20% - Accent1 2 4 2 2 3 3 2" xfId="32310" xr:uid="{00000000-0005-0000-0000-0000C3030000}"/>
    <cellStyle name="20% - Accent1 2 4 2 2 3 4" xfId="22396" xr:uid="{00000000-0005-0000-0000-0000C4030000}"/>
    <cellStyle name="20% - Accent1 2 4 2 2 4" xfId="6799" xr:uid="{00000000-0005-0000-0000-0000C5030000}"/>
    <cellStyle name="20% - Accent1 2 4 2 2 4 2" xfId="16713" xr:uid="{00000000-0005-0000-0000-0000C6030000}"/>
    <cellStyle name="20% - Accent1 2 4 2 2 4 2 2" xfId="36545" xr:uid="{00000000-0005-0000-0000-0000C7030000}"/>
    <cellStyle name="20% - Accent1 2 4 2 2 4 3" xfId="26631" xr:uid="{00000000-0005-0000-0000-0000C8030000}"/>
    <cellStyle name="20% - Accent1 2 4 2 2 5" xfId="11756" xr:uid="{00000000-0005-0000-0000-0000C9030000}"/>
    <cellStyle name="20% - Accent1 2 4 2 2 5 2" xfId="31588" xr:uid="{00000000-0005-0000-0000-0000CA030000}"/>
    <cellStyle name="20% - Accent1 2 4 2 2 6" xfId="21674" xr:uid="{00000000-0005-0000-0000-0000CB030000}"/>
    <cellStyle name="20% - Accent1 2 4 2 3" xfId="1472" xr:uid="{00000000-0005-0000-0000-0000CC030000}"/>
    <cellStyle name="20% - Accent1 2 4 2 3 2" xfId="3485" xr:uid="{00000000-0005-0000-0000-0000CD030000}"/>
    <cellStyle name="20% - Accent1 2 4 2 3 2 2" xfId="8442" xr:uid="{00000000-0005-0000-0000-0000CE030000}"/>
    <cellStyle name="20% - Accent1 2 4 2 3 2 2 2" xfId="18356" xr:uid="{00000000-0005-0000-0000-0000CF030000}"/>
    <cellStyle name="20% - Accent1 2 4 2 3 2 2 2 2" xfId="38188" xr:uid="{00000000-0005-0000-0000-0000D0030000}"/>
    <cellStyle name="20% - Accent1 2 4 2 3 2 2 3" xfId="28274" xr:uid="{00000000-0005-0000-0000-0000D1030000}"/>
    <cellStyle name="20% - Accent1 2 4 2 3 2 3" xfId="13399" xr:uid="{00000000-0005-0000-0000-0000D2030000}"/>
    <cellStyle name="20% - Accent1 2 4 2 3 2 3 2" xfId="33231" xr:uid="{00000000-0005-0000-0000-0000D3030000}"/>
    <cellStyle name="20% - Accent1 2 4 2 3 2 4" xfId="23317" xr:uid="{00000000-0005-0000-0000-0000D4030000}"/>
    <cellStyle name="20% - Accent1 2 4 2 3 3" xfId="6440" xr:uid="{00000000-0005-0000-0000-0000D5030000}"/>
    <cellStyle name="20% - Accent1 2 4 2 3 3 2" xfId="16354" xr:uid="{00000000-0005-0000-0000-0000D6030000}"/>
    <cellStyle name="20% - Accent1 2 4 2 3 3 2 2" xfId="36186" xr:uid="{00000000-0005-0000-0000-0000D7030000}"/>
    <cellStyle name="20% - Accent1 2 4 2 3 3 3" xfId="26272" xr:uid="{00000000-0005-0000-0000-0000D8030000}"/>
    <cellStyle name="20% - Accent1 2 4 2 3 4" xfId="11397" xr:uid="{00000000-0005-0000-0000-0000D9030000}"/>
    <cellStyle name="20% - Accent1 2 4 2 3 4 2" xfId="31229" xr:uid="{00000000-0005-0000-0000-0000DA030000}"/>
    <cellStyle name="20% - Accent1 2 4 2 3 5" xfId="21315" xr:uid="{00000000-0005-0000-0000-0000DB030000}"/>
    <cellStyle name="20% - Accent1 2 4 2 4" xfId="3073" xr:uid="{00000000-0005-0000-0000-0000DC030000}"/>
    <cellStyle name="20% - Accent1 2 4 2 4 2" xfId="8030" xr:uid="{00000000-0005-0000-0000-0000DD030000}"/>
    <cellStyle name="20% - Accent1 2 4 2 4 2 2" xfId="17944" xr:uid="{00000000-0005-0000-0000-0000DE030000}"/>
    <cellStyle name="20% - Accent1 2 4 2 4 2 2 2" xfId="37776" xr:uid="{00000000-0005-0000-0000-0000DF030000}"/>
    <cellStyle name="20% - Accent1 2 4 2 4 2 3" xfId="27862" xr:uid="{00000000-0005-0000-0000-0000E0030000}"/>
    <cellStyle name="20% - Accent1 2 4 2 4 3" xfId="12987" xr:uid="{00000000-0005-0000-0000-0000E1030000}"/>
    <cellStyle name="20% - Accent1 2 4 2 4 3 2" xfId="32819" xr:uid="{00000000-0005-0000-0000-0000E2030000}"/>
    <cellStyle name="20% - Accent1 2 4 2 4 4" xfId="22905" xr:uid="{00000000-0005-0000-0000-0000E3030000}"/>
    <cellStyle name="20% - Accent1 2 4 2 5" xfId="2195" xr:uid="{00000000-0005-0000-0000-0000E4030000}"/>
    <cellStyle name="20% - Accent1 2 4 2 5 2" xfId="7162" xr:uid="{00000000-0005-0000-0000-0000E5030000}"/>
    <cellStyle name="20% - Accent1 2 4 2 5 2 2" xfId="17076" xr:uid="{00000000-0005-0000-0000-0000E6030000}"/>
    <cellStyle name="20% - Accent1 2 4 2 5 2 2 2" xfId="36908" xr:uid="{00000000-0005-0000-0000-0000E7030000}"/>
    <cellStyle name="20% - Accent1 2 4 2 5 2 3" xfId="26994" xr:uid="{00000000-0005-0000-0000-0000E8030000}"/>
    <cellStyle name="20% - Accent1 2 4 2 5 3" xfId="12119" xr:uid="{00000000-0005-0000-0000-0000E9030000}"/>
    <cellStyle name="20% - Accent1 2 4 2 5 3 2" xfId="31951" xr:uid="{00000000-0005-0000-0000-0000EA030000}"/>
    <cellStyle name="20% - Accent1 2 4 2 5 4" xfId="22037" xr:uid="{00000000-0005-0000-0000-0000EB030000}"/>
    <cellStyle name="20% - Accent1 2 4 2 6" xfId="1052" xr:uid="{00000000-0005-0000-0000-0000EC030000}"/>
    <cellStyle name="20% - Accent1 2 4 2 6 2" xfId="6028" xr:uid="{00000000-0005-0000-0000-0000ED030000}"/>
    <cellStyle name="20% - Accent1 2 4 2 6 2 2" xfId="15942" xr:uid="{00000000-0005-0000-0000-0000EE030000}"/>
    <cellStyle name="20% - Accent1 2 4 2 6 2 2 2" xfId="35774" xr:uid="{00000000-0005-0000-0000-0000EF030000}"/>
    <cellStyle name="20% - Accent1 2 4 2 6 2 3" xfId="25860" xr:uid="{00000000-0005-0000-0000-0000F0030000}"/>
    <cellStyle name="20% - Accent1 2 4 2 6 3" xfId="10985" xr:uid="{00000000-0005-0000-0000-0000F1030000}"/>
    <cellStyle name="20% - Accent1 2 4 2 6 3 2" xfId="30817" xr:uid="{00000000-0005-0000-0000-0000F2030000}"/>
    <cellStyle name="20% - Accent1 2 4 2 6 4" xfId="20903" xr:uid="{00000000-0005-0000-0000-0000F3030000}"/>
    <cellStyle name="20% - Accent1 2 4 2 7" xfId="4353" xr:uid="{00000000-0005-0000-0000-0000F4030000}"/>
    <cellStyle name="20% - Accent1 2 4 2 7 2" xfId="9310" xr:uid="{00000000-0005-0000-0000-0000F5030000}"/>
    <cellStyle name="20% - Accent1 2 4 2 7 2 2" xfId="19224" xr:uid="{00000000-0005-0000-0000-0000F6030000}"/>
    <cellStyle name="20% - Accent1 2 4 2 7 2 2 2" xfId="39056" xr:uid="{00000000-0005-0000-0000-0000F7030000}"/>
    <cellStyle name="20% - Accent1 2 4 2 7 2 3" xfId="29142" xr:uid="{00000000-0005-0000-0000-0000F8030000}"/>
    <cellStyle name="20% - Accent1 2 4 2 7 3" xfId="14267" xr:uid="{00000000-0005-0000-0000-0000F9030000}"/>
    <cellStyle name="20% - Accent1 2 4 2 7 3 2" xfId="34099" xr:uid="{00000000-0005-0000-0000-0000FA030000}"/>
    <cellStyle name="20% - Accent1 2 4 2 7 4" xfId="24185" xr:uid="{00000000-0005-0000-0000-0000FB030000}"/>
    <cellStyle name="20% - Accent1 2 4 2 8" xfId="4911" xr:uid="{00000000-0005-0000-0000-0000FC030000}"/>
    <cellStyle name="20% - Accent1 2 4 2 8 2" xfId="9868" xr:uid="{00000000-0005-0000-0000-0000FD030000}"/>
    <cellStyle name="20% - Accent1 2 4 2 8 2 2" xfId="19782" xr:uid="{00000000-0005-0000-0000-0000FE030000}"/>
    <cellStyle name="20% - Accent1 2 4 2 8 2 2 2" xfId="39614" xr:uid="{00000000-0005-0000-0000-0000FF030000}"/>
    <cellStyle name="20% - Accent1 2 4 2 8 2 3" xfId="29700" xr:uid="{00000000-0005-0000-0000-000000040000}"/>
    <cellStyle name="20% - Accent1 2 4 2 8 3" xfId="14825" xr:uid="{00000000-0005-0000-0000-000001040000}"/>
    <cellStyle name="20% - Accent1 2 4 2 8 3 2" xfId="34657" xr:uid="{00000000-0005-0000-0000-000002040000}"/>
    <cellStyle name="20% - Accent1 2 4 2 8 4" xfId="24743" xr:uid="{00000000-0005-0000-0000-000003040000}"/>
    <cellStyle name="20% - Accent1 2 4 2 9" xfId="5469" xr:uid="{00000000-0005-0000-0000-000004040000}"/>
    <cellStyle name="20% - Accent1 2 4 2 9 2" xfId="15383" xr:uid="{00000000-0005-0000-0000-000005040000}"/>
    <cellStyle name="20% - Accent1 2 4 2 9 2 2" xfId="35215" xr:uid="{00000000-0005-0000-0000-000006040000}"/>
    <cellStyle name="20% - Accent1 2 4 2 9 3" xfId="25301" xr:uid="{00000000-0005-0000-0000-000007040000}"/>
    <cellStyle name="20% - Accent1 2 4 3" xfId="1651" xr:uid="{00000000-0005-0000-0000-000008040000}"/>
    <cellStyle name="20% - Accent1 2 4 3 2" xfId="3664" xr:uid="{00000000-0005-0000-0000-000009040000}"/>
    <cellStyle name="20% - Accent1 2 4 3 2 2" xfId="8621" xr:uid="{00000000-0005-0000-0000-00000A040000}"/>
    <cellStyle name="20% - Accent1 2 4 3 2 2 2" xfId="18535" xr:uid="{00000000-0005-0000-0000-00000B040000}"/>
    <cellStyle name="20% - Accent1 2 4 3 2 2 2 2" xfId="38367" xr:uid="{00000000-0005-0000-0000-00000C040000}"/>
    <cellStyle name="20% - Accent1 2 4 3 2 2 3" xfId="28453" xr:uid="{00000000-0005-0000-0000-00000D040000}"/>
    <cellStyle name="20% - Accent1 2 4 3 2 3" xfId="13578" xr:uid="{00000000-0005-0000-0000-00000E040000}"/>
    <cellStyle name="20% - Accent1 2 4 3 2 3 2" xfId="33410" xr:uid="{00000000-0005-0000-0000-00000F040000}"/>
    <cellStyle name="20% - Accent1 2 4 3 2 4" xfId="23496" xr:uid="{00000000-0005-0000-0000-000010040000}"/>
    <cellStyle name="20% - Accent1 2 4 3 3" xfId="2374" xr:uid="{00000000-0005-0000-0000-000011040000}"/>
    <cellStyle name="20% - Accent1 2 4 3 3 2" xfId="7341" xr:uid="{00000000-0005-0000-0000-000012040000}"/>
    <cellStyle name="20% - Accent1 2 4 3 3 2 2" xfId="17255" xr:uid="{00000000-0005-0000-0000-000013040000}"/>
    <cellStyle name="20% - Accent1 2 4 3 3 2 2 2" xfId="37087" xr:uid="{00000000-0005-0000-0000-000014040000}"/>
    <cellStyle name="20% - Accent1 2 4 3 3 2 3" xfId="27173" xr:uid="{00000000-0005-0000-0000-000015040000}"/>
    <cellStyle name="20% - Accent1 2 4 3 3 3" xfId="12298" xr:uid="{00000000-0005-0000-0000-000016040000}"/>
    <cellStyle name="20% - Accent1 2 4 3 3 3 2" xfId="32130" xr:uid="{00000000-0005-0000-0000-000017040000}"/>
    <cellStyle name="20% - Accent1 2 4 3 3 4" xfId="22216" xr:uid="{00000000-0005-0000-0000-000018040000}"/>
    <cellStyle name="20% - Accent1 2 4 3 4" xfId="6619" xr:uid="{00000000-0005-0000-0000-000019040000}"/>
    <cellStyle name="20% - Accent1 2 4 3 4 2" xfId="16533" xr:uid="{00000000-0005-0000-0000-00001A040000}"/>
    <cellStyle name="20% - Accent1 2 4 3 4 2 2" xfId="36365" xr:uid="{00000000-0005-0000-0000-00001B040000}"/>
    <cellStyle name="20% - Accent1 2 4 3 4 3" xfId="26451" xr:uid="{00000000-0005-0000-0000-00001C040000}"/>
    <cellStyle name="20% - Accent1 2 4 3 5" xfId="11576" xr:uid="{00000000-0005-0000-0000-00001D040000}"/>
    <cellStyle name="20% - Accent1 2 4 3 5 2" xfId="31408" xr:uid="{00000000-0005-0000-0000-00001E040000}"/>
    <cellStyle name="20% - Accent1 2 4 3 6" xfId="21494" xr:uid="{00000000-0005-0000-0000-00001F040000}"/>
    <cellStyle name="20% - Accent1 2 4 4" xfId="1292" xr:uid="{00000000-0005-0000-0000-000020040000}"/>
    <cellStyle name="20% - Accent1 2 4 4 2" xfId="3305" xr:uid="{00000000-0005-0000-0000-000021040000}"/>
    <cellStyle name="20% - Accent1 2 4 4 2 2" xfId="8262" xr:uid="{00000000-0005-0000-0000-000022040000}"/>
    <cellStyle name="20% - Accent1 2 4 4 2 2 2" xfId="18176" xr:uid="{00000000-0005-0000-0000-000023040000}"/>
    <cellStyle name="20% - Accent1 2 4 4 2 2 2 2" xfId="38008" xr:uid="{00000000-0005-0000-0000-000024040000}"/>
    <cellStyle name="20% - Accent1 2 4 4 2 2 3" xfId="28094" xr:uid="{00000000-0005-0000-0000-000025040000}"/>
    <cellStyle name="20% - Accent1 2 4 4 2 3" xfId="13219" xr:uid="{00000000-0005-0000-0000-000026040000}"/>
    <cellStyle name="20% - Accent1 2 4 4 2 3 2" xfId="33051" xr:uid="{00000000-0005-0000-0000-000027040000}"/>
    <cellStyle name="20% - Accent1 2 4 4 2 4" xfId="23137" xr:uid="{00000000-0005-0000-0000-000028040000}"/>
    <cellStyle name="20% - Accent1 2 4 4 3" xfId="6260" xr:uid="{00000000-0005-0000-0000-000029040000}"/>
    <cellStyle name="20% - Accent1 2 4 4 3 2" xfId="16174" xr:uid="{00000000-0005-0000-0000-00002A040000}"/>
    <cellStyle name="20% - Accent1 2 4 4 3 2 2" xfId="36006" xr:uid="{00000000-0005-0000-0000-00002B040000}"/>
    <cellStyle name="20% - Accent1 2 4 4 3 3" xfId="26092" xr:uid="{00000000-0005-0000-0000-00002C040000}"/>
    <cellStyle name="20% - Accent1 2 4 4 4" xfId="11217" xr:uid="{00000000-0005-0000-0000-00002D040000}"/>
    <cellStyle name="20% - Accent1 2 4 4 4 2" xfId="31049" xr:uid="{00000000-0005-0000-0000-00002E040000}"/>
    <cellStyle name="20% - Accent1 2 4 4 5" xfId="21135" xr:uid="{00000000-0005-0000-0000-00002F040000}"/>
    <cellStyle name="20% - Accent1 2 4 5" xfId="2792" xr:uid="{00000000-0005-0000-0000-000030040000}"/>
    <cellStyle name="20% - Accent1 2 4 5 2" xfId="7751" xr:uid="{00000000-0005-0000-0000-000031040000}"/>
    <cellStyle name="20% - Accent1 2 4 5 2 2" xfId="17665" xr:uid="{00000000-0005-0000-0000-000032040000}"/>
    <cellStyle name="20% - Accent1 2 4 5 2 2 2" xfId="37497" xr:uid="{00000000-0005-0000-0000-000033040000}"/>
    <cellStyle name="20% - Accent1 2 4 5 2 3" xfId="27583" xr:uid="{00000000-0005-0000-0000-000034040000}"/>
    <cellStyle name="20% - Accent1 2 4 5 3" xfId="12708" xr:uid="{00000000-0005-0000-0000-000035040000}"/>
    <cellStyle name="20% - Accent1 2 4 5 3 2" xfId="32540" xr:uid="{00000000-0005-0000-0000-000036040000}"/>
    <cellStyle name="20% - Accent1 2 4 5 4" xfId="22626" xr:uid="{00000000-0005-0000-0000-000037040000}"/>
    <cellStyle name="20% - Accent1 2 4 6" xfId="2015" xr:uid="{00000000-0005-0000-0000-000038040000}"/>
    <cellStyle name="20% - Accent1 2 4 6 2" xfId="6982" xr:uid="{00000000-0005-0000-0000-000039040000}"/>
    <cellStyle name="20% - Accent1 2 4 6 2 2" xfId="16896" xr:uid="{00000000-0005-0000-0000-00003A040000}"/>
    <cellStyle name="20% - Accent1 2 4 6 2 2 2" xfId="36728" xr:uid="{00000000-0005-0000-0000-00003B040000}"/>
    <cellStyle name="20% - Accent1 2 4 6 2 3" xfId="26814" xr:uid="{00000000-0005-0000-0000-00003C040000}"/>
    <cellStyle name="20% - Accent1 2 4 6 3" xfId="11939" xr:uid="{00000000-0005-0000-0000-00003D040000}"/>
    <cellStyle name="20% - Accent1 2 4 6 3 2" xfId="31771" xr:uid="{00000000-0005-0000-0000-00003E040000}"/>
    <cellStyle name="20% - Accent1 2 4 6 4" xfId="21857" xr:uid="{00000000-0005-0000-0000-00003F040000}"/>
    <cellStyle name="20% - Accent1 2 4 7" xfId="772" xr:uid="{00000000-0005-0000-0000-000040040000}"/>
    <cellStyle name="20% - Accent1 2 4 7 2" xfId="5749" xr:uid="{00000000-0005-0000-0000-000041040000}"/>
    <cellStyle name="20% - Accent1 2 4 7 2 2" xfId="15663" xr:uid="{00000000-0005-0000-0000-000042040000}"/>
    <cellStyle name="20% - Accent1 2 4 7 2 2 2" xfId="35495" xr:uid="{00000000-0005-0000-0000-000043040000}"/>
    <cellStyle name="20% - Accent1 2 4 7 2 3" xfId="25581" xr:uid="{00000000-0005-0000-0000-000044040000}"/>
    <cellStyle name="20% - Accent1 2 4 7 3" xfId="10706" xr:uid="{00000000-0005-0000-0000-000045040000}"/>
    <cellStyle name="20% - Accent1 2 4 7 3 2" xfId="30538" xr:uid="{00000000-0005-0000-0000-000046040000}"/>
    <cellStyle name="20% - Accent1 2 4 7 4" xfId="20624" xr:uid="{00000000-0005-0000-0000-000047040000}"/>
    <cellStyle name="20% - Accent1 2 4 8" xfId="4074" xr:uid="{00000000-0005-0000-0000-000048040000}"/>
    <cellStyle name="20% - Accent1 2 4 8 2" xfId="9031" xr:uid="{00000000-0005-0000-0000-000049040000}"/>
    <cellStyle name="20% - Accent1 2 4 8 2 2" xfId="18945" xr:uid="{00000000-0005-0000-0000-00004A040000}"/>
    <cellStyle name="20% - Accent1 2 4 8 2 2 2" xfId="38777" xr:uid="{00000000-0005-0000-0000-00004B040000}"/>
    <cellStyle name="20% - Accent1 2 4 8 2 3" xfId="28863" xr:uid="{00000000-0005-0000-0000-00004C040000}"/>
    <cellStyle name="20% - Accent1 2 4 8 3" xfId="13988" xr:uid="{00000000-0005-0000-0000-00004D040000}"/>
    <cellStyle name="20% - Accent1 2 4 8 3 2" xfId="33820" xr:uid="{00000000-0005-0000-0000-00004E040000}"/>
    <cellStyle name="20% - Accent1 2 4 8 4" xfId="23906" xr:uid="{00000000-0005-0000-0000-00004F040000}"/>
    <cellStyle name="20% - Accent1 2 4 9" xfId="4632" xr:uid="{00000000-0005-0000-0000-000050040000}"/>
    <cellStyle name="20% - Accent1 2 4 9 2" xfId="9589" xr:uid="{00000000-0005-0000-0000-000051040000}"/>
    <cellStyle name="20% - Accent1 2 4 9 2 2" xfId="19503" xr:uid="{00000000-0005-0000-0000-000052040000}"/>
    <cellStyle name="20% - Accent1 2 4 9 2 2 2" xfId="39335" xr:uid="{00000000-0005-0000-0000-000053040000}"/>
    <cellStyle name="20% - Accent1 2 4 9 2 3" xfId="29421" xr:uid="{00000000-0005-0000-0000-000054040000}"/>
    <cellStyle name="20% - Accent1 2 4 9 3" xfId="14546" xr:uid="{00000000-0005-0000-0000-000055040000}"/>
    <cellStyle name="20% - Accent1 2 4 9 3 2" xfId="34378" xr:uid="{00000000-0005-0000-0000-000056040000}"/>
    <cellStyle name="20% - Accent1 2 4 9 4" xfId="24464" xr:uid="{00000000-0005-0000-0000-000057040000}"/>
    <cellStyle name="20% - Accent1 2 5" xfId="352" xr:uid="{00000000-0005-0000-0000-000058040000}"/>
    <cellStyle name="20% - Accent1 2 5 10" xfId="10287" xr:uid="{00000000-0005-0000-0000-000059040000}"/>
    <cellStyle name="20% - Accent1 2 5 10 2" xfId="30119" xr:uid="{00000000-0005-0000-0000-00005A040000}"/>
    <cellStyle name="20% - Accent1 2 5 11" xfId="20205" xr:uid="{00000000-0005-0000-0000-00005B040000}"/>
    <cellStyle name="20% - Accent1 2 5 2" xfId="1741" xr:uid="{00000000-0005-0000-0000-00005C040000}"/>
    <cellStyle name="20% - Accent1 2 5 2 2" xfId="3754" xr:uid="{00000000-0005-0000-0000-00005D040000}"/>
    <cellStyle name="20% - Accent1 2 5 2 2 2" xfId="8711" xr:uid="{00000000-0005-0000-0000-00005E040000}"/>
    <cellStyle name="20% - Accent1 2 5 2 2 2 2" xfId="18625" xr:uid="{00000000-0005-0000-0000-00005F040000}"/>
    <cellStyle name="20% - Accent1 2 5 2 2 2 2 2" xfId="38457" xr:uid="{00000000-0005-0000-0000-000060040000}"/>
    <cellStyle name="20% - Accent1 2 5 2 2 2 3" xfId="28543" xr:uid="{00000000-0005-0000-0000-000061040000}"/>
    <cellStyle name="20% - Accent1 2 5 2 2 3" xfId="13668" xr:uid="{00000000-0005-0000-0000-000062040000}"/>
    <cellStyle name="20% - Accent1 2 5 2 2 3 2" xfId="33500" xr:uid="{00000000-0005-0000-0000-000063040000}"/>
    <cellStyle name="20% - Accent1 2 5 2 2 4" xfId="23586" xr:uid="{00000000-0005-0000-0000-000064040000}"/>
    <cellStyle name="20% - Accent1 2 5 2 3" xfId="2464" xr:uid="{00000000-0005-0000-0000-000065040000}"/>
    <cellStyle name="20% - Accent1 2 5 2 3 2" xfId="7431" xr:uid="{00000000-0005-0000-0000-000066040000}"/>
    <cellStyle name="20% - Accent1 2 5 2 3 2 2" xfId="17345" xr:uid="{00000000-0005-0000-0000-000067040000}"/>
    <cellStyle name="20% - Accent1 2 5 2 3 2 2 2" xfId="37177" xr:uid="{00000000-0005-0000-0000-000068040000}"/>
    <cellStyle name="20% - Accent1 2 5 2 3 2 3" xfId="27263" xr:uid="{00000000-0005-0000-0000-000069040000}"/>
    <cellStyle name="20% - Accent1 2 5 2 3 3" xfId="12388" xr:uid="{00000000-0005-0000-0000-00006A040000}"/>
    <cellStyle name="20% - Accent1 2 5 2 3 3 2" xfId="32220" xr:uid="{00000000-0005-0000-0000-00006B040000}"/>
    <cellStyle name="20% - Accent1 2 5 2 3 4" xfId="22306" xr:uid="{00000000-0005-0000-0000-00006C040000}"/>
    <cellStyle name="20% - Accent1 2 5 2 4" xfId="6709" xr:uid="{00000000-0005-0000-0000-00006D040000}"/>
    <cellStyle name="20% - Accent1 2 5 2 4 2" xfId="16623" xr:uid="{00000000-0005-0000-0000-00006E040000}"/>
    <cellStyle name="20% - Accent1 2 5 2 4 2 2" xfId="36455" xr:uid="{00000000-0005-0000-0000-00006F040000}"/>
    <cellStyle name="20% - Accent1 2 5 2 4 3" xfId="26541" xr:uid="{00000000-0005-0000-0000-000070040000}"/>
    <cellStyle name="20% - Accent1 2 5 2 5" xfId="11666" xr:uid="{00000000-0005-0000-0000-000071040000}"/>
    <cellStyle name="20% - Accent1 2 5 2 5 2" xfId="31498" xr:uid="{00000000-0005-0000-0000-000072040000}"/>
    <cellStyle name="20% - Accent1 2 5 2 6" xfId="21584" xr:uid="{00000000-0005-0000-0000-000073040000}"/>
    <cellStyle name="20% - Accent1 2 5 3" xfId="1382" xr:uid="{00000000-0005-0000-0000-000074040000}"/>
    <cellStyle name="20% - Accent1 2 5 3 2" xfId="3395" xr:uid="{00000000-0005-0000-0000-000075040000}"/>
    <cellStyle name="20% - Accent1 2 5 3 2 2" xfId="8352" xr:uid="{00000000-0005-0000-0000-000076040000}"/>
    <cellStyle name="20% - Accent1 2 5 3 2 2 2" xfId="18266" xr:uid="{00000000-0005-0000-0000-000077040000}"/>
    <cellStyle name="20% - Accent1 2 5 3 2 2 2 2" xfId="38098" xr:uid="{00000000-0005-0000-0000-000078040000}"/>
    <cellStyle name="20% - Accent1 2 5 3 2 2 3" xfId="28184" xr:uid="{00000000-0005-0000-0000-000079040000}"/>
    <cellStyle name="20% - Accent1 2 5 3 2 3" xfId="13309" xr:uid="{00000000-0005-0000-0000-00007A040000}"/>
    <cellStyle name="20% - Accent1 2 5 3 2 3 2" xfId="33141" xr:uid="{00000000-0005-0000-0000-00007B040000}"/>
    <cellStyle name="20% - Accent1 2 5 3 2 4" xfId="23227" xr:uid="{00000000-0005-0000-0000-00007C040000}"/>
    <cellStyle name="20% - Accent1 2 5 3 3" xfId="6350" xr:uid="{00000000-0005-0000-0000-00007D040000}"/>
    <cellStyle name="20% - Accent1 2 5 3 3 2" xfId="16264" xr:uid="{00000000-0005-0000-0000-00007E040000}"/>
    <cellStyle name="20% - Accent1 2 5 3 3 2 2" xfId="36096" xr:uid="{00000000-0005-0000-0000-00007F040000}"/>
    <cellStyle name="20% - Accent1 2 5 3 3 3" xfId="26182" xr:uid="{00000000-0005-0000-0000-000080040000}"/>
    <cellStyle name="20% - Accent1 2 5 3 4" xfId="11307" xr:uid="{00000000-0005-0000-0000-000081040000}"/>
    <cellStyle name="20% - Accent1 2 5 3 4 2" xfId="31139" xr:uid="{00000000-0005-0000-0000-000082040000}"/>
    <cellStyle name="20% - Accent1 2 5 3 5" xfId="21225" xr:uid="{00000000-0005-0000-0000-000083040000}"/>
    <cellStyle name="20% - Accent1 2 5 4" xfId="2934" xr:uid="{00000000-0005-0000-0000-000084040000}"/>
    <cellStyle name="20% - Accent1 2 5 4 2" xfId="7891" xr:uid="{00000000-0005-0000-0000-000085040000}"/>
    <cellStyle name="20% - Accent1 2 5 4 2 2" xfId="17805" xr:uid="{00000000-0005-0000-0000-000086040000}"/>
    <cellStyle name="20% - Accent1 2 5 4 2 2 2" xfId="37637" xr:uid="{00000000-0005-0000-0000-000087040000}"/>
    <cellStyle name="20% - Accent1 2 5 4 2 3" xfId="27723" xr:uid="{00000000-0005-0000-0000-000088040000}"/>
    <cellStyle name="20% - Accent1 2 5 4 3" xfId="12848" xr:uid="{00000000-0005-0000-0000-000089040000}"/>
    <cellStyle name="20% - Accent1 2 5 4 3 2" xfId="32680" xr:uid="{00000000-0005-0000-0000-00008A040000}"/>
    <cellStyle name="20% - Accent1 2 5 4 4" xfId="22766" xr:uid="{00000000-0005-0000-0000-00008B040000}"/>
    <cellStyle name="20% - Accent1 2 5 5" xfId="2105" xr:uid="{00000000-0005-0000-0000-00008C040000}"/>
    <cellStyle name="20% - Accent1 2 5 5 2" xfId="7072" xr:uid="{00000000-0005-0000-0000-00008D040000}"/>
    <cellStyle name="20% - Accent1 2 5 5 2 2" xfId="16986" xr:uid="{00000000-0005-0000-0000-00008E040000}"/>
    <cellStyle name="20% - Accent1 2 5 5 2 2 2" xfId="36818" xr:uid="{00000000-0005-0000-0000-00008F040000}"/>
    <cellStyle name="20% - Accent1 2 5 5 2 3" xfId="26904" xr:uid="{00000000-0005-0000-0000-000090040000}"/>
    <cellStyle name="20% - Accent1 2 5 5 3" xfId="12029" xr:uid="{00000000-0005-0000-0000-000091040000}"/>
    <cellStyle name="20% - Accent1 2 5 5 3 2" xfId="31861" xr:uid="{00000000-0005-0000-0000-000092040000}"/>
    <cellStyle name="20% - Accent1 2 5 5 4" xfId="21947" xr:uid="{00000000-0005-0000-0000-000093040000}"/>
    <cellStyle name="20% - Accent1 2 5 6" xfId="913" xr:uid="{00000000-0005-0000-0000-000094040000}"/>
    <cellStyle name="20% - Accent1 2 5 6 2" xfId="5889" xr:uid="{00000000-0005-0000-0000-000095040000}"/>
    <cellStyle name="20% - Accent1 2 5 6 2 2" xfId="15803" xr:uid="{00000000-0005-0000-0000-000096040000}"/>
    <cellStyle name="20% - Accent1 2 5 6 2 2 2" xfId="35635" xr:uid="{00000000-0005-0000-0000-000097040000}"/>
    <cellStyle name="20% - Accent1 2 5 6 2 3" xfId="25721" xr:uid="{00000000-0005-0000-0000-000098040000}"/>
    <cellStyle name="20% - Accent1 2 5 6 3" xfId="10846" xr:uid="{00000000-0005-0000-0000-000099040000}"/>
    <cellStyle name="20% - Accent1 2 5 6 3 2" xfId="30678" xr:uid="{00000000-0005-0000-0000-00009A040000}"/>
    <cellStyle name="20% - Accent1 2 5 6 4" xfId="20764" xr:uid="{00000000-0005-0000-0000-00009B040000}"/>
    <cellStyle name="20% - Accent1 2 5 7" xfId="4214" xr:uid="{00000000-0005-0000-0000-00009C040000}"/>
    <cellStyle name="20% - Accent1 2 5 7 2" xfId="9171" xr:uid="{00000000-0005-0000-0000-00009D040000}"/>
    <cellStyle name="20% - Accent1 2 5 7 2 2" xfId="19085" xr:uid="{00000000-0005-0000-0000-00009E040000}"/>
    <cellStyle name="20% - Accent1 2 5 7 2 2 2" xfId="38917" xr:uid="{00000000-0005-0000-0000-00009F040000}"/>
    <cellStyle name="20% - Accent1 2 5 7 2 3" xfId="29003" xr:uid="{00000000-0005-0000-0000-0000A0040000}"/>
    <cellStyle name="20% - Accent1 2 5 7 3" xfId="14128" xr:uid="{00000000-0005-0000-0000-0000A1040000}"/>
    <cellStyle name="20% - Accent1 2 5 7 3 2" xfId="33960" xr:uid="{00000000-0005-0000-0000-0000A2040000}"/>
    <cellStyle name="20% - Accent1 2 5 7 4" xfId="24046" xr:uid="{00000000-0005-0000-0000-0000A3040000}"/>
    <cellStyle name="20% - Accent1 2 5 8" xfId="4772" xr:uid="{00000000-0005-0000-0000-0000A4040000}"/>
    <cellStyle name="20% - Accent1 2 5 8 2" xfId="9729" xr:uid="{00000000-0005-0000-0000-0000A5040000}"/>
    <cellStyle name="20% - Accent1 2 5 8 2 2" xfId="19643" xr:uid="{00000000-0005-0000-0000-0000A6040000}"/>
    <cellStyle name="20% - Accent1 2 5 8 2 2 2" xfId="39475" xr:uid="{00000000-0005-0000-0000-0000A7040000}"/>
    <cellStyle name="20% - Accent1 2 5 8 2 3" xfId="29561" xr:uid="{00000000-0005-0000-0000-0000A8040000}"/>
    <cellStyle name="20% - Accent1 2 5 8 3" xfId="14686" xr:uid="{00000000-0005-0000-0000-0000A9040000}"/>
    <cellStyle name="20% - Accent1 2 5 8 3 2" xfId="34518" xr:uid="{00000000-0005-0000-0000-0000AA040000}"/>
    <cellStyle name="20% - Accent1 2 5 8 4" xfId="24604" xr:uid="{00000000-0005-0000-0000-0000AB040000}"/>
    <cellStyle name="20% - Accent1 2 5 9" xfId="5330" xr:uid="{00000000-0005-0000-0000-0000AC040000}"/>
    <cellStyle name="20% - Accent1 2 5 9 2" xfId="15244" xr:uid="{00000000-0005-0000-0000-0000AD040000}"/>
    <cellStyle name="20% - Accent1 2 5 9 2 2" xfId="35076" xr:uid="{00000000-0005-0000-0000-0000AE040000}"/>
    <cellStyle name="20% - Accent1 2 5 9 3" xfId="25162" xr:uid="{00000000-0005-0000-0000-0000AF040000}"/>
    <cellStyle name="20% - Accent1 2 6" xfId="1561" xr:uid="{00000000-0005-0000-0000-0000B0040000}"/>
    <cellStyle name="20% - Accent1 2 6 2" xfId="3574" xr:uid="{00000000-0005-0000-0000-0000B1040000}"/>
    <cellStyle name="20% - Accent1 2 6 2 2" xfId="8531" xr:uid="{00000000-0005-0000-0000-0000B2040000}"/>
    <cellStyle name="20% - Accent1 2 6 2 2 2" xfId="18445" xr:uid="{00000000-0005-0000-0000-0000B3040000}"/>
    <cellStyle name="20% - Accent1 2 6 2 2 2 2" xfId="38277" xr:uid="{00000000-0005-0000-0000-0000B4040000}"/>
    <cellStyle name="20% - Accent1 2 6 2 2 3" xfId="28363" xr:uid="{00000000-0005-0000-0000-0000B5040000}"/>
    <cellStyle name="20% - Accent1 2 6 2 3" xfId="13488" xr:uid="{00000000-0005-0000-0000-0000B6040000}"/>
    <cellStyle name="20% - Accent1 2 6 2 3 2" xfId="33320" xr:uid="{00000000-0005-0000-0000-0000B7040000}"/>
    <cellStyle name="20% - Accent1 2 6 2 4" xfId="23406" xr:uid="{00000000-0005-0000-0000-0000B8040000}"/>
    <cellStyle name="20% - Accent1 2 6 3" xfId="2284" xr:uid="{00000000-0005-0000-0000-0000B9040000}"/>
    <cellStyle name="20% - Accent1 2 6 3 2" xfId="7251" xr:uid="{00000000-0005-0000-0000-0000BA040000}"/>
    <cellStyle name="20% - Accent1 2 6 3 2 2" xfId="17165" xr:uid="{00000000-0005-0000-0000-0000BB040000}"/>
    <cellStyle name="20% - Accent1 2 6 3 2 2 2" xfId="36997" xr:uid="{00000000-0005-0000-0000-0000BC040000}"/>
    <cellStyle name="20% - Accent1 2 6 3 2 3" xfId="27083" xr:uid="{00000000-0005-0000-0000-0000BD040000}"/>
    <cellStyle name="20% - Accent1 2 6 3 3" xfId="12208" xr:uid="{00000000-0005-0000-0000-0000BE040000}"/>
    <cellStyle name="20% - Accent1 2 6 3 3 2" xfId="32040" xr:uid="{00000000-0005-0000-0000-0000BF040000}"/>
    <cellStyle name="20% - Accent1 2 6 3 4" xfId="22126" xr:uid="{00000000-0005-0000-0000-0000C0040000}"/>
    <cellStyle name="20% - Accent1 2 6 4" xfId="6529" xr:uid="{00000000-0005-0000-0000-0000C1040000}"/>
    <cellStyle name="20% - Accent1 2 6 4 2" xfId="16443" xr:uid="{00000000-0005-0000-0000-0000C2040000}"/>
    <cellStyle name="20% - Accent1 2 6 4 2 2" xfId="36275" xr:uid="{00000000-0005-0000-0000-0000C3040000}"/>
    <cellStyle name="20% - Accent1 2 6 4 3" xfId="26361" xr:uid="{00000000-0005-0000-0000-0000C4040000}"/>
    <cellStyle name="20% - Accent1 2 6 5" xfId="11486" xr:uid="{00000000-0005-0000-0000-0000C5040000}"/>
    <cellStyle name="20% - Accent1 2 6 5 2" xfId="31318" xr:uid="{00000000-0005-0000-0000-0000C6040000}"/>
    <cellStyle name="20% - Accent1 2 6 6" xfId="21404" xr:uid="{00000000-0005-0000-0000-0000C7040000}"/>
    <cellStyle name="20% - Accent1 2 7" xfId="1201" xr:uid="{00000000-0005-0000-0000-0000C8040000}"/>
    <cellStyle name="20% - Accent1 2 7 2" xfId="3215" xr:uid="{00000000-0005-0000-0000-0000C9040000}"/>
    <cellStyle name="20% - Accent1 2 7 2 2" xfId="8172" xr:uid="{00000000-0005-0000-0000-0000CA040000}"/>
    <cellStyle name="20% - Accent1 2 7 2 2 2" xfId="18086" xr:uid="{00000000-0005-0000-0000-0000CB040000}"/>
    <cellStyle name="20% - Accent1 2 7 2 2 2 2" xfId="37918" xr:uid="{00000000-0005-0000-0000-0000CC040000}"/>
    <cellStyle name="20% - Accent1 2 7 2 2 3" xfId="28004" xr:uid="{00000000-0005-0000-0000-0000CD040000}"/>
    <cellStyle name="20% - Accent1 2 7 2 3" xfId="13129" xr:uid="{00000000-0005-0000-0000-0000CE040000}"/>
    <cellStyle name="20% - Accent1 2 7 2 3 2" xfId="32961" xr:uid="{00000000-0005-0000-0000-0000CF040000}"/>
    <cellStyle name="20% - Accent1 2 7 2 4" xfId="23047" xr:uid="{00000000-0005-0000-0000-0000D0040000}"/>
    <cellStyle name="20% - Accent1 2 7 3" xfId="6170" xr:uid="{00000000-0005-0000-0000-0000D1040000}"/>
    <cellStyle name="20% - Accent1 2 7 3 2" xfId="16084" xr:uid="{00000000-0005-0000-0000-0000D2040000}"/>
    <cellStyle name="20% - Accent1 2 7 3 2 2" xfId="35916" xr:uid="{00000000-0005-0000-0000-0000D3040000}"/>
    <cellStyle name="20% - Accent1 2 7 3 3" xfId="26002" xr:uid="{00000000-0005-0000-0000-0000D4040000}"/>
    <cellStyle name="20% - Accent1 2 7 4" xfId="11127" xr:uid="{00000000-0005-0000-0000-0000D5040000}"/>
    <cellStyle name="20% - Accent1 2 7 4 2" xfId="30959" xr:uid="{00000000-0005-0000-0000-0000D6040000}"/>
    <cellStyle name="20% - Accent1 2 7 5" xfId="21045" xr:uid="{00000000-0005-0000-0000-0000D7040000}"/>
    <cellStyle name="20% - Accent1 2 8" xfId="2651" xr:uid="{00000000-0005-0000-0000-0000D8040000}"/>
    <cellStyle name="20% - Accent1 2 8 2" xfId="7612" xr:uid="{00000000-0005-0000-0000-0000D9040000}"/>
    <cellStyle name="20% - Accent1 2 8 2 2" xfId="17526" xr:uid="{00000000-0005-0000-0000-0000DA040000}"/>
    <cellStyle name="20% - Accent1 2 8 2 2 2" xfId="37358" xr:uid="{00000000-0005-0000-0000-0000DB040000}"/>
    <cellStyle name="20% - Accent1 2 8 2 3" xfId="27444" xr:uid="{00000000-0005-0000-0000-0000DC040000}"/>
    <cellStyle name="20% - Accent1 2 8 3" xfId="12569" xr:uid="{00000000-0005-0000-0000-0000DD040000}"/>
    <cellStyle name="20% - Accent1 2 8 3 2" xfId="32401" xr:uid="{00000000-0005-0000-0000-0000DE040000}"/>
    <cellStyle name="20% - Accent1 2 8 4" xfId="22487" xr:uid="{00000000-0005-0000-0000-0000DF040000}"/>
    <cellStyle name="20% - Accent1 2 9" xfId="1925" xr:uid="{00000000-0005-0000-0000-0000E0040000}"/>
    <cellStyle name="20% - Accent1 2 9 2" xfId="6892" xr:uid="{00000000-0005-0000-0000-0000E1040000}"/>
    <cellStyle name="20% - Accent1 2 9 2 2" xfId="16806" xr:uid="{00000000-0005-0000-0000-0000E2040000}"/>
    <cellStyle name="20% - Accent1 2 9 2 2 2" xfId="36638" xr:uid="{00000000-0005-0000-0000-0000E3040000}"/>
    <cellStyle name="20% - Accent1 2 9 2 3" xfId="26724" xr:uid="{00000000-0005-0000-0000-0000E4040000}"/>
    <cellStyle name="20% - Accent1 2 9 3" xfId="11849" xr:uid="{00000000-0005-0000-0000-0000E5040000}"/>
    <cellStyle name="20% - Accent1 2 9 3 2" xfId="31681" xr:uid="{00000000-0005-0000-0000-0000E6040000}"/>
    <cellStyle name="20% - Accent1 2 9 4" xfId="21767" xr:uid="{00000000-0005-0000-0000-0000E7040000}"/>
    <cellStyle name="20% - Accent1 3" xfId="80" xr:uid="{00000000-0005-0000-0000-0000E8040000}"/>
    <cellStyle name="20% - Accent1 3 10" xfId="4506" xr:uid="{00000000-0005-0000-0000-0000E9040000}"/>
    <cellStyle name="20% - Accent1 3 10 2" xfId="9463" xr:uid="{00000000-0005-0000-0000-0000EA040000}"/>
    <cellStyle name="20% - Accent1 3 10 2 2" xfId="19377" xr:uid="{00000000-0005-0000-0000-0000EB040000}"/>
    <cellStyle name="20% - Accent1 3 10 2 2 2" xfId="39209" xr:uid="{00000000-0005-0000-0000-0000EC040000}"/>
    <cellStyle name="20% - Accent1 3 10 2 3" xfId="29295" xr:uid="{00000000-0005-0000-0000-0000ED040000}"/>
    <cellStyle name="20% - Accent1 3 10 3" xfId="14420" xr:uid="{00000000-0005-0000-0000-0000EE040000}"/>
    <cellStyle name="20% - Accent1 3 10 3 2" xfId="34252" xr:uid="{00000000-0005-0000-0000-0000EF040000}"/>
    <cellStyle name="20% - Accent1 3 10 4" xfId="24338" xr:uid="{00000000-0005-0000-0000-0000F0040000}"/>
    <cellStyle name="20% - Accent1 3 11" xfId="5064" xr:uid="{00000000-0005-0000-0000-0000F1040000}"/>
    <cellStyle name="20% - Accent1 3 11 2" xfId="14978" xr:uid="{00000000-0005-0000-0000-0000F2040000}"/>
    <cellStyle name="20% - Accent1 3 11 2 2" xfId="34810" xr:uid="{00000000-0005-0000-0000-0000F3040000}"/>
    <cellStyle name="20% - Accent1 3 11 3" xfId="24896" xr:uid="{00000000-0005-0000-0000-0000F4040000}"/>
    <cellStyle name="20% - Accent1 3 12" xfId="10021" xr:uid="{00000000-0005-0000-0000-0000F5040000}"/>
    <cellStyle name="20% - Accent1 3 12 2" xfId="29853" xr:uid="{00000000-0005-0000-0000-0000F6040000}"/>
    <cellStyle name="20% - Accent1 3 13" xfId="19939" xr:uid="{00000000-0005-0000-0000-0000F7040000}"/>
    <cellStyle name="20% - Accent1 3 2" xfId="148" xr:uid="{00000000-0005-0000-0000-0000F8040000}"/>
    <cellStyle name="20% - Accent1 3 2 10" xfId="5130" xr:uid="{00000000-0005-0000-0000-0000F9040000}"/>
    <cellStyle name="20% - Accent1 3 2 10 2" xfId="15044" xr:uid="{00000000-0005-0000-0000-0000FA040000}"/>
    <cellStyle name="20% - Accent1 3 2 10 2 2" xfId="34876" xr:uid="{00000000-0005-0000-0000-0000FB040000}"/>
    <cellStyle name="20% - Accent1 3 2 10 3" xfId="24962" xr:uid="{00000000-0005-0000-0000-0000FC040000}"/>
    <cellStyle name="20% - Accent1 3 2 11" xfId="10087" xr:uid="{00000000-0005-0000-0000-0000FD040000}"/>
    <cellStyle name="20% - Accent1 3 2 11 2" xfId="29919" xr:uid="{00000000-0005-0000-0000-0000FE040000}"/>
    <cellStyle name="20% - Accent1 3 2 12" xfId="20005" xr:uid="{00000000-0005-0000-0000-0000FF040000}"/>
    <cellStyle name="20% - Accent1 3 2 2" xfId="288" xr:uid="{00000000-0005-0000-0000-000000050000}"/>
    <cellStyle name="20% - Accent1 3 2 2 10" xfId="10226" xr:uid="{00000000-0005-0000-0000-000001050000}"/>
    <cellStyle name="20% - Accent1 3 2 2 10 2" xfId="30058" xr:uid="{00000000-0005-0000-0000-000002050000}"/>
    <cellStyle name="20% - Accent1 3 2 2 11" xfId="20144" xr:uid="{00000000-0005-0000-0000-000003050000}"/>
    <cellStyle name="20% - Accent1 3 2 2 2" xfId="570" xr:uid="{00000000-0005-0000-0000-000004050000}"/>
    <cellStyle name="20% - Accent1 3 2 2 2 10" xfId="20423" xr:uid="{00000000-0005-0000-0000-000005050000}"/>
    <cellStyle name="20% - Accent1 3 2 2 2 2" xfId="1846" xr:uid="{00000000-0005-0000-0000-000006050000}"/>
    <cellStyle name="20% - Accent1 3 2 2 2 2 2" xfId="3859" xr:uid="{00000000-0005-0000-0000-000007050000}"/>
    <cellStyle name="20% - Accent1 3 2 2 2 2 2 2" xfId="8816" xr:uid="{00000000-0005-0000-0000-000008050000}"/>
    <cellStyle name="20% - Accent1 3 2 2 2 2 2 2 2" xfId="18730" xr:uid="{00000000-0005-0000-0000-000009050000}"/>
    <cellStyle name="20% - Accent1 3 2 2 2 2 2 2 2 2" xfId="38562" xr:uid="{00000000-0005-0000-0000-00000A050000}"/>
    <cellStyle name="20% - Accent1 3 2 2 2 2 2 2 3" xfId="28648" xr:uid="{00000000-0005-0000-0000-00000B050000}"/>
    <cellStyle name="20% - Accent1 3 2 2 2 2 2 3" xfId="13773" xr:uid="{00000000-0005-0000-0000-00000C050000}"/>
    <cellStyle name="20% - Accent1 3 2 2 2 2 2 3 2" xfId="33605" xr:uid="{00000000-0005-0000-0000-00000D050000}"/>
    <cellStyle name="20% - Accent1 3 2 2 2 2 2 4" xfId="23691" xr:uid="{00000000-0005-0000-0000-00000E050000}"/>
    <cellStyle name="20% - Accent1 3 2 2 2 2 3" xfId="6814" xr:uid="{00000000-0005-0000-0000-00000F050000}"/>
    <cellStyle name="20% - Accent1 3 2 2 2 2 3 2" xfId="16728" xr:uid="{00000000-0005-0000-0000-000010050000}"/>
    <cellStyle name="20% - Accent1 3 2 2 2 2 3 2 2" xfId="36560" xr:uid="{00000000-0005-0000-0000-000011050000}"/>
    <cellStyle name="20% - Accent1 3 2 2 2 2 3 3" xfId="26646" xr:uid="{00000000-0005-0000-0000-000012050000}"/>
    <cellStyle name="20% - Accent1 3 2 2 2 2 4" xfId="11771" xr:uid="{00000000-0005-0000-0000-000013050000}"/>
    <cellStyle name="20% - Accent1 3 2 2 2 2 4 2" xfId="31603" xr:uid="{00000000-0005-0000-0000-000014050000}"/>
    <cellStyle name="20% - Accent1 3 2 2 2 2 5" xfId="21689" xr:uid="{00000000-0005-0000-0000-000015050000}"/>
    <cellStyle name="20% - Accent1 3 2 2 2 3" xfId="3152" xr:uid="{00000000-0005-0000-0000-000016050000}"/>
    <cellStyle name="20% - Accent1 3 2 2 2 3 2" xfId="8109" xr:uid="{00000000-0005-0000-0000-000017050000}"/>
    <cellStyle name="20% - Accent1 3 2 2 2 3 2 2" xfId="18023" xr:uid="{00000000-0005-0000-0000-000018050000}"/>
    <cellStyle name="20% - Accent1 3 2 2 2 3 2 2 2" xfId="37855" xr:uid="{00000000-0005-0000-0000-000019050000}"/>
    <cellStyle name="20% - Accent1 3 2 2 2 3 2 3" xfId="27941" xr:uid="{00000000-0005-0000-0000-00001A050000}"/>
    <cellStyle name="20% - Accent1 3 2 2 2 3 3" xfId="13066" xr:uid="{00000000-0005-0000-0000-00001B050000}"/>
    <cellStyle name="20% - Accent1 3 2 2 2 3 3 2" xfId="32898" xr:uid="{00000000-0005-0000-0000-00001C050000}"/>
    <cellStyle name="20% - Accent1 3 2 2 2 3 4" xfId="22984" xr:uid="{00000000-0005-0000-0000-00001D050000}"/>
    <cellStyle name="20% - Accent1 3 2 2 2 4" xfId="2569" xr:uid="{00000000-0005-0000-0000-00001E050000}"/>
    <cellStyle name="20% - Accent1 3 2 2 2 4 2" xfId="7536" xr:uid="{00000000-0005-0000-0000-00001F050000}"/>
    <cellStyle name="20% - Accent1 3 2 2 2 4 2 2" xfId="17450" xr:uid="{00000000-0005-0000-0000-000020050000}"/>
    <cellStyle name="20% - Accent1 3 2 2 2 4 2 2 2" xfId="37282" xr:uid="{00000000-0005-0000-0000-000021050000}"/>
    <cellStyle name="20% - Accent1 3 2 2 2 4 2 3" xfId="27368" xr:uid="{00000000-0005-0000-0000-000022050000}"/>
    <cellStyle name="20% - Accent1 3 2 2 2 4 3" xfId="12493" xr:uid="{00000000-0005-0000-0000-000023050000}"/>
    <cellStyle name="20% - Accent1 3 2 2 2 4 3 2" xfId="32325" xr:uid="{00000000-0005-0000-0000-000024050000}"/>
    <cellStyle name="20% - Accent1 3 2 2 2 4 4" xfId="22411" xr:uid="{00000000-0005-0000-0000-000025050000}"/>
    <cellStyle name="20% - Accent1 3 2 2 2 5" xfId="1131" xr:uid="{00000000-0005-0000-0000-000026050000}"/>
    <cellStyle name="20% - Accent1 3 2 2 2 5 2" xfId="6107" xr:uid="{00000000-0005-0000-0000-000027050000}"/>
    <cellStyle name="20% - Accent1 3 2 2 2 5 2 2" xfId="16021" xr:uid="{00000000-0005-0000-0000-000028050000}"/>
    <cellStyle name="20% - Accent1 3 2 2 2 5 2 2 2" xfId="35853" xr:uid="{00000000-0005-0000-0000-000029050000}"/>
    <cellStyle name="20% - Accent1 3 2 2 2 5 2 3" xfId="25939" xr:uid="{00000000-0005-0000-0000-00002A050000}"/>
    <cellStyle name="20% - Accent1 3 2 2 2 5 3" xfId="11064" xr:uid="{00000000-0005-0000-0000-00002B050000}"/>
    <cellStyle name="20% - Accent1 3 2 2 2 5 3 2" xfId="30896" xr:uid="{00000000-0005-0000-0000-00002C050000}"/>
    <cellStyle name="20% - Accent1 3 2 2 2 5 4" xfId="20982" xr:uid="{00000000-0005-0000-0000-00002D050000}"/>
    <cellStyle name="20% - Accent1 3 2 2 2 6" xfId="4432" xr:uid="{00000000-0005-0000-0000-00002E050000}"/>
    <cellStyle name="20% - Accent1 3 2 2 2 6 2" xfId="9389" xr:uid="{00000000-0005-0000-0000-00002F050000}"/>
    <cellStyle name="20% - Accent1 3 2 2 2 6 2 2" xfId="19303" xr:uid="{00000000-0005-0000-0000-000030050000}"/>
    <cellStyle name="20% - Accent1 3 2 2 2 6 2 2 2" xfId="39135" xr:uid="{00000000-0005-0000-0000-000031050000}"/>
    <cellStyle name="20% - Accent1 3 2 2 2 6 2 3" xfId="29221" xr:uid="{00000000-0005-0000-0000-000032050000}"/>
    <cellStyle name="20% - Accent1 3 2 2 2 6 3" xfId="14346" xr:uid="{00000000-0005-0000-0000-000033050000}"/>
    <cellStyle name="20% - Accent1 3 2 2 2 6 3 2" xfId="34178" xr:uid="{00000000-0005-0000-0000-000034050000}"/>
    <cellStyle name="20% - Accent1 3 2 2 2 6 4" xfId="24264" xr:uid="{00000000-0005-0000-0000-000035050000}"/>
    <cellStyle name="20% - Accent1 3 2 2 2 7" xfId="4990" xr:uid="{00000000-0005-0000-0000-000036050000}"/>
    <cellStyle name="20% - Accent1 3 2 2 2 7 2" xfId="9947" xr:uid="{00000000-0005-0000-0000-000037050000}"/>
    <cellStyle name="20% - Accent1 3 2 2 2 7 2 2" xfId="19861" xr:uid="{00000000-0005-0000-0000-000038050000}"/>
    <cellStyle name="20% - Accent1 3 2 2 2 7 2 2 2" xfId="39693" xr:uid="{00000000-0005-0000-0000-000039050000}"/>
    <cellStyle name="20% - Accent1 3 2 2 2 7 2 3" xfId="29779" xr:uid="{00000000-0005-0000-0000-00003A050000}"/>
    <cellStyle name="20% - Accent1 3 2 2 2 7 3" xfId="14904" xr:uid="{00000000-0005-0000-0000-00003B050000}"/>
    <cellStyle name="20% - Accent1 3 2 2 2 7 3 2" xfId="34736" xr:uid="{00000000-0005-0000-0000-00003C050000}"/>
    <cellStyle name="20% - Accent1 3 2 2 2 7 4" xfId="24822" xr:uid="{00000000-0005-0000-0000-00003D050000}"/>
    <cellStyle name="20% - Accent1 3 2 2 2 8" xfId="5548" xr:uid="{00000000-0005-0000-0000-00003E050000}"/>
    <cellStyle name="20% - Accent1 3 2 2 2 8 2" xfId="15462" xr:uid="{00000000-0005-0000-0000-00003F050000}"/>
    <cellStyle name="20% - Accent1 3 2 2 2 8 2 2" xfId="35294" xr:uid="{00000000-0005-0000-0000-000040050000}"/>
    <cellStyle name="20% - Accent1 3 2 2 2 8 3" xfId="25380" xr:uid="{00000000-0005-0000-0000-000041050000}"/>
    <cellStyle name="20% - Accent1 3 2 2 2 9" xfId="10505" xr:uid="{00000000-0005-0000-0000-000042050000}"/>
    <cellStyle name="20% - Accent1 3 2 2 2 9 2" xfId="30337" xr:uid="{00000000-0005-0000-0000-000043050000}"/>
    <cellStyle name="20% - Accent1 3 2 2 3" xfId="1487" xr:uid="{00000000-0005-0000-0000-000044050000}"/>
    <cellStyle name="20% - Accent1 3 2 2 3 2" xfId="3500" xr:uid="{00000000-0005-0000-0000-000045050000}"/>
    <cellStyle name="20% - Accent1 3 2 2 3 2 2" xfId="8457" xr:uid="{00000000-0005-0000-0000-000046050000}"/>
    <cellStyle name="20% - Accent1 3 2 2 3 2 2 2" xfId="18371" xr:uid="{00000000-0005-0000-0000-000047050000}"/>
    <cellStyle name="20% - Accent1 3 2 2 3 2 2 2 2" xfId="38203" xr:uid="{00000000-0005-0000-0000-000048050000}"/>
    <cellStyle name="20% - Accent1 3 2 2 3 2 2 3" xfId="28289" xr:uid="{00000000-0005-0000-0000-000049050000}"/>
    <cellStyle name="20% - Accent1 3 2 2 3 2 3" xfId="13414" xr:uid="{00000000-0005-0000-0000-00004A050000}"/>
    <cellStyle name="20% - Accent1 3 2 2 3 2 3 2" xfId="33246" xr:uid="{00000000-0005-0000-0000-00004B050000}"/>
    <cellStyle name="20% - Accent1 3 2 2 3 2 4" xfId="23332" xr:uid="{00000000-0005-0000-0000-00004C050000}"/>
    <cellStyle name="20% - Accent1 3 2 2 3 3" xfId="6455" xr:uid="{00000000-0005-0000-0000-00004D050000}"/>
    <cellStyle name="20% - Accent1 3 2 2 3 3 2" xfId="16369" xr:uid="{00000000-0005-0000-0000-00004E050000}"/>
    <cellStyle name="20% - Accent1 3 2 2 3 3 2 2" xfId="36201" xr:uid="{00000000-0005-0000-0000-00004F050000}"/>
    <cellStyle name="20% - Accent1 3 2 2 3 3 3" xfId="26287" xr:uid="{00000000-0005-0000-0000-000050050000}"/>
    <cellStyle name="20% - Accent1 3 2 2 3 4" xfId="11412" xr:uid="{00000000-0005-0000-0000-000051050000}"/>
    <cellStyle name="20% - Accent1 3 2 2 3 4 2" xfId="31244" xr:uid="{00000000-0005-0000-0000-000052050000}"/>
    <cellStyle name="20% - Accent1 3 2 2 3 5" xfId="21330" xr:uid="{00000000-0005-0000-0000-000053050000}"/>
    <cellStyle name="20% - Accent1 3 2 2 4" xfId="2871" xr:uid="{00000000-0005-0000-0000-000054050000}"/>
    <cellStyle name="20% - Accent1 3 2 2 4 2" xfId="7830" xr:uid="{00000000-0005-0000-0000-000055050000}"/>
    <cellStyle name="20% - Accent1 3 2 2 4 2 2" xfId="17744" xr:uid="{00000000-0005-0000-0000-000056050000}"/>
    <cellStyle name="20% - Accent1 3 2 2 4 2 2 2" xfId="37576" xr:uid="{00000000-0005-0000-0000-000057050000}"/>
    <cellStyle name="20% - Accent1 3 2 2 4 2 3" xfId="27662" xr:uid="{00000000-0005-0000-0000-000058050000}"/>
    <cellStyle name="20% - Accent1 3 2 2 4 3" xfId="12787" xr:uid="{00000000-0005-0000-0000-000059050000}"/>
    <cellStyle name="20% - Accent1 3 2 2 4 3 2" xfId="32619" xr:uid="{00000000-0005-0000-0000-00005A050000}"/>
    <cellStyle name="20% - Accent1 3 2 2 4 4" xfId="22705" xr:uid="{00000000-0005-0000-0000-00005B050000}"/>
    <cellStyle name="20% - Accent1 3 2 2 5" xfId="2210" xr:uid="{00000000-0005-0000-0000-00005C050000}"/>
    <cellStyle name="20% - Accent1 3 2 2 5 2" xfId="7177" xr:uid="{00000000-0005-0000-0000-00005D050000}"/>
    <cellStyle name="20% - Accent1 3 2 2 5 2 2" xfId="17091" xr:uid="{00000000-0005-0000-0000-00005E050000}"/>
    <cellStyle name="20% - Accent1 3 2 2 5 2 2 2" xfId="36923" xr:uid="{00000000-0005-0000-0000-00005F050000}"/>
    <cellStyle name="20% - Accent1 3 2 2 5 2 3" xfId="27009" xr:uid="{00000000-0005-0000-0000-000060050000}"/>
    <cellStyle name="20% - Accent1 3 2 2 5 3" xfId="12134" xr:uid="{00000000-0005-0000-0000-000061050000}"/>
    <cellStyle name="20% - Accent1 3 2 2 5 3 2" xfId="31966" xr:uid="{00000000-0005-0000-0000-000062050000}"/>
    <cellStyle name="20% - Accent1 3 2 2 5 4" xfId="22052" xr:uid="{00000000-0005-0000-0000-000063050000}"/>
    <cellStyle name="20% - Accent1 3 2 2 6" xfId="851" xr:uid="{00000000-0005-0000-0000-000064050000}"/>
    <cellStyle name="20% - Accent1 3 2 2 6 2" xfId="5828" xr:uid="{00000000-0005-0000-0000-000065050000}"/>
    <cellStyle name="20% - Accent1 3 2 2 6 2 2" xfId="15742" xr:uid="{00000000-0005-0000-0000-000066050000}"/>
    <cellStyle name="20% - Accent1 3 2 2 6 2 2 2" xfId="35574" xr:uid="{00000000-0005-0000-0000-000067050000}"/>
    <cellStyle name="20% - Accent1 3 2 2 6 2 3" xfId="25660" xr:uid="{00000000-0005-0000-0000-000068050000}"/>
    <cellStyle name="20% - Accent1 3 2 2 6 3" xfId="10785" xr:uid="{00000000-0005-0000-0000-000069050000}"/>
    <cellStyle name="20% - Accent1 3 2 2 6 3 2" xfId="30617" xr:uid="{00000000-0005-0000-0000-00006A050000}"/>
    <cellStyle name="20% - Accent1 3 2 2 6 4" xfId="20703" xr:uid="{00000000-0005-0000-0000-00006B050000}"/>
    <cellStyle name="20% - Accent1 3 2 2 7" xfId="4153" xr:uid="{00000000-0005-0000-0000-00006C050000}"/>
    <cellStyle name="20% - Accent1 3 2 2 7 2" xfId="9110" xr:uid="{00000000-0005-0000-0000-00006D050000}"/>
    <cellStyle name="20% - Accent1 3 2 2 7 2 2" xfId="19024" xr:uid="{00000000-0005-0000-0000-00006E050000}"/>
    <cellStyle name="20% - Accent1 3 2 2 7 2 2 2" xfId="38856" xr:uid="{00000000-0005-0000-0000-00006F050000}"/>
    <cellStyle name="20% - Accent1 3 2 2 7 2 3" xfId="28942" xr:uid="{00000000-0005-0000-0000-000070050000}"/>
    <cellStyle name="20% - Accent1 3 2 2 7 3" xfId="14067" xr:uid="{00000000-0005-0000-0000-000071050000}"/>
    <cellStyle name="20% - Accent1 3 2 2 7 3 2" xfId="33899" xr:uid="{00000000-0005-0000-0000-000072050000}"/>
    <cellStyle name="20% - Accent1 3 2 2 7 4" xfId="23985" xr:uid="{00000000-0005-0000-0000-000073050000}"/>
    <cellStyle name="20% - Accent1 3 2 2 8" xfId="4711" xr:uid="{00000000-0005-0000-0000-000074050000}"/>
    <cellStyle name="20% - Accent1 3 2 2 8 2" xfId="9668" xr:uid="{00000000-0005-0000-0000-000075050000}"/>
    <cellStyle name="20% - Accent1 3 2 2 8 2 2" xfId="19582" xr:uid="{00000000-0005-0000-0000-000076050000}"/>
    <cellStyle name="20% - Accent1 3 2 2 8 2 2 2" xfId="39414" xr:uid="{00000000-0005-0000-0000-000077050000}"/>
    <cellStyle name="20% - Accent1 3 2 2 8 2 3" xfId="29500" xr:uid="{00000000-0005-0000-0000-000078050000}"/>
    <cellStyle name="20% - Accent1 3 2 2 8 3" xfId="14625" xr:uid="{00000000-0005-0000-0000-000079050000}"/>
    <cellStyle name="20% - Accent1 3 2 2 8 3 2" xfId="34457" xr:uid="{00000000-0005-0000-0000-00007A050000}"/>
    <cellStyle name="20% - Accent1 3 2 2 8 4" xfId="24543" xr:uid="{00000000-0005-0000-0000-00007B050000}"/>
    <cellStyle name="20% - Accent1 3 2 2 9" xfId="5269" xr:uid="{00000000-0005-0000-0000-00007C050000}"/>
    <cellStyle name="20% - Accent1 3 2 2 9 2" xfId="15183" xr:uid="{00000000-0005-0000-0000-00007D050000}"/>
    <cellStyle name="20% - Accent1 3 2 2 9 2 2" xfId="35015" xr:uid="{00000000-0005-0000-0000-00007E050000}"/>
    <cellStyle name="20% - Accent1 3 2 2 9 3" xfId="25101" xr:uid="{00000000-0005-0000-0000-00007F050000}"/>
    <cellStyle name="20% - Accent1 3 2 3" xfId="431" xr:uid="{00000000-0005-0000-0000-000080050000}"/>
    <cellStyle name="20% - Accent1 3 2 3 10" xfId="20284" xr:uid="{00000000-0005-0000-0000-000081050000}"/>
    <cellStyle name="20% - Accent1 3 2 3 2" xfId="1666" xr:uid="{00000000-0005-0000-0000-000082050000}"/>
    <cellStyle name="20% - Accent1 3 2 3 2 2" xfId="3679" xr:uid="{00000000-0005-0000-0000-000083050000}"/>
    <cellStyle name="20% - Accent1 3 2 3 2 2 2" xfId="8636" xr:uid="{00000000-0005-0000-0000-000084050000}"/>
    <cellStyle name="20% - Accent1 3 2 3 2 2 2 2" xfId="18550" xr:uid="{00000000-0005-0000-0000-000085050000}"/>
    <cellStyle name="20% - Accent1 3 2 3 2 2 2 2 2" xfId="38382" xr:uid="{00000000-0005-0000-0000-000086050000}"/>
    <cellStyle name="20% - Accent1 3 2 3 2 2 2 3" xfId="28468" xr:uid="{00000000-0005-0000-0000-000087050000}"/>
    <cellStyle name="20% - Accent1 3 2 3 2 2 3" xfId="13593" xr:uid="{00000000-0005-0000-0000-000088050000}"/>
    <cellStyle name="20% - Accent1 3 2 3 2 2 3 2" xfId="33425" xr:uid="{00000000-0005-0000-0000-000089050000}"/>
    <cellStyle name="20% - Accent1 3 2 3 2 2 4" xfId="23511" xr:uid="{00000000-0005-0000-0000-00008A050000}"/>
    <cellStyle name="20% - Accent1 3 2 3 2 3" xfId="6634" xr:uid="{00000000-0005-0000-0000-00008B050000}"/>
    <cellStyle name="20% - Accent1 3 2 3 2 3 2" xfId="16548" xr:uid="{00000000-0005-0000-0000-00008C050000}"/>
    <cellStyle name="20% - Accent1 3 2 3 2 3 2 2" xfId="36380" xr:uid="{00000000-0005-0000-0000-00008D050000}"/>
    <cellStyle name="20% - Accent1 3 2 3 2 3 3" xfId="26466" xr:uid="{00000000-0005-0000-0000-00008E050000}"/>
    <cellStyle name="20% - Accent1 3 2 3 2 4" xfId="11591" xr:uid="{00000000-0005-0000-0000-00008F050000}"/>
    <cellStyle name="20% - Accent1 3 2 3 2 4 2" xfId="31423" xr:uid="{00000000-0005-0000-0000-000090050000}"/>
    <cellStyle name="20% - Accent1 3 2 3 2 5" xfId="21509" xr:uid="{00000000-0005-0000-0000-000091050000}"/>
    <cellStyle name="20% - Accent1 3 2 3 3" xfId="3013" xr:uid="{00000000-0005-0000-0000-000092050000}"/>
    <cellStyle name="20% - Accent1 3 2 3 3 2" xfId="7970" xr:uid="{00000000-0005-0000-0000-000093050000}"/>
    <cellStyle name="20% - Accent1 3 2 3 3 2 2" xfId="17884" xr:uid="{00000000-0005-0000-0000-000094050000}"/>
    <cellStyle name="20% - Accent1 3 2 3 3 2 2 2" xfId="37716" xr:uid="{00000000-0005-0000-0000-000095050000}"/>
    <cellStyle name="20% - Accent1 3 2 3 3 2 3" xfId="27802" xr:uid="{00000000-0005-0000-0000-000096050000}"/>
    <cellStyle name="20% - Accent1 3 2 3 3 3" xfId="12927" xr:uid="{00000000-0005-0000-0000-000097050000}"/>
    <cellStyle name="20% - Accent1 3 2 3 3 3 2" xfId="32759" xr:uid="{00000000-0005-0000-0000-000098050000}"/>
    <cellStyle name="20% - Accent1 3 2 3 3 4" xfId="22845" xr:uid="{00000000-0005-0000-0000-000099050000}"/>
    <cellStyle name="20% - Accent1 3 2 3 4" xfId="2389" xr:uid="{00000000-0005-0000-0000-00009A050000}"/>
    <cellStyle name="20% - Accent1 3 2 3 4 2" xfId="7356" xr:uid="{00000000-0005-0000-0000-00009B050000}"/>
    <cellStyle name="20% - Accent1 3 2 3 4 2 2" xfId="17270" xr:uid="{00000000-0005-0000-0000-00009C050000}"/>
    <cellStyle name="20% - Accent1 3 2 3 4 2 2 2" xfId="37102" xr:uid="{00000000-0005-0000-0000-00009D050000}"/>
    <cellStyle name="20% - Accent1 3 2 3 4 2 3" xfId="27188" xr:uid="{00000000-0005-0000-0000-00009E050000}"/>
    <cellStyle name="20% - Accent1 3 2 3 4 3" xfId="12313" xr:uid="{00000000-0005-0000-0000-00009F050000}"/>
    <cellStyle name="20% - Accent1 3 2 3 4 3 2" xfId="32145" xr:uid="{00000000-0005-0000-0000-0000A0050000}"/>
    <cellStyle name="20% - Accent1 3 2 3 4 4" xfId="22231" xr:uid="{00000000-0005-0000-0000-0000A1050000}"/>
    <cellStyle name="20% - Accent1 3 2 3 5" xfId="992" xr:uid="{00000000-0005-0000-0000-0000A2050000}"/>
    <cellStyle name="20% - Accent1 3 2 3 5 2" xfId="5968" xr:uid="{00000000-0005-0000-0000-0000A3050000}"/>
    <cellStyle name="20% - Accent1 3 2 3 5 2 2" xfId="15882" xr:uid="{00000000-0005-0000-0000-0000A4050000}"/>
    <cellStyle name="20% - Accent1 3 2 3 5 2 2 2" xfId="35714" xr:uid="{00000000-0005-0000-0000-0000A5050000}"/>
    <cellStyle name="20% - Accent1 3 2 3 5 2 3" xfId="25800" xr:uid="{00000000-0005-0000-0000-0000A6050000}"/>
    <cellStyle name="20% - Accent1 3 2 3 5 3" xfId="10925" xr:uid="{00000000-0005-0000-0000-0000A7050000}"/>
    <cellStyle name="20% - Accent1 3 2 3 5 3 2" xfId="30757" xr:uid="{00000000-0005-0000-0000-0000A8050000}"/>
    <cellStyle name="20% - Accent1 3 2 3 5 4" xfId="20843" xr:uid="{00000000-0005-0000-0000-0000A9050000}"/>
    <cellStyle name="20% - Accent1 3 2 3 6" xfId="4293" xr:uid="{00000000-0005-0000-0000-0000AA050000}"/>
    <cellStyle name="20% - Accent1 3 2 3 6 2" xfId="9250" xr:uid="{00000000-0005-0000-0000-0000AB050000}"/>
    <cellStyle name="20% - Accent1 3 2 3 6 2 2" xfId="19164" xr:uid="{00000000-0005-0000-0000-0000AC050000}"/>
    <cellStyle name="20% - Accent1 3 2 3 6 2 2 2" xfId="38996" xr:uid="{00000000-0005-0000-0000-0000AD050000}"/>
    <cellStyle name="20% - Accent1 3 2 3 6 2 3" xfId="29082" xr:uid="{00000000-0005-0000-0000-0000AE050000}"/>
    <cellStyle name="20% - Accent1 3 2 3 6 3" xfId="14207" xr:uid="{00000000-0005-0000-0000-0000AF050000}"/>
    <cellStyle name="20% - Accent1 3 2 3 6 3 2" xfId="34039" xr:uid="{00000000-0005-0000-0000-0000B0050000}"/>
    <cellStyle name="20% - Accent1 3 2 3 6 4" xfId="24125" xr:uid="{00000000-0005-0000-0000-0000B1050000}"/>
    <cellStyle name="20% - Accent1 3 2 3 7" xfId="4851" xr:uid="{00000000-0005-0000-0000-0000B2050000}"/>
    <cellStyle name="20% - Accent1 3 2 3 7 2" xfId="9808" xr:uid="{00000000-0005-0000-0000-0000B3050000}"/>
    <cellStyle name="20% - Accent1 3 2 3 7 2 2" xfId="19722" xr:uid="{00000000-0005-0000-0000-0000B4050000}"/>
    <cellStyle name="20% - Accent1 3 2 3 7 2 2 2" xfId="39554" xr:uid="{00000000-0005-0000-0000-0000B5050000}"/>
    <cellStyle name="20% - Accent1 3 2 3 7 2 3" xfId="29640" xr:uid="{00000000-0005-0000-0000-0000B6050000}"/>
    <cellStyle name="20% - Accent1 3 2 3 7 3" xfId="14765" xr:uid="{00000000-0005-0000-0000-0000B7050000}"/>
    <cellStyle name="20% - Accent1 3 2 3 7 3 2" xfId="34597" xr:uid="{00000000-0005-0000-0000-0000B8050000}"/>
    <cellStyle name="20% - Accent1 3 2 3 7 4" xfId="24683" xr:uid="{00000000-0005-0000-0000-0000B9050000}"/>
    <cellStyle name="20% - Accent1 3 2 3 8" xfId="5409" xr:uid="{00000000-0005-0000-0000-0000BA050000}"/>
    <cellStyle name="20% - Accent1 3 2 3 8 2" xfId="15323" xr:uid="{00000000-0005-0000-0000-0000BB050000}"/>
    <cellStyle name="20% - Accent1 3 2 3 8 2 2" xfId="35155" xr:uid="{00000000-0005-0000-0000-0000BC050000}"/>
    <cellStyle name="20% - Accent1 3 2 3 8 3" xfId="25241" xr:uid="{00000000-0005-0000-0000-0000BD050000}"/>
    <cellStyle name="20% - Accent1 3 2 3 9" xfId="10366" xr:uid="{00000000-0005-0000-0000-0000BE050000}"/>
    <cellStyle name="20% - Accent1 3 2 3 9 2" xfId="30198" xr:uid="{00000000-0005-0000-0000-0000BF050000}"/>
    <cellStyle name="20% - Accent1 3 2 4" xfId="1307" xr:uid="{00000000-0005-0000-0000-0000C0050000}"/>
    <cellStyle name="20% - Accent1 3 2 4 2" xfId="3320" xr:uid="{00000000-0005-0000-0000-0000C1050000}"/>
    <cellStyle name="20% - Accent1 3 2 4 2 2" xfId="8277" xr:uid="{00000000-0005-0000-0000-0000C2050000}"/>
    <cellStyle name="20% - Accent1 3 2 4 2 2 2" xfId="18191" xr:uid="{00000000-0005-0000-0000-0000C3050000}"/>
    <cellStyle name="20% - Accent1 3 2 4 2 2 2 2" xfId="38023" xr:uid="{00000000-0005-0000-0000-0000C4050000}"/>
    <cellStyle name="20% - Accent1 3 2 4 2 2 3" xfId="28109" xr:uid="{00000000-0005-0000-0000-0000C5050000}"/>
    <cellStyle name="20% - Accent1 3 2 4 2 3" xfId="13234" xr:uid="{00000000-0005-0000-0000-0000C6050000}"/>
    <cellStyle name="20% - Accent1 3 2 4 2 3 2" xfId="33066" xr:uid="{00000000-0005-0000-0000-0000C7050000}"/>
    <cellStyle name="20% - Accent1 3 2 4 2 4" xfId="23152" xr:uid="{00000000-0005-0000-0000-0000C8050000}"/>
    <cellStyle name="20% - Accent1 3 2 4 3" xfId="6275" xr:uid="{00000000-0005-0000-0000-0000C9050000}"/>
    <cellStyle name="20% - Accent1 3 2 4 3 2" xfId="16189" xr:uid="{00000000-0005-0000-0000-0000CA050000}"/>
    <cellStyle name="20% - Accent1 3 2 4 3 2 2" xfId="36021" xr:uid="{00000000-0005-0000-0000-0000CB050000}"/>
    <cellStyle name="20% - Accent1 3 2 4 3 3" xfId="26107" xr:uid="{00000000-0005-0000-0000-0000CC050000}"/>
    <cellStyle name="20% - Accent1 3 2 4 4" xfId="11232" xr:uid="{00000000-0005-0000-0000-0000CD050000}"/>
    <cellStyle name="20% - Accent1 3 2 4 4 2" xfId="31064" xr:uid="{00000000-0005-0000-0000-0000CE050000}"/>
    <cellStyle name="20% - Accent1 3 2 4 5" xfId="21150" xr:uid="{00000000-0005-0000-0000-0000CF050000}"/>
    <cellStyle name="20% - Accent1 3 2 5" xfId="2731" xr:uid="{00000000-0005-0000-0000-0000D0050000}"/>
    <cellStyle name="20% - Accent1 3 2 5 2" xfId="7691" xr:uid="{00000000-0005-0000-0000-0000D1050000}"/>
    <cellStyle name="20% - Accent1 3 2 5 2 2" xfId="17605" xr:uid="{00000000-0005-0000-0000-0000D2050000}"/>
    <cellStyle name="20% - Accent1 3 2 5 2 2 2" xfId="37437" xr:uid="{00000000-0005-0000-0000-0000D3050000}"/>
    <cellStyle name="20% - Accent1 3 2 5 2 3" xfId="27523" xr:uid="{00000000-0005-0000-0000-0000D4050000}"/>
    <cellStyle name="20% - Accent1 3 2 5 3" xfId="12648" xr:uid="{00000000-0005-0000-0000-0000D5050000}"/>
    <cellStyle name="20% - Accent1 3 2 5 3 2" xfId="32480" xr:uid="{00000000-0005-0000-0000-0000D6050000}"/>
    <cellStyle name="20% - Accent1 3 2 5 4" xfId="22566" xr:uid="{00000000-0005-0000-0000-0000D7050000}"/>
    <cellStyle name="20% - Accent1 3 2 6" xfId="2030" xr:uid="{00000000-0005-0000-0000-0000D8050000}"/>
    <cellStyle name="20% - Accent1 3 2 6 2" xfId="6997" xr:uid="{00000000-0005-0000-0000-0000D9050000}"/>
    <cellStyle name="20% - Accent1 3 2 6 2 2" xfId="16911" xr:uid="{00000000-0005-0000-0000-0000DA050000}"/>
    <cellStyle name="20% - Accent1 3 2 6 2 2 2" xfId="36743" xr:uid="{00000000-0005-0000-0000-0000DB050000}"/>
    <cellStyle name="20% - Accent1 3 2 6 2 3" xfId="26829" xr:uid="{00000000-0005-0000-0000-0000DC050000}"/>
    <cellStyle name="20% - Accent1 3 2 6 3" xfId="11954" xr:uid="{00000000-0005-0000-0000-0000DD050000}"/>
    <cellStyle name="20% - Accent1 3 2 6 3 2" xfId="31786" xr:uid="{00000000-0005-0000-0000-0000DE050000}"/>
    <cellStyle name="20% - Accent1 3 2 6 4" xfId="21872" xr:uid="{00000000-0005-0000-0000-0000DF050000}"/>
    <cellStyle name="20% - Accent1 3 2 7" xfId="712" xr:uid="{00000000-0005-0000-0000-0000E0050000}"/>
    <cellStyle name="20% - Accent1 3 2 7 2" xfId="5689" xr:uid="{00000000-0005-0000-0000-0000E1050000}"/>
    <cellStyle name="20% - Accent1 3 2 7 2 2" xfId="15603" xr:uid="{00000000-0005-0000-0000-0000E2050000}"/>
    <cellStyle name="20% - Accent1 3 2 7 2 2 2" xfId="35435" xr:uid="{00000000-0005-0000-0000-0000E3050000}"/>
    <cellStyle name="20% - Accent1 3 2 7 2 3" xfId="25521" xr:uid="{00000000-0005-0000-0000-0000E4050000}"/>
    <cellStyle name="20% - Accent1 3 2 7 3" xfId="10646" xr:uid="{00000000-0005-0000-0000-0000E5050000}"/>
    <cellStyle name="20% - Accent1 3 2 7 3 2" xfId="30478" xr:uid="{00000000-0005-0000-0000-0000E6050000}"/>
    <cellStyle name="20% - Accent1 3 2 7 4" xfId="20564" xr:uid="{00000000-0005-0000-0000-0000E7050000}"/>
    <cellStyle name="20% - Accent1 3 2 8" xfId="4014" xr:uid="{00000000-0005-0000-0000-0000E8050000}"/>
    <cellStyle name="20% - Accent1 3 2 8 2" xfId="8971" xr:uid="{00000000-0005-0000-0000-0000E9050000}"/>
    <cellStyle name="20% - Accent1 3 2 8 2 2" xfId="18885" xr:uid="{00000000-0005-0000-0000-0000EA050000}"/>
    <cellStyle name="20% - Accent1 3 2 8 2 2 2" xfId="38717" xr:uid="{00000000-0005-0000-0000-0000EB050000}"/>
    <cellStyle name="20% - Accent1 3 2 8 2 3" xfId="28803" xr:uid="{00000000-0005-0000-0000-0000EC050000}"/>
    <cellStyle name="20% - Accent1 3 2 8 3" xfId="13928" xr:uid="{00000000-0005-0000-0000-0000ED050000}"/>
    <cellStyle name="20% - Accent1 3 2 8 3 2" xfId="33760" xr:uid="{00000000-0005-0000-0000-0000EE050000}"/>
    <cellStyle name="20% - Accent1 3 2 8 4" xfId="23846" xr:uid="{00000000-0005-0000-0000-0000EF050000}"/>
    <cellStyle name="20% - Accent1 3 2 9" xfId="4572" xr:uid="{00000000-0005-0000-0000-0000F0050000}"/>
    <cellStyle name="20% - Accent1 3 2 9 2" xfId="9529" xr:uid="{00000000-0005-0000-0000-0000F1050000}"/>
    <cellStyle name="20% - Accent1 3 2 9 2 2" xfId="19443" xr:uid="{00000000-0005-0000-0000-0000F2050000}"/>
    <cellStyle name="20% - Accent1 3 2 9 2 2 2" xfId="39275" xr:uid="{00000000-0005-0000-0000-0000F3050000}"/>
    <cellStyle name="20% - Accent1 3 2 9 2 3" xfId="29361" xr:uid="{00000000-0005-0000-0000-0000F4050000}"/>
    <cellStyle name="20% - Accent1 3 2 9 3" xfId="14486" xr:uid="{00000000-0005-0000-0000-0000F5050000}"/>
    <cellStyle name="20% - Accent1 3 2 9 3 2" xfId="34318" xr:uid="{00000000-0005-0000-0000-0000F6050000}"/>
    <cellStyle name="20% - Accent1 3 2 9 4" xfId="24404" xr:uid="{00000000-0005-0000-0000-0000F7050000}"/>
    <cellStyle name="20% - Accent1 3 3" xfId="222" xr:uid="{00000000-0005-0000-0000-0000F8050000}"/>
    <cellStyle name="20% - Accent1 3 3 10" xfId="10160" xr:uid="{00000000-0005-0000-0000-0000F9050000}"/>
    <cellStyle name="20% - Accent1 3 3 10 2" xfId="29992" xr:uid="{00000000-0005-0000-0000-0000FA050000}"/>
    <cellStyle name="20% - Accent1 3 3 11" xfId="20078" xr:uid="{00000000-0005-0000-0000-0000FB050000}"/>
    <cellStyle name="20% - Accent1 3 3 2" xfId="504" xr:uid="{00000000-0005-0000-0000-0000FC050000}"/>
    <cellStyle name="20% - Accent1 3 3 2 10" xfId="20357" xr:uid="{00000000-0005-0000-0000-0000FD050000}"/>
    <cellStyle name="20% - Accent1 3 3 2 2" xfId="1756" xr:uid="{00000000-0005-0000-0000-0000FE050000}"/>
    <cellStyle name="20% - Accent1 3 3 2 2 2" xfId="3769" xr:uid="{00000000-0005-0000-0000-0000FF050000}"/>
    <cellStyle name="20% - Accent1 3 3 2 2 2 2" xfId="8726" xr:uid="{00000000-0005-0000-0000-000000060000}"/>
    <cellStyle name="20% - Accent1 3 3 2 2 2 2 2" xfId="18640" xr:uid="{00000000-0005-0000-0000-000001060000}"/>
    <cellStyle name="20% - Accent1 3 3 2 2 2 2 2 2" xfId="38472" xr:uid="{00000000-0005-0000-0000-000002060000}"/>
    <cellStyle name="20% - Accent1 3 3 2 2 2 2 3" xfId="28558" xr:uid="{00000000-0005-0000-0000-000003060000}"/>
    <cellStyle name="20% - Accent1 3 3 2 2 2 3" xfId="13683" xr:uid="{00000000-0005-0000-0000-000004060000}"/>
    <cellStyle name="20% - Accent1 3 3 2 2 2 3 2" xfId="33515" xr:uid="{00000000-0005-0000-0000-000005060000}"/>
    <cellStyle name="20% - Accent1 3 3 2 2 2 4" xfId="23601" xr:uid="{00000000-0005-0000-0000-000006060000}"/>
    <cellStyle name="20% - Accent1 3 3 2 2 3" xfId="6724" xr:uid="{00000000-0005-0000-0000-000007060000}"/>
    <cellStyle name="20% - Accent1 3 3 2 2 3 2" xfId="16638" xr:uid="{00000000-0005-0000-0000-000008060000}"/>
    <cellStyle name="20% - Accent1 3 3 2 2 3 2 2" xfId="36470" xr:uid="{00000000-0005-0000-0000-000009060000}"/>
    <cellStyle name="20% - Accent1 3 3 2 2 3 3" xfId="26556" xr:uid="{00000000-0005-0000-0000-00000A060000}"/>
    <cellStyle name="20% - Accent1 3 3 2 2 4" xfId="11681" xr:uid="{00000000-0005-0000-0000-00000B060000}"/>
    <cellStyle name="20% - Accent1 3 3 2 2 4 2" xfId="31513" xr:uid="{00000000-0005-0000-0000-00000C060000}"/>
    <cellStyle name="20% - Accent1 3 3 2 2 5" xfId="21599" xr:uid="{00000000-0005-0000-0000-00000D060000}"/>
    <cellStyle name="20% - Accent1 3 3 2 3" xfId="3086" xr:uid="{00000000-0005-0000-0000-00000E060000}"/>
    <cellStyle name="20% - Accent1 3 3 2 3 2" xfId="8043" xr:uid="{00000000-0005-0000-0000-00000F060000}"/>
    <cellStyle name="20% - Accent1 3 3 2 3 2 2" xfId="17957" xr:uid="{00000000-0005-0000-0000-000010060000}"/>
    <cellStyle name="20% - Accent1 3 3 2 3 2 2 2" xfId="37789" xr:uid="{00000000-0005-0000-0000-000011060000}"/>
    <cellStyle name="20% - Accent1 3 3 2 3 2 3" xfId="27875" xr:uid="{00000000-0005-0000-0000-000012060000}"/>
    <cellStyle name="20% - Accent1 3 3 2 3 3" xfId="13000" xr:uid="{00000000-0005-0000-0000-000013060000}"/>
    <cellStyle name="20% - Accent1 3 3 2 3 3 2" xfId="32832" xr:uid="{00000000-0005-0000-0000-000014060000}"/>
    <cellStyle name="20% - Accent1 3 3 2 3 4" xfId="22918" xr:uid="{00000000-0005-0000-0000-000015060000}"/>
    <cellStyle name="20% - Accent1 3 3 2 4" xfId="2479" xr:uid="{00000000-0005-0000-0000-000016060000}"/>
    <cellStyle name="20% - Accent1 3 3 2 4 2" xfId="7446" xr:uid="{00000000-0005-0000-0000-000017060000}"/>
    <cellStyle name="20% - Accent1 3 3 2 4 2 2" xfId="17360" xr:uid="{00000000-0005-0000-0000-000018060000}"/>
    <cellStyle name="20% - Accent1 3 3 2 4 2 2 2" xfId="37192" xr:uid="{00000000-0005-0000-0000-000019060000}"/>
    <cellStyle name="20% - Accent1 3 3 2 4 2 3" xfId="27278" xr:uid="{00000000-0005-0000-0000-00001A060000}"/>
    <cellStyle name="20% - Accent1 3 3 2 4 3" xfId="12403" xr:uid="{00000000-0005-0000-0000-00001B060000}"/>
    <cellStyle name="20% - Accent1 3 3 2 4 3 2" xfId="32235" xr:uid="{00000000-0005-0000-0000-00001C060000}"/>
    <cellStyle name="20% - Accent1 3 3 2 4 4" xfId="22321" xr:uid="{00000000-0005-0000-0000-00001D060000}"/>
    <cellStyle name="20% - Accent1 3 3 2 5" xfId="1065" xr:uid="{00000000-0005-0000-0000-00001E060000}"/>
    <cellStyle name="20% - Accent1 3 3 2 5 2" xfId="6041" xr:uid="{00000000-0005-0000-0000-00001F060000}"/>
    <cellStyle name="20% - Accent1 3 3 2 5 2 2" xfId="15955" xr:uid="{00000000-0005-0000-0000-000020060000}"/>
    <cellStyle name="20% - Accent1 3 3 2 5 2 2 2" xfId="35787" xr:uid="{00000000-0005-0000-0000-000021060000}"/>
    <cellStyle name="20% - Accent1 3 3 2 5 2 3" xfId="25873" xr:uid="{00000000-0005-0000-0000-000022060000}"/>
    <cellStyle name="20% - Accent1 3 3 2 5 3" xfId="10998" xr:uid="{00000000-0005-0000-0000-000023060000}"/>
    <cellStyle name="20% - Accent1 3 3 2 5 3 2" xfId="30830" xr:uid="{00000000-0005-0000-0000-000024060000}"/>
    <cellStyle name="20% - Accent1 3 3 2 5 4" xfId="20916" xr:uid="{00000000-0005-0000-0000-000025060000}"/>
    <cellStyle name="20% - Accent1 3 3 2 6" xfId="4366" xr:uid="{00000000-0005-0000-0000-000026060000}"/>
    <cellStyle name="20% - Accent1 3 3 2 6 2" xfId="9323" xr:uid="{00000000-0005-0000-0000-000027060000}"/>
    <cellStyle name="20% - Accent1 3 3 2 6 2 2" xfId="19237" xr:uid="{00000000-0005-0000-0000-000028060000}"/>
    <cellStyle name="20% - Accent1 3 3 2 6 2 2 2" xfId="39069" xr:uid="{00000000-0005-0000-0000-000029060000}"/>
    <cellStyle name="20% - Accent1 3 3 2 6 2 3" xfId="29155" xr:uid="{00000000-0005-0000-0000-00002A060000}"/>
    <cellStyle name="20% - Accent1 3 3 2 6 3" xfId="14280" xr:uid="{00000000-0005-0000-0000-00002B060000}"/>
    <cellStyle name="20% - Accent1 3 3 2 6 3 2" xfId="34112" xr:uid="{00000000-0005-0000-0000-00002C060000}"/>
    <cellStyle name="20% - Accent1 3 3 2 6 4" xfId="24198" xr:uid="{00000000-0005-0000-0000-00002D060000}"/>
    <cellStyle name="20% - Accent1 3 3 2 7" xfId="4924" xr:uid="{00000000-0005-0000-0000-00002E060000}"/>
    <cellStyle name="20% - Accent1 3 3 2 7 2" xfId="9881" xr:uid="{00000000-0005-0000-0000-00002F060000}"/>
    <cellStyle name="20% - Accent1 3 3 2 7 2 2" xfId="19795" xr:uid="{00000000-0005-0000-0000-000030060000}"/>
    <cellStyle name="20% - Accent1 3 3 2 7 2 2 2" xfId="39627" xr:uid="{00000000-0005-0000-0000-000031060000}"/>
    <cellStyle name="20% - Accent1 3 3 2 7 2 3" xfId="29713" xr:uid="{00000000-0005-0000-0000-000032060000}"/>
    <cellStyle name="20% - Accent1 3 3 2 7 3" xfId="14838" xr:uid="{00000000-0005-0000-0000-000033060000}"/>
    <cellStyle name="20% - Accent1 3 3 2 7 3 2" xfId="34670" xr:uid="{00000000-0005-0000-0000-000034060000}"/>
    <cellStyle name="20% - Accent1 3 3 2 7 4" xfId="24756" xr:uid="{00000000-0005-0000-0000-000035060000}"/>
    <cellStyle name="20% - Accent1 3 3 2 8" xfId="5482" xr:uid="{00000000-0005-0000-0000-000036060000}"/>
    <cellStyle name="20% - Accent1 3 3 2 8 2" xfId="15396" xr:uid="{00000000-0005-0000-0000-000037060000}"/>
    <cellStyle name="20% - Accent1 3 3 2 8 2 2" xfId="35228" xr:uid="{00000000-0005-0000-0000-000038060000}"/>
    <cellStyle name="20% - Accent1 3 3 2 8 3" xfId="25314" xr:uid="{00000000-0005-0000-0000-000039060000}"/>
    <cellStyle name="20% - Accent1 3 3 2 9" xfId="10439" xr:uid="{00000000-0005-0000-0000-00003A060000}"/>
    <cellStyle name="20% - Accent1 3 3 2 9 2" xfId="30271" xr:uid="{00000000-0005-0000-0000-00003B060000}"/>
    <cellStyle name="20% - Accent1 3 3 3" xfId="1397" xr:uid="{00000000-0005-0000-0000-00003C060000}"/>
    <cellStyle name="20% - Accent1 3 3 3 2" xfId="3410" xr:uid="{00000000-0005-0000-0000-00003D060000}"/>
    <cellStyle name="20% - Accent1 3 3 3 2 2" xfId="8367" xr:uid="{00000000-0005-0000-0000-00003E060000}"/>
    <cellStyle name="20% - Accent1 3 3 3 2 2 2" xfId="18281" xr:uid="{00000000-0005-0000-0000-00003F060000}"/>
    <cellStyle name="20% - Accent1 3 3 3 2 2 2 2" xfId="38113" xr:uid="{00000000-0005-0000-0000-000040060000}"/>
    <cellStyle name="20% - Accent1 3 3 3 2 2 3" xfId="28199" xr:uid="{00000000-0005-0000-0000-000041060000}"/>
    <cellStyle name="20% - Accent1 3 3 3 2 3" xfId="13324" xr:uid="{00000000-0005-0000-0000-000042060000}"/>
    <cellStyle name="20% - Accent1 3 3 3 2 3 2" xfId="33156" xr:uid="{00000000-0005-0000-0000-000043060000}"/>
    <cellStyle name="20% - Accent1 3 3 3 2 4" xfId="23242" xr:uid="{00000000-0005-0000-0000-000044060000}"/>
    <cellStyle name="20% - Accent1 3 3 3 3" xfId="6365" xr:uid="{00000000-0005-0000-0000-000045060000}"/>
    <cellStyle name="20% - Accent1 3 3 3 3 2" xfId="16279" xr:uid="{00000000-0005-0000-0000-000046060000}"/>
    <cellStyle name="20% - Accent1 3 3 3 3 2 2" xfId="36111" xr:uid="{00000000-0005-0000-0000-000047060000}"/>
    <cellStyle name="20% - Accent1 3 3 3 3 3" xfId="26197" xr:uid="{00000000-0005-0000-0000-000048060000}"/>
    <cellStyle name="20% - Accent1 3 3 3 4" xfId="11322" xr:uid="{00000000-0005-0000-0000-000049060000}"/>
    <cellStyle name="20% - Accent1 3 3 3 4 2" xfId="31154" xr:uid="{00000000-0005-0000-0000-00004A060000}"/>
    <cellStyle name="20% - Accent1 3 3 3 5" xfId="21240" xr:uid="{00000000-0005-0000-0000-00004B060000}"/>
    <cellStyle name="20% - Accent1 3 3 4" xfId="2805" xr:uid="{00000000-0005-0000-0000-00004C060000}"/>
    <cellStyle name="20% - Accent1 3 3 4 2" xfId="7764" xr:uid="{00000000-0005-0000-0000-00004D060000}"/>
    <cellStyle name="20% - Accent1 3 3 4 2 2" xfId="17678" xr:uid="{00000000-0005-0000-0000-00004E060000}"/>
    <cellStyle name="20% - Accent1 3 3 4 2 2 2" xfId="37510" xr:uid="{00000000-0005-0000-0000-00004F060000}"/>
    <cellStyle name="20% - Accent1 3 3 4 2 3" xfId="27596" xr:uid="{00000000-0005-0000-0000-000050060000}"/>
    <cellStyle name="20% - Accent1 3 3 4 3" xfId="12721" xr:uid="{00000000-0005-0000-0000-000051060000}"/>
    <cellStyle name="20% - Accent1 3 3 4 3 2" xfId="32553" xr:uid="{00000000-0005-0000-0000-000052060000}"/>
    <cellStyle name="20% - Accent1 3 3 4 4" xfId="22639" xr:uid="{00000000-0005-0000-0000-000053060000}"/>
    <cellStyle name="20% - Accent1 3 3 5" xfId="2120" xr:uid="{00000000-0005-0000-0000-000054060000}"/>
    <cellStyle name="20% - Accent1 3 3 5 2" xfId="7087" xr:uid="{00000000-0005-0000-0000-000055060000}"/>
    <cellStyle name="20% - Accent1 3 3 5 2 2" xfId="17001" xr:uid="{00000000-0005-0000-0000-000056060000}"/>
    <cellStyle name="20% - Accent1 3 3 5 2 2 2" xfId="36833" xr:uid="{00000000-0005-0000-0000-000057060000}"/>
    <cellStyle name="20% - Accent1 3 3 5 2 3" xfId="26919" xr:uid="{00000000-0005-0000-0000-000058060000}"/>
    <cellStyle name="20% - Accent1 3 3 5 3" xfId="12044" xr:uid="{00000000-0005-0000-0000-000059060000}"/>
    <cellStyle name="20% - Accent1 3 3 5 3 2" xfId="31876" xr:uid="{00000000-0005-0000-0000-00005A060000}"/>
    <cellStyle name="20% - Accent1 3 3 5 4" xfId="21962" xr:uid="{00000000-0005-0000-0000-00005B060000}"/>
    <cellStyle name="20% - Accent1 3 3 6" xfId="785" xr:uid="{00000000-0005-0000-0000-00005C060000}"/>
    <cellStyle name="20% - Accent1 3 3 6 2" xfId="5762" xr:uid="{00000000-0005-0000-0000-00005D060000}"/>
    <cellStyle name="20% - Accent1 3 3 6 2 2" xfId="15676" xr:uid="{00000000-0005-0000-0000-00005E060000}"/>
    <cellStyle name="20% - Accent1 3 3 6 2 2 2" xfId="35508" xr:uid="{00000000-0005-0000-0000-00005F060000}"/>
    <cellStyle name="20% - Accent1 3 3 6 2 3" xfId="25594" xr:uid="{00000000-0005-0000-0000-000060060000}"/>
    <cellStyle name="20% - Accent1 3 3 6 3" xfId="10719" xr:uid="{00000000-0005-0000-0000-000061060000}"/>
    <cellStyle name="20% - Accent1 3 3 6 3 2" xfId="30551" xr:uid="{00000000-0005-0000-0000-000062060000}"/>
    <cellStyle name="20% - Accent1 3 3 6 4" xfId="20637" xr:uid="{00000000-0005-0000-0000-000063060000}"/>
    <cellStyle name="20% - Accent1 3 3 7" xfId="4087" xr:uid="{00000000-0005-0000-0000-000064060000}"/>
    <cellStyle name="20% - Accent1 3 3 7 2" xfId="9044" xr:uid="{00000000-0005-0000-0000-000065060000}"/>
    <cellStyle name="20% - Accent1 3 3 7 2 2" xfId="18958" xr:uid="{00000000-0005-0000-0000-000066060000}"/>
    <cellStyle name="20% - Accent1 3 3 7 2 2 2" xfId="38790" xr:uid="{00000000-0005-0000-0000-000067060000}"/>
    <cellStyle name="20% - Accent1 3 3 7 2 3" xfId="28876" xr:uid="{00000000-0005-0000-0000-000068060000}"/>
    <cellStyle name="20% - Accent1 3 3 7 3" xfId="14001" xr:uid="{00000000-0005-0000-0000-000069060000}"/>
    <cellStyle name="20% - Accent1 3 3 7 3 2" xfId="33833" xr:uid="{00000000-0005-0000-0000-00006A060000}"/>
    <cellStyle name="20% - Accent1 3 3 7 4" xfId="23919" xr:uid="{00000000-0005-0000-0000-00006B060000}"/>
    <cellStyle name="20% - Accent1 3 3 8" xfId="4645" xr:uid="{00000000-0005-0000-0000-00006C060000}"/>
    <cellStyle name="20% - Accent1 3 3 8 2" xfId="9602" xr:uid="{00000000-0005-0000-0000-00006D060000}"/>
    <cellStyle name="20% - Accent1 3 3 8 2 2" xfId="19516" xr:uid="{00000000-0005-0000-0000-00006E060000}"/>
    <cellStyle name="20% - Accent1 3 3 8 2 2 2" xfId="39348" xr:uid="{00000000-0005-0000-0000-00006F060000}"/>
    <cellStyle name="20% - Accent1 3 3 8 2 3" xfId="29434" xr:uid="{00000000-0005-0000-0000-000070060000}"/>
    <cellStyle name="20% - Accent1 3 3 8 3" xfId="14559" xr:uid="{00000000-0005-0000-0000-000071060000}"/>
    <cellStyle name="20% - Accent1 3 3 8 3 2" xfId="34391" xr:uid="{00000000-0005-0000-0000-000072060000}"/>
    <cellStyle name="20% - Accent1 3 3 8 4" xfId="24477" xr:uid="{00000000-0005-0000-0000-000073060000}"/>
    <cellStyle name="20% - Accent1 3 3 9" xfId="5203" xr:uid="{00000000-0005-0000-0000-000074060000}"/>
    <cellStyle name="20% - Accent1 3 3 9 2" xfId="15117" xr:uid="{00000000-0005-0000-0000-000075060000}"/>
    <cellStyle name="20% - Accent1 3 3 9 2 2" xfId="34949" xr:uid="{00000000-0005-0000-0000-000076060000}"/>
    <cellStyle name="20% - Accent1 3 3 9 3" xfId="25035" xr:uid="{00000000-0005-0000-0000-000077060000}"/>
    <cellStyle name="20% - Accent1 3 4" xfId="365" xr:uid="{00000000-0005-0000-0000-000078060000}"/>
    <cellStyle name="20% - Accent1 3 4 10" xfId="20218" xr:uid="{00000000-0005-0000-0000-000079060000}"/>
    <cellStyle name="20% - Accent1 3 4 2" xfId="1576" xr:uid="{00000000-0005-0000-0000-00007A060000}"/>
    <cellStyle name="20% - Accent1 3 4 2 2" xfId="3589" xr:uid="{00000000-0005-0000-0000-00007B060000}"/>
    <cellStyle name="20% - Accent1 3 4 2 2 2" xfId="8546" xr:uid="{00000000-0005-0000-0000-00007C060000}"/>
    <cellStyle name="20% - Accent1 3 4 2 2 2 2" xfId="18460" xr:uid="{00000000-0005-0000-0000-00007D060000}"/>
    <cellStyle name="20% - Accent1 3 4 2 2 2 2 2" xfId="38292" xr:uid="{00000000-0005-0000-0000-00007E060000}"/>
    <cellStyle name="20% - Accent1 3 4 2 2 2 3" xfId="28378" xr:uid="{00000000-0005-0000-0000-00007F060000}"/>
    <cellStyle name="20% - Accent1 3 4 2 2 3" xfId="13503" xr:uid="{00000000-0005-0000-0000-000080060000}"/>
    <cellStyle name="20% - Accent1 3 4 2 2 3 2" xfId="33335" xr:uid="{00000000-0005-0000-0000-000081060000}"/>
    <cellStyle name="20% - Accent1 3 4 2 2 4" xfId="23421" xr:uid="{00000000-0005-0000-0000-000082060000}"/>
    <cellStyle name="20% - Accent1 3 4 2 3" xfId="6544" xr:uid="{00000000-0005-0000-0000-000083060000}"/>
    <cellStyle name="20% - Accent1 3 4 2 3 2" xfId="16458" xr:uid="{00000000-0005-0000-0000-000084060000}"/>
    <cellStyle name="20% - Accent1 3 4 2 3 2 2" xfId="36290" xr:uid="{00000000-0005-0000-0000-000085060000}"/>
    <cellStyle name="20% - Accent1 3 4 2 3 3" xfId="26376" xr:uid="{00000000-0005-0000-0000-000086060000}"/>
    <cellStyle name="20% - Accent1 3 4 2 4" xfId="11501" xr:uid="{00000000-0005-0000-0000-000087060000}"/>
    <cellStyle name="20% - Accent1 3 4 2 4 2" xfId="31333" xr:uid="{00000000-0005-0000-0000-000088060000}"/>
    <cellStyle name="20% - Accent1 3 4 2 5" xfId="21419" xr:uid="{00000000-0005-0000-0000-000089060000}"/>
    <cellStyle name="20% - Accent1 3 4 3" xfId="2947" xr:uid="{00000000-0005-0000-0000-00008A060000}"/>
    <cellStyle name="20% - Accent1 3 4 3 2" xfId="7904" xr:uid="{00000000-0005-0000-0000-00008B060000}"/>
    <cellStyle name="20% - Accent1 3 4 3 2 2" xfId="17818" xr:uid="{00000000-0005-0000-0000-00008C060000}"/>
    <cellStyle name="20% - Accent1 3 4 3 2 2 2" xfId="37650" xr:uid="{00000000-0005-0000-0000-00008D060000}"/>
    <cellStyle name="20% - Accent1 3 4 3 2 3" xfId="27736" xr:uid="{00000000-0005-0000-0000-00008E060000}"/>
    <cellStyle name="20% - Accent1 3 4 3 3" xfId="12861" xr:uid="{00000000-0005-0000-0000-00008F060000}"/>
    <cellStyle name="20% - Accent1 3 4 3 3 2" xfId="32693" xr:uid="{00000000-0005-0000-0000-000090060000}"/>
    <cellStyle name="20% - Accent1 3 4 3 4" xfId="22779" xr:uid="{00000000-0005-0000-0000-000091060000}"/>
    <cellStyle name="20% - Accent1 3 4 4" xfId="2299" xr:uid="{00000000-0005-0000-0000-000092060000}"/>
    <cellStyle name="20% - Accent1 3 4 4 2" xfId="7266" xr:uid="{00000000-0005-0000-0000-000093060000}"/>
    <cellStyle name="20% - Accent1 3 4 4 2 2" xfId="17180" xr:uid="{00000000-0005-0000-0000-000094060000}"/>
    <cellStyle name="20% - Accent1 3 4 4 2 2 2" xfId="37012" xr:uid="{00000000-0005-0000-0000-000095060000}"/>
    <cellStyle name="20% - Accent1 3 4 4 2 3" xfId="27098" xr:uid="{00000000-0005-0000-0000-000096060000}"/>
    <cellStyle name="20% - Accent1 3 4 4 3" xfId="12223" xr:uid="{00000000-0005-0000-0000-000097060000}"/>
    <cellStyle name="20% - Accent1 3 4 4 3 2" xfId="32055" xr:uid="{00000000-0005-0000-0000-000098060000}"/>
    <cellStyle name="20% - Accent1 3 4 4 4" xfId="22141" xr:uid="{00000000-0005-0000-0000-000099060000}"/>
    <cellStyle name="20% - Accent1 3 4 5" xfId="926" xr:uid="{00000000-0005-0000-0000-00009A060000}"/>
    <cellStyle name="20% - Accent1 3 4 5 2" xfId="5902" xr:uid="{00000000-0005-0000-0000-00009B060000}"/>
    <cellStyle name="20% - Accent1 3 4 5 2 2" xfId="15816" xr:uid="{00000000-0005-0000-0000-00009C060000}"/>
    <cellStyle name="20% - Accent1 3 4 5 2 2 2" xfId="35648" xr:uid="{00000000-0005-0000-0000-00009D060000}"/>
    <cellStyle name="20% - Accent1 3 4 5 2 3" xfId="25734" xr:uid="{00000000-0005-0000-0000-00009E060000}"/>
    <cellStyle name="20% - Accent1 3 4 5 3" xfId="10859" xr:uid="{00000000-0005-0000-0000-00009F060000}"/>
    <cellStyle name="20% - Accent1 3 4 5 3 2" xfId="30691" xr:uid="{00000000-0005-0000-0000-0000A0060000}"/>
    <cellStyle name="20% - Accent1 3 4 5 4" xfId="20777" xr:uid="{00000000-0005-0000-0000-0000A1060000}"/>
    <cellStyle name="20% - Accent1 3 4 6" xfId="4227" xr:uid="{00000000-0005-0000-0000-0000A2060000}"/>
    <cellStyle name="20% - Accent1 3 4 6 2" xfId="9184" xr:uid="{00000000-0005-0000-0000-0000A3060000}"/>
    <cellStyle name="20% - Accent1 3 4 6 2 2" xfId="19098" xr:uid="{00000000-0005-0000-0000-0000A4060000}"/>
    <cellStyle name="20% - Accent1 3 4 6 2 2 2" xfId="38930" xr:uid="{00000000-0005-0000-0000-0000A5060000}"/>
    <cellStyle name="20% - Accent1 3 4 6 2 3" xfId="29016" xr:uid="{00000000-0005-0000-0000-0000A6060000}"/>
    <cellStyle name="20% - Accent1 3 4 6 3" xfId="14141" xr:uid="{00000000-0005-0000-0000-0000A7060000}"/>
    <cellStyle name="20% - Accent1 3 4 6 3 2" xfId="33973" xr:uid="{00000000-0005-0000-0000-0000A8060000}"/>
    <cellStyle name="20% - Accent1 3 4 6 4" xfId="24059" xr:uid="{00000000-0005-0000-0000-0000A9060000}"/>
    <cellStyle name="20% - Accent1 3 4 7" xfId="4785" xr:uid="{00000000-0005-0000-0000-0000AA060000}"/>
    <cellStyle name="20% - Accent1 3 4 7 2" xfId="9742" xr:uid="{00000000-0005-0000-0000-0000AB060000}"/>
    <cellStyle name="20% - Accent1 3 4 7 2 2" xfId="19656" xr:uid="{00000000-0005-0000-0000-0000AC060000}"/>
    <cellStyle name="20% - Accent1 3 4 7 2 2 2" xfId="39488" xr:uid="{00000000-0005-0000-0000-0000AD060000}"/>
    <cellStyle name="20% - Accent1 3 4 7 2 3" xfId="29574" xr:uid="{00000000-0005-0000-0000-0000AE060000}"/>
    <cellStyle name="20% - Accent1 3 4 7 3" xfId="14699" xr:uid="{00000000-0005-0000-0000-0000AF060000}"/>
    <cellStyle name="20% - Accent1 3 4 7 3 2" xfId="34531" xr:uid="{00000000-0005-0000-0000-0000B0060000}"/>
    <cellStyle name="20% - Accent1 3 4 7 4" xfId="24617" xr:uid="{00000000-0005-0000-0000-0000B1060000}"/>
    <cellStyle name="20% - Accent1 3 4 8" xfId="5343" xr:uid="{00000000-0005-0000-0000-0000B2060000}"/>
    <cellStyle name="20% - Accent1 3 4 8 2" xfId="15257" xr:uid="{00000000-0005-0000-0000-0000B3060000}"/>
    <cellStyle name="20% - Accent1 3 4 8 2 2" xfId="35089" xr:uid="{00000000-0005-0000-0000-0000B4060000}"/>
    <cellStyle name="20% - Accent1 3 4 8 3" xfId="25175" xr:uid="{00000000-0005-0000-0000-0000B5060000}"/>
    <cellStyle name="20% - Accent1 3 4 9" xfId="10300" xr:uid="{00000000-0005-0000-0000-0000B6060000}"/>
    <cellStyle name="20% - Accent1 3 4 9 2" xfId="30132" xr:uid="{00000000-0005-0000-0000-0000B7060000}"/>
    <cellStyle name="20% - Accent1 3 5" xfId="1217" xr:uid="{00000000-0005-0000-0000-0000B8060000}"/>
    <cellStyle name="20% - Accent1 3 5 2" xfId="3230" xr:uid="{00000000-0005-0000-0000-0000B9060000}"/>
    <cellStyle name="20% - Accent1 3 5 2 2" xfId="8187" xr:uid="{00000000-0005-0000-0000-0000BA060000}"/>
    <cellStyle name="20% - Accent1 3 5 2 2 2" xfId="18101" xr:uid="{00000000-0005-0000-0000-0000BB060000}"/>
    <cellStyle name="20% - Accent1 3 5 2 2 2 2" xfId="37933" xr:uid="{00000000-0005-0000-0000-0000BC060000}"/>
    <cellStyle name="20% - Accent1 3 5 2 2 3" xfId="28019" xr:uid="{00000000-0005-0000-0000-0000BD060000}"/>
    <cellStyle name="20% - Accent1 3 5 2 3" xfId="13144" xr:uid="{00000000-0005-0000-0000-0000BE060000}"/>
    <cellStyle name="20% - Accent1 3 5 2 3 2" xfId="32976" xr:uid="{00000000-0005-0000-0000-0000BF060000}"/>
    <cellStyle name="20% - Accent1 3 5 2 4" xfId="23062" xr:uid="{00000000-0005-0000-0000-0000C0060000}"/>
    <cellStyle name="20% - Accent1 3 5 3" xfId="6185" xr:uid="{00000000-0005-0000-0000-0000C1060000}"/>
    <cellStyle name="20% - Accent1 3 5 3 2" xfId="16099" xr:uid="{00000000-0005-0000-0000-0000C2060000}"/>
    <cellStyle name="20% - Accent1 3 5 3 2 2" xfId="35931" xr:uid="{00000000-0005-0000-0000-0000C3060000}"/>
    <cellStyle name="20% - Accent1 3 5 3 3" xfId="26017" xr:uid="{00000000-0005-0000-0000-0000C4060000}"/>
    <cellStyle name="20% - Accent1 3 5 4" xfId="11142" xr:uid="{00000000-0005-0000-0000-0000C5060000}"/>
    <cellStyle name="20% - Accent1 3 5 4 2" xfId="30974" xr:uid="{00000000-0005-0000-0000-0000C6060000}"/>
    <cellStyle name="20% - Accent1 3 5 5" xfId="21060" xr:uid="{00000000-0005-0000-0000-0000C7060000}"/>
    <cellStyle name="20% - Accent1 3 6" xfId="2664" xr:uid="{00000000-0005-0000-0000-0000C8060000}"/>
    <cellStyle name="20% - Accent1 3 6 2" xfId="7625" xr:uid="{00000000-0005-0000-0000-0000C9060000}"/>
    <cellStyle name="20% - Accent1 3 6 2 2" xfId="17539" xr:uid="{00000000-0005-0000-0000-0000CA060000}"/>
    <cellStyle name="20% - Accent1 3 6 2 2 2" xfId="37371" xr:uid="{00000000-0005-0000-0000-0000CB060000}"/>
    <cellStyle name="20% - Accent1 3 6 2 3" xfId="27457" xr:uid="{00000000-0005-0000-0000-0000CC060000}"/>
    <cellStyle name="20% - Accent1 3 6 3" xfId="12582" xr:uid="{00000000-0005-0000-0000-0000CD060000}"/>
    <cellStyle name="20% - Accent1 3 6 3 2" xfId="32414" xr:uid="{00000000-0005-0000-0000-0000CE060000}"/>
    <cellStyle name="20% - Accent1 3 6 4" xfId="22500" xr:uid="{00000000-0005-0000-0000-0000CF060000}"/>
    <cellStyle name="20% - Accent1 3 7" xfId="1940" xr:uid="{00000000-0005-0000-0000-0000D0060000}"/>
    <cellStyle name="20% - Accent1 3 7 2" xfId="6907" xr:uid="{00000000-0005-0000-0000-0000D1060000}"/>
    <cellStyle name="20% - Accent1 3 7 2 2" xfId="16821" xr:uid="{00000000-0005-0000-0000-0000D2060000}"/>
    <cellStyle name="20% - Accent1 3 7 2 2 2" xfId="36653" xr:uid="{00000000-0005-0000-0000-0000D3060000}"/>
    <cellStyle name="20% - Accent1 3 7 2 3" xfId="26739" xr:uid="{00000000-0005-0000-0000-0000D4060000}"/>
    <cellStyle name="20% - Accent1 3 7 3" xfId="11864" xr:uid="{00000000-0005-0000-0000-0000D5060000}"/>
    <cellStyle name="20% - Accent1 3 7 3 2" xfId="31696" xr:uid="{00000000-0005-0000-0000-0000D6060000}"/>
    <cellStyle name="20% - Accent1 3 7 4" xfId="21782" xr:uid="{00000000-0005-0000-0000-0000D7060000}"/>
    <cellStyle name="20% - Accent1 3 8" xfId="646" xr:uid="{00000000-0005-0000-0000-0000D8060000}"/>
    <cellStyle name="20% - Accent1 3 8 2" xfId="5623" xr:uid="{00000000-0005-0000-0000-0000D9060000}"/>
    <cellStyle name="20% - Accent1 3 8 2 2" xfId="15537" xr:uid="{00000000-0005-0000-0000-0000DA060000}"/>
    <cellStyle name="20% - Accent1 3 8 2 2 2" xfId="35369" xr:uid="{00000000-0005-0000-0000-0000DB060000}"/>
    <cellStyle name="20% - Accent1 3 8 2 3" xfId="25455" xr:uid="{00000000-0005-0000-0000-0000DC060000}"/>
    <cellStyle name="20% - Accent1 3 8 3" xfId="10580" xr:uid="{00000000-0005-0000-0000-0000DD060000}"/>
    <cellStyle name="20% - Accent1 3 8 3 2" xfId="30412" xr:uid="{00000000-0005-0000-0000-0000DE060000}"/>
    <cellStyle name="20% - Accent1 3 8 4" xfId="20498" xr:uid="{00000000-0005-0000-0000-0000DF060000}"/>
    <cellStyle name="20% - Accent1 3 9" xfId="3948" xr:uid="{00000000-0005-0000-0000-0000E0060000}"/>
    <cellStyle name="20% - Accent1 3 9 2" xfId="8905" xr:uid="{00000000-0005-0000-0000-0000E1060000}"/>
    <cellStyle name="20% - Accent1 3 9 2 2" xfId="18819" xr:uid="{00000000-0005-0000-0000-0000E2060000}"/>
    <cellStyle name="20% - Accent1 3 9 2 2 2" xfId="38651" xr:uid="{00000000-0005-0000-0000-0000E3060000}"/>
    <cellStyle name="20% - Accent1 3 9 2 3" xfId="28737" xr:uid="{00000000-0005-0000-0000-0000E4060000}"/>
    <cellStyle name="20% - Accent1 3 9 3" xfId="13862" xr:uid="{00000000-0005-0000-0000-0000E5060000}"/>
    <cellStyle name="20% - Accent1 3 9 3 2" xfId="33694" xr:uid="{00000000-0005-0000-0000-0000E6060000}"/>
    <cellStyle name="20% - Accent1 3 9 4" xfId="23780" xr:uid="{00000000-0005-0000-0000-0000E7060000}"/>
    <cellStyle name="20% - Accent1 4" xfId="93" xr:uid="{00000000-0005-0000-0000-0000E8060000}"/>
    <cellStyle name="20% - Accent1 4 10" xfId="4519" xr:uid="{00000000-0005-0000-0000-0000E9060000}"/>
    <cellStyle name="20% - Accent1 4 10 2" xfId="9476" xr:uid="{00000000-0005-0000-0000-0000EA060000}"/>
    <cellStyle name="20% - Accent1 4 10 2 2" xfId="19390" xr:uid="{00000000-0005-0000-0000-0000EB060000}"/>
    <cellStyle name="20% - Accent1 4 10 2 2 2" xfId="39222" xr:uid="{00000000-0005-0000-0000-0000EC060000}"/>
    <cellStyle name="20% - Accent1 4 10 2 3" xfId="29308" xr:uid="{00000000-0005-0000-0000-0000ED060000}"/>
    <cellStyle name="20% - Accent1 4 10 3" xfId="14433" xr:uid="{00000000-0005-0000-0000-0000EE060000}"/>
    <cellStyle name="20% - Accent1 4 10 3 2" xfId="34265" xr:uid="{00000000-0005-0000-0000-0000EF060000}"/>
    <cellStyle name="20% - Accent1 4 10 4" xfId="24351" xr:uid="{00000000-0005-0000-0000-0000F0060000}"/>
    <cellStyle name="20% - Accent1 4 11" xfId="5077" xr:uid="{00000000-0005-0000-0000-0000F1060000}"/>
    <cellStyle name="20% - Accent1 4 11 2" xfId="14991" xr:uid="{00000000-0005-0000-0000-0000F2060000}"/>
    <cellStyle name="20% - Accent1 4 11 2 2" xfId="34823" xr:uid="{00000000-0005-0000-0000-0000F3060000}"/>
    <cellStyle name="20% - Accent1 4 11 3" xfId="24909" xr:uid="{00000000-0005-0000-0000-0000F4060000}"/>
    <cellStyle name="20% - Accent1 4 12" xfId="10034" xr:uid="{00000000-0005-0000-0000-0000F5060000}"/>
    <cellStyle name="20% - Accent1 4 12 2" xfId="29866" xr:uid="{00000000-0005-0000-0000-0000F6060000}"/>
    <cellStyle name="20% - Accent1 4 13" xfId="19952" xr:uid="{00000000-0005-0000-0000-0000F7060000}"/>
    <cellStyle name="20% - Accent1 4 2" xfId="161" xr:uid="{00000000-0005-0000-0000-0000F8060000}"/>
    <cellStyle name="20% - Accent1 4 2 10" xfId="5143" xr:uid="{00000000-0005-0000-0000-0000F9060000}"/>
    <cellStyle name="20% - Accent1 4 2 10 2" xfId="15057" xr:uid="{00000000-0005-0000-0000-0000FA060000}"/>
    <cellStyle name="20% - Accent1 4 2 10 2 2" xfId="34889" xr:uid="{00000000-0005-0000-0000-0000FB060000}"/>
    <cellStyle name="20% - Accent1 4 2 10 3" xfId="24975" xr:uid="{00000000-0005-0000-0000-0000FC060000}"/>
    <cellStyle name="20% - Accent1 4 2 11" xfId="10100" xr:uid="{00000000-0005-0000-0000-0000FD060000}"/>
    <cellStyle name="20% - Accent1 4 2 11 2" xfId="29932" xr:uid="{00000000-0005-0000-0000-0000FE060000}"/>
    <cellStyle name="20% - Accent1 4 2 12" xfId="20018" xr:uid="{00000000-0005-0000-0000-0000FF060000}"/>
    <cellStyle name="20% - Accent1 4 2 2" xfId="301" xr:uid="{00000000-0005-0000-0000-000000070000}"/>
    <cellStyle name="20% - Accent1 4 2 2 10" xfId="10239" xr:uid="{00000000-0005-0000-0000-000001070000}"/>
    <cellStyle name="20% - Accent1 4 2 2 10 2" xfId="30071" xr:uid="{00000000-0005-0000-0000-000002070000}"/>
    <cellStyle name="20% - Accent1 4 2 2 11" xfId="20157" xr:uid="{00000000-0005-0000-0000-000003070000}"/>
    <cellStyle name="20% - Accent1 4 2 2 2" xfId="583" xr:uid="{00000000-0005-0000-0000-000004070000}"/>
    <cellStyle name="20% - Accent1 4 2 2 2 10" xfId="20436" xr:uid="{00000000-0005-0000-0000-000005070000}"/>
    <cellStyle name="20% - Accent1 4 2 2 2 2" xfId="1876" xr:uid="{00000000-0005-0000-0000-000006070000}"/>
    <cellStyle name="20% - Accent1 4 2 2 2 2 2" xfId="3889" xr:uid="{00000000-0005-0000-0000-000007070000}"/>
    <cellStyle name="20% - Accent1 4 2 2 2 2 2 2" xfId="8846" xr:uid="{00000000-0005-0000-0000-000008070000}"/>
    <cellStyle name="20% - Accent1 4 2 2 2 2 2 2 2" xfId="18760" xr:uid="{00000000-0005-0000-0000-000009070000}"/>
    <cellStyle name="20% - Accent1 4 2 2 2 2 2 2 2 2" xfId="38592" xr:uid="{00000000-0005-0000-0000-00000A070000}"/>
    <cellStyle name="20% - Accent1 4 2 2 2 2 2 2 3" xfId="28678" xr:uid="{00000000-0005-0000-0000-00000B070000}"/>
    <cellStyle name="20% - Accent1 4 2 2 2 2 2 3" xfId="13803" xr:uid="{00000000-0005-0000-0000-00000C070000}"/>
    <cellStyle name="20% - Accent1 4 2 2 2 2 2 3 2" xfId="33635" xr:uid="{00000000-0005-0000-0000-00000D070000}"/>
    <cellStyle name="20% - Accent1 4 2 2 2 2 2 4" xfId="23721" xr:uid="{00000000-0005-0000-0000-00000E070000}"/>
    <cellStyle name="20% - Accent1 4 2 2 2 2 3" xfId="6844" xr:uid="{00000000-0005-0000-0000-00000F070000}"/>
    <cellStyle name="20% - Accent1 4 2 2 2 2 3 2" xfId="16758" xr:uid="{00000000-0005-0000-0000-000010070000}"/>
    <cellStyle name="20% - Accent1 4 2 2 2 2 3 2 2" xfId="36590" xr:uid="{00000000-0005-0000-0000-000011070000}"/>
    <cellStyle name="20% - Accent1 4 2 2 2 2 3 3" xfId="26676" xr:uid="{00000000-0005-0000-0000-000012070000}"/>
    <cellStyle name="20% - Accent1 4 2 2 2 2 4" xfId="11801" xr:uid="{00000000-0005-0000-0000-000013070000}"/>
    <cellStyle name="20% - Accent1 4 2 2 2 2 4 2" xfId="31633" xr:uid="{00000000-0005-0000-0000-000014070000}"/>
    <cellStyle name="20% - Accent1 4 2 2 2 2 5" xfId="21719" xr:uid="{00000000-0005-0000-0000-000015070000}"/>
    <cellStyle name="20% - Accent1 4 2 2 2 3" xfId="3165" xr:uid="{00000000-0005-0000-0000-000016070000}"/>
    <cellStyle name="20% - Accent1 4 2 2 2 3 2" xfId="8122" xr:uid="{00000000-0005-0000-0000-000017070000}"/>
    <cellStyle name="20% - Accent1 4 2 2 2 3 2 2" xfId="18036" xr:uid="{00000000-0005-0000-0000-000018070000}"/>
    <cellStyle name="20% - Accent1 4 2 2 2 3 2 2 2" xfId="37868" xr:uid="{00000000-0005-0000-0000-000019070000}"/>
    <cellStyle name="20% - Accent1 4 2 2 2 3 2 3" xfId="27954" xr:uid="{00000000-0005-0000-0000-00001A070000}"/>
    <cellStyle name="20% - Accent1 4 2 2 2 3 3" xfId="13079" xr:uid="{00000000-0005-0000-0000-00001B070000}"/>
    <cellStyle name="20% - Accent1 4 2 2 2 3 3 2" xfId="32911" xr:uid="{00000000-0005-0000-0000-00001C070000}"/>
    <cellStyle name="20% - Accent1 4 2 2 2 3 4" xfId="22997" xr:uid="{00000000-0005-0000-0000-00001D070000}"/>
    <cellStyle name="20% - Accent1 4 2 2 2 4" xfId="2599" xr:uid="{00000000-0005-0000-0000-00001E070000}"/>
    <cellStyle name="20% - Accent1 4 2 2 2 4 2" xfId="7566" xr:uid="{00000000-0005-0000-0000-00001F070000}"/>
    <cellStyle name="20% - Accent1 4 2 2 2 4 2 2" xfId="17480" xr:uid="{00000000-0005-0000-0000-000020070000}"/>
    <cellStyle name="20% - Accent1 4 2 2 2 4 2 2 2" xfId="37312" xr:uid="{00000000-0005-0000-0000-000021070000}"/>
    <cellStyle name="20% - Accent1 4 2 2 2 4 2 3" xfId="27398" xr:uid="{00000000-0005-0000-0000-000022070000}"/>
    <cellStyle name="20% - Accent1 4 2 2 2 4 3" xfId="12523" xr:uid="{00000000-0005-0000-0000-000023070000}"/>
    <cellStyle name="20% - Accent1 4 2 2 2 4 3 2" xfId="32355" xr:uid="{00000000-0005-0000-0000-000024070000}"/>
    <cellStyle name="20% - Accent1 4 2 2 2 4 4" xfId="22441" xr:uid="{00000000-0005-0000-0000-000025070000}"/>
    <cellStyle name="20% - Accent1 4 2 2 2 5" xfId="1144" xr:uid="{00000000-0005-0000-0000-000026070000}"/>
    <cellStyle name="20% - Accent1 4 2 2 2 5 2" xfId="6120" xr:uid="{00000000-0005-0000-0000-000027070000}"/>
    <cellStyle name="20% - Accent1 4 2 2 2 5 2 2" xfId="16034" xr:uid="{00000000-0005-0000-0000-000028070000}"/>
    <cellStyle name="20% - Accent1 4 2 2 2 5 2 2 2" xfId="35866" xr:uid="{00000000-0005-0000-0000-000029070000}"/>
    <cellStyle name="20% - Accent1 4 2 2 2 5 2 3" xfId="25952" xr:uid="{00000000-0005-0000-0000-00002A070000}"/>
    <cellStyle name="20% - Accent1 4 2 2 2 5 3" xfId="11077" xr:uid="{00000000-0005-0000-0000-00002B070000}"/>
    <cellStyle name="20% - Accent1 4 2 2 2 5 3 2" xfId="30909" xr:uid="{00000000-0005-0000-0000-00002C070000}"/>
    <cellStyle name="20% - Accent1 4 2 2 2 5 4" xfId="20995" xr:uid="{00000000-0005-0000-0000-00002D070000}"/>
    <cellStyle name="20% - Accent1 4 2 2 2 6" xfId="4445" xr:uid="{00000000-0005-0000-0000-00002E070000}"/>
    <cellStyle name="20% - Accent1 4 2 2 2 6 2" xfId="9402" xr:uid="{00000000-0005-0000-0000-00002F070000}"/>
    <cellStyle name="20% - Accent1 4 2 2 2 6 2 2" xfId="19316" xr:uid="{00000000-0005-0000-0000-000030070000}"/>
    <cellStyle name="20% - Accent1 4 2 2 2 6 2 2 2" xfId="39148" xr:uid="{00000000-0005-0000-0000-000031070000}"/>
    <cellStyle name="20% - Accent1 4 2 2 2 6 2 3" xfId="29234" xr:uid="{00000000-0005-0000-0000-000032070000}"/>
    <cellStyle name="20% - Accent1 4 2 2 2 6 3" xfId="14359" xr:uid="{00000000-0005-0000-0000-000033070000}"/>
    <cellStyle name="20% - Accent1 4 2 2 2 6 3 2" xfId="34191" xr:uid="{00000000-0005-0000-0000-000034070000}"/>
    <cellStyle name="20% - Accent1 4 2 2 2 6 4" xfId="24277" xr:uid="{00000000-0005-0000-0000-000035070000}"/>
    <cellStyle name="20% - Accent1 4 2 2 2 7" xfId="5003" xr:uid="{00000000-0005-0000-0000-000036070000}"/>
    <cellStyle name="20% - Accent1 4 2 2 2 7 2" xfId="9960" xr:uid="{00000000-0005-0000-0000-000037070000}"/>
    <cellStyle name="20% - Accent1 4 2 2 2 7 2 2" xfId="19874" xr:uid="{00000000-0005-0000-0000-000038070000}"/>
    <cellStyle name="20% - Accent1 4 2 2 2 7 2 2 2" xfId="39706" xr:uid="{00000000-0005-0000-0000-000039070000}"/>
    <cellStyle name="20% - Accent1 4 2 2 2 7 2 3" xfId="29792" xr:uid="{00000000-0005-0000-0000-00003A070000}"/>
    <cellStyle name="20% - Accent1 4 2 2 2 7 3" xfId="14917" xr:uid="{00000000-0005-0000-0000-00003B070000}"/>
    <cellStyle name="20% - Accent1 4 2 2 2 7 3 2" xfId="34749" xr:uid="{00000000-0005-0000-0000-00003C070000}"/>
    <cellStyle name="20% - Accent1 4 2 2 2 7 4" xfId="24835" xr:uid="{00000000-0005-0000-0000-00003D070000}"/>
    <cellStyle name="20% - Accent1 4 2 2 2 8" xfId="5561" xr:uid="{00000000-0005-0000-0000-00003E070000}"/>
    <cellStyle name="20% - Accent1 4 2 2 2 8 2" xfId="15475" xr:uid="{00000000-0005-0000-0000-00003F070000}"/>
    <cellStyle name="20% - Accent1 4 2 2 2 8 2 2" xfId="35307" xr:uid="{00000000-0005-0000-0000-000040070000}"/>
    <cellStyle name="20% - Accent1 4 2 2 2 8 3" xfId="25393" xr:uid="{00000000-0005-0000-0000-000041070000}"/>
    <cellStyle name="20% - Accent1 4 2 2 2 9" xfId="10518" xr:uid="{00000000-0005-0000-0000-000042070000}"/>
    <cellStyle name="20% - Accent1 4 2 2 2 9 2" xfId="30350" xr:uid="{00000000-0005-0000-0000-000043070000}"/>
    <cellStyle name="20% - Accent1 4 2 2 3" xfId="1517" xr:uid="{00000000-0005-0000-0000-000044070000}"/>
    <cellStyle name="20% - Accent1 4 2 2 3 2" xfId="3530" xr:uid="{00000000-0005-0000-0000-000045070000}"/>
    <cellStyle name="20% - Accent1 4 2 2 3 2 2" xfId="8487" xr:uid="{00000000-0005-0000-0000-000046070000}"/>
    <cellStyle name="20% - Accent1 4 2 2 3 2 2 2" xfId="18401" xr:uid="{00000000-0005-0000-0000-000047070000}"/>
    <cellStyle name="20% - Accent1 4 2 2 3 2 2 2 2" xfId="38233" xr:uid="{00000000-0005-0000-0000-000048070000}"/>
    <cellStyle name="20% - Accent1 4 2 2 3 2 2 3" xfId="28319" xr:uid="{00000000-0005-0000-0000-000049070000}"/>
    <cellStyle name="20% - Accent1 4 2 2 3 2 3" xfId="13444" xr:uid="{00000000-0005-0000-0000-00004A070000}"/>
    <cellStyle name="20% - Accent1 4 2 2 3 2 3 2" xfId="33276" xr:uid="{00000000-0005-0000-0000-00004B070000}"/>
    <cellStyle name="20% - Accent1 4 2 2 3 2 4" xfId="23362" xr:uid="{00000000-0005-0000-0000-00004C070000}"/>
    <cellStyle name="20% - Accent1 4 2 2 3 3" xfId="6485" xr:uid="{00000000-0005-0000-0000-00004D070000}"/>
    <cellStyle name="20% - Accent1 4 2 2 3 3 2" xfId="16399" xr:uid="{00000000-0005-0000-0000-00004E070000}"/>
    <cellStyle name="20% - Accent1 4 2 2 3 3 2 2" xfId="36231" xr:uid="{00000000-0005-0000-0000-00004F070000}"/>
    <cellStyle name="20% - Accent1 4 2 2 3 3 3" xfId="26317" xr:uid="{00000000-0005-0000-0000-000050070000}"/>
    <cellStyle name="20% - Accent1 4 2 2 3 4" xfId="11442" xr:uid="{00000000-0005-0000-0000-000051070000}"/>
    <cellStyle name="20% - Accent1 4 2 2 3 4 2" xfId="31274" xr:uid="{00000000-0005-0000-0000-000052070000}"/>
    <cellStyle name="20% - Accent1 4 2 2 3 5" xfId="21360" xr:uid="{00000000-0005-0000-0000-000053070000}"/>
    <cellStyle name="20% - Accent1 4 2 2 4" xfId="2884" xr:uid="{00000000-0005-0000-0000-000054070000}"/>
    <cellStyle name="20% - Accent1 4 2 2 4 2" xfId="7843" xr:uid="{00000000-0005-0000-0000-000055070000}"/>
    <cellStyle name="20% - Accent1 4 2 2 4 2 2" xfId="17757" xr:uid="{00000000-0005-0000-0000-000056070000}"/>
    <cellStyle name="20% - Accent1 4 2 2 4 2 2 2" xfId="37589" xr:uid="{00000000-0005-0000-0000-000057070000}"/>
    <cellStyle name="20% - Accent1 4 2 2 4 2 3" xfId="27675" xr:uid="{00000000-0005-0000-0000-000058070000}"/>
    <cellStyle name="20% - Accent1 4 2 2 4 3" xfId="12800" xr:uid="{00000000-0005-0000-0000-000059070000}"/>
    <cellStyle name="20% - Accent1 4 2 2 4 3 2" xfId="32632" xr:uid="{00000000-0005-0000-0000-00005A070000}"/>
    <cellStyle name="20% - Accent1 4 2 2 4 4" xfId="22718" xr:uid="{00000000-0005-0000-0000-00005B070000}"/>
    <cellStyle name="20% - Accent1 4 2 2 5" xfId="2240" xr:uid="{00000000-0005-0000-0000-00005C070000}"/>
    <cellStyle name="20% - Accent1 4 2 2 5 2" xfId="7207" xr:uid="{00000000-0005-0000-0000-00005D070000}"/>
    <cellStyle name="20% - Accent1 4 2 2 5 2 2" xfId="17121" xr:uid="{00000000-0005-0000-0000-00005E070000}"/>
    <cellStyle name="20% - Accent1 4 2 2 5 2 2 2" xfId="36953" xr:uid="{00000000-0005-0000-0000-00005F070000}"/>
    <cellStyle name="20% - Accent1 4 2 2 5 2 3" xfId="27039" xr:uid="{00000000-0005-0000-0000-000060070000}"/>
    <cellStyle name="20% - Accent1 4 2 2 5 3" xfId="12164" xr:uid="{00000000-0005-0000-0000-000061070000}"/>
    <cellStyle name="20% - Accent1 4 2 2 5 3 2" xfId="31996" xr:uid="{00000000-0005-0000-0000-000062070000}"/>
    <cellStyle name="20% - Accent1 4 2 2 5 4" xfId="22082" xr:uid="{00000000-0005-0000-0000-000063070000}"/>
    <cellStyle name="20% - Accent1 4 2 2 6" xfId="864" xr:uid="{00000000-0005-0000-0000-000064070000}"/>
    <cellStyle name="20% - Accent1 4 2 2 6 2" xfId="5841" xr:uid="{00000000-0005-0000-0000-000065070000}"/>
    <cellStyle name="20% - Accent1 4 2 2 6 2 2" xfId="15755" xr:uid="{00000000-0005-0000-0000-000066070000}"/>
    <cellStyle name="20% - Accent1 4 2 2 6 2 2 2" xfId="35587" xr:uid="{00000000-0005-0000-0000-000067070000}"/>
    <cellStyle name="20% - Accent1 4 2 2 6 2 3" xfId="25673" xr:uid="{00000000-0005-0000-0000-000068070000}"/>
    <cellStyle name="20% - Accent1 4 2 2 6 3" xfId="10798" xr:uid="{00000000-0005-0000-0000-000069070000}"/>
    <cellStyle name="20% - Accent1 4 2 2 6 3 2" xfId="30630" xr:uid="{00000000-0005-0000-0000-00006A070000}"/>
    <cellStyle name="20% - Accent1 4 2 2 6 4" xfId="20716" xr:uid="{00000000-0005-0000-0000-00006B070000}"/>
    <cellStyle name="20% - Accent1 4 2 2 7" xfId="4166" xr:uid="{00000000-0005-0000-0000-00006C070000}"/>
    <cellStyle name="20% - Accent1 4 2 2 7 2" xfId="9123" xr:uid="{00000000-0005-0000-0000-00006D070000}"/>
    <cellStyle name="20% - Accent1 4 2 2 7 2 2" xfId="19037" xr:uid="{00000000-0005-0000-0000-00006E070000}"/>
    <cellStyle name="20% - Accent1 4 2 2 7 2 2 2" xfId="38869" xr:uid="{00000000-0005-0000-0000-00006F070000}"/>
    <cellStyle name="20% - Accent1 4 2 2 7 2 3" xfId="28955" xr:uid="{00000000-0005-0000-0000-000070070000}"/>
    <cellStyle name="20% - Accent1 4 2 2 7 3" xfId="14080" xr:uid="{00000000-0005-0000-0000-000071070000}"/>
    <cellStyle name="20% - Accent1 4 2 2 7 3 2" xfId="33912" xr:uid="{00000000-0005-0000-0000-000072070000}"/>
    <cellStyle name="20% - Accent1 4 2 2 7 4" xfId="23998" xr:uid="{00000000-0005-0000-0000-000073070000}"/>
    <cellStyle name="20% - Accent1 4 2 2 8" xfId="4724" xr:uid="{00000000-0005-0000-0000-000074070000}"/>
    <cellStyle name="20% - Accent1 4 2 2 8 2" xfId="9681" xr:uid="{00000000-0005-0000-0000-000075070000}"/>
    <cellStyle name="20% - Accent1 4 2 2 8 2 2" xfId="19595" xr:uid="{00000000-0005-0000-0000-000076070000}"/>
    <cellStyle name="20% - Accent1 4 2 2 8 2 2 2" xfId="39427" xr:uid="{00000000-0005-0000-0000-000077070000}"/>
    <cellStyle name="20% - Accent1 4 2 2 8 2 3" xfId="29513" xr:uid="{00000000-0005-0000-0000-000078070000}"/>
    <cellStyle name="20% - Accent1 4 2 2 8 3" xfId="14638" xr:uid="{00000000-0005-0000-0000-000079070000}"/>
    <cellStyle name="20% - Accent1 4 2 2 8 3 2" xfId="34470" xr:uid="{00000000-0005-0000-0000-00007A070000}"/>
    <cellStyle name="20% - Accent1 4 2 2 8 4" xfId="24556" xr:uid="{00000000-0005-0000-0000-00007B070000}"/>
    <cellStyle name="20% - Accent1 4 2 2 9" xfId="5282" xr:uid="{00000000-0005-0000-0000-00007C070000}"/>
    <cellStyle name="20% - Accent1 4 2 2 9 2" xfId="15196" xr:uid="{00000000-0005-0000-0000-00007D070000}"/>
    <cellStyle name="20% - Accent1 4 2 2 9 2 2" xfId="35028" xr:uid="{00000000-0005-0000-0000-00007E070000}"/>
    <cellStyle name="20% - Accent1 4 2 2 9 3" xfId="25114" xr:uid="{00000000-0005-0000-0000-00007F070000}"/>
    <cellStyle name="20% - Accent1 4 2 3" xfId="444" xr:uid="{00000000-0005-0000-0000-000080070000}"/>
    <cellStyle name="20% - Accent1 4 2 3 10" xfId="20297" xr:uid="{00000000-0005-0000-0000-000081070000}"/>
    <cellStyle name="20% - Accent1 4 2 3 2" xfId="1696" xr:uid="{00000000-0005-0000-0000-000082070000}"/>
    <cellStyle name="20% - Accent1 4 2 3 2 2" xfId="3709" xr:uid="{00000000-0005-0000-0000-000083070000}"/>
    <cellStyle name="20% - Accent1 4 2 3 2 2 2" xfId="8666" xr:uid="{00000000-0005-0000-0000-000084070000}"/>
    <cellStyle name="20% - Accent1 4 2 3 2 2 2 2" xfId="18580" xr:uid="{00000000-0005-0000-0000-000085070000}"/>
    <cellStyle name="20% - Accent1 4 2 3 2 2 2 2 2" xfId="38412" xr:uid="{00000000-0005-0000-0000-000086070000}"/>
    <cellStyle name="20% - Accent1 4 2 3 2 2 2 3" xfId="28498" xr:uid="{00000000-0005-0000-0000-000087070000}"/>
    <cellStyle name="20% - Accent1 4 2 3 2 2 3" xfId="13623" xr:uid="{00000000-0005-0000-0000-000088070000}"/>
    <cellStyle name="20% - Accent1 4 2 3 2 2 3 2" xfId="33455" xr:uid="{00000000-0005-0000-0000-000089070000}"/>
    <cellStyle name="20% - Accent1 4 2 3 2 2 4" xfId="23541" xr:uid="{00000000-0005-0000-0000-00008A070000}"/>
    <cellStyle name="20% - Accent1 4 2 3 2 3" xfId="6664" xr:uid="{00000000-0005-0000-0000-00008B070000}"/>
    <cellStyle name="20% - Accent1 4 2 3 2 3 2" xfId="16578" xr:uid="{00000000-0005-0000-0000-00008C070000}"/>
    <cellStyle name="20% - Accent1 4 2 3 2 3 2 2" xfId="36410" xr:uid="{00000000-0005-0000-0000-00008D070000}"/>
    <cellStyle name="20% - Accent1 4 2 3 2 3 3" xfId="26496" xr:uid="{00000000-0005-0000-0000-00008E070000}"/>
    <cellStyle name="20% - Accent1 4 2 3 2 4" xfId="11621" xr:uid="{00000000-0005-0000-0000-00008F070000}"/>
    <cellStyle name="20% - Accent1 4 2 3 2 4 2" xfId="31453" xr:uid="{00000000-0005-0000-0000-000090070000}"/>
    <cellStyle name="20% - Accent1 4 2 3 2 5" xfId="21539" xr:uid="{00000000-0005-0000-0000-000091070000}"/>
    <cellStyle name="20% - Accent1 4 2 3 3" xfId="3026" xr:uid="{00000000-0005-0000-0000-000092070000}"/>
    <cellStyle name="20% - Accent1 4 2 3 3 2" xfId="7983" xr:uid="{00000000-0005-0000-0000-000093070000}"/>
    <cellStyle name="20% - Accent1 4 2 3 3 2 2" xfId="17897" xr:uid="{00000000-0005-0000-0000-000094070000}"/>
    <cellStyle name="20% - Accent1 4 2 3 3 2 2 2" xfId="37729" xr:uid="{00000000-0005-0000-0000-000095070000}"/>
    <cellStyle name="20% - Accent1 4 2 3 3 2 3" xfId="27815" xr:uid="{00000000-0005-0000-0000-000096070000}"/>
    <cellStyle name="20% - Accent1 4 2 3 3 3" xfId="12940" xr:uid="{00000000-0005-0000-0000-000097070000}"/>
    <cellStyle name="20% - Accent1 4 2 3 3 3 2" xfId="32772" xr:uid="{00000000-0005-0000-0000-000098070000}"/>
    <cellStyle name="20% - Accent1 4 2 3 3 4" xfId="22858" xr:uid="{00000000-0005-0000-0000-000099070000}"/>
    <cellStyle name="20% - Accent1 4 2 3 4" xfId="2419" xr:uid="{00000000-0005-0000-0000-00009A070000}"/>
    <cellStyle name="20% - Accent1 4 2 3 4 2" xfId="7386" xr:uid="{00000000-0005-0000-0000-00009B070000}"/>
    <cellStyle name="20% - Accent1 4 2 3 4 2 2" xfId="17300" xr:uid="{00000000-0005-0000-0000-00009C070000}"/>
    <cellStyle name="20% - Accent1 4 2 3 4 2 2 2" xfId="37132" xr:uid="{00000000-0005-0000-0000-00009D070000}"/>
    <cellStyle name="20% - Accent1 4 2 3 4 2 3" xfId="27218" xr:uid="{00000000-0005-0000-0000-00009E070000}"/>
    <cellStyle name="20% - Accent1 4 2 3 4 3" xfId="12343" xr:uid="{00000000-0005-0000-0000-00009F070000}"/>
    <cellStyle name="20% - Accent1 4 2 3 4 3 2" xfId="32175" xr:uid="{00000000-0005-0000-0000-0000A0070000}"/>
    <cellStyle name="20% - Accent1 4 2 3 4 4" xfId="22261" xr:uid="{00000000-0005-0000-0000-0000A1070000}"/>
    <cellStyle name="20% - Accent1 4 2 3 5" xfId="1005" xr:uid="{00000000-0005-0000-0000-0000A2070000}"/>
    <cellStyle name="20% - Accent1 4 2 3 5 2" xfId="5981" xr:uid="{00000000-0005-0000-0000-0000A3070000}"/>
    <cellStyle name="20% - Accent1 4 2 3 5 2 2" xfId="15895" xr:uid="{00000000-0005-0000-0000-0000A4070000}"/>
    <cellStyle name="20% - Accent1 4 2 3 5 2 2 2" xfId="35727" xr:uid="{00000000-0005-0000-0000-0000A5070000}"/>
    <cellStyle name="20% - Accent1 4 2 3 5 2 3" xfId="25813" xr:uid="{00000000-0005-0000-0000-0000A6070000}"/>
    <cellStyle name="20% - Accent1 4 2 3 5 3" xfId="10938" xr:uid="{00000000-0005-0000-0000-0000A7070000}"/>
    <cellStyle name="20% - Accent1 4 2 3 5 3 2" xfId="30770" xr:uid="{00000000-0005-0000-0000-0000A8070000}"/>
    <cellStyle name="20% - Accent1 4 2 3 5 4" xfId="20856" xr:uid="{00000000-0005-0000-0000-0000A9070000}"/>
    <cellStyle name="20% - Accent1 4 2 3 6" xfId="4306" xr:uid="{00000000-0005-0000-0000-0000AA070000}"/>
    <cellStyle name="20% - Accent1 4 2 3 6 2" xfId="9263" xr:uid="{00000000-0005-0000-0000-0000AB070000}"/>
    <cellStyle name="20% - Accent1 4 2 3 6 2 2" xfId="19177" xr:uid="{00000000-0005-0000-0000-0000AC070000}"/>
    <cellStyle name="20% - Accent1 4 2 3 6 2 2 2" xfId="39009" xr:uid="{00000000-0005-0000-0000-0000AD070000}"/>
    <cellStyle name="20% - Accent1 4 2 3 6 2 3" xfId="29095" xr:uid="{00000000-0005-0000-0000-0000AE070000}"/>
    <cellStyle name="20% - Accent1 4 2 3 6 3" xfId="14220" xr:uid="{00000000-0005-0000-0000-0000AF070000}"/>
    <cellStyle name="20% - Accent1 4 2 3 6 3 2" xfId="34052" xr:uid="{00000000-0005-0000-0000-0000B0070000}"/>
    <cellStyle name="20% - Accent1 4 2 3 6 4" xfId="24138" xr:uid="{00000000-0005-0000-0000-0000B1070000}"/>
    <cellStyle name="20% - Accent1 4 2 3 7" xfId="4864" xr:uid="{00000000-0005-0000-0000-0000B2070000}"/>
    <cellStyle name="20% - Accent1 4 2 3 7 2" xfId="9821" xr:uid="{00000000-0005-0000-0000-0000B3070000}"/>
    <cellStyle name="20% - Accent1 4 2 3 7 2 2" xfId="19735" xr:uid="{00000000-0005-0000-0000-0000B4070000}"/>
    <cellStyle name="20% - Accent1 4 2 3 7 2 2 2" xfId="39567" xr:uid="{00000000-0005-0000-0000-0000B5070000}"/>
    <cellStyle name="20% - Accent1 4 2 3 7 2 3" xfId="29653" xr:uid="{00000000-0005-0000-0000-0000B6070000}"/>
    <cellStyle name="20% - Accent1 4 2 3 7 3" xfId="14778" xr:uid="{00000000-0005-0000-0000-0000B7070000}"/>
    <cellStyle name="20% - Accent1 4 2 3 7 3 2" xfId="34610" xr:uid="{00000000-0005-0000-0000-0000B8070000}"/>
    <cellStyle name="20% - Accent1 4 2 3 7 4" xfId="24696" xr:uid="{00000000-0005-0000-0000-0000B9070000}"/>
    <cellStyle name="20% - Accent1 4 2 3 8" xfId="5422" xr:uid="{00000000-0005-0000-0000-0000BA070000}"/>
    <cellStyle name="20% - Accent1 4 2 3 8 2" xfId="15336" xr:uid="{00000000-0005-0000-0000-0000BB070000}"/>
    <cellStyle name="20% - Accent1 4 2 3 8 2 2" xfId="35168" xr:uid="{00000000-0005-0000-0000-0000BC070000}"/>
    <cellStyle name="20% - Accent1 4 2 3 8 3" xfId="25254" xr:uid="{00000000-0005-0000-0000-0000BD070000}"/>
    <cellStyle name="20% - Accent1 4 2 3 9" xfId="10379" xr:uid="{00000000-0005-0000-0000-0000BE070000}"/>
    <cellStyle name="20% - Accent1 4 2 3 9 2" xfId="30211" xr:uid="{00000000-0005-0000-0000-0000BF070000}"/>
    <cellStyle name="20% - Accent1 4 2 4" xfId="1337" xr:uid="{00000000-0005-0000-0000-0000C0070000}"/>
    <cellStyle name="20% - Accent1 4 2 4 2" xfId="3350" xr:uid="{00000000-0005-0000-0000-0000C1070000}"/>
    <cellStyle name="20% - Accent1 4 2 4 2 2" xfId="8307" xr:uid="{00000000-0005-0000-0000-0000C2070000}"/>
    <cellStyle name="20% - Accent1 4 2 4 2 2 2" xfId="18221" xr:uid="{00000000-0005-0000-0000-0000C3070000}"/>
    <cellStyle name="20% - Accent1 4 2 4 2 2 2 2" xfId="38053" xr:uid="{00000000-0005-0000-0000-0000C4070000}"/>
    <cellStyle name="20% - Accent1 4 2 4 2 2 3" xfId="28139" xr:uid="{00000000-0005-0000-0000-0000C5070000}"/>
    <cellStyle name="20% - Accent1 4 2 4 2 3" xfId="13264" xr:uid="{00000000-0005-0000-0000-0000C6070000}"/>
    <cellStyle name="20% - Accent1 4 2 4 2 3 2" xfId="33096" xr:uid="{00000000-0005-0000-0000-0000C7070000}"/>
    <cellStyle name="20% - Accent1 4 2 4 2 4" xfId="23182" xr:uid="{00000000-0005-0000-0000-0000C8070000}"/>
    <cellStyle name="20% - Accent1 4 2 4 3" xfId="6305" xr:uid="{00000000-0005-0000-0000-0000C9070000}"/>
    <cellStyle name="20% - Accent1 4 2 4 3 2" xfId="16219" xr:uid="{00000000-0005-0000-0000-0000CA070000}"/>
    <cellStyle name="20% - Accent1 4 2 4 3 2 2" xfId="36051" xr:uid="{00000000-0005-0000-0000-0000CB070000}"/>
    <cellStyle name="20% - Accent1 4 2 4 3 3" xfId="26137" xr:uid="{00000000-0005-0000-0000-0000CC070000}"/>
    <cellStyle name="20% - Accent1 4 2 4 4" xfId="11262" xr:uid="{00000000-0005-0000-0000-0000CD070000}"/>
    <cellStyle name="20% - Accent1 4 2 4 4 2" xfId="31094" xr:uid="{00000000-0005-0000-0000-0000CE070000}"/>
    <cellStyle name="20% - Accent1 4 2 4 5" xfId="21180" xr:uid="{00000000-0005-0000-0000-0000CF070000}"/>
    <cellStyle name="20% - Accent1 4 2 5" xfId="2744" xr:uid="{00000000-0005-0000-0000-0000D0070000}"/>
    <cellStyle name="20% - Accent1 4 2 5 2" xfId="7704" xr:uid="{00000000-0005-0000-0000-0000D1070000}"/>
    <cellStyle name="20% - Accent1 4 2 5 2 2" xfId="17618" xr:uid="{00000000-0005-0000-0000-0000D2070000}"/>
    <cellStyle name="20% - Accent1 4 2 5 2 2 2" xfId="37450" xr:uid="{00000000-0005-0000-0000-0000D3070000}"/>
    <cellStyle name="20% - Accent1 4 2 5 2 3" xfId="27536" xr:uid="{00000000-0005-0000-0000-0000D4070000}"/>
    <cellStyle name="20% - Accent1 4 2 5 3" xfId="12661" xr:uid="{00000000-0005-0000-0000-0000D5070000}"/>
    <cellStyle name="20% - Accent1 4 2 5 3 2" xfId="32493" xr:uid="{00000000-0005-0000-0000-0000D6070000}"/>
    <cellStyle name="20% - Accent1 4 2 5 4" xfId="22579" xr:uid="{00000000-0005-0000-0000-0000D7070000}"/>
    <cellStyle name="20% - Accent1 4 2 6" xfId="2060" xr:uid="{00000000-0005-0000-0000-0000D8070000}"/>
    <cellStyle name="20% - Accent1 4 2 6 2" xfId="7027" xr:uid="{00000000-0005-0000-0000-0000D9070000}"/>
    <cellStyle name="20% - Accent1 4 2 6 2 2" xfId="16941" xr:uid="{00000000-0005-0000-0000-0000DA070000}"/>
    <cellStyle name="20% - Accent1 4 2 6 2 2 2" xfId="36773" xr:uid="{00000000-0005-0000-0000-0000DB070000}"/>
    <cellStyle name="20% - Accent1 4 2 6 2 3" xfId="26859" xr:uid="{00000000-0005-0000-0000-0000DC070000}"/>
    <cellStyle name="20% - Accent1 4 2 6 3" xfId="11984" xr:uid="{00000000-0005-0000-0000-0000DD070000}"/>
    <cellStyle name="20% - Accent1 4 2 6 3 2" xfId="31816" xr:uid="{00000000-0005-0000-0000-0000DE070000}"/>
    <cellStyle name="20% - Accent1 4 2 6 4" xfId="21902" xr:uid="{00000000-0005-0000-0000-0000DF070000}"/>
    <cellStyle name="20% - Accent1 4 2 7" xfId="725" xr:uid="{00000000-0005-0000-0000-0000E0070000}"/>
    <cellStyle name="20% - Accent1 4 2 7 2" xfId="5702" xr:uid="{00000000-0005-0000-0000-0000E1070000}"/>
    <cellStyle name="20% - Accent1 4 2 7 2 2" xfId="15616" xr:uid="{00000000-0005-0000-0000-0000E2070000}"/>
    <cellStyle name="20% - Accent1 4 2 7 2 2 2" xfId="35448" xr:uid="{00000000-0005-0000-0000-0000E3070000}"/>
    <cellStyle name="20% - Accent1 4 2 7 2 3" xfId="25534" xr:uid="{00000000-0005-0000-0000-0000E4070000}"/>
    <cellStyle name="20% - Accent1 4 2 7 3" xfId="10659" xr:uid="{00000000-0005-0000-0000-0000E5070000}"/>
    <cellStyle name="20% - Accent1 4 2 7 3 2" xfId="30491" xr:uid="{00000000-0005-0000-0000-0000E6070000}"/>
    <cellStyle name="20% - Accent1 4 2 7 4" xfId="20577" xr:uid="{00000000-0005-0000-0000-0000E7070000}"/>
    <cellStyle name="20% - Accent1 4 2 8" xfId="4027" xr:uid="{00000000-0005-0000-0000-0000E8070000}"/>
    <cellStyle name="20% - Accent1 4 2 8 2" xfId="8984" xr:uid="{00000000-0005-0000-0000-0000E9070000}"/>
    <cellStyle name="20% - Accent1 4 2 8 2 2" xfId="18898" xr:uid="{00000000-0005-0000-0000-0000EA070000}"/>
    <cellStyle name="20% - Accent1 4 2 8 2 2 2" xfId="38730" xr:uid="{00000000-0005-0000-0000-0000EB070000}"/>
    <cellStyle name="20% - Accent1 4 2 8 2 3" xfId="28816" xr:uid="{00000000-0005-0000-0000-0000EC070000}"/>
    <cellStyle name="20% - Accent1 4 2 8 3" xfId="13941" xr:uid="{00000000-0005-0000-0000-0000ED070000}"/>
    <cellStyle name="20% - Accent1 4 2 8 3 2" xfId="33773" xr:uid="{00000000-0005-0000-0000-0000EE070000}"/>
    <cellStyle name="20% - Accent1 4 2 8 4" xfId="23859" xr:uid="{00000000-0005-0000-0000-0000EF070000}"/>
    <cellStyle name="20% - Accent1 4 2 9" xfId="4585" xr:uid="{00000000-0005-0000-0000-0000F0070000}"/>
    <cellStyle name="20% - Accent1 4 2 9 2" xfId="9542" xr:uid="{00000000-0005-0000-0000-0000F1070000}"/>
    <cellStyle name="20% - Accent1 4 2 9 2 2" xfId="19456" xr:uid="{00000000-0005-0000-0000-0000F2070000}"/>
    <cellStyle name="20% - Accent1 4 2 9 2 2 2" xfId="39288" xr:uid="{00000000-0005-0000-0000-0000F3070000}"/>
    <cellStyle name="20% - Accent1 4 2 9 2 3" xfId="29374" xr:uid="{00000000-0005-0000-0000-0000F4070000}"/>
    <cellStyle name="20% - Accent1 4 2 9 3" xfId="14499" xr:uid="{00000000-0005-0000-0000-0000F5070000}"/>
    <cellStyle name="20% - Accent1 4 2 9 3 2" xfId="34331" xr:uid="{00000000-0005-0000-0000-0000F6070000}"/>
    <cellStyle name="20% - Accent1 4 2 9 4" xfId="24417" xr:uid="{00000000-0005-0000-0000-0000F7070000}"/>
    <cellStyle name="20% - Accent1 4 3" xfId="235" xr:uid="{00000000-0005-0000-0000-0000F8070000}"/>
    <cellStyle name="20% - Accent1 4 3 10" xfId="10173" xr:uid="{00000000-0005-0000-0000-0000F9070000}"/>
    <cellStyle name="20% - Accent1 4 3 10 2" xfId="30005" xr:uid="{00000000-0005-0000-0000-0000FA070000}"/>
    <cellStyle name="20% - Accent1 4 3 11" xfId="20091" xr:uid="{00000000-0005-0000-0000-0000FB070000}"/>
    <cellStyle name="20% - Accent1 4 3 2" xfId="517" xr:uid="{00000000-0005-0000-0000-0000FC070000}"/>
    <cellStyle name="20% - Accent1 4 3 2 10" xfId="20370" xr:uid="{00000000-0005-0000-0000-0000FD070000}"/>
    <cellStyle name="20% - Accent1 4 3 2 2" xfId="1786" xr:uid="{00000000-0005-0000-0000-0000FE070000}"/>
    <cellStyle name="20% - Accent1 4 3 2 2 2" xfId="3799" xr:uid="{00000000-0005-0000-0000-0000FF070000}"/>
    <cellStyle name="20% - Accent1 4 3 2 2 2 2" xfId="8756" xr:uid="{00000000-0005-0000-0000-000000080000}"/>
    <cellStyle name="20% - Accent1 4 3 2 2 2 2 2" xfId="18670" xr:uid="{00000000-0005-0000-0000-000001080000}"/>
    <cellStyle name="20% - Accent1 4 3 2 2 2 2 2 2" xfId="38502" xr:uid="{00000000-0005-0000-0000-000002080000}"/>
    <cellStyle name="20% - Accent1 4 3 2 2 2 2 3" xfId="28588" xr:uid="{00000000-0005-0000-0000-000003080000}"/>
    <cellStyle name="20% - Accent1 4 3 2 2 2 3" xfId="13713" xr:uid="{00000000-0005-0000-0000-000004080000}"/>
    <cellStyle name="20% - Accent1 4 3 2 2 2 3 2" xfId="33545" xr:uid="{00000000-0005-0000-0000-000005080000}"/>
    <cellStyle name="20% - Accent1 4 3 2 2 2 4" xfId="23631" xr:uid="{00000000-0005-0000-0000-000006080000}"/>
    <cellStyle name="20% - Accent1 4 3 2 2 3" xfId="6754" xr:uid="{00000000-0005-0000-0000-000007080000}"/>
    <cellStyle name="20% - Accent1 4 3 2 2 3 2" xfId="16668" xr:uid="{00000000-0005-0000-0000-000008080000}"/>
    <cellStyle name="20% - Accent1 4 3 2 2 3 2 2" xfId="36500" xr:uid="{00000000-0005-0000-0000-000009080000}"/>
    <cellStyle name="20% - Accent1 4 3 2 2 3 3" xfId="26586" xr:uid="{00000000-0005-0000-0000-00000A080000}"/>
    <cellStyle name="20% - Accent1 4 3 2 2 4" xfId="11711" xr:uid="{00000000-0005-0000-0000-00000B080000}"/>
    <cellStyle name="20% - Accent1 4 3 2 2 4 2" xfId="31543" xr:uid="{00000000-0005-0000-0000-00000C080000}"/>
    <cellStyle name="20% - Accent1 4 3 2 2 5" xfId="21629" xr:uid="{00000000-0005-0000-0000-00000D080000}"/>
    <cellStyle name="20% - Accent1 4 3 2 3" xfId="3099" xr:uid="{00000000-0005-0000-0000-00000E080000}"/>
    <cellStyle name="20% - Accent1 4 3 2 3 2" xfId="8056" xr:uid="{00000000-0005-0000-0000-00000F080000}"/>
    <cellStyle name="20% - Accent1 4 3 2 3 2 2" xfId="17970" xr:uid="{00000000-0005-0000-0000-000010080000}"/>
    <cellStyle name="20% - Accent1 4 3 2 3 2 2 2" xfId="37802" xr:uid="{00000000-0005-0000-0000-000011080000}"/>
    <cellStyle name="20% - Accent1 4 3 2 3 2 3" xfId="27888" xr:uid="{00000000-0005-0000-0000-000012080000}"/>
    <cellStyle name="20% - Accent1 4 3 2 3 3" xfId="13013" xr:uid="{00000000-0005-0000-0000-000013080000}"/>
    <cellStyle name="20% - Accent1 4 3 2 3 3 2" xfId="32845" xr:uid="{00000000-0005-0000-0000-000014080000}"/>
    <cellStyle name="20% - Accent1 4 3 2 3 4" xfId="22931" xr:uid="{00000000-0005-0000-0000-000015080000}"/>
    <cellStyle name="20% - Accent1 4 3 2 4" xfId="2509" xr:uid="{00000000-0005-0000-0000-000016080000}"/>
    <cellStyle name="20% - Accent1 4 3 2 4 2" xfId="7476" xr:uid="{00000000-0005-0000-0000-000017080000}"/>
    <cellStyle name="20% - Accent1 4 3 2 4 2 2" xfId="17390" xr:uid="{00000000-0005-0000-0000-000018080000}"/>
    <cellStyle name="20% - Accent1 4 3 2 4 2 2 2" xfId="37222" xr:uid="{00000000-0005-0000-0000-000019080000}"/>
    <cellStyle name="20% - Accent1 4 3 2 4 2 3" xfId="27308" xr:uid="{00000000-0005-0000-0000-00001A080000}"/>
    <cellStyle name="20% - Accent1 4 3 2 4 3" xfId="12433" xr:uid="{00000000-0005-0000-0000-00001B080000}"/>
    <cellStyle name="20% - Accent1 4 3 2 4 3 2" xfId="32265" xr:uid="{00000000-0005-0000-0000-00001C080000}"/>
    <cellStyle name="20% - Accent1 4 3 2 4 4" xfId="22351" xr:uid="{00000000-0005-0000-0000-00001D080000}"/>
    <cellStyle name="20% - Accent1 4 3 2 5" xfId="1078" xr:uid="{00000000-0005-0000-0000-00001E080000}"/>
    <cellStyle name="20% - Accent1 4 3 2 5 2" xfId="6054" xr:uid="{00000000-0005-0000-0000-00001F080000}"/>
    <cellStyle name="20% - Accent1 4 3 2 5 2 2" xfId="15968" xr:uid="{00000000-0005-0000-0000-000020080000}"/>
    <cellStyle name="20% - Accent1 4 3 2 5 2 2 2" xfId="35800" xr:uid="{00000000-0005-0000-0000-000021080000}"/>
    <cellStyle name="20% - Accent1 4 3 2 5 2 3" xfId="25886" xr:uid="{00000000-0005-0000-0000-000022080000}"/>
    <cellStyle name="20% - Accent1 4 3 2 5 3" xfId="11011" xr:uid="{00000000-0005-0000-0000-000023080000}"/>
    <cellStyle name="20% - Accent1 4 3 2 5 3 2" xfId="30843" xr:uid="{00000000-0005-0000-0000-000024080000}"/>
    <cellStyle name="20% - Accent1 4 3 2 5 4" xfId="20929" xr:uid="{00000000-0005-0000-0000-000025080000}"/>
    <cellStyle name="20% - Accent1 4 3 2 6" xfId="4379" xr:uid="{00000000-0005-0000-0000-000026080000}"/>
    <cellStyle name="20% - Accent1 4 3 2 6 2" xfId="9336" xr:uid="{00000000-0005-0000-0000-000027080000}"/>
    <cellStyle name="20% - Accent1 4 3 2 6 2 2" xfId="19250" xr:uid="{00000000-0005-0000-0000-000028080000}"/>
    <cellStyle name="20% - Accent1 4 3 2 6 2 2 2" xfId="39082" xr:uid="{00000000-0005-0000-0000-000029080000}"/>
    <cellStyle name="20% - Accent1 4 3 2 6 2 3" xfId="29168" xr:uid="{00000000-0005-0000-0000-00002A080000}"/>
    <cellStyle name="20% - Accent1 4 3 2 6 3" xfId="14293" xr:uid="{00000000-0005-0000-0000-00002B080000}"/>
    <cellStyle name="20% - Accent1 4 3 2 6 3 2" xfId="34125" xr:uid="{00000000-0005-0000-0000-00002C080000}"/>
    <cellStyle name="20% - Accent1 4 3 2 6 4" xfId="24211" xr:uid="{00000000-0005-0000-0000-00002D080000}"/>
    <cellStyle name="20% - Accent1 4 3 2 7" xfId="4937" xr:uid="{00000000-0005-0000-0000-00002E080000}"/>
    <cellStyle name="20% - Accent1 4 3 2 7 2" xfId="9894" xr:uid="{00000000-0005-0000-0000-00002F080000}"/>
    <cellStyle name="20% - Accent1 4 3 2 7 2 2" xfId="19808" xr:uid="{00000000-0005-0000-0000-000030080000}"/>
    <cellStyle name="20% - Accent1 4 3 2 7 2 2 2" xfId="39640" xr:uid="{00000000-0005-0000-0000-000031080000}"/>
    <cellStyle name="20% - Accent1 4 3 2 7 2 3" xfId="29726" xr:uid="{00000000-0005-0000-0000-000032080000}"/>
    <cellStyle name="20% - Accent1 4 3 2 7 3" xfId="14851" xr:uid="{00000000-0005-0000-0000-000033080000}"/>
    <cellStyle name="20% - Accent1 4 3 2 7 3 2" xfId="34683" xr:uid="{00000000-0005-0000-0000-000034080000}"/>
    <cellStyle name="20% - Accent1 4 3 2 7 4" xfId="24769" xr:uid="{00000000-0005-0000-0000-000035080000}"/>
    <cellStyle name="20% - Accent1 4 3 2 8" xfId="5495" xr:uid="{00000000-0005-0000-0000-000036080000}"/>
    <cellStyle name="20% - Accent1 4 3 2 8 2" xfId="15409" xr:uid="{00000000-0005-0000-0000-000037080000}"/>
    <cellStyle name="20% - Accent1 4 3 2 8 2 2" xfId="35241" xr:uid="{00000000-0005-0000-0000-000038080000}"/>
    <cellStyle name="20% - Accent1 4 3 2 8 3" xfId="25327" xr:uid="{00000000-0005-0000-0000-000039080000}"/>
    <cellStyle name="20% - Accent1 4 3 2 9" xfId="10452" xr:uid="{00000000-0005-0000-0000-00003A080000}"/>
    <cellStyle name="20% - Accent1 4 3 2 9 2" xfId="30284" xr:uid="{00000000-0005-0000-0000-00003B080000}"/>
    <cellStyle name="20% - Accent1 4 3 3" xfId="1427" xr:uid="{00000000-0005-0000-0000-00003C080000}"/>
    <cellStyle name="20% - Accent1 4 3 3 2" xfId="3440" xr:uid="{00000000-0005-0000-0000-00003D080000}"/>
    <cellStyle name="20% - Accent1 4 3 3 2 2" xfId="8397" xr:uid="{00000000-0005-0000-0000-00003E080000}"/>
    <cellStyle name="20% - Accent1 4 3 3 2 2 2" xfId="18311" xr:uid="{00000000-0005-0000-0000-00003F080000}"/>
    <cellStyle name="20% - Accent1 4 3 3 2 2 2 2" xfId="38143" xr:uid="{00000000-0005-0000-0000-000040080000}"/>
    <cellStyle name="20% - Accent1 4 3 3 2 2 3" xfId="28229" xr:uid="{00000000-0005-0000-0000-000041080000}"/>
    <cellStyle name="20% - Accent1 4 3 3 2 3" xfId="13354" xr:uid="{00000000-0005-0000-0000-000042080000}"/>
    <cellStyle name="20% - Accent1 4 3 3 2 3 2" xfId="33186" xr:uid="{00000000-0005-0000-0000-000043080000}"/>
    <cellStyle name="20% - Accent1 4 3 3 2 4" xfId="23272" xr:uid="{00000000-0005-0000-0000-000044080000}"/>
    <cellStyle name="20% - Accent1 4 3 3 3" xfId="6395" xr:uid="{00000000-0005-0000-0000-000045080000}"/>
    <cellStyle name="20% - Accent1 4 3 3 3 2" xfId="16309" xr:uid="{00000000-0005-0000-0000-000046080000}"/>
    <cellStyle name="20% - Accent1 4 3 3 3 2 2" xfId="36141" xr:uid="{00000000-0005-0000-0000-000047080000}"/>
    <cellStyle name="20% - Accent1 4 3 3 3 3" xfId="26227" xr:uid="{00000000-0005-0000-0000-000048080000}"/>
    <cellStyle name="20% - Accent1 4 3 3 4" xfId="11352" xr:uid="{00000000-0005-0000-0000-000049080000}"/>
    <cellStyle name="20% - Accent1 4 3 3 4 2" xfId="31184" xr:uid="{00000000-0005-0000-0000-00004A080000}"/>
    <cellStyle name="20% - Accent1 4 3 3 5" xfId="21270" xr:uid="{00000000-0005-0000-0000-00004B080000}"/>
    <cellStyle name="20% - Accent1 4 3 4" xfId="2818" xr:uid="{00000000-0005-0000-0000-00004C080000}"/>
    <cellStyle name="20% - Accent1 4 3 4 2" xfId="7777" xr:uid="{00000000-0005-0000-0000-00004D080000}"/>
    <cellStyle name="20% - Accent1 4 3 4 2 2" xfId="17691" xr:uid="{00000000-0005-0000-0000-00004E080000}"/>
    <cellStyle name="20% - Accent1 4 3 4 2 2 2" xfId="37523" xr:uid="{00000000-0005-0000-0000-00004F080000}"/>
    <cellStyle name="20% - Accent1 4 3 4 2 3" xfId="27609" xr:uid="{00000000-0005-0000-0000-000050080000}"/>
    <cellStyle name="20% - Accent1 4 3 4 3" xfId="12734" xr:uid="{00000000-0005-0000-0000-000051080000}"/>
    <cellStyle name="20% - Accent1 4 3 4 3 2" xfId="32566" xr:uid="{00000000-0005-0000-0000-000052080000}"/>
    <cellStyle name="20% - Accent1 4 3 4 4" xfId="22652" xr:uid="{00000000-0005-0000-0000-000053080000}"/>
    <cellStyle name="20% - Accent1 4 3 5" xfId="2150" xr:uid="{00000000-0005-0000-0000-000054080000}"/>
    <cellStyle name="20% - Accent1 4 3 5 2" xfId="7117" xr:uid="{00000000-0005-0000-0000-000055080000}"/>
    <cellStyle name="20% - Accent1 4 3 5 2 2" xfId="17031" xr:uid="{00000000-0005-0000-0000-000056080000}"/>
    <cellStyle name="20% - Accent1 4 3 5 2 2 2" xfId="36863" xr:uid="{00000000-0005-0000-0000-000057080000}"/>
    <cellStyle name="20% - Accent1 4 3 5 2 3" xfId="26949" xr:uid="{00000000-0005-0000-0000-000058080000}"/>
    <cellStyle name="20% - Accent1 4 3 5 3" xfId="12074" xr:uid="{00000000-0005-0000-0000-000059080000}"/>
    <cellStyle name="20% - Accent1 4 3 5 3 2" xfId="31906" xr:uid="{00000000-0005-0000-0000-00005A080000}"/>
    <cellStyle name="20% - Accent1 4 3 5 4" xfId="21992" xr:uid="{00000000-0005-0000-0000-00005B080000}"/>
    <cellStyle name="20% - Accent1 4 3 6" xfId="798" xr:uid="{00000000-0005-0000-0000-00005C080000}"/>
    <cellStyle name="20% - Accent1 4 3 6 2" xfId="5775" xr:uid="{00000000-0005-0000-0000-00005D080000}"/>
    <cellStyle name="20% - Accent1 4 3 6 2 2" xfId="15689" xr:uid="{00000000-0005-0000-0000-00005E080000}"/>
    <cellStyle name="20% - Accent1 4 3 6 2 2 2" xfId="35521" xr:uid="{00000000-0005-0000-0000-00005F080000}"/>
    <cellStyle name="20% - Accent1 4 3 6 2 3" xfId="25607" xr:uid="{00000000-0005-0000-0000-000060080000}"/>
    <cellStyle name="20% - Accent1 4 3 6 3" xfId="10732" xr:uid="{00000000-0005-0000-0000-000061080000}"/>
    <cellStyle name="20% - Accent1 4 3 6 3 2" xfId="30564" xr:uid="{00000000-0005-0000-0000-000062080000}"/>
    <cellStyle name="20% - Accent1 4 3 6 4" xfId="20650" xr:uid="{00000000-0005-0000-0000-000063080000}"/>
    <cellStyle name="20% - Accent1 4 3 7" xfId="4100" xr:uid="{00000000-0005-0000-0000-000064080000}"/>
    <cellStyle name="20% - Accent1 4 3 7 2" xfId="9057" xr:uid="{00000000-0005-0000-0000-000065080000}"/>
    <cellStyle name="20% - Accent1 4 3 7 2 2" xfId="18971" xr:uid="{00000000-0005-0000-0000-000066080000}"/>
    <cellStyle name="20% - Accent1 4 3 7 2 2 2" xfId="38803" xr:uid="{00000000-0005-0000-0000-000067080000}"/>
    <cellStyle name="20% - Accent1 4 3 7 2 3" xfId="28889" xr:uid="{00000000-0005-0000-0000-000068080000}"/>
    <cellStyle name="20% - Accent1 4 3 7 3" xfId="14014" xr:uid="{00000000-0005-0000-0000-000069080000}"/>
    <cellStyle name="20% - Accent1 4 3 7 3 2" xfId="33846" xr:uid="{00000000-0005-0000-0000-00006A080000}"/>
    <cellStyle name="20% - Accent1 4 3 7 4" xfId="23932" xr:uid="{00000000-0005-0000-0000-00006B080000}"/>
    <cellStyle name="20% - Accent1 4 3 8" xfId="4658" xr:uid="{00000000-0005-0000-0000-00006C080000}"/>
    <cellStyle name="20% - Accent1 4 3 8 2" xfId="9615" xr:uid="{00000000-0005-0000-0000-00006D080000}"/>
    <cellStyle name="20% - Accent1 4 3 8 2 2" xfId="19529" xr:uid="{00000000-0005-0000-0000-00006E080000}"/>
    <cellStyle name="20% - Accent1 4 3 8 2 2 2" xfId="39361" xr:uid="{00000000-0005-0000-0000-00006F080000}"/>
    <cellStyle name="20% - Accent1 4 3 8 2 3" xfId="29447" xr:uid="{00000000-0005-0000-0000-000070080000}"/>
    <cellStyle name="20% - Accent1 4 3 8 3" xfId="14572" xr:uid="{00000000-0005-0000-0000-000071080000}"/>
    <cellStyle name="20% - Accent1 4 3 8 3 2" xfId="34404" xr:uid="{00000000-0005-0000-0000-000072080000}"/>
    <cellStyle name="20% - Accent1 4 3 8 4" xfId="24490" xr:uid="{00000000-0005-0000-0000-000073080000}"/>
    <cellStyle name="20% - Accent1 4 3 9" xfId="5216" xr:uid="{00000000-0005-0000-0000-000074080000}"/>
    <cellStyle name="20% - Accent1 4 3 9 2" xfId="15130" xr:uid="{00000000-0005-0000-0000-000075080000}"/>
    <cellStyle name="20% - Accent1 4 3 9 2 2" xfId="34962" xr:uid="{00000000-0005-0000-0000-000076080000}"/>
    <cellStyle name="20% - Accent1 4 3 9 3" xfId="25048" xr:uid="{00000000-0005-0000-0000-000077080000}"/>
    <cellStyle name="20% - Accent1 4 4" xfId="378" xr:uid="{00000000-0005-0000-0000-000078080000}"/>
    <cellStyle name="20% - Accent1 4 4 10" xfId="20231" xr:uid="{00000000-0005-0000-0000-000079080000}"/>
    <cellStyle name="20% - Accent1 4 4 2" xfId="1606" xr:uid="{00000000-0005-0000-0000-00007A080000}"/>
    <cellStyle name="20% - Accent1 4 4 2 2" xfId="3619" xr:uid="{00000000-0005-0000-0000-00007B080000}"/>
    <cellStyle name="20% - Accent1 4 4 2 2 2" xfId="8576" xr:uid="{00000000-0005-0000-0000-00007C080000}"/>
    <cellStyle name="20% - Accent1 4 4 2 2 2 2" xfId="18490" xr:uid="{00000000-0005-0000-0000-00007D080000}"/>
    <cellStyle name="20% - Accent1 4 4 2 2 2 2 2" xfId="38322" xr:uid="{00000000-0005-0000-0000-00007E080000}"/>
    <cellStyle name="20% - Accent1 4 4 2 2 2 3" xfId="28408" xr:uid="{00000000-0005-0000-0000-00007F080000}"/>
    <cellStyle name="20% - Accent1 4 4 2 2 3" xfId="13533" xr:uid="{00000000-0005-0000-0000-000080080000}"/>
    <cellStyle name="20% - Accent1 4 4 2 2 3 2" xfId="33365" xr:uid="{00000000-0005-0000-0000-000081080000}"/>
    <cellStyle name="20% - Accent1 4 4 2 2 4" xfId="23451" xr:uid="{00000000-0005-0000-0000-000082080000}"/>
    <cellStyle name="20% - Accent1 4 4 2 3" xfId="6574" xr:uid="{00000000-0005-0000-0000-000083080000}"/>
    <cellStyle name="20% - Accent1 4 4 2 3 2" xfId="16488" xr:uid="{00000000-0005-0000-0000-000084080000}"/>
    <cellStyle name="20% - Accent1 4 4 2 3 2 2" xfId="36320" xr:uid="{00000000-0005-0000-0000-000085080000}"/>
    <cellStyle name="20% - Accent1 4 4 2 3 3" xfId="26406" xr:uid="{00000000-0005-0000-0000-000086080000}"/>
    <cellStyle name="20% - Accent1 4 4 2 4" xfId="11531" xr:uid="{00000000-0005-0000-0000-000087080000}"/>
    <cellStyle name="20% - Accent1 4 4 2 4 2" xfId="31363" xr:uid="{00000000-0005-0000-0000-000088080000}"/>
    <cellStyle name="20% - Accent1 4 4 2 5" xfId="21449" xr:uid="{00000000-0005-0000-0000-000089080000}"/>
    <cellStyle name="20% - Accent1 4 4 3" xfId="2960" xr:uid="{00000000-0005-0000-0000-00008A080000}"/>
    <cellStyle name="20% - Accent1 4 4 3 2" xfId="7917" xr:uid="{00000000-0005-0000-0000-00008B080000}"/>
    <cellStyle name="20% - Accent1 4 4 3 2 2" xfId="17831" xr:uid="{00000000-0005-0000-0000-00008C080000}"/>
    <cellStyle name="20% - Accent1 4 4 3 2 2 2" xfId="37663" xr:uid="{00000000-0005-0000-0000-00008D080000}"/>
    <cellStyle name="20% - Accent1 4 4 3 2 3" xfId="27749" xr:uid="{00000000-0005-0000-0000-00008E080000}"/>
    <cellStyle name="20% - Accent1 4 4 3 3" xfId="12874" xr:uid="{00000000-0005-0000-0000-00008F080000}"/>
    <cellStyle name="20% - Accent1 4 4 3 3 2" xfId="32706" xr:uid="{00000000-0005-0000-0000-000090080000}"/>
    <cellStyle name="20% - Accent1 4 4 3 4" xfId="22792" xr:uid="{00000000-0005-0000-0000-000091080000}"/>
    <cellStyle name="20% - Accent1 4 4 4" xfId="2329" xr:uid="{00000000-0005-0000-0000-000092080000}"/>
    <cellStyle name="20% - Accent1 4 4 4 2" xfId="7296" xr:uid="{00000000-0005-0000-0000-000093080000}"/>
    <cellStyle name="20% - Accent1 4 4 4 2 2" xfId="17210" xr:uid="{00000000-0005-0000-0000-000094080000}"/>
    <cellStyle name="20% - Accent1 4 4 4 2 2 2" xfId="37042" xr:uid="{00000000-0005-0000-0000-000095080000}"/>
    <cellStyle name="20% - Accent1 4 4 4 2 3" xfId="27128" xr:uid="{00000000-0005-0000-0000-000096080000}"/>
    <cellStyle name="20% - Accent1 4 4 4 3" xfId="12253" xr:uid="{00000000-0005-0000-0000-000097080000}"/>
    <cellStyle name="20% - Accent1 4 4 4 3 2" xfId="32085" xr:uid="{00000000-0005-0000-0000-000098080000}"/>
    <cellStyle name="20% - Accent1 4 4 4 4" xfId="22171" xr:uid="{00000000-0005-0000-0000-000099080000}"/>
    <cellStyle name="20% - Accent1 4 4 5" xfId="939" xr:uid="{00000000-0005-0000-0000-00009A080000}"/>
    <cellStyle name="20% - Accent1 4 4 5 2" xfId="5915" xr:uid="{00000000-0005-0000-0000-00009B080000}"/>
    <cellStyle name="20% - Accent1 4 4 5 2 2" xfId="15829" xr:uid="{00000000-0005-0000-0000-00009C080000}"/>
    <cellStyle name="20% - Accent1 4 4 5 2 2 2" xfId="35661" xr:uid="{00000000-0005-0000-0000-00009D080000}"/>
    <cellStyle name="20% - Accent1 4 4 5 2 3" xfId="25747" xr:uid="{00000000-0005-0000-0000-00009E080000}"/>
    <cellStyle name="20% - Accent1 4 4 5 3" xfId="10872" xr:uid="{00000000-0005-0000-0000-00009F080000}"/>
    <cellStyle name="20% - Accent1 4 4 5 3 2" xfId="30704" xr:uid="{00000000-0005-0000-0000-0000A0080000}"/>
    <cellStyle name="20% - Accent1 4 4 5 4" xfId="20790" xr:uid="{00000000-0005-0000-0000-0000A1080000}"/>
    <cellStyle name="20% - Accent1 4 4 6" xfId="4240" xr:uid="{00000000-0005-0000-0000-0000A2080000}"/>
    <cellStyle name="20% - Accent1 4 4 6 2" xfId="9197" xr:uid="{00000000-0005-0000-0000-0000A3080000}"/>
    <cellStyle name="20% - Accent1 4 4 6 2 2" xfId="19111" xr:uid="{00000000-0005-0000-0000-0000A4080000}"/>
    <cellStyle name="20% - Accent1 4 4 6 2 2 2" xfId="38943" xr:uid="{00000000-0005-0000-0000-0000A5080000}"/>
    <cellStyle name="20% - Accent1 4 4 6 2 3" xfId="29029" xr:uid="{00000000-0005-0000-0000-0000A6080000}"/>
    <cellStyle name="20% - Accent1 4 4 6 3" xfId="14154" xr:uid="{00000000-0005-0000-0000-0000A7080000}"/>
    <cellStyle name="20% - Accent1 4 4 6 3 2" xfId="33986" xr:uid="{00000000-0005-0000-0000-0000A8080000}"/>
    <cellStyle name="20% - Accent1 4 4 6 4" xfId="24072" xr:uid="{00000000-0005-0000-0000-0000A9080000}"/>
    <cellStyle name="20% - Accent1 4 4 7" xfId="4798" xr:uid="{00000000-0005-0000-0000-0000AA080000}"/>
    <cellStyle name="20% - Accent1 4 4 7 2" xfId="9755" xr:uid="{00000000-0005-0000-0000-0000AB080000}"/>
    <cellStyle name="20% - Accent1 4 4 7 2 2" xfId="19669" xr:uid="{00000000-0005-0000-0000-0000AC080000}"/>
    <cellStyle name="20% - Accent1 4 4 7 2 2 2" xfId="39501" xr:uid="{00000000-0005-0000-0000-0000AD080000}"/>
    <cellStyle name="20% - Accent1 4 4 7 2 3" xfId="29587" xr:uid="{00000000-0005-0000-0000-0000AE080000}"/>
    <cellStyle name="20% - Accent1 4 4 7 3" xfId="14712" xr:uid="{00000000-0005-0000-0000-0000AF080000}"/>
    <cellStyle name="20% - Accent1 4 4 7 3 2" xfId="34544" xr:uid="{00000000-0005-0000-0000-0000B0080000}"/>
    <cellStyle name="20% - Accent1 4 4 7 4" xfId="24630" xr:uid="{00000000-0005-0000-0000-0000B1080000}"/>
    <cellStyle name="20% - Accent1 4 4 8" xfId="5356" xr:uid="{00000000-0005-0000-0000-0000B2080000}"/>
    <cellStyle name="20% - Accent1 4 4 8 2" xfId="15270" xr:uid="{00000000-0005-0000-0000-0000B3080000}"/>
    <cellStyle name="20% - Accent1 4 4 8 2 2" xfId="35102" xr:uid="{00000000-0005-0000-0000-0000B4080000}"/>
    <cellStyle name="20% - Accent1 4 4 8 3" xfId="25188" xr:uid="{00000000-0005-0000-0000-0000B5080000}"/>
    <cellStyle name="20% - Accent1 4 4 9" xfId="10313" xr:uid="{00000000-0005-0000-0000-0000B6080000}"/>
    <cellStyle name="20% - Accent1 4 4 9 2" xfId="30145" xr:uid="{00000000-0005-0000-0000-0000B7080000}"/>
    <cellStyle name="20% - Accent1 4 5" xfId="1247" xr:uid="{00000000-0005-0000-0000-0000B8080000}"/>
    <cellStyle name="20% - Accent1 4 5 2" xfId="3260" xr:uid="{00000000-0005-0000-0000-0000B9080000}"/>
    <cellStyle name="20% - Accent1 4 5 2 2" xfId="8217" xr:uid="{00000000-0005-0000-0000-0000BA080000}"/>
    <cellStyle name="20% - Accent1 4 5 2 2 2" xfId="18131" xr:uid="{00000000-0005-0000-0000-0000BB080000}"/>
    <cellStyle name="20% - Accent1 4 5 2 2 2 2" xfId="37963" xr:uid="{00000000-0005-0000-0000-0000BC080000}"/>
    <cellStyle name="20% - Accent1 4 5 2 2 3" xfId="28049" xr:uid="{00000000-0005-0000-0000-0000BD080000}"/>
    <cellStyle name="20% - Accent1 4 5 2 3" xfId="13174" xr:uid="{00000000-0005-0000-0000-0000BE080000}"/>
    <cellStyle name="20% - Accent1 4 5 2 3 2" xfId="33006" xr:uid="{00000000-0005-0000-0000-0000BF080000}"/>
    <cellStyle name="20% - Accent1 4 5 2 4" xfId="23092" xr:uid="{00000000-0005-0000-0000-0000C0080000}"/>
    <cellStyle name="20% - Accent1 4 5 3" xfId="6215" xr:uid="{00000000-0005-0000-0000-0000C1080000}"/>
    <cellStyle name="20% - Accent1 4 5 3 2" xfId="16129" xr:uid="{00000000-0005-0000-0000-0000C2080000}"/>
    <cellStyle name="20% - Accent1 4 5 3 2 2" xfId="35961" xr:uid="{00000000-0005-0000-0000-0000C3080000}"/>
    <cellStyle name="20% - Accent1 4 5 3 3" xfId="26047" xr:uid="{00000000-0005-0000-0000-0000C4080000}"/>
    <cellStyle name="20% - Accent1 4 5 4" xfId="11172" xr:uid="{00000000-0005-0000-0000-0000C5080000}"/>
    <cellStyle name="20% - Accent1 4 5 4 2" xfId="31004" xr:uid="{00000000-0005-0000-0000-0000C6080000}"/>
    <cellStyle name="20% - Accent1 4 5 5" xfId="21090" xr:uid="{00000000-0005-0000-0000-0000C7080000}"/>
    <cellStyle name="20% - Accent1 4 6" xfId="2677" xr:uid="{00000000-0005-0000-0000-0000C8080000}"/>
    <cellStyle name="20% - Accent1 4 6 2" xfId="7638" xr:uid="{00000000-0005-0000-0000-0000C9080000}"/>
    <cellStyle name="20% - Accent1 4 6 2 2" xfId="17552" xr:uid="{00000000-0005-0000-0000-0000CA080000}"/>
    <cellStyle name="20% - Accent1 4 6 2 2 2" xfId="37384" xr:uid="{00000000-0005-0000-0000-0000CB080000}"/>
    <cellStyle name="20% - Accent1 4 6 2 3" xfId="27470" xr:uid="{00000000-0005-0000-0000-0000CC080000}"/>
    <cellStyle name="20% - Accent1 4 6 3" xfId="12595" xr:uid="{00000000-0005-0000-0000-0000CD080000}"/>
    <cellStyle name="20% - Accent1 4 6 3 2" xfId="32427" xr:uid="{00000000-0005-0000-0000-0000CE080000}"/>
    <cellStyle name="20% - Accent1 4 6 4" xfId="22513" xr:uid="{00000000-0005-0000-0000-0000CF080000}"/>
    <cellStyle name="20% - Accent1 4 7" xfId="1970" xr:uid="{00000000-0005-0000-0000-0000D0080000}"/>
    <cellStyle name="20% - Accent1 4 7 2" xfId="6937" xr:uid="{00000000-0005-0000-0000-0000D1080000}"/>
    <cellStyle name="20% - Accent1 4 7 2 2" xfId="16851" xr:uid="{00000000-0005-0000-0000-0000D2080000}"/>
    <cellStyle name="20% - Accent1 4 7 2 2 2" xfId="36683" xr:uid="{00000000-0005-0000-0000-0000D3080000}"/>
    <cellStyle name="20% - Accent1 4 7 2 3" xfId="26769" xr:uid="{00000000-0005-0000-0000-0000D4080000}"/>
    <cellStyle name="20% - Accent1 4 7 3" xfId="11894" xr:uid="{00000000-0005-0000-0000-0000D5080000}"/>
    <cellStyle name="20% - Accent1 4 7 3 2" xfId="31726" xr:uid="{00000000-0005-0000-0000-0000D6080000}"/>
    <cellStyle name="20% - Accent1 4 7 4" xfId="21812" xr:uid="{00000000-0005-0000-0000-0000D7080000}"/>
    <cellStyle name="20% - Accent1 4 8" xfId="659" xr:uid="{00000000-0005-0000-0000-0000D8080000}"/>
    <cellStyle name="20% - Accent1 4 8 2" xfId="5636" xr:uid="{00000000-0005-0000-0000-0000D9080000}"/>
    <cellStyle name="20% - Accent1 4 8 2 2" xfId="15550" xr:uid="{00000000-0005-0000-0000-0000DA080000}"/>
    <cellStyle name="20% - Accent1 4 8 2 2 2" xfId="35382" xr:uid="{00000000-0005-0000-0000-0000DB080000}"/>
    <cellStyle name="20% - Accent1 4 8 2 3" xfId="25468" xr:uid="{00000000-0005-0000-0000-0000DC080000}"/>
    <cellStyle name="20% - Accent1 4 8 3" xfId="10593" xr:uid="{00000000-0005-0000-0000-0000DD080000}"/>
    <cellStyle name="20% - Accent1 4 8 3 2" xfId="30425" xr:uid="{00000000-0005-0000-0000-0000DE080000}"/>
    <cellStyle name="20% - Accent1 4 8 4" xfId="20511" xr:uid="{00000000-0005-0000-0000-0000DF080000}"/>
    <cellStyle name="20% - Accent1 4 9" xfId="3961" xr:uid="{00000000-0005-0000-0000-0000E0080000}"/>
    <cellStyle name="20% - Accent1 4 9 2" xfId="8918" xr:uid="{00000000-0005-0000-0000-0000E1080000}"/>
    <cellStyle name="20% - Accent1 4 9 2 2" xfId="18832" xr:uid="{00000000-0005-0000-0000-0000E2080000}"/>
    <cellStyle name="20% - Accent1 4 9 2 2 2" xfId="38664" xr:uid="{00000000-0005-0000-0000-0000E3080000}"/>
    <cellStyle name="20% - Accent1 4 9 2 3" xfId="28750" xr:uid="{00000000-0005-0000-0000-0000E4080000}"/>
    <cellStyle name="20% - Accent1 4 9 3" xfId="13875" xr:uid="{00000000-0005-0000-0000-0000E5080000}"/>
    <cellStyle name="20% - Accent1 4 9 3 2" xfId="33707" xr:uid="{00000000-0005-0000-0000-0000E6080000}"/>
    <cellStyle name="20% - Accent1 4 9 4" xfId="23793" xr:uid="{00000000-0005-0000-0000-0000E7080000}"/>
    <cellStyle name="20% - Accent1 5" xfId="122" xr:uid="{00000000-0005-0000-0000-0000E8080000}"/>
    <cellStyle name="20% - Accent1 5 10" xfId="5104" xr:uid="{00000000-0005-0000-0000-0000E9080000}"/>
    <cellStyle name="20% - Accent1 5 10 2" xfId="15018" xr:uid="{00000000-0005-0000-0000-0000EA080000}"/>
    <cellStyle name="20% - Accent1 5 10 2 2" xfId="34850" xr:uid="{00000000-0005-0000-0000-0000EB080000}"/>
    <cellStyle name="20% - Accent1 5 10 3" xfId="24936" xr:uid="{00000000-0005-0000-0000-0000EC080000}"/>
    <cellStyle name="20% - Accent1 5 11" xfId="10061" xr:uid="{00000000-0005-0000-0000-0000ED080000}"/>
    <cellStyle name="20% - Accent1 5 11 2" xfId="29893" xr:uid="{00000000-0005-0000-0000-0000EE080000}"/>
    <cellStyle name="20% - Accent1 5 12" xfId="19979" xr:uid="{00000000-0005-0000-0000-0000EF080000}"/>
    <cellStyle name="20% - Accent1 5 2" xfId="262" xr:uid="{00000000-0005-0000-0000-0000F0080000}"/>
    <cellStyle name="20% - Accent1 5 2 10" xfId="10200" xr:uid="{00000000-0005-0000-0000-0000F1080000}"/>
    <cellStyle name="20% - Accent1 5 2 10 2" xfId="30032" xr:uid="{00000000-0005-0000-0000-0000F2080000}"/>
    <cellStyle name="20% - Accent1 5 2 11" xfId="20118" xr:uid="{00000000-0005-0000-0000-0000F3080000}"/>
    <cellStyle name="20% - Accent1 5 2 2" xfId="544" xr:uid="{00000000-0005-0000-0000-0000F4080000}"/>
    <cellStyle name="20% - Accent1 5 2 2 10" xfId="20397" xr:uid="{00000000-0005-0000-0000-0000F5080000}"/>
    <cellStyle name="20% - Accent1 5 2 2 2" xfId="1816" xr:uid="{00000000-0005-0000-0000-0000F6080000}"/>
    <cellStyle name="20% - Accent1 5 2 2 2 2" xfId="3829" xr:uid="{00000000-0005-0000-0000-0000F7080000}"/>
    <cellStyle name="20% - Accent1 5 2 2 2 2 2" xfId="8786" xr:uid="{00000000-0005-0000-0000-0000F8080000}"/>
    <cellStyle name="20% - Accent1 5 2 2 2 2 2 2" xfId="18700" xr:uid="{00000000-0005-0000-0000-0000F9080000}"/>
    <cellStyle name="20% - Accent1 5 2 2 2 2 2 2 2" xfId="38532" xr:uid="{00000000-0005-0000-0000-0000FA080000}"/>
    <cellStyle name="20% - Accent1 5 2 2 2 2 2 3" xfId="28618" xr:uid="{00000000-0005-0000-0000-0000FB080000}"/>
    <cellStyle name="20% - Accent1 5 2 2 2 2 3" xfId="13743" xr:uid="{00000000-0005-0000-0000-0000FC080000}"/>
    <cellStyle name="20% - Accent1 5 2 2 2 2 3 2" xfId="33575" xr:uid="{00000000-0005-0000-0000-0000FD080000}"/>
    <cellStyle name="20% - Accent1 5 2 2 2 2 4" xfId="23661" xr:uid="{00000000-0005-0000-0000-0000FE080000}"/>
    <cellStyle name="20% - Accent1 5 2 2 2 3" xfId="6784" xr:uid="{00000000-0005-0000-0000-0000FF080000}"/>
    <cellStyle name="20% - Accent1 5 2 2 2 3 2" xfId="16698" xr:uid="{00000000-0005-0000-0000-000000090000}"/>
    <cellStyle name="20% - Accent1 5 2 2 2 3 2 2" xfId="36530" xr:uid="{00000000-0005-0000-0000-000001090000}"/>
    <cellStyle name="20% - Accent1 5 2 2 2 3 3" xfId="26616" xr:uid="{00000000-0005-0000-0000-000002090000}"/>
    <cellStyle name="20% - Accent1 5 2 2 2 4" xfId="11741" xr:uid="{00000000-0005-0000-0000-000003090000}"/>
    <cellStyle name="20% - Accent1 5 2 2 2 4 2" xfId="31573" xr:uid="{00000000-0005-0000-0000-000004090000}"/>
    <cellStyle name="20% - Accent1 5 2 2 2 5" xfId="21659" xr:uid="{00000000-0005-0000-0000-000005090000}"/>
    <cellStyle name="20% - Accent1 5 2 2 3" xfId="3126" xr:uid="{00000000-0005-0000-0000-000006090000}"/>
    <cellStyle name="20% - Accent1 5 2 2 3 2" xfId="8083" xr:uid="{00000000-0005-0000-0000-000007090000}"/>
    <cellStyle name="20% - Accent1 5 2 2 3 2 2" xfId="17997" xr:uid="{00000000-0005-0000-0000-000008090000}"/>
    <cellStyle name="20% - Accent1 5 2 2 3 2 2 2" xfId="37829" xr:uid="{00000000-0005-0000-0000-000009090000}"/>
    <cellStyle name="20% - Accent1 5 2 2 3 2 3" xfId="27915" xr:uid="{00000000-0005-0000-0000-00000A090000}"/>
    <cellStyle name="20% - Accent1 5 2 2 3 3" xfId="13040" xr:uid="{00000000-0005-0000-0000-00000B090000}"/>
    <cellStyle name="20% - Accent1 5 2 2 3 3 2" xfId="32872" xr:uid="{00000000-0005-0000-0000-00000C090000}"/>
    <cellStyle name="20% - Accent1 5 2 2 3 4" xfId="22958" xr:uid="{00000000-0005-0000-0000-00000D090000}"/>
    <cellStyle name="20% - Accent1 5 2 2 4" xfId="2539" xr:uid="{00000000-0005-0000-0000-00000E090000}"/>
    <cellStyle name="20% - Accent1 5 2 2 4 2" xfId="7506" xr:uid="{00000000-0005-0000-0000-00000F090000}"/>
    <cellStyle name="20% - Accent1 5 2 2 4 2 2" xfId="17420" xr:uid="{00000000-0005-0000-0000-000010090000}"/>
    <cellStyle name="20% - Accent1 5 2 2 4 2 2 2" xfId="37252" xr:uid="{00000000-0005-0000-0000-000011090000}"/>
    <cellStyle name="20% - Accent1 5 2 2 4 2 3" xfId="27338" xr:uid="{00000000-0005-0000-0000-000012090000}"/>
    <cellStyle name="20% - Accent1 5 2 2 4 3" xfId="12463" xr:uid="{00000000-0005-0000-0000-000013090000}"/>
    <cellStyle name="20% - Accent1 5 2 2 4 3 2" xfId="32295" xr:uid="{00000000-0005-0000-0000-000014090000}"/>
    <cellStyle name="20% - Accent1 5 2 2 4 4" xfId="22381" xr:uid="{00000000-0005-0000-0000-000015090000}"/>
    <cellStyle name="20% - Accent1 5 2 2 5" xfId="1105" xr:uid="{00000000-0005-0000-0000-000016090000}"/>
    <cellStyle name="20% - Accent1 5 2 2 5 2" xfId="6081" xr:uid="{00000000-0005-0000-0000-000017090000}"/>
    <cellStyle name="20% - Accent1 5 2 2 5 2 2" xfId="15995" xr:uid="{00000000-0005-0000-0000-000018090000}"/>
    <cellStyle name="20% - Accent1 5 2 2 5 2 2 2" xfId="35827" xr:uid="{00000000-0005-0000-0000-000019090000}"/>
    <cellStyle name="20% - Accent1 5 2 2 5 2 3" xfId="25913" xr:uid="{00000000-0005-0000-0000-00001A090000}"/>
    <cellStyle name="20% - Accent1 5 2 2 5 3" xfId="11038" xr:uid="{00000000-0005-0000-0000-00001B090000}"/>
    <cellStyle name="20% - Accent1 5 2 2 5 3 2" xfId="30870" xr:uid="{00000000-0005-0000-0000-00001C090000}"/>
    <cellStyle name="20% - Accent1 5 2 2 5 4" xfId="20956" xr:uid="{00000000-0005-0000-0000-00001D090000}"/>
    <cellStyle name="20% - Accent1 5 2 2 6" xfId="4406" xr:uid="{00000000-0005-0000-0000-00001E090000}"/>
    <cellStyle name="20% - Accent1 5 2 2 6 2" xfId="9363" xr:uid="{00000000-0005-0000-0000-00001F090000}"/>
    <cellStyle name="20% - Accent1 5 2 2 6 2 2" xfId="19277" xr:uid="{00000000-0005-0000-0000-000020090000}"/>
    <cellStyle name="20% - Accent1 5 2 2 6 2 2 2" xfId="39109" xr:uid="{00000000-0005-0000-0000-000021090000}"/>
    <cellStyle name="20% - Accent1 5 2 2 6 2 3" xfId="29195" xr:uid="{00000000-0005-0000-0000-000022090000}"/>
    <cellStyle name="20% - Accent1 5 2 2 6 3" xfId="14320" xr:uid="{00000000-0005-0000-0000-000023090000}"/>
    <cellStyle name="20% - Accent1 5 2 2 6 3 2" xfId="34152" xr:uid="{00000000-0005-0000-0000-000024090000}"/>
    <cellStyle name="20% - Accent1 5 2 2 6 4" xfId="24238" xr:uid="{00000000-0005-0000-0000-000025090000}"/>
    <cellStyle name="20% - Accent1 5 2 2 7" xfId="4964" xr:uid="{00000000-0005-0000-0000-000026090000}"/>
    <cellStyle name="20% - Accent1 5 2 2 7 2" xfId="9921" xr:uid="{00000000-0005-0000-0000-000027090000}"/>
    <cellStyle name="20% - Accent1 5 2 2 7 2 2" xfId="19835" xr:uid="{00000000-0005-0000-0000-000028090000}"/>
    <cellStyle name="20% - Accent1 5 2 2 7 2 2 2" xfId="39667" xr:uid="{00000000-0005-0000-0000-000029090000}"/>
    <cellStyle name="20% - Accent1 5 2 2 7 2 3" xfId="29753" xr:uid="{00000000-0005-0000-0000-00002A090000}"/>
    <cellStyle name="20% - Accent1 5 2 2 7 3" xfId="14878" xr:uid="{00000000-0005-0000-0000-00002B090000}"/>
    <cellStyle name="20% - Accent1 5 2 2 7 3 2" xfId="34710" xr:uid="{00000000-0005-0000-0000-00002C090000}"/>
    <cellStyle name="20% - Accent1 5 2 2 7 4" xfId="24796" xr:uid="{00000000-0005-0000-0000-00002D090000}"/>
    <cellStyle name="20% - Accent1 5 2 2 8" xfId="5522" xr:uid="{00000000-0005-0000-0000-00002E090000}"/>
    <cellStyle name="20% - Accent1 5 2 2 8 2" xfId="15436" xr:uid="{00000000-0005-0000-0000-00002F090000}"/>
    <cellStyle name="20% - Accent1 5 2 2 8 2 2" xfId="35268" xr:uid="{00000000-0005-0000-0000-000030090000}"/>
    <cellStyle name="20% - Accent1 5 2 2 8 3" xfId="25354" xr:uid="{00000000-0005-0000-0000-000031090000}"/>
    <cellStyle name="20% - Accent1 5 2 2 9" xfId="10479" xr:uid="{00000000-0005-0000-0000-000032090000}"/>
    <cellStyle name="20% - Accent1 5 2 2 9 2" xfId="30311" xr:uid="{00000000-0005-0000-0000-000033090000}"/>
    <cellStyle name="20% - Accent1 5 2 3" xfId="1457" xr:uid="{00000000-0005-0000-0000-000034090000}"/>
    <cellStyle name="20% - Accent1 5 2 3 2" xfId="3470" xr:uid="{00000000-0005-0000-0000-000035090000}"/>
    <cellStyle name="20% - Accent1 5 2 3 2 2" xfId="8427" xr:uid="{00000000-0005-0000-0000-000036090000}"/>
    <cellStyle name="20% - Accent1 5 2 3 2 2 2" xfId="18341" xr:uid="{00000000-0005-0000-0000-000037090000}"/>
    <cellStyle name="20% - Accent1 5 2 3 2 2 2 2" xfId="38173" xr:uid="{00000000-0005-0000-0000-000038090000}"/>
    <cellStyle name="20% - Accent1 5 2 3 2 2 3" xfId="28259" xr:uid="{00000000-0005-0000-0000-000039090000}"/>
    <cellStyle name="20% - Accent1 5 2 3 2 3" xfId="13384" xr:uid="{00000000-0005-0000-0000-00003A090000}"/>
    <cellStyle name="20% - Accent1 5 2 3 2 3 2" xfId="33216" xr:uid="{00000000-0005-0000-0000-00003B090000}"/>
    <cellStyle name="20% - Accent1 5 2 3 2 4" xfId="23302" xr:uid="{00000000-0005-0000-0000-00003C090000}"/>
    <cellStyle name="20% - Accent1 5 2 3 3" xfId="6425" xr:uid="{00000000-0005-0000-0000-00003D090000}"/>
    <cellStyle name="20% - Accent1 5 2 3 3 2" xfId="16339" xr:uid="{00000000-0005-0000-0000-00003E090000}"/>
    <cellStyle name="20% - Accent1 5 2 3 3 2 2" xfId="36171" xr:uid="{00000000-0005-0000-0000-00003F090000}"/>
    <cellStyle name="20% - Accent1 5 2 3 3 3" xfId="26257" xr:uid="{00000000-0005-0000-0000-000040090000}"/>
    <cellStyle name="20% - Accent1 5 2 3 4" xfId="11382" xr:uid="{00000000-0005-0000-0000-000041090000}"/>
    <cellStyle name="20% - Accent1 5 2 3 4 2" xfId="31214" xr:uid="{00000000-0005-0000-0000-000042090000}"/>
    <cellStyle name="20% - Accent1 5 2 3 5" xfId="21300" xr:uid="{00000000-0005-0000-0000-000043090000}"/>
    <cellStyle name="20% - Accent1 5 2 4" xfId="2845" xr:uid="{00000000-0005-0000-0000-000044090000}"/>
    <cellStyle name="20% - Accent1 5 2 4 2" xfId="7804" xr:uid="{00000000-0005-0000-0000-000045090000}"/>
    <cellStyle name="20% - Accent1 5 2 4 2 2" xfId="17718" xr:uid="{00000000-0005-0000-0000-000046090000}"/>
    <cellStyle name="20% - Accent1 5 2 4 2 2 2" xfId="37550" xr:uid="{00000000-0005-0000-0000-000047090000}"/>
    <cellStyle name="20% - Accent1 5 2 4 2 3" xfId="27636" xr:uid="{00000000-0005-0000-0000-000048090000}"/>
    <cellStyle name="20% - Accent1 5 2 4 3" xfId="12761" xr:uid="{00000000-0005-0000-0000-000049090000}"/>
    <cellStyle name="20% - Accent1 5 2 4 3 2" xfId="32593" xr:uid="{00000000-0005-0000-0000-00004A090000}"/>
    <cellStyle name="20% - Accent1 5 2 4 4" xfId="22679" xr:uid="{00000000-0005-0000-0000-00004B090000}"/>
    <cellStyle name="20% - Accent1 5 2 5" xfId="2180" xr:uid="{00000000-0005-0000-0000-00004C090000}"/>
    <cellStyle name="20% - Accent1 5 2 5 2" xfId="7147" xr:uid="{00000000-0005-0000-0000-00004D090000}"/>
    <cellStyle name="20% - Accent1 5 2 5 2 2" xfId="17061" xr:uid="{00000000-0005-0000-0000-00004E090000}"/>
    <cellStyle name="20% - Accent1 5 2 5 2 2 2" xfId="36893" xr:uid="{00000000-0005-0000-0000-00004F090000}"/>
    <cellStyle name="20% - Accent1 5 2 5 2 3" xfId="26979" xr:uid="{00000000-0005-0000-0000-000050090000}"/>
    <cellStyle name="20% - Accent1 5 2 5 3" xfId="12104" xr:uid="{00000000-0005-0000-0000-000051090000}"/>
    <cellStyle name="20% - Accent1 5 2 5 3 2" xfId="31936" xr:uid="{00000000-0005-0000-0000-000052090000}"/>
    <cellStyle name="20% - Accent1 5 2 5 4" xfId="22022" xr:uid="{00000000-0005-0000-0000-000053090000}"/>
    <cellStyle name="20% - Accent1 5 2 6" xfId="825" xr:uid="{00000000-0005-0000-0000-000054090000}"/>
    <cellStyle name="20% - Accent1 5 2 6 2" xfId="5802" xr:uid="{00000000-0005-0000-0000-000055090000}"/>
    <cellStyle name="20% - Accent1 5 2 6 2 2" xfId="15716" xr:uid="{00000000-0005-0000-0000-000056090000}"/>
    <cellStyle name="20% - Accent1 5 2 6 2 2 2" xfId="35548" xr:uid="{00000000-0005-0000-0000-000057090000}"/>
    <cellStyle name="20% - Accent1 5 2 6 2 3" xfId="25634" xr:uid="{00000000-0005-0000-0000-000058090000}"/>
    <cellStyle name="20% - Accent1 5 2 6 3" xfId="10759" xr:uid="{00000000-0005-0000-0000-000059090000}"/>
    <cellStyle name="20% - Accent1 5 2 6 3 2" xfId="30591" xr:uid="{00000000-0005-0000-0000-00005A090000}"/>
    <cellStyle name="20% - Accent1 5 2 6 4" xfId="20677" xr:uid="{00000000-0005-0000-0000-00005B090000}"/>
    <cellStyle name="20% - Accent1 5 2 7" xfId="4127" xr:uid="{00000000-0005-0000-0000-00005C090000}"/>
    <cellStyle name="20% - Accent1 5 2 7 2" xfId="9084" xr:uid="{00000000-0005-0000-0000-00005D090000}"/>
    <cellStyle name="20% - Accent1 5 2 7 2 2" xfId="18998" xr:uid="{00000000-0005-0000-0000-00005E090000}"/>
    <cellStyle name="20% - Accent1 5 2 7 2 2 2" xfId="38830" xr:uid="{00000000-0005-0000-0000-00005F090000}"/>
    <cellStyle name="20% - Accent1 5 2 7 2 3" xfId="28916" xr:uid="{00000000-0005-0000-0000-000060090000}"/>
    <cellStyle name="20% - Accent1 5 2 7 3" xfId="14041" xr:uid="{00000000-0005-0000-0000-000061090000}"/>
    <cellStyle name="20% - Accent1 5 2 7 3 2" xfId="33873" xr:uid="{00000000-0005-0000-0000-000062090000}"/>
    <cellStyle name="20% - Accent1 5 2 7 4" xfId="23959" xr:uid="{00000000-0005-0000-0000-000063090000}"/>
    <cellStyle name="20% - Accent1 5 2 8" xfId="4685" xr:uid="{00000000-0005-0000-0000-000064090000}"/>
    <cellStyle name="20% - Accent1 5 2 8 2" xfId="9642" xr:uid="{00000000-0005-0000-0000-000065090000}"/>
    <cellStyle name="20% - Accent1 5 2 8 2 2" xfId="19556" xr:uid="{00000000-0005-0000-0000-000066090000}"/>
    <cellStyle name="20% - Accent1 5 2 8 2 2 2" xfId="39388" xr:uid="{00000000-0005-0000-0000-000067090000}"/>
    <cellStyle name="20% - Accent1 5 2 8 2 3" xfId="29474" xr:uid="{00000000-0005-0000-0000-000068090000}"/>
    <cellStyle name="20% - Accent1 5 2 8 3" xfId="14599" xr:uid="{00000000-0005-0000-0000-000069090000}"/>
    <cellStyle name="20% - Accent1 5 2 8 3 2" xfId="34431" xr:uid="{00000000-0005-0000-0000-00006A090000}"/>
    <cellStyle name="20% - Accent1 5 2 8 4" xfId="24517" xr:uid="{00000000-0005-0000-0000-00006B090000}"/>
    <cellStyle name="20% - Accent1 5 2 9" xfId="5243" xr:uid="{00000000-0005-0000-0000-00006C090000}"/>
    <cellStyle name="20% - Accent1 5 2 9 2" xfId="15157" xr:uid="{00000000-0005-0000-0000-00006D090000}"/>
    <cellStyle name="20% - Accent1 5 2 9 2 2" xfId="34989" xr:uid="{00000000-0005-0000-0000-00006E090000}"/>
    <cellStyle name="20% - Accent1 5 2 9 3" xfId="25075" xr:uid="{00000000-0005-0000-0000-00006F090000}"/>
    <cellStyle name="20% - Accent1 5 3" xfId="405" xr:uid="{00000000-0005-0000-0000-000070090000}"/>
    <cellStyle name="20% - Accent1 5 3 10" xfId="20258" xr:uid="{00000000-0005-0000-0000-000071090000}"/>
    <cellStyle name="20% - Accent1 5 3 2" xfId="1636" xr:uid="{00000000-0005-0000-0000-000072090000}"/>
    <cellStyle name="20% - Accent1 5 3 2 2" xfId="3649" xr:uid="{00000000-0005-0000-0000-000073090000}"/>
    <cellStyle name="20% - Accent1 5 3 2 2 2" xfId="8606" xr:uid="{00000000-0005-0000-0000-000074090000}"/>
    <cellStyle name="20% - Accent1 5 3 2 2 2 2" xfId="18520" xr:uid="{00000000-0005-0000-0000-000075090000}"/>
    <cellStyle name="20% - Accent1 5 3 2 2 2 2 2" xfId="38352" xr:uid="{00000000-0005-0000-0000-000076090000}"/>
    <cellStyle name="20% - Accent1 5 3 2 2 2 3" xfId="28438" xr:uid="{00000000-0005-0000-0000-000077090000}"/>
    <cellStyle name="20% - Accent1 5 3 2 2 3" xfId="13563" xr:uid="{00000000-0005-0000-0000-000078090000}"/>
    <cellStyle name="20% - Accent1 5 3 2 2 3 2" xfId="33395" xr:uid="{00000000-0005-0000-0000-000079090000}"/>
    <cellStyle name="20% - Accent1 5 3 2 2 4" xfId="23481" xr:uid="{00000000-0005-0000-0000-00007A090000}"/>
    <cellStyle name="20% - Accent1 5 3 2 3" xfId="6604" xr:uid="{00000000-0005-0000-0000-00007B090000}"/>
    <cellStyle name="20% - Accent1 5 3 2 3 2" xfId="16518" xr:uid="{00000000-0005-0000-0000-00007C090000}"/>
    <cellStyle name="20% - Accent1 5 3 2 3 2 2" xfId="36350" xr:uid="{00000000-0005-0000-0000-00007D090000}"/>
    <cellStyle name="20% - Accent1 5 3 2 3 3" xfId="26436" xr:uid="{00000000-0005-0000-0000-00007E090000}"/>
    <cellStyle name="20% - Accent1 5 3 2 4" xfId="11561" xr:uid="{00000000-0005-0000-0000-00007F090000}"/>
    <cellStyle name="20% - Accent1 5 3 2 4 2" xfId="31393" xr:uid="{00000000-0005-0000-0000-000080090000}"/>
    <cellStyle name="20% - Accent1 5 3 2 5" xfId="21479" xr:uid="{00000000-0005-0000-0000-000081090000}"/>
    <cellStyle name="20% - Accent1 5 3 3" xfId="2987" xr:uid="{00000000-0005-0000-0000-000082090000}"/>
    <cellStyle name="20% - Accent1 5 3 3 2" xfId="7944" xr:uid="{00000000-0005-0000-0000-000083090000}"/>
    <cellStyle name="20% - Accent1 5 3 3 2 2" xfId="17858" xr:uid="{00000000-0005-0000-0000-000084090000}"/>
    <cellStyle name="20% - Accent1 5 3 3 2 2 2" xfId="37690" xr:uid="{00000000-0005-0000-0000-000085090000}"/>
    <cellStyle name="20% - Accent1 5 3 3 2 3" xfId="27776" xr:uid="{00000000-0005-0000-0000-000086090000}"/>
    <cellStyle name="20% - Accent1 5 3 3 3" xfId="12901" xr:uid="{00000000-0005-0000-0000-000087090000}"/>
    <cellStyle name="20% - Accent1 5 3 3 3 2" xfId="32733" xr:uid="{00000000-0005-0000-0000-000088090000}"/>
    <cellStyle name="20% - Accent1 5 3 3 4" xfId="22819" xr:uid="{00000000-0005-0000-0000-000089090000}"/>
    <cellStyle name="20% - Accent1 5 3 4" xfId="2359" xr:uid="{00000000-0005-0000-0000-00008A090000}"/>
    <cellStyle name="20% - Accent1 5 3 4 2" xfId="7326" xr:uid="{00000000-0005-0000-0000-00008B090000}"/>
    <cellStyle name="20% - Accent1 5 3 4 2 2" xfId="17240" xr:uid="{00000000-0005-0000-0000-00008C090000}"/>
    <cellStyle name="20% - Accent1 5 3 4 2 2 2" xfId="37072" xr:uid="{00000000-0005-0000-0000-00008D090000}"/>
    <cellStyle name="20% - Accent1 5 3 4 2 3" xfId="27158" xr:uid="{00000000-0005-0000-0000-00008E090000}"/>
    <cellStyle name="20% - Accent1 5 3 4 3" xfId="12283" xr:uid="{00000000-0005-0000-0000-00008F090000}"/>
    <cellStyle name="20% - Accent1 5 3 4 3 2" xfId="32115" xr:uid="{00000000-0005-0000-0000-000090090000}"/>
    <cellStyle name="20% - Accent1 5 3 4 4" xfId="22201" xr:uid="{00000000-0005-0000-0000-000091090000}"/>
    <cellStyle name="20% - Accent1 5 3 5" xfId="966" xr:uid="{00000000-0005-0000-0000-000092090000}"/>
    <cellStyle name="20% - Accent1 5 3 5 2" xfId="5942" xr:uid="{00000000-0005-0000-0000-000093090000}"/>
    <cellStyle name="20% - Accent1 5 3 5 2 2" xfId="15856" xr:uid="{00000000-0005-0000-0000-000094090000}"/>
    <cellStyle name="20% - Accent1 5 3 5 2 2 2" xfId="35688" xr:uid="{00000000-0005-0000-0000-000095090000}"/>
    <cellStyle name="20% - Accent1 5 3 5 2 3" xfId="25774" xr:uid="{00000000-0005-0000-0000-000096090000}"/>
    <cellStyle name="20% - Accent1 5 3 5 3" xfId="10899" xr:uid="{00000000-0005-0000-0000-000097090000}"/>
    <cellStyle name="20% - Accent1 5 3 5 3 2" xfId="30731" xr:uid="{00000000-0005-0000-0000-000098090000}"/>
    <cellStyle name="20% - Accent1 5 3 5 4" xfId="20817" xr:uid="{00000000-0005-0000-0000-000099090000}"/>
    <cellStyle name="20% - Accent1 5 3 6" xfId="4267" xr:uid="{00000000-0005-0000-0000-00009A090000}"/>
    <cellStyle name="20% - Accent1 5 3 6 2" xfId="9224" xr:uid="{00000000-0005-0000-0000-00009B090000}"/>
    <cellStyle name="20% - Accent1 5 3 6 2 2" xfId="19138" xr:uid="{00000000-0005-0000-0000-00009C090000}"/>
    <cellStyle name="20% - Accent1 5 3 6 2 2 2" xfId="38970" xr:uid="{00000000-0005-0000-0000-00009D090000}"/>
    <cellStyle name="20% - Accent1 5 3 6 2 3" xfId="29056" xr:uid="{00000000-0005-0000-0000-00009E090000}"/>
    <cellStyle name="20% - Accent1 5 3 6 3" xfId="14181" xr:uid="{00000000-0005-0000-0000-00009F090000}"/>
    <cellStyle name="20% - Accent1 5 3 6 3 2" xfId="34013" xr:uid="{00000000-0005-0000-0000-0000A0090000}"/>
    <cellStyle name="20% - Accent1 5 3 6 4" xfId="24099" xr:uid="{00000000-0005-0000-0000-0000A1090000}"/>
    <cellStyle name="20% - Accent1 5 3 7" xfId="4825" xr:uid="{00000000-0005-0000-0000-0000A2090000}"/>
    <cellStyle name="20% - Accent1 5 3 7 2" xfId="9782" xr:uid="{00000000-0005-0000-0000-0000A3090000}"/>
    <cellStyle name="20% - Accent1 5 3 7 2 2" xfId="19696" xr:uid="{00000000-0005-0000-0000-0000A4090000}"/>
    <cellStyle name="20% - Accent1 5 3 7 2 2 2" xfId="39528" xr:uid="{00000000-0005-0000-0000-0000A5090000}"/>
    <cellStyle name="20% - Accent1 5 3 7 2 3" xfId="29614" xr:uid="{00000000-0005-0000-0000-0000A6090000}"/>
    <cellStyle name="20% - Accent1 5 3 7 3" xfId="14739" xr:uid="{00000000-0005-0000-0000-0000A7090000}"/>
    <cellStyle name="20% - Accent1 5 3 7 3 2" xfId="34571" xr:uid="{00000000-0005-0000-0000-0000A8090000}"/>
    <cellStyle name="20% - Accent1 5 3 7 4" xfId="24657" xr:uid="{00000000-0005-0000-0000-0000A9090000}"/>
    <cellStyle name="20% - Accent1 5 3 8" xfId="5383" xr:uid="{00000000-0005-0000-0000-0000AA090000}"/>
    <cellStyle name="20% - Accent1 5 3 8 2" xfId="15297" xr:uid="{00000000-0005-0000-0000-0000AB090000}"/>
    <cellStyle name="20% - Accent1 5 3 8 2 2" xfId="35129" xr:uid="{00000000-0005-0000-0000-0000AC090000}"/>
    <cellStyle name="20% - Accent1 5 3 8 3" xfId="25215" xr:uid="{00000000-0005-0000-0000-0000AD090000}"/>
    <cellStyle name="20% - Accent1 5 3 9" xfId="10340" xr:uid="{00000000-0005-0000-0000-0000AE090000}"/>
    <cellStyle name="20% - Accent1 5 3 9 2" xfId="30172" xr:uid="{00000000-0005-0000-0000-0000AF090000}"/>
    <cellStyle name="20% - Accent1 5 4" xfId="1277" xr:uid="{00000000-0005-0000-0000-0000B0090000}"/>
    <cellStyle name="20% - Accent1 5 4 2" xfId="3290" xr:uid="{00000000-0005-0000-0000-0000B1090000}"/>
    <cellStyle name="20% - Accent1 5 4 2 2" xfId="8247" xr:uid="{00000000-0005-0000-0000-0000B2090000}"/>
    <cellStyle name="20% - Accent1 5 4 2 2 2" xfId="18161" xr:uid="{00000000-0005-0000-0000-0000B3090000}"/>
    <cellStyle name="20% - Accent1 5 4 2 2 2 2" xfId="37993" xr:uid="{00000000-0005-0000-0000-0000B4090000}"/>
    <cellStyle name="20% - Accent1 5 4 2 2 3" xfId="28079" xr:uid="{00000000-0005-0000-0000-0000B5090000}"/>
    <cellStyle name="20% - Accent1 5 4 2 3" xfId="13204" xr:uid="{00000000-0005-0000-0000-0000B6090000}"/>
    <cellStyle name="20% - Accent1 5 4 2 3 2" xfId="33036" xr:uid="{00000000-0005-0000-0000-0000B7090000}"/>
    <cellStyle name="20% - Accent1 5 4 2 4" xfId="23122" xr:uid="{00000000-0005-0000-0000-0000B8090000}"/>
    <cellStyle name="20% - Accent1 5 4 3" xfId="6245" xr:uid="{00000000-0005-0000-0000-0000B9090000}"/>
    <cellStyle name="20% - Accent1 5 4 3 2" xfId="16159" xr:uid="{00000000-0005-0000-0000-0000BA090000}"/>
    <cellStyle name="20% - Accent1 5 4 3 2 2" xfId="35991" xr:uid="{00000000-0005-0000-0000-0000BB090000}"/>
    <cellStyle name="20% - Accent1 5 4 3 3" xfId="26077" xr:uid="{00000000-0005-0000-0000-0000BC090000}"/>
    <cellStyle name="20% - Accent1 5 4 4" xfId="11202" xr:uid="{00000000-0005-0000-0000-0000BD090000}"/>
    <cellStyle name="20% - Accent1 5 4 4 2" xfId="31034" xr:uid="{00000000-0005-0000-0000-0000BE090000}"/>
    <cellStyle name="20% - Accent1 5 4 5" xfId="21120" xr:uid="{00000000-0005-0000-0000-0000BF090000}"/>
    <cellStyle name="20% - Accent1 5 5" xfId="2705" xr:uid="{00000000-0005-0000-0000-0000C0090000}"/>
    <cellStyle name="20% - Accent1 5 5 2" xfId="7665" xr:uid="{00000000-0005-0000-0000-0000C1090000}"/>
    <cellStyle name="20% - Accent1 5 5 2 2" xfId="17579" xr:uid="{00000000-0005-0000-0000-0000C2090000}"/>
    <cellStyle name="20% - Accent1 5 5 2 2 2" xfId="37411" xr:uid="{00000000-0005-0000-0000-0000C3090000}"/>
    <cellStyle name="20% - Accent1 5 5 2 3" xfId="27497" xr:uid="{00000000-0005-0000-0000-0000C4090000}"/>
    <cellStyle name="20% - Accent1 5 5 3" xfId="12622" xr:uid="{00000000-0005-0000-0000-0000C5090000}"/>
    <cellStyle name="20% - Accent1 5 5 3 2" xfId="32454" xr:uid="{00000000-0005-0000-0000-0000C6090000}"/>
    <cellStyle name="20% - Accent1 5 5 4" xfId="22540" xr:uid="{00000000-0005-0000-0000-0000C7090000}"/>
    <cellStyle name="20% - Accent1 5 6" xfId="2000" xr:uid="{00000000-0005-0000-0000-0000C8090000}"/>
    <cellStyle name="20% - Accent1 5 6 2" xfId="6967" xr:uid="{00000000-0005-0000-0000-0000C9090000}"/>
    <cellStyle name="20% - Accent1 5 6 2 2" xfId="16881" xr:uid="{00000000-0005-0000-0000-0000CA090000}"/>
    <cellStyle name="20% - Accent1 5 6 2 2 2" xfId="36713" xr:uid="{00000000-0005-0000-0000-0000CB090000}"/>
    <cellStyle name="20% - Accent1 5 6 2 3" xfId="26799" xr:uid="{00000000-0005-0000-0000-0000CC090000}"/>
    <cellStyle name="20% - Accent1 5 6 3" xfId="11924" xr:uid="{00000000-0005-0000-0000-0000CD090000}"/>
    <cellStyle name="20% - Accent1 5 6 3 2" xfId="31756" xr:uid="{00000000-0005-0000-0000-0000CE090000}"/>
    <cellStyle name="20% - Accent1 5 6 4" xfId="21842" xr:uid="{00000000-0005-0000-0000-0000CF090000}"/>
    <cellStyle name="20% - Accent1 5 7" xfId="686" xr:uid="{00000000-0005-0000-0000-0000D0090000}"/>
    <cellStyle name="20% - Accent1 5 7 2" xfId="5663" xr:uid="{00000000-0005-0000-0000-0000D1090000}"/>
    <cellStyle name="20% - Accent1 5 7 2 2" xfId="15577" xr:uid="{00000000-0005-0000-0000-0000D2090000}"/>
    <cellStyle name="20% - Accent1 5 7 2 2 2" xfId="35409" xr:uid="{00000000-0005-0000-0000-0000D3090000}"/>
    <cellStyle name="20% - Accent1 5 7 2 3" xfId="25495" xr:uid="{00000000-0005-0000-0000-0000D4090000}"/>
    <cellStyle name="20% - Accent1 5 7 3" xfId="10620" xr:uid="{00000000-0005-0000-0000-0000D5090000}"/>
    <cellStyle name="20% - Accent1 5 7 3 2" xfId="30452" xr:uid="{00000000-0005-0000-0000-0000D6090000}"/>
    <cellStyle name="20% - Accent1 5 7 4" xfId="20538" xr:uid="{00000000-0005-0000-0000-0000D7090000}"/>
    <cellStyle name="20% - Accent1 5 8" xfId="3988" xr:uid="{00000000-0005-0000-0000-0000D8090000}"/>
    <cellStyle name="20% - Accent1 5 8 2" xfId="8945" xr:uid="{00000000-0005-0000-0000-0000D9090000}"/>
    <cellStyle name="20% - Accent1 5 8 2 2" xfId="18859" xr:uid="{00000000-0005-0000-0000-0000DA090000}"/>
    <cellStyle name="20% - Accent1 5 8 2 2 2" xfId="38691" xr:uid="{00000000-0005-0000-0000-0000DB090000}"/>
    <cellStyle name="20% - Accent1 5 8 2 3" xfId="28777" xr:uid="{00000000-0005-0000-0000-0000DC090000}"/>
    <cellStyle name="20% - Accent1 5 8 3" xfId="13902" xr:uid="{00000000-0005-0000-0000-0000DD090000}"/>
    <cellStyle name="20% - Accent1 5 8 3 2" xfId="33734" xr:uid="{00000000-0005-0000-0000-0000DE090000}"/>
    <cellStyle name="20% - Accent1 5 8 4" xfId="23820" xr:uid="{00000000-0005-0000-0000-0000DF090000}"/>
    <cellStyle name="20% - Accent1 5 9" xfId="4546" xr:uid="{00000000-0005-0000-0000-0000E0090000}"/>
    <cellStyle name="20% - Accent1 5 9 2" xfId="9503" xr:uid="{00000000-0005-0000-0000-0000E1090000}"/>
    <cellStyle name="20% - Accent1 5 9 2 2" xfId="19417" xr:uid="{00000000-0005-0000-0000-0000E2090000}"/>
    <cellStyle name="20% - Accent1 5 9 2 2 2" xfId="39249" xr:uid="{00000000-0005-0000-0000-0000E3090000}"/>
    <cellStyle name="20% - Accent1 5 9 2 3" xfId="29335" xr:uid="{00000000-0005-0000-0000-0000E4090000}"/>
    <cellStyle name="20% - Accent1 5 9 3" xfId="14460" xr:uid="{00000000-0005-0000-0000-0000E5090000}"/>
    <cellStyle name="20% - Accent1 5 9 3 2" xfId="34292" xr:uid="{00000000-0005-0000-0000-0000E6090000}"/>
    <cellStyle name="20% - Accent1 5 9 4" xfId="24378" xr:uid="{00000000-0005-0000-0000-0000E7090000}"/>
    <cellStyle name="20% - Accent1 6" xfId="196" xr:uid="{00000000-0005-0000-0000-0000E8090000}"/>
    <cellStyle name="20% - Accent1 6 10" xfId="10134" xr:uid="{00000000-0005-0000-0000-0000E9090000}"/>
    <cellStyle name="20% - Accent1 6 10 2" xfId="29966" xr:uid="{00000000-0005-0000-0000-0000EA090000}"/>
    <cellStyle name="20% - Accent1 6 11" xfId="20052" xr:uid="{00000000-0005-0000-0000-0000EB090000}"/>
    <cellStyle name="20% - Accent1 6 2" xfId="478" xr:uid="{00000000-0005-0000-0000-0000EC090000}"/>
    <cellStyle name="20% - Accent1 6 2 10" xfId="20331" xr:uid="{00000000-0005-0000-0000-0000ED090000}"/>
    <cellStyle name="20% - Accent1 6 2 2" xfId="1726" xr:uid="{00000000-0005-0000-0000-0000EE090000}"/>
    <cellStyle name="20% - Accent1 6 2 2 2" xfId="3739" xr:uid="{00000000-0005-0000-0000-0000EF090000}"/>
    <cellStyle name="20% - Accent1 6 2 2 2 2" xfId="8696" xr:uid="{00000000-0005-0000-0000-0000F0090000}"/>
    <cellStyle name="20% - Accent1 6 2 2 2 2 2" xfId="18610" xr:uid="{00000000-0005-0000-0000-0000F1090000}"/>
    <cellStyle name="20% - Accent1 6 2 2 2 2 2 2" xfId="38442" xr:uid="{00000000-0005-0000-0000-0000F2090000}"/>
    <cellStyle name="20% - Accent1 6 2 2 2 2 3" xfId="28528" xr:uid="{00000000-0005-0000-0000-0000F3090000}"/>
    <cellStyle name="20% - Accent1 6 2 2 2 3" xfId="13653" xr:uid="{00000000-0005-0000-0000-0000F4090000}"/>
    <cellStyle name="20% - Accent1 6 2 2 2 3 2" xfId="33485" xr:uid="{00000000-0005-0000-0000-0000F5090000}"/>
    <cellStyle name="20% - Accent1 6 2 2 2 4" xfId="23571" xr:uid="{00000000-0005-0000-0000-0000F6090000}"/>
    <cellStyle name="20% - Accent1 6 2 2 3" xfId="6694" xr:uid="{00000000-0005-0000-0000-0000F7090000}"/>
    <cellStyle name="20% - Accent1 6 2 2 3 2" xfId="16608" xr:uid="{00000000-0005-0000-0000-0000F8090000}"/>
    <cellStyle name="20% - Accent1 6 2 2 3 2 2" xfId="36440" xr:uid="{00000000-0005-0000-0000-0000F9090000}"/>
    <cellStyle name="20% - Accent1 6 2 2 3 3" xfId="26526" xr:uid="{00000000-0005-0000-0000-0000FA090000}"/>
    <cellStyle name="20% - Accent1 6 2 2 4" xfId="11651" xr:uid="{00000000-0005-0000-0000-0000FB090000}"/>
    <cellStyle name="20% - Accent1 6 2 2 4 2" xfId="31483" xr:uid="{00000000-0005-0000-0000-0000FC090000}"/>
    <cellStyle name="20% - Accent1 6 2 2 5" xfId="21569" xr:uid="{00000000-0005-0000-0000-0000FD090000}"/>
    <cellStyle name="20% - Accent1 6 2 3" xfId="3060" xr:uid="{00000000-0005-0000-0000-0000FE090000}"/>
    <cellStyle name="20% - Accent1 6 2 3 2" xfId="8017" xr:uid="{00000000-0005-0000-0000-0000FF090000}"/>
    <cellStyle name="20% - Accent1 6 2 3 2 2" xfId="17931" xr:uid="{00000000-0005-0000-0000-0000000A0000}"/>
    <cellStyle name="20% - Accent1 6 2 3 2 2 2" xfId="37763" xr:uid="{00000000-0005-0000-0000-0000010A0000}"/>
    <cellStyle name="20% - Accent1 6 2 3 2 3" xfId="27849" xr:uid="{00000000-0005-0000-0000-0000020A0000}"/>
    <cellStyle name="20% - Accent1 6 2 3 3" xfId="12974" xr:uid="{00000000-0005-0000-0000-0000030A0000}"/>
    <cellStyle name="20% - Accent1 6 2 3 3 2" xfId="32806" xr:uid="{00000000-0005-0000-0000-0000040A0000}"/>
    <cellStyle name="20% - Accent1 6 2 3 4" xfId="22892" xr:uid="{00000000-0005-0000-0000-0000050A0000}"/>
    <cellStyle name="20% - Accent1 6 2 4" xfId="2449" xr:uid="{00000000-0005-0000-0000-0000060A0000}"/>
    <cellStyle name="20% - Accent1 6 2 4 2" xfId="7416" xr:uid="{00000000-0005-0000-0000-0000070A0000}"/>
    <cellStyle name="20% - Accent1 6 2 4 2 2" xfId="17330" xr:uid="{00000000-0005-0000-0000-0000080A0000}"/>
    <cellStyle name="20% - Accent1 6 2 4 2 2 2" xfId="37162" xr:uid="{00000000-0005-0000-0000-0000090A0000}"/>
    <cellStyle name="20% - Accent1 6 2 4 2 3" xfId="27248" xr:uid="{00000000-0005-0000-0000-00000A0A0000}"/>
    <cellStyle name="20% - Accent1 6 2 4 3" xfId="12373" xr:uid="{00000000-0005-0000-0000-00000B0A0000}"/>
    <cellStyle name="20% - Accent1 6 2 4 3 2" xfId="32205" xr:uid="{00000000-0005-0000-0000-00000C0A0000}"/>
    <cellStyle name="20% - Accent1 6 2 4 4" xfId="22291" xr:uid="{00000000-0005-0000-0000-00000D0A0000}"/>
    <cellStyle name="20% - Accent1 6 2 5" xfId="1039" xr:uid="{00000000-0005-0000-0000-00000E0A0000}"/>
    <cellStyle name="20% - Accent1 6 2 5 2" xfId="6015" xr:uid="{00000000-0005-0000-0000-00000F0A0000}"/>
    <cellStyle name="20% - Accent1 6 2 5 2 2" xfId="15929" xr:uid="{00000000-0005-0000-0000-0000100A0000}"/>
    <cellStyle name="20% - Accent1 6 2 5 2 2 2" xfId="35761" xr:uid="{00000000-0005-0000-0000-0000110A0000}"/>
    <cellStyle name="20% - Accent1 6 2 5 2 3" xfId="25847" xr:uid="{00000000-0005-0000-0000-0000120A0000}"/>
    <cellStyle name="20% - Accent1 6 2 5 3" xfId="10972" xr:uid="{00000000-0005-0000-0000-0000130A0000}"/>
    <cellStyle name="20% - Accent1 6 2 5 3 2" xfId="30804" xr:uid="{00000000-0005-0000-0000-0000140A0000}"/>
    <cellStyle name="20% - Accent1 6 2 5 4" xfId="20890" xr:uid="{00000000-0005-0000-0000-0000150A0000}"/>
    <cellStyle name="20% - Accent1 6 2 6" xfId="4340" xr:uid="{00000000-0005-0000-0000-0000160A0000}"/>
    <cellStyle name="20% - Accent1 6 2 6 2" xfId="9297" xr:uid="{00000000-0005-0000-0000-0000170A0000}"/>
    <cellStyle name="20% - Accent1 6 2 6 2 2" xfId="19211" xr:uid="{00000000-0005-0000-0000-0000180A0000}"/>
    <cellStyle name="20% - Accent1 6 2 6 2 2 2" xfId="39043" xr:uid="{00000000-0005-0000-0000-0000190A0000}"/>
    <cellStyle name="20% - Accent1 6 2 6 2 3" xfId="29129" xr:uid="{00000000-0005-0000-0000-00001A0A0000}"/>
    <cellStyle name="20% - Accent1 6 2 6 3" xfId="14254" xr:uid="{00000000-0005-0000-0000-00001B0A0000}"/>
    <cellStyle name="20% - Accent1 6 2 6 3 2" xfId="34086" xr:uid="{00000000-0005-0000-0000-00001C0A0000}"/>
    <cellStyle name="20% - Accent1 6 2 6 4" xfId="24172" xr:uid="{00000000-0005-0000-0000-00001D0A0000}"/>
    <cellStyle name="20% - Accent1 6 2 7" xfId="4898" xr:uid="{00000000-0005-0000-0000-00001E0A0000}"/>
    <cellStyle name="20% - Accent1 6 2 7 2" xfId="9855" xr:uid="{00000000-0005-0000-0000-00001F0A0000}"/>
    <cellStyle name="20% - Accent1 6 2 7 2 2" xfId="19769" xr:uid="{00000000-0005-0000-0000-0000200A0000}"/>
    <cellStyle name="20% - Accent1 6 2 7 2 2 2" xfId="39601" xr:uid="{00000000-0005-0000-0000-0000210A0000}"/>
    <cellStyle name="20% - Accent1 6 2 7 2 3" xfId="29687" xr:uid="{00000000-0005-0000-0000-0000220A0000}"/>
    <cellStyle name="20% - Accent1 6 2 7 3" xfId="14812" xr:uid="{00000000-0005-0000-0000-0000230A0000}"/>
    <cellStyle name="20% - Accent1 6 2 7 3 2" xfId="34644" xr:uid="{00000000-0005-0000-0000-0000240A0000}"/>
    <cellStyle name="20% - Accent1 6 2 7 4" xfId="24730" xr:uid="{00000000-0005-0000-0000-0000250A0000}"/>
    <cellStyle name="20% - Accent1 6 2 8" xfId="5456" xr:uid="{00000000-0005-0000-0000-0000260A0000}"/>
    <cellStyle name="20% - Accent1 6 2 8 2" xfId="15370" xr:uid="{00000000-0005-0000-0000-0000270A0000}"/>
    <cellStyle name="20% - Accent1 6 2 8 2 2" xfId="35202" xr:uid="{00000000-0005-0000-0000-0000280A0000}"/>
    <cellStyle name="20% - Accent1 6 2 8 3" xfId="25288" xr:uid="{00000000-0005-0000-0000-0000290A0000}"/>
    <cellStyle name="20% - Accent1 6 2 9" xfId="10413" xr:uid="{00000000-0005-0000-0000-00002A0A0000}"/>
    <cellStyle name="20% - Accent1 6 2 9 2" xfId="30245" xr:uid="{00000000-0005-0000-0000-00002B0A0000}"/>
    <cellStyle name="20% - Accent1 6 3" xfId="1367" xr:uid="{00000000-0005-0000-0000-00002C0A0000}"/>
    <cellStyle name="20% - Accent1 6 3 2" xfId="3380" xr:uid="{00000000-0005-0000-0000-00002D0A0000}"/>
    <cellStyle name="20% - Accent1 6 3 2 2" xfId="8337" xr:uid="{00000000-0005-0000-0000-00002E0A0000}"/>
    <cellStyle name="20% - Accent1 6 3 2 2 2" xfId="18251" xr:uid="{00000000-0005-0000-0000-00002F0A0000}"/>
    <cellStyle name="20% - Accent1 6 3 2 2 2 2" xfId="38083" xr:uid="{00000000-0005-0000-0000-0000300A0000}"/>
    <cellStyle name="20% - Accent1 6 3 2 2 3" xfId="28169" xr:uid="{00000000-0005-0000-0000-0000310A0000}"/>
    <cellStyle name="20% - Accent1 6 3 2 3" xfId="13294" xr:uid="{00000000-0005-0000-0000-0000320A0000}"/>
    <cellStyle name="20% - Accent1 6 3 2 3 2" xfId="33126" xr:uid="{00000000-0005-0000-0000-0000330A0000}"/>
    <cellStyle name="20% - Accent1 6 3 2 4" xfId="23212" xr:uid="{00000000-0005-0000-0000-0000340A0000}"/>
    <cellStyle name="20% - Accent1 6 3 3" xfId="6335" xr:uid="{00000000-0005-0000-0000-0000350A0000}"/>
    <cellStyle name="20% - Accent1 6 3 3 2" xfId="16249" xr:uid="{00000000-0005-0000-0000-0000360A0000}"/>
    <cellStyle name="20% - Accent1 6 3 3 2 2" xfId="36081" xr:uid="{00000000-0005-0000-0000-0000370A0000}"/>
    <cellStyle name="20% - Accent1 6 3 3 3" xfId="26167" xr:uid="{00000000-0005-0000-0000-0000380A0000}"/>
    <cellStyle name="20% - Accent1 6 3 4" xfId="11292" xr:uid="{00000000-0005-0000-0000-0000390A0000}"/>
    <cellStyle name="20% - Accent1 6 3 4 2" xfId="31124" xr:uid="{00000000-0005-0000-0000-00003A0A0000}"/>
    <cellStyle name="20% - Accent1 6 3 5" xfId="21210" xr:uid="{00000000-0005-0000-0000-00003B0A0000}"/>
    <cellStyle name="20% - Accent1 6 4" xfId="2779" xr:uid="{00000000-0005-0000-0000-00003C0A0000}"/>
    <cellStyle name="20% - Accent1 6 4 2" xfId="7738" xr:uid="{00000000-0005-0000-0000-00003D0A0000}"/>
    <cellStyle name="20% - Accent1 6 4 2 2" xfId="17652" xr:uid="{00000000-0005-0000-0000-00003E0A0000}"/>
    <cellStyle name="20% - Accent1 6 4 2 2 2" xfId="37484" xr:uid="{00000000-0005-0000-0000-00003F0A0000}"/>
    <cellStyle name="20% - Accent1 6 4 2 3" xfId="27570" xr:uid="{00000000-0005-0000-0000-0000400A0000}"/>
    <cellStyle name="20% - Accent1 6 4 3" xfId="12695" xr:uid="{00000000-0005-0000-0000-0000410A0000}"/>
    <cellStyle name="20% - Accent1 6 4 3 2" xfId="32527" xr:uid="{00000000-0005-0000-0000-0000420A0000}"/>
    <cellStyle name="20% - Accent1 6 4 4" xfId="22613" xr:uid="{00000000-0005-0000-0000-0000430A0000}"/>
    <cellStyle name="20% - Accent1 6 5" xfId="2090" xr:uid="{00000000-0005-0000-0000-0000440A0000}"/>
    <cellStyle name="20% - Accent1 6 5 2" xfId="7057" xr:uid="{00000000-0005-0000-0000-0000450A0000}"/>
    <cellStyle name="20% - Accent1 6 5 2 2" xfId="16971" xr:uid="{00000000-0005-0000-0000-0000460A0000}"/>
    <cellStyle name="20% - Accent1 6 5 2 2 2" xfId="36803" xr:uid="{00000000-0005-0000-0000-0000470A0000}"/>
    <cellStyle name="20% - Accent1 6 5 2 3" xfId="26889" xr:uid="{00000000-0005-0000-0000-0000480A0000}"/>
    <cellStyle name="20% - Accent1 6 5 3" xfId="12014" xr:uid="{00000000-0005-0000-0000-0000490A0000}"/>
    <cellStyle name="20% - Accent1 6 5 3 2" xfId="31846" xr:uid="{00000000-0005-0000-0000-00004A0A0000}"/>
    <cellStyle name="20% - Accent1 6 5 4" xfId="21932" xr:uid="{00000000-0005-0000-0000-00004B0A0000}"/>
    <cellStyle name="20% - Accent1 6 6" xfId="759" xr:uid="{00000000-0005-0000-0000-00004C0A0000}"/>
    <cellStyle name="20% - Accent1 6 6 2" xfId="5736" xr:uid="{00000000-0005-0000-0000-00004D0A0000}"/>
    <cellStyle name="20% - Accent1 6 6 2 2" xfId="15650" xr:uid="{00000000-0005-0000-0000-00004E0A0000}"/>
    <cellStyle name="20% - Accent1 6 6 2 2 2" xfId="35482" xr:uid="{00000000-0005-0000-0000-00004F0A0000}"/>
    <cellStyle name="20% - Accent1 6 6 2 3" xfId="25568" xr:uid="{00000000-0005-0000-0000-0000500A0000}"/>
    <cellStyle name="20% - Accent1 6 6 3" xfId="10693" xr:uid="{00000000-0005-0000-0000-0000510A0000}"/>
    <cellStyle name="20% - Accent1 6 6 3 2" xfId="30525" xr:uid="{00000000-0005-0000-0000-0000520A0000}"/>
    <cellStyle name="20% - Accent1 6 6 4" xfId="20611" xr:uid="{00000000-0005-0000-0000-0000530A0000}"/>
    <cellStyle name="20% - Accent1 6 7" xfId="4061" xr:uid="{00000000-0005-0000-0000-0000540A0000}"/>
    <cellStyle name="20% - Accent1 6 7 2" xfId="9018" xr:uid="{00000000-0005-0000-0000-0000550A0000}"/>
    <cellStyle name="20% - Accent1 6 7 2 2" xfId="18932" xr:uid="{00000000-0005-0000-0000-0000560A0000}"/>
    <cellStyle name="20% - Accent1 6 7 2 2 2" xfId="38764" xr:uid="{00000000-0005-0000-0000-0000570A0000}"/>
    <cellStyle name="20% - Accent1 6 7 2 3" xfId="28850" xr:uid="{00000000-0005-0000-0000-0000580A0000}"/>
    <cellStyle name="20% - Accent1 6 7 3" xfId="13975" xr:uid="{00000000-0005-0000-0000-0000590A0000}"/>
    <cellStyle name="20% - Accent1 6 7 3 2" xfId="33807" xr:uid="{00000000-0005-0000-0000-00005A0A0000}"/>
    <cellStyle name="20% - Accent1 6 7 4" xfId="23893" xr:uid="{00000000-0005-0000-0000-00005B0A0000}"/>
    <cellStyle name="20% - Accent1 6 8" xfId="4619" xr:uid="{00000000-0005-0000-0000-00005C0A0000}"/>
    <cellStyle name="20% - Accent1 6 8 2" xfId="9576" xr:uid="{00000000-0005-0000-0000-00005D0A0000}"/>
    <cellStyle name="20% - Accent1 6 8 2 2" xfId="19490" xr:uid="{00000000-0005-0000-0000-00005E0A0000}"/>
    <cellStyle name="20% - Accent1 6 8 2 2 2" xfId="39322" xr:uid="{00000000-0005-0000-0000-00005F0A0000}"/>
    <cellStyle name="20% - Accent1 6 8 2 3" xfId="29408" xr:uid="{00000000-0005-0000-0000-0000600A0000}"/>
    <cellStyle name="20% - Accent1 6 8 3" xfId="14533" xr:uid="{00000000-0005-0000-0000-0000610A0000}"/>
    <cellStyle name="20% - Accent1 6 8 3 2" xfId="34365" xr:uid="{00000000-0005-0000-0000-0000620A0000}"/>
    <cellStyle name="20% - Accent1 6 8 4" xfId="24451" xr:uid="{00000000-0005-0000-0000-0000630A0000}"/>
    <cellStyle name="20% - Accent1 6 9" xfId="5177" xr:uid="{00000000-0005-0000-0000-0000640A0000}"/>
    <cellStyle name="20% - Accent1 6 9 2" xfId="15091" xr:uid="{00000000-0005-0000-0000-0000650A0000}"/>
    <cellStyle name="20% - Accent1 6 9 2 2" xfId="34923" xr:uid="{00000000-0005-0000-0000-0000660A0000}"/>
    <cellStyle name="20% - Accent1 6 9 3" xfId="25009" xr:uid="{00000000-0005-0000-0000-0000670A0000}"/>
    <cellStyle name="20% - Accent1 7" xfId="339" xr:uid="{00000000-0005-0000-0000-0000680A0000}"/>
    <cellStyle name="20% - Accent1 7 10" xfId="20192" xr:uid="{00000000-0005-0000-0000-0000690A0000}"/>
    <cellStyle name="20% - Accent1 7 2" xfId="1546" xr:uid="{00000000-0005-0000-0000-00006A0A0000}"/>
    <cellStyle name="20% - Accent1 7 2 2" xfId="3559" xr:uid="{00000000-0005-0000-0000-00006B0A0000}"/>
    <cellStyle name="20% - Accent1 7 2 2 2" xfId="8516" xr:uid="{00000000-0005-0000-0000-00006C0A0000}"/>
    <cellStyle name="20% - Accent1 7 2 2 2 2" xfId="18430" xr:uid="{00000000-0005-0000-0000-00006D0A0000}"/>
    <cellStyle name="20% - Accent1 7 2 2 2 2 2" xfId="38262" xr:uid="{00000000-0005-0000-0000-00006E0A0000}"/>
    <cellStyle name="20% - Accent1 7 2 2 2 3" xfId="28348" xr:uid="{00000000-0005-0000-0000-00006F0A0000}"/>
    <cellStyle name="20% - Accent1 7 2 2 3" xfId="13473" xr:uid="{00000000-0005-0000-0000-0000700A0000}"/>
    <cellStyle name="20% - Accent1 7 2 2 3 2" xfId="33305" xr:uid="{00000000-0005-0000-0000-0000710A0000}"/>
    <cellStyle name="20% - Accent1 7 2 2 4" xfId="23391" xr:uid="{00000000-0005-0000-0000-0000720A0000}"/>
    <cellStyle name="20% - Accent1 7 2 3" xfId="6514" xr:uid="{00000000-0005-0000-0000-0000730A0000}"/>
    <cellStyle name="20% - Accent1 7 2 3 2" xfId="16428" xr:uid="{00000000-0005-0000-0000-0000740A0000}"/>
    <cellStyle name="20% - Accent1 7 2 3 2 2" xfId="36260" xr:uid="{00000000-0005-0000-0000-0000750A0000}"/>
    <cellStyle name="20% - Accent1 7 2 3 3" xfId="26346" xr:uid="{00000000-0005-0000-0000-0000760A0000}"/>
    <cellStyle name="20% - Accent1 7 2 4" xfId="11471" xr:uid="{00000000-0005-0000-0000-0000770A0000}"/>
    <cellStyle name="20% - Accent1 7 2 4 2" xfId="31303" xr:uid="{00000000-0005-0000-0000-0000780A0000}"/>
    <cellStyle name="20% - Accent1 7 2 5" xfId="21389" xr:uid="{00000000-0005-0000-0000-0000790A0000}"/>
    <cellStyle name="20% - Accent1 7 3" xfId="2921" xr:uid="{00000000-0005-0000-0000-00007A0A0000}"/>
    <cellStyle name="20% - Accent1 7 3 2" xfId="7878" xr:uid="{00000000-0005-0000-0000-00007B0A0000}"/>
    <cellStyle name="20% - Accent1 7 3 2 2" xfId="17792" xr:uid="{00000000-0005-0000-0000-00007C0A0000}"/>
    <cellStyle name="20% - Accent1 7 3 2 2 2" xfId="37624" xr:uid="{00000000-0005-0000-0000-00007D0A0000}"/>
    <cellStyle name="20% - Accent1 7 3 2 3" xfId="27710" xr:uid="{00000000-0005-0000-0000-00007E0A0000}"/>
    <cellStyle name="20% - Accent1 7 3 3" xfId="12835" xr:uid="{00000000-0005-0000-0000-00007F0A0000}"/>
    <cellStyle name="20% - Accent1 7 3 3 2" xfId="32667" xr:uid="{00000000-0005-0000-0000-0000800A0000}"/>
    <cellStyle name="20% - Accent1 7 3 4" xfId="22753" xr:uid="{00000000-0005-0000-0000-0000810A0000}"/>
    <cellStyle name="20% - Accent1 7 4" xfId="2269" xr:uid="{00000000-0005-0000-0000-0000820A0000}"/>
    <cellStyle name="20% - Accent1 7 4 2" xfId="7236" xr:uid="{00000000-0005-0000-0000-0000830A0000}"/>
    <cellStyle name="20% - Accent1 7 4 2 2" xfId="17150" xr:uid="{00000000-0005-0000-0000-0000840A0000}"/>
    <cellStyle name="20% - Accent1 7 4 2 2 2" xfId="36982" xr:uid="{00000000-0005-0000-0000-0000850A0000}"/>
    <cellStyle name="20% - Accent1 7 4 2 3" xfId="27068" xr:uid="{00000000-0005-0000-0000-0000860A0000}"/>
    <cellStyle name="20% - Accent1 7 4 3" xfId="12193" xr:uid="{00000000-0005-0000-0000-0000870A0000}"/>
    <cellStyle name="20% - Accent1 7 4 3 2" xfId="32025" xr:uid="{00000000-0005-0000-0000-0000880A0000}"/>
    <cellStyle name="20% - Accent1 7 4 4" xfId="22111" xr:uid="{00000000-0005-0000-0000-0000890A0000}"/>
    <cellStyle name="20% - Accent1 7 5" xfId="900" xr:uid="{00000000-0005-0000-0000-00008A0A0000}"/>
    <cellStyle name="20% - Accent1 7 5 2" xfId="5876" xr:uid="{00000000-0005-0000-0000-00008B0A0000}"/>
    <cellStyle name="20% - Accent1 7 5 2 2" xfId="15790" xr:uid="{00000000-0005-0000-0000-00008C0A0000}"/>
    <cellStyle name="20% - Accent1 7 5 2 2 2" xfId="35622" xr:uid="{00000000-0005-0000-0000-00008D0A0000}"/>
    <cellStyle name="20% - Accent1 7 5 2 3" xfId="25708" xr:uid="{00000000-0005-0000-0000-00008E0A0000}"/>
    <cellStyle name="20% - Accent1 7 5 3" xfId="10833" xr:uid="{00000000-0005-0000-0000-00008F0A0000}"/>
    <cellStyle name="20% - Accent1 7 5 3 2" xfId="30665" xr:uid="{00000000-0005-0000-0000-0000900A0000}"/>
    <cellStyle name="20% - Accent1 7 5 4" xfId="20751" xr:uid="{00000000-0005-0000-0000-0000910A0000}"/>
    <cellStyle name="20% - Accent1 7 6" xfId="4201" xr:uid="{00000000-0005-0000-0000-0000920A0000}"/>
    <cellStyle name="20% - Accent1 7 6 2" xfId="9158" xr:uid="{00000000-0005-0000-0000-0000930A0000}"/>
    <cellStyle name="20% - Accent1 7 6 2 2" xfId="19072" xr:uid="{00000000-0005-0000-0000-0000940A0000}"/>
    <cellStyle name="20% - Accent1 7 6 2 2 2" xfId="38904" xr:uid="{00000000-0005-0000-0000-0000950A0000}"/>
    <cellStyle name="20% - Accent1 7 6 2 3" xfId="28990" xr:uid="{00000000-0005-0000-0000-0000960A0000}"/>
    <cellStyle name="20% - Accent1 7 6 3" xfId="14115" xr:uid="{00000000-0005-0000-0000-0000970A0000}"/>
    <cellStyle name="20% - Accent1 7 6 3 2" xfId="33947" xr:uid="{00000000-0005-0000-0000-0000980A0000}"/>
    <cellStyle name="20% - Accent1 7 6 4" xfId="24033" xr:uid="{00000000-0005-0000-0000-0000990A0000}"/>
    <cellStyle name="20% - Accent1 7 7" xfId="4759" xr:uid="{00000000-0005-0000-0000-00009A0A0000}"/>
    <cellStyle name="20% - Accent1 7 7 2" xfId="9716" xr:uid="{00000000-0005-0000-0000-00009B0A0000}"/>
    <cellStyle name="20% - Accent1 7 7 2 2" xfId="19630" xr:uid="{00000000-0005-0000-0000-00009C0A0000}"/>
    <cellStyle name="20% - Accent1 7 7 2 2 2" xfId="39462" xr:uid="{00000000-0005-0000-0000-00009D0A0000}"/>
    <cellStyle name="20% - Accent1 7 7 2 3" xfId="29548" xr:uid="{00000000-0005-0000-0000-00009E0A0000}"/>
    <cellStyle name="20% - Accent1 7 7 3" xfId="14673" xr:uid="{00000000-0005-0000-0000-00009F0A0000}"/>
    <cellStyle name="20% - Accent1 7 7 3 2" xfId="34505" xr:uid="{00000000-0005-0000-0000-0000A00A0000}"/>
    <cellStyle name="20% - Accent1 7 7 4" xfId="24591" xr:uid="{00000000-0005-0000-0000-0000A10A0000}"/>
    <cellStyle name="20% - Accent1 7 8" xfId="5317" xr:uid="{00000000-0005-0000-0000-0000A20A0000}"/>
    <cellStyle name="20% - Accent1 7 8 2" xfId="15231" xr:uid="{00000000-0005-0000-0000-0000A30A0000}"/>
    <cellStyle name="20% - Accent1 7 8 2 2" xfId="35063" xr:uid="{00000000-0005-0000-0000-0000A40A0000}"/>
    <cellStyle name="20% - Accent1 7 8 3" xfId="25149" xr:uid="{00000000-0005-0000-0000-0000A50A0000}"/>
    <cellStyle name="20% - Accent1 7 9" xfId="10274" xr:uid="{00000000-0005-0000-0000-0000A60A0000}"/>
    <cellStyle name="20% - Accent1 7 9 2" xfId="30106" xr:uid="{00000000-0005-0000-0000-0000A70A0000}"/>
    <cellStyle name="20% - Accent1 8" xfId="1180" xr:uid="{00000000-0005-0000-0000-0000A80A0000}"/>
    <cellStyle name="20% - Accent1 8 2" xfId="3200" xr:uid="{00000000-0005-0000-0000-0000A90A0000}"/>
    <cellStyle name="20% - Accent1 8 2 2" xfId="8157" xr:uid="{00000000-0005-0000-0000-0000AA0A0000}"/>
    <cellStyle name="20% - Accent1 8 2 2 2" xfId="18071" xr:uid="{00000000-0005-0000-0000-0000AB0A0000}"/>
    <cellStyle name="20% - Accent1 8 2 2 2 2" xfId="37903" xr:uid="{00000000-0005-0000-0000-0000AC0A0000}"/>
    <cellStyle name="20% - Accent1 8 2 2 3" xfId="27989" xr:uid="{00000000-0005-0000-0000-0000AD0A0000}"/>
    <cellStyle name="20% - Accent1 8 2 3" xfId="13114" xr:uid="{00000000-0005-0000-0000-0000AE0A0000}"/>
    <cellStyle name="20% - Accent1 8 2 3 2" xfId="32946" xr:uid="{00000000-0005-0000-0000-0000AF0A0000}"/>
    <cellStyle name="20% - Accent1 8 2 4" xfId="23032" xr:uid="{00000000-0005-0000-0000-0000B00A0000}"/>
    <cellStyle name="20% - Accent1 8 3" xfId="6155" xr:uid="{00000000-0005-0000-0000-0000B10A0000}"/>
    <cellStyle name="20% - Accent1 8 3 2" xfId="16069" xr:uid="{00000000-0005-0000-0000-0000B20A0000}"/>
    <cellStyle name="20% - Accent1 8 3 2 2" xfId="35901" xr:uid="{00000000-0005-0000-0000-0000B30A0000}"/>
    <cellStyle name="20% - Accent1 8 3 3" xfId="25987" xr:uid="{00000000-0005-0000-0000-0000B40A0000}"/>
    <cellStyle name="20% - Accent1 8 4" xfId="11112" xr:uid="{00000000-0005-0000-0000-0000B50A0000}"/>
    <cellStyle name="20% - Accent1 8 4 2" xfId="30944" xr:uid="{00000000-0005-0000-0000-0000B60A0000}"/>
    <cellStyle name="20% - Accent1 8 5" xfId="21030" xr:uid="{00000000-0005-0000-0000-0000B70A0000}"/>
    <cellStyle name="20% - Accent1 9" xfId="2634" xr:uid="{00000000-0005-0000-0000-0000B80A0000}"/>
    <cellStyle name="20% - Accent1 9 2" xfId="7599" xr:uid="{00000000-0005-0000-0000-0000B90A0000}"/>
    <cellStyle name="20% - Accent1 9 2 2" xfId="17513" xr:uid="{00000000-0005-0000-0000-0000BA0A0000}"/>
    <cellStyle name="20% - Accent1 9 2 2 2" xfId="37345" xr:uid="{00000000-0005-0000-0000-0000BB0A0000}"/>
    <cellStyle name="20% - Accent1 9 2 3" xfId="27431" xr:uid="{00000000-0005-0000-0000-0000BC0A0000}"/>
    <cellStyle name="20% - Accent1 9 3" xfId="12556" xr:uid="{00000000-0005-0000-0000-0000BD0A0000}"/>
    <cellStyle name="20% - Accent1 9 3 2" xfId="32388" xr:uid="{00000000-0005-0000-0000-0000BE0A0000}"/>
    <cellStyle name="20% - Accent1 9 4" xfId="22474" xr:uid="{00000000-0005-0000-0000-0000BF0A0000}"/>
    <cellStyle name="20% - Accent2" xfId="25" builtinId="34" customBuiltin="1"/>
    <cellStyle name="20% - Accent2 10" xfId="1912" xr:uid="{00000000-0005-0000-0000-0000C10A0000}"/>
    <cellStyle name="20% - Accent2 10 2" xfId="6879" xr:uid="{00000000-0005-0000-0000-0000C20A0000}"/>
    <cellStyle name="20% - Accent2 10 2 2" xfId="16793" xr:uid="{00000000-0005-0000-0000-0000C30A0000}"/>
    <cellStyle name="20% - Accent2 10 2 2 2" xfId="36625" xr:uid="{00000000-0005-0000-0000-0000C40A0000}"/>
    <cellStyle name="20% - Accent2 10 2 3" xfId="26711" xr:uid="{00000000-0005-0000-0000-0000C50A0000}"/>
    <cellStyle name="20% - Accent2 10 3" xfId="11836" xr:uid="{00000000-0005-0000-0000-0000C60A0000}"/>
    <cellStyle name="20% - Accent2 10 3 2" xfId="31668" xr:uid="{00000000-0005-0000-0000-0000C70A0000}"/>
    <cellStyle name="20% - Accent2 10 4" xfId="21754" xr:uid="{00000000-0005-0000-0000-0000C80A0000}"/>
    <cellStyle name="20% - Accent2 11" xfId="622" xr:uid="{00000000-0005-0000-0000-0000C90A0000}"/>
    <cellStyle name="20% - Accent2 11 2" xfId="5599" xr:uid="{00000000-0005-0000-0000-0000CA0A0000}"/>
    <cellStyle name="20% - Accent2 11 2 2" xfId="15513" xr:uid="{00000000-0005-0000-0000-0000CB0A0000}"/>
    <cellStyle name="20% - Accent2 11 2 2 2" xfId="35345" xr:uid="{00000000-0005-0000-0000-0000CC0A0000}"/>
    <cellStyle name="20% - Accent2 11 2 3" xfId="25431" xr:uid="{00000000-0005-0000-0000-0000CD0A0000}"/>
    <cellStyle name="20% - Accent2 11 3" xfId="10556" xr:uid="{00000000-0005-0000-0000-0000CE0A0000}"/>
    <cellStyle name="20% - Accent2 11 3 2" xfId="30388" xr:uid="{00000000-0005-0000-0000-0000CF0A0000}"/>
    <cellStyle name="20% - Accent2 11 4" xfId="20474" xr:uid="{00000000-0005-0000-0000-0000D00A0000}"/>
    <cellStyle name="20% - Accent2 12" xfId="3924" xr:uid="{00000000-0005-0000-0000-0000D10A0000}"/>
    <cellStyle name="20% - Accent2 12 2" xfId="8881" xr:uid="{00000000-0005-0000-0000-0000D20A0000}"/>
    <cellStyle name="20% - Accent2 12 2 2" xfId="18795" xr:uid="{00000000-0005-0000-0000-0000D30A0000}"/>
    <cellStyle name="20% - Accent2 12 2 2 2" xfId="38627" xr:uid="{00000000-0005-0000-0000-0000D40A0000}"/>
    <cellStyle name="20% - Accent2 12 2 3" xfId="28713" xr:uid="{00000000-0005-0000-0000-0000D50A0000}"/>
    <cellStyle name="20% - Accent2 12 3" xfId="13838" xr:uid="{00000000-0005-0000-0000-0000D60A0000}"/>
    <cellStyle name="20% - Accent2 12 3 2" xfId="33670" xr:uid="{00000000-0005-0000-0000-0000D70A0000}"/>
    <cellStyle name="20% - Accent2 12 4" xfId="23756" xr:uid="{00000000-0005-0000-0000-0000D80A0000}"/>
    <cellStyle name="20% - Accent2 13" xfId="4482" xr:uid="{00000000-0005-0000-0000-0000D90A0000}"/>
    <cellStyle name="20% - Accent2 13 2" xfId="9439" xr:uid="{00000000-0005-0000-0000-0000DA0A0000}"/>
    <cellStyle name="20% - Accent2 13 2 2" xfId="19353" xr:uid="{00000000-0005-0000-0000-0000DB0A0000}"/>
    <cellStyle name="20% - Accent2 13 2 2 2" xfId="39185" xr:uid="{00000000-0005-0000-0000-0000DC0A0000}"/>
    <cellStyle name="20% - Accent2 13 2 3" xfId="29271" xr:uid="{00000000-0005-0000-0000-0000DD0A0000}"/>
    <cellStyle name="20% - Accent2 13 3" xfId="14396" xr:uid="{00000000-0005-0000-0000-0000DE0A0000}"/>
    <cellStyle name="20% - Accent2 13 3 2" xfId="34228" xr:uid="{00000000-0005-0000-0000-0000DF0A0000}"/>
    <cellStyle name="20% - Accent2 13 4" xfId="24314" xr:uid="{00000000-0005-0000-0000-0000E00A0000}"/>
    <cellStyle name="20% - Accent2 14" xfId="5040" xr:uid="{00000000-0005-0000-0000-0000E10A0000}"/>
    <cellStyle name="20% - Accent2 14 2" xfId="14954" xr:uid="{00000000-0005-0000-0000-0000E20A0000}"/>
    <cellStyle name="20% - Accent2 14 2 2" xfId="34786" xr:uid="{00000000-0005-0000-0000-0000E30A0000}"/>
    <cellStyle name="20% - Accent2 14 3" xfId="24872" xr:uid="{00000000-0005-0000-0000-0000E40A0000}"/>
    <cellStyle name="20% - Accent2 15" xfId="9997" xr:uid="{00000000-0005-0000-0000-0000E50A0000}"/>
    <cellStyle name="20% - Accent2 15 2" xfId="29829" xr:uid="{00000000-0005-0000-0000-0000E60A0000}"/>
    <cellStyle name="20% - Accent2 16" xfId="19912" xr:uid="{00000000-0005-0000-0000-0000E70A0000}"/>
    <cellStyle name="20% - Accent2 2" xfId="69" xr:uid="{00000000-0005-0000-0000-0000E80A0000}"/>
    <cellStyle name="20% - Accent2 2 10" xfId="635" xr:uid="{00000000-0005-0000-0000-0000E90A0000}"/>
    <cellStyle name="20% - Accent2 2 10 2" xfId="5612" xr:uid="{00000000-0005-0000-0000-0000EA0A0000}"/>
    <cellStyle name="20% - Accent2 2 10 2 2" xfId="15526" xr:uid="{00000000-0005-0000-0000-0000EB0A0000}"/>
    <cellStyle name="20% - Accent2 2 10 2 2 2" xfId="35358" xr:uid="{00000000-0005-0000-0000-0000EC0A0000}"/>
    <cellStyle name="20% - Accent2 2 10 2 3" xfId="25444" xr:uid="{00000000-0005-0000-0000-0000ED0A0000}"/>
    <cellStyle name="20% - Accent2 2 10 3" xfId="10569" xr:uid="{00000000-0005-0000-0000-0000EE0A0000}"/>
    <cellStyle name="20% - Accent2 2 10 3 2" xfId="30401" xr:uid="{00000000-0005-0000-0000-0000EF0A0000}"/>
    <cellStyle name="20% - Accent2 2 10 4" xfId="20487" xr:uid="{00000000-0005-0000-0000-0000F00A0000}"/>
    <cellStyle name="20% - Accent2 2 11" xfId="3937" xr:uid="{00000000-0005-0000-0000-0000F10A0000}"/>
    <cellStyle name="20% - Accent2 2 11 2" xfId="8894" xr:uid="{00000000-0005-0000-0000-0000F20A0000}"/>
    <cellStyle name="20% - Accent2 2 11 2 2" xfId="18808" xr:uid="{00000000-0005-0000-0000-0000F30A0000}"/>
    <cellStyle name="20% - Accent2 2 11 2 2 2" xfId="38640" xr:uid="{00000000-0005-0000-0000-0000F40A0000}"/>
    <cellStyle name="20% - Accent2 2 11 2 3" xfId="28726" xr:uid="{00000000-0005-0000-0000-0000F50A0000}"/>
    <cellStyle name="20% - Accent2 2 11 3" xfId="13851" xr:uid="{00000000-0005-0000-0000-0000F60A0000}"/>
    <cellStyle name="20% - Accent2 2 11 3 2" xfId="33683" xr:uid="{00000000-0005-0000-0000-0000F70A0000}"/>
    <cellStyle name="20% - Accent2 2 11 4" xfId="23769" xr:uid="{00000000-0005-0000-0000-0000F80A0000}"/>
    <cellStyle name="20% - Accent2 2 12" xfId="4495" xr:uid="{00000000-0005-0000-0000-0000F90A0000}"/>
    <cellStyle name="20% - Accent2 2 12 2" xfId="9452" xr:uid="{00000000-0005-0000-0000-0000FA0A0000}"/>
    <cellStyle name="20% - Accent2 2 12 2 2" xfId="19366" xr:uid="{00000000-0005-0000-0000-0000FB0A0000}"/>
    <cellStyle name="20% - Accent2 2 12 2 2 2" xfId="39198" xr:uid="{00000000-0005-0000-0000-0000FC0A0000}"/>
    <cellStyle name="20% - Accent2 2 12 2 3" xfId="29284" xr:uid="{00000000-0005-0000-0000-0000FD0A0000}"/>
    <cellStyle name="20% - Accent2 2 12 3" xfId="14409" xr:uid="{00000000-0005-0000-0000-0000FE0A0000}"/>
    <cellStyle name="20% - Accent2 2 12 3 2" xfId="34241" xr:uid="{00000000-0005-0000-0000-0000FF0A0000}"/>
    <cellStyle name="20% - Accent2 2 12 4" xfId="24327" xr:uid="{00000000-0005-0000-0000-0000000B0000}"/>
    <cellStyle name="20% - Accent2 2 13" xfId="5053" xr:uid="{00000000-0005-0000-0000-0000010B0000}"/>
    <cellStyle name="20% - Accent2 2 13 2" xfId="14967" xr:uid="{00000000-0005-0000-0000-0000020B0000}"/>
    <cellStyle name="20% - Accent2 2 13 2 2" xfId="34799" xr:uid="{00000000-0005-0000-0000-0000030B0000}"/>
    <cellStyle name="20% - Accent2 2 13 3" xfId="24885" xr:uid="{00000000-0005-0000-0000-0000040B0000}"/>
    <cellStyle name="20% - Accent2 2 14" xfId="10010" xr:uid="{00000000-0005-0000-0000-0000050B0000}"/>
    <cellStyle name="20% - Accent2 2 14 2" xfId="29842" xr:uid="{00000000-0005-0000-0000-0000060B0000}"/>
    <cellStyle name="20% - Accent2 2 15" xfId="19928" xr:uid="{00000000-0005-0000-0000-0000070B0000}"/>
    <cellStyle name="20% - Accent2 2 2" xfId="108" xr:uid="{00000000-0005-0000-0000-0000080B0000}"/>
    <cellStyle name="20% - Accent2 2 2 10" xfId="4534" xr:uid="{00000000-0005-0000-0000-0000090B0000}"/>
    <cellStyle name="20% - Accent2 2 2 10 2" xfId="9491" xr:uid="{00000000-0005-0000-0000-00000A0B0000}"/>
    <cellStyle name="20% - Accent2 2 2 10 2 2" xfId="19405" xr:uid="{00000000-0005-0000-0000-00000B0B0000}"/>
    <cellStyle name="20% - Accent2 2 2 10 2 2 2" xfId="39237" xr:uid="{00000000-0005-0000-0000-00000C0B0000}"/>
    <cellStyle name="20% - Accent2 2 2 10 2 3" xfId="29323" xr:uid="{00000000-0005-0000-0000-00000D0B0000}"/>
    <cellStyle name="20% - Accent2 2 2 10 3" xfId="14448" xr:uid="{00000000-0005-0000-0000-00000E0B0000}"/>
    <cellStyle name="20% - Accent2 2 2 10 3 2" xfId="34280" xr:uid="{00000000-0005-0000-0000-00000F0B0000}"/>
    <cellStyle name="20% - Accent2 2 2 10 4" xfId="24366" xr:uid="{00000000-0005-0000-0000-0000100B0000}"/>
    <cellStyle name="20% - Accent2 2 2 11" xfId="5092" xr:uid="{00000000-0005-0000-0000-0000110B0000}"/>
    <cellStyle name="20% - Accent2 2 2 11 2" xfId="15006" xr:uid="{00000000-0005-0000-0000-0000120B0000}"/>
    <cellStyle name="20% - Accent2 2 2 11 2 2" xfId="34838" xr:uid="{00000000-0005-0000-0000-0000130B0000}"/>
    <cellStyle name="20% - Accent2 2 2 11 3" xfId="24924" xr:uid="{00000000-0005-0000-0000-0000140B0000}"/>
    <cellStyle name="20% - Accent2 2 2 12" xfId="10049" xr:uid="{00000000-0005-0000-0000-0000150B0000}"/>
    <cellStyle name="20% - Accent2 2 2 12 2" xfId="29881" xr:uid="{00000000-0005-0000-0000-0000160B0000}"/>
    <cellStyle name="20% - Accent2 2 2 13" xfId="19967" xr:uid="{00000000-0005-0000-0000-0000170B0000}"/>
    <cellStyle name="20% - Accent2 2 2 2" xfId="176" xr:uid="{00000000-0005-0000-0000-0000180B0000}"/>
    <cellStyle name="20% - Accent2 2 2 2 10" xfId="5158" xr:uid="{00000000-0005-0000-0000-0000190B0000}"/>
    <cellStyle name="20% - Accent2 2 2 2 10 2" xfId="15072" xr:uid="{00000000-0005-0000-0000-00001A0B0000}"/>
    <cellStyle name="20% - Accent2 2 2 2 10 2 2" xfId="34904" xr:uid="{00000000-0005-0000-0000-00001B0B0000}"/>
    <cellStyle name="20% - Accent2 2 2 2 10 3" xfId="24990" xr:uid="{00000000-0005-0000-0000-00001C0B0000}"/>
    <cellStyle name="20% - Accent2 2 2 2 11" xfId="10115" xr:uid="{00000000-0005-0000-0000-00001D0B0000}"/>
    <cellStyle name="20% - Accent2 2 2 2 11 2" xfId="29947" xr:uid="{00000000-0005-0000-0000-00001E0B0000}"/>
    <cellStyle name="20% - Accent2 2 2 2 12" xfId="20033" xr:uid="{00000000-0005-0000-0000-00001F0B0000}"/>
    <cellStyle name="20% - Accent2 2 2 2 2" xfId="316" xr:uid="{00000000-0005-0000-0000-0000200B0000}"/>
    <cellStyle name="20% - Accent2 2 2 2 2 10" xfId="10254" xr:uid="{00000000-0005-0000-0000-0000210B0000}"/>
    <cellStyle name="20% - Accent2 2 2 2 2 10 2" xfId="30086" xr:uid="{00000000-0005-0000-0000-0000220B0000}"/>
    <cellStyle name="20% - Accent2 2 2 2 2 11" xfId="20172" xr:uid="{00000000-0005-0000-0000-0000230B0000}"/>
    <cellStyle name="20% - Accent2 2 2 2 2 2" xfId="598" xr:uid="{00000000-0005-0000-0000-0000240B0000}"/>
    <cellStyle name="20% - Accent2 2 2 2 2 2 10" xfId="20451" xr:uid="{00000000-0005-0000-0000-0000250B0000}"/>
    <cellStyle name="20% - Accent2 2 2 2 2 2 2" xfId="1863" xr:uid="{00000000-0005-0000-0000-0000260B0000}"/>
    <cellStyle name="20% - Accent2 2 2 2 2 2 2 2" xfId="3876" xr:uid="{00000000-0005-0000-0000-0000270B0000}"/>
    <cellStyle name="20% - Accent2 2 2 2 2 2 2 2 2" xfId="8833" xr:uid="{00000000-0005-0000-0000-0000280B0000}"/>
    <cellStyle name="20% - Accent2 2 2 2 2 2 2 2 2 2" xfId="18747" xr:uid="{00000000-0005-0000-0000-0000290B0000}"/>
    <cellStyle name="20% - Accent2 2 2 2 2 2 2 2 2 2 2" xfId="38579" xr:uid="{00000000-0005-0000-0000-00002A0B0000}"/>
    <cellStyle name="20% - Accent2 2 2 2 2 2 2 2 2 3" xfId="28665" xr:uid="{00000000-0005-0000-0000-00002B0B0000}"/>
    <cellStyle name="20% - Accent2 2 2 2 2 2 2 2 3" xfId="13790" xr:uid="{00000000-0005-0000-0000-00002C0B0000}"/>
    <cellStyle name="20% - Accent2 2 2 2 2 2 2 2 3 2" xfId="33622" xr:uid="{00000000-0005-0000-0000-00002D0B0000}"/>
    <cellStyle name="20% - Accent2 2 2 2 2 2 2 2 4" xfId="23708" xr:uid="{00000000-0005-0000-0000-00002E0B0000}"/>
    <cellStyle name="20% - Accent2 2 2 2 2 2 2 3" xfId="6831" xr:uid="{00000000-0005-0000-0000-00002F0B0000}"/>
    <cellStyle name="20% - Accent2 2 2 2 2 2 2 3 2" xfId="16745" xr:uid="{00000000-0005-0000-0000-0000300B0000}"/>
    <cellStyle name="20% - Accent2 2 2 2 2 2 2 3 2 2" xfId="36577" xr:uid="{00000000-0005-0000-0000-0000310B0000}"/>
    <cellStyle name="20% - Accent2 2 2 2 2 2 2 3 3" xfId="26663" xr:uid="{00000000-0005-0000-0000-0000320B0000}"/>
    <cellStyle name="20% - Accent2 2 2 2 2 2 2 4" xfId="11788" xr:uid="{00000000-0005-0000-0000-0000330B0000}"/>
    <cellStyle name="20% - Accent2 2 2 2 2 2 2 4 2" xfId="31620" xr:uid="{00000000-0005-0000-0000-0000340B0000}"/>
    <cellStyle name="20% - Accent2 2 2 2 2 2 2 5" xfId="21706" xr:uid="{00000000-0005-0000-0000-0000350B0000}"/>
    <cellStyle name="20% - Accent2 2 2 2 2 2 3" xfId="3180" xr:uid="{00000000-0005-0000-0000-0000360B0000}"/>
    <cellStyle name="20% - Accent2 2 2 2 2 2 3 2" xfId="8137" xr:uid="{00000000-0005-0000-0000-0000370B0000}"/>
    <cellStyle name="20% - Accent2 2 2 2 2 2 3 2 2" xfId="18051" xr:uid="{00000000-0005-0000-0000-0000380B0000}"/>
    <cellStyle name="20% - Accent2 2 2 2 2 2 3 2 2 2" xfId="37883" xr:uid="{00000000-0005-0000-0000-0000390B0000}"/>
    <cellStyle name="20% - Accent2 2 2 2 2 2 3 2 3" xfId="27969" xr:uid="{00000000-0005-0000-0000-00003A0B0000}"/>
    <cellStyle name="20% - Accent2 2 2 2 2 2 3 3" xfId="13094" xr:uid="{00000000-0005-0000-0000-00003B0B0000}"/>
    <cellStyle name="20% - Accent2 2 2 2 2 2 3 3 2" xfId="32926" xr:uid="{00000000-0005-0000-0000-00003C0B0000}"/>
    <cellStyle name="20% - Accent2 2 2 2 2 2 3 4" xfId="23012" xr:uid="{00000000-0005-0000-0000-00003D0B0000}"/>
    <cellStyle name="20% - Accent2 2 2 2 2 2 4" xfId="2586" xr:uid="{00000000-0005-0000-0000-00003E0B0000}"/>
    <cellStyle name="20% - Accent2 2 2 2 2 2 4 2" xfId="7553" xr:uid="{00000000-0005-0000-0000-00003F0B0000}"/>
    <cellStyle name="20% - Accent2 2 2 2 2 2 4 2 2" xfId="17467" xr:uid="{00000000-0005-0000-0000-0000400B0000}"/>
    <cellStyle name="20% - Accent2 2 2 2 2 2 4 2 2 2" xfId="37299" xr:uid="{00000000-0005-0000-0000-0000410B0000}"/>
    <cellStyle name="20% - Accent2 2 2 2 2 2 4 2 3" xfId="27385" xr:uid="{00000000-0005-0000-0000-0000420B0000}"/>
    <cellStyle name="20% - Accent2 2 2 2 2 2 4 3" xfId="12510" xr:uid="{00000000-0005-0000-0000-0000430B0000}"/>
    <cellStyle name="20% - Accent2 2 2 2 2 2 4 3 2" xfId="32342" xr:uid="{00000000-0005-0000-0000-0000440B0000}"/>
    <cellStyle name="20% - Accent2 2 2 2 2 2 4 4" xfId="22428" xr:uid="{00000000-0005-0000-0000-0000450B0000}"/>
    <cellStyle name="20% - Accent2 2 2 2 2 2 5" xfId="1159" xr:uid="{00000000-0005-0000-0000-0000460B0000}"/>
    <cellStyle name="20% - Accent2 2 2 2 2 2 5 2" xfId="6135" xr:uid="{00000000-0005-0000-0000-0000470B0000}"/>
    <cellStyle name="20% - Accent2 2 2 2 2 2 5 2 2" xfId="16049" xr:uid="{00000000-0005-0000-0000-0000480B0000}"/>
    <cellStyle name="20% - Accent2 2 2 2 2 2 5 2 2 2" xfId="35881" xr:uid="{00000000-0005-0000-0000-0000490B0000}"/>
    <cellStyle name="20% - Accent2 2 2 2 2 2 5 2 3" xfId="25967" xr:uid="{00000000-0005-0000-0000-00004A0B0000}"/>
    <cellStyle name="20% - Accent2 2 2 2 2 2 5 3" xfId="11092" xr:uid="{00000000-0005-0000-0000-00004B0B0000}"/>
    <cellStyle name="20% - Accent2 2 2 2 2 2 5 3 2" xfId="30924" xr:uid="{00000000-0005-0000-0000-00004C0B0000}"/>
    <cellStyle name="20% - Accent2 2 2 2 2 2 5 4" xfId="21010" xr:uid="{00000000-0005-0000-0000-00004D0B0000}"/>
    <cellStyle name="20% - Accent2 2 2 2 2 2 6" xfId="4460" xr:uid="{00000000-0005-0000-0000-00004E0B0000}"/>
    <cellStyle name="20% - Accent2 2 2 2 2 2 6 2" xfId="9417" xr:uid="{00000000-0005-0000-0000-00004F0B0000}"/>
    <cellStyle name="20% - Accent2 2 2 2 2 2 6 2 2" xfId="19331" xr:uid="{00000000-0005-0000-0000-0000500B0000}"/>
    <cellStyle name="20% - Accent2 2 2 2 2 2 6 2 2 2" xfId="39163" xr:uid="{00000000-0005-0000-0000-0000510B0000}"/>
    <cellStyle name="20% - Accent2 2 2 2 2 2 6 2 3" xfId="29249" xr:uid="{00000000-0005-0000-0000-0000520B0000}"/>
    <cellStyle name="20% - Accent2 2 2 2 2 2 6 3" xfId="14374" xr:uid="{00000000-0005-0000-0000-0000530B0000}"/>
    <cellStyle name="20% - Accent2 2 2 2 2 2 6 3 2" xfId="34206" xr:uid="{00000000-0005-0000-0000-0000540B0000}"/>
    <cellStyle name="20% - Accent2 2 2 2 2 2 6 4" xfId="24292" xr:uid="{00000000-0005-0000-0000-0000550B0000}"/>
    <cellStyle name="20% - Accent2 2 2 2 2 2 7" xfId="5018" xr:uid="{00000000-0005-0000-0000-0000560B0000}"/>
    <cellStyle name="20% - Accent2 2 2 2 2 2 7 2" xfId="9975" xr:uid="{00000000-0005-0000-0000-0000570B0000}"/>
    <cellStyle name="20% - Accent2 2 2 2 2 2 7 2 2" xfId="19889" xr:uid="{00000000-0005-0000-0000-0000580B0000}"/>
    <cellStyle name="20% - Accent2 2 2 2 2 2 7 2 2 2" xfId="39721" xr:uid="{00000000-0005-0000-0000-0000590B0000}"/>
    <cellStyle name="20% - Accent2 2 2 2 2 2 7 2 3" xfId="29807" xr:uid="{00000000-0005-0000-0000-00005A0B0000}"/>
    <cellStyle name="20% - Accent2 2 2 2 2 2 7 3" xfId="14932" xr:uid="{00000000-0005-0000-0000-00005B0B0000}"/>
    <cellStyle name="20% - Accent2 2 2 2 2 2 7 3 2" xfId="34764" xr:uid="{00000000-0005-0000-0000-00005C0B0000}"/>
    <cellStyle name="20% - Accent2 2 2 2 2 2 7 4" xfId="24850" xr:uid="{00000000-0005-0000-0000-00005D0B0000}"/>
    <cellStyle name="20% - Accent2 2 2 2 2 2 8" xfId="5576" xr:uid="{00000000-0005-0000-0000-00005E0B0000}"/>
    <cellStyle name="20% - Accent2 2 2 2 2 2 8 2" xfId="15490" xr:uid="{00000000-0005-0000-0000-00005F0B0000}"/>
    <cellStyle name="20% - Accent2 2 2 2 2 2 8 2 2" xfId="35322" xr:uid="{00000000-0005-0000-0000-0000600B0000}"/>
    <cellStyle name="20% - Accent2 2 2 2 2 2 8 3" xfId="25408" xr:uid="{00000000-0005-0000-0000-0000610B0000}"/>
    <cellStyle name="20% - Accent2 2 2 2 2 2 9" xfId="10533" xr:uid="{00000000-0005-0000-0000-0000620B0000}"/>
    <cellStyle name="20% - Accent2 2 2 2 2 2 9 2" xfId="30365" xr:uid="{00000000-0005-0000-0000-0000630B0000}"/>
    <cellStyle name="20% - Accent2 2 2 2 2 3" xfId="1504" xr:uid="{00000000-0005-0000-0000-0000640B0000}"/>
    <cellStyle name="20% - Accent2 2 2 2 2 3 2" xfId="3517" xr:uid="{00000000-0005-0000-0000-0000650B0000}"/>
    <cellStyle name="20% - Accent2 2 2 2 2 3 2 2" xfId="8474" xr:uid="{00000000-0005-0000-0000-0000660B0000}"/>
    <cellStyle name="20% - Accent2 2 2 2 2 3 2 2 2" xfId="18388" xr:uid="{00000000-0005-0000-0000-0000670B0000}"/>
    <cellStyle name="20% - Accent2 2 2 2 2 3 2 2 2 2" xfId="38220" xr:uid="{00000000-0005-0000-0000-0000680B0000}"/>
    <cellStyle name="20% - Accent2 2 2 2 2 3 2 2 3" xfId="28306" xr:uid="{00000000-0005-0000-0000-0000690B0000}"/>
    <cellStyle name="20% - Accent2 2 2 2 2 3 2 3" xfId="13431" xr:uid="{00000000-0005-0000-0000-00006A0B0000}"/>
    <cellStyle name="20% - Accent2 2 2 2 2 3 2 3 2" xfId="33263" xr:uid="{00000000-0005-0000-0000-00006B0B0000}"/>
    <cellStyle name="20% - Accent2 2 2 2 2 3 2 4" xfId="23349" xr:uid="{00000000-0005-0000-0000-00006C0B0000}"/>
    <cellStyle name="20% - Accent2 2 2 2 2 3 3" xfId="6472" xr:uid="{00000000-0005-0000-0000-00006D0B0000}"/>
    <cellStyle name="20% - Accent2 2 2 2 2 3 3 2" xfId="16386" xr:uid="{00000000-0005-0000-0000-00006E0B0000}"/>
    <cellStyle name="20% - Accent2 2 2 2 2 3 3 2 2" xfId="36218" xr:uid="{00000000-0005-0000-0000-00006F0B0000}"/>
    <cellStyle name="20% - Accent2 2 2 2 2 3 3 3" xfId="26304" xr:uid="{00000000-0005-0000-0000-0000700B0000}"/>
    <cellStyle name="20% - Accent2 2 2 2 2 3 4" xfId="11429" xr:uid="{00000000-0005-0000-0000-0000710B0000}"/>
    <cellStyle name="20% - Accent2 2 2 2 2 3 4 2" xfId="31261" xr:uid="{00000000-0005-0000-0000-0000720B0000}"/>
    <cellStyle name="20% - Accent2 2 2 2 2 3 5" xfId="21347" xr:uid="{00000000-0005-0000-0000-0000730B0000}"/>
    <cellStyle name="20% - Accent2 2 2 2 2 4" xfId="2899" xr:uid="{00000000-0005-0000-0000-0000740B0000}"/>
    <cellStyle name="20% - Accent2 2 2 2 2 4 2" xfId="7858" xr:uid="{00000000-0005-0000-0000-0000750B0000}"/>
    <cellStyle name="20% - Accent2 2 2 2 2 4 2 2" xfId="17772" xr:uid="{00000000-0005-0000-0000-0000760B0000}"/>
    <cellStyle name="20% - Accent2 2 2 2 2 4 2 2 2" xfId="37604" xr:uid="{00000000-0005-0000-0000-0000770B0000}"/>
    <cellStyle name="20% - Accent2 2 2 2 2 4 2 3" xfId="27690" xr:uid="{00000000-0005-0000-0000-0000780B0000}"/>
    <cellStyle name="20% - Accent2 2 2 2 2 4 3" xfId="12815" xr:uid="{00000000-0005-0000-0000-0000790B0000}"/>
    <cellStyle name="20% - Accent2 2 2 2 2 4 3 2" xfId="32647" xr:uid="{00000000-0005-0000-0000-00007A0B0000}"/>
    <cellStyle name="20% - Accent2 2 2 2 2 4 4" xfId="22733" xr:uid="{00000000-0005-0000-0000-00007B0B0000}"/>
    <cellStyle name="20% - Accent2 2 2 2 2 5" xfId="2227" xr:uid="{00000000-0005-0000-0000-00007C0B0000}"/>
    <cellStyle name="20% - Accent2 2 2 2 2 5 2" xfId="7194" xr:uid="{00000000-0005-0000-0000-00007D0B0000}"/>
    <cellStyle name="20% - Accent2 2 2 2 2 5 2 2" xfId="17108" xr:uid="{00000000-0005-0000-0000-00007E0B0000}"/>
    <cellStyle name="20% - Accent2 2 2 2 2 5 2 2 2" xfId="36940" xr:uid="{00000000-0005-0000-0000-00007F0B0000}"/>
    <cellStyle name="20% - Accent2 2 2 2 2 5 2 3" xfId="27026" xr:uid="{00000000-0005-0000-0000-0000800B0000}"/>
    <cellStyle name="20% - Accent2 2 2 2 2 5 3" xfId="12151" xr:uid="{00000000-0005-0000-0000-0000810B0000}"/>
    <cellStyle name="20% - Accent2 2 2 2 2 5 3 2" xfId="31983" xr:uid="{00000000-0005-0000-0000-0000820B0000}"/>
    <cellStyle name="20% - Accent2 2 2 2 2 5 4" xfId="22069" xr:uid="{00000000-0005-0000-0000-0000830B0000}"/>
    <cellStyle name="20% - Accent2 2 2 2 2 6" xfId="879" xr:uid="{00000000-0005-0000-0000-0000840B0000}"/>
    <cellStyle name="20% - Accent2 2 2 2 2 6 2" xfId="5856" xr:uid="{00000000-0005-0000-0000-0000850B0000}"/>
    <cellStyle name="20% - Accent2 2 2 2 2 6 2 2" xfId="15770" xr:uid="{00000000-0005-0000-0000-0000860B0000}"/>
    <cellStyle name="20% - Accent2 2 2 2 2 6 2 2 2" xfId="35602" xr:uid="{00000000-0005-0000-0000-0000870B0000}"/>
    <cellStyle name="20% - Accent2 2 2 2 2 6 2 3" xfId="25688" xr:uid="{00000000-0005-0000-0000-0000880B0000}"/>
    <cellStyle name="20% - Accent2 2 2 2 2 6 3" xfId="10813" xr:uid="{00000000-0005-0000-0000-0000890B0000}"/>
    <cellStyle name="20% - Accent2 2 2 2 2 6 3 2" xfId="30645" xr:uid="{00000000-0005-0000-0000-00008A0B0000}"/>
    <cellStyle name="20% - Accent2 2 2 2 2 6 4" xfId="20731" xr:uid="{00000000-0005-0000-0000-00008B0B0000}"/>
    <cellStyle name="20% - Accent2 2 2 2 2 7" xfId="4181" xr:uid="{00000000-0005-0000-0000-00008C0B0000}"/>
    <cellStyle name="20% - Accent2 2 2 2 2 7 2" xfId="9138" xr:uid="{00000000-0005-0000-0000-00008D0B0000}"/>
    <cellStyle name="20% - Accent2 2 2 2 2 7 2 2" xfId="19052" xr:uid="{00000000-0005-0000-0000-00008E0B0000}"/>
    <cellStyle name="20% - Accent2 2 2 2 2 7 2 2 2" xfId="38884" xr:uid="{00000000-0005-0000-0000-00008F0B0000}"/>
    <cellStyle name="20% - Accent2 2 2 2 2 7 2 3" xfId="28970" xr:uid="{00000000-0005-0000-0000-0000900B0000}"/>
    <cellStyle name="20% - Accent2 2 2 2 2 7 3" xfId="14095" xr:uid="{00000000-0005-0000-0000-0000910B0000}"/>
    <cellStyle name="20% - Accent2 2 2 2 2 7 3 2" xfId="33927" xr:uid="{00000000-0005-0000-0000-0000920B0000}"/>
    <cellStyle name="20% - Accent2 2 2 2 2 7 4" xfId="24013" xr:uid="{00000000-0005-0000-0000-0000930B0000}"/>
    <cellStyle name="20% - Accent2 2 2 2 2 8" xfId="4739" xr:uid="{00000000-0005-0000-0000-0000940B0000}"/>
    <cellStyle name="20% - Accent2 2 2 2 2 8 2" xfId="9696" xr:uid="{00000000-0005-0000-0000-0000950B0000}"/>
    <cellStyle name="20% - Accent2 2 2 2 2 8 2 2" xfId="19610" xr:uid="{00000000-0005-0000-0000-0000960B0000}"/>
    <cellStyle name="20% - Accent2 2 2 2 2 8 2 2 2" xfId="39442" xr:uid="{00000000-0005-0000-0000-0000970B0000}"/>
    <cellStyle name="20% - Accent2 2 2 2 2 8 2 3" xfId="29528" xr:uid="{00000000-0005-0000-0000-0000980B0000}"/>
    <cellStyle name="20% - Accent2 2 2 2 2 8 3" xfId="14653" xr:uid="{00000000-0005-0000-0000-0000990B0000}"/>
    <cellStyle name="20% - Accent2 2 2 2 2 8 3 2" xfId="34485" xr:uid="{00000000-0005-0000-0000-00009A0B0000}"/>
    <cellStyle name="20% - Accent2 2 2 2 2 8 4" xfId="24571" xr:uid="{00000000-0005-0000-0000-00009B0B0000}"/>
    <cellStyle name="20% - Accent2 2 2 2 2 9" xfId="5297" xr:uid="{00000000-0005-0000-0000-00009C0B0000}"/>
    <cellStyle name="20% - Accent2 2 2 2 2 9 2" xfId="15211" xr:uid="{00000000-0005-0000-0000-00009D0B0000}"/>
    <cellStyle name="20% - Accent2 2 2 2 2 9 2 2" xfId="35043" xr:uid="{00000000-0005-0000-0000-00009E0B0000}"/>
    <cellStyle name="20% - Accent2 2 2 2 2 9 3" xfId="25129" xr:uid="{00000000-0005-0000-0000-00009F0B0000}"/>
    <cellStyle name="20% - Accent2 2 2 2 3" xfId="459" xr:uid="{00000000-0005-0000-0000-0000A00B0000}"/>
    <cellStyle name="20% - Accent2 2 2 2 3 10" xfId="20312" xr:uid="{00000000-0005-0000-0000-0000A10B0000}"/>
    <cellStyle name="20% - Accent2 2 2 2 3 2" xfId="1683" xr:uid="{00000000-0005-0000-0000-0000A20B0000}"/>
    <cellStyle name="20% - Accent2 2 2 2 3 2 2" xfId="3696" xr:uid="{00000000-0005-0000-0000-0000A30B0000}"/>
    <cellStyle name="20% - Accent2 2 2 2 3 2 2 2" xfId="8653" xr:uid="{00000000-0005-0000-0000-0000A40B0000}"/>
    <cellStyle name="20% - Accent2 2 2 2 3 2 2 2 2" xfId="18567" xr:uid="{00000000-0005-0000-0000-0000A50B0000}"/>
    <cellStyle name="20% - Accent2 2 2 2 3 2 2 2 2 2" xfId="38399" xr:uid="{00000000-0005-0000-0000-0000A60B0000}"/>
    <cellStyle name="20% - Accent2 2 2 2 3 2 2 2 3" xfId="28485" xr:uid="{00000000-0005-0000-0000-0000A70B0000}"/>
    <cellStyle name="20% - Accent2 2 2 2 3 2 2 3" xfId="13610" xr:uid="{00000000-0005-0000-0000-0000A80B0000}"/>
    <cellStyle name="20% - Accent2 2 2 2 3 2 2 3 2" xfId="33442" xr:uid="{00000000-0005-0000-0000-0000A90B0000}"/>
    <cellStyle name="20% - Accent2 2 2 2 3 2 2 4" xfId="23528" xr:uid="{00000000-0005-0000-0000-0000AA0B0000}"/>
    <cellStyle name="20% - Accent2 2 2 2 3 2 3" xfId="6651" xr:uid="{00000000-0005-0000-0000-0000AB0B0000}"/>
    <cellStyle name="20% - Accent2 2 2 2 3 2 3 2" xfId="16565" xr:uid="{00000000-0005-0000-0000-0000AC0B0000}"/>
    <cellStyle name="20% - Accent2 2 2 2 3 2 3 2 2" xfId="36397" xr:uid="{00000000-0005-0000-0000-0000AD0B0000}"/>
    <cellStyle name="20% - Accent2 2 2 2 3 2 3 3" xfId="26483" xr:uid="{00000000-0005-0000-0000-0000AE0B0000}"/>
    <cellStyle name="20% - Accent2 2 2 2 3 2 4" xfId="11608" xr:uid="{00000000-0005-0000-0000-0000AF0B0000}"/>
    <cellStyle name="20% - Accent2 2 2 2 3 2 4 2" xfId="31440" xr:uid="{00000000-0005-0000-0000-0000B00B0000}"/>
    <cellStyle name="20% - Accent2 2 2 2 3 2 5" xfId="21526" xr:uid="{00000000-0005-0000-0000-0000B10B0000}"/>
    <cellStyle name="20% - Accent2 2 2 2 3 3" xfId="3041" xr:uid="{00000000-0005-0000-0000-0000B20B0000}"/>
    <cellStyle name="20% - Accent2 2 2 2 3 3 2" xfId="7998" xr:uid="{00000000-0005-0000-0000-0000B30B0000}"/>
    <cellStyle name="20% - Accent2 2 2 2 3 3 2 2" xfId="17912" xr:uid="{00000000-0005-0000-0000-0000B40B0000}"/>
    <cellStyle name="20% - Accent2 2 2 2 3 3 2 2 2" xfId="37744" xr:uid="{00000000-0005-0000-0000-0000B50B0000}"/>
    <cellStyle name="20% - Accent2 2 2 2 3 3 2 3" xfId="27830" xr:uid="{00000000-0005-0000-0000-0000B60B0000}"/>
    <cellStyle name="20% - Accent2 2 2 2 3 3 3" xfId="12955" xr:uid="{00000000-0005-0000-0000-0000B70B0000}"/>
    <cellStyle name="20% - Accent2 2 2 2 3 3 3 2" xfId="32787" xr:uid="{00000000-0005-0000-0000-0000B80B0000}"/>
    <cellStyle name="20% - Accent2 2 2 2 3 3 4" xfId="22873" xr:uid="{00000000-0005-0000-0000-0000B90B0000}"/>
    <cellStyle name="20% - Accent2 2 2 2 3 4" xfId="2406" xr:uid="{00000000-0005-0000-0000-0000BA0B0000}"/>
    <cellStyle name="20% - Accent2 2 2 2 3 4 2" xfId="7373" xr:uid="{00000000-0005-0000-0000-0000BB0B0000}"/>
    <cellStyle name="20% - Accent2 2 2 2 3 4 2 2" xfId="17287" xr:uid="{00000000-0005-0000-0000-0000BC0B0000}"/>
    <cellStyle name="20% - Accent2 2 2 2 3 4 2 2 2" xfId="37119" xr:uid="{00000000-0005-0000-0000-0000BD0B0000}"/>
    <cellStyle name="20% - Accent2 2 2 2 3 4 2 3" xfId="27205" xr:uid="{00000000-0005-0000-0000-0000BE0B0000}"/>
    <cellStyle name="20% - Accent2 2 2 2 3 4 3" xfId="12330" xr:uid="{00000000-0005-0000-0000-0000BF0B0000}"/>
    <cellStyle name="20% - Accent2 2 2 2 3 4 3 2" xfId="32162" xr:uid="{00000000-0005-0000-0000-0000C00B0000}"/>
    <cellStyle name="20% - Accent2 2 2 2 3 4 4" xfId="22248" xr:uid="{00000000-0005-0000-0000-0000C10B0000}"/>
    <cellStyle name="20% - Accent2 2 2 2 3 5" xfId="1020" xr:uid="{00000000-0005-0000-0000-0000C20B0000}"/>
    <cellStyle name="20% - Accent2 2 2 2 3 5 2" xfId="5996" xr:uid="{00000000-0005-0000-0000-0000C30B0000}"/>
    <cellStyle name="20% - Accent2 2 2 2 3 5 2 2" xfId="15910" xr:uid="{00000000-0005-0000-0000-0000C40B0000}"/>
    <cellStyle name="20% - Accent2 2 2 2 3 5 2 2 2" xfId="35742" xr:uid="{00000000-0005-0000-0000-0000C50B0000}"/>
    <cellStyle name="20% - Accent2 2 2 2 3 5 2 3" xfId="25828" xr:uid="{00000000-0005-0000-0000-0000C60B0000}"/>
    <cellStyle name="20% - Accent2 2 2 2 3 5 3" xfId="10953" xr:uid="{00000000-0005-0000-0000-0000C70B0000}"/>
    <cellStyle name="20% - Accent2 2 2 2 3 5 3 2" xfId="30785" xr:uid="{00000000-0005-0000-0000-0000C80B0000}"/>
    <cellStyle name="20% - Accent2 2 2 2 3 5 4" xfId="20871" xr:uid="{00000000-0005-0000-0000-0000C90B0000}"/>
    <cellStyle name="20% - Accent2 2 2 2 3 6" xfId="4321" xr:uid="{00000000-0005-0000-0000-0000CA0B0000}"/>
    <cellStyle name="20% - Accent2 2 2 2 3 6 2" xfId="9278" xr:uid="{00000000-0005-0000-0000-0000CB0B0000}"/>
    <cellStyle name="20% - Accent2 2 2 2 3 6 2 2" xfId="19192" xr:uid="{00000000-0005-0000-0000-0000CC0B0000}"/>
    <cellStyle name="20% - Accent2 2 2 2 3 6 2 2 2" xfId="39024" xr:uid="{00000000-0005-0000-0000-0000CD0B0000}"/>
    <cellStyle name="20% - Accent2 2 2 2 3 6 2 3" xfId="29110" xr:uid="{00000000-0005-0000-0000-0000CE0B0000}"/>
    <cellStyle name="20% - Accent2 2 2 2 3 6 3" xfId="14235" xr:uid="{00000000-0005-0000-0000-0000CF0B0000}"/>
    <cellStyle name="20% - Accent2 2 2 2 3 6 3 2" xfId="34067" xr:uid="{00000000-0005-0000-0000-0000D00B0000}"/>
    <cellStyle name="20% - Accent2 2 2 2 3 6 4" xfId="24153" xr:uid="{00000000-0005-0000-0000-0000D10B0000}"/>
    <cellStyle name="20% - Accent2 2 2 2 3 7" xfId="4879" xr:uid="{00000000-0005-0000-0000-0000D20B0000}"/>
    <cellStyle name="20% - Accent2 2 2 2 3 7 2" xfId="9836" xr:uid="{00000000-0005-0000-0000-0000D30B0000}"/>
    <cellStyle name="20% - Accent2 2 2 2 3 7 2 2" xfId="19750" xr:uid="{00000000-0005-0000-0000-0000D40B0000}"/>
    <cellStyle name="20% - Accent2 2 2 2 3 7 2 2 2" xfId="39582" xr:uid="{00000000-0005-0000-0000-0000D50B0000}"/>
    <cellStyle name="20% - Accent2 2 2 2 3 7 2 3" xfId="29668" xr:uid="{00000000-0005-0000-0000-0000D60B0000}"/>
    <cellStyle name="20% - Accent2 2 2 2 3 7 3" xfId="14793" xr:uid="{00000000-0005-0000-0000-0000D70B0000}"/>
    <cellStyle name="20% - Accent2 2 2 2 3 7 3 2" xfId="34625" xr:uid="{00000000-0005-0000-0000-0000D80B0000}"/>
    <cellStyle name="20% - Accent2 2 2 2 3 7 4" xfId="24711" xr:uid="{00000000-0005-0000-0000-0000D90B0000}"/>
    <cellStyle name="20% - Accent2 2 2 2 3 8" xfId="5437" xr:uid="{00000000-0005-0000-0000-0000DA0B0000}"/>
    <cellStyle name="20% - Accent2 2 2 2 3 8 2" xfId="15351" xr:uid="{00000000-0005-0000-0000-0000DB0B0000}"/>
    <cellStyle name="20% - Accent2 2 2 2 3 8 2 2" xfId="35183" xr:uid="{00000000-0005-0000-0000-0000DC0B0000}"/>
    <cellStyle name="20% - Accent2 2 2 2 3 8 3" xfId="25269" xr:uid="{00000000-0005-0000-0000-0000DD0B0000}"/>
    <cellStyle name="20% - Accent2 2 2 2 3 9" xfId="10394" xr:uid="{00000000-0005-0000-0000-0000DE0B0000}"/>
    <cellStyle name="20% - Accent2 2 2 2 3 9 2" xfId="30226" xr:uid="{00000000-0005-0000-0000-0000DF0B0000}"/>
    <cellStyle name="20% - Accent2 2 2 2 4" xfId="1324" xr:uid="{00000000-0005-0000-0000-0000E00B0000}"/>
    <cellStyle name="20% - Accent2 2 2 2 4 2" xfId="3337" xr:uid="{00000000-0005-0000-0000-0000E10B0000}"/>
    <cellStyle name="20% - Accent2 2 2 2 4 2 2" xfId="8294" xr:uid="{00000000-0005-0000-0000-0000E20B0000}"/>
    <cellStyle name="20% - Accent2 2 2 2 4 2 2 2" xfId="18208" xr:uid="{00000000-0005-0000-0000-0000E30B0000}"/>
    <cellStyle name="20% - Accent2 2 2 2 4 2 2 2 2" xfId="38040" xr:uid="{00000000-0005-0000-0000-0000E40B0000}"/>
    <cellStyle name="20% - Accent2 2 2 2 4 2 2 3" xfId="28126" xr:uid="{00000000-0005-0000-0000-0000E50B0000}"/>
    <cellStyle name="20% - Accent2 2 2 2 4 2 3" xfId="13251" xr:uid="{00000000-0005-0000-0000-0000E60B0000}"/>
    <cellStyle name="20% - Accent2 2 2 2 4 2 3 2" xfId="33083" xr:uid="{00000000-0005-0000-0000-0000E70B0000}"/>
    <cellStyle name="20% - Accent2 2 2 2 4 2 4" xfId="23169" xr:uid="{00000000-0005-0000-0000-0000E80B0000}"/>
    <cellStyle name="20% - Accent2 2 2 2 4 3" xfId="6292" xr:uid="{00000000-0005-0000-0000-0000E90B0000}"/>
    <cellStyle name="20% - Accent2 2 2 2 4 3 2" xfId="16206" xr:uid="{00000000-0005-0000-0000-0000EA0B0000}"/>
    <cellStyle name="20% - Accent2 2 2 2 4 3 2 2" xfId="36038" xr:uid="{00000000-0005-0000-0000-0000EB0B0000}"/>
    <cellStyle name="20% - Accent2 2 2 2 4 3 3" xfId="26124" xr:uid="{00000000-0005-0000-0000-0000EC0B0000}"/>
    <cellStyle name="20% - Accent2 2 2 2 4 4" xfId="11249" xr:uid="{00000000-0005-0000-0000-0000ED0B0000}"/>
    <cellStyle name="20% - Accent2 2 2 2 4 4 2" xfId="31081" xr:uid="{00000000-0005-0000-0000-0000EE0B0000}"/>
    <cellStyle name="20% - Accent2 2 2 2 4 5" xfId="21167" xr:uid="{00000000-0005-0000-0000-0000EF0B0000}"/>
    <cellStyle name="20% - Accent2 2 2 2 5" xfId="2759" xr:uid="{00000000-0005-0000-0000-0000F00B0000}"/>
    <cellStyle name="20% - Accent2 2 2 2 5 2" xfId="7719" xr:uid="{00000000-0005-0000-0000-0000F10B0000}"/>
    <cellStyle name="20% - Accent2 2 2 2 5 2 2" xfId="17633" xr:uid="{00000000-0005-0000-0000-0000F20B0000}"/>
    <cellStyle name="20% - Accent2 2 2 2 5 2 2 2" xfId="37465" xr:uid="{00000000-0005-0000-0000-0000F30B0000}"/>
    <cellStyle name="20% - Accent2 2 2 2 5 2 3" xfId="27551" xr:uid="{00000000-0005-0000-0000-0000F40B0000}"/>
    <cellStyle name="20% - Accent2 2 2 2 5 3" xfId="12676" xr:uid="{00000000-0005-0000-0000-0000F50B0000}"/>
    <cellStyle name="20% - Accent2 2 2 2 5 3 2" xfId="32508" xr:uid="{00000000-0005-0000-0000-0000F60B0000}"/>
    <cellStyle name="20% - Accent2 2 2 2 5 4" xfId="22594" xr:uid="{00000000-0005-0000-0000-0000F70B0000}"/>
    <cellStyle name="20% - Accent2 2 2 2 6" xfId="2047" xr:uid="{00000000-0005-0000-0000-0000F80B0000}"/>
    <cellStyle name="20% - Accent2 2 2 2 6 2" xfId="7014" xr:uid="{00000000-0005-0000-0000-0000F90B0000}"/>
    <cellStyle name="20% - Accent2 2 2 2 6 2 2" xfId="16928" xr:uid="{00000000-0005-0000-0000-0000FA0B0000}"/>
    <cellStyle name="20% - Accent2 2 2 2 6 2 2 2" xfId="36760" xr:uid="{00000000-0005-0000-0000-0000FB0B0000}"/>
    <cellStyle name="20% - Accent2 2 2 2 6 2 3" xfId="26846" xr:uid="{00000000-0005-0000-0000-0000FC0B0000}"/>
    <cellStyle name="20% - Accent2 2 2 2 6 3" xfId="11971" xr:uid="{00000000-0005-0000-0000-0000FD0B0000}"/>
    <cellStyle name="20% - Accent2 2 2 2 6 3 2" xfId="31803" xr:uid="{00000000-0005-0000-0000-0000FE0B0000}"/>
    <cellStyle name="20% - Accent2 2 2 2 6 4" xfId="21889" xr:uid="{00000000-0005-0000-0000-0000FF0B0000}"/>
    <cellStyle name="20% - Accent2 2 2 2 7" xfId="740" xr:uid="{00000000-0005-0000-0000-0000000C0000}"/>
    <cellStyle name="20% - Accent2 2 2 2 7 2" xfId="5717" xr:uid="{00000000-0005-0000-0000-0000010C0000}"/>
    <cellStyle name="20% - Accent2 2 2 2 7 2 2" xfId="15631" xr:uid="{00000000-0005-0000-0000-0000020C0000}"/>
    <cellStyle name="20% - Accent2 2 2 2 7 2 2 2" xfId="35463" xr:uid="{00000000-0005-0000-0000-0000030C0000}"/>
    <cellStyle name="20% - Accent2 2 2 2 7 2 3" xfId="25549" xr:uid="{00000000-0005-0000-0000-0000040C0000}"/>
    <cellStyle name="20% - Accent2 2 2 2 7 3" xfId="10674" xr:uid="{00000000-0005-0000-0000-0000050C0000}"/>
    <cellStyle name="20% - Accent2 2 2 2 7 3 2" xfId="30506" xr:uid="{00000000-0005-0000-0000-0000060C0000}"/>
    <cellStyle name="20% - Accent2 2 2 2 7 4" xfId="20592" xr:uid="{00000000-0005-0000-0000-0000070C0000}"/>
    <cellStyle name="20% - Accent2 2 2 2 8" xfId="4042" xr:uid="{00000000-0005-0000-0000-0000080C0000}"/>
    <cellStyle name="20% - Accent2 2 2 2 8 2" xfId="8999" xr:uid="{00000000-0005-0000-0000-0000090C0000}"/>
    <cellStyle name="20% - Accent2 2 2 2 8 2 2" xfId="18913" xr:uid="{00000000-0005-0000-0000-00000A0C0000}"/>
    <cellStyle name="20% - Accent2 2 2 2 8 2 2 2" xfId="38745" xr:uid="{00000000-0005-0000-0000-00000B0C0000}"/>
    <cellStyle name="20% - Accent2 2 2 2 8 2 3" xfId="28831" xr:uid="{00000000-0005-0000-0000-00000C0C0000}"/>
    <cellStyle name="20% - Accent2 2 2 2 8 3" xfId="13956" xr:uid="{00000000-0005-0000-0000-00000D0C0000}"/>
    <cellStyle name="20% - Accent2 2 2 2 8 3 2" xfId="33788" xr:uid="{00000000-0005-0000-0000-00000E0C0000}"/>
    <cellStyle name="20% - Accent2 2 2 2 8 4" xfId="23874" xr:uid="{00000000-0005-0000-0000-00000F0C0000}"/>
    <cellStyle name="20% - Accent2 2 2 2 9" xfId="4600" xr:uid="{00000000-0005-0000-0000-0000100C0000}"/>
    <cellStyle name="20% - Accent2 2 2 2 9 2" xfId="9557" xr:uid="{00000000-0005-0000-0000-0000110C0000}"/>
    <cellStyle name="20% - Accent2 2 2 2 9 2 2" xfId="19471" xr:uid="{00000000-0005-0000-0000-0000120C0000}"/>
    <cellStyle name="20% - Accent2 2 2 2 9 2 2 2" xfId="39303" xr:uid="{00000000-0005-0000-0000-0000130C0000}"/>
    <cellStyle name="20% - Accent2 2 2 2 9 2 3" xfId="29389" xr:uid="{00000000-0005-0000-0000-0000140C0000}"/>
    <cellStyle name="20% - Accent2 2 2 2 9 3" xfId="14514" xr:uid="{00000000-0005-0000-0000-0000150C0000}"/>
    <cellStyle name="20% - Accent2 2 2 2 9 3 2" xfId="34346" xr:uid="{00000000-0005-0000-0000-0000160C0000}"/>
    <cellStyle name="20% - Accent2 2 2 2 9 4" xfId="24432" xr:uid="{00000000-0005-0000-0000-0000170C0000}"/>
    <cellStyle name="20% - Accent2 2 2 3" xfId="250" xr:uid="{00000000-0005-0000-0000-0000180C0000}"/>
    <cellStyle name="20% - Accent2 2 2 3 10" xfId="10188" xr:uid="{00000000-0005-0000-0000-0000190C0000}"/>
    <cellStyle name="20% - Accent2 2 2 3 10 2" xfId="30020" xr:uid="{00000000-0005-0000-0000-00001A0C0000}"/>
    <cellStyle name="20% - Accent2 2 2 3 11" xfId="20106" xr:uid="{00000000-0005-0000-0000-00001B0C0000}"/>
    <cellStyle name="20% - Accent2 2 2 3 2" xfId="532" xr:uid="{00000000-0005-0000-0000-00001C0C0000}"/>
    <cellStyle name="20% - Accent2 2 2 3 2 10" xfId="20385" xr:uid="{00000000-0005-0000-0000-00001D0C0000}"/>
    <cellStyle name="20% - Accent2 2 2 3 2 2" xfId="1773" xr:uid="{00000000-0005-0000-0000-00001E0C0000}"/>
    <cellStyle name="20% - Accent2 2 2 3 2 2 2" xfId="3786" xr:uid="{00000000-0005-0000-0000-00001F0C0000}"/>
    <cellStyle name="20% - Accent2 2 2 3 2 2 2 2" xfId="8743" xr:uid="{00000000-0005-0000-0000-0000200C0000}"/>
    <cellStyle name="20% - Accent2 2 2 3 2 2 2 2 2" xfId="18657" xr:uid="{00000000-0005-0000-0000-0000210C0000}"/>
    <cellStyle name="20% - Accent2 2 2 3 2 2 2 2 2 2" xfId="38489" xr:uid="{00000000-0005-0000-0000-0000220C0000}"/>
    <cellStyle name="20% - Accent2 2 2 3 2 2 2 2 3" xfId="28575" xr:uid="{00000000-0005-0000-0000-0000230C0000}"/>
    <cellStyle name="20% - Accent2 2 2 3 2 2 2 3" xfId="13700" xr:uid="{00000000-0005-0000-0000-0000240C0000}"/>
    <cellStyle name="20% - Accent2 2 2 3 2 2 2 3 2" xfId="33532" xr:uid="{00000000-0005-0000-0000-0000250C0000}"/>
    <cellStyle name="20% - Accent2 2 2 3 2 2 2 4" xfId="23618" xr:uid="{00000000-0005-0000-0000-0000260C0000}"/>
    <cellStyle name="20% - Accent2 2 2 3 2 2 3" xfId="6741" xr:uid="{00000000-0005-0000-0000-0000270C0000}"/>
    <cellStyle name="20% - Accent2 2 2 3 2 2 3 2" xfId="16655" xr:uid="{00000000-0005-0000-0000-0000280C0000}"/>
    <cellStyle name="20% - Accent2 2 2 3 2 2 3 2 2" xfId="36487" xr:uid="{00000000-0005-0000-0000-0000290C0000}"/>
    <cellStyle name="20% - Accent2 2 2 3 2 2 3 3" xfId="26573" xr:uid="{00000000-0005-0000-0000-00002A0C0000}"/>
    <cellStyle name="20% - Accent2 2 2 3 2 2 4" xfId="11698" xr:uid="{00000000-0005-0000-0000-00002B0C0000}"/>
    <cellStyle name="20% - Accent2 2 2 3 2 2 4 2" xfId="31530" xr:uid="{00000000-0005-0000-0000-00002C0C0000}"/>
    <cellStyle name="20% - Accent2 2 2 3 2 2 5" xfId="21616" xr:uid="{00000000-0005-0000-0000-00002D0C0000}"/>
    <cellStyle name="20% - Accent2 2 2 3 2 3" xfId="3114" xr:uid="{00000000-0005-0000-0000-00002E0C0000}"/>
    <cellStyle name="20% - Accent2 2 2 3 2 3 2" xfId="8071" xr:uid="{00000000-0005-0000-0000-00002F0C0000}"/>
    <cellStyle name="20% - Accent2 2 2 3 2 3 2 2" xfId="17985" xr:uid="{00000000-0005-0000-0000-0000300C0000}"/>
    <cellStyle name="20% - Accent2 2 2 3 2 3 2 2 2" xfId="37817" xr:uid="{00000000-0005-0000-0000-0000310C0000}"/>
    <cellStyle name="20% - Accent2 2 2 3 2 3 2 3" xfId="27903" xr:uid="{00000000-0005-0000-0000-0000320C0000}"/>
    <cellStyle name="20% - Accent2 2 2 3 2 3 3" xfId="13028" xr:uid="{00000000-0005-0000-0000-0000330C0000}"/>
    <cellStyle name="20% - Accent2 2 2 3 2 3 3 2" xfId="32860" xr:uid="{00000000-0005-0000-0000-0000340C0000}"/>
    <cellStyle name="20% - Accent2 2 2 3 2 3 4" xfId="22946" xr:uid="{00000000-0005-0000-0000-0000350C0000}"/>
    <cellStyle name="20% - Accent2 2 2 3 2 4" xfId="2496" xr:uid="{00000000-0005-0000-0000-0000360C0000}"/>
    <cellStyle name="20% - Accent2 2 2 3 2 4 2" xfId="7463" xr:uid="{00000000-0005-0000-0000-0000370C0000}"/>
    <cellStyle name="20% - Accent2 2 2 3 2 4 2 2" xfId="17377" xr:uid="{00000000-0005-0000-0000-0000380C0000}"/>
    <cellStyle name="20% - Accent2 2 2 3 2 4 2 2 2" xfId="37209" xr:uid="{00000000-0005-0000-0000-0000390C0000}"/>
    <cellStyle name="20% - Accent2 2 2 3 2 4 2 3" xfId="27295" xr:uid="{00000000-0005-0000-0000-00003A0C0000}"/>
    <cellStyle name="20% - Accent2 2 2 3 2 4 3" xfId="12420" xr:uid="{00000000-0005-0000-0000-00003B0C0000}"/>
    <cellStyle name="20% - Accent2 2 2 3 2 4 3 2" xfId="32252" xr:uid="{00000000-0005-0000-0000-00003C0C0000}"/>
    <cellStyle name="20% - Accent2 2 2 3 2 4 4" xfId="22338" xr:uid="{00000000-0005-0000-0000-00003D0C0000}"/>
    <cellStyle name="20% - Accent2 2 2 3 2 5" xfId="1093" xr:uid="{00000000-0005-0000-0000-00003E0C0000}"/>
    <cellStyle name="20% - Accent2 2 2 3 2 5 2" xfId="6069" xr:uid="{00000000-0005-0000-0000-00003F0C0000}"/>
    <cellStyle name="20% - Accent2 2 2 3 2 5 2 2" xfId="15983" xr:uid="{00000000-0005-0000-0000-0000400C0000}"/>
    <cellStyle name="20% - Accent2 2 2 3 2 5 2 2 2" xfId="35815" xr:uid="{00000000-0005-0000-0000-0000410C0000}"/>
    <cellStyle name="20% - Accent2 2 2 3 2 5 2 3" xfId="25901" xr:uid="{00000000-0005-0000-0000-0000420C0000}"/>
    <cellStyle name="20% - Accent2 2 2 3 2 5 3" xfId="11026" xr:uid="{00000000-0005-0000-0000-0000430C0000}"/>
    <cellStyle name="20% - Accent2 2 2 3 2 5 3 2" xfId="30858" xr:uid="{00000000-0005-0000-0000-0000440C0000}"/>
    <cellStyle name="20% - Accent2 2 2 3 2 5 4" xfId="20944" xr:uid="{00000000-0005-0000-0000-0000450C0000}"/>
    <cellStyle name="20% - Accent2 2 2 3 2 6" xfId="4394" xr:uid="{00000000-0005-0000-0000-0000460C0000}"/>
    <cellStyle name="20% - Accent2 2 2 3 2 6 2" xfId="9351" xr:uid="{00000000-0005-0000-0000-0000470C0000}"/>
    <cellStyle name="20% - Accent2 2 2 3 2 6 2 2" xfId="19265" xr:uid="{00000000-0005-0000-0000-0000480C0000}"/>
    <cellStyle name="20% - Accent2 2 2 3 2 6 2 2 2" xfId="39097" xr:uid="{00000000-0005-0000-0000-0000490C0000}"/>
    <cellStyle name="20% - Accent2 2 2 3 2 6 2 3" xfId="29183" xr:uid="{00000000-0005-0000-0000-00004A0C0000}"/>
    <cellStyle name="20% - Accent2 2 2 3 2 6 3" xfId="14308" xr:uid="{00000000-0005-0000-0000-00004B0C0000}"/>
    <cellStyle name="20% - Accent2 2 2 3 2 6 3 2" xfId="34140" xr:uid="{00000000-0005-0000-0000-00004C0C0000}"/>
    <cellStyle name="20% - Accent2 2 2 3 2 6 4" xfId="24226" xr:uid="{00000000-0005-0000-0000-00004D0C0000}"/>
    <cellStyle name="20% - Accent2 2 2 3 2 7" xfId="4952" xr:uid="{00000000-0005-0000-0000-00004E0C0000}"/>
    <cellStyle name="20% - Accent2 2 2 3 2 7 2" xfId="9909" xr:uid="{00000000-0005-0000-0000-00004F0C0000}"/>
    <cellStyle name="20% - Accent2 2 2 3 2 7 2 2" xfId="19823" xr:uid="{00000000-0005-0000-0000-0000500C0000}"/>
    <cellStyle name="20% - Accent2 2 2 3 2 7 2 2 2" xfId="39655" xr:uid="{00000000-0005-0000-0000-0000510C0000}"/>
    <cellStyle name="20% - Accent2 2 2 3 2 7 2 3" xfId="29741" xr:uid="{00000000-0005-0000-0000-0000520C0000}"/>
    <cellStyle name="20% - Accent2 2 2 3 2 7 3" xfId="14866" xr:uid="{00000000-0005-0000-0000-0000530C0000}"/>
    <cellStyle name="20% - Accent2 2 2 3 2 7 3 2" xfId="34698" xr:uid="{00000000-0005-0000-0000-0000540C0000}"/>
    <cellStyle name="20% - Accent2 2 2 3 2 7 4" xfId="24784" xr:uid="{00000000-0005-0000-0000-0000550C0000}"/>
    <cellStyle name="20% - Accent2 2 2 3 2 8" xfId="5510" xr:uid="{00000000-0005-0000-0000-0000560C0000}"/>
    <cellStyle name="20% - Accent2 2 2 3 2 8 2" xfId="15424" xr:uid="{00000000-0005-0000-0000-0000570C0000}"/>
    <cellStyle name="20% - Accent2 2 2 3 2 8 2 2" xfId="35256" xr:uid="{00000000-0005-0000-0000-0000580C0000}"/>
    <cellStyle name="20% - Accent2 2 2 3 2 8 3" xfId="25342" xr:uid="{00000000-0005-0000-0000-0000590C0000}"/>
    <cellStyle name="20% - Accent2 2 2 3 2 9" xfId="10467" xr:uid="{00000000-0005-0000-0000-00005A0C0000}"/>
    <cellStyle name="20% - Accent2 2 2 3 2 9 2" xfId="30299" xr:uid="{00000000-0005-0000-0000-00005B0C0000}"/>
    <cellStyle name="20% - Accent2 2 2 3 3" xfId="1414" xr:uid="{00000000-0005-0000-0000-00005C0C0000}"/>
    <cellStyle name="20% - Accent2 2 2 3 3 2" xfId="3427" xr:uid="{00000000-0005-0000-0000-00005D0C0000}"/>
    <cellStyle name="20% - Accent2 2 2 3 3 2 2" xfId="8384" xr:uid="{00000000-0005-0000-0000-00005E0C0000}"/>
    <cellStyle name="20% - Accent2 2 2 3 3 2 2 2" xfId="18298" xr:uid="{00000000-0005-0000-0000-00005F0C0000}"/>
    <cellStyle name="20% - Accent2 2 2 3 3 2 2 2 2" xfId="38130" xr:uid="{00000000-0005-0000-0000-0000600C0000}"/>
    <cellStyle name="20% - Accent2 2 2 3 3 2 2 3" xfId="28216" xr:uid="{00000000-0005-0000-0000-0000610C0000}"/>
    <cellStyle name="20% - Accent2 2 2 3 3 2 3" xfId="13341" xr:uid="{00000000-0005-0000-0000-0000620C0000}"/>
    <cellStyle name="20% - Accent2 2 2 3 3 2 3 2" xfId="33173" xr:uid="{00000000-0005-0000-0000-0000630C0000}"/>
    <cellStyle name="20% - Accent2 2 2 3 3 2 4" xfId="23259" xr:uid="{00000000-0005-0000-0000-0000640C0000}"/>
    <cellStyle name="20% - Accent2 2 2 3 3 3" xfId="6382" xr:uid="{00000000-0005-0000-0000-0000650C0000}"/>
    <cellStyle name="20% - Accent2 2 2 3 3 3 2" xfId="16296" xr:uid="{00000000-0005-0000-0000-0000660C0000}"/>
    <cellStyle name="20% - Accent2 2 2 3 3 3 2 2" xfId="36128" xr:uid="{00000000-0005-0000-0000-0000670C0000}"/>
    <cellStyle name="20% - Accent2 2 2 3 3 3 3" xfId="26214" xr:uid="{00000000-0005-0000-0000-0000680C0000}"/>
    <cellStyle name="20% - Accent2 2 2 3 3 4" xfId="11339" xr:uid="{00000000-0005-0000-0000-0000690C0000}"/>
    <cellStyle name="20% - Accent2 2 2 3 3 4 2" xfId="31171" xr:uid="{00000000-0005-0000-0000-00006A0C0000}"/>
    <cellStyle name="20% - Accent2 2 2 3 3 5" xfId="21257" xr:uid="{00000000-0005-0000-0000-00006B0C0000}"/>
    <cellStyle name="20% - Accent2 2 2 3 4" xfId="2833" xr:uid="{00000000-0005-0000-0000-00006C0C0000}"/>
    <cellStyle name="20% - Accent2 2 2 3 4 2" xfId="7792" xr:uid="{00000000-0005-0000-0000-00006D0C0000}"/>
    <cellStyle name="20% - Accent2 2 2 3 4 2 2" xfId="17706" xr:uid="{00000000-0005-0000-0000-00006E0C0000}"/>
    <cellStyle name="20% - Accent2 2 2 3 4 2 2 2" xfId="37538" xr:uid="{00000000-0005-0000-0000-00006F0C0000}"/>
    <cellStyle name="20% - Accent2 2 2 3 4 2 3" xfId="27624" xr:uid="{00000000-0005-0000-0000-0000700C0000}"/>
    <cellStyle name="20% - Accent2 2 2 3 4 3" xfId="12749" xr:uid="{00000000-0005-0000-0000-0000710C0000}"/>
    <cellStyle name="20% - Accent2 2 2 3 4 3 2" xfId="32581" xr:uid="{00000000-0005-0000-0000-0000720C0000}"/>
    <cellStyle name="20% - Accent2 2 2 3 4 4" xfId="22667" xr:uid="{00000000-0005-0000-0000-0000730C0000}"/>
    <cellStyle name="20% - Accent2 2 2 3 5" xfId="2137" xr:uid="{00000000-0005-0000-0000-0000740C0000}"/>
    <cellStyle name="20% - Accent2 2 2 3 5 2" xfId="7104" xr:uid="{00000000-0005-0000-0000-0000750C0000}"/>
    <cellStyle name="20% - Accent2 2 2 3 5 2 2" xfId="17018" xr:uid="{00000000-0005-0000-0000-0000760C0000}"/>
    <cellStyle name="20% - Accent2 2 2 3 5 2 2 2" xfId="36850" xr:uid="{00000000-0005-0000-0000-0000770C0000}"/>
    <cellStyle name="20% - Accent2 2 2 3 5 2 3" xfId="26936" xr:uid="{00000000-0005-0000-0000-0000780C0000}"/>
    <cellStyle name="20% - Accent2 2 2 3 5 3" xfId="12061" xr:uid="{00000000-0005-0000-0000-0000790C0000}"/>
    <cellStyle name="20% - Accent2 2 2 3 5 3 2" xfId="31893" xr:uid="{00000000-0005-0000-0000-00007A0C0000}"/>
    <cellStyle name="20% - Accent2 2 2 3 5 4" xfId="21979" xr:uid="{00000000-0005-0000-0000-00007B0C0000}"/>
    <cellStyle name="20% - Accent2 2 2 3 6" xfId="813" xr:uid="{00000000-0005-0000-0000-00007C0C0000}"/>
    <cellStyle name="20% - Accent2 2 2 3 6 2" xfId="5790" xr:uid="{00000000-0005-0000-0000-00007D0C0000}"/>
    <cellStyle name="20% - Accent2 2 2 3 6 2 2" xfId="15704" xr:uid="{00000000-0005-0000-0000-00007E0C0000}"/>
    <cellStyle name="20% - Accent2 2 2 3 6 2 2 2" xfId="35536" xr:uid="{00000000-0005-0000-0000-00007F0C0000}"/>
    <cellStyle name="20% - Accent2 2 2 3 6 2 3" xfId="25622" xr:uid="{00000000-0005-0000-0000-0000800C0000}"/>
    <cellStyle name="20% - Accent2 2 2 3 6 3" xfId="10747" xr:uid="{00000000-0005-0000-0000-0000810C0000}"/>
    <cellStyle name="20% - Accent2 2 2 3 6 3 2" xfId="30579" xr:uid="{00000000-0005-0000-0000-0000820C0000}"/>
    <cellStyle name="20% - Accent2 2 2 3 6 4" xfId="20665" xr:uid="{00000000-0005-0000-0000-0000830C0000}"/>
    <cellStyle name="20% - Accent2 2 2 3 7" xfId="4115" xr:uid="{00000000-0005-0000-0000-0000840C0000}"/>
    <cellStyle name="20% - Accent2 2 2 3 7 2" xfId="9072" xr:uid="{00000000-0005-0000-0000-0000850C0000}"/>
    <cellStyle name="20% - Accent2 2 2 3 7 2 2" xfId="18986" xr:uid="{00000000-0005-0000-0000-0000860C0000}"/>
    <cellStyle name="20% - Accent2 2 2 3 7 2 2 2" xfId="38818" xr:uid="{00000000-0005-0000-0000-0000870C0000}"/>
    <cellStyle name="20% - Accent2 2 2 3 7 2 3" xfId="28904" xr:uid="{00000000-0005-0000-0000-0000880C0000}"/>
    <cellStyle name="20% - Accent2 2 2 3 7 3" xfId="14029" xr:uid="{00000000-0005-0000-0000-0000890C0000}"/>
    <cellStyle name="20% - Accent2 2 2 3 7 3 2" xfId="33861" xr:uid="{00000000-0005-0000-0000-00008A0C0000}"/>
    <cellStyle name="20% - Accent2 2 2 3 7 4" xfId="23947" xr:uid="{00000000-0005-0000-0000-00008B0C0000}"/>
    <cellStyle name="20% - Accent2 2 2 3 8" xfId="4673" xr:uid="{00000000-0005-0000-0000-00008C0C0000}"/>
    <cellStyle name="20% - Accent2 2 2 3 8 2" xfId="9630" xr:uid="{00000000-0005-0000-0000-00008D0C0000}"/>
    <cellStyle name="20% - Accent2 2 2 3 8 2 2" xfId="19544" xr:uid="{00000000-0005-0000-0000-00008E0C0000}"/>
    <cellStyle name="20% - Accent2 2 2 3 8 2 2 2" xfId="39376" xr:uid="{00000000-0005-0000-0000-00008F0C0000}"/>
    <cellStyle name="20% - Accent2 2 2 3 8 2 3" xfId="29462" xr:uid="{00000000-0005-0000-0000-0000900C0000}"/>
    <cellStyle name="20% - Accent2 2 2 3 8 3" xfId="14587" xr:uid="{00000000-0005-0000-0000-0000910C0000}"/>
    <cellStyle name="20% - Accent2 2 2 3 8 3 2" xfId="34419" xr:uid="{00000000-0005-0000-0000-0000920C0000}"/>
    <cellStyle name="20% - Accent2 2 2 3 8 4" xfId="24505" xr:uid="{00000000-0005-0000-0000-0000930C0000}"/>
    <cellStyle name="20% - Accent2 2 2 3 9" xfId="5231" xr:uid="{00000000-0005-0000-0000-0000940C0000}"/>
    <cellStyle name="20% - Accent2 2 2 3 9 2" xfId="15145" xr:uid="{00000000-0005-0000-0000-0000950C0000}"/>
    <cellStyle name="20% - Accent2 2 2 3 9 2 2" xfId="34977" xr:uid="{00000000-0005-0000-0000-0000960C0000}"/>
    <cellStyle name="20% - Accent2 2 2 3 9 3" xfId="25063" xr:uid="{00000000-0005-0000-0000-0000970C0000}"/>
    <cellStyle name="20% - Accent2 2 2 4" xfId="393" xr:uid="{00000000-0005-0000-0000-0000980C0000}"/>
    <cellStyle name="20% - Accent2 2 2 4 10" xfId="20246" xr:uid="{00000000-0005-0000-0000-0000990C0000}"/>
    <cellStyle name="20% - Accent2 2 2 4 2" xfId="1593" xr:uid="{00000000-0005-0000-0000-00009A0C0000}"/>
    <cellStyle name="20% - Accent2 2 2 4 2 2" xfId="3606" xr:uid="{00000000-0005-0000-0000-00009B0C0000}"/>
    <cellStyle name="20% - Accent2 2 2 4 2 2 2" xfId="8563" xr:uid="{00000000-0005-0000-0000-00009C0C0000}"/>
    <cellStyle name="20% - Accent2 2 2 4 2 2 2 2" xfId="18477" xr:uid="{00000000-0005-0000-0000-00009D0C0000}"/>
    <cellStyle name="20% - Accent2 2 2 4 2 2 2 2 2" xfId="38309" xr:uid="{00000000-0005-0000-0000-00009E0C0000}"/>
    <cellStyle name="20% - Accent2 2 2 4 2 2 2 3" xfId="28395" xr:uid="{00000000-0005-0000-0000-00009F0C0000}"/>
    <cellStyle name="20% - Accent2 2 2 4 2 2 3" xfId="13520" xr:uid="{00000000-0005-0000-0000-0000A00C0000}"/>
    <cellStyle name="20% - Accent2 2 2 4 2 2 3 2" xfId="33352" xr:uid="{00000000-0005-0000-0000-0000A10C0000}"/>
    <cellStyle name="20% - Accent2 2 2 4 2 2 4" xfId="23438" xr:uid="{00000000-0005-0000-0000-0000A20C0000}"/>
    <cellStyle name="20% - Accent2 2 2 4 2 3" xfId="6561" xr:uid="{00000000-0005-0000-0000-0000A30C0000}"/>
    <cellStyle name="20% - Accent2 2 2 4 2 3 2" xfId="16475" xr:uid="{00000000-0005-0000-0000-0000A40C0000}"/>
    <cellStyle name="20% - Accent2 2 2 4 2 3 2 2" xfId="36307" xr:uid="{00000000-0005-0000-0000-0000A50C0000}"/>
    <cellStyle name="20% - Accent2 2 2 4 2 3 3" xfId="26393" xr:uid="{00000000-0005-0000-0000-0000A60C0000}"/>
    <cellStyle name="20% - Accent2 2 2 4 2 4" xfId="11518" xr:uid="{00000000-0005-0000-0000-0000A70C0000}"/>
    <cellStyle name="20% - Accent2 2 2 4 2 4 2" xfId="31350" xr:uid="{00000000-0005-0000-0000-0000A80C0000}"/>
    <cellStyle name="20% - Accent2 2 2 4 2 5" xfId="21436" xr:uid="{00000000-0005-0000-0000-0000A90C0000}"/>
    <cellStyle name="20% - Accent2 2 2 4 3" xfId="2975" xr:uid="{00000000-0005-0000-0000-0000AA0C0000}"/>
    <cellStyle name="20% - Accent2 2 2 4 3 2" xfId="7932" xr:uid="{00000000-0005-0000-0000-0000AB0C0000}"/>
    <cellStyle name="20% - Accent2 2 2 4 3 2 2" xfId="17846" xr:uid="{00000000-0005-0000-0000-0000AC0C0000}"/>
    <cellStyle name="20% - Accent2 2 2 4 3 2 2 2" xfId="37678" xr:uid="{00000000-0005-0000-0000-0000AD0C0000}"/>
    <cellStyle name="20% - Accent2 2 2 4 3 2 3" xfId="27764" xr:uid="{00000000-0005-0000-0000-0000AE0C0000}"/>
    <cellStyle name="20% - Accent2 2 2 4 3 3" xfId="12889" xr:uid="{00000000-0005-0000-0000-0000AF0C0000}"/>
    <cellStyle name="20% - Accent2 2 2 4 3 3 2" xfId="32721" xr:uid="{00000000-0005-0000-0000-0000B00C0000}"/>
    <cellStyle name="20% - Accent2 2 2 4 3 4" xfId="22807" xr:uid="{00000000-0005-0000-0000-0000B10C0000}"/>
    <cellStyle name="20% - Accent2 2 2 4 4" xfId="2316" xr:uid="{00000000-0005-0000-0000-0000B20C0000}"/>
    <cellStyle name="20% - Accent2 2 2 4 4 2" xfId="7283" xr:uid="{00000000-0005-0000-0000-0000B30C0000}"/>
    <cellStyle name="20% - Accent2 2 2 4 4 2 2" xfId="17197" xr:uid="{00000000-0005-0000-0000-0000B40C0000}"/>
    <cellStyle name="20% - Accent2 2 2 4 4 2 2 2" xfId="37029" xr:uid="{00000000-0005-0000-0000-0000B50C0000}"/>
    <cellStyle name="20% - Accent2 2 2 4 4 2 3" xfId="27115" xr:uid="{00000000-0005-0000-0000-0000B60C0000}"/>
    <cellStyle name="20% - Accent2 2 2 4 4 3" xfId="12240" xr:uid="{00000000-0005-0000-0000-0000B70C0000}"/>
    <cellStyle name="20% - Accent2 2 2 4 4 3 2" xfId="32072" xr:uid="{00000000-0005-0000-0000-0000B80C0000}"/>
    <cellStyle name="20% - Accent2 2 2 4 4 4" xfId="22158" xr:uid="{00000000-0005-0000-0000-0000B90C0000}"/>
    <cellStyle name="20% - Accent2 2 2 4 5" xfId="954" xr:uid="{00000000-0005-0000-0000-0000BA0C0000}"/>
    <cellStyle name="20% - Accent2 2 2 4 5 2" xfId="5930" xr:uid="{00000000-0005-0000-0000-0000BB0C0000}"/>
    <cellStyle name="20% - Accent2 2 2 4 5 2 2" xfId="15844" xr:uid="{00000000-0005-0000-0000-0000BC0C0000}"/>
    <cellStyle name="20% - Accent2 2 2 4 5 2 2 2" xfId="35676" xr:uid="{00000000-0005-0000-0000-0000BD0C0000}"/>
    <cellStyle name="20% - Accent2 2 2 4 5 2 3" xfId="25762" xr:uid="{00000000-0005-0000-0000-0000BE0C0000}"/>
    <cellStyle name="20% - Accent2 2 2 4 5 3" xfId="10887" xr:uid="{00000000-0005-0000-0000-0000BF0C0000}"/>
    <cellStyle name="20% - Accent2 2 2 4 5 3 2" xfId="30719" xr:uid="{00000000-0005-0000-0000-0000C00C0000}"/>
    <cellStyle name="20% - Accent2 2 2 4 5 4" xfId="20805" xr:uid="{00000000-0005-0000-0000-0000C10C0000}"/>
    <cellStyle name="20% - Accent2 2 2 4 6" xfId="4255" xr:uid="{00000000-0005-0000-0000-0000C20C0000}"/>
    <cellStyle name="20% - Accent2 2 2 4 6 2" xfId="9212" xr:uid="{00000000-0005-0000-0000-0000C30C0000}"/>
    <cellStyle name="20% - Accent2 2 2 4 6 2 2" xfId="19126" xr:uid="{00000000-0005-0000-0000-0000C40C0000}"/>
    <cellStyle name="20% - Accent2 2 2 4 6 2 2 2" xfId="38958" xr:uid="{00000000-0005-0000-0000-0000C50C0000}"/>
    <cellStyle name="20% - Accent2 2 2 4 6 2 3" xfId="29044" xr:uid="{00000000-0005-0000-0000-0000C60C0000}"/>
    <cellStyle name="20% - Accent2 2 2 4 6 3" xfId="14169" xr:uid="{00000000-0005-0000-0000-0000C70C0000}"/>
    <cellStyle name="20% - Accent2 2 2 4 6 3 2" xfId="34001" xr:uid="{00000000-0005-0000-0000-0000C80C0000}"/>
    <cellStyle name="20% - Accent2 2 2 4 6 4" xfId="24087" xr:uid="{00000000-0005-0000-0000-0000C90C0000}"/>
    <cellStyle name="20% - Accent2 2 2 4 7" xfId="4813" xr:uid="{00000000-0005-0000-0000-0000CA0C0000}"/>
    <cellStyle name="20% - Accent2 2 2 4 7 2" xfId="9770" xr:uid="{00000000-0005-0000-0000-0000CB0C0000}"/>
    <cellStyle name="20% - Accent2 2 2 4 7 2 2" xfId="19684" xr:uid="{00000000-0005-0000-0000-0000CC0C0000}"/>
    <cellStyle name="20% - Accent2 2 2 4 7 2 2 2" xfId="39516" xr:uid="{00000000-0005-0000-0000-0000CD0C0000}"/>
    <cellStyle name="20% - Accent2 2 2 4 7 2 3" xfId="29602" xr:uid="{00000000-0005-0000-0000-0000CE0C0000}"/>
    <cellStyle name="20% - Accent2 2 2 4 7 3" xfId="14727" xr:uid="{00000000-0005-0000-0000-0000CF0C0000}"/>
    <cellStyle name="20% - Accent2 2 2 4 7 3 2" xfId="34559" xr:uid="{00000000-0005-0000-0000-0000D00C0000}"/>
    <cellStyle name="20% - Accent2 2 2 4 7 4" xfId="24645" xr:uid="{00000000-0005-0000-0000-0000D10C0000}"/>
    <cellStyle name="20% - Accent2 2 2 4 8" xfId="5371" xr:uid="{00000000-0005-0000-0000-0000D20C0000}"/>
    <cellStyle name="20% - Accent2 2 2 4 8 2" xfId="15285" xr:uid="{00000000-0005-0000-0000-0000D30C0000}"/>
    <cellStyle name="20% - Accent2 2 2 4 8 2 2" xfId="35117" xr:uid="{00000000-0005-0000-0000-0000D40C0000}"/>
    <cellStyle name="20% - Accent2 2 2 4 8 3" xfId="25203" xr:uid="{00000000-0005-0000-0000-0000D50C0000}"/>
    <cellStyle name="20% - Accent2 2 2 4 9" xfId="10328" xr:uid="{00000000-0005-0000-0000-0000D60C0000}"/>
    <cellStyle name="20% - Accent2 2 2 4 9 2" xfId="30160" xr:uid="{00000000-0005-0000-0000-0000D70C0000}"/>
    <cellStyle name="20% - Accent2 2 2 5" xfId="1234" xr:uid="{00000000-0005-0000-0000-0000D80C0000}"/>
    <cellStyle name="20% - Accent2 2 2 5 2" xfId="3247" xr:uid="{00000000-0005-0000-0000-0000D90C0000}"/>
    <cellStyle name="20% - Accent2 2 2 5 2 2" xfId="8204" xr:uid="{00000000-0005-0000-0000-0000DA0C0000}"/>
    <cellStyle name="20% - Accent2 2 2 5 2 2 2" xfId="18118" xr:uid="{00000000-0005-0000-0000-0000DB0C0000}"/>
    <cellStyle name="20% - Accent2 2 2 5 2 2 2 2" xfId="37950" xr:uid="{00000000-0005-0000-0000-0000DC0C0000}"/>
    <cellStyle name="20% - Accent2 2 2 5 2 2 3" xfId="28036" xr:uid="{00000000-0005-0000-0000-0000DD0C0000}"/>
    <cellStyle name="20% - Accent2 2 2 5 2 3" xfId="13161" xr:uid="{00000000-0005-0000-0000-0000DE0C0000}"/>
    <cellStyle name="20% - Accent2 2 2 5 2 3 2" xfId="32993" xr:uid="{00000000-0005-0000-0000-0000DF0C0000}"/>
    <cellStyle name="20% - Accent2 2 2 5 2 4" xfId="23079" xr:uid="{00000000-0005-0000-0000-0000E00C0000}"/>
    <cellStyle name="20% - Accent2 2 2 5 3" xfId="6202" xr:uid="{00000000-0005-0000-0000-0000E10C0000}"/>
    <cellStyle name="20% - Accent2 2 2 5 3 2" xfId="16116" xr:uid="{00000000-0005-0000-0000-0000E20C0000}"/>
    <cellStyle name="20% - Accent2 2 2 5 3 2 2" xfId="35948" xr:uid="{00000000-0005-0000-0000-0000E30C0000}"/>
    <cellStyle name="20% - Accent2 2 2 5 3 3" xfId="26034" xr:uid="{00000000-0005-0000-0000-0000E40C0000}"/>
    <cellStyle name="20% - Accent2 2 2 5 4" xfId="11159" xr:uid="{00000000-0005-0000-0000-0000E50C0000}"/>
    <cellStyle name="20% - Accent2 2 2 5 4 2" xfId="30991" xr:uid="{00000000-0005-0000-0000-0000E60C0000}"/>
    <cellStyle name="20% - Accent2 2 2 5 5" xfId="21077" xr:uid="{00000000-0005-0000-0000-0000E70C0000}"/>
    <cellStyle name="20% - Accent2 2 2 6" xfId="2692" xr:uid="{00000000-0005-0000-0000-0000E80C0000}"/>
    <cellStyle name="20% - Accent2 2 2 6 2" xfId="7653" xr:uid="{00000000-0005-0000-0000-0000E90C0000}"/>
    <cellStyle name="20% - Accent2 2 2 6 2 2" xfId="17567" xr:uid="{00000000-0005-0000-0000-0000EA0C0000}"/>
    <cellStyle name="20% - Accent2 2 2 6 2 2 2" xfId="37399" xr:uid="{00000000-0005-0000-0000-0000EB0C0000}"/>
    <cellStyle name="20% - Accent2 2 2 6 2 3" xfId="27485" xr:uid="{00000000-0005-0000-0000-0000EC0C0000}"/>
    <cellStyle name="20% - Accent2 2 2 6 3" xfId="12610" xr:uid="{00000000-0005-0000-0000-0000ED0C0000}"/>
    <cellStyle name="20% - Accent2 2 2 6 3 2" xfId="32442" xr:uid="{00000000-0005-0000-0000-0000EE0C0000}"/>
    <cellStyle name="20% - Accent2 2 2 6 4" xfId="22528" xr:uid="{00000000-0005-0000-0000-0000EF0C0000}"/>
    <cellStyle name="20% - Accent2 2 2 7" xfId="1957" xr:uid="{00000000-0005-0000-0000-0000F00C0000}"/>
    <cellStyle name="20% - Accent2 2 2 7 2" xfId="6924" xr:uid="{00000000-0005-0000-0000-0000F10C0000}"/>
    <cellStyle name="20% - Accent2 2 2 7 2 2" xfId="16838" xr:uid="{00000000-0005-0000-0000-0000F20C0000}"/>
    <cellStyle name="20% - Accent2 2 2 7 2 2 2" xfId="36670" xr:uid="{00000000-0005-0000-0000-0000F30C0000}"/>
    <cellStyle name="20% - Accent2 2 2 7 2 3" xfId="26756" xr:uid="{00000000-0005-0000-0000-0000F40C0000}"/>
    <cellStyle name="20% - Accent2 2 2 7 3" xfId="11881" xr:uid="{00000000-0005-0000-0000-0000F50C0000}"/>
    <cellStyle name="20% - Accent2 2 2 7 3 2" xfId="31713" xr:uid="{00000000-0005-0000-0000-0000F60C0000}"/>
    <cellStyle name="20% - Accent2 2 2 7 4" xfId="21799" xr:uid="{00000000-0005-0000-0000-0000F70C0000}"/>
    <cellStyle name="20% - Accent2 2 2 8" xfId="674" xr:uid="{00000000-0005-0000-0000-0000F80C0000}"/>
    <cellStyle name="20% - Accent2 2 2 8 2" xfId="5651" xr:uid="{00000000-0005-0000-0000-0000F90C0000}"/>
    <cellStyle name="20% - Accent2 2 2 8 2 2" xfId="15565" xr:uid="{00000000-0005-0000-0000-0000FA0C0000}"/>
    <cellStyle name="20% - Accent2 2 2 8 2 2 2" xfId="35397" xr:uid="{00000000-0005-0000-0000-0000FB0C0000}"/>
    <cellStyle name="20% - Accent2 2 2 8 2 3" xfId="25483" xr:uid="{00000000-0005-0000-0000-0000FC0C0000}"/>
    <cellStyle name="20% - Accent2 2 2 8 3" xfId="10608" xr:uid="{00000000-0005-0000-0000-0000FD0C0000}"/>
    <cellStyle name="20% - Accent2 2 2 8 3 2" xfId="30440" xr:uid="{00000000-0005-0000-0000-0000FE0C0000}"/>
    <cellStyle name="20% - Accent2 2 2 8 4" xfId="20526" xr:uid="{00000000-0005-0000-0000-0000FF0C0000}"/>
    <cellStyle name="20% - Accent2 2 2 9" xfId="3976" xr:uid="{00000000-0005-0000-0000-0000000D0000}"/>
    <cellStyle name="20% - Accent2 2 2 9 2" xfId="8933" xr:uid="{00000000-0005-0000-0000-0000010D0000}"/>
    <cellStyle name="20% - Accent2 2 2 9 2 2" xfId="18847" xr:uid="{00000000-0005-0000-0000-0000020D0000}"/>
    <cellStyle name="20% - Accent2 2 2 9 2 2 2" xfId="38679" xr:uid="{00000000-0005-0000-0000-0000030D0000}"/>
    <cellStyle name="20% - Accent2 2 2 9 2 3" xfId="28765" xr:uid="{00000000-0005-0000-0000-0000040D0000}"/>
    <cellStyle name="20% - Accent2 2 2 9 3" xfId="13890" xr:uid="{00000000-0005-0000-0000-0000050D0000}"/>
    <cellStyle name="20% - Accent2 2 2 9 3 2" xfId="33722" xr:uid="{00000000-0005-0000-0000-0000060D0000}"/>
    <cellStyle name="20% - Accent2 2 2 9 4" xfId="23808" xr:uid="{00000000-0005-0000-0000-0000070D0000}"/>
    <cellStyle name="20% - Accent2 2 3" xfId="137" xr:uid="{00000000-0005-0000-0000-0000080D0000}"/>
    <cellStyle name="20% - Accent2 2 3 10" xfId="4561" xr:uid="{00000000-0005-0000-0000-0000090D0000}"/>
    <cellStyle name="20% - Accent2 2 3 10 2" xfId="9518" xr:uid="{00000000-0005-0000-0000-00000A0D0000}"/>
    <cellStyle name="20% - Accent2 2 3 10 2 2" xfId="19432" xr:uid="{00000000-0005-0000-0000-00000B0D0000}"/>
    <cellStyle name="20% - Accent2 2 3 10 2 2 2" xfId="39264" xr:uid="{00000000-0005-0000-0000-00000C0D0000}"/>
    <cellStyle name="20% - Accent2 2 3 10 2 3" xfId="29350" xr:uid="{00000000-0005-0000-0000-00000D0D0000}"/>
    <cellStyle name="20% - Accent2 2 3 10 3" xfId="14475" xr:uid="{00000000-0005-0000-0000-00000E0D0000}"/>
    <cellStyle name="20% - Accent2 2 3 10 3 2" xfId="34307" xr:uid="{00000000-0005-0000-0000-00000F0D0000}"/>
    <cellStyle name="20% - Accent2 2 3 10 4" xfId="24393" xr:uid="{00000000-0005-0000-0000-0000100D0000}"/>
    <cellStyle name="20% - Accent2 2 3 11" xfId="5119" xr:uid="{00000000-0005-0000-0000-0000110D0000}"/>
    <cellStyle name="20% - Accent2 2 3 11 2" xfId="15033" xr:uid="{00000000-0005-0000-0000-0000120D0000}"/>
    <cellStyle name="20% - Accent2 2 3 11 2 2" xfId="34865" xr:uid="{00000000-0005-0000-0000-0000130D0000}"/>
    <cellStyle name="20% - Accent2 2 3 11 3" xfId="24951" xr:uid="{00000000-0005-0000-0000-0000140D0000}"/>
    <cellStyle name="20% - Accent2 2 3 12" xfId="10076" xr:uid="{00000000-0005-0000-0000-0000150D0000}"/>
    <cellStyle name="20% - Accent2 2 3 12 2" xfId="29908" xr:uid="{00000000-0005-0000-0000-0000160D0000}"/>
    <cellStyle name="20% - Accent2 2 3 13" xfId="19994" xr:uid="{00000000-0005-0000-0000-0000170D0000}"/>
    <cellStyle name="20% - Accent2 2 3 2" xfId="277" xr:uid="{00000000-0005-0000-0000-0000180D0000}"/>
    <cellStyle name="20% - Accent2 2 3 2 10" xfId="5258" xr:uid="{00000000-0005-0000-0000-0000190D0000}"/>
    <cellStyle name="20% - Accent2 2 3 2 10 2" xfId="15172" xr:uid="{00000000-0005-0000-0000-00001A0D0000}"/>
    <cellStyle name="20% - Accent2 2 3 2 10 2 2" xfId="35004" xr:uid="{00000000-0005-0000-0000-00001B0D0000}"/>
    <cellStyle name="20% - Accent2 2 3 2 10 3" xfId="25090" xr:uid="{00000000-0005-0000-0000-00001C0D0000}"/>
    <cellStyle name="20% - Accent2 2 3 2 11" xfId="10215" xr:uid="{00000000-0005-0000-0000-00001D0D0000}"/>
    <cellStyle name="20% - Accent2 2 3 2 11 2" xfId="30047" xr:uid="{00000000-0005-0000-0000-00001E0D0000}"/>
    <cellStyle name="20% - Accent2 2 3 2 12" xfId="20133" xr:uid="{00000000-0005-0000-0000-00001F0D0000}"/>
    <cellStyle name="20% - Accent2 2 3 2 2" xfId="559" xr:uid="{00000000-0005-0000-0000-0000200D0000}"/>
    <cellStyle name="20% - Accent2 2 3 2 2 10" xfId="10494" xr:uid="{00000000-0005-0000-0000-0000210D0000}"/>
    <cellStyle name="20% - Accent2 2 3 2 2 10 2" xfId="30326" xr:uid="{00000000-0005-0000-0000-0000220D0000}"/>
    <cellStyle name="20% - Accent2 2 3 2 2 11" xfId="20412" xr:uid="{00000000-0005-0000-0000-0000230D0000}"/>
    <cellStyle name="20% - Accent2 2 3 2 2 2" xfId="1893" xr:uid="{00000000-0005-0000-0000-0000240D0000}"/>
    <cellStyle name="20% - Accent2 2 3 2 2 2 2" xfId="3906" xr:uid="{00000000-0005-0000-0000-0000250D0000}"/>
    <cellStyle name="20% - Accent2 2 3 2 2 2 2 2" xfId="8863" xr:uid="{00000000-0005-0000-0000-0000260D0000}"/>
    <cellStyle name="20% - Accent2 2 3 2 2 2 2 2 2" xfId="18777" xr:uid="{00000000-0005-0000-0000-0000270D0000}"/>
    <cellStyle name="20% - Accent2 2 3 2 2 2 2 2 2 2" xfId="38609" xr:uid="{00000000-0005-0000-0000-0000280D0000}"/>
    <cellStyle name="20% - Accent2 2 3 2 2 2 2 2 3" xfId="28695" xr:uid="{00000000-0005-0000-0000-0000290D0000}"/>
    <cellStyle name="20% - Accent2 2 3 2 2 2 2 3" xfId="13820" xr:uid="{00000000-0005-0000-0000-00002A0D0000}"/>
    <cellStyle name="20% - Accent2 2 3 2 2 2 2 3 2" xfId="33652" xr:uid="{00000000-0005-0000-0000-00002B0D0000}"/>
    <cellStyle name="20% - Accent2 2 3 2 2 2 2 4" xfId="23738" xr:uid="{00000000-0005-0000-0000-00002C0D0000}"/>
    <cellStyle name="20% - Accent2 2 3 2 2 2 3" xfId="2616" xr:uid="{00000000-0005-0000-0000-00002D0D0000}"/>
    <cellStyle name="20% - Accent2 2 3 2 2 2 3 2" xfId="7583" xr:uid="{00000000-0005-0000-0000-00002E0D0000}"/>
    <cellStyle name="20% - Accent2 2 3 2 2 2 3 2 2" xfId="17497" xr:uid="{00000000-0005-0000-0000-00002F0D0000}"/>
    <cellStyle name="20% - Accent2 2 3 2 2 2 3 2 2 2" xfId="37329" xr:uid="{00000000-0005-0000-0000-0000300D0000}"/>
    <cellStyle name="20% - Accent2 2 3 2 2 2 3 2 3" xfId="27415" xr:uid="{00000000-0005-0000-0000-0000310D0000}"/>
    <cellStyle name="20% - Accent2 2 3 2 2 2 3 3" xfId="12540" xr:uid="{00000000-0005-0000-0000-0000320D0000}"/>
    <cellStyle name="20% - Accent2 2 3 2 2 2 3 3 2" xfId="32372" xr:uid="{00000000-0005-0000-0000-0000330D0000}"/>
    <cellStyle name="20% - Accent2 2 3 2 2 2 3 4" xfId="22458" xr:uid="{00000000-0005-0000-0000-0000340D0000}"/>
    <cellStyle name="20% - Accent2 2 3 2 2 2 4" xfId="6861" xr:uid="{00000000-0005-0000-0000-0000350D0000}"/>
    <cellStyle name="20% - Accent2 2 3 2 2 2 4 2" xfId="16775" xr:uid="{00000000-0005-0000-0000-0000360D0000}"/>
    <cellStyle name="20% - Accent2 2 3 2 2 2 4 2 2" xfId="36607" xr:uid="{00000000-0005-0000-0000-0000370D0000}"/>
    <cellStyle name="20% - Accent2 2 3 2 2 2 4 3" xfId="26693" xr:uid="{00000000-0005-0000-0000-0000380D0000}"/>
    <cellStyle name="20% - Accent2 2 3 2 2 2 5" xfId="11818" xr:uid="{00000000-0005-0000-0000-0000390D0000}"/>
    <cellStyle name="20% - Accent2 2 3 2 2 2 5 2" xfId="31650" xr:uid="{00000000-0005-0000-0000-00003A0D0000}"/>
    <cellStyle name="20% - Accent2 2 3 2 2 2 6" xfId="21736" xr:uid="{00000000-0005-0000-0000-00003B0D0000}"/>
    <cellStyle name="20% - Accent2 2 3 2 2 3" xfId="1534" xr:uid="{00000000-0005-0000-0000-00003C0D0000}"/>
    <cellStyle name="20% - Accent2 2 3 2 2 3 2" xfId="3547" xr:uid="{00000000-0005-0000-0000-00003D0D0000}"/>
    <cellStyle name="20% - Accent2 2 3 2 2 3 2 2" xfId="8504" xr:uid="{00000000-0005-0000-0000-00003E0D0000}"/>
    <cellStyle name="20% - Accent2 2 3 2 2 3 2 2 2" xfId="18418" xr:uid="{00000000-0005-0000-0000-00003F0D0000}"/>
    <cellStyle name="20% - Accent2 2 3 2 2 3 2 2 2 2" xfId="38250" xr:uid="{00000000-0005-0000-0000-0000400D0000}"/>
    <cellStyle name="20% - Accent2 2 3 2 2 3 2 2 3" xfId="28336" xr:uid="{00000000-0005-0000-0000-0000410D0000}"/>
    <cellStyle name="20% - Accent2 2 3 2 2 3 2 3" xfId="13461" xr:uid="{00000000-0005-0000-0000-0000420D0000}"/>
    <cellStyle name="20% - Accent2 2 3 2 2 3 2 3 2" xfId="33293" xr:uid="{00000000-0005-0000-0000-0000430D0000}"/>
    <cellStyle name="20% - Accent2 2 3 2 2 3 2 4" xfId="23379" xr:uid="{00000000-0005-0000-0000-0000440D0000}"/>
    <cellStyle name="20% - Accent2 2 3 2 2 3 3" xfId="6502" xr:uid="{00000000-0005-0000-0000-0000450D0000}"/>
    <cellStyle name="20% - Accent2 2 3 2 2 3 3 2" xfId="16416" xr:uid="{00000000-0005-0000-0000-0000460D0000}"/>
    <cellStyle name="20% - Accent2 2 3 2 2 3 3 2 2" xfId="36248" xr:uid="{00000000-0005-0000-0000-0000470D0000}"/>
    <cellStyle name="20% - Accent2 2 3 2 2 3 3 3" xfId="26334" xr:uid="{00000000-0005-0000-0000-0000480D0000}"/>
    <cellStyle name="20% - Accent2 2 3 2 2 3 4" xfId="11459" xr:uid="{00000000-0005-0000-0000-0000490D0000}"/>
    <cellStyle name="20% - Accent2 2 3 2 2 3 4 2" xfId="31291" xr:uid="{00000000-0005-0000-0000-00004A0D0000}"/>
    <cellStyle name="20% - Accent2 2 3 2 2 3 5" xfId="21377" xr:uid="{00000000-0005-0000-0000-00004B0D0000}"/>
    <cellStyle name="20% - Accent2 2 3 2 2 4" xfId="3141" xr:uid="{00000000-0005-0000-0000-00004C0D0000}"/>
    <cellStyle name="20% - Accent2 2 3 2 2 4 2" xfId="8098" xr:uid="{00000000-0005-0000-0000-00004D0D0000}"/>
    <cellStyle name="20% - Accent2 2 3 2 2 4 2 2" xfId="18012" xr:uid="{00000000-0005-0000-0000-00004E0D0000}"/>
    <cellStyle name="20% - Accent2 2 3 2 2 4 2 2 2" xfId="37844" xr:uid="{00000000-0005-0000-0000-00004F0D0000}"/>
    <cellStyle name="20% - Accent2 2 3 2 2 4 2 3" xfId="27930" xr:uid="{00000000-0005-0000-0000-0000500D0000}"/>
    <cellStyle name="20% - Accent2 2 3 2 2 4 3" xfId="13055" xr:uid="{00000000-0005-0000-0000-0000510D0000}"/>
    <cellStyle name="20% - Accent2 2 3 2 2 4 3 2" xfId="32887" xr:uid="{00000000-0005-0000-0000-0000520D0000}"/>
    <cellStyle name="20% - Accent2 2 3 2 2 4 4" xfId="22973" xr:uid="{00000000-0005-0000-0000-0000530D0000}"/>
    <cellStyle name="20% - Accent2 2 3 2 2 5" xfId="2257" xr:uid="{00000000-0005-0000-0000-0000540D0000}"/>
    <cellStyle name="20% - Accent2 2 3 2 2 5 2" xfId="7224" xr:uid="{00000000-0005-0000-0000-0000550D0000}"/>
    <cellStyle name="20% - Accent2 2 3 2 2 5 2 2" xfId="17138" xr:uid="{00000000-0005-0000-0000-0000560D0000}"/>
    <cellStyle name="20% - Accent2 2 3 2 2 5 2 2 2" xfId="36970" xr:uid="{00000000-0005-0000-0000-0000570D0000}"/>
    <cellStyle name="20% - Accent2 2 3 2 2 5 2 3" xfId="27056" xr:uid="{00000000-0005-0000-0000-0000580D0000}"/>
    <cellStyle name="20% - Accent2 2 3 2 2 5 3" xfId="12181" xr:uid="{00000000-0005-0000-0000-0000590D0000}"/>
    <cellStyle name="20% - Accent2 2 3 2 2 5 3 2" xfId="32013" xr:uid="{00000000-0005-0000-0000-00005A0D0000}"/>
    <cellStyle name="20% - Accent2 2 3 2 2 5 4" xfId="22099" xr:uid="{00000000-0005-0000-0000-00005B0D0000}"/>
    <cellStyle name="20% - Accent2 2 3 2 2 6" xfId="1120" xr:uid="{00000000-0005-0000-0000-00005C0D0000}"/>
    <cellStyle name="20% - Accent2 2 3 2 2 6 2" xfId="6096" xr:uid="{00000000-0005-0000-0000-00005D0D0000}"/>
    <cellStyle name="20% - Accent2 2 3 2 2 6 2 2" xfId="16010" xr:uid="{00000000-0005-0000-0000-00005E0D0000}"/>
    <cellStyle name="20% - Accent2 2 3 2 2 6 2 2 2" xfId="35842" xr:uid="{00000000-0005-0000-0000-00005F0D0000}"/>
    <cellStyle name="20% - Accent2 2 3 2 2 6 2 3" xfId="25928" xr:uid="{00000000-0005-0000-0000-0000600D0000}"/>
    <cellStyle name="20% - Accent2 2 3 2 2 6 3" xfId="11053" xr:uid="{00000000-0005-0000-0000-0000610D0000}"/>
    <cellStyle name="20% - Accent2 2 3 2 2 6 3 2" xfId="30885" xr:uid="{00000000-0005-0000-0000-0000620D0000}"/>
    <cellStyle name="20% - Accent2 2 3 2 2 6 4" xfId="20971" xr:uid="{00000000-0005-0000-0000-0000630D0000}"/>
    <cellStyle name="20% - Accent2 2 3 2 2 7" xfId="4421" xr:uid="{00000000-0005-0000-0000-0000640D0000}"/>
    <cellStyle name="20% - Accent2 2 3 2 2 7 2" xfId="9378" xr:uid="{00000000-0005-0000-0000-0000650D0000}"/>
    <cellStyle name="20% - Accent2 2 3 2 2 7 2 2" xfId="19292" xr:uid="{00000000-0005-0000-0000-0000660D0000}"/>
    <cellStyle name="20% - Accent2 2 3 2 2 7 2 2 2" xfId="39124" xr:uid="{00000000-0005-0000-0000-0000670D0000}"/>
    <cellStyle name="20% - Accent2 2 3 2 2 7 2 3" xfId="29210" xr:uid="{00000000-0005-0000-0000-0000680D0000}"/>
    <cellStyle name="20% - Accent2 2 3 2 2 7 3" xfId="14335" xr:uid="{00000000-0005-0000-0000-0000690D0000}"/>
    <cellStyle name="20% - Accent2 2 3 2 2 7 3 2" xfId="34167" xr:uid="{00000000-0005-0000-0000-00006A0D0000}"/>
    <cellStyle name="20% - Accent2 2 3 2 2 7 4" xfId="24253" xr:uid="{00000000-0005-0000-0000-00006B0D0000}"/>
    <cellStyle name="20% - Accent2 2 3 2 2 8" xfId="4979" xr:uid="{00000000-0005-0000-0000-00006C0D0000}"/>
    <cellStyle name="20% - Accent2 2 3 2 2 8 2" xfId="9936" xr:uid="{00000000-0005-0000-0000-00006D0D0000}"/>
    <cellStyle name="20% - Accent2 2 3 2 2 8 2 2" xfId="19850" xr:uid="{00000000-0005-0000-0000-00006E0D0000}"/>
    <cellStyle name="20% - Accent2 2 3 2 2 8 2 2 2" xfId="39682" xr:uid="{00000000-0005-0000-0000-00006F0D0000}"/>
    <cellStyle name="20% - Accent2 2 3 2 2 8 2 3" xfId="29768" xr:uid="{00000000-0005-0000-0000-0000700D0000}"/>
    <cellStyle name="20% - Accent2 2 3 2 2 8 3" xfId="14893" xr:uid="{00000000-0005-0000-0000-0000710D0000}"/>
    <cellStyle name="20% - Accent2 2 3 2 2 8 3 2" xfId="34725" xr:uid="{00000000-0005-0000-0000-0000720D0000}"/>
    <cellStyle name="20% - Accent2 2 3 2 2 8 4" xfId="24811" xr:uid="{00000000-0005-0000-0000-0000730D0000}"/>
    <cellStyle name="20% - Accent2 2 3 2 2 9" xfId="5537" xr:uid="{00000000-0005-0000-0000-0000740D0000}"/>
    <cellStyle name="20% - Accent2 2 3 2 2 9 2" xfId="15451" xr:uid="{00000000-0005-0000-0000-0000750D0000}"/>
    <cellStyle name="20% - Accent2 2 3 2 2 9 2 2" xfId="35283" xr:uid="{00000000-0005-0000-0000-0000760D0000}"/>
    <cellStyle name="20% - Accent2 2 3 2 2 9 3" xfId="25369" xr:uid="{00000000-0005-0000-0000-0000770D0000}"/>
    <cellStyle name="20% - Accent2 2 3 2 3" xfId="1713" xr:uid="{00000000-0005-0000-0000-0000780D0000}"/>
    <cellStyle name="20% - Accent2 2 3 2 3 2" xfId="3726" xr:uid="{00000000-0005-0000-0000-0000790D0000}"/>
    <cellStyle name="20% - Accent2 2 3 2 3 2 2" xfId="8683" xr:uid="{00000000-0005-0000-0000-00007A0D0000}"/>
    <cellStyle name="20% - Accent2 2 3 2 3 2 2 2" xfId="18597" xr:uid="{00000000-0005-0000-0000-00007B0D0000}"/>
    <cellStyle name="20% - Accent2 2 3 2 3 2 2 2 2" xfId="38429" xr:uid="{00000000-0005-0000-0000-00007C0D0000}"/>
    <cellStyle name="20% - Accent2 2 3 2 3 2 2 3" xfId="28515" xr:uid="{00000000-0005-0000-0000-00007D0D0000}"/>
    <cellStyle name="20% - Accent2 2 3 2 3 2 3" xfId="13640" xr:uid="{00000000-0005-0000-0000-00007E0D0000}"/>
    <cellStyle name="20% - Accent2 2 3 2 3 2 3 2" xfId="33472" xr:uid="{00000000-0005-0000-0000-00007F0D0000}"/>
    <cellStyle name="20% - Accent2 2 3 2 3 2 4" xfId="23558" xr:uid="{00000000-0005-0000-0000-0000800D0000}"/>
    <cellStyle name="20% - Accent2 2 3 2 3 3" xfId="2436" xr:uid="{00000000-0005-0000-0000-0000810D0000}"/>
    <cellStyle name="20% - Accent2 2 3 2 3 3 2" xfId="7403" xr:uid="{00000000-0005-0000-0000-0000820D0000}"/>
    <cellStyle name="20% - Accent2 2 3 2 3 3 2 2" xfId="17317" xr:uid="{00000000-0005-0000-0000-0000830D0000}"/>
    <cellStyle name="20% - Accent2 2 3 2 3 3 2 2 2" xfId="37149" xr:uid="{00000000-0005-0000-0000-0000840D0000}"/>
    <cellStyle name="20% - Accent2 2 3 2 3 3 2 3" xfId="27235" xr:uid="{00000000-0005-0000-0000-0000850D0000}"/>
    <cellStyle name="20% - Accent2 2 3 2 3 3 3" xfId="12360" xr:uid="{00000000-0005-0000-0000-0000860D0000}"/>
    <cellStyle name="20% - Accent2 2 3 2 3 3 3 2" xfId="32192" xr:uid="{00000000-0005-0000-0000-0000870D0000}"/>
    <cellStyle name="20% - Accent2 2 3 2 3 3 4" xfId="22278" xr:uid="{00000000-0005-0000-0000-0000880D0000}"/>
    <cellStyle name="20% - Accent2 2 3 2 3 4" xfId="6681" xr:uid="{00000000-0005-0000-0000-0000890D0000}"/>
    <cellStyle name="20% - Accent2 2 3 2 3 4 2" xfId="16595" xr:uid="{00000000-0005-0000-0000-00008A0D0000}"/>
    <cellStyle name="20% - Accent2 2 3 2 3 4 2 2" xfId="36427" xr:uid="{00000000-0005-0000-0000-00008B0D0000}"/>
    <cellStyle name="20% - Accent2 2 3 2 3 4 3" xfId="26513" xr:uid="{00000000-0005-0000-0000-00008C0D0000}"/>
    <cellStyle name="20% - Accent2 2 3 2 3 5" xfId="11638" xr:uid="{00000000-0005-0000-0000-00008D0D0000}"/>
    <cellStyle name="20% - Accent2 2 3 2 3 5 2" xfId="31470" xr:uid="{00000000-0005-0000-0000-00008E0D0000}"/>
    <cellStyle name="20% - Accent2 2 3 2 3 6" xfId="21556" xr:uid="{00000000-0005-0000-0000-00008F0D0000}"/>
    <cellStyle name="20% - Accent2 2 3 2 4" xfId="1354" xr:uid="{00000000-0005-0000-0000-0000900D0000}"/>
    <cellStyle name="20% - Accent2 2 3 2 4 2" xfId="3367" xr:uid="{00000000-0005-0000-0000-0000910D0000}"/>
    <cellStyle name="20% - Accent2 2 3 2 4 2 2" xfId="8324" xr:uid="{00000000-0005-0000-0000-0000920D0000}"/>
    <cellStyle name="20% - Accent2 2 3 2 4 2 2 2" xfId="18238" xr:uid="{00000000-0005-0000-0000-0000930D0000}"/>
    <cellStyle name="20% - Accent2 2 3 2 4 2 2 2 2" xfId="38070" xr:uid="{00000000-0005-0000-0000-0000940D0000}"/>
    <cellStyle name="20% - Accent2 2 3 2 4 2 2 3" xfId="28156" xr:uid="{00000000-0005-0000-0000-0000950D0000}"/>
    <cellStyle name="20% - Accent2 2 3 2 4 2 3" xfId="13281" xr:uid="{00000000-0005-0000-0000-0000960D0000}"/>
    <cellStyle name="20% - Accent2 2 3 2 4 2 3 2" xfId="33113" xr:uid="{00000000-0005-0000-0000-0000970D0000}"/>
    <cellStyle name="20% - Accent2 2 3 2 4 2 4" xfId="23199" xr:uid="{00000000-0005-0000-0000-0000980D0000}"/>
    <cellStyle name="20% - Accent2 2 3 2 4 3" xfId="6322" xr:uid="{00000000-0005-0000-0000-0000990D0000}"/>
    <cellStyle name="20% - Accent2 2 3 2 4 3 2" xfId="16236" xr:uid="{00000000-0005-0000-0000-00009A0D0000}"/>
    <cellStyle name="20% - Accent2 2 3 2 4 3 2 2" xfId="36068" xr:uid="{00000000-0005-0000-0000-00009B0D0000}"/>
    <cellStyle name="20% - Accent2 2 3 2 4 3 3" xfId="26154" xr:uid="{00000000-0005-0000-0000-00009C0D0000}"/>
    <cellStyle name="20% - Accent2 2 3 2 4 4" xfId="11279" xr:uid="{00000000-0005-0000-0000-00009D0D0000}"/>
    <cellStyle name="20% - Accent2 2 3 2 4 4 2" xfId="31111" xr:uid="{00000000-0005-0000-0000-00009E0D0000}"/>
    <cellStyle name="20% - Accent2 2 3 2 4 5" xfId="21197" xr:uid="{00000000-0005-0000-0000-00009F0D0000}"/>
    <cellStyle name="20% - Accent2 2 3 2 5" xfId="2860" xr:uid="{00000000-0005-0000-0000-0000A00D0000}"/>
    <cellStyle name="20% - Accent2 2 3 2 5 2" xfId="7819" xr:uid="{00000000-0005-0000-0000-0000A10D0000}"/>
    <cellStyle name="20% - Accent2 2 3 2 5 2 2" xfId="17733" xr:uid="{00000000-0005-0000-0000-0000A20D0000}"/>
    <cellStyle name="20% - Accent2 2 3 2 5 2 2 2" xfId="37565" xr:uid="{00000000-0005-0000-0000-0000A30D0000}"/>
    <cellStyle name="20% - Accent2 2 3 2 5 2 3" xfId="27651" xr:uid="{00000000-0005-0000-0000-0000A40D0000}"/>
    <cellStyle name="20% - Accent2 2 3 2 5 3" xfId="12776" xr:uid="{00000000-0005-0000-0000-0000A50D0000}"/>
    <cellStyle name="20% - Accent2 2 3 2 5 3 2" xfId="32608" xr:uid="{00000000-0005-0000-0000-0000A60D0000}"/>
    <cellStyle name="20% - Accent2 2 3 2 5 4" xfId="22694" xr:uid="{00000000-0005-0000-0000-0000A70D0000}"/>
    <cellStyle name="20% - Accent2 2 3 2 6" xfId="2077" xr:uid="{00000000-0005-0000-0000-0000A80D0000}"/>
    <cellStyle name="20% - Accent2 2 3 2 6 2" xfId="7044" xr:uid="{00000000-0005-0000-0000-0000A90D0000}"/>
    <cellStyle name="20% - Accent2 2 3 2 6 2 2" xfId="16958" xr:uid="{00000000-0005-0000-0000-0000AA0D0000}"/>
    <cellStyle name="20% - Accent2 2 3 2 6 2 2 2" xfId="36790" xr:uid="{00000000-0005-0000-0000-0000AB0D0000}"/>
    <cellStyle name="20% - Accent2 2 3 2 6 2 3" xfId="26876" xr:uid="{00000000-0005-0000-0000-0000AC0D0000}"/>
    <cellStyle name="20% - Accent2 2 3 2 6 3" xfId="12001" xr:uid="{00000000-0005-0000-0000-0000AD0D0000}"/>
    <cellStyle name="20% - Accent2 2 3 2 6 3 2" xfId="31833" xr:uid="{00000000-0005-0000-0000-0000AE0D0000}"/>
    <cellStyle name="20% - Accent2 2 3 2 6 4" xfId="21919" xr:uid="{00000000-0005-0000-0000-0000AF0D0000}"/>
    <cellStyle name="20% - Accent2 2 3 2 7" xfId="840" xr:uid="{00000000-0005-0000-0000-0000B00D0000}"/>
    <cellStyle name="20% - Accent2 2 3 2 7 2" xfId="5817" xr:uid="{00000000-0005-0000-0000-0000B10D0000}"/>
    <cellStyle name="20% - Accent2 2 3 2 7 2 2" xfId="15731" xr:uid="{00000000-0005-0000-0000-0000B20D0000}"/>
    <cellStyle name="20% - Accent2 2 3 2 7 2 2 2" xfId="35563" xr:uid="{00000000-0005-0000-0000-0000B30D0000}"/>
    <cellStyle name="20% - Accent2 2 3 2 7 2 3" xfId="25649" xr:uid="{00000000-0005-0000-0000-0000B40D0000}"/>
    <cellStyle name="20% - Accent2 2 3 2 7 3" xfId="10774" xr:uid="{00000000-0005-0000-0000-0000B50D0000}"/>
    <cellStyle name="20% - Accent2 2 3 2 7 3 2" xfId="30606" xr:uid="{00000000-0005-0000-0000-0000B60D0000}"/>
    <cellStyle name="20% - Accent2 2 3 2 7 4" xfId="20692" xr:uid="{00000000-0005-0000-0000-0000B70D0000}"/>
    <cellStyle name="20% - Accent2 2 3 2 8" xfId="4142" xr:uid="{00000000-0005-0000-0000-0000B80D0000}"/>
    <cellStyle name="20% - Accent2 2 3 2 8 2" xfId="9099" xr:uid="{00000000-0005-0000-0000-0000B90D0000}"/>
    <cellStyle name="20% - Accent2 2 3 2 8 2 2" xfId="19013" xr:uid="{00000000-0005-0000-0000-0000BA0D0000}"/>
    <cellStyle name="20% - Accent2 2 3 2 8 2 2 2" xfId="38845" xr:uid="{00000000-0005-0000-0000-0000BB0D0000}"/>
    <cellStyle name="20% - Accent2 2 3 2 8 2 3" xfId="28931" xr:uid="{00000000-0005-0000-0000-0000BC0D0000}"/>
    <cellStyle name="20% - Accent2 2 3 2 8 3" xfId="14056" xr:uid="{00000000-0005-0000-0000-0000BD0D0000}"/>
    <cellStyle name="20% - Accent2 2 3 2 8 3 2" xfId="33888" xr:uid="{00000000-0005-0000-0000-0000BE0D0000}"/>
    <cellStyle name="20% - Accent2 2 3 2 8 4" xfId="23974" xr:uid="{00000000-0005-0000-0000-0000BF0D0000}"/>
    <cellStyle name="20% - Accent2 2 3 2 9" xfId="4700" xr:uid="{00000000-0005-0000-0000-0000C00D0000}"/>
    <cellStyle name="20% - Accent2 2 3 2 9 2" xfId="9657" xr:uid="{00000000-0005-0000-0000-0000C10D0000}"/>
    <cellStyle name="20% - Accent2 2 3 2 9 2 2" xfId="19571" xr:uid="{00000000-0005-0000-0000-0000C20D0000}"/>
    <cellStyle name="20% - Accent2 2 3 2 9 2 2 2" xfId="39403" xr:uid="{00000000-0005-0000-0000-0000C30D0000}"/>
    <cellStyle name="20% - Accent2 2 3 2 9 2 3" xfId="29489" xr:uid="{00000000-0005-0000-0000-0000C40D0000}"/>
    <cellStyle name="20% - Accent2 2 3 2 9 3" xfId="14614" xr:uid="{00000000-0005-0000-0000-0000C50D0000}"/>
    <cellStyle name="20% - Accent2 2 3 2 9 3 2" xfId="34446" xr:uid="{00000000-0005-0000-0000-0000C60D0000}"/>
    <cellStyle name="20% - Accent2 2 3 2 9 4" xfId="24532" xr:uid="{00000000-0005-0000-0000-0000C70D0000}"/>
    <cellStyle name="20% - Accent2 2 3 3" xfId="420" xr:uid="{00000000-0005-0000-0000-0000C80D0000}"/>
    <cellStyle name="20% - Accent2 2 3 3 10" xfId="10355" xr:uid="{00000000-0005-0000-0000-0000C90D0000}"/>
    <cellStyle name="20% - Accent2 2 3 3 10 2" xfId="30187" xr:uid="{00000000-0005-0000-0000-0000CA0D0000}"/>
    <cellStyle name="20% - Accent2 2 3 3 11" xfId="20273" xr:uid="{00000000-0005-0000-0000-0000CB0D0000}"/>
    <cellStyle name="20% - Accent2 2 3 3 2" xfId="1803" xr:uid="{00000000-0005-0000-0000-0000CC0D0000}"/>
    <cellStyle name="20% - Accent2 2 3 3 2 2" xfId="3816" xr:uid="{00000000-0005-0000-0000-0000CD0D0000}"/>
    <cellStyle name="20% - Accent2 2 3 3 2 2 2" xfId="8773" xr:uid="{00000000-0005-0000-0000-0000CE0D0000}"/>
    <cellStyle name="20% - Accent2 2 3 3 2 2 2 2" xfId="18687" xr:uid="{00000000-0005-0000-0000-0000CF0D0000}"/>
    <cellStyle name="20% - Accent2 2 3 3 2 2 2 2 2" xfId="38519" xr:uid="{00000000-0005-0000-0000-0000D00D0000}"/>
    <cellStyle name="20% - Accent2 2 3 3 2 2 2 3" xfId="28605" xr:uid="{00000000-0005-0000-0000-0000D10D0000}"/>
    <cellStyle name="20% - Accent2 2 3 3 2 2 3" xfId="13730" xr:uid="{00000000-0005-0000-0000-0000D20D0000}"/>
    <cellStyle name="20% - Accent2 2 3 3 2 2 3 2" xfId="33562" xr:uid="{00000000-0005-0000-0000-0000D30D0000}"/>
    <cellStyle name="20% - Accent2 2 3 3 2 2 4" xfId="23648" xr:uid="{00000000-0005-0000-0000-0000D40D0000}"/>
    <cellStyle name="20% - Accent2 2 3 3 2 3" xfId="2526" xr:uid="{00000000-0005-0000-0000-0000D50D0000}"/>
    <cellStyle name="20% - Accent2 2 3 3 2 3 2" xfId="7493" xr:uid="{00000000-0005-0000-0000-0000D60D0000}"/>
    <cellStyle name="20% - Accent2 2 3 3 2 3 2 2" xfId="17407" xr:uid="{00000000-0005-0000-0000-0000D70D0000}"/>
    <cellStyle name="20% - Accent2 2 3 3 2 3 2 2 2" xfId="37239" xr:uid="{00000000-0005-0000-0000-0000D80D0000}"/>
    <cellStyle name="20% - Accent2 2 3 3 2 3 2 3" xfId="27325" xr:uid="{00000000-0005-0000-0000-0000D90D0000}"/>
    <cellStyle name="20% - Accent2 2 3 3 2 3 3" xfId="12450" xr:uid="{00000000-0005-0000-0000-0000DA0D0000}"/>
    <cellStyle name="20% - Accent2 2 3 3 2 3 3 2" xfId="32282" xr:uid="{00000000-0005-0000-0000-0000DB0D0000}"/>
    <cellStyle name="20% - Accent2 2 3 3 2 3 4" xfId="22368" xr:uid="{00000000-0005-0000-0000-0000DC0D0000}"/>
    <cellStyle name="20% - Accent2 2 3 3 2 4" xfId="6771" xr:uid="{00000000-0005-0000-0000-0000DD0D0000}"/>
    <cellStyle name="20% - Accent2 2 3 3 2 4 2" xfId="16685" xr:uid="{00000000-0005-0000-0000-0000DE0D0000}"/>
    <cellStyle name="20% - Accent2 2 3 3 2 4 2 2" xfId="36517" xr:uid="{00000000-0005-0000-0000-0000DF0D0000}"/>
    <cellStyle name="20% - Accent2 2 3 3 2 4 3" xfId="26603" xr:uid="{00000000-0005-0000-0000-0000E00D0000}"/>
    <cellStyle name="20% - Accent2 2 3 3 2 5" xfId="11728" xr:uid="{00000000-0005-0000-0000-0000E10D0000}"/>
    <cellStyle name="20% - Accent2 2 3 3 2 5 2" xfId="31560" xr:uid="{00000000-0005-0000-0000-0000E20D0000}"/>
    <cellStyle name="20% - Accent2 2 3 3 2 6" xfId="21646" xr:uid="{00000000-0005-0000-0000-0000E30D0000}"/>
    <cellStyle name="20% - Accent2 2 3 3 3" xfId="1444" xr:uid="{00000000-0005-0000-0000-0000E40D0000}"/>
    <cellStyle name="20% - Accent2 2 3 3 3 2" xfId="3457" xr:uid="{00000000-0005-0000-0000-0000E50D0000}"/>
    <cellStyle name="20% - Accent2 2 3 3 3 2 2" xfId="8414" xr:uid="{00000000-0005-0000-0000-0000E60D0000}"/>
    <cellStyle name="20% - Accent2 2 3 3 3 2 2 2" xfId="18328" xr:uid="{00000000-0005-0000-0000-0000E70D0000}"/>
    <cellStyle name="20% - Accent2 2 3 3 3 2 2 2 2" xfId="38160" xr:uid="{00000000-0005-0000-0000-0000E80D0000}"/>
    <cellStyle name="20% - Accent2 2 3 3 3 2 2 3" xfId="28246" xr:uid="{00000000-0005-0000-0000-0000E90D0000}"/>
    <cellStyle name="20% - Accent2 2 3 3 3 2 3" xfId="13371" xr:uid="{00000000-0005-0000-0000-0000EA0D0000}"/>
    <cellStyle name="20% - Accent2 2 3 3 3 2 3 2" xfId="33203" xr:uid="{00000000-0005-0000-0000-0000EB0D0000}"/>
    <cellStyle name="20% - Accent2 2 3 3 3 2 4" xfId="23289" xr:uid="{00000000-0005-0000-0000-0000EC0D0000}"/>
    <cellStyle name="20% - Accent2 2 3 3 3 3" xfId="6412" xr:uid="{00000000-0005-0000-0000-0000ED0D0000}"/>
    <cellStyle name="20% - Accent2 2 3 3 3 3 2" xfId="16326" xr:uid="{00000000-0005-0000-0000-0000EE0D0000}"/>
    <cellStyle name="20% - Accent2 2 3 3 3 3 2 2" xfId="36158" xr:uid="{00000000-0005-0000-0000-0000EF0D0000}"/>
    <cellStyle name="20% - Accent2 2 3 3 3 3 3" xfId="26244" xr:uid="{00000000-0005-0000-0000-0000F00D0000}"/>
    <cellStyle name="20% - Accent2 2 3 3 3 4" xfId="11369" xr:uid="{00000000-0005-0000-0000-0000F10D0000}"/>
    <cellStyle name="20% - Accent2 2 3 3 3 4 2" xfId="31201" xr:uid="{00000000-0005-0000-0000-0000F20D0000}"/>
    <cellStyle name="20% - Accent2 2 3 3 3 5" xfId="21287" xr:uid="{00000000-0005-0000-0000-0000F30D0000}"/>
    <cellStyle name="20% - Accent2 2 3 3 4" xfId="3002" xr:uid="{00000000-0005-0000-0000-0000F40D0000}"/>
    <cellStyle name="20% - Accent2 2 3 3 4 2" xfId="7959" xr:uid="{00000000-0005-0000-0000-0000F50D0000}"/>
    <cellStyle name="20% - Accent2 2 3 3 4 2 2" xfId="17873" xr:uid="{00000000-0005-0000-0000-0000F60D0000}"/>
    <cellStyle name="20% - Accent2 2 3 3 4 2 2 2" xfId="37705" xr:uid="{00000000-0005-0000-0000-0000F70D0000}"/>
    <cellStyle name="20% - Accent2 2 3 3 4 2 3" xfId="27791" xr:uid="{00000000-0005-0000-0000-0000F80D0000}"/>
    <cellStyle name="20% - Accent2 2 3 3 4 3" xfId="12916" xr:uid="{00000000-0005-0000-0000-0000F90D0000}"/>
    <cellStyle name="20% - Accent2 2 3 3 4 3 2" xfId="32748" xr:uid="{00000000-0005-0000-0000-0000FA0D0000}"/>
    <cellStyle name="20% - Accent2 2 3 3 4 4" xfId="22834" xr:uid="{00000000-0005-0000-0000-0000FB0D0000}"/>
    <cellStyle name="20% - Accent2 2 3 3 5" xfId="2167" xr:uid="{00000000-0005-0000-0000-0000FC0D0000}"/>
    <cellStyle name="20% - Accent2 2 3 3 5 2" xfId="7134" xr:uid="{00000000-0005-0000-0000-0000FD0D0000}"/>
    <cellStyle name="20% - Accent2 2 3 3 5 2 2" xfId="17048" xr:uid="{00000000-0005-0000-0000-0000FE0D0000}"/>
    <cellStyle name="20% - Accent2 2 3 3 5 2 2 2" xfId="36880" xr:uid="{00000000-0005-0000-0000-0000FF0D0000}"/>
    <cellStyle name="20% - Accent2 2 3 3 5 2 3" xfId="26966" xr:uid="{00000000-0005-0000-0000-0000000E0000}"/>
    <cellStyle name="20% - Accent2 2 3 3 5 3" xfId="12091" xr:uid="{00000000-0005-0000-0000-0000010E0000}"/>
    <cellStyle name="20% - Accent2 2 3 3 5 3 2" xfId="31923" xr:uid="{00000000-0005-0000-0000-0000020E0000}"/>
    <cellStyle name="20% - Accent2 2 3 3 5 4" xfId="22009" xr:uid="{00000000-0005-0000-0000-0000030E0000}"/>
    <cellStyle name="20% - Accent2 2 3 3 6" xfId="981" xr:uid="{00000000-0005-0000-0000-0000040E0000}"/>
    <cellStyle name="20% - Accent2 2 3 3 6 2" xfId="5957" xr:uid="{00000000-0005-0000-0000-0000050E0000}"/>
    <cellStyle name="20% - Accent2 2 3 3 6 2 2" xfId="15871" xr:uid="{00000000-0005-0000-0000-0000060E0000}"/>
    <cellStyle name="20% - Accent2 2 3 3 6 2 2 2" xfId="35703" xr:uid="{00000000-0005-0000-0000-0000070E0000}"/>
    <cellStyle name="20% - Accent2 2 3 3 6 2 3" xfId="25789" xr:uid="{00000000-0005-0000-0000-0000080E0000}"/>
    <cellStyle name="20% - Accent2 2 3 3 6 3" xfId="10914" xr:uid="{00000000-0005-0000-0000-0000090E0000}"/>
    <cellStyle name="20% - Accent2 2 3 3 6 3 2" xfId="30746" xr:uid="{00000000-0005-0000-0000-00000A0E0000}"/>
    <cellStyle name="20% - Accent2 2 3 3 6 4" xfId="20832" xr:uid="{00000000-0005-0000-0000-00000B0E0000}"/>
    <cellStyle name="20% - Accent2 2 3 3 7" xfId="4282" xr:uid="{00000000-0005-0000-0000-00000C0E0000}"/>
    <cellStyle name="20% - Accent2 2 3 3 7 2" xfId="9239" xr:uid="{00000000-0005-0000-0000-00000D0E0000}"/>
    <cellStyle name="20% - Accent2 2 3 3 7 2 2" xfId="19153" xr:uid="{00000000-0005-0000-0000-00000E0E0000}"/>
    <cellStyle name="20% - Accent2 2 3 3 7 2 2 2" xfId="38985" xr:uid="{00000000-0005-0000-0000-00000F0E0000}"/>
    <cellStyle name="20% - Accent2 2 3 3 7 2 3" xfId="29071" xr:uid="{00000000-0005-0000-0000-0000100E0000}"/>
    <cellStyle name="20% - Accent2 2 3 3 7 3" xfId="14196" xr:uid="{00000000-0005-0000-0000-0000110E0000}"/>
    <cellStyle name="20% - Accent2 2 3 3 7 3 2" xfId="34028" xr:uid="{00000000-0005-0000-0000-0000120E0000}"/>
    <cellStyle name="20% - Accent2 2 3 3 7 4" xfId="24114" xr:uid="{00000000-0005-0000-0000-0000130E0000}"/>
    <cellStyle name="20% - Accent2 2 3 3 8" xfId="4840" xr:uid="{00000000-0005-0000-0000-0000140E0000}"/>
    <cellStyle name="20% - Accent2 2 3 3 8 2" xfId="9797" xr:uid="{00000000-0005-0000-0000-0000150E0000}"/>
    <cellStyle name="20% - Accent2 2 3 3 8 2 2" xfId="19711" xr:uid="{00000000-0005-0000-0000-0000160E0000}"/>
    <cellStyle name="20% - Accent2 2 3 3 8 2 2 2" xfId="39543" xr:uid="{00000000-0005-0000-0000-0000170E0000}"/>
    <cellStyle name="20% - Accent2 2 3 3 8 2 3" xfId="29629" xr:uid="{00000000-0005-0000-0000-0000180E0000}"/>
    <cellStyle name="20% - Accent2 2 3 3 8 3" xfId="14754" xr:uid="{00000000-0005-0000-0000-0000190E0000}"/>
    <cellStyle name="20% - Accent2 2 3 3 8 3 2" xfId="34586" xr:uid="{00000000-0005-0000-0000-00001A0E0000}"/>
    <cellStyle name="20% - Accent2 2 3 3 8 4" xfId="24672" xr:uid="{00000000-0005-0000-0000-00001B0E0000}"/>
    <cellStyle name="20% - Accent2 2 3 3 9" xfId="5398" xr:uid="{00000000-0005-0000-0000-00001C0E0000}"/>
    <cellStyle name="20% - Accent2 2 3 3 9 2" xfId="15312" xr:uid="{00000000-0005-0000-0000-00001D0E0000}"/>
    <cellStyle name="20% - Accent2 2 3 3 9 2 2" xfId="35144" xr:uid="{00000000-0005-0000-0000-00001E0E0000}"/>
    <cellStyle name="20% - Accent2 2 3 3 9 3" xfId="25230" xr:uid="{00000000-0005-0000-0000-00001F0E0000}"/>
    <cellStyle name="20% - Accent2 2 3 4" xfId="1623" xr:uid="{00000000-0005-0000-0000-0000200E0000}"/>
    <cellStyle name="20% - Accent2 2 3 4 2" xfId="3636" xr:uid="{00000000-0005-0000-0000-0000210E0000}"/>
    <cellStyle name="20% - Accent2 2 3 4 2 2" xfId="8593" xr:uid="{00000000-0005-0000-0000-0000220E0000}"/>
    <cellStyle name="20% - Accent2 2 3 4 2 2 2" xfId="18507" xr:uid="{00000000-0005-0000-0000-0000230E0000}"/>
    <cellStyle name="20% - Accent2 2 3 4 2 2 2 2" xfId="38339" xr:uid="{00000000-0005-0000-0000-0000240E0000}"/>
    <cellStyle name="20% - Accent2 2 3 4 2 2 3" xfId="28425" xr:uid="{00000000-0005-0000-0000-0000250E0000}"/>
    <cellStyle name="20% - Accent2 2 3 4 2 3" xfId="13550" xr:uid="{00000000-0005-0000-0000-0000260E0000}"/>
    <cellStyle name="20% - Accent2 2 3 4 2 3 2" xfId="33382" xr:uid="{00000000-0005-0000-0000-0000270E0000}"/>
    <cellStyle name="20% - Accent2 2 3 4 2 4" xfId="23468" xr:uid="{00000000-0005-0000-0000-0000280E0000}"/>
    <cellStyle name="20% - Accent2 2 3 4 3" xfId="2346" xr:uid="{00000000-0005-0000-0000-0000290E0000}"/>
    <cellStyle name="20% - Accent2 2 3 4 3 2" xfId="7313" xr:uid="{00000000-0005-0000-0000-00002A0E0000}"/>
    <cellStyle name="20% - Accent2 2 3 4 3 2 2" xfId="17227" xr:uid="{00000000-0005-0000-0000-00002B0E0000}"/>
    <cellStyle name="20% - Accent2 2 3 4 3 2 2 2" xfId="37059" xr:uid="{00000000-0005-0000-0000-00002C0E0000}"/>
    <cellStyle name="20% - Accent2 2 3 4 3 2 3" xfId="27145" xr:uid="{00000000-0005-0000-0000-00002D0E0000}"/>
    <cellStyle name="20% - Accent2 2 3 4 3 3" xfId="12270" xr:uid="{00000000-0005-0000-0000-00002E0E0000}"/>
    <cellStyle name="20% - Accent2 2 3 4 3 3 2" xfId="32102" xr:uid="{00000000-0005-0000-0000-00002F0E0000}"/>
    <cellStyle name="20% - Accent2 2 3 4 3 4" xfId="22188" xr:uid="{00000000-0005-0000-0000-0000300E0000}"/>
    <cellStyle name="20% - Accent2 2 3 4 4" xfId="6591" xr:uid="{00000000-0005-0000-0000-0000310E0000}"/>
    <cellStyle name="20% - Accent2 2 3 4 4 2" xfId="16505" xr:uid="{00000000-0005-0000-0000-0000320E0000}"/>
    <cellStyle name="20% - Accent2 2 3 4 4 2 2" xfId="36337" xr:uid="{00000000-0005-0000-0000-0000330E0000}"/>
    <cellStyle name="20% - Accent2 2 3 4 4 3" xfId="26423" xr:uid="{00000000-0005-0000-0000-0000340E0000}"/>
    <cellStyle name="20% - Accent2 2 3 4 5" xfId="11548" xr:uid="{00000000-0005-0000-0000-0000350E0000}"/>
    <cellStyle name="20% - Accent2 2 3 4 5 2" xfId="31380" xr:uid="{00000000-0005-0000-0000-0000360E0000}"/>
    <cellStyle name="20% - Accent2 2 3 4 6" xfId="21466" xr:uid="{00000000-0005-0000-0000-0000370E0000}"/>
    <cellStyle name="20% - Accent2 2 3 5" xfId="1264" xr:uid="{00000000-0005-0000-0000-0000380E0000}"/>
    <cellStyle name="20% - Accent2 2 3 5 2" xfId="3277" xr:uid="{00000000-0005-0000-0000-0000390E0000}"/>
    <cellStyle name="20% - Accent2 2 3 5 2 2" xfId="8234" xr:uid="{00000000-0005-0000-0000-00003A0E0000}"/>
    <cellStyle name="20% - Accent2 2 3 5 2 2 2" xfId="18148" xr:uid="{00000000-0005-0000-0000-00003B0E0000}"/>
    <cellStyle name="20% - Accent2 2 3 5 2 2 2 2" xfId="37980" xr:uid="{00000000-0005-0000-0000-00003C0E0000}"/>
    <cellStyle name="20% - Accent2 2 3 5 2 2 3" xfId="28066" xr:uid="{00000000-0005-0000-0000-00003D0E0000}"/>
    <cellStyle name="20% - Accent2 2 3 5 2 3" xfId="13191" xr:uid="{00000000-0005-0000-0000-00003E0E0000}"/>
    <cellStyle name="20% - Accent2 2 3 5 2 3 2" xfId="33023" xr:uid="{00000000-0005-0000-0000-00003F0E0000}"/>
    <cellStyle name="20% - Accent2 2 3 5 2 4" xfId="23109" xr:uid="{00000000-0005-0000-0000-0000400E0000}"/>
    <cellStyle name="20% - Accent2 2 3 5 3" xfId="6232" xr:uid="{00000000-0005-0000-0000-0000410E0000}"/>
    <cellStyle name="20% - Accent2 2 3 5 3 2" xfId="16146" xr:uid="{00000000-0005-0000-0000-0000420E0000}"/>
    <cellStyle name="20% - Accent2 2 3 5 3 2 2" xfId="35978" xr:uid="{00000000-0005-0000-0000-0000430E0000}"/>
    <cellStyle name="20% - Accent2 2 3 5 3 3" xfId="26064" xr:uid="{00000000-0005-0000-0000-0000440E0000}"/>
    <cellStyle name="20% - Accent2 2 3 5 4" xfId="11189" xr:uid="{00000000-0005-0000-0000-0000450E0000}"/>
    <cellStyle name="20% - Accent2 2 3 5 4 2" xfId="31021" xr:uid="{00000000-0005-0000-0000-0000460E0000}"/>
    <cellStyle name="20% - Accent2 2 3 5 5" xfId="21107" xr:uid="{00000000-0005-0000-0000-0000470E0000}"/>
    <cellStyle name="20% - Accent2 2 3 6" xfId="2720" xr:uid="{00000000-0005-0000-0000-0000480E0000}"/>
    <cellStyle name="20% - Accent2 2 3 6 2" xfId="7680" xr:uid="{00000000-0005-0000-0000-0000490E0000}"/>
    <cellStyle name="20% - Accent2 2 3 6 2 2" xfId="17594" xr:uid="{00000000-0005-0000-0000-00004A0E0000}"/>
    <cellStyle name="20% - Accent2 2 3 6 2 2 2" xfId="37426" xr:uid="{00000000-0005-0000-0000-00004B0E0000}"/>
    <cellStyle name="20% - Accent2 2 3 6 2 3" xfId="27512" xr:uid="{00000000-0005-0000-0000-00004C0E0000}"/>
    <cellStyle name="20% - Accent2 2 3 6 3" xfId="12637" xr:uid="{00000000-0005-0000-0000-00004D0E0000}"/>
    <cellStyle name="20% - Accent2 2 3 6 3 2" xfId="32469" xr:uid="{00000000-0005-0000-0000-00004E0E0000}"/>
    <cellStyle name="20% - Accent2 2 3 6 4" xfId="22555" xr:uid="{00000000-0005-0000-0000-00004F0E0000}"/>
    <cellStyle name="20% - Accent2 2 3 7" xfId="1987" xr:uid="{00000000-0005-0000-0000-0000500E0000}"/>
    <cellStyle name="20% - Accent2 2 3 7 2" xfId="6954" xr:uid="{00000000-0005-0000-0000-0000510E0000}"/>
    <cellStyle name="20% - Accent2 2 3 7 2 2" xfId="16868" xr:uid="{00000000-0005-0000-0000-0000520E0000}"/>
    <cellStyle name="20% - Accent2 2 3 7 2 2 2" xfId="36700" xr:uid="{00000000-0005-0000-0000-0000530E0000}"/>
    <cellStyle name="20% - Accent2 2 3 7 2 3" xfId="26786" xr:uid="{00000000-0005-0000-0000-0000540E0000}"/>
    <cellStyle name="20% - Accent2 2 3 7 3" xfId="11911" xr:uid="{00000000-0005-0000-0000-0000550E0000}"/>
    <cellStyle name="20% - Accent2 2 3 7 3 2" xfId="31743" xr:uid="{00000000-0005-0000-0000-0000560E0000}"/>
    <cellStyle name="20% - Accent2 2 3 7 4" xfId="21829" xr:uid="{00000000-0005-0000-0000-0000570E0000}"/>
    <cellStyle name="20% - Accent2 2 3 8" xfId="701" xr:uid="{00000000-0005-0000-0000-0000580E0000}"/>
    <cellStyle name="20% - Accent2 2 3 8 2" xfId="5678" xr:uid="{00000000-0005-0000-0000-0000590E0000}"/>
    <cellStyle name="20% - Accent2 2 3 8 2 2" xfId="15592" xr:uid="{00000000-0005-0000-0000-00005A0E0000}"/>
    <cellStyle name="20% - Accent2 2 3 8 2 2 2" xfId="35424" xr:uid="{00000000-0005-0000-0000-00005B0E0000}"/>
    <cellStyle name="20% - Accent2 2 3 8 2 3" xfId="25510" xr:uid="{00000000-0005-0000-0000-00005C0E0000}"/>
    <cellStyle name="20% - Accent2 2 3 8 3" xfId="10635" xr:uid="{00000000-0005-0000-0000-00005D0E0000}"/>
    <cellStyle name="20% - Accent2 2 3 8 3 2" xfId="30467" xr:uid="{00000000-0005-0000-0000-00005E0E0000}"/>
    <cellStyle name="20% - Accent2 2 3 8 4" xfId="20553" xr:uid="{00000000-0005-0000-0000-00005F0E0000}"/>
    <cellStyle name="20% - Accent2 2 3 9" xfId="4003" xr:uid="{00000000-0005-0000-0000-0000600E0000}"/>
    <cellStyle name="20% - Accent2 2 3 9 2" xfId="8960" xr:uid="{00000000-0005-0000-0000-0000610E0000}"/>
    <cellStyle name="20% - Accent2 2 3 9 2 2" xfId="18874" xr:uid="{00000000-0005-0000-0000-0000620E0000}"/>
    <cellStyle name="20% - Accent2 2 3 9 2 2 2" xfId="38706" xr:uid="{00000000-0005-0000-0000-0000630E0000}"/>
    <cellStyle name="20% - Accent2 2 3 9 2 3" xfId="28792" xr:uid="{00000000-0005-0000-0000-0000640E0000}"/>
    <cellStyle name="20% - Accent2 2 3 9 3" xfId="13917" xr:uid="{00000000-0005-0000-0000-0000650E0000}"/>
    <cellStyle name="20% - Accent2 2 3 9 3 2" xfId="33749" xr:uid="{00000000-0005-0000-0000-0000660E0000}"/>
    <cellStyle name="20% - Accent2 2 3 9 4" xfId="23835" xr:uid="{00000000-0005-0000-0000-0000670E0000}"/>
    <cellStyle name="20% - Accent2 2 4" xfId="211" xr:uid="{00000000-0005-0000-0000-0000680E0000}"/>
    <cellStyle name="20% - Accent2 2 4 10" xfId="5192" xr:uid="{00000000-0005-0000-0000-0000690E0000}"/>
    <cellStyle name="20% - Accent2 2 4 10 2" xfId="15106" xr:uid="{00000000-0005-0000-0000-00006A0E0000}"/>
    <cellStyle name="20% - Accent2 2 4 10 2 2" xfId="34938" xr:uid="{00000000-0005-0000-0000-00006B0E0000}"/>
    <cellStyle name="20% - Accent2 2 4 10 3" xfId="25024" xr:uid="{00000000-0005-0000-0000-00006C0E0000}"/>
    <cellStyle name="20% - Accent2 2 4 11" xfId="10149" xr:uid="{00000000-0005-0000-0000-00006D0E0000}"/>
    <cellStyle name="20% - Accent2 2 4 11 2" xfId="29981" xr:uid="{00000000-0005-0000-0000-00006E0E0000}"/>
    <cellStyle name="20% - Accent2 2 4 12" xfId="20067" xr:uid="{00000000-0005-0000-0000-00006F0E0000}"/>
    <cellStyle name="20% - Accent2 2 4 2" xfId="493" xr:uid="{00000000-0005-0000-0000-0000700E0000}"/>
    <cellStyle name="20% - Accent2 2 4 2 10" xfId="10428" xr:uid="{00000000-0005-0000-0000-0000710E0000}"/>
    <cellStyle name="20% - Accent2 2 4 2 10 2" xfId="30260" xr:uid="{00000000-0005-0000-0000-0000720E0000}"/>
    <cellStyle name="20% - Accent2 2 4 2 11" xfId="20346" xr:uid="{00000000-0005-0000-0000-0000730E0000}"/>
    <cellStyle name="20% - Accent2 2 4 2 2" xfId="1833" xr:uid="{00000000-0005-0000-0000-0000740E0000}"/>
    <cellStyle name="20% - Accent2 2 4 2 2 2" xfId="3846" xr:uid="{00000000-0005-0000-0000-0000750E0000}"/>
    <cellStyle name="20% - Accent2 2 4 2 2 2 2" xfId="8803" xr:uid="{00000000-0005-0000-0000-0000760E0000}"/>
    <cellStyle name="20% - Accent2 2 4 2 2 2 2 2" xfId="18717" xr:uid="{00000000-0005-0000-0000-0000770E0000}"/>
    <cellStyle name="20% - Accent2 2 4 2 2 2 2 2 2" xfId="38549" xr:uid="{00000000-0005-0000-0000-0000780E0000}"/>
    <cellStyle name="20% - Accent2 2 4 2 2 2 2 3" xfId="28635" xr:uid="{00000000-0005-0000-0000-0000790E0000}"/>
    <cellStyle name="20% - Accent2 2 4 2 2 2 3" xfId="13760" xr:uid="{00000000-0005-0000-0000-00007A0E0000}"/>
    <cellStyle name="20% - Accent2 2 4 2 2 2 3 2" xfId="33592" xr:uid="{00000000-0005-0000-0000-00007B0E0000}"/>
    <cellStyle name="20% - Accent2 2 4 2 2 2 4" xfId="23678" xr:uid="{00000000-0005-0000-0000-00007C0E0000}"/>
    <cellStyle name="20% - Accent2 2 4 2 2 3" xfId="2556" xr:uid="{00000000-0005-0000-0000-00007D0E0000}"/>
    <cellStyle name="20% - Accent2 2 4 2 2 3 2" xfId="7523" xr:uid="{00000000-0005-0000-0000-00007E0E0000}"/>
    <cellStyle name="20% - Accent2 2 4 2 2 3 2 2" xfId="17437" xr:uid="{00000000-0005-0000-0000-00007F0E0000}"/>
    <cellStyle name="20% - Accent2 2 4 2 2 3 2 2 2" xfId="37269" xr:uid="{00000000-0005-0000-0000-0000800E0000}"/>
    <cellStyle name="20% - Accent2 2 4 2 2 3 2 3" xfId="27355" xr:uid="{00000000-0005-0000-0000-0000810E0000}"/>
    <cellStyle name="20% - Accent2 2 4 2 2 3 3" xfId="12480" xr:uid="{00000000-0005-0000-0000-0000820E0000}"/>
    <cellStyle name="20% - Accent2 2 4 2 2 3 3 2" xfId="32312" xr:uid="{00000000-0005-0000-0000-0000830E0000}"/>
    <cellStyle name="20% - Accent2 2 4 2 2 3 4" xfId="22398" xr:uid="{00000000-0005-0000-0000-0000840E0000}"/>
    <cellStyle name="20% - Accent2 2 4 2 2 4" xfId="6801" xr:uid="{00000000-0005-0000-0000-0000850E0000}"/>
    <cellStyle name="20% - Accent2 2 4 2 2 4 2" xfId="16715" xr:uid="{00000000-0005-0000-0000-0000860E0000}"/>
    <cellStyle name="20% - Accent2 2 4 2 2 4 2 2" xfId="36547" xr:uid="{00000000-0005-0000-0000-0000870E0000}"/>
    <cellStyle name="20% - Accent2 2 4 2 2 4 3" xfId="26633" xr:uid="{00000000-0005-0000-0000-0000880E0000}"/>
    <cellStyle name="20% - Accent2 2 4 2 2 5" xfId="11758" xr:uid="{00000000-0005-0000-0000-0000890E0000}"/>
    <cellStyle name="20% - Accent2 2 4 2 2 5 2" xfId="31590" xr:uid="{00000000-0005-0000-0000-00008A0E0000}"/>
    <cellStyle name="20% - Accent2 2 4 2 2 6" xfId="21676" xr:uid="{00000000-0005-0000-0000-00008B0E0000}"/>
    <cellStyle name="20% - Accent2 2 4 2 3" xfId="1474" xr:uid="{00000000-0005-0000-0000-00008C0E0000}"/>
    <cellStyle name="20% - Accent2 2 4 2 3 2" xfId="3487" xr:uid="{00000000-0005-0000-0000-00008D0E0000}"/>
    <cellStyle name="20% - Accent2 2 4 2 3 2 2" xfId="8444" xr:uid="{00000000-0005-0000-0000-00008E0E0000}"/>
    <cellStyle name="20% - Accent2 2 4 2 3 2 2 2" xfId="18358" xr:uid="{00000000-0005-0000-0000-00008F0E0000}"/>
    <cellStyle name="20% - Accent2 2 4 2 3 2 2 2 2" xfId="38190" xr:uid="{00000000-0005-0000-0000-0000900E0000}"/>
    <cellStyle name="20% - Accent2 2 4 2 3 2 2 3" xfId="28276" xr:uid="{00000000-0005-0000-0000-0000910E0000}"/>
    <cellStyle name="20% - Accent2 2 4 2 3 2 3" xfId="13401" xr:uid="{00000000-0005-0000-0000-0000920E0000}"/>
    <cellStyle name="20% - Accent2 2 4 2 3 2 3 2" xfId="33233" xr:uid="{00000000-0005-0000-0000-0000930E0000}"/>
    <cellStyle name="20% - Accent2 2 4 2 3 2 4" xfId="23319" xr:uid="{00000000-0005-0000-0000-0000940E0000}"/>
    <cellStyle name="20% - Accent2 2 4 2 3 3" xfId="6442" xr:uid="{00000000-0005-0000-0000-0000950E0000}"/>
    <cellStyle name="20% - Accent2 2 4 2 3 3 2" xfId="16356" xr:uid="{00000000-0005-0000-0000-0000960E0000}"/>
    <cellStyle name="20% - Accent2 2 4 2 3 3 2 2" xfId="36188" xr:uid="{00000000-0005-0000-0000-0000970E0000}"/>
    <cellStyle name="20% - Accent2 2 4 2 3 3 3" xfId="26274" xr:uid="{00000000-0005-0000-0000-0000980E0000}"/>
    <cellStyle name="20% - Accent2 2 4 2 3 4" xfId="11399" xr:uid="{00000000-0005-0000-0000-0000990E0000}"/>
    <cellStyle name="20% - Accent2 2 4 2 3 4 2" xfId="31231" xr:uid="{00000000-0005-0000-0000-00009A0E0000}"/>
    <cellStyle name="20% - Accent2 2 4 2 3 5" xfId="21317" xr:uid="{00000000-0005-0000-0000-00009B0E0000}"/>
    <cellStyle name="20% - Accent2 2 4 2 4" xfId="3075" xr:uid="{00000000-0005-0000-0000-00009C0E0000}"/>
    <cellStyle name="20% - Accent2 2 4 2 4 2" xfId="8032" xr:uid="{00000000-0005-0000-0000-00009D0E0000}"/>
    <cellStyle name="20% - Accent2 2 4 2 4 2 2" xfId="17946" xr:uid="{00000000-0005-0000-0000-00009E0E0000}"/>
    <cellStyle name="20% - Accent2 2 4 2 4 2 2 2" xfId="37778" xr:uid="{00000000-0005-0000-0000-00009F0E0000}"/>
    <cellStyle name="20% - Accent2 2 4 2 4 2 3" xfId="27864" xr:uid="{00000000-0005-0000-0000-0000A00E0000}"/>
    <cellStyle name="20% - Accent2 2 4 2 4 3" xfId="12989" xr:uid="{00000000-0005-0000-0000-0000A10E0000}"/>
    <cellStyle name="20% - Accent2 2 4 2 4 3 2" xfId="32821" xr:uid="{00000000-0005-0000-0000-0000A20E0000}"/>
    <cellStyle name="20% - Accent2 2 4 2 4 4" xfId="22907" xr:uid="{00000000-0005-0000-0000-0000A30E0000}"/>
    <cellStyle name="20% - Accent2 2 4 2 5" xfId="2197" xr:uid="{00000000-0005-0000-0000-0000A40E0000}"/>
    <cellStyle name="20% - Accent2 2 4 2 5 2" xfId="7164" xr:uid="{00000000-0005-0000-0000-0000A50E0000}"/>
    <cellStyle name="20% - Accent2 2 4 2 5 2 2" xfId="17078" xr:uid="{00000000-0005-0000-0000-0000A60E0000}"/>
    <cellStyle name="20% - Accent2 2 4 2 5 2 2 2" xfId="36910" xr:uid="{00000000-0005-0000-0000-0000A70E0000}"/>
    <cellStyle name="20% - Accent2 2 4 2 5 2 3" xfId="26996" xr:uid="{00000000-0005-0000-0000-0000A80E0000}"/>
    <cellStyle name="20% - Accent2 2 4 2 5 3" xfId="12121" xr:uid="{00000000-0005-0000-0000-0000A90E0000}"/>
    <cellStyle name="20% - Accent2 2 4 2 5 3 2" xfId="31953" xr:uid="{00000000-0005-0000-0000-0000AA0E0000}"/>
    <cellStyle name="20% - Accent2 2 4 2 5 4" xfId="22039" xr:uid="{00000000-0005-0000-0000-0000AB0E0000}"/>
    <cellStyle name="20% - Accent2 2 4 2 6" xfId="1054" xr:uid="{00000000-0005-0000-0000-0000AC0E0000}"/>
    <cellStyle name="20% - Accent2 2 4 2 6 2" xfId="6030" xr:uid="{00000000-0005-0000-0000-0000AD0E0000}"/>
    <cellStyle name="20% - Accent2 2 4 2 6 2 2" xfId="15944" xr:uid="{00000000-0005-0000-0000-0000AE0E0000}"/>
    <cellStyle name="20% - Accent2 2 4 2 6 2 2 2" xfId="35776" xr:uid="{00000000-0005-0000-0000-0000AF0E0000}"/>
    <cellStyle name="20% - Accent2 2 4 2 6 2 3" xfId="25862" xr:uid="{00000000-0005-0000-0000-0000B00E0000}"/>
    <cellStyle name="20% - Accent2 2 4 2 6 3" xfId="10987" xr:uid="{00000000-0005-0000-0000-0000B10E0000}"/>
    <cellStyle name="20% - Accent2 2 4 2 6 3 2" xfId="30819" xr:uid="{00000000-0005-0000-0000-0000B20E0000}"/>
    <cellStyle name="20% - Accent2 2 4 2 6 4" xfId="20905" xr:uid="{00000000-0005-0000-0000-0000B30E0000}"/>
    <cellStyle name="20% - Accent2 2 4 2 7" xfId="4355" xr:uid="{00000000-0005-0000-0000-0000B40E0000}"/>
    <cellStyle name="20% - Accent2 2 4 2 7 2" xfId="9312" xr:uid="{00000000-0005-0000-0000-0000B50E0000}"/>
    <cellStyle name="20% - Accent2 2 4 2 7 2 2" xfId="19226" xr:uid="{00000000-0005-0000-0000-0000B60E0000}"/>
    <cellStyle name="20% - Accent2 2 4 2 7 2 2 2" xfId="39058" xr:uid="{00000000-0005-0000-0000-0000B70E0000}"/>
    <cellStyle name="20% - Accent2 2 4 2 7 2 3" xfId="29144" xr:uid="{00000000-0005-0000-0000-0000B80E0000}"/>
    <cellStyle name="20% - Accent2 2 4 2 7 3" xfId="14269" xr:uid="{00000000-0005-0000-0000-0000B90E0000}"/>
    <cellStyle name="20% - Accent2 2 4 2 7 3 2" xfId="34101" xr:uid="{00000000-0005-0000-0000-0000BA0E0000}"/>
    <cellStyle name="20% - Accent2 2 4 2 7 4" xfId="24187" xr:uid="{00000000-0005-0000-0000-0000BB0E0000}"/>
    <cellStyle name="20% - Accent2 2 4 2 8" xfId="4913" xr:uid="{00000000-0005-0000-0000-0000BC0E0000}"/>
    <cellStyle name="20% - Accent2 2 4 2 8 2" xfId="9870" xr:uid="{00000000-0005-0000-0000-0000BD0E0000}"/>
    <cellStyle name="20% - Accent2 2 4 2 8 2 2" xfId="19784" xr:uid="{00000000-0005-0000-0000-0000BE0E0000}"/>
    <cellStyle name="20% - Accent2 2 4 2 8 2 2 2" xfId="39616" xr:uid="{00000000-0005-0000-0000-0000BF0E0000}"/>
    <cellStyle name="20% - Accent2 2 4 2 8 2 3" xfId="29702" xr:uid="{00000000-0005-0000-0000-0000C00E0000}"/>
    <cellStyle name="20% - Accent2 2 4 2 8 3" xfId="14827" xr:uid="{00000000-0005-0000-0000-0000C10E0000}"/>
    <cellStyle name="20% - Accent2 2 4 2 8 3 2" xfId="34659" xr:uid="{00000000-0005-0000-0000-0000C20E0000}"/>
    <cellStyle name="20% - Accent2 2 4 2 8 4" xfId="24745" xr:uid="{00000000-0005-0000-0000-0000C30E0000}"/>
    <cellStyle name="20% - Accent2 2 4 2 9" xfId="5471" xr:uid="{00000000-0005-0000-0000-0000C40E0000}"/>
    <cellStyle name="20% - Accent2 2 4 2 9 2" xfId="15385" xr:uid="{00000000-0005-0000-0000-0000C50E0000}"/>
    <cellStyle name="20% - Accent2 2 4 2 9 2 2" xfId="35217" xr:uid="{00000000-0005-0000-0000-0000C60E0000}"/>
    <cellStyle name="20% - Accent2 2 4 2 9 3" xfId="25303" xr:uid="{00000000-0005-0000-0000-0000C70E0000}"/>
    <cellStyle name="20% - Accent2 2 4 3" xfId="1653" xr:uid="{00000000-0005-0000-0000-0000C80E0000}"/>
    <cellStyle name="20% - Accent2 2 4 3 2" xfId="3666" xr:uid="{00000000-0005-0000-0000-0000C90E0000}"/>
    <cellStyle name="20% - Accent2 2 4 3 2 2" xfId="8623" xr:uid="{00000000-0005-0000-0000-0000CA0E0000}"/>
    <cellStyle name="20% - Accent2 2 4 3 2 2 2" xfId="18537" xr:uid="{00000000-0005-0000-0000-0000CB0E0000}"/>
    <cellStyle name="20% - Accent2 2 4 3 2 2 2 2" xfId="38369" xr:uid="{00000000-0005-0000-0000-0000CC0E0000}"/>
    <cellStyle name="20% - Accent2 2 4 3 2 2 3" xfId="28455" xr:uid="{00000000-0005-0000-0000-0000CD0E0000}"/>
    <cellStyle name="20% - Accent2 2 4 3 2 3" xfId="13580" xr:uid="{00000000-0005-0000-0000-0000CE0E0000}"/>
    <cellStyle name="20% - Accent2 2 4 3 2 3 2" xfId="33412" xr:uid="{00000000-0005-0000-0000-0000CF0E0000}"/>
    <cellStyle name="20% - Accent2 2 4 3 2 4" xfId="23498" xr:uid="{00000000-0005-0000-0000-0000D00E0000}"/>
    <cellStyle name="20% - Accent2 2 4 3 3" xfId="2376" xr:uid="{00000000-0005-0000-0000-0000D10E0000}"/>
    <cellStyle name="20% - Accent2 2 4 3 3 2" xfId="7343" xr:uid="{00000000-0005-0000-0000-0000D20E0000}"/>
    <cellStyle name="20% - Accent2 2 4 3 3 2 2" xfId="17257" xr:uid="{00000000-0005-0000-0000-0000D30E0000}"/>
    <cellStyle name="20% - Accent2 2 4 3 3 2 2 2" xfId="37089" xr:uid="{00000000-0005-0000-0000-0000D40E0000}"/>
    <cellStyle name="20% - Accent2 2 4 3 3 2 3" xfId="27175" xr:uid="{00000000-0005-0000-0000-0000D50E0000}"/>
    <cellStyle name="20% - Accent2 2 4 3 3 3" xfId="12300" xr:uid="{00000000-0005-0000-0000-0000D60E0000}"/>
    <cellStyle name="20% - Accent2 2 4 3 3 3 2" xfId="32132" xr:uid="{00000000-0005-0000-0000-0000D70E0000}"/>
    <cellStyle name="20% - Accent2 2 4 3 3 4" xfId="22218" xr:uid="{00000000-0005-0000-0000-0000D80E0000}"/>
    <cellStyle name="20% - Accent2 2 4 3 4" xfId="6621" xr:uid="{00000000-0005-0000-0000-0000D90E0000}"/>
    <cellStyle name="20% - Accent2 2 4 3 4 2" xfId="16535" xr:uid="{00000000-0005-0000-0000-0000DA0E0000}"/>
    <cellStyle name="20% - Accent2 2 4 3 4 2 2" xfId="36367" xr:uid="{00000000-0005-0000-0000-0000DB0E0000}"/>
    <cellStyle name="20% - Accent2 2 4 3 4 3" xfId="26453" xr:uid="{00000000-0005-0000-0000-0000DC0E0000}"/>
    <cellStyle name="20% - Accent2 2 4 3 5" xfId="11578" xr:uid="{00000000-0005-0000-0000-0000DD0E0000}"/>
    <cellStyle name="20% - Accent2 2 4 3 5 2" xfId="31410" xr:uid="{00000000-0005-0000-0000-0000DE0E0000}"/>
    <cellStyle name="20% - Accent2 2 4 3 6" xfId="21496" xr:uid="{00000000-0005-0000-0000-0000DF0E0000}"/>
    <cellStyle name="20% - Accent2 2 4 4" xfId="1294" xr:uid="{00000000-0005-0000-0000-0000E00E0000}"/>
    <cellStyle name="20% - Accent2 2 4 4 2" xfId="3307" xr:uid="{00000000-0005-0000-0000-0000E10E0000}"/>
    <cellStyle name="20% - Accent2 2 4 4 2 2" xfId="8264" xr:uid="{00000000-0005-0000-0000-0000E20E0000}"/>
    <cellStyle name="20% - Accent2 2 4 4 2 2 2" xfId="18178" xr:uid="{00000000-0005-0000-0000-0000E30E0000}"/>
    <cellStyle name="20% - Accent2 2 4 4 2 2 2 2" xfId="38010" xr:uid="{00000000-0005-0000-0000-0000E40E0000}"/>
    <cellStyle name="20% - Accent2 2 4 4 2 2 3" xfId="28096" xr:uid="{00000000-0005-0000-0000-0000E50E0000}"/>
    <cellStyle name="20% - Accent2 2 4 4 2 3" xfId="13221" xr:uid="{00000000-0005-0000-0000-0000E60E0000}"/>
    <cellStyle name="20% - Accent2 2 4 4 2 3 2" xfId="33053" xr:uid="{00000000-0005-0000-0000-0000E70E0000}"/>
    <cellStyle name="20% - Accent2 2 4 4 2 4" xfId="23139" xr:uid="{00000000-0005-0000-0000-0000E80E0000}"/>
    <cellStyle name="20% - Accent2 2 4 4 3" xfId="6262" xr:uid="{00000000-0005-0000-0000-0000E90E0000}"/>
    <cellStyle name="20% - Accent2 2 4 4 3 2" xfId="16176" xr:uid="{00000000-0005-0000-0000-0000EA0E0000}"/>
    <cellStyle name="20% - Accent2 2 4 4 3 2 2" xfId="36008" xr:uid="{00000000-0005-0000-0000-0000EB0E0000}"/>
    <cellStyle name="20% - Accent2 2 4 4 3 3" xfId="26094" xr:uid="{00000000-0005-0000-0000-0000EC0E0000}"/>
    <cellStyle name="20% - Accent2 2 4 4 4" xfId="11219" xr:uid="{00000000-0005-0000-0000-0000ED0E0000}"/>
    <cellStyle name="20% - Accent2 2 4 4 4 2" xfId="31051" xr:uid="{00000000-0005-0000-0000-0000EE0E0000}"/>
    <cellStyle name="20% - Accent2 2 4 4 5" xfId="21137" xr:uid="{00000000-0005-0000-0000-0000EF0E0000}"/>
    <cellStyle name="20% - Accent2 2 4 5" xfId="2794" xr:uid="{00000000-0005-0000-0000-0000F00E0000}"/>
    <cellStyle name="20% - Accent2 2 4 5 2" xfId="7753" xr:uid="{00000000-0005-0000-0000-0000F10E0000}"/>
    <cellStyle name="20% - Accent2 2 4 5 2 2" xfId="17667" xr:uid="{00000000-0005-0000-0000-0000F20E0000}"/>
    <cellStyle name="20% - Accent2 2 4 5 2 2 2" xfId="37499" xr:uid="{00000000-0005-0000-0000-0000F30E0000}"/>
    <cellStyle name="20% - Accent2 2 4 5 2 3" xfId="27585" xr:uid="{00000000-0005-0000-0000-0000F40E0000}"/>
    <cellStyle name="20% - Accent2 2 4 5 3" xfId="12710" xr:uid="{00000000-0005-0000-0000-0000F50E0000}"/>
    <cellStyle name="20% - Accent2 2 4 5 3 2" xfId="32542" xr:uid="{00000000-0005-0000-0000-0000F60E0000}"/>
    <cellStyle name="20% - Accent2 2 4 5 4" xfId="22628" xr:uid="{00000000-0005-0000-0000-0000F70E0000}"/>
    <cellStyle name="20% - Accent2 2 4 6" xfId="2017" xr:uid="{00000000-0005-0000-0000-0000F80E0000}"/>
    <cellStyle name="20% - Accent2 2 4 6 2" xfId="6984" xr:uid="{00000000-0005-0000-0000-0000F90E0000}"/>
    <cellStyle name="20% - Accent2 2 4 6 2 2" xfId="16898" xr:uid="{00000000-0005-0000-0000-0000FA0E0000}"/>
    <cellStyle name="20% - Accent2 2 4 6 2 2 2" xfId="36730" xr:uid="{00000000-0005-0000-0000-0000FB0E0000}"/>
    <cellStyle name="20% - Accent2 2 4 6 2 3" xfId="26816" xr:uid="{00000000-0005-0000-0000-0000FC0E0000}"/>
    <cellStyle name="20% - Accent2 2 4 6 3" xfId="11941" xr:uid="{00000000-0005-0000-0000-0000FD0E0000}"/>
    <cellStyle name="20% - Accent2 2 4 6 3 2" xfId="31773" xr:uid="{00000000-0005-0000-0000-0000FE0E0000}"/>
    <cellStyle name="20% - Accent2 2 4 6 4" xfId="21859" xr:uid="{00000000-0005-0000-0000-0000FF0E0000}"/>
    <cellStyle name="20% - Accent2 2 4 7" xfId="774" xr:uid="{00000000-0005-0000-0000-0000000F0000}"/>
    <cellStyle name="20% - Accent2 2 4 7 2" xfId="5751" xr:uid="{00000000-0005-0000-0000-0000010F0000}"/>
    <cellStyle name="20% - Accent2 2 4 7 2 2" xfId="15665" xr:uid="{00000000-0005-0000-0000-0000020F0000}"/>
    <cellStyle name="20% - Accent2 2 4 7 2 2 2" xfId="35497" xr:uid="{00000000-0005-0000-0000-0000030F0000}"/>
    <cellStyle name="20% - Accent2 2 4 7 2 3" xfId="25583" xr:uid="{00000000-0005-0000-0000-0000040F0000}"/>
    <cellStyle name="20% - Accent2 2 4 7 3" xfId="10708" xr:uid="{00000000-0005-0000-0000-0000050F0000}"/>
    <cellStyle name="20% - Accent2 2 4 7 3 2" xfId="30540" xr:uid="{00000000-0005-0000-0000-0000060F0000}"/>
    <cellStyle name="20% - Accent2 2 4 7 4" xfId="20626" xr:uid="{00000000-0005-0000-0000-0000070F0000}"/>
    <cellStyle name="20% - Accent2 2 4 8" xfId="4076" xr:uid="{00000000-0005-0000-0000-0000080F0000}"/>
    <cellStyle name="20% - Accent2 2 4 8 2" xfId="9033" xr:uid="{00000000-0005-0000-0000-0000090F0000}"/>
    <cellStyle name="20% - Accent2 2 4 8 2 2" xfId="18947" xr:uid="{00000000-0005-0000-0000-00000A0F0000}"/>
    <cellStyle name="20% - Accent2 2 4 8 2 2 2" xfId="38779" xr:uid="{00000000-0005-0000-0000-00000B0F0000}"/>
    <cellStyle name="20% - Accent2 2 4 8 2 3" xfId="28865" xr:uid="{00000000-0005-0000-0000-00000C0F0000}"/>
    <cellStyle name="20% - Accent2 2 4 8 3" xfId="13990" xr:uid="{00000000-0005-0000-0000-00000D0F0000}"/>
    <cellStyle name="20% - Accent2 2 4 8 3 2" xfId="33822" xr:uid="{00000000-0005-0000-0000-00000E0F0000}"/>
    <cellStyle name="20% - Accent2 2 4 8 4" xfId="23908" xr:uid="{00000000-0005-0000-0000-00000F0F0000}"/>
    <cellStyle name="20% - Accent2 2 4 9" xfId="4634" xr:uid="{00000000-0005-0000-0000-0000100F0000}"/>
    <cellStyle name="20% - Accent2 2 4 9 2" xfId="9591" xr:uid="{00000000-0005-0000-0000-0000110F0000}"/>
    <cellStyle name="20% - Accent2 2 4 9 2 2" xfId="19505" xr:uid="{00000000-0005-0000-0000-0000120F0000}"/>
    <cellStyle name="20% - Accent2 2 4 9 2 2 2" xfId="39337" xr:uid="{00000000-0005-0000-0000-0000130F0000}"/>
    <cellStyle name="20% - Accent2 2 4 9 2 3" xfId="29423" xr:uid="{00000000-0005-0000-0000-0000140F0000}"/>
    <cellStyle name="20% - Accent2 2 4 9 3" xfId="14548" xr:uid="{00000000-0005-0000-0000-0000150F0000}"/>
    <cellStyle name="20% - Accent2 2 4 9 3 2" xfId="34380" xr:uid="{00000000-0005-0000-0000-0000160F0000}"/>
    <cellStyle name="20% - Accent2 2 4 9 4" xfId="24466" xr:uid="{00000000-0005-0000-0000-0000170F0000}"/>
    <cellStyle name="20% - Accent2 2 5" xfId="354" xr:uid="{00000000-0005-0000-0000-0000180F0000}"/>
    <cellStyle name="20% - Accent2 2 5 10" xfId="10289" xr:uid="{00000000-0005-0000-0000-0000190F0000}"/>
    <cellStyle name="20% - Accent2 2 5 10 2" xfId="30121" xr:uid="{00000000-0005-0000-0000-00001A0F0000}"/>
    <cellStyle name="20% - Accent2 2 5 11" xfId="20207" xr:uid="{00000000-0005-0000-0000-00001B0F0000}"/>
    <cellStyle name="20% - Accent2 2 5 2" xfId="1743" xr:uid="{00000000-0005-0000-0000-00001C0F0000}"/>
    <cellStyle name="20% - Accent2 2 5 2 2" xfId="3756" xr:uid="{00000000-0005-0000-0000-00001D0F0000}"/>
    <cellStyle name="20% - Accent2 2 5 2 2 2" xfId="8713" xr:uid="{00000000-0005-0000-0000-00001E0F0000}"/>
    <cellStyle name="20% - Accent2 2 5 2 2 2 2" xfId="18627" xr:uid="{00000000-0005-0000-0000-00001F0F0000}"/>
    <cellStyle name="20% - Accent2 2 5 2 2 2 2 2" xfId="38459" xr:uid="{00000000-0005-0000-0000-0000200F0000}"/>
    <cellStyle name="20% - Accent2 2 5 2 2 2 3" xfId="28545" xr:uid="{00000000-0005-0000-0000-0000210F0000}"/>
    <cellStyle name="20% - Accent2 2 5 2 2 3" xfId="13670" xr:uid="{00000000-0005-0000-0000-0000220F0000}"/>
    <cellStyle name="20% - Accent2 2 5 2 2 3 2" xfId="33502" xr:uid="{00000000-0005-0000-0000-0000230F0000}"/>
    <cellStyle name="20% - Accent2 2 5 2 2 4" xfId="23588" xr:uid="{00000000-0005-0000-0000-0000240F0000}"/>
    <cellStyle name="20% - Accent2 2 5 2 3" xfId="2466" xr:uid="{00000000-0005-0000-0000-0000250F0000}"/>
    <cellStyle name="20% - Accent2 2 5 2 3 2" xfId="7433" xr:uid="{00000000-0005-0000-0000-0000260F0000}"/>
    <cellStyle name="20% - Accent2 2 5 2 3 2 2" xfId="17347" xr:uid="{00000000-0005-0000-0000-0000270F0000}"/>
    <cellStyle name="20% - Accent2 2 5 2 3 2 2 2" xfId="37179" xr:uid="{00000000-0005-0000-0000-0000280F0000}"/>
    <cellStyle name="20% - Accent2 2 5 2 3 2 3" xfId="27265" xr:uid="{00000000-0005-0000-0000-0000290F0000}"/>
    <cellStyle name="20% - Accent2 2 5 2 3 3" xfId="12390" xr:uid="{00000000-0005-0000-0000-00002A0F0000}"/>
    <cellStyle name="20% - Accent2 2 5 2 3 3 2" xfId="32222" xr:uid="{00000000-0005-0000-0000-00002B0F0000}"/>
    <cellStyle name="20% - Accent2 2 5 2 3 4" xfId="22308" xr:uid="{00000000-0005-0000-0000-00002C0F0000}"/>
    <cellStyle name="20% - Accent2 2 5 2 4" xfId="6711" xr:uid="{00000000-0005-0000-0000-00002D0F0000}"/>
    <cellStyle name="20% - Accent2 2 5 2 4 2" xfId="16625" xr:uid="{00000000-0005-0000-0000-00002E0F0000}"/>
    <cellStyle name="20% - Accent2 2 5 2 4 2 2" xfId="36457" xr:uid="{00000000-0005-0000-0000-00002F0F0000}"/>
    <cellStyle name="20% - Accent2 2 5 2 4 3" xfId="26543" xr:uid="{00000000-0005-0000-0000-0000300F0000}"/>
    <cellStyle name="20% - Accent2 2 5 2 5" xfId="11668" xr:uid="{00000000-0005-0000-0000-0000310F0000}"/>
    <cellStyle name="20% - Accent2 2 5 2 5 2" xfId="31500" xr:uid="{00000000-0005-0000-0000-0000320F0000}"/>
    <cellStyle name="20% - Accent2 2 5 2 6" xfId="21586" xr:uid="{00000000-0005-0000-0000-0000330F0000}"/>
    <cellStyle name="20% - Accent2 2 5 3" xfId="1384" xr:uid="{00000000-0005-0000-0000-0000340F0000}"/>
    <cellStyle name="20% - Accent2 2 5 3 2" xfId="3397" xr:uid="{00000000-0005-0000-0000-0000350F0000}"/>
    <cellStyle name="20% - Accent2 2 5 3 2 2" xfId="8354" xr:uid="{00000000-0005-0000-0000-0000360F0000}"/>
    <cellStyle name="20% - Accent2 2 5 3 2 2 2" xfId="18268" xr:uid="{00000000-0005-0000-0000-0000370F0000}"/>
    <cellStyle name="20% - Accent2 2 5 3 2 2 2 2" xfId="38100" xr:uid="{00000000-0005-0000-0000-0000380F0000}"/>
    <cellStyle name="20% - Accent2 2 5 3 2 2 3" xfId="28186" xr:uid="{00000000-0005-0000-0000-0000390F0000}"/>
    <cellStyle name="20% - Accent2 2 5 3 2 3" xfId="13311" xr:uid="{00000000-0005-0000-0000-00003A0F0000}"/>
    <cellStyle name="20% - Accent2 2 5 3 2 3 2" xfId="33143" xr:uid="{00000000-0005-0000-0000-00003B0F0000}"/>
    <cellStyle name="20% - Accent2 2 5 3 2 4" xfId="23229" xr:uid="{00000000-0005-0000-0000-00003C0F0000}"/>
    <cellStyle name="20% - Accent2 2 5 3 3" xfId="6352" xr:uid="{00000000-0005-0000-0000-00003D0F0000}"/>
    <cellStyle name="20% - Accent2 2 5 3 3 2" xfId="16266" xr:uid="{00000000-0005-0000-0000-00003E0F0000}"/>
    <cellStyle name="20% - Accent2 2 5 3 3 2 2" xfId="36098" xr:uid="{00000000-0005-0000-0000-00003F0F0000}"/>
    <cellStyle name="20% - Accent2 2 5 3 3 3" xfId="26184" xr:uid="{00000000-0005-0000-0000-0000400F0000}"/>
    <cellStyle name="20% - Accent2 2 5 3 4" xfId="11309" xr:uid="{00000000-0005-0000-0000-0000410F0000}"/>
    <cellStyle name="20% - Accent2 2 5 3 4 2" xfId="31141" xr:uid="{00000000-0005-0000-0000-0000420F0000}"/>
    <cellStyle name="20% - Accent2 2 5 3 5" xfId="21227" xr:uid="{00000000-0005-0000-0000-0000430F0000}"/>
    <cellStyle name="20% - Accent2 2 5 4" xfId="2936" xr:uid="{00000000-0005-0000-0000-0000440F0000}"/>
    <cellStyle name="20% - Accent2 2 5 4 2" xfId="7893" xr:uid="{00000000-0005-0000-0000-0000450F0000}"/>
    <cellStyle name="20% - Accent2 2 5 4 2 2" xfId="17807" xr:uid="{00000000-0005-0000-0000-0000460F0000}"/>
    <cellStyle name="20% - Accent2 2 5 4 2 2 2" xfId="37639" xr:uid="{00000000-0005-0000-0000-0000470F0000}"/>
    <cellStyle name="20% - Accent2 2 5 4 2 3" xfId="27725" xr:uid="{00000000-0005-0000-0000-0000480F0000}"/>
    <cellStyle name="20% - Accent2 2 5 4 3" xfId="12850" xr:uid="{00000000-0005-0000-0000-0000490F0000}"/>
    <cellStyle name="20% - Accent2 2 5 4 3 2" xfId="32682" xr:uid="{00000000-0005-0000-0000-00004A0F0000}"/>
    <cellStyle name="20% - Accent2 2 5 4 4" xfId="22768" xr:uid="{00000000-0005-0000-0000-00004B0F0000}"/>
    <cellStyle name="20% - Accent2 2 5 5" xfId="2107" xr:uid="{00000000-0005-0000-0000-00004C0F0000}"/>
    <cellStyle name="20% - Accent2 2 5 5 2" xfId="7074" xr:uid="{00000000-0005-0000-0000-00004D0F0000}"/>
    <cellStyle name="20% - Accent2 2 5 5 2 2" xfId="16988" xr:uid="{00000000-0005-0000-0000-00004E0F0000}"/>
    <cellStyle name="20% - Accent2 2 5 5 2 2 2" xfId="36820" xr:uid="{00000000-0005-0000-0000-00004F0F0000}"/>
    <cellStyle name="20% - Accent2 2 5 5 2 3" xfId="26906" xr:uid="{00000000-0005-0000-0000-0000500F0000}"/>
    <cellStyle name="20% - Accent2 2 5 5 3" xfId="12031" xr:uid="{00000000-0005-0000-0000-0000510F0000}"/>
    <cellStyle name="20% - Accent2 2 5 5 3 2" xfId="31863" xr:uid="{00000000-0005-0000-0000-0000520F0000}"/>
    <cellStyle name="20% - Accent2 2 5 5 4" xfId="21949" xr:uid="{00000000-0005-0000-0000-0000530F0000}"/>
    <cellStyle name="20% - Accent2 2 5 6" xfId="915" xr:uid="{00000000-0005-0000-0000-0000540F0000}"/>
    <cellStyle name="20% - Accent2 2 5 6 2" xfId="5891" xr:uid="{00000000-0005-0000-0000-0000550F0000}"/>
    <cellStyle name="20% - Accent2 2 5 6 2 2" xfId="15805" xr:uid="{00000000-0005-0000-0000-0000560F0000}"/>
    <cellStyle name="20% - Accent2 2 5 6 2 2 2" xfId="35637" xr:uid="{00000000-0005-0000-0000-0000570F0000}"/>
    <cellStyle name="20% - Accent2 2 5 6 2 3" xfId="25723" xr:uid="{00000000-0005-0000-0000-0000580F0000}"/>
    <cellStyle name="20% - Accent2 2 5 6 3" xfId="10848" xr:uid="{00000000-0005-0000-0000-0000590F0000}"/>
    <cellStyle name="20% - Accent2 2 5 6 3 2" xfId="30680" xr:uid="{00000000-0005-0000-0000-00005A0F0000}"/>
    <cellStyle name="20% - Accent2 2 5 6 4" xfId="20766" xr:uid="{00000000-0005-0000-0000-00005B0F0000}"/>
    <cellStyle name="20% - Accent2 2 5 7" xfId="4216" xr:uid="{00000000-0005-0000-0000-00005C0F0000}"/>
    <cellStyle name="20% - Accent2 2 5 7 2" xfId="9173" xr:uid="{00000000-0005-0000-0000-00005D0F0000}"/>
    <cellStyle name="20% - Accent2 2 5 7 2 2" xfId="19087" xr:uid="{00000000-0005-0000-0000-00005E0F0000}"/>
    <cellStyle name="20% - Accent2 2 5 7 2 2 2" xfId="38919" xr:uid="{00000000-0005-0000-0000-00005F0F0000}"/>
    <cellStyle name="20% - Accent2 2 5 7 2 3" xfId="29005" xr:uid="{00000000-0005-0000-0000-0000600F0000}"/>
    <cellStyle name="20% - Accent2 2 5 7 3" xfId="14130" xr:uid="{00000000-0005-0000-0000-0000610F0000}"/>
    <cellStyle name="20% - Accent2 2 5 7 3 2" xfId="33962" xr:uid="{00000000-0005-0000-0000-0000620F0000}"/>
    <cellStyle name="20% - Accent2 2 5 7 4" xfId="24048" xr:uid="{00000000-0005-0000-0000-0000630F0000}"/>
    <cellStyle name="20% - Accent2 2 5 8" xfId="4774" xr:uid="{00000000-0005-0000-0000-0000640F0000}"/>
    <cellStyle name="20% - Accent2 2 5 8 2" xfId="9731" xr:uid="{00000000-0005-0000-0000-0000650F0000}"/>
    <cellStyle name="20% - Accent2 2 5 8 2 2" xfId="19645" xr:uid="{00000000-0005-0000-0000-0000660F0000}"/>
    <cellStyle name="20% - Accent2 2 5 8 2 2 2" xfId="39477" xr:uid="{00000000-0005-0000-0000-0000670F0000}"/>
    <cellStyle name="20% - Accent2 2 5 8 2 3" xfId="29563" xr:uid="{00000000-0005-0000-0000-0000680F0000}"/>
    <cellStyle name="20% - Accent2 2 5 8 3" xfId="14688" xr:uid="{00000000-0005-0000-0000-0000690F0000}"/>
    <cellStyle name="20% - Accent2 2 5 8 3 2" xfId="34520" xr:uid="{00000000-0005-0000-0000-00006A0F0000}"/>
    <cellStyle name="20% - Accent2 2 5 8 4" xfId="24606" xr:uid="{00000000-0005-0000-0000-00006B0F0000}"/>
    <cellStyle name="20% - Accent2 2 5 9" xfId="5332" xr:uid="{00000000-0005-0000-0000-00006C0F0000}"/>
    <cellStyle name="20% - Accent2 2 5 9 2" xfId="15246" xr:uid="{00000000-0005-0000-0000-00006D0F0000}"/>
    <cellStyle name="20% - Accent2 2 5 9 2 2" xfId="35078" xr:uid="{00000000-0005-0000-0000-00006E0F0000}"/>
    <cellStyle name="20% - Accent2 2 5 9 3" xfId="25164" xr:uid="{00000000-0005-0000-0000-00006F0F0000}"/>
    <cellStyle name="20% - Accent2 2 6" xfId="1563" xr:uid="{00000000-0005-0000-0000-0000700F0000}"/>
    <cellStyle name="20% - Accent2 2 6 2" xfId="3576" xr:uid="{00000000-0005-0000-0000-0000710F0000}"/>
    <cellStyle name="20% - Accent2 2 6 2 2" xfId="8533" xr:uid="{00000000-0005-0000-0000-0000720F0000}"/>
    <cellStyle name="20% - Accent2 2 6 2 2 2" xfId="18447" xr:uid="{00000000-0005-0000-0000-0000730F0000}"/>
    <cellStyle name="20% - Accent2 2 6 2 2 2 2" xfId="38279" xr:uid="{00000000-0005-0000-0000-0000740F0000}"/>
    <cellStyle name="20% - Accent2 2 6 2 2 3" xfId="28365" xr:uid="{00000000-0005-0000-0000-0000750F0000}"/>
    <cellStyle name="20% - Accent2 2 6 2 3" xfId="13490" xr:uid="{00000000-0005-0000-0000-0000760F0000}"/>
    <cellStyle name="20% - Accent2 2 6 2 3 2" xfId="33322" xr:uid="{00000000-0005-0000-0000-0000770F0000}"/>
    <cellStyle name="20% - Accent2 2 6 2 4" xfId="23408" xr:uid="{00000000-0005-0000-0000-0000780F0000}"/>
    <cellStyle name="20% - Accent2 2 6 3" xfId="2286" xr:uid="{00000000-0005-0000-0000-0000790F0000}"/>
    <cellStyle name="20% - Accent2 2 6 3 2" xfId="7253" xr:uid="{00000000-0005-0000-0000-00007A0F0000}"/>
    <cellStyle name="20% - Accent2 2 6 3 2 2" xfId="17167" xr:uid="{00000000-0005-0000-0000-00007B0F0000}"/>
    <cellStyle name="20% - Accent2 2 6 3 2 2 2" xfId="36999" xr:uid="{00000000-0005-0000-0000-00007C0F0000}"/>
    <cellStyle name="20% - Accent2 2 6 3 2 3" xfId="27085" xr:uid="{00000000-0005-0000-0000-00007D0F0000}"/>
    <cellStyle name="20% - Accent2 2 6 3 3" xfId="12210" xr:uid="{00000000-0005-0000-0000-00007E0F0000}"/>
    <cellStyle name="20% - Accent2 2 6 3 3 2" xfId="32042" xr:uid="{00000000-0005-0000-0000-00007F0F0000}"/>
    <cellStyle name="20% - Accent2 2 6 3 4" xfId="22128" xr:uid="{00000000-0005-0000-0000-0000800F0000}"/>
    <cellStyle name="20% - Accent2 2 6 4" xfId="6531" xr:uid="{00000000-0005-0000-0000-0000810F0000}"/>
    <cellStyle name="20% - Accent2 2 6 4 2" xfId="16445" xr:uid="{00000000-0005-0000-0000-0000820F0000}"/>
    <cellStyle name="20% - Accent2 2 6 4 2 2" xfId="36277" xr:uid="{00000000-0005-0000-0000-0000830F0000}"/>
    <cellStyle name="20% - Accent2 2 6 4 3" xfId="26363" xr:uid="{00000000-0005-0000-0000-0000840F0000}"/>
    <cellStyle name="20% - Accent2 2 6 5" xfId="11488" xr:uid="{00000000-0005-0000-0000-0000850F0000}"/>
    <cellStyle name="20% - Accent2 2 6 5 2" xfId="31320" xr:uid="{00000000-0005-0000-0000-0000860F0000}"/>
    <cellStyle name="20% - Accent2 2 6 6" xfId="21406" xr:uid="{00000000-0005-0000-0000-0000870F0000}"/>
    <cellStyle name="20% - Accent2 2 7" xfId="1203" xr:uid="{00000000-0005-0000-0000-0000880F0000}"/>
    <cellStyle name="20% - Accent2 2 7 2" xfId="3217" xr:uid="{00000000-0005-0000-0000-0000890F0000}"/>
    <cellStyle name="20% - Accent2 2 7 2 2" xfId="8174" xr:uid="{00000000-0005-0000-0000-00008A0F0000}"/>
    <cellStyle name="20% - Accent2 2 7 2 2 2" xfId="18088" xr:uid="{00000000-0005-0000-0000-00008B0F0000}"/>
    <cellStyle name="20% - Accent2 2 7 2 2 2 2" xfId="37920" xr:uid="{00000000-0005-0000-0000-00008C0F0000}"/>
    <cellStyle name="20% - Accent2 2 7 2 2 3" xfId="28006" xr:uid="{00000000-0005-0000-0000-00008D0F0000}"/>
    <cellStyle name="20% - Accent2 2 7 2 3" xfId="13131" xr:uid="{00000000-0005-0000-0000-00008E0F0000}"/>
    <cellStyle name="20% - Accent2 2 7 2 3 2" xfId="32963" xr:uid="{00000000-0005-0000-0000-00008F0F0000}"/>
    <cellStyle name="20% - Accent2 2 7 2 4" xfId="23049" xr:uid="{00000000-0005-0000-0000-0000900F0000}"/>
    <cellStyle name="20% - Accent2 2 7 3" xfId="6172" xr:uid="{00000000-0005-0000-0000-0000910F0000}"/>
    <cellStyle name="20% - Accent2 2 7 3 2" xfId="16086" xr:uid="{00000000-0005-0000-0000-0000920F0000}"/>
    <cellStyle name="20% - Accent2 2 7 3 2 2" xfId="35918" xr:uid="{00000000-0005-0000-0000-0000930F0000}"/>
    <cellStyle name="20% - Accent2 2 7 3 3" xfId="26004" xr:uid="{00000000-0005-0000-0000-0000940F0000}"/>
    <cellStyle name="20% - Accent2 2 7 4" xfId="11129" xr:uid="{00000000-0005-0000-0000-0000950F0000}"/>
    <cellStyle name="20% - Accent2 2 7 4 2" xfId="30961" xr:uid="{00000000-0005-0000-0000-0000960F0000}"/>
    <cellStyle name="20% - Accent2 2 7 5" xfId="21047" xr:uid="{00000000-0005-0000-0000-0000970F0000}"/>
    <cellStyle name="20% - Accent2 2 8" xfId="2653" xr:uid="{00000000-0005-0000-0000-0000980F0000}"/>
    <cellStyle name="20% - Accent2 2 8 2" xfId="7614" xr:uid="{00000000-0005-0000-0000-0000990F0000}"/>
    <cellStyle name="20% - Accent2 2 8 2 2" xfId="17528" xr:uid="{00000000-0005-0000-0000-00009A0F0000}"/>
    <cellStyle name="20% - Accent2 2 8 2 2 2" xfId="37360" xr:uid="{00000000-0005-0000-0000-00009B0F0000}"/>
    <cellStyle name="20% - Accent2 2 8 2 3" xfId="27446" xr:uid="{00000000-0005-0000-0000-00009C0F0000}"/>
    <cellStyle name="20% - Accent2 2 8 3" xfId="12571" xr:uid="{00000000-0005-0000-0000-00009D0F0000}"/>
    <cellStyle name="20% - Accent2 2 8 3 2" xfId="32403" xr:uid="{00000000-0005-0000-0000-00009E0F0000}"/>
    <cellStyle name="20% - Accent2 2 8 4" xfId="22489" xr:uid="{00000000-0005-0000-0000-00009F0F0000}"/>
    <cellStyle name="20% - Accent2 2 9" xfId="1927" xr:uid="{00000000-0005-0000-0000-0000A00F0000}"/>
    <cellStyle name="20% - Accent2 2 9 2" xfId="6894" xr:uid="{00000000-0005-0000-0000-0000A10F0000}"/>
    <cellStyle name="20% - Accent2 2 9 2 2" xfId="16808" xr:uid="{00000000-0005-0000-0000-0000A20F0000}"/>
    <cellStyle name="20% - Accent2 2 9 2 2 2" xfId="36640" xr:uid="{00000000-0005-0000-0000-0000A30F0000}"/>
    <cellStyle name="20% - Accent2 2 9 2 3" xfId="26726" xr:uid="{00000000-0005-0000-0000-0000A40F0000}"/>
    <cellStyle name="20% - Accent2 2 9 3" xfId="11851" xr:uid="{00000000-0005-0000-0000-0000A50F0000}"/>
    <cellStyle name="20% - Accent2 2 9 3 2" xfId="31683" xr:uid="{00000000-0005-0000-0000-0000A60F0000}"/>
    <cellStyle name="20% - Accent2 2 9 4" xfId="21769" xr:uid="{00000000-0005-0000-0000-0000A70F0000}"/>
    <cellStyle name="20% - Accent2 3" xfId="82" xr:uid="{00000000-0005-0000-0000-0000A80F0000}"/>
    <cellStyle name="20% - Accent2 3 10" xfId="4508" xr:uid="{00000000-0005-0000-0000-0000A90F0000}"/>
    <cellStyle name="20% - Accent2 3 10 2" xfId="9465" xr:uid="{00000000-0005-0000-0000-0000AA0F0000}"/>
    <cellStyle name="20% - Accent2 3 10 2 2" xfId="19379" xr:uid="{00000000-0005-0000-0000-0000AB0F0000}"/>
    <cellStyle name="20% - Accent2 3 10 2 2 2" xfId="39211" xr:uid="{00000000-0005-0000-0000-0000AC0F0000}"/>
    <cellStyle name="20% - Accent2 3 10 2 3" xfId="29297" xr:uid="{00000000-0005-0000-0000-0000AD0F0000}"/>
    <cellStyle name="20% - Accent2 3 10 3" xfId="14422" xr:uid="{00000000-0005-0000-0000-0000AE0F0000}"/>
    <cellStyle name="20% - Accent2 3 10 3 2" xfId="34254" xr:uid="{00000000-0005-0000-0000-0000AF0F0000}"/>
    <cellStyle name="20% - Accent2 3 10 4" xfId="24340" xr:uid="{00000000-0005-0000-0000-0000B00F0000}"/>
    <cellStyle name="20% - Accent2 3 11" xfId="5066" xr:uid="{00000000-0005-0000-0000-0000B10F0000}"/>
    <cellStyle name="20% - Accent2 3 11 2" xfId="14980" xr:uid="{00000000-0005-0000-0000-0000B20F0000}"/>
    <cellStyle name="20% - Accent2 3 11 2 2" xfId="34812" xr:uid="{00000000-0005-0000-0000-0000B30F0000}"/>
    <cellStyle name="20% - Accent2 3 11 3" xfId="24898" xr:uid="{00000000-0005-0000-0000-0000B40F0000}"/>
    <cellStyle name="20% - Accent2 3 12" xfId="10023" xr:uid="{00000000-0005-0000-0000-0000B50F0000}"/>
    <cellStyle name="20% - Accent2 3 12 2" xfId="29855" xr:uid="{00000000-0005-0000-0000-0000B60F0000}"/>
    <cellStyle name="20% - Accent2 3 13" xfId="19941" xr:uid="{00000000-0005-0000-0000-0000B70F0000}"/>
    <cellStyle name="20% - Accent2 3 2" xfId="150" xr:uid="{00000000-0005-0000-0000-0000B80F0000}"/>
    <cellStyle name="20% - Accent2 3 2 10" xfId="5132" xr:uid="{00000000-0005-0000-0000-0000B90F0000}"/>
    <cellStyle name="20% - Accent2 3 2 10 2" xfId="15046" xr:uid="{00000000-0005-0000-0000-0000BA0F0000}"/>
    <cellStyle name="20% - Accent2 3 2 10 2 2" xfId="34878" xr:uid="{00000000-0005-0000-0000-0000BB0F0000}"/>
    <cellStyle name="20% - Accent2 3 2 10 3" xfId="24964" xr:uid="{00000000-0005-0000-0000-0000BC0F0000}"/>
    <cellStyle name="20% - Accent2 3 2 11" xfId="10089" xr:uid="{00000000-0005-0000-0000-0000BD0F0000}"/>
    <cellStyle name="20% - Accent2 3 2 11 2" xfId="29921" xr:uid="{00000000-0005-0000-0000-0000BE0F0000}"/>
    <cellStyle name="20% - Accent2 3 2 12" xfId="20007" xr:uid="{00000000-0005-0000-0000-0000BF0F0000}"/>
    <cellStyle name="20% - Accent2 3 2 2" xfId="290" xr:uid="{00000000-0005-0000-0000-0000C00F0000}"/>
    <cellStyle name="20% - Accent2 3 2 2 10" xfId="10228" xr:uid="{00000000-0005-0000-0000-0000C10F0000}"/>
    <cellStyle name="20% - Accent2 3 2 2 10 2" xfId="30060" xr:uid="{00000000-0005-0000-0000-0000C20F0000}"/>
    <cellStyle name="20% - Accent2 3 2 2 11" xfId="20146" xr:uid="{00000000-0005-0000-0000-0000C30F0000}"/>
    <cellStyle name="20% - Accent2 3 2 2 2" xfId="572" xr:uid="{00000000-0005-0000-0000-0000C40F0000}"/>
    <cellStyle name="20% - Accent2 3 2 2 2 10" xfId="20425" xr:uid="{00000000-0005-0000-0000-0000C50F0000}"/>
    <cellStyle name="20% - Accent2 3 2 2 2 2" xfId="1848" xr:uid="{00000000-0005-0000-0000-0000C60F0000}"/>
    <cellStyle name="20% - Accent2 3 2 2 2 2 2" xfId="3861" xr:uid="{00000000-0005-0000-0000-0000C70F0000}"/>
    <cellStyle name="20% - Accent2 3 2 2 2 2 2 2" xfId="8818" xr:uid="{00000000-0005-0000-0000-0000C80F0000}"/>
    <cellStyle name="20% - Accent2 3 2 2 2 2 2 2 2" xfId="18732" xr:uid="{00000000-0005-0000-0000-0000C90F0000}"/>
    <cellStyle name="20% - Accent2 3 2 2 2 2 2 2 2 2" xfId="38564" xr:uid="{00000000-0005-0000-0000-0000CA0F0000}"/>
    <cellStyle name="20% - Accent2 3 2 2 2 2 2 2 3" xfId="28650" xr:uid="{00000000-0005-0000-0000-0000CB0F0000}"/>
    <cellStyle name="20% - Accent2 3 2 2 2 2 2 3" xfId="13775" xr:uid="{00000000-0005-0000-0000-0000CC0F0000}"/>
    <cellStyle name="20% - Accent2 3 2 2 2 2 2 3 2" xfId="33607" xr:uid="{00000000-0005-0000-0000-0000CD0F0000}"/>
    <cellStyle name="20% - Accent2 3 2 2 2 2 2 4" xfId="23693" xr:uid="{00000000-0005-0000-0000-0000CE0F0000}"/>
    <cellStyle name="20% - Accent2 3 2 2 2 2 3" xfId="6816" xr:uid="{00000000-0005-0000-0000-0000CF0F0000}"/>
    <cellStyle name="20% - Accent2 3 2 2 2 2 3 2" xfId="16730" xr:uid="{00000000-0005-0000-0000-0000D00F0000}"/>
    <cellStyle name="20% - Accent2 3 2 2 2 2 3 2 2" xfId="36562" xr:uid="{00000000-0005-0000-0000-0000D10F0000}"/>
    <cellStyle name="20% - Accent2 3 2 2 2 2 3 3" xfId="26648" xr:uid="{00000000-0005-0000-0000-0000D20F0000}"/>
    <cellStyle name="20% - Accent2 3 2 2 2 2 4" xfId="11773" xr:uid="{00000000-0005-0000-0000-0000D30F0000}"/>
    <cellStyle name="20% - Accent2 3 2 2 2 2 4 2" xfId="31605" xr:uid="{00000000-0005-0000-0000-0000D40F0000}"/>
    <cellStyle name="20% - Accent2 3 2 2 2 2 5" xfId="21691" xr:uid="{00000000-0005-0000-0000-0000D50F0000}"/>
    <cellStyle name="20% - Accent2 3 2 2 2 3" xfId="3154" xr:uid="{00000000-0005-0000-0000-0000D60F0000}"/>
    <cellStyle name="20% - Accent2 3 2 2 2 3 2" xfId="8111" xr:uid="{00000000-0005-0000-0000-0000D70F0000}"/>
    <cellStyle name="20% - Accent2 3 2 2 2 3 2 2" xfId="18025" xr:uid="{00000000-0005-0000-0000-0000D80F0000}"/>
    <cellStyle name="20% - Accent2 3 2 2 2 3 2 2 2" xfId="37857" xr:uid="{00000000-0005-0000-0000-0000D90F0000}"/>
    <cellStyle name="20% - Accent2 3 2 2 2 3 2 3" xfId="27943" xr:uid="{00000000-0005-0000-0000-0000DA0F0000}"/>
    <cellStyle name="20% - Accent2 3 2 2 2 3 3" xfId="13068" xr:uid="{00000000-0005-0000-0000-0000DB0F0000}"/>
    <cellStyle name="20% - Accent2 3 2 2 2 3 3 2" xfId="32900" xr:uid="{00000000-0005-0000-0000-0000DC0F0000}"/>
    <cellStyle name="20% - Accent2 3 2 2 2 3 4" xfId="22986" xr:uid="{00000000-0005-0000-0000-0000DD0F0000}"/>
    <cellStyle name="20% - Accent2 3 2 2 2 4" xfId="2571" xr:uid="{00000000-0005-0000-0000-0000DE0F0000}"/>
    <cellStyle name="20% - Accent2 3 2 2 2 4 2" xfId="7538" xr:uid="{00000000-0005-0000-0000-0000DF0F0000}"/>
    <cellStyle name="20% - Accent2 3 2 2 2 4 2 2" xfId="17452" xr:uid="{00000000-0005-0000-0000-0000E00F0000}"/>
    <cellStyle name="20% - Accent2 3 2 2 2 4 2 2 2" xfId="37284" xr:uid="{00000000-0005-0000-0000-0000E10F0000}"/>
    <cellStyle name="20% - Accent2 3 2 2 2 4 2 3" xfId="27370" xr:uid="{00000000-0005-0000-0000-0000E20F0000}"/>
    <cellStyle name="20% - Accent2 3 2 2 2 4 3" xfId="12495" xr:uid="{00000000-0005-0000-0000-0000E30F0000}"/>
    <cellStyle name="20% - Accent2 3 2 2 2 4 3 2" xfId="32327" xr:uid="{00000000-0005-0000-0000-0000E40F0000}"/>
    <cellStyle name="20% - Accent2 3 2 2 2 4 4" xfId="22413" xr:uid="{00000000-0005-0000-0000-0000E50F0000}"/>
    <cellStyle name="20% - Accent2 3 2 2 2 5" xfId="1133" xr:uid="{00000000-0005-0000-0000-0000E60F0000}"/>
    <cellStyle name="20% - Accent2 3 2 2 2 5 2" xfId="6109" xr:uid="{00000000-0005-0000-0000-0000E70F0000}"/>
    <cellStyle name="20% - Accent2 3 2 2 2 5 2 2" xfId="16023" xr:uid="{00000000-0005-0000-0000-0000E80F0000}"/>
    <cellStyle name="20% - Accent2 3 2 2 2 5 2 2 2" xfId="35855" xr:uid="{00000000-0005-0000-0000-0000E90F0000}"/>
    <cellStyle name="20% - Accent2 3 2 2 2 5 2 3" xfId="25941" xr:uid="{00000000-0005-0000-0000-0000EA0F0000}"/>
    <cellStyle name="20% - Accent2 3 2 2 2 5 3" xfId="11066" xr:uid="{00000000-0005-0000-0000-0000EB0F0000}"/>
    <cellStyle name="20% - Accent2 3 2 2 2 5 3 2" xfId="30898" xr:uid="{00000000-0005-0000-0000-0000EC0F0000}"/>
    <cellStyle name="20% - Accent2 3 2 2 2 5 4" xfId="20984" xr:uid="{00000000-0005-0000-0000-0000ED0F0000}"/>
    <cellStyle name="20% - Accent2 3 2 2 2 6" xfId="4434" xr:uid="{00000000-0005-0000-0000-0000EE0F0000}"/>
    <cellStyle name="20% - Accent2 3 2 2 2 6 2" xfId="9391" xr:uid="{00000000-0005-0000-0000-0000EF0F0000}"/>
    <cellStyle name="20% - Accent2 3 2 2 2 6 2 2" xfId="19305" xr:uid="{00000000-0005-0000-0000-0000F00F0000}"/>
    <cellStyle name="20% - Accent2 3 2 2 2 6 2 2 2" xfId="39137" xr:uid="{00000000-0005-0000-0000-0000F10F0000}"/>
    <cellStyle name="20% - Accent2 3 2 2 2 6 2 3" xfId="29223" xr:uid="{00000000-0005-0000-0000-0000F20F0000}"/>
    <cellStyle name="20% - Accent2 3 2 2 2 6 3" xfId="14348" xr:uid="{00000000-0005-0000-0000-0000F30F0000}"/>
    <cellStyle name="20% - Accent2 3 2 2 2 6 3 2" xfId="34180" xr:uid="{00000000-0005-0000-0000-0000F40F0000}"/>
    <cellStyle name="20% - Accent2 3 2 2 2 6 4" xfId="24266" xr:uid="{00000000-0005-0000-0000-0000F50F0000}"/>
    <cellStyle name="20% - Accent2 3 2 2 2 7" xfId="4992" xr:uid="{00000000-0005-0000-0000-0000F60F0000}"/>
    <cellStyle name="20% - Accent2 3 2 2 2 7 2" xfId="9949" xr:uid="{00000000-0005-0000-0000-0000F70F0000}"/>
    <cellStyle name="20% - Accent2 3 2 2 2 7 2 2" xfId="19863" xr:uid="{00000000-0005-0000-0000-0000F80F0000}"/>
    <cellStyle name="20% - Accent2 3 2 2 2 7 2 2 2" xfId="39695" xr:uid="{00000000-0005-0000-0000-0000F90F0000}"/>
    <cellStyle name="20% - Accent2 3 2 2 2 7 2 3" xfId="29781" xr:uid="{00000000-0005-0000-0000-0000FA0F0000}"/>
    <cellStyle name="20% - Accent2 3 2 2 2 7 3" xfId="14906" xr:uid="{00000000-0005-0000-0000-0000FB0F0000}"/>
    <cellStyle name="20% - Accent2 3 2 2 2 7 3 2" xfId="34738" xr:uid="{00000000-0005-0000-0000-0000FC0F0000}"/>
    <cellStyle name="20% - Accent2 3 2 2 2 7 4" xfId="24824" xr:uid="{00000000-0005-0000-0000-0000FD0F0000}"/>
    <cellStyle name="20% - Accent2 3 2 2 2 8" xfId="5550" xr:uid="{00000000-0005-0000-0000-0000FE0F0000}"/>
    <cellStyle name="20% - Accent2 3 2 2 2 8 2" xfId="15464" xr:uid="{00000000-0005-0000-0000-0000FF0F0000}"/>
    <cellStyle name="20% - Accent2 3 2 2 2 8 2 2" xfId="35296" xr:uid="{00000000-0005-0000-0000-000000100000}"/>
    <cellStyle name="20% - Accent2 3 2 2 2 8 3" xfId="25382" xr:uid="{00000000-0005-0000-0000-000001100000}"/>
    <cellStyle name="20% - Accent2 3 2 2 2 9" xfId="10507" xr:uid="{00000000-0005-0000-0000-000002100000}"/>
    <cellStyle name="20% - Accent2 3 2 2 2 9 2" xfId="30339" xr:uid="{00000000-0005-0000-0000-000003100000}"/>
    <cellStyle name="20% - Accent2 3 2 2 3" xfId="1489" xr:uid="{00000000-0005-0000-0000-000004100000}"/>
    <cellStyle name="20% - Accent2 3 2 2 3 2" xfId="3502" xr:uid="{00000000-0005-0000-0000-000005100000}"/>
    <cellStyle name="20% - Accent2 3 2 2 3 2 2" xfId="8459" xr:uid="{00000000-0005-0000-0000-000006100000}"/>
    <cellStyle name="20% - Accent2 3 2 2 3 2 2 2" xfId="18373" xr:uid="{00000000-0005-0000-0000-000007100000}"/>
    <cellStyle name="20% - Accent2 3 2 2 3 2 2 2 2" xfId="38205" xr:uid="{00000000-0005-0000-0000-000008100000}"/>
    <cellStyle name="20% - Accent2 3 2 2 3 2 2 3" xfId="28291" xr:uid="{00000000-0005-0000-0000-000009100000}"/>
    <cellStyle name="20% - Accent2 3 2 2 3 2 3" xfId="13416" xr:uid="{00000000-0005-0000-0000-00000A100000}"/>
    <cellStyle name="20% - Accent2 3 2 2 3 2 3 2" xfId="33248" xr:uid="{00000000-0005-0000-0000-00000B100000}"/>
    <cellStyle name="20% - Accent2 3 2 2 3 2 4" xfId="23334" xr:uid="{00000000-0005-0000-0000-00000C100000}"/>
    <cellStyle name="20% - Accent2 3 2 2 3 3" xfId="6457" xr:uid="{00000000-0005-0000-0000-00000D100000}"/>
    <cellStyle name="20% - Accent2 3 2 2 3 3 2" xfId="16371" xr:uid="{00000000-0005-0000-0000-00000E100000}"/>
    <cellStyle name="20% - Accent2 3 2 2 3 3 2 2" xfId="36203" xr:uid="{00000000-0005-0000-0000-00000F100000}"/>
    <cellStyle name="20% - Accent2 3 2 2 3 3 3" xfId="26289" xr:uid="{00000000-0005-0000-0000-000010100000}"/>
    <cellStyle name="20% - Accent2 3 2 2 3 4" xfId="11414" xr:uid="{00000000-0005-0000-0000-000011100000}"/>
    <cellStyle name="20% - Accent2 3 2 2 3 4 2" xfId="31246" xr:uid="{00000000-0005-0000-0000-000012100000}"/>
    <cellStyle name="20% - Accent2 3 2 2 3 5" xfId="21332" xr:uid="{00000000-0005-0000-0000-000013100000}"/>
    <cellStyle name="20% - Accent2 3 2 2 4" xfId="2873" xr:uid="{00000000-0005-0000-0000-000014100000}"/>
    <cellStyle name="20% - Accent2 3 2 2 4 2" xfId="7832" xr:uid="{00000000-0005-0000-0000-000015100000}"/>
    <cellStyle name="20% - Accent2 3 2 2 4 2 2" xfId="17746" xr:uid="{00000000-0005-0000-0000-000016100000}"/>
    <cellStyle name="20% - Accent2 3 2 2 4 2 2 2" xfId="37578" xr:uid="{00000000-0005-0000-0000-000017100000}"/>
    <cellStyle name="20% - Accent2 3 2 2 4 2 3" xfId="27664" xr:uid="{00000000-0005-0000-0000-000018100000}"/>
    <cellStyle name="20% - Accent2 3 2 2 4 3" xfId="12789" xr:uid="{00000000-0005-0000-0000-000019100000}"/>
    <cellStyle name="20% - Accent2 3 2 2 4 3 2" xfId="32621" xr:uid="{00000000-0005-0000-0000-00001A100000}"/>
    <cellStyle name="20% - Accent2 3 2 2 4 4" xfId="22707" xr:uid="{00000000-0005-0000-0000-00001B100000}"/>
    <cellStyle name="20% - Accent2 3 2 2 5" xfId="2212" xr:uid="{00000000-0005-0000-0000-00001C100000}"/>
    <cellStyle name="20% - Accent2 3 2 2 5 2" xfId="7179" xr:uid="{00000000-0005-0000-0000-00001D100000}"/>
    <cellStyle name="20% - Accent2 3 2 2 5 2 2" xfId="17093" xr:uid="{00000000-0005-0000-0000-00001E100000}"/>
    <cellStyle name="20% - Accent2 3 2 2 5 2 2 2" xfId="36925" xr:uid="{00000000-0005-0000-0000-00001F100000}"/>
    <cellStyle name="20% - Accent2 3 2 2 5 2 3" xfId="27011" xr:uid="{00000000-0005-0000-0000-000020100000}"/>
    <cellStyle name="20% - Accent2 3 2 2 5 3" xfId="12136" xr:uid="{00000000-0005-0000-0000-000021100000}"/>
    <cellStyle name="20% - Accent2 3 2 2 5 3 2" xfId="31968" xr:uid="{00000000-0005-0000-0000-000022100000}"/>
    <cellStyle name="20% - Accent2 3 2 2 5 4" xfId="22054" xr:uid="{00000000-0005-0000-0000-000023100000}"/>
    <cellStyle name="20% - Accent2 3 2 2 6" xfId="853" xr:uid="{00000000-0005-0000-0000-000024100000}"/>
    <cellStyle name="20% - Accent2 3 2 2 6 2" xfId="5830" xr:uid="{00000000-0005-0000-0000-000025100000}"/>
    <cellStyle name="20% - Accent2 3 2 2 6 2 2" xfId="15744" xr:uid="{00000000-0005-0000-0000-000026100000}"/>
    <cellStyle name="20% - Accent2 3 2 2 6 2 2 2" xfId="35576" xr:uid="{00000000-0005-0000-0000-000027100000}"/>
    <cellStyle name="20% - Accent2 3 2 2 6 2 3" xfId="25662" xr:uid="{00000000-0005-0000-0000-000028100000}"/>
    <cellStyle name="20% - Accent2 3 2 2 6 3" xfId="10787" xr:uid="{00000000-0005-0000-0000-000029100000}"/>
    <cellStyle name="20% - Accent2 3 2 2 6 3 2" xfId="30619" xr:uid="{00000000-0005-0000-0000-00002A100000}"/>
    <cellStyle name="20% - Accent2 3 2 2 6 4" xfId="20705" xr:uid="{00000000-0005-0000-0000-00002B100000}"/>
    <cellStyle name="20% - Accent2 3 2 2 7" xfId="4155" xr:uid="{00000000-0005-0000-0000-00002C100000}"/>
    <cellStyle name="20% - Accent2 3 2 2 7 2" xfId="9112" xr:uid="{00000000-0005-0000-0000-00002D100000}"/>
    <cellStyle name="20% - Accent2 3 2 2 7 2 2" xfId="19026" xr:uid="{00000000-0005-0000-0000-00002E100000}"/>
    <cellStyle name="20% - Accent2 3 2 2 7 2 2 2" xfId="38858" xr:uid="{00000000-0005-0000-0000-00002F100000}"/>
    <cellStyle name="20% - Accent2 3 2 2 7 2 3" xfId="28944" xr:uid="{00000000-0005-0000-0000-000030100000}"/>
    <cellStyle name="20% - Accent2 3 2 2 7 3" xfId="14069" xr:uid="{00000000-0005-0000-0000-000031100000}"/>
    <cellStyle name="20% - Accent2 3 2 2 7 3 2" xfId="33901" xr:uid="{00000000-0005-0000-0000-000032100000}"/>
    <cellStyle name="20% - Accent2 3 2 2 7 4" xfId="23987" xr:uid="{00000000-0005-0000-0000-000033100000}"/>
    <cellStyle name="20% - Accent2 3 2 2 8" xfId="4713" xr:uid="{00000000-0005-0000-0000-000034100000}"/>
    <cellStyle name="20% - Accent2 3 2 2 8 2" xfId="9670" xr:uid="{00000000-0005-0000-0000-000035100000}"/>
    <cellStyle name="20% - Accent2 3 2 2 8 2 2" xfId="19584" xr:uid="{00000000-0005-0000-0000-000036100000}"/>
    <cellStyle name="20% - Accent2 3 2 2 8 2 2 2" xfId="39416" xr:uid="{00000000-0005-0000-0000-000037100000}"/>
    <cellStyle name="20% - Accent2 3 2 2 8 2 3" xfId="29502" xr:uid="{00000000-0005-0000-0000-000038100000}"/>
    <cellStyle name="20% - Accent2 3 2 2 8 3" xfId="14627" xr:uid="{00000000-0005-0000-0000-000039100000}"/>
    <cellStyle name="20% - Accent2 3 2 2 8 3 2" xfId="34459" xr:uid="{00000000-0005-0000-0000-00003A100000}"/>
    <cellStyle name="20% - Accent2 3 2 2 8 4" xfId="24545" xr:uid="{00000000-0005-0000-0000-00003B100000}"/>
    <cellStyle name="20% - Accent2 3 2 2 9" xfId="5271" xr:uid="{00000000-0005-0000-0000-00003C100000}"/>
    <cellStyle name="20% - Accent2 3 2 2 9 2" xfId="15185" xr:uid="{00000000-0005-0000-0000-00003D100000}"/>
    <cellStyle name="20% - Accent2 3 2 2 9 2 2" xfId="35017" xr:uid="{00000000-0005-0000-0000-00003E100000}"/>
    <cellStyle name="20% - Accent2 3 2 2 9 3" xfId="25103" xr:uid="{00000000-0005-0000-0000-00003F100000}"/>
    <cellStyle name="20% - Accent2 3 2 3" xfId="433" xr:uid="{00000000-0005-0000-0000-000040100000}"/>
    <cellStyle name="20% - Accent2 3 2 3 10" xfId="20286" xr:uid="{00000000-0005-0000-0000-000041100000}"/>
    <cellStyle name="20% - Accent2 3 2 3 2" xfId="1668" xr:uid="{00000000-0005-0000-0000-000042100000}"/>
    <cellStyle name="20% - Accent2 3 2 3 2 2" xfId="3681" xr:uid="{00000000-0005-0000-0000-000043100000}"/>
    <cellStyle name="20% - Accent2 3 2 3 2 2 2" xfId="8638" xr:uid="{00000000-0005-0000-0000-000044100000}"/>
    <cellStyle name="20% - Accent2 3 2 3 2 2 2 2" xfId="18552" xr:uid="{00000000-0005-0000-0000-000045100000}"/>
    <cellStyle name="20% - Accent2 3 2 3 2 2 2 2 2" xfId="38384" xr:uid="{00000000-0005-0000-0000-000046100000}"/>
    <cellStyle name="20% - Accent2 3 2 3 2 2 2 3" xfId="28470" xr:uid="{00000000-0005-0000-0000-000047100000}"/>
    <cellStyle name="20% - Accent2 3 2 3 2 2 3" xfId="13595" xr:uid="{00000000-0005-0000-0000-000048100000}"/>
    <cellStyle name="20% - Accent2 3 2 3 2 2 3 2" xfId="33427" xr:uid="{00000000-0005-0000-0000-000049100000}"/>
    <cellStyle name="20% - Accent2 3 2 3 2 2 4" xfId="23513" xr:uid="{00000000-0005-0000-0000-00004A100000}"/>
    <cellStyle name="20% - Accent2 3 2 3 2 3" xfId="6636" xr:uid="{00000000-0005-0000-0000-00004B100000}"/>
    <cellStyle name="20% - Accent2 3 2 3 2 3 2" xfId="16550" xr:uid="{00000000-0005-0000-0000-00004C100000}"/>
    <cellStyle name="20% - Accent2 3 2 3 2 3 2 2" xfId="36382" xr:uid="{00000000-0005-0000-0000-00004D100000}"/>
    <cellStyle name="20% - Accent2 3 2 3 2 3 3" xfId="26468" xr:uid="{00000000-0005-0000-0000-00004E100000}"/>
    <cellStyle name="20% - Accent2 3 2 3 2 4" xfId="11593" xr:uid="{00000000-0005-0000-0000-00004F100000}"/>
    <cellStyle name="20% - Accent2 3 2 3 2 4 2" xfId="31425" xr:uid="{00000000-0005-0000-0000-000050100000}"/>
    <cellStyle name="20% - Accent2 3 2 3 2 5" xfId="21511" xr:uid="{00000000-0005-0000-0000-000051100000}"/>
    <cellStyle name="20% - Accent2 3 2 3 3" xfId="3015" xr:uid="{00000000-0005-0000-0000-000052100000}"/>
    <cellStyle name="20% - Accent2 3 2 3 3 2" xfId="7972" xr:uid="{00000000-0005-0000-0000-000053100000}"/>
    <cellStyle name="20% - Accent2 3 2 3 3 2 2" xfId="17886" xr:uid="{00000000-0005-0000-0000-000054100000}"/>
    <cellStyle name="20% - Accent2 3 2 3 3 2 2 2" xfId="37718" xr:uid="{00000000-0005-0000-0000-000055100000}"/>
    <cellStyle name="20% - Accent2 3 2 3 3 2 3" xfId="27804" xr:uid="{00000000-0005-0000-0000-000056100000}"/>
    <cellStyle name="20% - Accent2 3 2 3 3 3" xfId="12929" xr:uid="{00000000-0005-0000-0000-000057100000}"/>
    <cellStyle name="20% - Accent2 3 2 3 3 3 2" xfId="32761" xr:uid="{00000000-0005-0000-0000-000058100000}"/>
    <cellStyle name="20% - Accent2 3 2 3 3 4" xfId="22847" xr:uid="{00000000-0005-0000-0000-000059100000}"/>
    <cellStyle name="20% - Accent2 3 2 3 4" xfId="2391" xr:uid="{00000000-0005-0000-0000-00005A100000}"/>
    <cellStyle name="20% - Accent2 3 2 3 4 2" xfId="7358" xr:uid="{00000000-0005-0000-0000-00005B100000}"/>
    <cellStyle name="20% - Accent2 3 2 3 4 2 2" xfId="17272" xr:uid="{00000000-0005-0000-0000-00005C100000}"/>
    <cellStyle name="20% - Accent2 3 2 3 4 2 2 2" xfId="37104" xr:uid="{00000000-0005-0000-0000-00005D100000}"/>
    <cellStyle name="20% - Accent2 3 2 3 4 2 3" xfId="27190" xr:uid="{00000000-0005-0000-0000-00005E100000}"/>
    <cellStyle name="20% - Accent2 3 2 3 4 3" xfId="12315" xr:uid="{00000000-0005-0000-0000-00005F100000}"/>
    <cellStyle name="20% - Accent2 3 2 3 4 3 2" xfId="32147" xr:uid="{00000000-0005-0000-0000-000060100000}"/>
    <cellStyle name="20% - Accent2 3 2 3 4 4" xfId="22233" xr:uid="{00000000-0005-0000-0000-000061100000}"/>
    <cellStyle name="20% - Accent2 3 2 3 5" xfId="994" xr:uid="{00000000-0005-0000-0000-000062100000}"/>
    <cellStyle name="20% - Accent2 3 2 3 5 2" xfId="5970" xr:uid="{00000000-0005-0000-0000-000063100000}"/>
    <cellStyle name="20% - Accent2 3 2 3 5 2 2" xfId="15884" xr:uid="{00000000-0005-0000-0000-000064100000}"/>
    <cellStyle name="20% - Accent2 3 2 3 5 2 2 2" xfId="35716" xr:uid="{00000000-0005-0000-0000-000065100000}"/>
    <cellStyle name="20% - Accent2 3 2 3 5 2 3" xfId="25802" xr:uid="{00000000-0005-0000-0000-000066100000}"/>
    <cellStyle name="20% - Accent2 3 2 3 5 3" xfId="10927" xr:uid="{00000000-0005-0000-0000-000067100000}"/>
    <cellStyle name="20% - Accent2 3 2 3 5 3 2" xfId="30759" xr:uid="{00000000-0005-0000-0000-000068100000}"/>
    <cellStyle name="20% - Accent2 3 2 3 5 4" xfId="20845" xr:uid="{00000000-0005-0000-0000-000069100000}"/>
    <cellStyle name="20% - Accent2 3 2 3 6" xfId="4295" xr:uid="{00000000-0005-0000-0000-00006A100000}"/>
    <cellStyle name="20% - Accent2 3 2 3 6 2" xfId="9252" xr:uid="{00000000-0005-0000-0000-00006B100000}"/>
    <cellStyle name="20% - Accent2 3 2 3 6 2 2" xfId="19166" xr:uid="{00000000-0005-0000-0000-00006C100000}"/>
    <cellStyle name="20% - Accent2 3 2 3 6 2 2 2" xfId="38998" xr:uid="{00000000-0005-0000-0000-00006D100000}"/>
    <cellStyle name="20% - Accent2 3 2 3 6 2 3" xfId="29084" xr:uid="{00000000-0005-0000-0000-00006E100000}"/>
    <cellStyle name="20% - Accent2 3 2 3 6 3" xfId="14209" xr:uid="{00000000-0005-0000-0000-00006F100000}"/>
    <cellStyle name="20% - Accent2 3 2 3 6 3 2" xfId="34041" xr:uid="{00000000-0005-0000-0000-000070100000}"/>
    <cellStyle name="20% - Accent2 3 2 3 6 4" xfId="24127" xr:uid="{00000000-0005-0000-0000-000071100000}"/>
    <cellStyle name="20% - Accent2 3 2 3 7" xfId="4853" xr:uid="{00000000-0005-0000-0000-000072100000}"/>
    <cellStyle name="20% - Accent2 3 2 3 7 2" xfId="9810" xr:uid="{00000000-0005-0000-0000-000073100000}"/>
    <cellStyle name="20% - Accent2 3 2 3 7 2 2" xfId="19724" xr:uid="{00000000-0005-0000-0000-000074100000}"/>
    <cellStyle name="20% - Accent2 3 2 3 7 2 2 2" xfId="39556" xr:uid="{00000000-0005-0000-0000-000075100000}"/>
    <cellStyle name="20% - Accent2 3 2 3 7 2 3" xfId="29642" xr:uid="{00000000-0005-0000-0000-000076100000}"/>
    <cellStyle name="20% - Accent2 3 2 3 7 3" xfId="14767" xr:uid="{00000000-0005-0000-0000-000077100000}"/>
    <cellStyle name="20% - Accent2 3 2 3 7 3 2" xfId="34599" xr:uid="{00000000-0005-0000-0000-000078100000}"/>
    <cellStyle name="20% - Accent2 3 2 3 7 4" xfId="24685" xr:uid="{00000000-0005-0000-0000-000079100000}"/>
    <cellStyle name="20% - Accent2 3 2 3 8" xfId="5411" xr:uid="{00000000-0005-0000-0000-00007A100000}"/>
    <cellStyle name="20% - Accent2 3 2 3 8 2" xfId="15325" xr:uid="{00000000-0005-0000-0000-00007B100000}"/>
    <cellStyle name="20% - Accent2 3 2 3 8 2 2" xfId="35157" xr:uid="{00000000-0005-0000-0000-00007C100000}"/>
    <cellStyle name="20% - Accent2 3 2 3 8 3" xfId="25243" xr:uid="{00000000-0005-0000-0000-00007D100000}"/>
    <cellStyle name="20% - Accent2 3 2 3 9" xfId="10368" xr:uid="{00000000-0005-0000-0000-00007E100000}"/>
    <cellStyle name="20% - Accent2 3 2 3 9 2" xfId="30200" xr:uid="{00000000-0005-0000-0000-00007F100000}"/>
    <cellStyle name="20% - Accent2 3 2 4" xfId="1309" xr:uid="{00000000-0005-0000-0000-000080100000}"/>
    <cellStyle name="20% - Accent2 3 2 4 2" xfId="3322" xr:uid="{00000000-0005-0000-0000-000081100000}"/>
    <cellStyle name="20% - Accent2 3 2 4 2 2" xfId="8279" xr:uid="{00000000-0005-0000-0000-000082100000}"/>
    <cellStyle name="20% - Accent2 3 2 4 2 2 2" xfId="18193" xr:uid="{00000000-0005-0000-0000-000083100000}"/>
    <cellStyle name="20% - Accent2 3 2 4 2 2 2 2" xfId="38025" xr:uid="{00000000-0005-0000-0000-000084100000}"/>
    <cellStyle name="20% - Accent2 3 2 4 2 2 3" xfId="28111" xr:uid="{00000000-0005-0000-0000-000085100000}"/>
    <cellStyle name="20% - Accent2 3 2 4 2 3" xfId="13236" xr:uid="{00000000-0005-0000-0000-000086100000}"/>
    <cellStyle name="20% - Accent2 3 2 4 2 3 2" xfId="33068" xr:uid="{00000000-0005-0000-0000-000087100000}"/>
    <cellStyle name="20% - Accent2 3 2 4 2 4" xfId="23154" xr:uid="{00000000-0005-0000-0000-000088100000}"/>
    <cellStyle name="20% - Accent2 3 2 4 3" xfId="6277" xr:uid="{00000000-0005-0000-0000-000089100000}"/>
    <cellStyle name="20% - Accent2 3 2 4 3 2" xfId="16191" xr:uid="{00000000-0005-0000-0000-00008A100000}"/>
    <cellStyle name="20% - Accent2 3 2 4 3 2 2" xfId="36023" xr:uid="{00000000-0005-0000-0000-00008B100000}"/>
    <cellStyle name="20% - Accent2 3 2 4 3 3" xfId="26109" xr:uid="{00000000-0005-0000-0000-00008C100000}"/>
    <cellStyle name="20% - Accent2 3 2 4 4" xfId="11234" xr:uid="{00000000-0005-0000-0000-00008D100000}"/>
    <cellStyle name="20% - Accent2 3 2 4 4 2" xfId="31066" xr:uid="{00000000-0005-0000-0000-00008E100000}"/>
    <cellStyle name="20% - Accent2 3 2 4 5" xfId="21152" xr:uid="{00000000-0005-0000-0000-00008F100000}"/>
    <cellStyle name="20% - Accent2 3 2 5" xfId="2733" xr:uid="{00000000-0005-0000-0000-000090100000}"/>
    <cellStyle name="20% - Accent2 3 2 5 2" xfId="7693" xr:uid="{00000000-0005-0000-0000-000091100000}"/>
    <cellStyle name="20% - Accent2 3 2 5 2 2" xfId="17607" xr:uid="{00000000-0005-0000-0000-000092100000}"/>
    <cellStyle name="20% - Accent2 3 2 5 2 2 2" xfId="37439" xr:uid="{00000000-0005-0000-0000-000093100000}"/>
    <cellStyle name="20% - Accent2 3 2 5 2 3" xfId="27525" xr:uid="{00000000-0005-0000-0000-000094100000}"/>
    <cellStyle name="20% - Accent2 3 2 5 3" xfId="12650" xr:uid="{00000000-0005-0000-0000-000095100000}"/>
    <cellStyle name="20% - Accent2 3 2 5 3 2" xfId="32482" xr:uid="{00000000-0005-0000-0000-000096100000}"/>
    <cellStyle name="20% - Accent2 3 2 5 4" xfId="22568" xr:uid="{00000000-0005-0000-0000-000097100000}"/>
    <cellStyle name="20% - Accent2 3 2 6" xfId="2032" xr:uid="{00000000-0005-0000-0000-000098100000}"/>
    <cellStyle name="20% - Accent2 3 2 6 2" xfId="6999" xr:uid="{00000000-0005-0000-0000-000099100000}"/>
    <cellStyle name="20% - Accent2 3 2 6 2 2" xfId="16913" xr:uid="{00000000-0005-0000-0000-00009A100000}"/>
    <cellStyle name="20% - Accent2 3 2 6 2 2 2" xfId="36745" xr:uid="{00000000-0005-0000-0000-00009B100000}"/>
    <cellStyle name="20% - Accent2 3 2 6 2 3" xfId="26831" xr:uid="{00000000-0005-0000-0000-00009C100000}"/>
    <cellStyle name="20% - Accent2 3 2 6 3" xfId="11956" xr:uid="{00000000-0005-0000-0000-00009D100000}"/>
    <cellStyle name="20% - Accent2 3 2 6 3 2" xfId="31788" xr:uid="{00000000-0005-0000-0000-00009E100000}"/>
    <cellStyle name="20% - Accent2 3 2 6 4" xfId="21874" xr:uid="{00000000-0005-0000-0000-00009F100000}"/>
    <cellStyle name="20% - Accent2 3 2 7" xfId="714" xr:uid="{00000000-0005-0000-0000-0000A0100000}"/>
    <cellStyle name="20% - Accent2 3 2 7 2" xfId="5691" xr:uid="{00000000-0005-0000-0000-0000A1100000}"/>
    <cellStyle name="20% - Accent2 3 2 7 2 2" xfId="15605" xr:uid="{00000000-0005-0000-0000-0000A2100000}"/>
    <cellStyle name="20% - Accent2 3 2 7 2 2 2" xfId="35437" xr:uid="{00000000-0005-0000-0000-0000A3100000}"/>
    <cellStyle name="20% - Accent2 3 2 7 2 3" xfId="25523" xr:uid="{00000000-0005-0000-0000-0000A4100000}"/>
    <cellStyle name="20% - Accent2 3 2 7 3" xfId="10648" xr:uid="{00000000-0005-0000-0000-0000A5100000}"/>
    <cellStyle name="20% - Accent2 3 2 7 3 2" xfId="30480" xr:uid="{00000000-0005-0000-0000-0000A6100000}"/>
    <cellStyle name="20% - Accent2 3 2 7 4" xfId="20566" xr:uid="{00000000-0005-0000-0000-0000A7100000}"/>
    <cellStyle name="20% - Accent2 3 2 8" xfId="4016" xr:uid="{00000000-0005-0000-0000-0000A8100000}"/>
    <cellStyle name="20% - Accent2 3 2 8 2" xfId="8973" xr:uid="{00000000-0005-0000-0000-0000A9100000}"/>
    <cellStyle name="20% - Accent2 3 2 8 2 2" xfId="18887" xr:uid="{00000000-0005-0000-0000-0000AA100000}"/>
    <cellStyle name="20% - Accent2 3 2 8 2 2 2" xfId="38719" xr:uid="{00000000-0005-0000-0000-0000AB100000}"/>
    <cellStyle name="20% - Accent2 3 2 8 2 3" xfId="28805" xr:uid="{00000000-0005-0000-0000-0000AC100000}"/>
    <cellStyle name="20% - Accent2 3 2 8 3" xfId="13930" xr:uid="{00000000-0005-0000-0000-0000AD100000}"/>
    <cellStyle name="20% - Accent2 3 2 8 3 2" xfId="33762" xr:uid="{00000000-0005-0000-0000-0000AE100000}"/>
    <cellStyle name="20% - Accent2 3 2 8 4" xfId="23848" xr:uid="{00000000-0005-0000-0000-0000AF100000}"/>
    <cellStyle name="20% - Accent2 3 2 9" xfId="4574" xr:uid="{00000000-0005-0000-0000-0000B0100000}"/>
    <cellStyle name="20% - Accent2 3 2 9 2" xfId="9531" xr:uid="{00000000-0005-0000-0000-0000B1100000}"/>
    <cellStyle name="20% - Accent2 3 2 9 2 2" xfId="19445" xr:uid="{00000000-0005-0000-0000-0000B2100000}"/>
    <cellStyle name="20% - Accent2 3 2 9 2 2 2" xfId="39277" xr:uid="{00000000-0005-0000-0000-0000B3100000}"/>
    <cellStyle name="20% - Accent2 3 2 9 2 3" xfId="29363" xr:uid="{00000000-0005-0000-0000-0000B4100000}"/>
    <cellStyle name="20% - Accent2 3 2 9 3" xfId="14488" xr:uid="{00000000-0005-0000-0000-0000B5100000}"/>
    <cellStyle name="20% - Accent2 3 2 9 3 2" xfId="34320" xr:uid="{00000000-0005-0000-0000-0000B6100000}"/>
    <cellStyle name="20% - Accent2 3 2 9 4" xfId="24406" xr:uid="{00000000-0005-0000-0000-0000B7100000}"/>
    <cellStyle name="20% - Accent2 3 3" xfId="224" xr:uid="{00000000-0005-0000-0000-0000B8100000}"/>
    <cellStyle name="20% - Accent2 3 3 10" xfId="10162" xr:uid="{00000000-0005-0000-0000-0000B9100000}"/>
    <cellStyle name="20% - Accent2 3 3 10 2" xfId="29994" xr:uid="{00000000-0005-0000-0000-0000BA100000}"/>
    <cellStyle name="20% - Accent2 3 3 11" xfId="20080" xr:uid="{00000000-0005-0000-0000-0000BB100000}"/>
    <cellStyle name="20% - Accent2 3 3 2" xfId="506" xr:uid="{00000000-0005-0000-0000-0000BC100000}"/>
    <cellStyle name="20% - Accent2 3 3 2 10" xfId="20359" xr:uid="{00000000-0005-0000-0000-0000BD100000}"/>
    <cellStyle name="20% - Accent2 3 3 2 2" xfId="1758" xr:uid="{00000000-0005-0000-0000-0000BE100000}"/>
    <cellStyle name="20% - Accent2 3 3 2 2 2" xfId="3771" xr:uid="{00000000-0005-0000-0000-0000BF100000}"/>
    <cellStyle name="20% - Accent2 3 3 2 2 2 2" xfId="8728" xr:uid="{00000000-0005-0000-0000-0000C0100000}"/>
    <cellStyle name="20% - Accent2 3 3 2 2 2 2 2" xfId="18642" xr:uid="{00000000-0005-0000-0000-0000C1100000}"/>
    <cellStyle name="20% - Accent2 3 3 2 2 2 2 2 2" xfId="38474" xr:uid="{00000000-0005-0000-0000-0000C2100000}"/>
    <cellStyle name="20% - Accent2 3 3 2 2 2 2 3" xfId="28560" xr:uid="{00000000-0005-0000-0000-0000C3100000}"/>
    <cellStyle name="20% - Accent2 3 3 2 2 2 3" xfId="13685" xr:uid="{00000000-0005-0000-0000-0000C4100000}"/>
    <cellStyle name="20% - Accent2 3 3 2 2 2 3 2" xfId="33517" xr:uid="{00000000-0005-0000-0000-0000C5100000}"/>
    <cellStyle name="20% - Accent2 3 3 2 2 2 4" xfId="23603" xr:uid="{00000000-0005-0000-0000-0000C6100000}"/>
    <cellStyle name="20% - Accent2 3 3 2 2 3" xfId="6726" xr:uid="{00000000-0005-0000-0000-0000C7100000}"/>
    <cellStyle name="20% - Accent2 3 3 2 2 3 2" xfId="16640" xr:uid="{00000000-0005-0000-0000-0000C8100000}"/>
    <cellStyle name="20% - Accent2 3 3 2 2 3 2 2" xfId="36472" xr:uid="{00000000-0005-0000-0000-0000C9100000}"/>
    <cellStyle name="20% - Accent2 3 3 2 2 3 3" xfId="26558" xr:uid="{00000000-0005-0000-0000-0000CA100000}"/>
    <cellStyle name="20% - Accent2 3 3 2 2 4" xfId="11683" xr:uid="{00000000-0005-0000-0000-0000CB100000}"/>
    <cellStyle name="20% - Accent2 3 3 2 2 4 2" xfId="31515" xr:uid="{00000000-0005-0000-0000-0000CC100000}"/>
    <cellStyle name="20% - Accent2 3 3 2 2 5" xfId="21601" xr:uid="{00000000-0005-0000-0000-0000CD100000}"/>
    <cellStyle name="20% - Accent2 3 3 2 3" xfId="3088" xr:uid="{00000000-0005-0000-0000-0000CE100000}"/>
    <cellStyle name="20% - Accent2 3 3 2 3 2" xfId="8045" xr:uid="{00000000-0005-0000-0000-0000CF100000}"/>
    <cellStyle name="20% - Accent2 3 3 2 3 2 2" xfId="17959" xr:uid="{00000000-0005-0000-0000-0000D0100000}"/>
    <cellStyle name="20% - Accent2 3 3 2 3 2 2 2" xfId="37791" xr:uid="{00000000-0005-0000-0000-0000D1100000}"/>
    <cellStyle name="20% - Accent2 3 3 2 3 2 3" xfId="27877" xr:uid="{00000000-0005-0000-0000-0000D2100000}"/>
    <cellStyle name="20% - Accent2 3 3 2 3 3" xfId="13002" xr:uid="{00000000-0005-0000-0000-0000D3100000}"/>
    <cellStyle name="20% - Accent2 3 3 2 3 3 2" xfId="32834" xr:uid="{00000000-0005-0000-0000-0000D4100000}"/>
    <cellStyle name="20% - Accent2 3 3 2 3 4" xfId="22920" xr:uid="{00000000-0005-0000-0000-0000D5100000}"/>
    <cellStyle name="20% - Accent2 3 3 2 4" xfId="2481" xr:uid="{00000000-0005-0000-0000-0000D6100000}"/>
    <cellStyle name="20% - Accent2 3 3 2 4 2" xfId="7448" xr:uid="{00000000-0005-0000-0000-0000D7100000}"/>
    <cellStyle name="20% - Accent2 3 3 2 4 2 2" xfId="17362" xr:uid="{00000000-0005-0000-0000-0000D8100000}"/>
    <cellStyle name="20% - Accent2 3 3 2 4 2 2 2" xfId="37194" xr:uid="{00000000-0005-0000-0000-0000D9100000}"/>
    <cellStyle name="20% - Accent2 3 3 2 4 2 3" xfId="27280" xr:uid="{00000000-0005-0000-0000-0000DA100000}"/>
    <cellStyle name="20% - Accent2 3 3 2 4 3" xfId="12405" xr:uid="{00000000-0005-0000-0000-0000DB100000}"/>
    <cellStyle name="20% - Accent2 3 3 2 4 3 2" xfId="32237" xr:uid="{00000000-0005-0000-0000-0000DC100000}"/>
    <cellStyle name="20% - Accent2 3 3 2 4 4" xfId="22323" xr:uid="{00000000-0005-0000-0000-0000DD100000}"/>
    <cellStyle name="20% - Accent2 3 3 2 5" xfId="1067" xr:uid="{00000000-0005-0000-0000-0000DE100000}"/>
    <cellStyle name="20% - Accent2 3 3 2 5 2" xfId="6043" xr:uid="{00000000-0005-0000-0000-0000DF100000}"/>
    <cellStyle name="20% - Accent2 3 3 2 5 2 2" xfId="15957" xr:uid="{00000000-0005-0000-0000-0000E0100000}"/>
    <cellStyle name="20% - Accent2 3 3 2 5 2 2 2" xfId="35789" xr:uid="{00000000-0005-0000-0000-0000E1100000}"/>
    <cellStyle name="20% - Accent2 3 3 2 5 2 3" xfId="25875" xr:uid="{00000000-0005-0000-0000-0000E2100000}"/>
    <cellStyle name="20% - Accent2 3 3 2 5 3" xfId="11000" xr:uid="{00000000-0005-0000-0000-0000E3100000}"/>
    <cellStyle name="20% - Accent2 3 3 2 5 3 2" xfId="30832" xr:uid="{00000000-0005-0000-0000-0000E4100000}"/>
    <cellStyle name="20% - Accent2 3 3 2 5 4" xfId="20918" xr:uid="{00000000-0005-0000-0000-0000E5100000}"/>
    <cellStyle name="20% - Accent2 3 3 2 6" xfId="4368" xr:uid="{00000000-0005-0000-0000-0000E6100000}"/>
    <cellStyle name="20% - Accent2 3 3 2 6 2" xfId="9325" xr:uid="{00000000-0005-0000-0000-0000E7100000}"/>
    <cellStyle name="20% - Accent2 3 3 2 6 2 2" xfId="19239" xr:uid="{00000000-0005-0000-0000-0000E8100000}"/>
    <cellStyle name="20% - Accent2 3 3 2 6 2 2 2" xfId="39071" xr:uid="{00000000-0005-0000-0000-0000E9100000}"/>
    <cellStyle name="20% - Accent2 3 3 2 6 2 3" xfId="29157" xr:uid="{00000000-0005-0000-0000-0000EA100000}"/>
    <cellStyle name="20% - Accent2 3 3 2 6 3" xfId="14282" xr:uid="{00000000-0005-0000-0000-0000EB100000}"/>
    <cellStyle name="20% - Accent2 3 3 2 6 3 2" xfId="34114" xr:uid="{00000000-0005-0000-0000-0000EC100000}"/>
    <cellStyle name="20% - Accent2 3 3 2 6 4" xfId="24200" xr:uid="{00000000-0005-0000-0000-0000ED100000}"/>
    <cellStyle name="20% - Accent2 3 3 2 7" xfId="4926" xr:uid="{00000000-0005-0000-0000-0000EE100000}"/>
    <cellStyle name="20% - Accent2 3 3 2 7 2" xfId="9883" xr:uid="{00000000-0005-0000-0000-0000EF100000}"/>
    <cellStyle name="20% - Accent2 3 3 2 7 2 2" xfId="19797" xr:uid="{00000000-0005-0000-0000-0000F0100000}"/>
    <cellStyle name="20% - Accent2 3 3 2 7 2 2 2" xfId="39629" xr:uid="{00000000-0005-0000-0000-0000F1100000}"/>
    <cellStyle name="20% - Accent2 3 3 2 7 2 3" xfId="29715" xr:uid="{00000000-0005-0000-0000-0000F2100000}"/>
    <cellStyle name="20% - Accent2 3 3 2 7 3" xfId="14840" xr:uid="{00000000-0005-0000-0000-0000F3100000}"/>
    <cellStyle name="20% - Accent2 3 3 2 7 3 2" xfId="34672" xr:uid="{00000000-0005-0000-0000-0000F4100000}"/>
    <cellStyle name="20% - Accent2 3 3 2 7 4" xfId="24758" xr:uid="{00000000-0005-0000-0000-0000F5100000}"/>
    <cellStyle name="20% - Accent2 3 3 2 8" xfId="5484" xr:uid="{00000000-0005-0000-0000-0000F6100000}"/>
    <cellStyle name="20% - Accent2 3 3 2 8 2" xfId="15398" xr:uid="{00000000-0005-0000-0000-0000F7100000}"/>
    <cellStyle name="20% - Accent2 3 3 2 8 2 2" xfId="35230" xr:uid="{00000000-0005-0000-0000-0000F8100000}"/>
    <cellStyle name="20% - Accent2 3 3 2 8 3" xfId="25316" xr:uid="{00000000-0005-0000-0000-0000F9100000}"/>
    <cellStyle name="20% - Accent2 3 3 2 9" xfId="10441" xr:uid="{00000000-0005-0000-0000-0000FA100000}"/>
    <cellStyle name="20% - Accent2 3 3 2 9 2" xfId="30273" xr:uid="{00000000-0005-0000-0000-0000FB100000}"/>
    <cellStyle name="20% - Accent2 3 3 3" xfId="1399" xr:uid="{00000000-0005-0000-0000-0000FC100000}"/>
    <cellStyle name="20% - Accent2 3 3 3 2" xfId="3412" xr:uid="{00000000-0005-0000-0000-0000FD100000}"/>
    <cellStyle name="20% - Accent2 3 3 3 2 2" xfId="8369" xr:uid="{00000000-0005-0000-0000-0000FE100000}"/>
    <cellStyle name="20% - Accent2 3 3 3 2 2 2" xfId="18283" xr:uid="{00000000-0005-0000-0000-0000FF100000}"/>
    <cellStyle name="20% - Accent2 3 3 3 2 2 2 2" xfId="38115" xr:uid="{00000000-0005-0000-0000-000000110000}"/>
    <cellStyle name="20% - Accent2 3 3 3 2 2 3" xfId="28201" xr:uid="{00000000-0005-0000-0000-000001110000}"/>
    <cellStyle name="20% - Accent2 3 3 3 2 3" xfId="13326" xr:uid="{00000000-0005-0000-0000-000002110000}"/>
    <cellStyle name="20% - Accent2 3 3 3 2 3 2" xfId="33158" xr:uid="{00000000-0005-0000-0000-000003110000}"/>
    <cellStyle name="20% - Accent2 3 3 3 2 4" xfId="23244" xr:uid="{00000000-0005-0000-0000-000004110000}"/>
    <cellStyle name="20% - Accent2 3 3 3 3" xfId="6367" xr:uid="{00000000-0005-0000-0000-000005110000}"/>
    <cellStyle name="20% - Accent2 3 3 3 3 2" xfId="16281" xr:uid="{00000000-0005-0000-0000-000006110000}"/>
    <cellStyle name="20% - Accent2 3 3 3 3 2 2" xfId="36113" xr:uid="{00000000-0005-0000-0000-000007110000}"/>
    <cellStyle name="20% - Accent2 3 3 3 3 3" xfId="26199" xr:uid="{00000000-0005-0000-0000-000008110000}"/>
    <cellStyle name="20% - Accent2 3 3 3 4" xfId="11324" xr:uid="{00000000-0005-0000-0000-000009110000}"/>
    <cellStyle name="20% - Accent2 3 3 3 4 2" xfId="31156" xr:uid="{00000000-0005-0000-0000-00000A110000}"/>
    <cellStyle name="20% - Accent2 3 3 3 5" xfId="21242" xr:uid="{00000000-0005-0000-0000-00000B110000}"/>
    <cellStyle name="20% - Accent2 3 3 4" xfId="2807" xr:uid="{00000000-0005-0000-0000-00000C110000}"/>
    <cellStyle name="20% - Accent2 3 3 4 2" xfId="7766" xr:uid="{00000000-0005-0000-0000-00000D110000}"/>
    <cellStyle name="20% - Accent2 3 3 4 2 2" xfId="17680" xr:uid="{00000000-0005-0000-0000-00000E110000}"/>
    <cellStyle name="20% - Accent2 3 3 4 2 2 2" xfId="37512" xr:uid="{00000000-0005-0000-0000-00000F110000}"/>
    <cellStyle name="20% - Accent2 3 3 4 2 3" xfId="27598" xr:uid="{00000000-0005-0000-0000-000010110000}"/>
    <cellStyle name="20% - Accent2 3 3 4 3" xfId="12723" xr:uid="{00000000-0005-0000-0000-000011110000}"/>
    <cellStyle name="20% - Accent2 3 3 4 3 2" xfId="32555" xr:uid="{00000000-0005-0000-0000-000012110000}"/>
    <cellStyle name="20% - Accent2 3 3 4 4" xfId="22641" xr:uid="{00000000-0005-0000-0000-000013110000}"/>
    <cellStyle name="20% - Accent2 3 3 5" xfId="2122" xr:uid="{00000000-0005-0000-0000-000014110000}"/>
    <cellStyle name="20% - Accent2 3 3 5 2" xfId="7089" xr:uid="{00000000-0005-0000-0000-000015110000}"/>
    <cellStyle name="20% - Accent2 3 3 5 2 2" xfId="17003" xr:uid="{00000000-0005-0000-0000-000016110000}"/>
    <cellStyle name="20% - Accent2 3 3 5 2 2 2" xfId="36835" xr:uid="{00000000-0005-0000-0000-000017110000}"/>
    <cellStyle name="20% - Accent2 3 3 5 2 3" xfId="26921" xr:uid="{00000000-0005-0000-0000-000018110000}"/>
    <cellStyle name="20% - Accent2 3 3 5 3" xfId="12046" xr:uid="{00000000-0005-0000-0000-000019110000}"/>
    <cellStyle name="20% - Accent2 3 3 5 3 2" xfId="31878" xr:uid="{00000000-0005-0000-0000-00001A110000}"/>
    <cellStyle name="20% - Accent2 3 3 5 4" xfId="21964" xr:uid="{00000000-0005-0000-0000-00001B110000}"/>
    <cellStyle name="20% - Accent2 3 3 6" xfId="787" xr:uid="{00000000-0005-0000-0000-00001C110000}"/>
    <cellStyle name="20% - Accent2 3 3 6 2" xfId="5764" xr:uid="{00000000-0005-0000-0000-00001D110000}"/>
    <cellStyle name="20% - Accent2 3 3 6 2 2" xfId="15678" xr:uid="{00000000-0005-0000-0000-00001E110000}"/>
    <cellStyle name="20% - Accent2 3 3 6 2 2 2" xfId="35510" xr:uid="{00000000-0005-0000-0000-00001F110000}"/>
    <cellStyle name="20% - Accent2 3 3 6 2 3" xfId="25596" xr:uid="{00000000-0005-0000-0000-000020110000}"/>
    <cellStyle name="20% - Accent2 3 3 6 3" xfId="10721" xr:uid="{00000000-0005-0000-0000-000021110000}"/>
    <cellStyle name="20% - Accent2 3 3 6 3 2" xfId="30553" xr:uid="{00000000-0005-0000-0000-000022110000}"/>
    <cellStyle name="20% - Accent2 3 3 6 4" xfId="20639" xr:uid="{00000000-0005-0000-0000-000023110000}"/>
    <cellStyle name="20% - Accent2 3 3 7" xfId="4089" xr:uid="{00000000-0005-0000-0000-000024110000}"/>
    <cellStyle name="20% - Accent2 3 3 7 2" xfId="9046" xr:uid="{00000000-0005-0000-0000-000025110000}"/>
    <cellStyle name="20% - Accent2 3 3 7 2 2" xfId="18960" xr:uid="{00000000-0005-0000-0000-000026110000}"/>
    <cellStyle name="20% - Accent2 3 3 7 2 2 2" xfId="38792" xr:uid="{00000000-0005-0000-0000-000027110000}"/>
    <cellStyle name="20% - Accent2 3 3 7 2 3" xfId="28878" xr:uid="{00000000-0005-0000-0000-000028110000}"/>
    <cellStyle name="20% - Accent2 3 3 7 3" xfId="14003" xr:uid="{00000000-0005-0000-0000-000029110000}"/>
    <cellStyle name="20% - Accent2 3 3 7 3 2" xfId="33835" xr:uid="{00000000-0005-0000-0000-00002A110000}"/>
    <cellStyle name="20% - Accent2 3 3 7 4" xfId="23921" xr:uid="{00000000-0005-0000-0000-00002B110000}"/>
    <cellStyle name="20% - Accent2 3 3 8" xfId="4647" xr:uid="{00000000-0005-0000-0000-00002C110000}"/>
    <cellStyle name="20% - Accent2 3 3 8 2" xfId="9604" xr:uid="{00000000-0005-0000-0000-00002D110000}"/>
    <cellStyle name="20% - Accent2 3 3 8 2 2" xfId="19518" xr:uid="{00000000-0005-0000-0000-00002E110000}"/>
    <cellStyle name="20% - Accent2 3 3 8 2 2 2" xfId="39350" xr:uid="{00000000-0005-0000-0000-00002F110000}"/>
    <cellStyle name="20% - Accent2 3 3 8 2 3" xfId="29436" xr:uid="{00000000-0005-0000-0000-000030110000}"/>
    <cellStyle name="20% - Accent2 3 3 8 3" xfId="14561" xr:uid="{00000000-0005-0000-0000-000031110000}"/>
    <cellStyle name="20% - Accent2 3 3 8 3 2" xfId="34393" xr:uid="{00000000-0005-0000-0000-000032110000}"/>
    <cellStyle name="20% - Accent2 3 3 8 4" xfId="24479" xr:uid="{00000000-0005-0000-0000-000033110000}"/>
    <cellStyle name="20% - Accent2 3 3 9" xfId="5205" xr:uid="{00000000-0005-0000-0000-000034110000}"/>
    <cellStyle name="20% - Accent2 3 3 9 2" xfId="15119" xr:uid="{00000000-0005-0000-0000-000035110000}"/>
    <cellStyle name="20% - Accent2 3 3 9 2 2" xfId="34951" xr:uid="{00000000-0005-0000-0000-000036110000}"/>
    <cellStyle name="20% - Accent2 3 3 9 3" xfId="25037" xr:uid="{00000000-0005-0000-0000-000037110000}"/>
    <cellStyle name="20% - Accent2 3 4" xfId="367" xr:uid="{00000000-0005-0000-0000-000038110000}"/>
    <cellStyle name="20% - Accent2 3 4 10" xfId="20220" xr:uid="{00000000-0005-0000-0000-000039110000}"/>
    <cellStyle name="20% - Accent2 3 4 2" xfId="1578" xr:uid="{00000000-0005-0000-0000-00003A110000}"/>
    <cellStyle name="20% - Accent2 3 4 2 2" xfId="3591" xr:uid="{00000000-0005-0000-0000-00003B110000}"/>
    <cellStyle name="20% - Accent2 3 4 2 2 2" xfId="8548" xr:uid="{00000000-0005-0000-0000-00003C110000}"/>
    <cellStyle name="20% - Accent2 3 4 2 2 2 2" xfId="18462" xr:uid="{00000000-0005-0000-0000-00003D110000}"/>
    <cellStyle name="20% - Accent2 3 4 2 2 2 2 2" xfId="38294" xr:uid="{00000000-0005-0000-0000-00003E110000}"/>
    <cellStyle name="20% - Accent2 3 4 2 2 2 3" xfId="28380" xr:uid="{00000000-0005-0000-0000-00003F110000}"/>
    <cellStyle name="20% - Accent2 3 4 2 2 3" xfId="13505" xr:uid="{00000000-0005-0000-0000-000040110000}"/>
    <cellStyle name="20% - Accent2 3 4 2 2 3 2" xfId="33337" xr:uid="{00000000-0005-0000-0000-000041110000}"/>
    <cellStyle name="20% - Accent2 3 4 2 2 4" xfId="23423" xr:uid="{00000000-0005-0000-0000-000042110000}"/>
    <cellStyle name="20% - Accent2 3 4 2 3" xfId="6546" xr:uid="{00000000-0005-0000-0000-000043110000}"/>
    <cellStyle name="20% - Accent2 3 4 2 3 2" xfId="16460" xr:uid="{00000000-0005-0000-0000-000044110000}"/>
    <cellStyle name="20% - Accent2 3 4 2 3 2 2" xfId="36292" xr:uid="{00000000-0005-0000-0000-000045110000}"/>
    <cellStyle name="20% - Accent2 3 4 2 3 3" xfId="26378" xr:uid="{00000000-0005-0000-0000-000046110000}"/>
    <cellStyle name="20% - Accent2 3 4 2 4" xfId="11503" xr:uid="{00000000-0005-0000-0000-000047110000}"/>
    <cellStyle name="20% - Accent2 3 4 2 4 2" xfId="31335" xr:uid="{00000000-0005-0000-0000-000048110000}"/>
    <cellStyle name="20% - Accent2 3 4 2 5" xfId="21421" xr:uid="{00000000-0005-0000-0000-000049110000}"/>
    <cellStyle name="20% - Accent2 3 4 3" xfId="2949" xr:uid="{00000000-0005-0000-0000-00004A110000}"/>
    <cellStyle name="20% - Accent2 3 4 3 2" xfId="7906" xr:uid="{00000000-0005-0000-0000-00004B110000}"/>
    <cellStyle name="20% - Accent2 3 4 3 2 2" xfId="17820" xr:uid="{00000000-0005-0000-0000-00004C110000}"/>
    <cellStyle name="20% - Accent2 3 4 3 2 2 2" xfId="37652" xr:uid="{00000000-0005-0000-0000-00004D110000}"/>
    <cellStyle name="20% - Accent2 3 4 3 2 3" xfId="27738" xr:uid="{00000000-0005-0000-0000-00004E110000}"/>
    <cellStyle name="20% - Accent2 3 4 3 3" xfId="12863" xr:uid="{00000000-0005-0000-0000-00004F110000}"/>
    <cellStyle name="20% - Accent2 3 4 3 3 2" xfId="32695" xr:uid="{00000000-0005-0000-0000-000050110000}"/>
    <cellStyle name="20% - Accent2 3 4 3 4" xfId="22781" xr:uid="{00000000-0005-0000-0000-000051110000}"/>
    <cellStyle name="20% - Accent2 3 4 4" xfId="2301" xr:uid="{00000000-0005-0000-0000-000052110000}"/>
    <cellStyle name="20% - Accent2 3 4 4 2" xfId="7268" xr:uid="{00000000-0005-0000-0000-000053110000}"/>
    <cellStyle name="20% - Accent2 3 4 4 2 2" xfId="17182" xr:uid="{00000000-0005-0000-0000-000054110000}"/>
    <cellStyle name="20% - Accent2 3 4 4 2 2 2" xfId="37014" xr:uid="{00000000-0005-0000-0000-000055110000}"/>
    <cellStyle name="20% - Accent2 3 4 4 2 3" xfId="27100" xr:uid="{00000000-0005-0000-0000-000056110000}"/>
    <cellStyle name="20% - Accent2 3 4 4 3" xfId="12225" xr:uid="{00000000-0005-0000-0000-000057110000}"/>
    <cellStyle name="20% - Accent2 3 4 4 3 2" xfId="32057" xr:uid="{00000000-0005-0000-0000-000058110000}"/>
    <cellStyle name="20% - Accent2 3 4 4 4" xfId="22143" xr:uid="{00000000-0005-0000-0000-000059110000}"/>
    <cellStyle name="20% - Accent2 3 4 5" xfId="928" xr:uid="{00000000-0005-0000-0000-00005A110000}"/>
    <cellStyle name="20% - Accent2 3 4 5 2" xfId="5904" xr:uid="{00000000-0005-0000-0000-00005B110000}"/>
    <cellStyle name="20% - Accent2 3 4 5 2 2" xfId="15818" xr:uid="{00000000-0005-0000-0000-00005C110000}"/>
    <cellStyle name="20% - Accent2 3 4 5 2 2 2" xfId="35650" xr:uid="{00000000-0005-0000-0000-00005D110000}"/>
    <cellStyle name="20% - Accent2 3 4 5 2 3" xfId="25736" xr:uid="{00000000-0005-0000-0000-00005E110000}"/>
    <cellStyle name="20% - Accent2 3 4 5 3" xfId="10861" xr:uid="{00000000-0005-0000-0000-00005F110000}"/>
    <cellStyle name="20% - Accent2 3 4 5 3 2" xfId="30693" xr:uid="{00000000-0005-0000-0000-000060110000}"/>
    <cellStyle name="20% - Accent2 3 4 5 4" xfId="20779" xr:uid="{00000000-0005-0000-0000-000061110000}"/>
    <cellStyle name="20% - Accent2 3 4 6" xfId="4229" xr:uid="{00000000-0005-0000-0000-000062110000}"/>
    <cellStyle name="20% - Accent2 3 4 6 2" xfId="9186" xr:uid="{00000000-0005-0000-0000-000063110000}"/>
    <cellStyle name="20% - Accent2 3 4 6 2 2" xfId="19100" xr:uid="{00000000-0005-0000-0000-000064110000}"/>
    <cellStyle name="20% - Accent2 3 4 6 2 2 2" xfId="38932" xr:uid="{00000000-0005-0000-0000-000065110000}"/>
    <cellStyle name="20% - Accent2 3 4 6 2 3" xfId="29018" xr:uid="{00000000-0005-0000-0000-000066110000}"/>
    <cellStyle name="20% - Accent2 3 4 6 3" xfId="14143" xr:uid="{00000000-0005-0000-0000-000067110000}"/>
    <cellStyle name="20% - Accent2 3 4 6 3 2" xfId="33975" xr:uid="{00000000-0005-0000-0000-000068110000}"/>
    <cellStyle name="20% - Accent2 3 4 6 4" xfId="24061" xr:uid="{00000000-0005-0000-0000-000069110000}"/>
    <cellStyle name="20% - Accent2 3 4 7" xfId="4787" xr:uid="{00000000-0005-0000-0000-00006A110000}"/>
    <cellStyle name="20% - Accent2 3 4 7 2" xfId="9744" xr:uid="{00000000-0005-0000-0000-00006B110000}"/>
    <cellStyle name="20% - Accent2 3 4 7 2 2" xfId="19658" xr:uid="{00000000-0005-0000-0000-00006C110000}"/>
    <cellStyle name="20% - Accent2 3 4 7 2 2 2" xfId="39490" xr:uid="{00000000-0005-0000-0000-00006D110000}"/>
    <cellStyle name="20% - Accent2 3 4 7 2 3" xfId="29576" xr:uid="{00000000-0005-0000-0000-00006E110000}"/>
    <cellStyle name="20% - Accent2 3 4 7 3" xfId="14701" xr:uid="{00000000-0005-0000-0000-00006F110000}"/>
    <cellStyle name="20% - Accent2 3 4 7 3 2" xfId="34533" xr:uid="{00000000-0005-0000-0000-000070110000}"/>
    <cellStyle name="20% - Accent2 3 4 7 4" xfId="24619" xr:uid="{00000000-0005-0000-0000-000071110000}"/>
    <cellStyle name="20% - Accent2 3 4 8" xfId="5345" xr:uid="{00000000-0005-0000-0000-000072110000}"/>
    <cellStyle name="20% - Accent2 3 4 8 2" xfId="15259" xr:uid="{00000000-0005-0000-0000-000073110000}"/>
    <cellStyle name="20% - Accent2 3 4 8 2 2" xfId="35091" xr:uid="{00000000-0005-0000-0000-000074110000}"/>
    <cellStyle name="20% - Accent2 3 4 8 3" xfId="25177" xr:uid="{00000000-0005-0000-0000-000075110000}"/>
    <cellStyle name="20% - Accent2 3 4 9" xfId="10302" xr:uid="{00000000-0005-0000-0000-000076110000}"/>
    <cellStyle name="20% - Accent2 3 4 9 2" xfId="30134" xr:uid="{00000000-0005-0000-0000-000077110000}"/>
    <cellStyle name="20% - Accent2 3 5" xfId="1219" xr:uid="{00000000-0005-0000-0000-000078110000}"/>
    <cellStyle name="20% - Accent2 3 5 2" xfId="3232" xr:uid="{00000000-0005-0000-0000-000079110000}"/>
    <cellStyle name="20% - Accent2 3 5 2 2" xfId="8189" xr:uid="{00000000-0005-0000-0000-00007A110000}"/>
    <cellStyle name="20% - Accent2 3 5 2 2 2" xfId="18103" xr:uid="{00000000-0005-0000-0000-00007B110000}"/>
    <cellStyle name="20% - Accent2 3 5 2 2 2 2" xfId="37935" xr:uid="{00000000-0005-0000-0000-00007C110000}"/>
    <cellStyle name="20% - Accent2 3 5 2 2 3" xfId="28021" xr:uid="{00000000-0005-0000-0000-00007D110000}"/>
    <cellStyle name="20% - Accent2 3 5 2 3" xfId="13146" xr:uid="{00000000-0005-0000-0000-00007E110000}"/>
    <cellStyle name="20% - Accent2 3 5 2 3 2" xfId="32978" xr:uid="{00000000-0005-0000-0000-00007F110000}"/>
    <cellStyle name="20% - Accent2 3 5 2 4" xfId="23064" xr:uid="{00000000-0005-0000-0000-000080110000}"/>
    <cellStyle name="20% - Accent2 3 5 3" xfId="6187" xr:uid="{00000000-0005-0000-0000-000081110000}"/>
    <cellStyle name="20% - Accent2 3 5 3 2" xfId="16101" xr:uid="{00000000-0005-0000-0000-000082110000}"/>
    <cellStyle name="20% - Accent2 3 5 3 2 2" xfId="35933" xr:uid="{00000000-0005-0000-0000-000083110000}"/>
    <cellStyle name="20% - Accent2 3 5 3 3" xfId="26019" xr:uid="{00000000-0005-0000-0000-000084110000}"/>
    <cellStyle name="20% - Accent2 3 5 4" xfId="11144" xr:uid="{00000000-0005-0000-0000-000085110000}"/>
    <cellStyle name="20% - Accent2 3 5 4 2" xfId="30976" xr:uid="{00000000-0005-0000-0000-000086110000}"/>
    <cellStyle name="20% - Accent2 3 5 5" xfId="21062" xr:uid="{00000000-0005-0000-0000-000087110000}"/>
    <cellStyle name="20% - Accent2 3 6" xfId="2666" xr:uid="{00000000-0005-0000-0000-000088110000}"/>
    <cellStyle name="20% - Accent2 3 6 2" xfId="7627" xr:uid="{00000000-0005-0000-0000-000089110000}"/>
    <cellStyle name="20% - Accent2 3 6 2 2" xfId="17541" xr:uid="{00000000-0005-0000-0000-00008A110000}"/>
    <cellStyle name="20% - Accent2 3 6 2 2 2" xfId="37373" xr:uid="{00000000-0005-0000-0000-00008B110000}"/>
    <cellStyle name="20% - Accent2 3 6 2 3" xfId="27459" xr:uid="{00000000-0005-0000-0000-00008C110000}"/>
    <cellStyle name="20% - Accent2 3 6 3" xfId="12584" xr:uid="{00000000-0005-0000-0000-00008D110000}"/>
    <cellStyle name="20% - Accent2 3 6 3 2" xfId="32416" xr:uid="{00000000-0005-0000-0000-00008E110000}"/>
    <cellStyle name="20% - Accent2 3 6 4" xfId="22502" xr:uid="{00000000-0005-0000-0000-00008F110000}"/>
    <cellStyle name="20% - Accent2 3 7" xfId="1942" xr:uid="{00000000-0005-0000-0000-000090110000}"/>
    <cellStyle name="20% - Accent2 3 7 2" xfId="6909" xr:uid="{00000000-0005-0000-0000-000091110000}"/>
    <cellStyle name="20% - Accent2 3 7 2 2" xfId="16823" xr:uid="{00000000-0005-0000-0000-000092110000}"/>
    <cellStyle name="20% - Accent2 3 7 2 2 2" xfId="36655" xr:uid="{00000000-0005-0000-0000-000093110000}"/>
    <cellStyle name="20% - Accent2 3 7 2 3" xfId="26741" xr:uid="{00000000-0005-0000-0000-000094110000}"/>
    <cellStyle name="20% - Accent2 3 7 3" xfId="11866" xr:uid="{00000000-0005-0000-0000-000095110000}"/>
    <cellStyle name="20% - Accent2 3 7 3 2" xfId="31698" xr:uid="{00000000-0005-0000-0000-000096110000}"/>
    <cellStyle name="20% - Accent2 3 7 4" xfId="21784" xr:uid="{00000000-0005-0000-0000-000097110000}"/>
    <cellStyle name="20% - Accent2 3 8" xfId="648" xr:uid="{00000000-0005-0000-0000-000098110000}"/>
    <cellStyle name="20% - Accent2 3 8 2" xfId="5625" xr:uid="{00000000-0005-0000-0000-000099110000}"/>
    <cellStyle name="20% - Accent2 3 8 2 2" xfId="15539" xr:uid="{00000000-0005-0000-0000-00009A110000}"/>
    <cellStyle name="20% - Accent2 3 8 2 2 2" xfId="35371" xr:uid="{00000000-0005-0000-0000-00009B110000}"/>
    <cellStyle name="20% - Accent2 3 8 2 3" xfId="25457" xr:uid="{00000000-0005-0000-0000-00009C110000}"/>
    <cellStyle name="20% - Accent2 3 8 3" xfId="10582" xr:uid="{00000000-0005-0000-0000-00009D110000}"/>
    <cellStyle name="20% - Accent2 3 8 3 2" xfId="30414" xr:uid="{00000000-0005-0000-0000-00009E110000}"/>
    <cellStyle name="20% - Accent2 3 8 4" xfId="20500" xr:uid="{00000000-0005-0000-0000-00009F110000}"/>
    <cellStyle name="20% - Accent2 3 9" xfId="3950" xr:uid="{00000000-0005-0000-0000-0000A0110000}"/>
    <cellStyle name="20% - Accent2 3 9 2" xfId="8907" xr:uid="{00000000-0005-0000-0000-0000A1110000}"/>
    <cellStyle name="20% - Accent2 3 9 2 2" xfId="18821" xr:uid="{00000000-0005-0000-0000-0000A2110000}"/>
    <cellStyle name="20% - Accent2 3 9 2 2 2" xfId="38653" xr:uid="{00000000-0005-0000-0000-0000A3110000}"/>
    <cellStyle name="20% - Accent2 3 9 2 3" xfId="28739" xr:uid="{00000000-0005-0000-0000-0000A4110000}"/>
    <cellStyle name="20% - Accent2 3 9 3" xfId="13864" xr:uid="{00000000-0005-0000-0000-0000A5110000}"/>
    <cellStyle name="20% - Accent2 3 9 3 2" xfId="33696" xr:uid="{00000000-0005-0000-0000-0000A6110000}"/>
    <cellStyle name="20% - Accent2 3 9 4" xfId="23782" xr:uid="{00000000-0005-0000-0000-0000A7110000}"/>
    <cellStyle name="20% - Accent2 4" xfId="95" xr:uid="{00000000-0005-0000-0000-0000A8110000}"/>
    <cellStyle name="20% - Accent2 4 10" xfId="4521" xr:uid="{00000000-0005-0000-0000-0000A9110000}"/>
    <cellStyle name="20% - Accent2 4 10 2" xfId="9478" xr:uid="{00000000-0005-0000-0000-0000AA110000}"/>
    <cellStyle name="20% - Accent2 4 10 2 2" xfId="19392" xr:uid="{00000000-0005-0000-0000-0000AB110000}"/>
    <cellStyle name="20% - Accent2 4 10 2 2 2" xfId="39224" xr:uid="{00000000-0005-0000-0000-0000AC110000}"/>
    <cellStyle name="20% - Accent2 4 10 2 3" xfId="29310" xr:uid="{00000000-0005-0000-0000-0000AD110000}"/>
    <cellStyle name="20% - Accent2 4 10 3" xfId="14435" xr:uid="{00000000-0005-0000-0000-0000AE110000}"/>
    <cellStyle name="20% - Accent2 4 10 3 2" xfId="34267" xr:uid="{00000000-0005-0000-0000-0000AF110000}"/>
    <cellStyle name="20% - Accent2 4 10 4" xfId="24353" xr:uid="{00000000-0005-0000-0000-0000B0110000}"/>
    <cellStyle name="20% - Accent2 4 11" xfId="5079" xr:uid="{00000000-0005-0000-0000-0000B1110000}"/>
    <cellStyle name="20% - Accent2 4 11 2" xfId="14993" xr:uid="{00000000-0005-0000-0000-0000B2110000}"/>
    <cellStyle name="20% - Accent2 4 11 2 2" xfId="34825" xr:uid="{00000000-0005-0000-0000-0000B3110000}"/>
    <cellStyle name="20% - Accent2 4 11 3" xfId="24911" xr:uid="{00000000-0005-0000-0000-0000B4110000}"/>
    <cellStyle name="20% - Accent2 4 12" xfId="10036" xr:uid="{00000000-0005-0000-0000-0000B5110000}"/>
    <cellStyle name="20% - Accent2 4 12 2" xfId="29868" xr:uid="{00000000-0005-0000-0000-0000B6110000}"/>
    <cellStyle name="20% - Accent2 4 13" xfId="19954" xr:uid="{00000000-0005-0000-0000-0000B7110000}"/>
    <cellStyle name="20% - Accent2 4 2" xfId="163" xr:uid="{00000000-0005-0000-0000-0000B8110000}"/>
    <cellStyle name="20% - Accent2 4 2 10" xfId="5145" xr:uid="{00000000-0005-0000-0000-0000B9110000}"/>
    <cellStyle name="20% - Accent2 4 2 10 2" xfId="15059" xr:uid="{00000000-0005-0000-0000-0000BA110000}"/>
    <cellStyle name="20% - Accent2 4 2 10 2 2" xfId="34891" xr:uid="{00000000-0005-0000-0000-0000BB110000}"/>
    <cellStyle name="20% - Accent2 4 2 10 3" xfId="24977" xr:uid="{00000000-0005-0000-0000-0000BC110000}"/>
    <cellStyle name="20% - Accent2 4 2 11" xfId="10102" xr:uid="{00000000-0005-0000-0000-0000BD110000}"/>
    <cellStyle name="20% - Accent2 4 2 11 2" xfId="29934" xr:uid="{00000000-0005-0000-0000-0000BE110000}"/>
    <cellStyle name="20% - Accent2 4 2 12" xfId="20020" xr:uid="{00000000-0005-0000-0000-0000BF110000}"/>
    <cellStyle name="20% - Accent2 4 2 2" xfId="303" xr:uid="{00000000-0005-0000-0000-0000C0110000}"/>
    <cellStyle name="20% - Accent2 4 2 2 10" xfId="10241" xr:uid="{00000000-0005-0000-0000-0000C1110000}"/>
    <cellStyle name="20% - Accent2 4 2 2 10 2" xfId="30073" xr:uid="{00000000-0005-0000-0000-0000C2110000}"/>
    <cellStyle name="20% - Accent2 4 2 2 11" xfId="20159" xr:uid="{00000000-0005-0000-0000-0000C3110000}"/>
    <cellStyle name="20% - Accent2 4 2 2 2" xfId="585" xr:uid="{00000000-0005-0000-0000-0000C4110000}"/>
    <cellStyle name="20% - Accent2 4 2 2 2 10" xfId="20438" xr:uid="{00000000-0005-0000-0000-0000C5110000}"/>
    <cellStyle name="20% - Accent2 4 2 2 2 2" xfId="1878" xr:uid="{00000000-0005-0000-0000-0000C6110000}"/>
    <cellStyle name="20% - Accent2 4 2 2 2 2 2" xfId="3891" xr:uid="{00000000-0005-0000-0000-0000C7110000}"/>
    <cellStyle name="20% - Accent2 4 2 2 2 2 2 2" xfId="8848" xr:uid="{00000000-0005-0000-0000-0000C8110000}"/>
    <cellStyle name="20% - Accent2 4 2 2 2 2 2 2 2" xfId="18762" xr:uid="{00000000-0005-0000-0000-0000C9110000}"/>
    <cellStyle name="20% - Accent2 4 2 2 2 2 2 2 2 2" xfId="38594" xr:uid="{00000000-0005-0000-0000-0000CA110000}"/>
    <cellStyle name="20% - Accent2 4 2 2 2 2 2 2 3" xfId="28680" xr:uid="{00000000-0005-0000-0000-0000CB110000}"/>
    <cellStyle name="20% - Accent2 4 2 2 2 2 2 3" xfId="13805" xr:uid="{00000000-0005-0000-0000-0000CC110000}"/>
    <cellStyle name="20% - Accent2 4 2 2 2 2 2 3 2" xfId="33637" xr:uid="{00000000-0005-0000-0000-0000CD110000}"/>
    <cellStyle name="20% - Accent2 4 2 2 2 2 2 4" xfId="23723" xr:uid="{00000000-0005-0000-0000-0000CE110000}"/>
    <cellStyle name="20% - Accent2 4 2 2 2 2 3" xfId="6846" xr:uid="{00000000-0005-0000-0000-0000CF110000}"/>
    <cellStyle name="20% - Accent2 4 2 2 2 2 3 2" xfId="16760" xr:uid="{00000000-0005-0000-0000-0000D0110000}"/>
    <cellStyle name="20% - Accent2 4 2 2 2 2 3 2 2" xfId="36592" xr:uid="{00000000-0005-0000-0000-0000D1110000}"/>
    <cellStyle name="20% - Accent2 4 2 2 2 2 3 3" xfId="26678" xr:uid="{00000000-0005-0000-0000-0000D2110000}"/>
    <cellStyle name="20% - Accent2 4 2 2 2 2 4" xfId="11803" xr:uid="{00000000-0005-0000-0000-0000D3110000}"/>
    <cellStyle name="20% - Accent2 4 2 2 2 2 4 2" xfId="31635" xr:uid="{00000000-0005-0000-0000-0000D4110000}"/>
    <cellStyle name="20% - Accent2 4 2 2 2 2 5" xfId="21721" xr:uid="{00000000-0005-0000-0000-0000D5110000}"/>
    <cellStyle name="20% - Accent2 4 2 2 2 3" xfId="3167" xr:uid="{00000000-0005-0000-0000-0000D6110000}"/>
    <cellStyle name="20% - Accent2 4 2 2 2 3 2" xfId="8124" xr:uid="{00000000-0005-0000-0000-0000D7110000}"/>
    <cellStyle name="20% - Accent2 4 2 2 2 3 2 2" xfId="18038" xr:uid="{00000000-0005-0000-0000-0000D8110000}"/>
    <cellStyle name="20% - Accent2 4 2 2 2 3 2 2 2" xfId="37870" xr:uid="{00000000-0005-0000-0000-0000D9110000}"/>
    <cellStyle name="20% - Accent2 4 2 2 2 3 2 3" xfId="27956" xr:uid="{00000000-0005-0000-0000-0000DA110000}"/>
    <cellStyle name="20% - Accent2 4 2 2 2 3 3" xfId="13081" xr:uid="{00000000-0005-0000-0000-0000DB110000}"/>
    <cellStyle name="20% - Accent2 4 2 2 2 3 3 2" xfId="32913" xr:uid="{00000000-0005-0000-0000-0000DC110000}"/>
    <cellStyle name="20% - Accent2 4 2 2 2 3 4" xfId="22999" xr:uid="{00000000-0005-0000-0000-0000DD110000}"/>
    <cellStyle name="20% - Accent2 4 2 2 2 4" xfId="2601" xr:uid="{00000000-0005-0000-0000-0000DE110000}"/>
    <cellStyle name="20% - Accent2 4 2 2 2 4 2" xfId="7568" xr:uid="{00000000-0005-0000-0000-0000DF110000}"/>
    <cellStyle name="20% - Accent2 4 2 2 2 4 2 2" xfId="17482" xr:uid="{00000000-0005-0000-0000-0000E0110000}"/>
    <cellStyle name="20% - Accent2 4 2 2 2 4 2 2 2" xfId="37314" xr:uid="{00000000-0005-0000-0000-0000E1110000}"/>
    <cellStyle name="20% - Accent2 4 2 2 2 4 2 3" xfId="27400" xr:uid="{00000000-0005-0000-0000-0000E2110000}"/>
    <cellStyle name="20% - Accent2 4 2 2 2 4 3" xfId="12525" xr:uid="{00000000-0005-0000-0000-0000E3110000}"/>
    <cellStyle name="20% - Accent2 4 2 2 2 4 3 2" xfId="32357" xr:uid="{00000000-0005-0000-0000-0000E4110000}"/>
    <cellStyle name="20% - Accent2 4 2 2 2 4 4" xfId="22443" xr:uid="{00000000-0005-0000-0000-0000E5110000}"/>
    <cellStyle name="20% - Accent2 4 2 2 2 5" xfId="1146" xr:uid="{00000000-0005-0000-0000-0000E6110000}"/>
    <cellStyle name="20% - Accent2 4 2 2 2 5 2" xfId="6122" xr:uid="{00000000-0005-0000-0000-0000E7110000}"/>
    <cellStyle name="20% - Accent2 4 2 2 2 5 2 2" xfId="16036" xr:uid="{00000000-0005-0000-0000-0000E8110000}"/>
    <cellStyle name="20% - Accent2 4 2 2 2 5 2 2 2" xfId="35868" xr:uid="{00000000-0005-0000-0000-0000E9110000}"/>
    <cellStyle name="20% - Accent2 4 2 2 2 5 2 3" xfId="25954" xr:uid="{00000000-0005-0000-0000-0000EA110000}"/>
    <cellStyle name="20% - Accent2 4 2 2 2 5 3" xfId="11079" xr:uid="{00000000-0005-0000-0000-0000EB110000}"/>
    <cellStyle name="20% - Accent2 4 2 2 2 5 3 2" xfId="30911" xr:uid="{00000000-0005-0000-0000-0000EC110000}"/>
    <cellStyle name="20% - Accent2 4 2 2 2 5 4" xfId="20997" xr:uid="{00000000-0005-0000-0000-0000ED110000}"/>
    <cellStyle name="20% - Accent2 4 2 2 2 6" xfId="4447" xr:uid="{00000000-0005-0000-0000-0000EE110000}"/>
    <cellStyle name="20% - Accent2 4 2 2 2 6 2" xfId="9404" xr:uid="{00000000-0005-0000-0000-0000EF110000}"/>
    <cellStyle name="20% - Accent2 4 2 2 2 6 2 2" xfId="19318" xr:uid="{00000000-0005-0000-0000-0000F0110000}"/>
    <cellStyle name="20% - Accent2 4 2 2 2 6 2 2 2" xfId="39150" xr:uid="{00000000-0005-0000-0000-0000F1110000}"/>
    <cellStyle name="20% - Accent2 4 2 2 2 6 2 3" xfId="29236" xr:uid="{00000000-0005-0000-0000-0000F2110000}"/>
    <cellStyle name="20% - Accent2 4 2 2 2 6 3" xfId="14361" xr:uid="{00000000-0005-0000-0000-0000F3110000}"/>
    <cellStyle name="20% - Accent2 4 2 2 2 6 3 2" xfId="34193" xr:uid="{00000000-0005-0000-0000-0000F4110000}"/>
    <cellStyle name="20% - Accent2 4 2 2 2 6 4" xfId="24279" xr:uid="{00000000-0005-0000-0000-0000F5110000}"/>
    <cellStyle name="20% - Accent2 4 2 2 2 7" xfId="5005" xr:uid="{00000000-0005-0000-0000-0000F6110000}"/>
    <cellStyle name="20% - Accent2 4 2 2 2 7 2" xfId="9962" xr:uid="{00000000-0005-0000-0000-0000F7110000}"/>
    <cellStyle name="20% - Accent2 4 2 2 2 7 2 2" xfId="19876" xr:uid="{00000000-0005-0000-0000-0000F8110000}"/>
    <cellStyle name="20% - Accent2 4 2 2 2 7 2 2 2" xfId="39708" xr:uid="{00000000-0005-0000-0000-0000F9110000}"/>
    <cellStyle name="20% - Accent2 4 2 2 2 7 2 3" xfId="29794" xr:uid="{00000000-0005-0000-0000-0000FA110000}"/>
    <cellStyle name="20% - Accent2 4 2 2 2 7 3" xfId="14919" xr:uid="{00000000-0005-0000-0000-0000FB110000}"/>
    <cellStyle name="20% - Accent2 4 2 2 2 7 3 2" xfId="34751" xr:uid="{00000000-0005-0000-0000-0000FC110000}"/>
    <cellStyle name="20% - Accent2 4 2 2 2 7 4" xfId="24837" xr:uid="{00000000-0005-0000-0000-0000FD110000}"/>
    <cellStyle name="20% - Accent2 4 2 2 2 8" xfId="5563" xr:uid="{00000000-0005-0000-0000-0000FE110000}"/>
    <cellStyle name="20% - Accent2 4 2 2 2 8 2" xfId="15477" xr:uid="{00000000-0005-0000-0000-0000FF110000}"/>
    <cellStyle name="20% - Accent2 4 2 2 2 8 2 2" xfId="35309" xr:uid="{00000000-0005-0000-0000-000000120000}"/>
    <cellStyle name="20% - Accent2 4 2 2 2 8 3" xfId="25395" xr:uid="{00000000-0005-0000-0000-000001120000}"/>
    <cellStyle name="20% - Accent2 4 2 2 2 9" xfId="10520" xr:uid="{00000000-0005-0000-0000-000002120000}"/>
    <cellStyle name="20% - Accent2 4 2 2 2 9 2" xfId="30352" xr:uid="{00000000-0005-0000-0000-000003120000}"/>
    <cellStyle name="20% - Accent2 4 2 2 3" xfId="1519" xr:uid="{00000000-0005-0000-0000-000004120000}"/>
    <cellStyle name="20% - Accent2 4 2 2 3 2" xfId="3532" xr:uid="{00000000-0005-0000-0000-000005120000}"/>
    <cellStyle name="20% - Accent2 4 2 2 3 2 2" xfId="8489" xr:uid="{00000000-0005-0000-0000-000006120000}"/>
    <cellStyle name="20% - Accent2 4 2 2 3 2 2 2" xfId="18403" xr:uid="{00000000-0005-0000-0000-000007120000}"/>
    <cellStyle name="20% - Accent2 4 2 2 3 2 2 2 2" xfId="38235" xr:uid="{00000000-0005-0000-0000-000008120000}"/>
    <cellStyle name="20% - Accent2 4 2 2 3 2 2 3" xfId="28321" xr:uid="{00000000-0005-0000-0000-000009120000}"/>
    <cellStyle name="20% - Accent2 4 2 2 3 2 3" xfId="13446" xr:uid="{00000000-0005-0000-0000-00000A120000}"/>
    <cellStyle name="20% - Accent2 4 2 2 3 2 3 2" xfId="33278" xr:uid="{00000000-0005-0000-0000-00000B120000}"/>
    <cellStyle name="20% - Accent2 4 2 2 3 2 4" xfId="23364" xr:uid="{00000000-0005-0000-0000-00000C120000}"/>
    <cellStyle name="20% - Accent2 4 2 2 3 3" xfId="6487" xr:uid="{00000000-0005-0000-0000-00000D120000}"/>
    <cellStyle name="20% - Accent2 4 2 2 3 3 2" xfId="16401" xr:uid="{00000000-0005-0000-0000-00000E120000}"/>
    <cellStyle name="20% - Accent2 4 2 2 3 3 2 2" xfId="36233" xr:uid="{00000000-0005-0000-0000-00000F120000}"/>
    <cellStyle name="20% - Accent2 4 2 2 3 3 3" xfId="26319" xr:uid="{00000000-0005-0000-0000-000010120000}"/>
    <cellStyle name="20% - Accent2 4 2 2 3 4" xfId="11444" xr:uid="{00000000-0005-0000-0000-000011120000}"/>
    <cellStyle name="20% - Accent2 4 2 2 3 4 2" xfId="31276" xr:uid="{00000000-0005-0000-0000-000012120000}"/>
    <cellStyle name="20% - Accent2 4 2 2 3 5" xfId="21362" xr:uid="{00000000-0005-0000-0000-000013120000}"/>
    <cellStyle name="20% - Accent2 4 2 2 4" xfId="2886" xr:uid="{00000000-0005-0000-0000-000014120000}"/>
    <cellStyle name="20% - Accent2 4 2 2 4 2" xfId="7845" xr:uid="{00000000-0005-0000-0000-000015120000}"/>
    <cellStyle name="20% - Accent2 4 2 2 4 2 2" xfId="17759" xr:uid="{00000000-0005-0000-0000-000016120000}"/>
    <cellStyle name="20% - Accent2 4 2 2 4 2 2 2" xfId="37591" xr:uid="{00000000-0005-0000-0000-000017120000}"/>
    <cellStyle name="20% - Accent2 4 2 2 4 2 3" xfId="27677" xr:uid="{00000000-0005-0000-0000-000018120000}"/>
    <cellStyle name="20% - Accent2 4 2 2 4 3" xfId="12802" xr:uid="{00000000-0005-0000-0000-000019120000}"/>
    <cellStyle name="20% - Accent2 4 2 2 4 3 2" xfId="32634" xr:uid="{00000000-0005-0000-0000-00001A120000}"/>
    <cellStyle name="20% - Accent2 4 2 2 4 4" xfId="22720" xr:uid="{00000000-0005-0000-0000-00001B120000}"/>
    <cellStyle name="20% - Accent2 4 2 2 5" xfId="2242" xr:uid="{00000000-0005-0000-0000-00001C120000}"/>
    <cellStyle name="20% - Accent2 4 2 2 5 2" xfId="7209" xr:uid="{00000000-0005-0000-0000-00001D120000}"/>
    <cellStyle name="20% - Accent2 4 2 2 5 2 2" xfId="17123" xr:uid="{00000000-0005-0000-0000-00001E120000}"/>
    <cellStyle name="20% - Accent2 4 2 2 5 2 2 2" xfId="36955" xr:uid="{00000000-0005-0000-0000-00001F120000}"/>
    <cellStyle name="20% - Accent2 4 2 2 5 2 3" xfId="27041" xr:uid="{00000000-0005-0000-0000-000020120000}"/>
    <cellStyle name="20% - Accent2 4 2 2 5 3" xfId="12166" xr:uid="{00000000-0005-0000-0000-000021120000}"/>
    <cellStyle name="20% - Accent2 4 2 2 5 3 2" xfId="31998" xr:uid="{00000000-0005-0000-0000-000022120000}"/>
    <cellStyle name="20% - Accent2 4 2 2 5 4" xfId="22084" xr:uid="{00000000-0005-0000-0000-000023120000}"/>
    <cellStyle name="20% - Accent2 4 2 2 6" xfId="866" xr:uid="{00000000-0005-0000-0000-000024120000}"/>
    <cellStyle name="20% - Accent2 4 2 2 6 2" xfId="5843" xr:uid="{00000000-0005-0000-0000-000025120000}"/>
    <cellStyle name="20% - Accent2 4 2 2 6 2 2" xfId="15757" xr:uid="{00000000-0005-0000-0000-000026120000}"/>
    <cellStyle name="20% - Accent2 4 2 2 6 2 2 2" xfId="35589" xr:uid="{00000000-0005-0000-0000-000027120000}"/>
    <cellStyle name="20% - Accent2 4 2 2 6 2 3" xfId="25675" xr:uid="{00000000-0005-0000-0000-000028120000}"/>
    <cellStyle name="20% - Accent2 4 2 2 6 3" xfId="10800" xr:uid="{00000000-0005-0000-0000-000029120000}"/>
    <cellStyle name="20% - Accent2 4 2 2 6 3 2" xfId="30632" xr:uid="{00000000-0005-0000-0000-00002A120000}"/>
    <cellStyle name="20% - Accent2 4 2 2 6 4" xfId="20718" xr:uid="{00000000-0005-0000-0000-00002B120000}"/>
    <cellStyle name="20% - Accent2 4 2 2 7" xfId="4168" xr:uid="{00000000-0005-0000-0000-00002C120000}"/>
    <cellStyle name="20% - Accent2 4 2 2 7 2" xfId="9125" xr:uid="{00000000-0005-0000-0000-00002D120000}"/>
    <cellStyle name="20% - Accent2 4 2 2 7 2 2" xfId="19039" xr:uid="{00000000-0005-0000-0000-00002E120000}"/>
    <cellStyle name="20% - Accent2 4 2 2 7 2 2 2" xfId="38871" xr:uid="{00000000-0005-0000-0000-00002F120000}"/>
    <cellStyle name="20% - Accent2 4 2 2 7 2 3" xfId="28957" xr:uid="{00000000-0005-0000-0000-000030120000}"/>
    <cellStyle name="20% - Accent2 4 2 2 7 3" xfId="14082" xr:uid="{00000000-0005-0000-0000-000031120000}"/>
    <cellStyle name="20% - Accent2 4 2 2 7 3 2" xfId="33914" xr:uid="{00000000-0005-0000-0000-000032120000}"/>
    <cellStyle name="20% - Accent2 4 2 2 7 4" xfId="24000" xr:uid="{00000000-0005-0000-0000-000033120000}"/>
    <cellStyle name="20% - Accent2 4 2 2 8" xfId="4726" xr:uid="{00000000-0005-0000-0000-000034120000}"/>
    <cellStyle name="20% - Accent2 4 2 2 8 2" xfId="9683" xr:uid="{00000000-0005-0000-0000-000035120000}"/>
    <cellStyle name="20% - Accent2 4 2 2 8 2 2" xfId="19597" xr:uid="{00000000-0005-0000-0000-000036120000}"/>
    <cellStyle name="20% - Accent2 4 2 2 8 2 2 2" xfId="39429" xr:uid="{00000000-0005-0000-0000-000037120000}"/>
    <cellStyle name="20% - Accent2 4 2 2 8 2 3" xfId="29515" xr:uid="{00000000-0005-0000-0000-000038120000}"/>
    <cellStyle name="20% - Accent2 4 2 2 8 3" xfId="14640" xr:uid="{00000000-0005-0000-0000-000039120000}"/>
    <cellStyle name="20% - Accent2 4 2 2 8 3 2" xfId="34472" xr:uid="{00000000-0005-0000-0000-00003A120000}"/>
    <cellStyle name="20% - Accent2 4 2 2 8 4" xfId="24558" xr:uid="{00000000-0005-0000-0000-00003B120000}"/>
    <cellStyle name="20% - Accent2 4 2 2 9" xfId="5284" xr:uid="{00000000-0005-0000-0000-00003C120000}"/>
    <cellStyle name="20% - Accent2 4 2 2 9 2" xfId="15198" xr:uid="{00000000-0005-0000-0000-00003D120000}"/>
    <cellStyle name="20% - Accent2 4 2 2 9 2 2" xfId="35030" xr:uid="{00000000-0005-0000-0000-00003E120000}"/>
    <cellStyle name="20% - Accent2 4 2 2 9 3" xfId="25116" xr:uid="{00000000-0005-0000-0000-00003F120000}"/>
    <cellStyle name="20% - Accent2 4 2 3" xfId="446" xr:uid="{00000000-0005-0000-0000-000040120000}"/>
    <cellStyle name="20% - Accent2 4 2 3 10" xfId="20299" xr:uid="{00000000-0005-0000-0000-000041120000}"/>
    <cellStyle name="20% - Accent2 4 2 3 2" xfId="1698" xr:uid="{00000000-0005-0000-0000-000042120000}"/>
    <cellStyle name="20% - Accent2 4 2 3 2 2" xfId="3711" xr:uid="{00000000-0005-0000-0000-000043120000}"/>
    <cellStyle name="20% - Accent2 4 2 3 2 2 2" xfId="8668" xr:uid="{00000000-0005-0000-0000-000044120000}"/>
    <cellStyle name="20% - Accent2 4 2 3 2 2 2 2" xfId="18582" xr:uid="{00000000-0005-0000-0000-000045120000}"/>
    <cellStyle name="20% - Accent2 4 2 3 2 2 2 2 2" xfId="38414" xr:uid="{00000000-0005-0000-0000-000046120000}"/>
    <cellStyle name="20% - Accent2 4 2 3 2 2 2 3" xfId="28500" xr:uid="{00000000-0005-0000-0000-000047120000}"/>
    <cellStyle name="20% - Accent2 4 2 3 2 2 3" xfId="13625" xr:uid="{00000000-0005-0000-0000-000048120000}"/>
    <cellStyle name="20% - Accent2 4 2 3 2 2 3 2" xfId="33457" xr:uid="{00000000-0005-0000-0000-000049120000}"/>
    <cellStyle name="20% - Accent2 4 2 3 2 2 4" xfId="23543" xr:uid="{00000000-0005-0000-0000-00004A120000}"/>
    <cellStyle name="20% - Accent2 4 2 3 2 3" xfId="6666" xr:uid="{00000000-0005-0000-0000-00004B120000}"/>
    <cellStyle name="20% - Accent2 4 2 3 2 3 2" xfId="16580" xr:uid="{00000000-0005-0000-0000-00004C120000}"/>
    <cellStyle name="20% - Accent2 4 2 3 2 3 2 2" xfId="36412" xr:uid="{00000000-0005-0000-0000-00004D120000}"/>
    <cellStyle name="20% - Accent2 4 2 3 2 3 3" xfId="26498" xr:uid="{00000000-0005-0000-0000-00004E120000}"/>
    <cellStyle name="20% - Accent2 4 2 3 2 4" xfId="11623" xr:uid="{00000000-0005-0000-0000-00004F120000}"/>
    <cellStyle name="20% - Accent2 4 2 3 2 4 2" xfId="31455" xr:uid="{00000000-0005-0000-0000-000050120000}"/>
    <cellStyle name="20% - Accent2 4 2 3 2 5" xfId="21541" xr:uid="{00000000-0005-0000-0000-000051120000}"/>
    <cellStyle name="20% - Accent2 4 2 3 3" xfId="3028" xr:uid="{00000000-0005-0000-0000-000052120000}"/>
    <cellStyle name="20% - Accent2 4 2 3 3 2" xfId="7985" xr:uid="{00000000-0005-0000-0000-000053120000}"/>
    <cellStyle name="20% - Accent2 4 2 3 3 2 2" xfId="17899" xr:uid="{00000000-0005-0000-0000-000054120000}"/>
    <cellStyle name="20% - Accent2 4 2 3 3 2 2 2" xfId="37731" xr:uid="{00000000-0005-0000-0000-000055120000}"/>
    <cellStyle name="20% - Accent2 4 2 3 3 2 3" xfId="27817" xr:uid="{00000000-0005-0000-0000-000056120000}"/>
    <cellStyle name="20% - Accent2 4 2 3 3 3" xfId="12942" xr:uid="{00000000-0005-0000-0000-000057120000}"/>
    <cellStyle name="20% - Accent2 4 2 3 3 3 2" xfId="32774" xr:uid="{00000000-0005-0000-0000-000058120000}"/>
    <cellStyle name="20% - Accent2 4 2 3 3 4" xfId="22860" xr:uid="{00000000-0005-0000-0000-000059120000}"/>
    <cellStyle name="20% - Accent2 4 2 3 4" xfId="2421" xr:uid="{00000000-0005-0000-0000-00005A120000}"/>
    <cellStyle name="20% - Accent2 4 2 3 4 2" xfId="7388" xr:uid="{00000000-0005-0000-0000-00005B120000}"/>
    <cellStyle name="20% - Accent2 4 2 3 4 2 2" xfId="17302" xr:uid="{00000000-0005-0000-0000-00005C120000}"/>
    <cellStyle name="20% - Accent2 4 2 3 4 2 2 2" xfId="37134" xr:uid="{00000000-0005-0000-0000-00005D120000}"/>
    <cellStyle name="20% - Accent2 4 2 3 4 2 3" xfId="27220" xr:uid="{00000000-0005-0000-0000-00005E120000}"/>
    <cellStyle name="20% - Accent2 4 2 3 4 3" xfId="12345" xr:uid="{00000000-0005-0000-0000-00005F120000}"/>
    <cellStyle name="20% - Accent2 4 2 3 4 3 2" xfId="32177" xr:uid="{00000000-0005-0000-0000-000060120000}"/>
    <cellStyle name="20% - Accent2 4 2 3 4 4" xfId="22263" xr:uid="{00000000-0005-0000-0000-000061120000}"/>
    <cellStyle name="20% - Accent2 4 2 3 5" xfId="1007" xr:uid="{00000000-0005-0000-0000-000062120000}"/>
    <cellStyle name="20% - Accent2 4 2 3 5 2" xfId="5983" xr:uid="{00000000-0005-0000-0000-000063120000}"/>
    <cellStyle name="20% - Accent2 4 2 3 5 2 2" xfId="15897" xr:uid="{00000000-0005-0000-0000-000064120000}"/>
    <cellStyle name="20% - Accent2 4 2 3 5 2 2 2" xfId="35729" xr:uid="{00000000-0005-0000-0000-000065120000}"/>
    <cellStyle name="20% - Accent2 4 2 3 5 2 3" xfId="25815" xr:uid="{00000000-0005-0000-0000-000066120000}"/>
    <cellStyle name="20% - Accent2 4 2 3 5 3" xfId="10940" xr:uid="{00000000-0005-0000-0000-000067120000}"/>
    <cellStyle name="20% - Accent2 4 2 3 5 3 2" xfId="30772" xr:uid="{00000000-0005-0000-0000-000068120000}"/>
    <cellStyle name="20% - Accent2 4 2 3 5 4" xfId="20858" xr:uid="{00000000-0005-0000-0000-000069120000}"/>
    <cellStyle name="20% - Accent2 4 2 3 6" xfId="4308" xr:uid="{00000000-0005-0000-0000-00006A120000}"/>
    <cellStyle name="20% - Accent2 4 2 3 6 2" xfId="9265" xr:uid="{00000000-0005-0000-0000-00006B120000}"/>
    <cellStyle name="20% - Accent2 4 2 3 6 2 2" xfId="19179" xr:uid="{00000000-0005-0000-0000-00006C120000}"/>
    <cellStyle name="20% - Accent2 4 2 3 6 2 2 2" xfId="39011" xr:uid="{00000000-0005-0000-0000-00006D120000}"/>
    <cellStyle name="20% - Accent2 4 2 3 6 2 3" xfId="29097" xr:uid="{00000000-0005-0000-0000-00006E120000}"/>
    <cellStyle name="20% - Accent2 4 2 3 6 3" xfId="14222" xr:uid="{00000000-0005-0000-0000-00006F120000}"/>
    <cellStyle name="20% - Accent2 4 2 3 6 3 2" xfId="34054" xr:uid="{00000000-0005-0000-0000-000070120000}"/>
    <cellStyle name="20% - Accent2 4 2 3 6 4" xfId="24140" xr:uid="{00000000-0005-0000-0000-000071120000}"/>
    <cellStyle name="20% - Accent2 4 2 3 7" xfId="4866" xr:uid="{00000000-0005-0000-0000-000072120000}"/>
    <cellStyle name="20% - Accent2 4 2 3 7 2" xfId="9823" xr:uid="{00000000-0005-0000-0000-000073120000}"/>
    <cellStyle name="20% - Accent2 4 2 3 7 2 2" xfId="19737" xr:uid="{00000000-0005-0000-0000-000074120000}"/>
    <cellStyle name="20% - Accent2 4 2 3 7 2 2 2" xfId="39569" xr:uid="{00000000-0005-0000-0000-000075120000}"/>
    <cellStyle name="20% - Accent2 4 2 3 7 2 3" xfId="29655" xr:uid="{00000000-0005-0000-0000-000076120000}"/>
    <cellStyle name="20% - Accent2 4 2 3 7 3" xfId="14780" xr:uid="{00000000-0005-0000-0000-000077120000}"/>
    <cellStyle name="20% - Accent2 4 2 3 7 3 2" xfId="34612" xr:uid="{00000000-0005-0000-0000-000078120000}"/>
    <cellStyle name="20% - Accent2 4 2 3 7 4" xfId="24698" xr:uid="{00000000-0005-0000-0000-000079120000}"/>
    <cellStyle name="20% - Accent2 4 2 3 8" xfId="5424" xr:uid="{00000000-0005-0000-0000-00007A120000}"/>
    <cellStyle name="20% - Accent2 4 2 3 8 2" xfId="15338" xr:uid="{00000000-0005-0000-0000-00007B120000}"/>
    <cellStyle name="20% - Accent2 4 2 3 8 2 2" xfId="35170" xr:uid="{00000000-0005-0000-0000-00007C120000}"/>
    <cellStyle name="20% - Accent2 4 2 3 8 3" xfId="25256" xr:uid="{00000000-0005-0000-0000-00007D120000}"/>
    <cellStyle name="20% - Accent2 4 2 3 9" xfId="10381" xr:uid="{00000000-0005-0000-0000-00007E120000}"/>
    <cellStyle name="20% - Accent2 4 2 3 9 2" xfId="30213" xr:uid="{00000000-0005-0000-0000-00007F120000}"/>
    <cellStyle name="20% - Accent2 4 2 4" xfId="1339" xr:uid="{00000000-0005-0000-0000-000080120000}"/>
    <cellStyle name="20% - Accent2 4 2 4 2" xfId="3352" xr:uid="{00000000-0005-0000-0000-000081120000}"/>
    <cellStyle name="20% - Accent2 4 2 4 2 2" xfId="8309" xr:uid="{00000000-0005-0000-0000-000082120000}"/>
    <cellStyle name="20% - Accent2 4 2 4 2 2 2" xfId="18223" xr:uid="{00000000-0005-0000-0000-000083120000}"/>
    <cellStyle name="20% - Accent2 4 2 4 2 2 2 2" xfId="38055" xr:uid="{00000000-0005-0000-0000-000084120000}"/>
    <cellStyle name="20% - Accent2 4 2 4 2 2 3" xfId="28141" xr:uid="{00000000-0005-0000-0000-000085120000}"/>
    <cellStyle name="20% - Accent2 4 2 4 2 3" xfId="13266" xr:uid="{00000000-0005-0000-0000-000086120000}"/>
    <cellStyle name="20% - Accent2 4 2 4 2 3 2" xfId="33098" xr:uid="{00000000-0005-0000-0000-000087120000}"/>
    <cellStyle name="20% - Accent2 4 2 4 2 4" xfId="23184" xr:uid="{00000000-0005-0000-0000-000088120000}"/>
    <cellStyle name="20% - Accent2 4 2 4 3" xfId="6307" xr:uid="{00000000-0005-0000-0000-000089120000}"/>
    <cellStyle name="20% - Accent2 4 2 4 3 2" xfId="16221" xr:uid="{00000000-0005-0000-0000-00008A120000}"/>
    <cellStyle name="20% - Accent2 4 2 4 3 2 2" xfId="36053" xr:uid="{00000000-0005-0000-0000-00008B120000}"/>
    <cellStyle name="20% - Accent2 4 2 4 3 3" xfId="26139" xr:uid="{00000000-0005-0000-0000-00008C120000}"/>
    <cellStyle name="20% - Accent2 4 2 4 4" xfId="11264" xr:uid="{00000000-0005-0000-0000-00008D120000}"/>
    <cellStyle name="20% - Accent2 4 2 4 4 2" xfId="31096" xr:uid="{00000000-0005-0000-0000-00008E120000}"/>
    <cellStyle name="20% - Accent2 4 2 4 5" xfId="21182" xr:uid="{00000000-0005-0000-0000-00008F120000}"/>
    <cellStyle name="20% - Accent2 4 2 5" xfId="2746" xr:uid="{00000000-0005-0000-0000-000090120000}"/>
    <cellStyle name="20% - Accent2 4 2 5 2" xfId="7706" xr:uid="{00000000-0005-0000-0000-000091120000}"/>
    <cellStyle name="20% - Accent2 4 2 5 2 2" xfId="17620" xr:uid="{00000000-0005-0000-0000-000092120000}"/>
    <cellStyle name="20% - Accent2 4 2 5 2 2 2" xfId="37452" xr:uid="{00000000-0005-0000-0000-000093120000}"/>
    <cellStyle name="20% - Accent2 4 2 5 2 3" xfId="27538" xr:uid="{00000000-0005-0000-0000-000094120000}"/>
    <cellStyle name="20% - Accent2 4 2 5 3" xfId="12663" xr:uid="{00000000-0005-0000-0000-000095120000}"/>
    <cellStyle name="20% - Accent2 4 2 5 3 2" xfId="32495" xr:uid="{00000000-0005-0000-0000-000096120000}"/>
    <cellStyle name="20% - Accent2 4 2 5 4" xfId="22581" xr:uid="{00000000-0005-0000-0000-000097120000}"/>
    <cellStyle name="20% - Accent2 4 2 6" xfId="2062" xr:uid="{00000000-0005-0000-0000-000098120000}"/>
    <cellStyle name="20% - Accent2 4 2 6 2" xfId="7029" xr:uid="{00000000-0005-0000-0000-000099120000}"/>
    <cellStyle name="20% - Accent2 4 2 6 2 2" xfId="16943" xr:uid="{00000000-0005-0000-0000-00009A120000}"/>
    <cellStyle name="20% - Accent2 4 2 6 2 2 2" xfId="36775" xr:uid="{00000000-0005-0000-0000-00009B120000}"/>
    <cellStyle name="20% - Accent2 4 2 6 2 3" xfId="26861" xr:uid="{00000000-0005-0000-0000-00009C120000}"/>
    <cellStyle name="20% - Accent2 4 2 6 3" xfId="11986" xr:uid="{00000000-0005-0000-0000-00009D120000}"/>
    <cellStyle name="20% - Accent2 4 2 6 3 2" xfId="31818" xr:uid="{00000000-0005-0000-0000-00009E120000}"/>
    <cellStyle name="20% - Accent2 4 2 6 4" xfId="21904" xr:uid="{00000000-0005-0000-0000-00009F120000}"/>
    <cellStyle name="20% - Accent2 4 2 7" xfId="727" xr:uid="{00000000-0005-0000-0000-0000A0120000}"/>
    <cellStyle name="20% - Accent2 4 2 7 2" xfId="5704" xr:uid="{00000000-0005-0000-0000-0000A1120000}"/>
    <cellStyle name="20% - Accent2 4 2 7 2 2" xfId="15618" xr:uid="{00000000-0005-0000-0000-0000A2120000}"/>
    <cellStyle name="20% - Accent2 4 2 7 2 2 2" xfId="35450" xr:uid="{00000000-0005-0000-0000-0000A3120000}"/>
    <cellStyle name="20% - Accent2 4 2 7 2 3" xfId="25536" xr:uid="{00000000-0005-0000-0000-0000A4120000}"/>
    <cellStyle name="20% - Accent2 4 2 7 3" xfId="10661" xr:uid="{00000000-0005-0000-0000-0000A5120000}"/>
    <cellStyle name="20% - Accent2 4 2 7 3 2" xfId="30493" xr:uid="{00000000-0005-0000-0000-0000A6120000}"/>
    <cellStyle name="20% - Accent2 4 2 7 4" xfId="20579" xr:uid="{00000000-0005-0000-0000-0000A7120000}"/>
    <cellStyle name="20% - Accent2 4 2 8" xfId="4029" xr:uid="{00000000-0005-0000-0000-0000A8120000}"/>
    <cellStyle name="20% - Accent2 4 2 8 2" xfId="8986" xr:uid="{00000000-0005-0000-0000-0000A9120000}"/>
    <cellStyle name="20% - Accent2 4 2 8 2 2" xfId="18900" xr:uid="{00000000-0005-0000-0000-0000AA120000}"/>
    <cellStyle name="20% - Accent2 4 2 8 2 2 2" xfId="38732" xr:uid="{00000000-0005-0000-0000-0000AB120000}"/>
    <cellStyle name="20% - Accent2 4 2 8 2 3" xfId="28818" xr:uid="{00000000-0005-0000-0000-0000AC120000}"/>
    <cellStyle name="20% - Accent2 4 2 8 3" xfId="13943" xr:uid="{00000000-0005-0000-0000-0000AD120000}"/>
    <cellStyle name="20% - Accent2 4 2 8 3 2" xfId="33775" xr:uid="{00000000-0005-0000-0000-0000AE120000}"/>
    <cellStyle name="20% - Accent2 4 2 8 4" xfId="23861" xr:uid="{00000000-0005-0000-0000-0000AF120000}"/>
    <cellStyle name="20% - Accent2 4 2 9" xfId="4587" xr:uid="{00000000-0005-0000-0000-0000B0120000}"/>
    <cellStyle name="20% - Accent2 4 2 9 2" xfId="9544" xr:uid="{00000000-0005-0000-0000-0000B1120000}"/>
    <cellStyle name="20% - Accent2 4 2 9 2 2" xfId="19458" xr:uid="{00000000-0005-0000-0000-0000B2120000}"/>
    <cellStyle name="20% - Accent2 4 2 9 2 2 2" xfId="39290" xr:uid="{00000000-0005-0000-0000-0000B3120000}"/>
    <cellStyle name="20% - Accent2 4 2 9 2 3" xfId="29376" xr:uid="{00000000-0005-0000-0000-0000B4120000}"/>
    <cellStyle name="20% - Accent2 4 2 9 3" xfId="14501" xr:uid="{00000000-0005-0000-0000-0000B5120000}"/>
    <cellStyle name="20% - Accent2 4 2 9 3 2" xfId="34333" xr:uid="{00000000-0005-0000-0000-0000B6120000}"/>
    <cellStyle name="20% - Accent2 4 2 9 4" xfId="24419" xr:uid="{00000000-0005-0000-0000-0000B7120000}"/>
    <cellStyle name="20% - Accent2 4 3" xfId="237" xr:uid="{00000000-0005-0000-0000-0000B8120000}"/>
    <cellStyle name="20% - Accent2 4 3 10" xfId="10175" xr:uid="{00000000-0005-0000-0000-0000B9120000}"/>
    <cellStyle name="20% - Accent2 4 3 10 2" xfId="30007" xr:uid="{00000000-0005-0000-0000-0000BA120000}"/>
    <cellStyle name="20% - Accent2 4 3 11" xfId="20093" xr:uid="{00000000-0005-0000-0000-0000BB120000}"/>
    <cellStyle name="20% - Accent2 4 3 2" xfId="519" xr:uid="{00000000-0005-0000-0000-0000BC120000}"/>
    <cellStyle name="20% - Accent2 4 3 2 10" xfId="20372" xr:uid="{00000000-0005-0000-0000-0000BD120000}"/>
    <cellStyle name="20% - Accent2 4 3 2 2" xfId="1788" xr:uid="{00000000-0005-0000-0000-0000BE120000}"/>
    <cellStyle name="20% - Accent2 4 3 2 2 2" xfId="3801" xr:uid="{00000000-0005-0000-0000-0000BF120000}"/>
    <cellStyle name="20% - Accent2 4 3 2 2 2 2" xfId="8758" xr:uid="{00000000-0005-0000-0000-0000C0120000}"/>
    <cellStyle name="20% - Accent2 4 3 2 2 2 2 2" xfId="18672" xr:uid="{00000000-0005-0000-0000-0000C1120000}"/>
    <cellStyle name="20% - Accent2 4 3 2 2 2 2 2 2" xfId="38504" xr:uid="{00000000-0005-0000-0000-0000C2120000}"/>
    <cellStyle name="20% - Accent2 4 3 2 2 2 2 3" xfId="28590" xr:uid="{00000000-0005-0000-0000-0000C3120000}"/>
    <cellStyle name="20% - Accent2 4 3 2 2 2 3" xfId="13715" xr:uid="{00000000-0005-0000-0000-0000C4120000}"/>
    <cellStyle name="20% - Accent2 4 3 2 2 2 3 2" xfId="33547" xr:uid="{00000000-0005-0000-0000-0000C5120000}"/>
    <cellStyle name="20% - Accent2 4 3 2 2 2 4" xfId="23633" xr:uid="{00000000-0005-0000-0000-0000C6120000}"/>
    <cellStyle name="20% - Accent2 4 3 2 2 3" xfId="6756" xr:uid="{00000000-0005-0000-0000-0000C7120000}"/>
    <cellStyle name="20% - Accent2 4 3 2 2 3 2" xfId="16670" xr:uid="{00000000-0005-0000-0000-0000C8120000}"/>
    <cellStyle name="20% - Accent2 4 3 2 2 3 2 2" xfId="36502" xr:uid="{00000000-0005-0000-0000-0000C9120000}"/>
    <cellStyle name="20% - Accent2 4 3 2 2 3 3" xfId="26588" xr:uid="{00000000-0005-0000-0000-0000CA120000}"/>
    <cellStyle name="20% - Accent2 4 3 2 2 4" xfId="11713" xr:uid="{00000000-0005-0000-0000-0000CB120000}"/>
    <cellStyle name="20% - Accent2 4 3 2 2 4 2" xfId="31545" xr:uid="{00000000-0005-0000-0000-0000CC120000}"/>
    <cellStyle name="20% - Accent2 4 3 2 2 5" xfId="21631" xr:uid="{00000000-0005-0000-0000-0000CD120000}"/>
    <cellStyle name="20% - Accent2 4 3 2 3" xfId="3101" xr:uid="{00000000-0005-0000-0000-0000CE120000}"/>
    <cellStyle name="20% - Accent2 4 3 2 3 2" xfId="8058" xr:uid="{00000000-0005-0000-0000-0000CF120000}"/>
    <cellStyle name="20% - Accent2 4 3 2 3 2 2" xfId="17972" xr:uid="{00000000-0005-0000-0000-0000D0120000}"/>
    <cellStyle name="20% - Accent2 4 3 2 3 2 2 2" xfId="37804" xr:uid="{00000000-0005-0000-0000-0000D1120000}"/>
    <cellStyle name="20% - Accent2 4 3 2 3 2 3" xfId="27890" xr:uid="{00000000-0005-0000-0000-0000D2120000}"/>
    <cellStyle name="20% - Accent2 4 3 2 3 3" xfId="13015" xr:uid="{00000000-0005-0000-0000-0000D3120000}"/>
    <cellStyle name="20% - Accent2 4 3 2 3 3 2" xfId="32847" xr:uid="{00000000-0005-0000-0000-0000D4120000}"/>
    <cellStyle name="20% - Accent2 4 3 2 3 4" xfId="22933" xr:uid="{00000000-0005-0000-0000-0000D5120000}"/>
    <cellStyle name="20% - Accent2 4 3 2 4" xfId="2511" xr:uid="{00000000-0005-0000-0000-0000D6120000}"/>
    <cellStyle name="20% - Accent2 4 3 2 4 2" xfId="7478" xr:uid="{00000000-0005-0000-0000-0000D7120000}"/>
    <cellStyle name="20% - Accent2 4 3 2 4 2 2" xfId="17392" xr:uid="{00000000-0005-0000-0000-0000D8120000}"/>
    <cellStyle name="20% - Accent2 4 3 2 4 2 2 2" xfId="37224" xr:uid="{00000000-0005-0000-0000-0000D9120000}"/>
    <cellStyle name="20% - Accent2 4 3 2 4 2 3" xfId="27310" xr:uid="{00000000-0005-0000-0000-0000DA120000}"/>
    <cellStyle name="20% - Accent2 4 3 2 4 3" xfId="12435" xr:uid="{00000000-0005-0000-0000-0000DB120000}"/>
    <cellStyle name="20% - Accent2 4 3 2 4 3 2" xfId="32267" xr:uid="{00000000-0005-0000-0000-0000DC120000}"/>
    <cellStyle name="20% - Accent2 4 3 2 4 4" xfId="22353" xr:uid="{00000000-0005-0000-0000-0000DD120000}"/>
    <cellStyle name="20% - Accent2 4 3 2 5" xfId="1080" xr:uid="{00000000-0005-0000-0000-0000DE120000}"/>
    <cellStyle name="20% - Accent2 4 3 2 5 2" xfId="6056" xr:uid="{00000000-0005-0000-0000-0000DF120000}"/>
    <cellStyle name="20% - Accent2 4 3 2 5 2 2" xfId="15970" xr:uid="{00000000-0005-0000-0000-0000E0120000}"/>
    <cellStyle name="20% - Accent2 4 3 2 5 2 2 2" xfId="35802" xr:uid="{00000000-0005-0000-0000-0000E1120000}"/>
    <cellStyle name="20% - Accent2 4 3 2 5 2 3" xfId="25888" xr:uid="{00000000-0005-0000-0000-0000E2120000}"/>
    <cellStyle name="20% - Accent2 4 3 2 5 3" xfId="11013" xr:uid="{00000000-0005-0000-0000-0000E3120000}"/>
    <cellStyle name="20% - Accent2 4 3 2 5 3 2" xfId="30845" xr:uid="{00000000-0005-0000-0000-0000E4120000}"/>
    <cellStyle name="20% - Accent2 4 3 2 5 4" xfId="20931" xr:uid="{00000000-0005-0000-0000-0000E5120000}"/>
    <cellStyle name="20% - Accent2 4 3 2 6" xfId="4381" xr:uid="{00000000-0005-0000-0000-0000E6120000}"/>
    <cellStyle name="20% - Accent2 4 3 2 6 2" xfId="9338" xr:uid="{00000000-0005-0000-0000-0000E7120000}"/>
    <cellStyle name="20% - Accent2 4 3 2 6 2 2" xfId="19252" xr:uid="{00000000-0005-0000-0000-0000E8120000}"/>
    <cellStyle name="20% - Accent2 4 3 2 6 2 2 2" xfId="39084" xr:uid="{00000000-0005-0000-0000-0000E9120000}"/>
    <cellStyle name="20% - Accent2 4 3 2 6 2 3" xfId="29170" xr:uid="{00000000-0005-0000-0000-0000EA120000}"/>
    <cellStyle name="20% - Accent2 4 3 2 6 3" xfId="14295" xr:uid="{00000000-0005-0000-0000-0000EB120000}"/>
    <cellStyle name="20% - Accent2 4 3 2 6 3 2" xfId="34127" xr:uid="{00000000-0005-0000-0000-0000EC120000}"/>
    <cellStyle name="20% - Accent2 4 3 2 6 4" xfId="24213" xr:uid="{00000000-0005-0000-0000-0000ED120000}"/>
    <cellStyle name="20% - Accent2 4 3 2 7" xfId="4939" xr:uid="{00000000-0005-0000-0000-0000EE120000}"/>
    <cellStyle name="20% - Accent2 4 3 2 7 2" xfId="9896" xr:uid="{00000000-0005-0000-0000-0000EF120000}"/>
    <cellStyle name="20% - Accent2 4 3 2 7 2 2" xfId="19810" xr:uid="{00000000-0005-0000-0000-0000F0120000}"/>
    <cellStyle name="20% - Accent2 4 3 2 7 2 2 2" xfId="39642" xr:uid="{00000000-0005-0000-0000-0000F1120000}"/>
    <cellStyle name="20% - Accent2 4 3 2 7 2 3" xfId="29728" xr:uid="{00000000-0005-0000-0000-0000F2120000}"/>
    <cellStyle name="20% - Accent2 4 3 2 7 3" xfId="14853" xr:uid="{00000000-0005-0000-0000-0000F3120000}"/>
    <cellStyle name="20% - Accent2 4 3 2 7 3 2" xfId="34685" xr:uid="{00000000-0005-0000-0000-0000F4120000}"/>
    <cellStyle name="20% - Accent2 4 3 2 7 4" xfId="24771" xr:uid="{00000000-0005-0000-0000-0000F5120000}"/>
    <cellStyle name="20% - Accent2 4 3 2 8" xfId="5497" xr:uid="{00000000-0005-0000-0000-0000F6120000}"/>
    <cellStyle name="20% - Accent2 4 3 2 8 2" xfId="15411" xr:uid="{00000000-0005-0000-0000-0000F7120000}"/>
    <cellStyle name="20% - Accent2 4 3 2 8 2 2" xfId="35243" xr:uid="{00000000-0005-0000-0000-0000F8120000}"/>
    <cellStyle name="20% - Accent2 4 3 2 8 3" xfId="25329" xr:uid="{00000000-0005-0000-0000-0000F9120000}"/>
    <cellStyle name="20% - Accent2 4 3 2 9" xfId="10454" xr:uid="{00000000-0005-0000-0000-0000FA120000}"/>
    <cellStyle name="20% - Accent2 4 3 2 9 2" xfId="30286" xr:uid="{00000000-0005-0000-0000-0000FB120000}"/>
    <cellStyle name="20% - Accent2 4 3 3" xfId="1429" xr:uid="{00000000-0005-0000-0000-0000FC120000}"/>
    <cellStyle name="20% - Accent2 4 3 3 2" xfId="3442" xr:uid="{00000000-0005-0000-0000-0000FD120000}"/>
    <cellStyle name="20% - Accent2 4 3 3 2 2" xfId="8399" xr:uid="{00000000-0005-0000-0000-0000FE120000}"/>
    <cellStyle name="20% - Accent2 4 3 3 2 2 2" xfId="18313" xr:uid="{00000000-0005-0000-0000-0000FF120000}"/>
    <cellStyle name="20% - Accent2 4 3 3 2 2 2 2" xfId="38145" xr:uid="{00000000-0005-0000-0000-000000130000}"/>
    <cellStyle name="20% - Accent2 4 3 3 2 2 3" xfId="28231" xr:uid="{00000000-0005-0000-0000-000001130000}"/>
    <cellStyle name="20% - Accent2 4 3 3 2 3" xfId="13356" xr:uid="{00000000-0005-0000-0000-000002130000}"/>
    <cellStyle name="20% - Accent2 4 3 3 2 3 2" xfId="33188" xr:uid="{00000000-0005-0000-0000-000003130000}"/>
    <cellStyle name="20% - Accent2 4 3 3 2 4" xfId="23274" xr:uid="{00000000-0005-0000-0000-000004130000}"/>
    <cellStyle name="20% - Accent2 4 3 3 3" xfId="6397" xr:uid="{00000000-0005-0000-0000-000005130000}"/>
    <cellStyle name="20% - Accent2 4 3 3 3 2" xfId="16311" xr:uid="{00000000-0005-0000-0000-000006130000}"/>
    <cellStyle name="20% - Accent2 4 3 3 3 2 2" xfId="36143" xr:uid="{00000000-0005-0000-0000-000007130000}"/>
    <cellStyle name="20% - Accent2 4 3 3 3 3" xfId="26229" xr:uid="{00000000-0005-0000-0000-000008130000}"/>
    <cellStyle name="20% - Accent2 4 3 3 4" xfId="11354" xr:uid="{00000000-0005-0000-0000-000009130000}"/>
    <cellStyle name="20% - Accent2 4 3 3 4 2" xfId="31186" xr:uid="{00000000-0005-0000-0000-00000A130000}"/>
    <cellStyle name="20% - Accent2 4 3 3 5" xfId="21272" xr:uid="{00000000-0005-0000-0000-00000B130000}"/>
    <cellStyle name="20% - Accent2 4 3 4" xfId="2820" xr:uid="{00000000-0005-0000-0000-00000C130000}"/>
    <cellStyle name="20% - Accent2 4 3 4 2" xfId="7779" xr:uid="{00000000-0005-0000-0000-00000D130000}"/>
    <cellStyle name="20% - Accent2 4 3 4 2 2" xfId="17693" xr:uid="{00000000-0005-0000-0000-00000E130000}"/>
    <cellStyle name="20% - Accent2 4 3 4 2 2 2" xfId="37525" xr:uid="{00000000-0005-0000-0000-00000F130000}"/>
    <cellStyle name="20% - Accent2 4 3 4 2 3" xfId="27611" xr:uid="{00000000-0005-0000-0000-000010130000}"/>
    <cellStyle name="20% - Accent2 4 3 4 3" xfId="12736" xr:uid="{00000000-0005-0000-0000-000011130000}"/>
    <cellStyle name="20% - Accent2 4 3 4 3 2" xfId="32568" xr:uid="{00000000-0005-0000-0000-000012130000}"/>
    <cellStyle name="20% - Accent2 4 3 4 4" xfId="22654" xr:uid="{00000000-0005-0000-0000-000013130000}"/>
    <cellStyle name="20% - Accent2 4 3 5" xfId="2152" xr:uid="{00000000-0005-0000-0000-000014130000}"/>
    <cellStyle name="20% - Accent2 4 3 5 2" xfId="7119" xr:uid="{00000000-0005-0000-0000-000015130000}"/>
    <cellStyle name="20% - Accent2 4 3 5 2 2" xfId="17033" xr:uid="{00000000-0005-0000-0000-000016130000}"/>
    <cellStyle name="20% - Accent2 4 3 5 2 2 2" xfId="36865" xr:uid="{00000000-0005-0000-0000-000017130000}"/>
    <cellStyle name="20% - Accent2 4 3 5 2 3" xfId="26951" xr:uid="{00000000-0005-0000-0000-000018130000}"/>
    <cellStyle name="20% - Accent2 4 3 5 3" xfId="12076" xr:uid="{00000000-0005-0000-0000-000019130000}"/>
    <cellStyle name="20% - Accent2 4 3 5 3 2" xfId="31908" xr:uid="{00000000-0005-0000-0000-00001A130000}"/>
    <cellStyle name="20% - Accent2 4 3 5 4" xfId="21994" xr:uid="{00000000-0005-0000-0000-00001B130000}"/>
    <cellStyle name="20% - Accent2 4 3 6" xfId="800" xr:uid="{00000000-0005-0000-0000-00001C130000}"/>
    <cellStyle name="20% - Accent2 4 3 6 2" xfId="5777" xr:uid="{00000000-0005-0000-0000-00001D130000}"/>
    <cellStyle name="20% - Accent2 4 3 6 2 2" xfId="15691" xr:uid="{00000000-0005-0000-0000-00001E130000}"/>
    <cellStyle name="20% - Accent2 4 3 6 2 2 2" xfId="35523" xr:uid="{00000000-0005-0000-0000-00001F130000}"/>
    <cellStyle name="20% - Accent2 4 3 6 2 3" xfId="25609" xr:uid="{00000000-0005-0000-0000-000020130000}"/>
    <cellStyle name="20% - Accent2 4 3 6 3" xfId="10734" xr:uid="{00000000-0005-0000-0000-000021130000}"/>
    <cellStyle name="20% - Accent2 4 3 6 3 2" xfId="30566" xr:uid="{00000000-0005-0000-0000-000022130000}"/>
    <cellStyle name="20% - Accent2 4 3 6 4" xfId="20652" xr:uid="{00000000-0005-0000-0000-000023130000}"/>
    <cellStyle name="20% - Accent2 4 3 7" xfId="4102" xr:uid="{00000000-0005-0000-0000-000024130000}"/>
    <cellStyle name="20% - Accent2 4 3 7 2" xfId="9059" xr:uid="{00000000-0005-0000-0000-000025130000}"/>
    <cellStyle name="20% - Accent2 4 3 7 2 2" xfId="18973" xr:uid="{00000000-0005-0000-0000-000026130000}"/>
    <cellStyle name="20% - Accent2 4 3 7 2 2 2" xfId="38805" xr:uid="{00000000-0005-0000-0000-000027130000}"/>
    <cellStyle name="20% - Accent2 4 3 7 2 3" xfId="28891" xr:uid="{00000000-0005-0000-0000-000028130000}"/>
    <cellStyle name="20% - Accent2 4 3 7 3" xfId="14016" xr:uid="{00000000-0005-0000-0000-000029130000}"/>
    <cellStyle name="20% - Accent2 4 3 7 3 2" xfId="33848" xr:uid="{00000000-0005-0000-0000-00002A130000}"/>
    <cellStyle name="20% - Accent2 4 3 7 4" xfId="23934" xr:uid="{00000000-0005-0000-0000-00002B130000}"/>
    <cellStyle name="20% - Accent2 4 3 8" xfId="4660" xr:uid="{00000000-0005-0000-0000-00002C130000}"/>
    <cellStyle name="20% - Accent2 4 3 8 2" xfId="9617" xr:uid="{00000000-0005-0000-0000-00002D130000}"/>
    <cellStyle name="20% - Accent2 4 3 8 2 2" xfId="19531" xr:uid="{00000000-0005-0000-0000-00002E130000}"/>
    <cellStyle name="20% - Accent2 4 3 8 2 2 2" xfId="39363" xr:uid="{00000000-0005-0000-0000-00002F130000}"/>
    <cellStyle name="20% - Accent2 4 3 8 2 3" xfId="29449" xr:uid="{00000000-0005-0000-0000-000030130000}"/>
    <cellStyle name="20% - Accent2 4 3 8 3" xfId="14574" xr:uid="{00000000-0005-0000-0000-000031130000}"/>
    <cellStyle name="20% - Accent2 4 3 8 3 2" xfId="34406" xr:uid="{00000000-0005-0000-0000-000032130000}"/>
    <cellStyle name="20% - Accent2 4 3 8 4" xfId="24492" xr:uid="{00000000-0005-0000-0000-000033130000}"/>
    <cellStyle name="20% - Accent2 4 3 9" xfId="5218" xr:uid="{00000000-0005-0000-0000-000034130000}"/>
    <cellStyle name="20% - Accent2 4 3 9 2" xfId="15132" xr:uid="{00000000-0005-0000-0000-000035130000}"/>
    <cellStyle name="20% - Accent2 4 3 9 2 2" xfId="34964" xr:uid="{00000000-0005-0000-0000-000036130000}"/>
    <cellStyle name="20% - Accent2 4 3 9 3" xfId="25050" xr:uid="{00000000-0005-0000-0000-000037130000}"/>
    <cellStyle name="20% - Accent2 4 4" xfId="380" xr:uid="{00000000-0005-0000-0000-000038130000}"/>
    <cellStyle name="20% - Accent2 4 4 10" xfId="20233" xr:uid="{00000000-0005-0000-0000-000039130000}"/>
    <cellStyle name="20% - Accent2 4 4 2" xfId="1608" xr:uid="{00000000-0005-0000-0000-00003A130000}"/>
    <cellStyle name="20% - Accent2 4 4 2 2" xfId="3621" xr:uid="{00000000-0005-0000-0000-00003B130000}"/>
    <cellStyle name="20% - Accent2 4 4 2 2 2" xfId="8578" xr:uid="{00000000-0005-0000-0000-00003C130000}"/>
    <cellStyle name="20% - Accent2 4 4 2 2 2 2" xfId="18492" xr:uid="{00000000-0005-0000-0000-00003D130000}"/>
    <cellStyle name="20% - Accent2 4 4 2 2 2 2 2" xfId="38324" xr:uid="{00000000-0005-0000-0000-00003E130000}"/>
    <cellStyle name="20% - Accent2 4 4 2 2 2 3" xfId="28410" xr:uid="{00000000-0005-0000-0000-00003F130000}"/>
    <cellStyle name="20% - Accent2 4 4 2 2 3" xfId="13535" xr:uid="{00000000-0005-0000-0000-000040130000}"/>
    <cellStyle name="20% - Accent2 4 4 2 2 3 2" xfId="33367" xr:uid="{00000000-0005-0000-0000-000041130000}"/>
    <cellStyle name="20% - Accent2 4 4 2 2 4" xfId="23453" xr:uid="{00000000-0005-0000-0000-000042130000}"/>
    <cellStyle name="20% - Accent2 4 4 2 3" xfId="6576" xr:uid="{00000000-0005-0000-0000-000043130000}"/>
    <cellStyle name="20% - Accent2 4 4 2 3 2" xfId="16490" xr:uid="{00000000-0005-0000-0000-000044130000}"/>
    <cellStyle name="20% - Accent2 4 4 2 3 2 2" xfId="36322" xr:uid="{00000000-0005-0000-0000-000045130000}"/>
    <cellStyle name="20% - Accent2 4 4 2 3 3" xfId="26408" xr:uid="{00000000-0005-0000-0000-000046130000}"/>
    <cellStyle name="20% - Accent2 4 4 2 4" xfId="11533" xr:uid="{00000000-0005-0000-0000-000047130000}"/>
    <cellStyle name="20% - Accent2 4 4 2 4 2" xfId="31365" xr:uid="{00000000-0005-0000-0000-000048130000}"/>
    <cellStyle name="20% - Accent2 4 4 2 5" xfId="21451" xr:uid="{00000000-0005-0000-0000-000049130000}"/>
    <cellStyle name="20% - Accent2 4 4 3" xfId="2962" xr:uid="{00000000-0005-0000-0000-00004A130000}"/>
    <cellStyle name="20% - Accent2 4 4 3 2" xfId="7919" xr:uid="{00000000-0005-0000-0000-00004B130000}"/>
    <cellStyle name="20% - Accent2 4 4 3 2 2" xfId="17833" xr:uid="{00000000-0005-0000-0000-00004C130000}"/>
    <cellStyle name="20% - Accent2 4 4 3 2 2 2" xfId="37665" xr:uid="{00000000-0005-0000-0000-00004D130000}"/>
    <cellStyle name="20% - Accent2 4 4 3 2 3" xfId="27751" xr:uid="{00000000-0005-0000-0000-00004E130000}"/>
    <cellStyle name="20% - Accent2 4 4 3 3" xfId="12876" xr:uid="{00000000-0005-0000-0000-00004F130000}"/>
    <cellStyle name="20% - Accent2 4 4 3 3 2" xfId="32708" xr:uid="{00000000-0005-0000-0000-000050130000}"/>
    <cellStyle name="20% - Accent2 4 4 3 4" xfId="22794" xr:uid="{00000000-0005-0000-0000-000051130000}"/>
    <cellStyle name="20% - Accent2 4 4 4" xfId="2331" xr:uid="{00000000-0005-0000-0000-000052130000}"/>
    <cellStyle name="20% - Accent2 4 4 4 2" xfId="7298" xr:uid="{00000000-0005-0000-0000-000053130000}"/>
    <cellStyle name="20% - Accent2 4 4 4 2 2" xfId="17212" xr:uid="{00000000-0005-0000-0000-000054130000}"/>
    <cellStyle name="20% - Accent2 4 4 4 2 2 2" xfId="37044" xr:uid="{00000000-0005-0000-0000-000055130000}"/>
    <cellStyle name="20% - Accent2 4 4 4 2 3" xfId="27130" xr:uid="{00000000-0005-0000-0000-000056130000}"/>
    <cellStyle name="20% - Accent2 4 4 4 3" xfId="12255" xr:uid="{00000000-0005-0000-0000-000057130000}"/>
    <cellStyle name="20% - Accent2 4 4 4 3 2" xfId="32087" xr:uid="{00000000-0005-0000-0000-000058130000}"/>
    <cellStyle name="20% - Accent2 4 4 4 4" xfId="22173" xr:uid="{00000000-0005-0000-0000-000059130000}"/>
    <cellStyle name="20% - Accent2 4 4 5" xfId="941" xr:uid="{00000000-0005-0000-0000-00005A130000}"/>
    <cellStyle name="20% - Accent2 4 4 5 2" xfId="5917" xr:uid="{00000000-0005-0000-0000-00005B130000}"/>
    <cellStyle name="20% - Accent2 4 4 5 2 2" xfId="15831" xr:uid="{00000000-0005-0000-0000-00005C130000}"/>
    <cellStyle name="20% - Accent2 4 4 5 2 2 2" xfId="35663" xr:uid="{00000000-0005-0000-0000-00005D130000}"/>
    <cellStyle name="20% - Accent2 4 4 5 2 3" xfId="25749" xr:uid="{00000000-0005-0000-0000-00005E130000}"/>
    <cellStyle name="20% - Accent2 4 4 5 3" xfId="10874" xr:uid="{00000000-0005-0000-0000-00005F130000}"/>
    <cellStyle name="20% - Accent2 4 4 5 3 2" xfId="30706" xr:uid="{00000000-0005-0000-0000-000060130000}"/>
    <cellStyle name="20% - Accent2 4 4 5 4" xfId="20792" xr:uid="{00000000-0005-0000-0000-000061130000}"/>
    <cellStyle name="20% - Accent2 4 4 6" xfId="4242" xr:uid="{00000000-0005-0000-0000-000062130000}"/>
    <cellStyle name="20% - Accent2 4 4 6 2" xfId="9199" xr:uid="{00000000-0005-0000-0000-000063130000}"/>
    <cellStyle name="20% - Accent2 4 4 6 2 2" xfId="19113" xr:uid="{00000000-0005-0000-0000-000064130000}"/>
    <cellStyle name="20% - Accent2 4 4 6 2 2 2" xfId="38945" xr:uid="{00000000-0005-0000-0000-000065130000}"/>
    <cellStyle name="20% - Accent2 4 4 6 2 3" xfId="29031" xr:uid="{00000000-0005-0000-0000-000066130000}"/>
    <cellStyle name="20% - Accent2 4 4 6 3" xfId="14156" xr:uid="{00000000-0005-0000-0000-000067130000}"/>
    <cellStyle name="20% - Accent2 4 4 6 3 2" xfId="33988" xr:uid="{00000000-0005-0000-0000-000068130000}"/>
    <cellStyle name="20% - Accent2 4 4 6 4" xfId="24074" xr:uid="{00000000-0005-0000-0000-000069130000}"/>
    <cellStyle name="20% - Accent2 4 4 7" xfId="4800" xr:uid="{00000000-0005-0000-0000-00006A130000}"/>
    <cellStyle name="20% - Accent2 4 4 7 2" xfId="9757" xr:uid="{00000000-0005-0000-0000-00006B130000}"/>
    <cellStyle name="20% - Accent2 4 4 7 2 2" xfId="19671" xr:uid="{00000000-0005-0000-0000-00006C130000}"/>
    <cellStyle name="20% - Accent2 4 4 7 2 2 2" xfId="39503" xr:uid="{00000000-0005-0000-0000-00006D130000}"/>
    <cellStyle name="20% - Accent2 4 4 7 2 3" xfId="29589" xr:uid="{00000000-0005-0000-0000-00006E130000}"/>
    <cellStyle name="20% - Accent2 4 4 7 3" xfId="14714" xr:uid="{00000000-0005-0000-0000-00006F130000}"/>
    <cellStyle name="20% - Accent2 4 4 7 3 2" xfId="34546" xr:uid="{00000000-0005-0000-0000-000070130000}"/>
    <cellStyle name="20% - Accent2 4 4 7 4" xfId="24632" xr:uid="{00000000-0005-0000-0000-000071130000}"/>
    <cellStyle name="20% - Accent2 4 4 8" xfId="5358" xr:uid="{00000000-0005-0000-0000-000072130000}"/>
    <cellStyle name="20% - Accent2 4 4 8 2" xfId="15272" xr:uid="{00000000-0005-0000-0000-000073130000}"/>
    <cellStyle name="20% - Accent2 4 4 8 2 2" xfId="35104" xr:uid="{00000000-0005-0000-0000-000074130000}"/>
    <cellStyle name="20% - Accent2 4 4 8 3" xfId="25190" xr:uid="{00000000-0005-0000-0000-000075130000}"/>
    <cellStyle name="20% - Accent2 4 4 9" xfId="10315" xr:uid="{00000000-0005-0000-0000-000076130000}"/>
    <cellStyle name="20% - Accent2 4 4 9 2" xfId="30147" xr:uid="{00000000-0005-0000-0000-000077130000}"/>
    <cellStyle name="20% - Accent2 4 5" xfId="1249" xr:uid="{00000000-0005-0000-0000-000078130000}"/>
    <cellStyle name="20% - Accent2 4 5 2" xfId="3262" xr:uid="{00000000-0005-0000-0000-000079130000}"/>
    <cellStyle name="20% - Accent2 4 5 2 2" xfId="8219" xr:uid="{00000000-0005-0000-0000-00007A130000}"/>
    <cellStyle name="20% - Accent2 4 5 2 2 2" xfId="18133" xr:uid="{00000000-0005-0000-0000-00007B130000}"/>
    <cellStyle name="20% - Accent2 4 5 2 2 2 2" xfId="37965" xr:uid="{00000000-0005-0000-0000-00007C130000}"/>
    <cellStyle name="20% - Accent2 4 5 2 2 3" xfId="28051" xr:uid="{00000000-0005-0000-0000-00007D130000}"/>
    <cellStyle name="20% - Accent2 4 5 2 3" xfId="13176" xr:uid="{00000000-0005-0000-0000-00007E130000}"/>
    <cellStyle name="20% - Accent2 4 5 2 3 2" xfId="33008" xr:uid="{00000000-0005-0000-0000-00007F130000}"/>
    <cellStyle name="20% - Accent2 4 5 2 4" xfId="23094" xr:uid="{00000000-0005-0000-0000-000080130000}"/>
    <cellStyle name="20% - Accent2 4 5 3" xfId="6217" xr:uid="{00000000-0005-0000-0000-000081130000}"/>
    <cellStyle name="20% - Accent2 4 5 3 2" xfId="16131" xr:uid="{00000000-0005-0000-0000-000082130000}"/>
    <cellStyle name="20% - Accent2 4 5 3 2 2" xfId="35963" xr:uid="{00000000-0005-0000-0000-000083130000}"/>
    <cellStyle name="20% - Accent2 4 5 3 3" xfId="26049" xr:uid="{00000000-0005-0000-0000-000084130000}"/>
    <cellStyle name="20% - Accent2 4 5 4" xfId="11174" xr:uid="{00000000-0005-0000-0000-000085130000}"/>
    <cellStyle name="20% - Accent2 4 5 4 2" xfId="31006" xr:uid="{00000000-0005-0000-0000-000086130000}"/>
    <cellStyle name="20% - Accent2 4 5 5" xfId="21092" xr:uid="{00000000-0005-0000-0000-000087130000}"/>
    <cellStyle name="20% - Accent2 4 6" xfId="2679" xr:uid="{00000000-0005-0000-0000-000088130000}"/>
    <cellStyle name="20% - Accent2 4 6 2" xfId="7640" xr:uid="{00000000-0005-0000-0000-000089130000}"/>
    <cellStyle name="20% - Accent2 4 6 2 2" xfId="17554" xr:uid="{00000000-0005-0000-0000-00008A130000}"/>
    <cellStyle name="20% - Accent2 4 6 2 2 2" xfId="37386" xr:uid="{00000000-0005-0000-0000-00008B130000}"/>
    <cellStyle name="20% - Accent2 4 6 2 3" xfId="27472" xr:uid="{00000000-0005-0000-0000-00008C130000}"/>
    <cellStyle name="20% - Accent2 4 6 3" xfId="12597" xr:uid="{00000000-0005-0000-0000-00008D130000}"/>
    <cellStyle name="20% - Accent2 4 6 3 2" xfId="32429" xr:uid="{00000000-0005-0000-0000-00008E130000}"/>
    <cellStyle name="20% - Accent2 4 6 4" xfId="22515" xr:uid="{00000000-0005-0000-0000-00008F130000}"/>
    <cellStyle name="20% - Accent2 4 7" xfId="1972" xr:uid="{00000000-0005-0000-0000-000090130000}"/>
    <cellStyle name="20% - Accent2 4 7 2" xfId="6939" xr:uid="{00000000-0005-0000-0000-000091130000}"/>
    <cellStyle name="20% - Accent2 4 7 2 2" xfId="16853" xr:uid="{00000000-0005-0000-0000-000092130000}"/>
    <cellStyle name="20% - Accent2 4 7 2 2 2" xfId="36685" xr:uid="{00000000-0005-0000-0000-000093130000}"/>
    <cellStyle name="20% - Accent2 4 7 2 3" xfId="26771" xr:uid="{00000000-0005-0000-0000-000094130000}"/>
    <cellStyle name="20% - Accent2 4 7 3" xfId="11896" xr:uid="{00000000-0005-0000-0000-000095130000}"/>
    <cellStyle name="20% - Accent2 4 7 3 2" xfId="31728" xr:uid="{00000000-0005-0000-0000-000096130000}"/>
    <cellStyle name="20% - Accent2 4 7 4" xfId="21814" xr:uid="{00000000-0005-0000-0000-000097130000}"/>
    <cellStyle name="20% - Accent2 4 8" xfId="661" xr:uid="{00000000-0005-0000-0000-000098130000}"/>
    <cellStyle name="20% - Accent2 4 8 2" xfId="5638" xr:uid="{00000000-0005-0000-0000-000099130000}"/>
    <cellStyle name="20% - Accent2 4 8 2 2" xfId="15552" xr:uid="{00000000-0005-0000-0000-00009A130000}"/>
    <cellStyle name="20% - Accent2 4 8 2 2 2" xfId="35384" xr:uid="{00000000-0005-0000-0000-00009B130000}"/>
    <cellStyle name="20% - Accent2 4 8 2 3" xfId="25470" xr:uid="{00000000-0005-0000-0000-00009C130000}"/>
    <cellStyle name="20% - Accent2 4 8 3" xfId="10595" xr:uid="{00000000-0005-0000-0000-00009D130000}"/>
    <cellStyle name="20% - Accent2 4 8 3 2" xfId="30427" xr:uid="{00000000-0005-0000-0000-00009E130000}"/>
    <cellStyle name="20% - Accent2 4 8 4" xfId="20513" xr:uid="{00000000-0005-0000-0000-00009F130000}"/>
    <cellStyle name="20% - Accent2 4 9" xfId="3963" xr:uid="{00000000-0005-0000-0000-0000A0130000}"/>
    <cellStyle name="20% - Accent2 4 9 2" xfId="8920" xr:uid="{00000000-0005-0000-0000-0000A1130000}"/>
    <cellStyle name="20% - Accent2 4 9 2 2" xfId="18834" xr:uid="{00000000-0005-0000-0000-0000A2130000}"/>
    <cellStyle name="20% - Accent2 4 9 2 2 2" xfId="38666" xr:uid="{00000000-0005-0000-0000-0000A3130000}"/>
    <cellStyle name="20% - Accent2 4 9 2 3" xfId="28752" xr:uid="{00000000-0005-0000-0000-0000A4130000}"/>
    <cellStyle name="20% - Accent2 4 9 3" xfId="13877" xr:uid="{00000000-0005-0000-0000-0000A5130000}"/>
    <cellStyle name="20% - Accent2 4 9 3 2" xfId="33709" xr:uid="{00000000-0005-0000-0000-0000A6130000}"/>
    <cellStyle name="20% - Accent2 4 9 4" xfId="23795" xr:uid="{00000000-0005-0000-0000-0000A7130000}"/>
    <cellStyle name="20% - Accent2 5" xfId="124" xr:uid="{00000000-0005-0000-0000-0000A8130000}"/>
    <cellStyle name="20% - Accent2 5 10" xfId="5106" xr:uid="{00000000-0005-0000-0000-0000A9130000}"/>
    <cellStyle name="20% - Accent2 5 10 2" xfId="15020" xr:uid="{00000000-0005-0000-0000-0000AA130000}"/>
    <cellStyle name="20% - Accent2 5 10 2 2" xfId="34852" xr:uid="{00000000-0005-0000-0000-0000AB130000}"/>
    <cellStyle name="20% - Accent2 5 10 3" xfId="24938" xr:uid="{00000000-0005-0000-0000-0000AC130000}"/>
    <cellStyle name="20% - Accent2 5 11" xfId="10063" xr:uid="{00000000-0005-0000-0000-0000AD130000}"/>
    <cellStyle name="20% - Accent2 5 11 2" xfId="29895" xr:uid="{00000000-0005-0000-0000-0000AE130000}"/>
    <cellStyle name="20% - Accent2 5 12" xfId="19981" xr:uid="{00000000-0005-0000-0000-0000AF130000}"/>
    <cellStyle name="20% - Accent2 5 2" xfId="264" xr:uid="{00000000-0005-0000-0000-0000B0130000}"/>
    <cellStyle name="20% - Accent2 5 2 10" xfId="10202" xr:uid="{00000000-0005-0000-0000-0000B1130000}"/>
    <cellStyle name="20% - Accent2 5 2 10 2" xfId="30034" xr:uid="{00000000-0005-0000-0000-0000B2130000}"/>
    <cellStyle name="20% - Accent2 5 2 11" xfId="20120" xr:uid="{00000000-0005-0000-0000-0000B3130000}"/>
    <cellStyle name="20% - Accent2 5 2 2" xfId="546" xr:uid="{00000000-0005-0000-0000-0000B4130000}"/>
    <cellStyle name="20% - Accent2 5 2 2 10" xfId="20399" xr:uid="{00000000-0005-0000-0000-0000B5130000}"/>
    <cellStyle name="20% - Accent2 5 2 2 2" xfId="1818" xr:uid="{00000000-0005-0000-0000-0000B6130000}"/>
    <cellStyle name="20% - Accent2 5 2 2 2 2" xfId="3831" xr:uid="{00000000-0005-0000-0000-0000B7130000}"/>
    <cellStyle name="20% - Accent2 5 2 2 2 2 2" xfId="8788" xr:uid="{00000000-0005-0000-0000-0000B8130000}"/>
    <cellStyle name="20% - Accent2 5 2 2 2 2 2 2" xfId="18702" xr:uid="{00000000-0005-0000-0000-0000B9130000}"/>
    <cellStyle name="20% - Accent2 5 2 2 2 2 2 2 2" xfId="38534" xr:uid="{00000000-0005-0000-0000-0000BA130000}"/>
    <cellStyle name="20% - Accent2 5 2 2 2 2 2 3" xfId="28620" xr:uid="{00000000-0005-0000-0000-0000BB130000}"/>
    <cellStyle name="20% - Accent2 5 2 2 2 2 3" xfId="13745" xr:uid="{00000000-0005-0000-0000-0000BC130000}"/>
    <cellStyle name="20% - Accent2 5 2 2 2 2 3 2" xfId="33577" xr:uid="{00000000-0005-0000-0000-0000BD130000}"/>
    <cellStyle name="20% - Accent2 5 2 2 2 2 4" xfId="23663" xr:uid="{00000000-0005-0000-0000-0000BE130000}"/>
    <cellStyle name="20% - Accent2 5 2 2 2 3" xfId="6786" xr:uid="{00000000-0005-0000-0000-0000BF130000}"/>
    <cellStyle name="20% - Accent2 5 2 2 2 3 2" xfId="16700" xr:uid="{00000000-0005-0000-0000-0000C0130000}"/>
    <cellStyle name="20% - Accent2 5 2 2 2 3 2 2" xfId="36532" xr:uid="{00000000-0005-0000-0000-0000C1130000}"/>
    <cellStyle name="20% - Accent2 5 2 2 2 3 3" xfId="26618" xr:uid="{00000000-0005-0000-0000-0000C2130000}"/>
    <cellStyle name="20% - Accent2 5 2 2 2 4" xfId="11743" xr:uid="{00000000-0005-0000-0000-0000C3130000}"/>
    <cellStyle name="20% - Accent2 5 2 2 2 4 2" xfId="31575" xr:uid="{00000000-0005-0000-0000-0000C4130000}"/>
    <cellStyle name="20% - Accent2 5 2 2 2 5" xfId="21661" xr:uid="{00000000-0005-0000-0000-0000C5130000}"/>
    <cellStyle name="20% - Accent2 5 2 2 3" xfId="3128" xr:uid="{00000000-0005-0000-0000-0000C6130000}"/>
    <cellStyle name="20% - Accent2 5 2 2 3 2" xfId="8085" xr:uid="{00000000-0005-0000-0000-0000C7130000}"/>
    <cellStyle name="20% - Accent2 5 2 2 3 2 2" xfId="17999" xr:uid="{00000000-0005-0000-0000-0000C8130000}"/>
    <cellStyle name="20% - Accent2 5 2 2 3 2 2 2" xfId="37831" xr:uid="{00000000-0005-0000-0000-0000C9130000}"/>
    <cellStyle name="20% - Accent2 5 2 2 3 2 3" xfId="27917" xr:uid="{00000000-0005-0000-0000-0000CA130000}"/>
    <cellStyle name="20% - Accent2 5 2 2 3 3" xfId="13042" xr:uid="{00000000-0005-0000-0000-0000CB130000}"/>
    <cellStyle name="20% - Accent2 5 2 2 3 3 2" xfId="32874" xr:uid="{00000000-0005-0000-0000-0000CC130000}"/>
    <cellStyle name="20% - Accent2 5 2 2 3 4" xfId="22960" xr:uid="{00000000-0005-0000-0000-0000CD130000}"/>
    <cellStyle name="20% - Accent2 5 2 2 4" xfId="2541" xr:uid="{00000000-0005-0000-0000-0000CE130000}"/>
    <cellStyle name="20% - Accent2 5 2 2 4 2" xfId="7508" xr:uid="{00000000-0005-0000-0000-0000CF130000}"/>
    <cellStyle name="20% - Accent2 5 2 2 4 2 2" xfId="17422" xr:uid="{00000000-0005-0000-0000-0000D0130000}"/>
    <cellStyle name="20% - Accent2 5 2 2 4 2 2 2" xfId="37254" xr:uid="{00000000-0005-0000-0000-0000D1130000}"/>
    <cellStyle name="20% - Accent2 5 2 2 4 2 3" xfId="27340" xr:uid="{00000000-0005-0000-0000-0000D2130000}"/>
    <cellStyle name="20% - Accent2 5 2 2 4 3" xfId="12465" xr:uid="{00000000-0005-0000-0000-0000D3130000}"/>
    <cellStyle name="20% - Accent2 5 2 2 4 3 2" xfId="32297" xr:uid="{00000000-0005-0000-0000-0000D4130000}"/>
    <cellStyle name="20% - Accent2 5 2 2 4 4" xfId="22383" xr:uid="{00000000-0005-0000-0000-0000D5130000}"/>
    <cellStyle name="20% - Accent2 5 2 2 5" xfId="1107" xr:uid="{00000000-0005-0000-0000-0000D6130000}"/>
    <cellStyle name="20% - Accent2 5 2 2 5 2" xfId="6083" xr:uid="{00000000-0005-0000-0000-0000D7130000}"/>
    <cellStyle name="20% - Accent2 5 2 2 5 2 2" xfId="15997" xr:uid="{00000000-0005-0000-0000-0000D8130000}"/>
    <cellStyle name="20% - Accent2 5 2 2 5 2 2 2" xfId="35829" xr:uid="{00000000-0005-0000-0000-0000D9130000}"/>
    <cellStyle name="20% - Accent2 5 2 2 5 2 3" xfId="25915" xr:uid="{00000000-0005-0000-0000-0000DA130000}"/>
    <cellStyle name="20% - Accent2 5 2 2 5 3" xfId="11040" xr:uid="{00000000-0005-0000-0000-0000DB130000}"/>
    <cellStyle name="20% - Accent2 5 2 2 5 3 2" xfId="30872" xr:uid="{00000000-0005-0000-0000-0000DC130000}"/>
    <cellStyle name="20% - Accent2 5 2 2 5 4" xfId="20958" xr:uid="{00000000-0005-0000-0000-0000DD130000}"/>
    <cellStyle name="20% - Accent2 5 2 2 6" xfId="4408" xr:uid="{00000000-0005-0000-0000-0000DE130000}"/>
    <cellStyle name="20% - Accent2 5 2 2 6 2" xfId="9365" xr:uid="{00000000-0005-0000-0000-0000DF130000}"/>
    <cellStyle name="20% - Accent2 5 2 2 6 2 2" xfId="19279" xr:uid="{00000000-0005-0000-0000-0000E0130000}"/>
    <cellStyle name="20% - Accent2 5 2 2 6 2 2 2" xfId="39111" xr:uid="{00000000-0005-0000-0000-0000E1130000}"/>
    <cellStyle name="20% - Accent2 5 2 2 6 2 3" xfId="29197" xr:uid="{00000000-0005-0000-0000-0000E2130000}"/>
    <cellStyle name="20% - Accent2 5 2 2 6 3" xfId="14322" xr:uid="{00000000-0005-0000-0000-0000E3130000}"/>
    <cellStyle name="20% - Accent2 5 2 2 6 3 2" xfId="34154" xr:uid="{00000000-0005-0000-0000-0000E4130000}"/>
    <cellStyle name="20% - Accent2 5 2 2 6 4" xfId="24240" xr:uid="{00000000-0005-0000-0000-0000E5130000}"/>
    <cellStyle name="20% - Accent2 5 2 2 7" xfId="4966" xr:uid="{00000000-0005-0000-0000-0000E6130000}"/>
    <cellStyle name="20% - Accent2 5 2 2 7 2" xfId="9923" xr:uid="{00000000-0005-0000-0000-0000E7130000}"/>
    <cellStyle name="20% - Accent2 5 2 2 7 2 2" xfId="19837" xr:uid="{00000000-0005-0000-0000-0000E8130000}"/>
    <cellStyle name="20% - Accent2 5 2 2 7 2 2 2" xfId="39669" xr:uid="{00000000-0005-0000-0000-0000E9130000}"/>
    <cellStyle name="20% - Accent2 5 2 2 7 2 3" xfId="29755" xr:uid="{00000000-0005-0000-0000-0000EA130000}"/>
    <cellStyle name="20% - Accent2 5 2 2 7 3" xfId="14880" xr:uid="{00000000-0005-0000-0000-0000EB130000}"/>
    <cellStyle name="20% - Accent2 5 2 2 7 3 2" xfId="34712" xr:uid="{00000000-0005-0000-0000-0000EC130000}"/>
    <cellStyle name="20% - Accent2 5 2 2 7 4" xfId="24798" xr:uid="{00000000-0005-0000-0000-0000ED130000}"/>
    <cellStyle name="20% - Accent2 5 2 2 8" xfId="5524" xr:uid="{00000000-0005-0000-0000-0000EE130000}"/>
    <cellStyle name="20% - Accent2 5 2 2 8 2" xfId="15438" xr:uid="{00000000-0005-0000-0000-0000EF130000}"/>
    <cellStyle name="20% - Accent2 5 2 2 8 2 2" xfId="35270" xr:uid="{00000000-0005-0000-0000-0000F0130000}"/>
    <cellStyle name="20% - Accent2 5 2 2 8 3" xfId="25356" xr:uid="{00000000-0005-0000-0000-0000F1130000}"/>
    <cellStyle name="20% - Accent2 5 2 2 9" xfId="10481" xr:uid="{00000000-0005-0000-0000-0000F2130000}"/>
    <cellStyle name="20% - Accent2 5 2 2 9 2" xfId="30313" xr:uid="{00000000-0005-0000-0000-0000F3130000}"/>
    <cellStyle name="20% - Accent2 5 2 3" xfId="1459" xr:uid="{00000000-0005-0000-0000-0000F4130000}"/>
    <cellStyle name="20% - Accent2 5 2 3 2" xfId="3472" xr:uid="{00000000-0005-0000-0000-0000F5130000}"/>
    <cellStyle name="20% - Accent2 5 2 3 2 2" xfId="8429" xr:uid="{00000000-0005-0000-0000-0000F6130000}"/>
    <cellStyle name="20% - Accent2 5 2 3 2 2 2" xfId="18343" xr:uid="{00000000-0005-0000-0000-0000F7130000}"/>
    <cellStyle name="20% - Accent2 5 2 3 2 2 2 2" xfId="38175" xr:uid="{00000000-0005-0000-0000-0000F8130000}"/>
    <cellStyle name="20% - Accent2 5 2 3 2 2 3" xfId="28261" xr:uid="{00000000-0005-0000-0000-0000F9130000}"/>
    <cellStyle name="20% - Accent2 5 2 3 2 3" xfId="13386" xr:uid="{00000000-0005-0000-0000-0000FA130000}"/>
    <cellStyle name="20% - Accent2 5 2 3 2 3 2" xfId="33218" xr:uid="{00000000-0005-0000-0000-0000FB130000}"/>
    <cellStyle name="20% - Accent2 5 2 3 2 4" xfId="23304" xr:uid="{00000000-0005-0000-0000-0000FC130000}"/>
    <cellStyle name="20% - Accent2 5 2 3 3" xfId="6427" xr:uid="{00000000-0005-0000-0000-0000FD130000}"/>
    <cellStyle name="20% - Accent2 5 2 3 3 2" xfId="16341" xr:uid="{00000000-0005-0000-0000-0000FE130000}"/>
    <cellStyle name="20% - Accent2 5 2 3 3 2 2" xfId="36173" xr:uid="{00000000-0005-0000-0000-0000FF130000}"/>
    <cellStyle name="20% - Accent2 5 2 3 3 3" xfId="26259" xr:uid="{00000000-0005-0000-0000-000000140000}"/>
    <cellStyle name="20% - Accent2 5 2 3 4" xfId="11384" xr:uid="{00000000-0005-0000-0000-000001140000}"/>
    <cellStyle name="20% - Accent2 5 2 3 4 2" xfId="31216" xr:uid="{00000000-0005-0000-0000-000002140000}"/>
    <cellStyle name="20% - Accent2 5 2 3 5" xfId="21302" xr:uid="{00000000-0005-0000-0000-000003140000}"/>
    <cellStyle name="20% - Accent2 5 2 4" xfId="2847" xr:uid="{00000000-0005-0000-0000-000004140000}"/>
    <cellStyle name="20% - Accent2 5 2 4 2" xfId="7806" xr:uid="{00000000-0005-0000-0000-000005140000}"/>
    <cellStyle name="20% - Accent2 5 2 4 2 2" xfId="17720" xr:uid="{00000000-0005-0000-0000-000006140000}"/>
    <cellStyle name="20% - Accent2 5 2 4 2 2 2" xfId="37552" xr:uid="{00000000-0005-0000-0000-000007140000}"/>
    <cellStyle name="20% - Accent2 5 2 4 2 3" xfId="27638" xr:uid="{00000000-0005-0000-0000-000008140000}"/>
    <cellStyle name="20% - Accent2 5 2 4 3" xfId="12763" xr:uid="{00000000-0005-0000-0000-000009140000}"/>
    <cellStyle name="20% - Accent2 5 2 4 3 2" xfId="32595" xr:uid="{00000000-0005-0000-0000-00000A140000}"/>
    <cellStyle name="20% - Accent2 5 2 4 4" xfId="22681" xr:uid="{00000000-0005-0000-0000-00000B140000}"/>
    <cellStyle name="20% - Accent2 5 2 5" xfId="2182" xr:uid="{00000000-0005-0000-0000-00000C140000}"/>
    <cellStyle name="20% - Accent2 5 2 5 2" xfId="7149" xr:uid="{00000000-0005-0000-0000-00000D140000}"/>
    <cellStyle name="20% - Accent2 5 2 5 2 2" xfId="17063" xr:uid="{00000000-0005-0000-0000-00000E140000}"/>
    <cellStyle name="20% - Accent2 5 2 5 2 2 2" xfId="36895" xr:uid="{00000000-0005-0000-0000-00000F140000}"/>
    <cellStyle name="20% - Accent2 5 2 5 2 3" xfId="26981" xr:uid="{00000000-0005-0000-0000-000010140000}"/>
    <cellStyle name="20% - Accent2 5 2 5 3" xfId="12106" xr:uid="{00000000-0005-0000-0000-000011140000}"/>
    <cellStyle name="20% - Accent2 5 2 5 3 2" xfId="31938" xr:uid="{00000000-0005-0000-0000-000012140000}"/>
    <cellStyle name="20% - Accent2 5 2 5 4" xfId="22024" xr:uid="{00000000-0005-0000-0000-000013140000}"/>
    <cellStyle name="20% - Accent2 5 2 6" xfId="827" xr:uid="{00000000-0005-0000-0000-000014140000}"/>
    <cellStyle name="20% - Accent2 5 2 6 2" xfId="5804" xr:uid="{00000000-0005-0000-0000-000015140000}"/>
    <cellStyle name="20% - Accent2 5 2 6 2 2" xfId="15718" xr:uid="{00000000-0005-0000-0000-000016140000}"/>
    <cellStyle name="20% - Accent2 5 2 6 2 2 2" xfId="35550" xr:uid="{00000000-0005-0000-0000-000017140000}"/>
    <cellStyle name="20% - Accent2 5 2 6 2 3" xfId="25636" xr:uid="{00000000-0005-0000-0000-000018140000}"/>
    <cellStyle name="20% - Accent2 5 2 6 3" xfId="10761" xr:uid="{00000000-0005-0000-0000-000019140000}"/>
    <cellStyle name="20% - Accent2 5 2 6 3 2" xfId="30593" xr:uid="{00000000-0005-0000-0000-00001A140000}"/>
    <cellStyle name="20% - Accent2 5 2 6 4" xfId="20679" xr:uid="{00000000-0005-0000-0000-00001B140000}"/>
    <cellStyle name="20% - Accent2 5 2 7" xfId="4129" xr:uid="{00000000-0005-0000-0000-00001C140000}"/>
    <cellStyle name="20% - Accent2 5 2 7 2" xfId="9086" xr:uid="{00000000-0005-0000-0000-00001D140000}"/>
    <cellStyle name="20% - Accent2 5 2 7 2 2" xfId="19000" xr:uid="{00000000-0005-0000-0000-00001E140000}"/>
    <cellStyle name="20% - Accent2 5 2 7 2 2 2" xfId="38832" xr:uid="{00000000-0005-0000-0000-00001F140000}"/>
    <cellStyle name="20% - Accent2 5 2 7 2 3" xfId="28918" xr:uid="{00000000-0005-0000-0000-000020140000}"/>
    <cellStyle name="20% - Accent2 5 2 7 3" xfId="14043" xr:uid="{00000000-0005-0000-0000-000021140000}"/>
    <cellStyle name="20% - Accent2 5 2 7 3 2" xfId="33875" xr:uid="{00000000-0005-0000-0000-000022140000}"/>
    <cellStyle name="20% - Accent2 5 2 7 4" xfId="23961" xr:uid="{00000000-0005-0000-0000-000023140000}"/>
    <cellStyle name="20% - Accent2 5 2 8" xfId="4687" xr:uid="{00000000-0005-0000-0000-000024140000}"/>
    <cellStyle name="20% - Accent2 5 2 8 2" xfId="9644" xr:uid="{00000000-0005-0000-0000-000025140000}"/>
    <cellStyle name="20% - Accent2 5 2 8 2 2" xfId="19558" xr:uid="{00000000-0005-0000-0000-000026140000}"/>
    <cellStyle name="20% - Accent2 5 2 8 2 2 2" xfId="39390" xr:uid="{00000000-0005-0000-0000-000027140000}"/>
    <cellStyle name="20% - Accent2 5 2 8 2 3" xfId="29476" xr:uid="{00000000-0005-0000-0000-000028140000}"/>
    <cellStyle name="20% - Accent2 5 2 8 3" xfId="14601" xr:uid="{00000000-0005-0000-0000-000029140000}"/>
    <cellStyle name="20% - Accent2 5 2 8 3 2" xfId="34433" xr:uid="{00000000-0005-0000-0000-00002A140000}"/>
    <cellStyle name="20% - Accent2 5 2 8 4" xfId="24519" xr:uid="{00000000-0005-0000-0000-00002B140000}"/>
    <cellStyle name="20% - Accent2 5 2 9" xfId="5245" xr:uid="{00000000-0005-0000-0000-00002C140000}"/>
    <cellStyle name="20% - Accent2 5 2 9 2" xfId="15159" xr:uid="{00000000-0005-0000-0000-00002D140000}"/>
    <cellStyle name="20% - Accent2 5 2 9 2 2" xfId="34991" xr:uid="{00000000-0005-0000-0000-00002E140000}"/>
    <cellStyle name="20% - Accent2 5 2 9 3" xfId="25077" xr:uid="{00000000-0005-0000-0000-00002F140000}"/>
    <cellStyle name="20% - Accent2 5 3" xfId="407" xr:uid="{00000000-0005-0000-0000-000030140000}"/>
    <cellStyle name="20% - Accent2 5 3 10" xfId="20260" xr:uid="{00000000-0005-0000-0000-000031140000}"/>
    <cellStyle name="20% - Accent2 5 3 2" xfId="1638" xr:uid="{00000000-0005-0000-0000-000032140000}"/>
    <cellStyle name="20% - Accent2 5 3 2 2" xfId="3651" xr:uid="{00000000-0005-0000-0000-000033140000}"/>
    <cellStyle name="20% - Accent2 5 3 2 2 2" xfId="8608" xr:uid="{00000000-0005-0000-0000-000034140000}"/>
    <cellStyle name="20% - Accent2 5 3 2 2 2 2" xfId="18522" xr:uid="{00000000-0005-0000-0000-000035140000}"/>
    <cellStyle name="20% - Accent2 5 3 2 2 2 2 2" xfId="38354" xr:uid="{00000000-0005-0000-0000-000036140000}"/>
    <cellStyle name="20% - Accent2 5 3 2 2 2 3" xfId="28440" xr:uid="{00000000-0005-0000-0000-000037140000}"/>
    <cellStyle name="20% - Accent2 5 3 2 2 3" xfId="13565" xr:uid="{00000000-0005-0000-0000-000038140000}"/>
    <cellStyle name="20% - Accent2 5 3 2 2 3 2" xfId="33397" xr:uid="{00000000-0005-0000-0000-000039140000}"/>
    <cellStyle name="20% - Accent2 5 3 2 2 4" xfId="23483" xr:uid="{00000000-0005-0000-0000-00003A140000}"/>
    <cellStyle name="20% - Accent2 5 3 2 3" xfId="6606" xr:uid="{00000000-0005-0000-0000-00003B140000}"/>
    <cellStyle name="20% - Accent2 5 3 2 3 2" xfId="16520" xr:uid="{00000000-0005-0000-0000-00003C140000}"/>
    <cellStyle name="20% - Accent2 5 3 2 3 2 2" xfId="36352" xr:uid="{00000000-0005-0000-0000-00003D140000}"/>
    <cellStyle name="20% - Accent2 5 3 2 3 3" xfId="26438" xr:uid="{00000000-0005-0000-0000-00003E140000}"/>
    <cellStyle name="20% - Accent2 5 3 2 4" xfId="11563" xr:uid="{00000000-0005-0000-0000-00003F140000}"/>
    <cellStyle name="20% - Accent2 5 3 2 4 2" xfId="31395" xr:uid="{00000000-0005-0000-0000-000040140000}"/>
    <cellStyle name="20% - Accent2 5 3 2 5" xfId="21481" xr:uid="{00000000-0005-0000-0000-000041140000}"/>
    <cellStyle name="20% - Accent2 5 3 3" xfId="2989" xr:uid="{00000000-0005-0000-0000-000042140000}"/>
    <cellStyle name="20% - Accent2 5 3 3 2" xfId="7946" xr:uid="{00000000-0005-0000-0000-000043140000}"/>
    <cellStyle name="20% - Accent2 5 3 3 2 2" xfId="17860" xr:uid="{00000000-0005-0000-0000-000044140000}"/>
    <cellStyle name="20% - Accent2 5 3 3 2 2 2" xfId="37692" xr:uid="{00000000-0005-0000-0000-000045140000}"/>
    <cellStyle name="20% - Accent2 5 3 3 2 3" xfId="27778" xr:uid="{00000000-0005-0000-0000-000046140000}"/>
    <cellStyle name="20% - Accent2 5 3 3 3" xfId="12903" xr:uid="{00000000-0005-0000-0000-000047140000}"/>
    <cellStyle name="20% - Accent2 5 3 3 3 2" xfId="32735" xr:uid="{00000000-0005-0000-0000-000048140000}"/>
    <cellStyle name="20% - Accent2 5 3 3 4" xfId="22821" xr:uid="{00000000-0005-0000-0000-000049140000}"/>
    <cellStyle name="20% - Accent2 5 3 4" xfId="2361" xr:uid="{00000000-0005-0000-0000-00004A140000}"/>
    <cellStyle name="20% - Accent2 5 3 4 2" xfId="7328" xr:uid="{00000000-0005-0000-0000-00004B140000}"/>
    <cellStyle name="20% - Accent2 5 3 4 2 2" xfId="17242" xr:uid="{00000000-0005-0000-0000-00004C140000}"/>
    <cellStyle name="20% - Accent2 5 3 4 2 2 2" xfId="37074" xr:uid="{00000000-0005-0000-0000-00004D140000}"/>
    <cellStyle name="20% - Accent2 5 3 4 2 3" xfId="27160" xr:uid="{00000000-0005-0000-0000-00004E140000}"/>
    <cellStyle name="20% - Accent2 5 3 4 3" xfId="12285" xr:uid="{00000000-0005-0000-0000-00004F140000}"/>
    <cellStyle name="20% - Accent2 5 3 4 3 2" xfId="32117" xr:uid="{00000000-0005-0000-0000-000050140000}"/>
    <cellStyle name="20% - Accent2 5 3 4 4" xfId="22203" xr:uid="{00000000-0005-0000-0000-000051140000}"/>
    <cellStyle name="20% - Accent2 5 3 5" xfId="968" xr:uid="{00000000-0005-0000-0000-000052140000}"/>
    <cellStyle name="20% - Accent2 5 3 5 2" xfId="5944" xr:uid="{00000000-0005-0000-0000-000053140000}"/>
    <cellStyle name="20% - Accent2 5 3 5 2 2" xfId="15858" xr:uid="{00000000-0005-0000-0000-000054140000}"/>
    <cellStyle name="20% - Accent2 5 3 5 2 2 2" xfId="35690" xr:uid="{00000000-0005-0000-0000-000055140000}"/>
    <cellStyle name="20% - Accent2 5 3 5 2 3" xfId="25776" xr:uid="{00000000-0005-0000-0000-000056140000}"/>
    <cellStyle name="20% - Accent2 5 3 5 3" xfId="10901" xr:uid="{00000000-0005-0000-0000-000057140000}"/>
    <cellStyle name="20% - Accent2 5 3 5 3 2" xfId="30733" xr:uid="{00000000-0005-0000-0000-000058140000}"/>
    <cellStyle name="20% - Accent2 5 3 5 4" xfId="20819" xr:uid="{00000000-0005-0000-0000-000059140000}"/>
    <cellStyle name="20% - Accent2 5 3 6" xfId="4269" xr:uid="{00000000-0005-0000-0000-00005A140000}"/>
    <cellStyle name="20% - Accent2 5 3 6 2" xfId="9226" xr:uid="{00000000-0005-0000-0000-00005B140000}"/>
    <cellStyle name="20% - Accent2 5 3 6 2 2" xfId="19140" xr:uid="{00000000-0005-0000-0000-00005C140000}"/>
    <cellStyle name="20% - Accent2 5 3 6 2 2 2" xfId="38972" xr:uid="{00000000-0005-0000-0000-00005D140000}"/>
    <cellStyle name="20% - Accent2 5 3 6 2 3" xfId="29058" xr:uid="{00000000-0005-0000-0000-00005E140000}"/>
    <cellStyle name="20% - Accent2 5 3 6 3" xfId="14183" xr:uid="{00000000-0005-0000-0000-00005F140000}"/>
    <cellStyle name="20% - Accent2 5 3 6 3 2" xfId="34015" xr:uid="{00000000-0005-0000-0000-000060140000}"/>
    <cellStyle name="20% - Accent2 5 3 6 4" xfId="24101" xr:uid="{00000000-0005-0000-0000-000061140000}"/>
    <cellStyle name="20% - Accent2 5 3 7" xfId="4827" xr:uid="{00000000-0005-0000-0000-000062140000}"/>
    <cellStyle name="20% - Accent2 5 3 7 2" xfId="9784" xr:uid="{00000000-0005-0000-0000-000063140000}"/>
    <cellStyle name="20% - Accent2 5 3 7 2 2" xfId="19698" xr:uid="{00000000-0005-0000-0000-000064140000}"/>
    <cellStyle name="20% - Accent2 5 3 7 2 2 2" xfId="39530" xr:uid="{00000000-0005-0000-0000-000065140000}"/>
    <cellStyle name="20% - Accent2 5 3 7 2 3" xfId="29616" xr:uid="{00000000-0005-0000-0000-000066140000}"/>
    <cellStyle name="20% - Accent2 5 3 7 3" xfId="14741" xr:uid="{00000000-0005-0000-0000-000067140000}"/>
    <cellStyle name="20% - Accent2 5 3 7 3 2" xfId="34573" xr:uid="{00000000-0005-0000-0000-000068140000}"/>
    <cellStyle name="20% - Accent2 5 3 7 4" xfId="24659" xr:uid="{00000000-0005-0000-0000-000069140000}"/>
    <cellStyle name="20% - Accent2 5 3 8" xfId="5385" xr:uid="{00000000-0005-0000-0000-00006A140000}"/>
    <cellStyle name="20% - Accent2 5 3 8 2" xfId="15299" xr:uid="{00000000-0005-0000-0000-00006B140000}"/>
    <cellStyle name="20% - Accent2 5 3 8 2 2" xfId="35131" xr:uid="{00000000-0005-0000-0000-00006C140000}"/>
    <cellStyle name="20% - Accent2 5 3 8 3" xfId="25217" xr:uid="{00000000-0005-0000-0000-00006D140000}"/>
    <cellStyle name="20% - Accent2 5 3 9" xfId="10342" xr:uid="{00000000-0005-0000-0000-00006E140000}"/>
    <cellStyle name="20% - Accent2 5 3 9 2" xfId="30174" xr:uid="{00000000-0005-0000-0000-00006F140000}"/>
    <cellStyle name="20% - Accent2 5 4" xfId="1279" xr:uid="{00000000-0005-0000-0000-000070140000}"/>
    <cellStyle name="20% - Accent2 5 4 2" xfId="3292" xr:uid="{00000000-0005-0000-0000-000071140000}"/>
    <cellStyle name="20% - Accent2 5 4 2 2" xfId="8249" xr:uid="{00000000-0005-0000-0000-000072140000}"/>
    <cellStyle name="20% - Accent2 5 4 2 2 2" xfId="18163" xr:uid="{00000000-0005-0000-0000-000073140000}"/>
    <cellStyle name="20% - Accent2 5 4 2 2 2 2" xfId="37995" xr:uid="{00000000-0005-0000-0000-000074140000}"/>
    <cellStyle name="20% - Accent2 5 4 2 2 3" xfId="28081" xr:uid="{00000000-0005-0000-0000-000075140000}"/>
    <cellStyle name="20% - Accent2 5 4 2 3" xfId="13206" xr:uid="{00000000-0005-0000-0000-000076140000}"/>
    <cellStyle name="20% - Accent2 5 4 2 3 2" xfId="33038" xr:uid="{00000000-0005-0000-0000-000077140000}"/>
    <cellStyle name="20% - Accent2 5 4 2 4" xfId="23124" xr:uid="{00000000-0005-0000-0000-000078140000}"/>
    <cellStyle name="20% - Accent2 5 4 3" xfId="6247" xr:uid="{00000000-0005-0000-0000-000079140000}"/>
    <cellStyle name="20% - Accent2 5 4 3 2" xfId="16161" xr:uid="{00000000-0005-0000-0000-00007A140000}"/>
    <cellStyle name="20% - Accent2 5 4 3 2 2" xfId="35993" xr:uid="{00000000-0005-0000-0000-00007B140000}"/>
    <cellStyle name="20% - Accent2 5 4 3 3" xfId="26079" xr:uid="{00000000-0005-0000-0000-00007C140000}"/>
    <cellStyle name="20% - Accent2 5 4 4" xfId="11204" xr:uid="{00000000-0005-0000-0000-00007D140000}"/>
    <cellStyle name="20% - Accent2 5 4 4 2" xfId="31036" xr:uid="{00000000-0005-0000-0000-00007E140000}"/>
    <cellStyle name="20% - Accent2 5 4 5" xfId="21122" xr:uid="{00000000-0005-0000-0000-00007F140000}"/>
    <cellStyle name="20% - Accent2 5 5" xfId="2707" xr:uid="{00000000-0005-0000-0000-000080140000}"/>
    <cellStyle name="20% - Accent2 5 5 2" xfId="7667" xr:uid="{00000000-0005-0000-0000-000081140000}"/>
    <cellStyle name="20% - Accent2 5 5 2 2" xfId="17581" xr:uid="{00000000-0005-0000-0000-000082140000}"/>
    <cellStyle name="20% - Accent2 5 5 2 2 2" xfId="37413" xr:uid="{00000000-0005-0000-0000-000083140000}"/>
    <cellStyle name="20% - Accent2 5 5 2 3" xfId="27499" xr:uid="{00000000-0005-0000-0000-000084140000}"/>
    <cellStyle name="20% - Accent2 5 5 3" xfId="12624" xr:uid="{00000000-0005-0000-0000-000085140000}"/>
    <cellStyle name="20% - Accent2 5 5 3 2" xfId="32456" xr:uid="{00000000-0005-0000-0000-000086140000}"/>
    <cellStyle name="20% - Accent2 5 5 4" xfId="22542" xr:uid="{00000000-0005-0000-0000-000087140000}"/>
    <cellStyle name="20% - Accent2 5 6" xfId="2002" xr:uid="{00000000-0005-0000-0000-000088140000}"/>
    <cellStyle name="20% - Accent2 5 6 2" xfId="6969" xr:uid="{00000000-0005-0000-0000-000089140000}"/>
    <cellStyle name="20% - Accent2 5 6 2 2" xfId="16883" xr:uid="{00000000-0005-0000-0000-00008A140000}"/>
    <cellStyle name="20% - Accent2 5 6 2 2 2" xfId="36715" xr:uid="{00000000-0005-0000-0000-00008B140000}"/>
    <cellStyle name="20% - Accent2 5 6 2 3" xfId="26801" xr:uid="{00000000-0005-0000-0000-00008C140000}"/>
    <cellStyle name="20% - Accent2 5 6 3" xfId="11926" xr:uid="{00000000-0005-0000-0000-00008D140000}"/>
    <cellStyle name="20% - Accent2 5 6 3 2" xfId="31758" xr:uid="{00000000-0005-0000-0000-00008E140000}"/>
    <cellStyle name="20% - Accent2 5 6 4" xfId="21844" xr:uid="{00000000-0005-0000-0000-00008F140000}"/>
    <cellStyle name="20% - Accent2 5 7" xfId="688" xr:uid="{00000000-0005-0000-0000-000090140000}"/>
    <cellStyle name="20% - Accent2 5 7 2" xfId="5665" xr:uid="{00000000-0005-0000-0000-000091140000}"/>
    <cellStyle name="20% - Accent2 5 7 2 2" xfId="15579" xr:uid="{00000000-0005-0000-0000-000092140000}"/>
    <cellStyle name="20% - Accent2 5 7 2 2 2" xfId="35411" xr:uid="{00000000-0005-0000-0000-000093140000}"/>
    <cellStyle name="20% - Accent2 5 7 2 3" xfId="25497" xr:uid="{00000000-0005-0000-0000-000094140000}"/>
    <cellStyle name="20% - Accent2 5 7 3" xfId="10622" xr:uid="{00000000-0005-0000-0000-000095140000}"/>
    <cellStyle name="20% - Accent2 5 7 3 2" xfId="30454" xr:uid="{00000000-0005-0000-0000-000096140000}"/>
    <cellStyle name="20% - Accent2 5 7 4" xfId="20540" xr:uid="{00000000-0005-0000-0000-000097140000}"/>
    <cellStyle name="20% - Accent2 5 8" xfId="3990" xr:uid="{00000000-0005-0000-0000-000098140000}"/>
    <cellStyle name="20% - Accent2 5 8 2" xfId="8947" xr:uid="{00000000-0005-0000-0000-000099140000}"/>
    <cellStyle name="20% - Accent2 5 8 2 2" xfId="18861" xr:uid="{00000000-0005-0000-0000-00009A140000}"/>
    <cellStyle name="20% - Accent2 5 8 2 2 2" xfId="38693" xr:uid="{00000000-0005-0000-0000-00009B140000}"/>
    <cellStyle name="20% - Accent2 5 8 2 3" xfId="28779" xr:uid="{00000000-0005-0000-0000-00009C140000}"/>
    <cellStyle name="20% - Accent2 5 8 3" xfId="13904" xr:uid="{00000000-0005-0000-0000-00009D140000}"/>
    <cellStyle name="20% - Accent2 5 8 3 2" xfId="33736" xr:uid="{00000000-0005-0000-0000-00009E140000}"/>
    <cellStyle name="20% - Accent2 5 8 4" xfId="23822" xr:uid="{00000000-0005-0000-0000-00009F140000}"/>
    <cellStyle name="20% - Accent2 5 9" xfId="4548" xr:uid="{00000000-0005-0000-0000-0000A0140000}"/>
    <cellStyle name="20% - Accent2 5 9 2" xfId="9505" xr:uid="{00000000-0005-0000-0000-0000A1140000}"/>
    <cellStyle name="20% - Accent2 5 9 2 2" xfId="19419" xr:uid="{00000000-0005-0000-0000-0000A2140000}"/>
    <cellStyle name="20% - Accent2 5 9 2 2 2" xfId="39251" xr:uid="{00000000-0005-0000-0000-0000A3140000}"/>
    <cellStyle name="20% - Accent2 5 9 2 3" xfId="29337" xr:uid="{00000000-0005-0000-0000-0000A4140000}"/>
    <cellStyle name="20% - Accent2 5 9 3" xfId="14462" xr:uid="{00000000-0005-0000-0000-0000A5140000}"/>
    <cellStyle name="20% - Accent2 5 9 3 2" xfId="34294" xr:uid="{00000000-0005-0000-0000-0000A6140000}"/>
    <cellStyle name="20% - Accent2 5 9 4" xfId="24380" xr:uid="{00000000-0005-0000-0000-0000A7140000}"/>
    <cellStyle name="20% - Accent2 6" xfId="198" xr:uid="{00000000-0005-0000-0000-0000A8140000}"/>
    <cellStyle name="20% - Accent2 6 10" xfId="10136" xr:uid="{00000000-0005-0000-0000-0000A9140000}"/>
    <cellStyle name="20% - Accent2 6 10 2" xfId="29968" xr:uid="{00000000-0005-0000-0000-0000AA140000}"/>
    <cellStyle name="20% - Accent2 6 11" xfId="20054" xr:uid="{00000000-0005-0000-0000-0000AB140000}"/>
    <cellStyle name="20% - Accent2 6 2" xfId="480" xr:uid="{00000000-0005-0000-0000-0000AC140000}"/>
    <cellStyle name="20% - Accent2 6 2 10" xfId="20333" xr:uid="{00000000-0005-0000-0000-0000AD140000}"/>
    <cellStyle name="20% - Accent2 6 2 2" xfId="1728" xr:uid="{00000000-0005-0000-0000-0000AE140000}"/>
    <cellStyle name="20% - Accent2 6 2 2 2" xfId="3741" xr:uid="{00000000-0005-0000-0000-0000AF140000}"/>
    <cellStyle name="20% - Accent2 6 2 2 2 2" xfId="8698" xr:uid="{00000000-0005-0000-0000-0000B0140000}"/>
    <cellStyle name="20% - Accent2 6 2 2 2 2 2" xfId="18612" xr:uid="{00000000-0005-0000-0000-0000B1140000}"/>
    <cellStyle name="20% - Accent2 6 2 2 2 2 2 2" xfId="38444" xr:uid="{00000000-0005-0000-0000-0000B2140000}"/>
    <cellStyle name="20% - Accent2 6 2 2 2 2 3" xfId="28530" xr:uid="{00000000-0005-0000-0000-0000B3140000}"/>
    <cellStyle name="20% - Accent2 6 2 2 2 3" xfId="13655" xr:uid="{00000000-0005-0000-0000-0000B4140000}"/>
    <cellStyle name="20% - Accent2 6 2 2 2 3 2" xfId="33487" xr:uid="{00000000-0005-0000-0000-0000B5140000}"/>
    <cellStyle name="20% - Accent2 6 2 2 2 4" xfId="23573" xr:uid="{00000000-0005-0000-0000-0000B6140000}"/>
    <cellStyle name="20% - Accent2 6 2 2 3" xfId="6696" xr:uid="{00000000-0005-0000-0000-0000B7140000}"/>
    <cellStyle name="20% - Accent2 6 2 2 3 2" xfId="16610" xr:uid="{00000000-0005-0000-0000-0000B8140000}"/>
    <cellStyle name="20% - Accent2 6 2 2 3 2 2" xfId="36442" xr:uid="{00000000-0005-0000-0000-0000B9140000}"/>
    <cellStyle name="20% - Accent2 6 2 2 3 3" xfId="26528" xr:uid="{00000000-0005-0000-0000-0000BA140000}"/>
    <cellStyle name="20% - Accent2 6 2 2 4" xfId="11653" xr:uid="{00000000-0005-0000-0000-0000BB140000}"/>
    <cellStyle name="20% - Accent2 6 2 2 4 2" xfId="31485" xr:uid="{00000000-0005-0000-0000-0000BC140000}"/>
    <cellStyle name="20% - Accent2 6 2 2 5" xfId="21571" xr:uid="{00000000-0005-0000-0000-0000BD140000}"/>
    <cellStyle name="20% - Accent2 6 2 3" xfId="3062" xr:uid="{00000000-0005-0000-0000-0000BE140000}"/>
    <cellStyle name="20% - Accent2 6 2 3 2" xfId="8019" xr:uid="{00000000-0005-0000-0000-0000BF140000}"/>
    <cellStyle name="20% - Accent2 6 2 3 2 2" xfId="17933" xr:uid="{00000000-0005-0000-0000-0000C0140000}"/>
    <cellStyle name="20% - Accent2 6 2 3 2 2 2" xfId="37765" xr:uid="{00000000-0005-0000-0000-0000C1140000}"/>
    <cellStyle name="20% - Accent2 6 2 3 2 3" xfId="27851" xr:uid="{00000000-0005-0000-0000-0000C2140000}"/>
    <cellStyle name="20% - Accent2 6 2 3 3" xfId="12976" xr:uid="{00000000-0005-0000-0000-0000C3140000}"/>
    <cellStyle name="20% - Accent2 6 2 3 3 2" xfId="32808" xr:uid="{00000000-0005-0000-0000-0000C4140000}"/>
    <cellStyle name="20% - Accent2 6 2 3 4" xfId="22894" xr:uid="{00000000-0005-0000-0000-0000C5140000}"/>
    <cellStyle name="20% - Accent2 6 2 4" xfId="2451" xr:uid="{00000000-0005-0000-0000-0000C6140000}"/>
    <cellStyle name="20% - Accent2 6 2 4 2" xfId="7418" xr:uid="{00000000-0005-0000-0000-0000C7140000}"/>
    <cellStyle name="20% - Accent2 6 2 4 2 2" xfId="17332" xr:uid="{00000000-0005-0000-0000-0000C8140000}"/>
    <cellStyle name="20% - Accent2 6 2 4 2 2 2" xfId="37164" xr:uid="{00000000-0005-0000-0000-0000C9140000}"/>
    <cellStyle name="20% - Accent2 6 2 4 2 3" xfId="27250" xr:uid="{00000000-0005-0000-0000-0000CA140000}"/>
    <cellStyle name="20% - Accent2 6 2 4 3" xfId="12375" xr:uid="{00000000-0005-0000-0000-0000CB140000}"/>
    <cellStyle name="20% - Accent2 6 2 4 3 2" xfId="32207" xr:uid="{00000000-0005-0000-0000-0000CC140000}"/>
    <cellStyle name="20% - Accent2 6 2 4 4" xfId="22293" xr:uid="{00000000-0005-0000-0000-0000CD140000}"/>
    <cellStyle name="20% - Accent2 6 2 5" xfId="1041" xr:uid="{00000000-0005-0000-0000-0000CE140000}"/>
    <cellStyle name="20% - Accent2 6 2 5 2" xfId="6017" xr:uid="{00000000-0005-0000-0000-0000CF140000}"/>
    <cellStyle name="20% - Accent2 6 2 5 2 2" xfId="15931" xr:uid="{00000000-0005-0000-0000-0000D0140000}"/>
    <cellStyle name="20% - Accent2 6 2 5 2 2 2" xfId="35763" xr:uid="{00000000-0005-0000-0000-0000D1140000}"/>
    <cellStyle name="20% - Accent2 6 2 5 2 3" xfId="25849" xr:uid="{00000000-0005-0000-0000-0000D2140000}"/>
    <cellStyle name="20% - Accent2 6 2 5 3" xfId="10974" xr:uid="{00000000-0005-0000-0000-0000D3140000}"/>
    <cellStyle name="20% - Accent2 6 2 5 3 2" xfId="30806" xr:uid="{00000000-0005-0000-0000-0000D4140000}"/>
    <cellStyle name="20% - Accent2 6 2 5 4" xfId="20892" xr:uid="{00000000-0005-0000-0000-0000D5140000}"/>
    <cellStyle name="20% - Accent2 6 2 6" xfId="4342" xr:uid="{00000000-0005-0000-0000-0000D6140000}"/>
    <cellStyle name="20% - Accent2 6 2 6 2" xfId="9299" xr:uid="{00000000-0005-0000-0000-0000D7140000}"/>
    <cellStyle name="20% - Accent2 6 2 6 2 2" xfId="19213" xr:uid="{00000000-0005-0000-0000-0000D8140000}"/>
    <cellStyle name="20% - Accent2 6 2 6 2 2 2" xfId="39045" xr:uid="{00000000-0005-0000-0000-0000D9140000}"/>
    <cellStyle name="20% - Accent2 6 2 6 2 3" xfId="29131" xr:uid="{00000000-0005-0000-0000-0000DA140000}"/>
    <cellStyle name="20% - Accent2 6 2 6 3" xfId="14256" xr:uid="{00000000-0005-0000-0000-0000DB140000}"/>
    <cellStyle name="20% - Accent2 6 2 6 3 2" xfId="34088" xr:uid="{00000000-0005-0000-0000-0000DC140000}"/>
    <cellStyle name="20% - Accent2 6 2 6 4" xfId="24174" xr:uid="{00000000-0005-0000-0000-0000DD140000}"/>
    <cellStyle name="20% - Accent2 6 2 7" xfId="4900" xr:uid="{00000000-0005-0000-0000-0000DE140000}"/>
    <cellStyle name="20% - Accent2 6 2 7 2" xfId="9857" xr:uid="{00000000-0005-0000-0000-0000DF140000}"/>
    <cellStyle name="20% - Accent2 6 2 7 2 2" xfId="19771" xr:uid="{00000000-0005-0000-0000-0000E0140000}"/>
    <cellStyle name="20% - Accent2 6 2 7 2 2 2" xfId="39603" xr:uid="{00000000-0005-0000-0000-0000E1140000}"/>
    <cellStyle name="20% - Accent2 6 2 7 2 3" xfId="29689" xr:uid="{00000000-0005-0000-0000-0000E2140000}"/>
    <cellStyle name="20% - Accent2 6 2 7 3" xfId="14814" xr:uid="{00000000-0005-0000-0000-0000E3140000}"/>
    <cellStyle name="20% - Accent2 6 2 7 3 2" xfId="34646" xr:uid="{00000000-0005-0000-0000-0000E4140000}"/>
    <cellStyle name="20% - Accent2 6 2 7 4" xfId="24732" xr:uid="{00000000-0005-0000-0000-0000E5140000}"/>
    <cellStyle name="20% - Accent2 6 2 8" xfId="5458" xr:uid="{00000000-0005-0000-0000-0000E6140000}"/>
    <cellStyle name="20% - Accent2 6 2 8 2" xfId="15372" xr:uid="{00000000-0005-0000-0000-0000E7140000}"/>
    <cellStyle name="20% - Accent2 6 2 8 2 2" xfId="35204" xr:uid="{00000000-0005-0000-0000-0000E8140000}"/>
    <cellStyle name="20% - Accent2 6 2 8 3" xfId="25290" xr:uid="{00000000-0005-0000-0000-0000E9140000}"/>
    <cellStyle name="20% - Accent2 6 2 9" xfId="10415" xr:uid="{00000000-0005-0000-0000-0000EA140000}"/>
    <cellStyle name="20% - Accent2 6 2 9 2" xfId="30247" xr:uid="{00000000-0005-0000-0000-0000EB140000}"/>
    <cellStyle name="20% - Accent2 6 3" xfId="1369" xr:uid="{00000000-0005-0000-0000-0000EC140000}"/>
    <cellStyle name="20% - Accent2 6 3 2" xfId="3382" xr:uid="{00000000-0005-0000-0000-0000ED140000}"/>
    <cellStyle name="20% - Accent2 6 3 2 2" xfId="8339" xr:uid="{00000000-0005-0000-0000-0000EE140000}"/>
    <cellStyle name="20% - Accent2 6 3 2 2 2" xfId="18253" xr:uid="{00000000-0005-0000-0000-0000EF140000}"/>
    <cellStyle name="20% - Accent2 6 3 2 2 2 2" xfId="38085" xr:uid="{00000000-0005-0000-0000-0000F0140000}"/>
    <cellStyle name="20% - Accent2 6 3 2 2 3" xfId="28171" xr:uid="{00000000-0005-0000-0000-0000F1140000}"/>
    <cellStyle name="20% - Accent2 6 3 2 3" xfId="13296" xr:uid="{00000000-0005-0000-0000-0000F2140000}"/>
    <cellStyle name="20% - Accent2 6 3 2 3 2" xfId="33128" xr:uid="{00000000-0005-0000-0000-0000F3140000}"/>
    <cellStyle name="20% - Accent2 6 3 2 4" xfId="23214" xr:uid="{00000000-0005-0000-0000-0000F4140000}"/>
    <cellStyle name="20% - Accent2 6 3 3" xfId="6337" xr:uid="{00000000-0005-0000-0000-0000F5140000}"/>
    <cellStyle name="20% - Accent2 6 3 3 2" xfId="16251" xr:uid="{00000000-0005-0000-0000-0000F6140000}"/>
    <cellStyle name="20% - Accent2 6 3 3 2 2" xfId="36083" xr:uid="{00000000-0005-0000-0000-0000F7140000}"/>
    <cellStyle name="20% - Accent2 6 3 3 3" xfId="26169" xr:uid="{00000000-0005-0000-0000-0000F8140000}"/>
    <cellStyle name="20% - Accent2 6 3 4" xfId="11294" xr:uid="{00000000-0005-0000-0000-0000F9140000}"/>
    <cellStyle name="20% - Accent2 6 3 4 2" xfId="31126" xr:uid="{00000000-0005-0000-0000-0000FA140000}"/>
    <cellStyle name="20% - Accent2 6 3 5" xfId="21212" xr:uid="{00000000-0005-0000-0000-0000FB140000}"/>
    <cellStyle name="20% - Accent2 6 4" xfId="2781" xr:uid="{00000000-0005-0000-0000-0000FC140000}"/>
    <cellStyle name="20% - Accent2 6 4 2" xfId="7740" xr:uid="{00000000-0005-0000-0000-0000FD140000}"/>
    <cellStyle name="20% - Accent2 6 4 2 2" xfId="17654" xr:uid="{00000000-0005-0000-0000-0000FE140000}"/>
    <cellStyle name="20% - Accent2 6 4 2 2 2" xfId="37486" xr:uid="{00000000-0005-0000-0000-0000FF140000}"/>
    <cellStyle name="20% - Accent2 6 4 2 3" xfId="27572" xr:uid="{00000000-0005-0000-0000-000000150000}"/>
    <cellStyle name="20% - Accent2 6 4 3" xfId="12697" xr:uid="{00000000-0005-0000-0000-000001150000}"/>
    <cellStyle name="20% - Accent2 6 4 3 2" xfId="32529" xr:uid="{00000000-0005-0000-0000-000002150000}"/>
    <cellStyle name="20% - Accent2 6 4 4" xfId="22615" xr:uid="{00000000-0005-0000-0000-000003150000}"/>
    <cellStyle name="20% - Accent2 6 5" xfId="2092" xr:uid="{00000000-0005-0000-0000-000004150000}"/>
    <cellStyle name="20% - Accent2 6 5 2" xfId="7059" xr:uid="{00000000-0005-0000-0000-000005150000}"/>
    <cellStyle name="20% - Accent2 6 5 2 2" xfId="16973" xr:uid="{00000000-0005-0000-0000-000006150000}"/>
    <cellStyle name="20% - Accent2 6 5 2 2 2" xfId="36805" xr:uid="{00000000-0005-0000-0000-000007150000}"/>
    <cellStyle name="20% - Accent2 6 5 2 3" xfId="26891" xr:uid="{00000000-0005-0000-0000-000008150000}"/>
    <cellStyle name="20% - Accent2 6 5 3" xfId="12016" xr:uid="{00000000-0005-0000-0000-000009150000}"/>
    <cellStyle name="20% - Accent2 6 5 3 2" xfId="31848" xr:uid="{00000000-0005-0000-0000-00000A150000}"/>
    <cellStyle name="20% - Accent2 6 5 4" xfId="21934" xr:uid="{00000000-0005-0000-0000-00000B150000}"/>
    <cellStyle name="20% - Accent2 6 6" xfId="761" xr:uid="{00000000-0005-0000-0000-00000C150000}"/>
    <cellStyle name="20% - Accent2 6 6 2" xfId="5738" xr:uid="{00000000-0005-0000-0000-00000D150000}"/>
    <cellStyle name="20% - Accent2 6 6 2 2" xfId="15652" xr:uid="{00000000-0005-0000-0000-00000E150000}"/>
    <cellStyle name="20% - Accent2 6 6 2 2 2" xfId="35484" xr:uid="{00000000-0005-0000-0000-00000F150000}"/>
    <cellStyle name="20% - Accent2 6 6 2 3" xfId="25570" xr:uid="{00000000-0005-0000-0000-000010150000}"/>
    <cellStyle name="20% - Accent2 6 6 3" xfId="10695" xr:uid="{00000000-0005-0000-0000-000011150000}"/>
    <cellStyle name="20% - Accent2 6 6 3 2" xfId="30527" xr:uid="{00000000-0005-0000-0000-000012150000}"/>
    <cellStyle name="20% - Accent2 6 6 4" xfId="20613" xr:uid="{00000000-0005-0000-0000-000013150000}"/>
    <cellStyle name="20% - Accent2 6 7" xfId="4063" xr:uid="{00000000-0005-0000-0000-000014150000}"/>
    <cellStyle name="20% - Accent2 6 7 2" xfId="9020" xr:uid="{00000000-0005-0000-0000-000015150000}"/>
    <cellStyle name="20% - Accent2 6 7 2 2" xfId="18934" xr:uid="{00000000-0005-0000-0000-000016150000}"/>
    <cellStyle name="20% - Accent2 6 7 2 2 2" xfId="38766" xr:uid="{00000000-0005-0000-0000-000017150000}"/>
    <cellStyle name="20% - Accent2 6 7 2 3" xfId="28852" xr:uid="{00000000-0005-0000-0000-000018150000}"/>
    <cellStyle name="20% - Accent2 6 7 3" xfId="13977" xr:uid="{00000000-0005-0000-0000-000019150000}"/>
    <cellStyle name="20% - Accent2 6 7 3 2" xfId="33809" xr:uid="{00000000-0005-0000-0000-00001A150000}"/>
    <cellStyle name="20% - Accent2 6 7 4" xfId="23895" xr:uid="{00000000-0005-0000-0000-00001B150000}"/>
    <cellStyle name="20% - Accent2 6 8" xfId="4621" xr:uid="{00000000-0005-0000-0000-00001C150000}"/>
    <cellStyle name="20% - Accent2 6 8 2" xfId="9578" xr:uid="{00000000-0005-0000-0000-00001D150000}"/>
    <cellStyle name="20% - Accent2 6 8 2 2" xfId="19492" xr:uid="{00000000-0005-0000-0000-00001E150000}"/>
    <cellStyle name="20% - Accent2 6 8 2 2 2" xfId="39324" xr:uid="{00000000-0005-0000-0000-00001F150000}"/>
    <cellStyle name="20% - Accent2 6 8 2 3" xfId="29410" xr:uid="{00000000-0005-0000-0000-000020150000}"/>
    <cellStyle name="20% - Accent2 6 8 3" xfId="14535" xr:uid="{00000000-0005-0000-0000-000021150000}"/>
    <cellStyle name="20% - Accent2 6 8 3 2" xfId="34367" xr:uid="{00000000-0005-0000-0000-000022150000}"/>
    <cellStyle name="20% - Accent2 6 8 4" xfId="24453" xr:uid="{00000000-0005-0000-0000-000023150000}"/>
    <cellStyle name="20% - Accent2 6 9" xfId="5179" xr:uid="{00000000-0005-0000-0000-000024150000}"/>
    <cellStyle name="20% - Accent2 6 9 2" xfId="15093" xr:uid="{00000000-0005-0000-0000-000025150000}"/>
    <cellStyle name="20% - Accent2 6 9 2 2" xfId="34925" xr:uid="{00000000-0005-0000-0000-000026150000}"/>
    <cellStyle name="20% - Accent2 6 9 3" xfId="25011" xr:uid="{00000000-0005-0000-0000-000027150000}"/>
    <cellStyle name="20% - Accent2 7" xfId="341" xr:uid="{00000000-0005-0000-0000-000028150000}"/>
    <cellStyle name="20% - Accent2 7 10" xfId="20194" xr:uid="{00000000-0005-0000-0000-000029150000}"/>
    <cellStyle name="20% - Accent2 7 2" xfId="1548" xr:uid="{00000000-0005-0000-0000-00002A150000}"/>
    <cellStyle name="20% - Accent2 7 2 2" xfId="3561" xr:uid="{00000000-0005-0000-0000-00002B150000}"/>
    <cellStyle name="20% - Accent2 7 2 2 2" xfId="8518" xr:uid="{00000000-0005-0000-0000-00002C150000}"/>
    <cellStyle name="20% - Accent2 7 2 2 2 2" xfId="18432" xr:uid="{00000000-0005-0000-0000-00002D150000}"/>
    <cellStyle name="20% - Accent2 7 2 2 2 2 2" xfId="38264" xr:uid="{00000000-0005-0000-0000-00002E150000}"/>
    <cellStyle name="20% - Accent2 7 2 2 2 3" xfId="28350" xr:uid="{00000000-0005-0000-0000-00002F150000}"/>
    <cellStyle name="20% - Accent2 7 2 2 3" xfId="13475" xr:uid="{00000000-0005-0000-0000-000030150000}"/>
    <cellStyle name="20% - Accent2 7 2 2 3 2" xfId="33307" xr:uid="{00000000-0005-0000-0000-000031150000}"/>
    <cellStyle name="20% - Accent2 7 2 2 4" xfId="23393" xr:uid="{00000000-0005-0000-0000-000032150000}"/>
    <cellStyle name="20% - Accent2 7 2 3" xfId="6516" xr:uid="{00000000-0005-0000-0000-000033150000}"/>
    <cellStyle name="20% - Accent2 7 2 3 2" xfId="16430" xr:uid="{00000000-0005-0000-0000-000034150000}"/>
    <cellStyle name="20% - Accent2 7 2 3 2 2" xfId="36262" xr:uid="{00000000-0005-0000-0000-000035150000}"/>
    <cellStyle name="20% - Accent2 7 2 3 3" xfId="26348" xr:uid="{00000000-0005-0000-0000-000036150000}"/>
    <cellStyle name="20% - Accent2 7 2 4" xfId="11473" xr:uid="{00000000-0005-0000-0000-000037150000}"/>
    <cellStyle name="20% - Accent2 7 2 4 2" xfId="31305" xr:uid="{00000000-0005-0000-0000-000038150000}"/>
    <cellStyle name="20% - Accent2 7 2 5" xfId="21391" xr:uid="{00000000-0005-0000-0000-000039150000}"/>
    <cellStyle name="20% - Accent2 7 3" xfId="2923" xr:uid="{00000000-0005-0000-0000-00003A150000}"/>
    <cellStyle name="20% - Accent2 7 3 2" xfId="7880" xr:uid="{00000000-0005-0000-0000-00003B150000}"/>
    <cellStyle name="20% - Accent2 7 3 2 2" xfId="17794" xr:uid="{00000000-0005-0000-0000-00003C150000}"/>
    <cellStyle name="20% - Accent2 7 3 2 2 2" xfId="37626" xr:uid="{00000000-0005-0000-0000-00003D150000}"/>
    <cellStyle name="20% - Accent2 7 3 2 3" xfId="27712" xr:uid="{00000000-0005-0000-0000-00003E150000}"/>
    <cellStyle name="20% - Accent2 7 3 3" xfId="12837" xr:uid="{00000000-0005-0000-0000-00003F150000}"/>
    <cellStyle name="20% - Accent2 7 3 3 2" xfId="32669" xr:uid="{00000000-0005-0000-0000-000040150000}"/>
    <cellStyle name="20% - Accent2 7 3 4" xfId="22755" xr:uid="{00000000-0005-0000-0000-000041150000}"/>
    <cellStyle name="20% - Accent2 7 4" xfId="2271" xr:uid="{00000000-0005-0000-0000-000042150000}"/>
    <cellStyle name="20% - Accent2 7 4 2" xfId="7238" xr:uid="{00000000-0005-0000-0000-000043150000}"/>
    <cellStyle name="20% - Accent2 7 4 2 2" xfId="17152" xr:uid="{00000000-0005-0000-0000-000044150000}"/>
    <cellStyle name="20% - Accent2 7 4 2 2 2" xfId="36984" xr:uid="{00000000-0005-0000-0000-000045150000}"/>
    <cellStyle name="20% - Accent2 7 4 2 3" xfId="27070" xr:uid="{00000000-0005-0000-0000-000046150000}"/>
    <cellStyle name="20% - Accent2 7 4 3" xfId="12195" xr:uid="{00000000-0005-0000-0000-000047150000}"/>
    <cellStyle name="20% - Accent2 7 4 3 2" xfId="32027" xr:uid="{00000000-0005-0000-0000-000048150000}"/>
    <cellStyle name="20% - Accent2 7 4 4" xfId="22113" xr:uid="{00000000-0005-0000-0000-000049150000}"/>
    <cellStyle name="20% - Accent2 7 5" xfId="902" xr:uid="{00000000-0005-0000-0000-00004A150000}"/>
    <cellStyle name="20% - Accent2 7 5 2" xfId="5878" xr:uid="{00000000-0005-0000-0000-00004B150000}"/>
    <cellStyle name="20% - Accent2 7 5 2 2" xfId="15792" xr:uid="{00000000-0005-0000-0000-00004C150000}"/>
    <cellStyle name="20% - Accent2 7 5 2 2 2" xfId="35624" xr:uid="{00000000-0005-0000-0000-00004D150000}"/>
    <cellStyle name="20% - Accent2 7 5 2 3" xfId="25710" xr:uid="{00000000-0005-0000-0000-00004E150000}"/>
    <cellStyle name="20% - Accent2 7 5 3" xfId="10835" xr:uid="{00000000-0005-0000-0000-00004F150000}"/>
    <cellStyle name="20% - Accent2 7 5 3 2" xfId="30667" xr:uid="{00000000-0005-0000-0000-000050150000}"/>
    <cellStyle name="20% - Accent2 7 5 4" xfId="20753" xr:uid="{00000000-0005-0000-0000-000051150000}"/>
    <cellStyle name="20% - Accent2 7 6" xfId="4203" xr:uid="{00000000-0005-0000-0000-000052150000}"/>
    <cellStyle name="20% - Accent2 7 6 2" xfId="9160" xr:uid="{00000000-0005-0000-0000-000053150000}"/>
    <cellStyle name="20% - Accent2 7 6 2 2" xfId="19074" xr:uid="{00000000-0005-0000-0000-000054150000}"/>
    <cellStyle name="20% - Accent2 7 6 2 2 2" xfId="38906" xr:uid="{00000000-0005-0000-0000-000055150000}"/>
    <cellStyle name="20% - Accent2 7 6 2 3" xfId="28992" xr:uid="{00000000-0005-0000-0000-000056150000}"/>
    <cellStyle name="20% - Accent2 7 6 3" xfId="14117" xr:uid="{00000000-0005-0000-0000-000057150000}"/>
    <cellStyle name="20% - Accent2 7 6 3 2" xfId="33949" xr:uid="{00000000-0005-0000-0000-000058150000}"/>
    <cellStyle name="20% - Accent2 7 6 4" xfId="24035" xr:uid="{00000000-0005-0000-0000-000059150000}"/>
    <cellStyle name="20% - Accent2 7 7" xfId="4761" xr:uid="{00000000-0005-0000-0000-00005A150000}"/>
    <cellStyle name="20% - Accent2 7 7 2" xfId="9718" xr:uid="{00000000-0005-0000-0000-00005B150000}"/>
    <cellStyle name="20% - Accent2 7 7 2 2" xfId="19632" xr:uid="{00000000-0005-0000-0000-00005C150000}"/>
    <cellStyle name="20% - Accent2 7 7 2 2 2" xfId="39464" xr:uid="{00000000-0005-0000-0000-00005D150000}"/>
    <cellStyle name="20% - Accent2 7 7 2 3" xfId="29550" xr:uid="{00000000-0005-0000-0000-00005E150000}"/>
    <cellStyle name="20% - Accent2 7 7 3" xfId="14675" xr:uid="{00000000-0005-0000-0000-00005F150000}"/>
    <cellStyle name="20% - Accent2 7 7 3 2" xfId="34507" xr:uid="{00000000-0005-0000-0000-000060150000}"/>
    <cellStyle name="20% - Accent2 7 7 4" xfId="24593" xr:uid="{00000000-0005-0000-0000-000061150000}"/>
    <cellStyle name="20% - Accent2 7 8" xfId="5319" xr:uid="{00000000-0005-0000-0000-000062150000}"/>
    <cellStyle name="20% - Accent2 7 8 2" xfId="15233" xr:uid="{00000000-0005-0000-0000-000063150000}"/>
    <cellStyle name="20% - Accent2 7 8 2 2" xfId="35065" xr:uid="{00000000-0005-0000-0000-000064150000}"/>
    <cellStyle name="20% - Accent2 7 8 3" xfId="25151" xr:uid="{00000000-0005-0000-0000-000065150000}"/>
    <cellStyle name="20% - Accent2 7 9" xfId="10276" xr:uid="{00000000-0005-0000-0000-000066150000}"/>
    <cellStyle name="20% - Accent2 7 9 2" xfId="30108" xr:uid="{00000000-0005-0000-0000-000067150000}"/>
    <cellStyle name="20% - Accent2 8" xfId="1182" xr:uid="{00000000-0005-0000-0000-000068150000}"/>
    <cellStyle name="20% - Accent2 8 2" xfId="3202" xr:uid="{00000000-0005-0000-0000-000069150000}"/>
    <cellStyle name="20% - Accent2 8 2 2" xfId="8159" xr:uid="{00000000-0005-0000-0000-00006A150000}"/>
    <cellStyle name="20% - Accent2 8 2 2 2" xfId="18073" xr:uid="{00000000-0005-0000-0000-00006B150000}"/>
    <cellStyle name="20% - Accent2 8 2 2 2 2" xfId="37905" xr:uid="{00000000-0005-0000-0000-00006C150000}"/>
    <cellStyle name="20% - Accent2 8 2 2 3" xfId="27991" xr:uid="{00000000-0005-0000-0000-00006D150000}"/>
    <cellStyle name="20% - Accent2 8 2 3" xfId="13116" xr:uid="{00000000-0005-0000-0000-00006E150000}"/>
    <cellStyle name="20% - Accent2 8 2 3 2" xfId="32948" xr:uid="{00000000-0005-0000-0000-00006F150000}"/>
    <cellStyle name="20% - Accent2 8 2 4" xfId="23034" xr:uid="{00000000-0005-0000-0000-000070150000}"/>
    <cellStyle name="20% - Accent2 8 3" xfId="6157" xr:uid="{00000000-0005-0000-0000-000071150000}"/>
    <cellStyle name="20% - Accent2 8 3 2" xfId="16071" xr:uid="{00000000-0005-0000-0000-000072150000}"/>
    <cellStyle name="20% - Accent2 8 3 2 2" xfId="35903" xr:uid="{00000000-0005-0000-0000-000073150000}"/>
    <cellStyle name="20% - Accent2 8 3 3" xfId="25989" xr:uid="{00000000-0005-0000-0000-000074150000}"/>
    <cellStyle name="20% - Accent2 8 4" xfId="11114" xr:uid="{00000000-0005-0000-0000-000075150000}"/>
    <cellStyle name="20% - Accent2 8 4 2" xfId="30946" xr:uid="{00000000-0005-0000-0000-000076150000}"/>
    <cellStyle name="20% - Accent2 8 5" xfId="21032" xr:uid="{00000000-0005-0000-0000-000077150000}"/>
    <cellStyle name="20% - Accent2 9" xfId="2636" xr:uid="{00000000-0005-0000-0000-000078150000}"/>
    <cellStyle name="20% - Accent2 9 2" xfId="7601" xr:uid="{00000000-0005-0000-0000-000079150000}"/>
    <cellStyle name="20% - Accent2 9 2 2" xfId="17515" xr:uid="{00000000-0005-0000-0000-00007A150000}"/>
    <cellStyle name="20% - Accent2 9 2 2 2" xfId="37347" xr:uid="{00000000-0005-0000-0000-00007B150000}"/>
    <cellStyle name="20% - Accent2 9 2 3" xfId="27433" xr:uid="{00000000-0005-0000-0000-00007C150000}"/>
    <cellStyle name="20% - Accent2 9 3" xfId="12558" xr:uid="{00000000-0005-0000-0000-00007D150000}"/>
    <cellStyle name="20% - Accent2 9 3 2" xfId="32390" xr:uid="{00000000-0005-0000-0000-00007E150000}"/>
    <cellStyle name="20% - Accent2 9 4" xfId="22476" xr:uid="{00000000-0005-0000-0000-00007F150000}"/>
    <cellStyle name="20% - Accent3" xfId="29" builtinId="38" customBuiltin="1"/>
    <cellStyle name="20% - Accent3 10" xfId="1914" xr:uid="{00000000-0005-0000-0000-000081150000}"/>
    <cellStyle name="20% - Accent3 10 2" xfId="6881" xr:uid="{00000000-0005-0000-0000-000082150000}"/>
    <cellStyle name="20% - Accent3 10 2 2" xfId="16795" xr:uid="{00000000-0005-0000-0000-000083150000}"/>
    <cellStyle name="20% - Accent3 10 2 2 2" xfId="36627" xr:uid="{00000000-0005-0000-0000-000084150000}"/>
    <cellStyle name="20% - Accent3 10 2 3" xfId="26713" xr:uid="{00000000-0005-0000-0000-000085150000}"/>
    <cellStyle name="20% - Accent3 10 3" xfId="11838" xr:uid="{00000000-0005-0000-0000-000086150000}"/>
    <cellStyle name="20% - Accent3 10 3 2" xfId="31670" xr:uid="{00000000-0005-0000-0000-000087150000}"/>
    <cellStyle name="20% - Accent3 10 4" xfId="21756" xr:uid="{00000000-0005-0000-0000-000088150000}"/>
    <cellStyle name="20% - Accent3 11" xfId="624" xr:uid="{00000000-0005-0000-0000-000089150000}"/>
    <cellStyle name="20% - Accent3 11 2" xfId="5601" xr:uid="{00000000-0005-0000-0000-00008A150000}"/>
    <cellStyle name="20% - Accent3 11 2 2" xfId="15515" xr:uid="{00000000-0005-0000-0000-00008B150000}"/>
    <cellStyle name="20% - Accent3 11 2 2 2" xfId="35347" xr:uid="{00000000-0005-0000-0000-00008C150000}"/>
    <cellStyle name="20% - Accent3 11 2 3" xfId="25433" xr:uid="{00000000-0005-0000-0000-00008D150000}"/>
    <cellStyle name="20% - Accent3 11 3" xfId="10558" xr:uid="{00000000-0005-0000-0000-00008E150000}"/>
    <cellStyle name="20% - Accent3 11 3 2" xfId="30390" xr:uid="{00000000-0005-0000-0000-00008F150000}"/>
    <cellStyle name="20% - Accent3 11 4" xfId="20476" xr:uid="{00000000-0005-0000-0000-000090150000}"/>
    <cellStyle name="20% - Accent3 12" xfId="3926" xr:uid="{00000000-0005-0000-0000-000091150000}"/>
    <cellStyle name="20% - Accent3 12 2" xfId="8883" xr:uid="{00000000-0005-0000-0000-000092150000}"/>
    <cellStyle name="20% - Accent3 12 2 2" xfId="18797" xr:uid="{00000000-0005-0000-0000-000093150000}"/>
    <cellStyle name="20% - Accent3 12 2 2 2" xfId="38629" xr:uid="{00000000-0005-0000-0000-000094150000}"/>
    <cellStyle name="20% - Accent3 12 2 3" xfId="28715" xr:uid="{00000000-0005-0000-0000-000095150000}"/>
    <cellStyle name="20% - Accent3 12 3" xfId="13840" xr:uid="{00000000-0005-0000-0000-000096150000}"/>
    <cellStyle name="20% - Accent3 12 3 2" xfId="33672" xr:uid="{00000000-0005-0000-0000-000097150000}"/>
    <cellStyle name="20% - Accent3 12 4" xfId="23758" xr:uid="{00000000-0005-0000-0000-000098150000}"/>
    <cellStyle name="20% - Accent3 13" xfId="4484" xr:uid="{00000000-0005-0000-0000-000099150000}"/>
    <cellStyle name="20% - Accent3 13 2" xfId="9441" xr:uid="{00000000-0005-0000-0000-00009A150000}"/>
    <cellStyle name="20% - Accent3 13 2 2" xfId="19355" xr:uid="{00000000-0005-0000-0000-00009B150000}"/>
    <cellStyle name="20% - Accent3 13 2 2 2" xfId="39187" xr:uid="{00000000-0005-0000-0000-00009C150000}"/>
    <cellStyle name="20% - Accent3 13 2 3" xfId="29273" xr:uid="{00000000-0005-0000-0000-00009D150000}"/>
    <cellStyle name="20% - Accent3 13 3" xfId="14398" xr:uid="{00000000-0005-0000-0000-00009E150000}"/>
    <cellStyle name="20% - Accent3 13 3 2" xfId="34230" xr:uid="{00000000-0005-0000-0000-00009F150000}"/>
    <cellStyle name="20% - Accent3 13 4" xfId="24316" xr:uid="{00000000-0005-0000-0000-0000A0150000}"/>
    <cellStyle name="20% - Accent3 14" xfId="5042" xr:uid="{00000000-0005-0000-0000-0000A1150000}"/>
    <cellStyle name="20% - Accent3 14 2" xfId="14956" xr:uid="{00000000-0005-0000-0000-0000A2150000}"/>
    <cellStyle name="20% - Accent3 14 2 2" xfId="34788" xr:uid="{00000000-0005-0000-0000-0000A3150000}"/>
    <cellStyle name="20% - Accent3 14 3" xfId="24874" xr:uid="{00000000-0005-0000-0000-0000A4150000}"/>
    <cellStyle name="20% - Accent3 15" xfId="9999" xr:uid="{00000000-0005-0000-0000-0000A5150000}"/>
    <cellStyle name="20% - Accent3 15 2" xfId="29831" xr:uid="{00000000-0005-0000-0000-0000A6150000}"/>
    <cellStyle name="20% - Accent3 16" xfId="19914" xr:uid="{00000000-0005-0000-0000-0000A7150000}"/>
    <cellStyle name="20% - Accent3 2" xfId="71" xr:uid="{00000000-0005-0000-0000-0000A8150000}"/>
    <cellStyle name="20% - Accent3 2 10" xfId="637" xr:uid="{00000000-0005-0000-0000-0000A9150000}"/>
    <cellStyle name="20% - Accent3 2 10 2" xfId="5614" xr:uid="{00000000-0005-0000-0000-0000AA150000}"/>
    <cellStyle name="20% - Accent3 2 10 2 2" xfId="15528" xr:uid="{00000000-0005-0000-0000-0000AB150000}"/>
    <cellStyle name="20% - Accent3 2 10 2 2 2" xfId="35360" xr:uid="{00000000-0005-0000-0000-0000AC150000}"/>
    <cellStyle name="20% - Accent3 2 10 2 3" xfId="25446" xr:uid="{00000000-0005-0000-0000-0000AD150000}"/>
    <cellStyle name="20% - Accent3 2 10 3" xfId="10571" xr:uid="{00000000-0005-0000-0000-0000AE150000}"/>
    <cellStyle name="20% - Accent3 2 10 3 2" xfId="30403" xr:uid="{00000000-0005-0000-0000-0000AF150000}"/>
    <cellStyle name="20% - Accent3 2 10 4" xfId="20489" xr:uid="{00000000-0005-0000-0000-0000B0150000}"/>
    <cellStyle name="20% - Accent3 2 11" xfId="3939" xr:uid="{00000000-0005-0000-0000-0000B1150000}"/>
    <cellStyle name="20% - Accent3 2 11 2" xfId="8896" xr:uid="{00000000-0005-0000-0000-0000B2150000}"/>
    <cellStyle name="20% - Accent3 2 11 2 2" xfId="18810" xr:uid="{00000000-0005-0000-0000-0000B3150000}"/>
    <cellStyle name="20% - Accent3 2 11 2 2 2" xfId="38642" xr:uid="{00000000-0005-0000-0000-0000B4150000}"/>
    <cellStyle name="20% - Accent3 2 11 2 3" xfId="28728" xr:uid="{00000000-0005-0000-0000-0000B5150000}"/>
    <cellStyle name="20% - Accent3 2 11 3" xfId="13853" xr:uid="{00000000-0005-0000-0000-0000B6150000}"/>
    <cellStyle name="20% - Accent3 2 11 3 2" xfId="33685" xr:uid="{00000000-0005-0000-0000-0000B7150000}"/>
    <cellStyle name="20% - Accent3 2 11 4" xfId="23771" xr:uid="{00000000-0005-0000-0000-0000B8150000}"/>
    <cellStyle name="20% - Accent3 2 12" xfId="4497" xr:uid="{00000000-0005-0000-0000-0000B9150000}"/>
    <cellStyle name="20% - Accent3 2 12 2" xfId="9454" xr:uid="{00000000-0005-0000-0000-0000BA150000}"/>
    <cellStyle name="20% - Accent3 2 12 2 2" xfId="19368" xr:uid="{00000000-0005-0000-0000-0000BB150000}"/>
    <cellStyle name="20% - Accent3 2 12 2 2 2" xfId="39200" xr:uid="{00000000-0005-0000-0000-0000BC150000}"/>
    <cellStyle name="20% - Accent3 2 12 2 3" xfId="29286" xr:uid="{00000000-0005-0000-0000-0000BD150000}"/>
    <cellStyle name="20% - Accent3 2 12 3" xfId="14411" xr:uid="{00000000-0005-0000-0000-0000BE150000}"/>
    <cellStyle name="20% - Accent3 2 12 3 2" xfId="34243" xr:uid="{00000000-0005-0000-0000-0000BF150000}"/>
    <cellStyle name="20% - Accent3 2 12 4" xfId="24329" xr:uid="{00000000-0005-0000-0000-0000C0150000}"/>
    <cellStyle name="20% - Accent3 2 13" xfId="5055" xr:uid="{00000000-0005-0000-0000-0000C1150000}"/>
    <cellStyle name="20% - Accent3 2 13 2" xfId="14969" xr:uid="{00000000-0005-0000-0000-0000C2150000}"/>
    <cellStyle name="20% - Accent3 2 13 2 2" xfId="34801" xr:uid="{00000000-0005-0000-0000-0000C3150000}"/>
    <cellStyle name="20% - Accent3 2 13 3" xfId="24887" xr:uid="{00000000-0005-0000-0000-0000C4150000}"/>
    <cellStyle name="20% - Accent3 2 14" xfId="10012" xr:uid="{00000000-0005-0000-0000-0000C5150000}"/>
    <cellStyle name="20% - Accent3 2 14 2" xfId="29844" xr:uid="{00000000-0005-0000-0000-0000C6150000}"/>
    <cellStyle name="20% - Accent3 2 15" xfId="19930" xr:uid="{00000000-0005-0000-0000-0000C7150000}"/>
    <cellStyle name="20% - Accent3 2 2" xfId="110" xr:uid="{00000000-0005-0000-0000-0000C8150000}"/>
    <cellStyle name="20% - Accent3 2 2 10" xfId="4536" xr:uid="{00000000-0005-0000-0000-0000C9150000}"/>
    <cellStyle name="20% - Accent3 2 2 10 2" xfId="9493" xr:uid="{00000000-0005-0000-0000-0000CA150000}"/>
    <cellStyle name="20% - Accent3 2 2 10 2 2" xfId="19407" xr:uid="{00000000-0005-0000-0000-0000CB150000}"/>
    <cellStyle name="20% - Accent3 2 2 10 2 2 2" xfId="39239" xr:uid="{00000000-0005-0000-0000-0000CC150000}"/>
    <cellStyle name="20% - Accent3 2 2 10 2 3" xfId="29325" xr:uid="{00000000-0005-0000-0000-0000CD150000}"/>
    <cellStyle name="20% - Accent3 2 2 10 3" xfId="14450" xr:uid="{00000000-0005-0000-0000-0000CE150000}"/>
    <cellStyle name="20% - Accent3 2 2 10 3 2" xfId="34282" xr:uid="{00000000-0005-0000-0000-0000CF150000}"/>
    <cellStyle name="20% - Accent3 2 2 10 4" xfId="24368" xr:uid="{00000000-0005-0000-0000-0000D0150000}"/>
    <cellStyle name="20% - Accent3 2 2 11" xfId="5094" xr:uid="{00000000-0005-0000-0000-0000D1150000}"/>
    <cellStyle name="20% - Accent3 2 2 11 2" xfId="15008" xr:uid="{00000000-0005-0000-0000-0000D2150000}"/>
    <cellStyle name="20% - Accent3 2 2 11 2 2" xfId="34840" xr:uid="{00000000-0005-0000-0000-0000D3150000}"/>
    <cellStyle name="20% - Accent3 2 2 11 3" xfId="24926" xr:uid="{00000000-0005-0000-0000-0000D4150000}"/>
    <cellStyle name="20% - Accent3 2 2 12" xfId="10051" xr:uid="{00000000-0005-0000-0000-0000D5150000}"/>
    <cellStyle name="20% - Accent3 2 2 12 2" xfId="29883" xr:uid="{00000000-0005-0000-0000-0000D6150000}"/>
    <cellStyle name="20% - Accent3 2 2 13" xfId="19969" xr:uid="{00000000-0005-0000-0000-0000D7150000}"/>
    <cellStyle name="20% - Accent3 2 2 2" xfId="178" xr:uid="{00000000-0005-0000-0000-0000D8150000}"/>
    <cellStyle name="20% - Accent3 2 2 2 10" xfId="5160" xr:uid="{00000000-0005-0000-0000-0000D9150000}"/>
    <cellStyle name="20% - Accent3 2 2 2 10 2" xfId="15074" xr:uid="{00000000-0005-0000-0000-0000DA150000}"/>
    <cellStyle name="20% - Accent3 2 2 2 10 2 2" xfId="34906" xr:uid="{00000000-0005-0000-0000-0000DB150000}"/>
    <cellStyle name="20% - Accent3 2 2 2 10 3" xfId="24992" xr:uid="{00000000-0005-0000-0000-0000DC150000}"/>
    <cellStyle name="20% - Accent3 2 2 2 11" xfId="10117" xr:uid="{00000000-0005-0000-0000-0000DD150000}"/>
    <cellStyle name="20% - Accent3 2 2 2 11 2" xfId="29949" xr:uid="{00000000-0005-0000-0000-0000DE150000}"/>
    <cellStyle name="20% - Accent3 2 2 2 12" xfId="20035" xr:uid="{00000000-0005-0000-0000-0000DF150000}"/>
    <cellStyle name="20% - Accent3 2 2 2 2" xfId="318" xr:uid="{00000000-0005-0000-0000-0000E0150000}"/>
    <cellStyle name="20% - Accent3 2 2 2 2 10" xfId="10256" xr:uid="{00000000-0005-0000-0000-0000E1150000}"/>
    <cellStyle name="20% - Accent3 2 2 2 2 10 2" xfId="30088" xr:uid="{00000000-0005-0000-0000-0000E2150000}"/>
    <cellStyle name="20% - Accent3 2 2 2 2 11" xfId="20174" xr:uid="{00000000-0005-0000-0000-0000E3150000}"/>
    <cellStyle name="20% - Accent3 2 2 2 2 2" xfId="600" xr:uid="{00000000-0005-0000-0000-0000E4150000}"/>
    <cellStyle name="20% - Accent3 2 2 2 2 2 10" xfId="20453" xr:uid="{00000000-0005-0000-0000-0000E5150000}"/>
    <cellStyle name="20% - Accent3 2 2 2 2 2 2" xfId="1865" xr:uid="{00000000-0005-0000-0000-0000E6150000}"/>
    <cellStyle name="20% - Accent3 2 2 2 2 2 2 2" xfId="3878" xr:uid="{00000000-0005-0000-0000-0000E7150000}"/>
    <cellStyle name="20% - Accent3 2 2 2 2 2 2 2 2" xfId="8835" xr:uid="{00000000-0005-0000-0000-0000E8150000}"/>
    <cellStyle name="20% - Accent3 2 2 2 2 2 2 2 2 2" xfId="18749" xr:uid="{00000000-0005-0000-0000-0000E9150000}"/>
    <cellStyle name="20% - Accent3 2 2 2 2 2 2 2 2 2 2" xfId="38581" xr:uid="{00000000-0005-0000-0000-0000EA150000}"/>
    <cellStyle name="20% - Accent3 2 2 2 2 2 2 2 2 3" xfId="28667" xr:uid="{00000000-0005-0000-0000-0000EB150000}"/>
    <cellStyle name="20% - Accent3 2 2 2 2 2 2 2 3" xfId="13792" xr:uid="{00000000-0005-0000-0000-0000EC150000}"/>
    <cellStyle name="20% - Accent3 2 2 2 2 2 2 2 3 2" xfId="33624" xr:uid="{00000000-0005-0000-0000-0000ED150000}"/>
    <cellStyle name="20% - Accent3 2 2 2 2 2 2 2 4" xfId="23710" xr:uid="{00000000-0005-0000-0000-0000EE150000}"/>
    <cellStyle name="20% - Accent3 2 2 2 2 2 2 3" xfId="6833" xr:uid="{00000000-0005-0000-0000-0000EF150000}"/>
    <cellStyle name="20% - Accent3 2 2 2 2 2 2 3 2" xfId="16747" xr:uid="{00000000-0005-0000-0000-0000F0150000}"/>
    <cellStyle name="20% - Accent3 2 2 2 2 2 2 3 2 2" xfId="36579" xr:uid="{00000000-0005-0000-0000-0000F1150000}"/>
    <cellStyle name="20% - Accent3 2 2 2 2 2 2 3 3" xfId="26665" xr:uid="{00000000-0005-0000-0000-0000F2150000}"/>
    <cellStyle name="20% - Accent3 2 2 2 2 2 2 4" xfId="11790" xr:uid="{00000000-0005-0000-0000-0000F3150000}"/>
    <cellStyle name="20% - Accent3 2 2 2 2 2 2 4 2" xfId="31622" xr:uid="{00000000-0005-0000-0000-0000F4150000}"/>
    <cellStyle name="20% - Accent3 2 2 2 2 2 2 5" xfId="21708" xr:uid="{00000000-0005-0000-0000-0000F5150000}"/>
    <cellStyle name="20% - Accent3 2 2 2 2 2 3" xfId="3182" xr:uid="{00000000-0005-0000-0000-0000F6150000}"/>
    <cellStyle name="20% - Accent3 2 2 2 2 2 3 2" xfId="8139" xr:uid="{00000000-0005-0000-0000-0000F7150000}"/>
    <cellStyle name="20% - Accent3 2 2 2 2 2 3 2 2" xfId="18053" xr:uid="{00000000-0005-0000-0000-0000F8150000}"/>
    <cellStyle name="20% - Accent3 2 2 2 2 2 3 2 2 2" xfId="37885" xr:uid="{00000000-0005-0000-0000-0000F9150000}"/>
    <cellStyle name="20% - Accent3 2 2 2 2 2 3 2 3" xfId="27971" xr:uid="{00000000-0005-0000-0000-0000FA150000}"/>
    <cellStyle name="20% - Accent3 2 2 2 2 2 3 3" xfId="13096" xr:uid="{00000000-0005-0000-0000-0000FB150000}"/>
    <cellStyle name="20% - Accent3 2 2 2 2 2 3 3 2" xfId="32928" xr:uid="{00000000-0005-0000-0000-0000FC150000}"/>
    <cellStyle name="20% - Accent3 2 2 2 2 2 3 4" xfId="23014" xr:uid="{00000000-0005-0000-0000-0000FD150000}"/>
    <cellStyle name="20% - Accent3 2 2 2 2 2 4" xfId="2588" xr:uid="{00000000-0005-0000-0000-0000FE150000}"/>
    <cellStyle name="20% - Accent3 2 2 2 2 2 4 2" xfId="7555" xr:uid="{00000000-0005-0000-0000-0000FF150000}"/>
    <cellStyle name="20% - Accent3 2 2 2 2 2 4 2 2" xfId="17469" xr:uid="{00000000-0005-0000-0000-000000160000}"/>
    <cellStyle name="20% - Accent3 2 2 2 2 2 4 2 2 2" xfId="37301" xr:uid="{00000000-0005-0000-0000-000001160000}"/>
    <cellStyle name="20% - Accent3 2 2 2 2 2 4 2 3" xfId="27387" xr:uid="{00000000-0005-0000-0000-000002160000}"/>
    <cellStyle name="20% - Accent3 2 2 2 2 2 4 3" xfId="12512" xr:uid="{00000000-0005-0000-0000-000003160000}"/>
    <cellStyle name="20% - Accent3 2 2 2 2 2 4 3 2" xfId="32344" xr:uid="{00000000-0005-0000-0000-000004160000}"/>
    <cellStyle name="20% - Accent3 2 2 2 2 2 4 4" xfId="22430" xr:uid="{00000000-0005-0000-0000-000005160000}"/>
    <cellStyle name="20% - Accent3 2 2 2 2 2 5" xfId="1161" xr:uid="{00000000-0005-0000-0000-000006160000}"/>
    <cellStyle name="20% - Accent3 2 2 2 2 2 5 2" xfId="6137" xr:uid="{00000000-0005-0000-0000-000007160000}"/>
    <cellStyle name="20% - Accent3 2 2 2 2 2 5 2 2" xfId="16051" xr:uid="{00000000-0005-0000-0000-000008160000}"/>
    <cellStyle name="20% - Accent3 2 2 2 2 2 5 2 2 2" xfId="35883" xr:uid="{00000000-0005-0000-0000-000009160000}"/>
    <cellStyle name="20% - Accent3 2 2 2 2 2 5 2 3" xfId="25969" xr:uid="{00000000-0005-0000-0000-00000A160000}"/>
    <cellStyle name="20% - Accent3 2 2 2 2 2 5 3" xfId="11094" xr:uid="{00000000-0005-0000-0000-00000B160000}"/>
    <cellStyle name="20% - Accent3 2 2 2 2 2 5 3 2" xfId="30926" xr:uid="{00000000-0005-0000-0000-00000C160000}"/>
    <cellStyle name="20% - Accent3 2 2 2 2 2 5 4" xfId="21012" xr:uid="{00000000-0005-0000-0000-00000D160000}"/>
    <cellStyle name="20% - Accent3 2 2 2 2 2 6" xfId="4462" xr:uid="{00000000-0005-0000-0000-00000E160000}"/>
    <cellStyle name="20% - Accent3 2 2 2 2 2 6 2" xfId="9419" xr:uid="{00000000-0005-0000-0000-00000F160000}"/>
    <cellStyle name="20% - Accent3 2 2 2 2 2 6 2 2" xfId="19333" xr:uid="{00000000-0005-0000-0000-000010160000}"/>
    <cellStyle name="20% - Accent3 2 2 2 2 2 6 2 2 2" xfId="39165" xr:uid="{00000000-0005-0000-0000-000011160000}"/>
    <cellStyle name="20% - Accent3 2 2 2 2 2 6 2 3" xfId="29251" xr:uid="{00000000-0005-0000-0000-000012160000}"/>
    <cellStyle name="20% - Accent3 2 2 2 2 2 6 3" xfId="14376" xr:uid="{00000000-0005-0000-0000-000013160000}"/>
    <cellStyle name="20% - Accent3 2 2 2 2 2 6 3 2" xfId="34208" xr:uid="{00000000-0005-0000-0000-000014160000}"/>
    <cellStyle name="20% - Accent3 2 2 2 2 2 6 4" xfId="24294" xr:uid="{00000000-0005-0000-0000-000015160000}"/>
    <cellStyle name="20% - Accent3 2 2 2 2 2 7" xfId="5020" xr:uid="{00000000-0005-0000-0000-000016160000}"/>
    <cellStyle name="20% - Accent3 2 2 2 2 2 7 2" xfId="9977" xr:uid="{00000000-0005-0000-0000-000017160000}"/>
    <cellStyle name="20% - Accent3 2 2 2 2 2 7 2 2" xfId="19891" xr:uid="{00000000-0005-0000-0000-000018160000}"/>
    <cellStyle name="20% - Accent3 2 2 2 2 2 7 2 2 2" xfId="39723" xr:uid="{00000000-0005-0000-0000-000019160000}"/>
    <cellStyle name="20% - Accent3 2 2 2 2 2 7 2 3" xfId="29809" xr:uid="{00000000-0005-0000-0000-00001A160000}"/>
    <cellStyle name="20% - Accent3 2 2 2 2 2 7 3" xfId="14934" xr:uid="{00000000-0005-0000-0000-00001B160000}"/>
    <cellStyle name="20% - Accent3 2 2 2 2 2 7 3 2" xfId="34766" xr:uid="{00000000-0005-0000-0000-00001C160000}"/>
    <cellStyle name="20% - Accent3 2 2 2 2 2 7 4" xfId="24852" xr:uid="{00000000-0005-0000-0000-00001D160000}"/>
    <cellStyle name="20% - Accent3 2 2 2 2 2 8" xfId="5578" xr:uid="{00000000-0005-0000-0000-00001E160000}"/>
    <cellStyle name="20% - Accent3 2 2 2 2 2 8 2" xfId="15492" xr:uid="{00000000-0005-0000-0000-00001F160000}"/>
    <cellStyle name="20% - Accent3 2 2 2 2 2 8 2 2" xfId="35324" xr:uid="{00000000-0005-0000-0000-000020160000}"/>
    <cellStyle name="20% - Accent3 2 2 2 2 2 8 3" xfId="25410" xr:uid="{00000000-0005-0000-0000-000021160000}"/>
    <cellStyle name="20% - Accent3 2 2 2 2 2 9" xfId="10535" xr:uid="{00000000-0005-0000-0000-000022160000}"/>
    <cellStyle name="20% - Accent3 2 2 2 2 2 9 2" xfId="30367" xr:uid="{00000000-0005-0000-0000-000023160000}"/>
    <cellStyle name="20% - Accent3 2 2 2 2 3" xfId="1506" xr:uid="{00000000-0005-0000-0000-000024160000}"/>
    <cellStyle name="20% - Accent3 2 2 2 2 3 2" xfId="3519" xr:uid="{00000000-0005-0000-0000-000025160000}"/>
    <cellStyle name="20% - Accent3 2 2 2 2 3 2 2" xfId="8476" xr:uid="{00000000-0005-0000-0000-000026160000}"/>
    <cellStyle name="20% - Accent3 2 2 2 2 3 2 2 2" xfId="18390" xr:uid="{00000000-0005-0000-0000-000027160000}"/>
    <cellStyle name="20% - Accent3 2 2 2 2 3 2 2 2 2" xfId="38222" xr:uid="{00000000-0005-0000-0000-000028160000}"/>
    <cellStyle name="20% - Accent3 2 2 2 2 3 2 2 3" xfId="28308" xr:uid="{00000000-0005-0000-0000-000029160000}"/>
    <cellStyle name="20% - Accent3 2 2 2 2 3 2 3" xfId="13433" xr:uid="{00000000-0005-0000-0000-00002A160000}"/>
    <cellStyle name="20% - Accent3 2 2 2 2 3 2 3 2" xfId="33265" xr:uid="{00000000-0005-0000-0000-00002B160000}"/>
    <cellStyle name="20% - Accent3 2 2 2 2 3 2 4" xfId="23351" xr:uid="{00000000-0005-0000-0000-00002C160000}"/>
    <cellStyle name="20% - Accent3 2 2 2 2 3 3" xfId="6474" xr:uid="{00000000-0005-0000-0000-00002D160000}"/>
    <cellStyle name="20% - Accent3 2 2 2 2 3 3 2" xfId="16388" xr:uid="{00000000-0005-0000-0000-00002E160000}"/>
    <cellStyle name="20% - Accent3 2 2 2 2 3 3 2 2" xfId="36220" xr:uid="{00000000-0005-0000-0000-00002F160000}"/>
    <cellStyle name="20% - Accent3 2 2 2 2 3 3 3" xfId="26306" xr:uid="{00000000-0005-0000-0000-000030160000}"/>
    <cellStyle name="20% - Accent3 2 2 2 2 3 4" xfId="11431" xr:uid="{00000000-0005-0000-0000-000031160000}"/>
    <cellStyle name="20% - Accent3 2 2 2 2 3 4 2" xfId="31263" xr:uid="{00000000-0005-0000-0000-000032160000}"/>
    <cellStyle name="20% - Accent3 2 2 2 2 3 5" xfId="21349" xr:uid="{00000000-0005-0000-0000-000033160000}"/>
    <cellStyle name="20% - Accent3 2 2 2 2 4" xfId="2901" xr:uid="{00000000-0005-0000-0000-000034160000}"/>
    <cellStyle name="20% - Accent3 2 2 2 2 4 2" xfId="7860" xr:uid="{00000000-0005-0000-0000-000035160000}"/>
    <cellStyle name="20% - Accent3 2 2 2 2 4 2 2" xfId="17774" xr:uid="{00000000-0005-0000-0000-000036160000}"/>
    <cellStyle name="20% - Accent3 2 2 2 2 4 2 2 2" xfId="37606" xr:uid="{00000000-0005-0000-0000-000037160000}"/>
    <cellStyle name="20% - Accent3 2 2 2 2 4 2 3" xfId="27692" xr:uid="{00000000-0005-0000-0000-000038160000}"/>
    <cellStyle name="20% - Accent3 2 2 2 2 4 3" xfId="12817" xr:uid="{00000000-0005-0000-0000-000039160000}"/>
    <cellStyle name="20% - Accent3 2 2 2 2 4 3 2" xfId="32649" xr:uid="{00000000-0005-0000-0000-00003A160000}"/>
    <cellStyle name="20% - Accent3 2 2 2 2 4 4" xfId="22735" xr:uid="{00000000-0005-0000-0000-00003B160000}"/>
    <cellStyle name="20% - Accent3 2 2 2 2 5" xfId="2229" xr:uid="{00000000-0005-0000-0000-00003C160000}"/>
    <cellStyle name="20% - Accent3 2 2 2 2 5 2" xfId="7196" xr:uid="{00000000-0005-0000-0000-00003D160000}"/>
    <cellStyle name="20% - Accent3 2 2 2 2 5 2 2" xfId="17110" xr:uid="{00000000-0005-0000-0000-00003E160000}"/>
    <cellStyle name="20% - Accent3 2 2 2 2 5 2 2 2" xfId="36942" xr:uid="{00000000-0005-0000-0000-00003F160000}"/>
    <cellStyle name="20% - Accent3 2 2 2 2 5 2 3" xfId="27028" xr:uid="{00000000-0005-0000-0000-000040160000}"/>
    <cellStyle name="20% - Accent3 2 2 2 2 5 3" xfId="12153" xr:uid="{00000000-0005-0000-0000-000041160000}"/>
    <cellStyle name="20% - Accent3 2 2 2 2 5 3 2" xfId="31985" xr:uid="{00000000-0005-0000-0000-000042160000}"/>
    <cellStyle name="20% - Accent3 2 2 2 2 5 4" xfId="22071" xr:uid="{00000000-0005-0000-0000-000043160000}"/>
    <cellStyle name="20% - Accent3 2 2 2 2 6" xfId="881" xr:uid="{00000000-0005-0000-0000-000044160000}"/>
    <cellStyle name="20% - Accent3 2 2 2 2 6 2" xfId="5858" xr:uid="{00000000-0005-0000-0000-000045160000}"/>
    <cellStyle name="20% - Accent3 2 2 2 2 6 2 2" xfId="15772" xr:uid="{00000000-0005-0000-0000-000046160000}"/>
    <cellStyle name="20% - Accent3 2 2 2 2 6 2 2 2" xfId="35604" xr:uid="{00000000-0005-0000-0000-000047160000}"/>
    <cellStyle name="20% - Accent3 2 2 2 2 6 2 3" xfId="25690" xr:uid="{00000000-0005-0000-0000-000048160000}"/>
    <cellStyle name="20% - Accent3 2 2 2 2 6 3" xfId="10815" xr:uid="{00000000-0005-0000-0000-000049160000}"/>
    <cellStyle name="20% - Accent3 2 2 2 2 6 3 2" xfId="30647" xr:uid="{00000000-0005-0000-0000-00004A160000}"/>
    <cellStyle name="20% - Accent3 2 2 2 2 6 4" xfId="20733" xr:uid="{00000000-0005-0000-0000-00004B160000}"/>
    <cellStyle name="20% - Accent3 2 2 2 2 7" xfId="4183" xr:uid="{00000000-0005-0000-0000-00004C160000}"/>
    <cellStyle name="20% - Accent3 2 2 2 2 7 2" xfId="9140" xr:uid="{00000000-0005-0000-0000-00004D160000}"/>
    <cellStyle name="20% - Accent3 2 2 2 2 7 2 2" xfId="19054" xr:uid="{00000000-0005-0000-0000-00004E160000}"/>
    <cellStyle name="20% - Accent3 2 2 2 2 7 2 2 2" xfId="38886" xr:uid="{00000000-0005-0000-0000-00004F160000}"/>
    <cellStyle name="20% - Accent3 2 2 2 2 7 2 3" xfId="28972" xr:uid="{00000000-0005-0000-0000-000050160000}"/>
    <cellStyle name="20% - Accent3 2 2 2 2 7 3" xfId="14097" xr:uid="{00000000-0005-0000-0000-000051160000}"/>
    <cellStyle name="20% - Accent3 2 2 2 2 7 3 2" xfId="33929" xr:uid="{00000000-0005-0000-0000-000052160000}"/>
    <cellStyle name="20% - Accent3 2 2 2 2 7 4" xfId="24015" xr:uid="{00000000-0005-0000-0000-000053160000}"/>
    <cellStyle name="20% - Accent3 2 2 2 2 8" xfId="4741" xr:uid="{00000000-0005-0000-0000-000054160000}"/>
    <cellStyle name="20% - Accent3 2 2 2 2 8 2" xfId="9698" xr:uid="{00000000-0005-0000-0000-000055160000}"/>
    <cellStyle name="20% - Accent3 2 2 2 2 8 2 2" xfId="19612" xr:uid="{00000000-0005-0000-0000-000056160000}"/>
    <cellStyle name="20% - Accent3 2 2 2 2 8 2 2 2" xfId="39444" xr:uid="{00000000-0005-0000-0000-000057160000}"/>
    <cellStyle name="20% - Accent3 2 2 2 2 8 2 3" xfId="29530" xr:uid="{00000000-0005-0000-0000-000058160000}"/>
    <cellStyle name="20% - Accent3 2 2 2 2 8 3" xfId="14655" xr:uid="{00000000-0005-0000-0000-000059160000}"/>
    <cellStyle name="20% - Accent3 2 2 2 2 8 3 2" xfId="34487" xr:uid="{00000000-0005-0000-0000-00005A160000}"/>
    <cellStyle name="20% - Accent3 2 2 2 2 8 4" xfId="24573" xr:uid="{00000000-0005-0000-0000-00005B160000}"/>
    <cellStyle name="20% - Accent3 2 2 2 2 9" xfId="5299" xr:uid="{00000000-0005-0000-0000-00005C160000}"/>
    <cellStyle name="20% - Accent3 2 2 2 2 9 2" xfId="15213" xr:uid="{00000000-0005-0000-0000-00005D160000}"/>
    <cellStyle name="20% - Accent3 2 2 2 2 9 2 2" xfId="35045" xr:uid="{00000000-0005-0000-0000-00005E160000}"/>
    <cellStyle name="20% - Accent3 2 2 2 2 9 3" xfId="25131" xr:uid="{00000000-0005-0000-0000-00005F160000}"/>
    <cellStyle name="20% - Accent3 2 2 2 3" xfId="461" xr:uid="{00000000-0005-0000-0000-000060160000}"/>
    <cellStyle name="20% - Accent3 2 2 2 3 10" xfId="20314" xr:uid="{00000000-0005-0000-0000-000061160000}"/>
    <cellStyle name="20% - Accent3 2 2 2 3 2" xfId="1685" xr:uid="{00000000-0005-0000-0000-000062160000}"/>
    <cellStyle name="20% - Accent3 2 2 2 3 2 2" xfId="3698" xr:uid="{00000000-0005-0000-0000-000063160000}"/>
    <cellStyle name="20% - Accent3 2 2 2 3 2 2 2" xfId="8655" xr:uid="{00000000-0005-0000-0000-000064160000}"/>
    <cellStyle name="20% - Accent3 2 2 2 3 2 2 2 2" xfId="18569" xr:uid="{00000000-0005-0000-0000-000065160000}"/>
    <cellStyle name="20% - Accent3 2 2 2 3 2 2 2 2 2" xfId="38401" xr:uid="{00000000-0005-0000-0000-000066160000}"/>
    <cellStyle name="20% - Accent3 2 2 2 3 2 2 2 3" xfId="28487" xr:uid="{00000000-0005-0000-0000-000067160000}"/>
    <cellStyle name="20% - Accent3 2 2 2 3 2 2 3" xfId="13612" xr:uid="{00000000-0005-0000-0000-000068160000}"/>
    <cellStyle name="20% - Accent3 2 2 2 3 2 2 3 2" xfId="33444" xr:uid="{00000000-0005-0000-0000-000069160000}"/>
    <cellStyle name="20% - Accent3 2 2 2 3 2 2 4" xfId="23530" xr:uid="{00000000-0005-0000-0000-00006A160000}"/>
    <cellStyle name="20% - Accent3 2 2 2 3 2 3" xfId="6653" xr:uid="{00000000-0005-0000-0000-00006B160000}"/>
    <cellStyle name="20% - Accent3 2 2 2 3 2 3 2" xfId="16567" xr:uid="{00000000-0005-0000-0000-00006C160000}"/>
    <cellStyle name="20% - Accent3 2 2 2 3 2 3 2 2" xfId="36399" xr:uid="{00000000-0005-0000-0000-00006D160000}"/>
    <cellStyle name="20% - Accent3 2 2 2 3 2 3 3" xfId="26485" xr:uid="{00000000-0005-0000-0000-00006E160000}"/>
    <cellStyle name="20% - Accent3 2 2 2 3 2 4" xfId="11610" xr:uid="{00000000-0005-0000-0000-00006F160000}"/>
    <cellStyle name="20% - Accent3 2 2 2 3 2 4 2" xfId="31442" xr:uid="{00000000-0005-0000-0000-000070160000}"/>
    <cellStyle name="20% - Accent3 2 2 2 3 2 5" xfId="21528" xr:uid="{00000000-0005-0000-0000-000071160000}"/>
    <cellStyle name="20% - Accent3 2 2 2 3 3" xfId="3043" xr:uid="{00000000-0005-0000-0000-000072160000}"/>
    <cellStyle name="20% - Accent3 2 2 2 3 3 2" xfId="8000" xr:uid="{00000000-0005-0000-0000-000073160000}"/>
    <cellStyle name="20% - Accent3 2 2 2 3 3 2 2" xfId="17914" xr:uid="{00000000-0005-0000-0000-000074160000}"/>
    <cellStyle name="20% - Accent3 2 2 2 3 3 2 2 2" xfId="37746" xr:uid="{00000000-0005-0000-0000-000075160000}"/>
    <cellStyle name="20% - Accent3 2 2 2 3 3 2 3" xfId="27832" xr:uid="{00000000-0005-0000-0000-000076160000}"/>
    <cellStyle name="20% - Accent3 2 2 2 3 3 3" xfId="12957" xr:uid="{00000000-0005-0000-0000-000077160000}"/>
    <cellStyle name="20% - Accent3 2 2 2 3 3 3 2" xfId="32789" xr:uid="{00000000-0005-0000-0000-000078160000}"/>
    <cellStyle name="20% - Accent3 2 2 2 3 3 4" xfId="22875" xr:uid="{00000000-0005-0000-0000-000079160000}"/>
    <cellStyle name="20% - Accent3 2 2 2 3 4" xfId="2408" xr:uid="{00000000-0005-0000-0000-00007A160000}"/>
    <cellStyle name="20% - Accent3 2 2 2 3 4 2" xfId="7375" xr:uid="{00000000-0005-0000-0000-00007B160000}"/>
    <cellStyle name="20% - Accent3 2 2 2 3 4 2 2" xfId="17289" xr:uid="{00000000-0005-0000-0000-00007C160000}"/>
    <cellStyle name="20% - Accent3 2 2 2 3 4 2 2 2" xfId="37121" xr:uid="{00000000-0005-0000-0000-00007D160000}"/>
    <cellStyle name="20% - Accent3 2 2 2 3 4 2 3" xfId="27207" xr:uid="{00000000-0005-0000-0000-00007E160000}"/>
    <cellStyle name="20% - Accent3 2 2 2 3 4 3" xfId="12332" xr:uid="{00000000-0005-0000-0000-00007F160000}"/>
    <cellStyle name="20% - Accent3 2 2 2 3 4 3 2" xfId="32164" xr:uid="{00000000-0005-0000-0000-000080160000}"/>
    <cellStyle name="20% - Accent3 2 2 2 3 4 4" xfId="22250" xr:uid="{00000000-0005-0000-0000-000081160000}"/>
    <cellStyle name="20% - Accent3 2 2 2 3 5" xfId="1022" xr:uid="{00000000-0005-0000-0000-000082160000}"/>
    <cellStyle name="20% - Accent3 2 2 2 3 5 2" xfId="5998" xr:uid="{00000000-0005-0000-0000-000083160000}"/>
    <cellStyle name="20% - Accent3 2 2 2 3 5 2 2" xfId="15912" xr:uid="{00000000-0005-0000-0000-000084160000}"/>
    <cellStyle name="20% - Accent3 2 2 2 3 5 2 2 2" xfId="35744" xr:uid="{00000000-0005-0000-0000-000085160000}"/>
    <cellStyle name="20% - Accent3 2 2 2 3 5 2 3" xfId="25830" xr:uid="{00000000-0005-0000-0000-000086160000}"/>
    <cellStyle name="20% - Accent3 2 2 2 3 5 3" xfId="10955" xr:uid="{00000000-0005-0000-0000-000087160000}"/>
    <cellStyle name="20% - Accent3 2 2 2 3 5 3 2" xfId="30787" xr:uid="{00000000-0005-0000-0000-000088160000}"/>
    <cellStyle name="20% - Accent3 2 2 2 3 5 4" xfId="20873" xr:uid="{00000000-0005-0000-0000-000089160000}"/>
    <cellStyle name="20% - Accent3 2 2 2 3 6" xfId="4323" xr:uid="{00000000-0005-0000-0000-00008A160000}"/>
    <cellStyle name="20% - Accent3 2 2 2 3 6 2" xfId="9280" xr:uid="{00000000-0005-0000-0000-00008B160000}"/>
    <cellStyle name="20% - Accent3 2 2 2 3 6 2 2" xfId="19194" xr:uid="{00000000-0005-0000-0000-00008C160000}"/>
    <cellStyle name="20% - Accent3 2 2 2 3 6 2 2 2" xfId="39026" xr:uid="{00000000-0005-0000-0000-00008D160000}"/>
    <cellStyle name="20% - Accent3 2 2 2 3 6 2 3" xfId="29112" xr:uid="{00000000-0005-0000-0000-00008E160000}"/>
    <cellStyle name="20% - Accent3 2 2 2 3 6 3" xfId="14237" xr:uid="{00000000-0005-0000-0000-00008F160000}"/>
    <cellStyle name="20% - Accent3 2 2 2 3 6 3 2" xfId="34069" xr:uid="{00000000-0005-0000-0000-000090160000}"/>
    <cellStyle name="20% - Accent3 2 2 2 3 6 4" xfId="24155" xr:uid="{00000000-0005-0000-0000-000091160000}"/>
    <cellStyle name="20% - Accent3 2 2 2 3 7" xfId="4881" xr:uid="{00000000-0005-0000-0000-000092160000}"/>
    <cellStyle name="20% - Accent3 2 2 2 3 7 2" xfId="9838" xr:uid="{00000000-0005-0000-0000-000093160000}"/>
    <cellStyle name="20% - Accent3 2 2 2 3 7 2 2" xfId="19752" xr:uid="{00000000-0005-0000-0000-000094160000}"/>
    <cellStyle name="20% - Accent3 2 2 2 3 7 2 2 2" xfId="39584" xr:uid="{00000000-0005-0000-0000-000095160000}"/>
    <cellStyle name="20% - Accent3 2 2 2 3 7 2 3" xfId="29670" xr:uid="{00000000-0005-0000-0000-000096160000}"/>
    <cellStyle name="20% - Accent3 2 2 2 3 7 3" xfId="14795" xr:uid="{00000000-0005-0000-0000-000097160000}"/>
    <cellStyle name="20% - Accent3 2 2 2 3 7 3 2" xfId="34627" xr:uid="{00000000-0005-0000-0000-000098160000}"/>
    <cellStyle name="20% - Accent3 2 2 2 3 7 4" xfId="24713" xr:uid="{00000000-0005-0000-0000-000099160000}"/>
    <cellStyle name="20% - Accent3 2 2 2 3 8" xfId="5439" xr:uid="{00000000-0005-0000-0000-00009A160000}"/>
    <cellStyle name="20% - Accent3 2 2 2 3 8 2" xfId="15353" xr:uid="{00000000-0005-0000-0000-00009B160000}"/>
    <cellStyle name="20% - Accent3 2 2 2 3 8 2 2" xfId="35185" xr:uid="{00000000-0005-0000-0000-00009C160000}"/>
    <cellStyle name="20% - Accent3 2 2 2 3 8 3" xfId="25271" xr:uid="{00000000-0005-0000-0000-00009D160000}"/>
    <cellStyle name="20% - Accent3 2 2 2 3 9" xfId="10396" xr:uid="{00000000-0005-0000-0000-00009E160000}"/>
    <cellStyle name="20% - Accent3 2 2 2 3 9 2" xfId="30228" xr:uid="{00000000-0005-0000-0000-00009F160000}"/>
    <cellStyle name="20% - Accent3 2 2 2 4" xfId="1326" xr:uid="{00000000-0005-0000-0000-0000A0160000}"/>
    <cellStyle name="20% - Accent3 2 2 2 4 2" xfId="3339" xr:uid="{00000000-0005-0000-0000-0000A1160000}"/>
    <cellStyle name="20% - Accent3 2 2 2 4 2 2" xfId="8296" xr:uid="{00000000-0005-0000-0000-0000A2160000}"/>
    <cellStyle name="20% - Accent3 2 2 2 4 2 2 2" xfId="18210" xr:uid="{00000000-0005-0000-0000-0000A3160000}"/>
    <cellStyle name="20% - Accent3 2 2 2 4 2 2 2 2" xfId="38042" xr:uid="{00000000-0005-0000-0000-0000A4160000}"/>
    <cellStyle name="20% - Accent3 2 2 2 4 2 2 3" xfId="28128" xr:uid="{00000000-0005-0000-0000-0000A5160000}"/>
    <cellStyle name="20% - Accent3 2 2 2 4 2 3" xfId="13253" xr:uid="{00000000-0005-0000-0000-0000A6160000}"/>
    <cellStyle name="20% - Accent3 2 2 2 4 2 3 2" xfId="33085" xr:uid="{00000000-0005-0000-0000-0000A7160000}"/>
    <cellStyle name="20% - Accent3 2 2 2 4 2 4" xfId="23171" xr:uid="{00000000-0005-0000-0000-0000A8160000}"/>
    <cellStyle name="20% - Accent3 2 2 2 4 3" xfId="6294" xr:uid="{00000000-0005-0000-0000-0000A9160000}"/>
    <cellStyle name="20% - Accent3 2 2 2 4 3 2" xfId="16208" xr:uid="{00000000-0005-0000-0000-0000AA160000}"/>
    <cellStyle name="20% - Accent3 2 2 2 4 3 2 2" xfId="36040" xr:uid="{00000000-0005-0000-0000-0000AB160000}"/>
    <cellStyle name="20% - Accent3 2 2 2 4 3 3" xfId="26126" xr:uid="{00000000-0005-0000-0000-0000AC160000}"/>
    <cellStyle name="20% - Accent3 2 2 2 4 4" xfId="11251" xr:uid="{00000000-0005-0000-0000-0000AD160000}"/>
    <cellStyle name="20% - Accent3 2 2 2 4 4 2" xfId="31083" xr:uid="{00000000-0005-0000-0000-0000AE160000}"/>
    <cellStyle name="20% - Accent3 2 2 2 4 5" xfId="21169" xr:uid="{00000000-0005-0000-0000-0000AF160000}"/>
    <cellStyle name="20% - Accent3 2 2 2 5" xfId="2761" xr:uid="{00000000-0005-0000-0000-0000B0160000}"/>
    <cellStyle name="20% - Accent3 2 2 2 5 2" xfId="7721" xr:uid="{00000000-0005-0000-0000-0000B1160000}"/>
    <cellStyle name="20% - Accent3 2 2 2 5 2 2" xfId="17635" xr:uid="{00000000-0005-0000-0000-0000B2160000}"/>
    <cellStyle name="20% - Accent3 2 2 2 5 2 2 2" xfId="37467" xr:uid="{00000000-0005-0000-0000-0000B3160000}"/>
    <cellStyle name="20% - Accent3 2 2 2 5 2 3" xfId="27553" xr:uid="{00000000-0005-0000-0000-0000B4160000}"/>
    <cellStyle name="20% - Accent3 2 2 2 5 3" xfId="12678" xr:uid="{00000000-0005-0000-0000-0000B5160000}"/>
    <cellStyle name="20% - Accent3 2 2 2 5 3 2" xfId="32510" xr:uid="{00000000-0005-0000-0000-0000B6160000}"/>
    <cellStyle name="20% - Accent3 2 2 2 5 4" xfId="22596" xr:uid="{00000000-0005-0000-0000-0000B7160000}"/>
    <cellStyle name="20% - Accent3 2 2 2 6" xfId="2049" xr:uid="{00000000-0005-0000-0000-0000B8160000}"/>
    <cellStyle name="20% - Accent3 2 2 2 6 2" xfId="7016" xr:uid="{00000000-0005-0000-0000-0000B9160000}"/>
    <cellStyle name="20% - Accent3 2 2 2 6 2 2" xfId="16930" xr:uid="{00000000-0005-0000-0000-0000BA160000}"/>
    <cellStyle name="20% - Accent3 2 2 2 6 2 2 2" xfId="36762" xr:uid="{00000000-0005-0000-0000-0000BB160000}"/>
    <cellStyle name="20% - Accent3 2 2 2 6 2 3" xfId="26848" xr:uid="{00000000-0005-0000-0000-0000BC160000}"/>
    <cellStyle name="20% - Accent3 2 2 2 6 3" xfId="11973" xr:uid="{00000000-0005-0000-0000-0000BD160000}"/>
    <cellStyle name="20% - Accent3 2 2 2 6 3 2" xfId="31805" xr:uid="{00000000-0005-0000-0000-0000BE160000}"/>
    <cellStyle name="20% - Accent3 2 2 2 6 4" xfId="21891" xr:uid="{00000000-0005-0000-0000-0000BF160000}"/>
    <cellStyle name="20% - Accent3 2 2 2 7" xfId="742" xr:uid="{00000000-0005-0000-0000-0000C0160000}"/>
    <cellStyle name="20% - Accent3 2 2 2 7 2" xfId="5719" xr:uid="{00000000-0005-0000-0000-0000C1160000}"/>
    <cellStyle name="20% - Accent3 2 2 2 7 2 2" xfId="15633" xr:uid="{00000000-0005-0000-0000-0000C2160000}"/>
    <cellStyle name="20% - Accent3 2 2 2 7 2 2 2" xfId="35465" xr:uid="{00000000-0005-0000-0000-0000C3160000}"/>
    <cellStyle name="20% - Accent3 2 2 2 7 2 3" xfId="25551" xr:uid="{00000000-0005-0000-0000-0000C4160000}"/>
    <cellStyle name="20% - Accent3 2 2 2 7 3" xfId="10676" xr:uid="{00000000-0005-0000-0000-0000C5160000}"/>
    <cellStyle name="20% - Accent3 2 2 2 7 3 2" xfId="30508" xr:uid="{00000000-0005-0000-0000-0000C6160000}"/>
    <cellStyle name="20% - Accent3 2 2 2 7 4" xfId="20594" xr:uid="{00000000-0005-0000-0000-0000C7160000}"/>
    <cellStyle name="20% - Accent3 2 2 2 8" xfId="4044" xr:uid="{00000000-0005-0000-0000-0000C8160000}"/>
    <cellStyle name="20% - Accent3 2 2 2 8 2" xfId="9001" xr:uid="{00000000-0005-0000-0000-0000C9160000}"/>
    <cellStyle name="20% - Accent3 2 2 2 8 2 2" xfId="18915" xr:uid="{00000000-0005-0000-0000-0000CA160000}"/>
    <cellStyle name="20% - Accent3 2 2 2 8 2 2 2" xfId="38747" xr:uid="{00000000-0005-0000-0000-0000CB160000}"/>
    <cellStyle name="20% - Accent3 2 2 2 8 2 3" xfId="28833" xr:uid="{00000000-0005-0000-0000-0000CC160000}"/>
    <cellStyle name="20% - Accent3 2 2 2 8 3" xfId="13958" xr:uid="{00000000-0005-0000-0000-0000CD160000}"/>
    <cellStyle name="20% - Accent3 2 2 2 8 3 2" xfId="33790" xr:uid="{00000000-0005-0000-0000-0000CE160000}"/>
    <cellStyle name="20% - Accent3 2 2 2 8 4" xfId="23876" xr:uid="{00000000-0005-0000-0000-0000CF160000}"/>
    <cellStyle name="20% - Accent3 2 2 2 9" xfId="4602" xr:uid="{00000000-0005-0000-0000-0000D0160000}"/>
    <cellStyle name="20% - Accent3 2 2 2 9 2" xfId="9559" xr:uid="{00000000-0005-0000-0000-0000D1160000}"/>
    <cellStyle name="20% - Accent3 2 2 2 9 2 2" xfId="19473" xr:uid="{00000000-0005-0000-0000-0000D2160000}"/>
    <cellStyle name="20% - Accent3 2 2 2 9 2 2 2" xfId="39305" xr:uid="{00000000-0005-0000-0000-0000D3160000}"/>
    <cellStyle name="20% - Accent3 2 2 2 9 2 3" xfId="29391" xr:uid="{00000000-0005-0000-0000-0000D4160000}"/>
    <cellStyle name="20% - Accent3 2 2 2 9 3" xfId="14516" xr:uid="{00000000-0005-0000-0000-0000D5160000}"/>
    <cellStyle name="20% - Accent3 2 2 2 9 3 2" xfId="34348" xr:uid="{00000000-0005-0000-0000-0000D6160000}"/>
    <cellStyle name="20% - Accent3 2 2 2 9 4" xfId="24434" xr:uid="{00000000-0005-0000-0000-0000D7160000}"/>
    <cellStyle name="20% - Accent3 2 2 3" xfId="252" xr:uid="{00000000-0005-0000-0000-0000D8160000}"/>
    <cellStyle name="20% - Accent3 2 2 3 10" xfId="10190" xr:uid="{00000000-0005-0000-0000-0000D9160000}"/>
    <cellStyle name="20% - Accent3 2 2 3 10 2" xfId="30022" xr:uid="{00000000-0005-0000-0000-0000DA160000}"/>
    <cellStyle name="20% - Accent3 2 2 3 11" xfId="20108" xr:uid="{00000000-0005-0000-0000-0000DB160000}"/>
    <cellStyle name="20% - Accent3 2 2 3 2" xfId="534" xr:uid="{00000000-0005-0000-0000-0000DC160000}"/>
    <cellStyle name="20% - Accent3 2 2 3 2 10" xfId="20387" xr:uid="{00000000-0005-0000-0000-0000DD160000}"/>
    <cellStyle name="20% - Accent3 2 2 3 2 2" xfId="1775" xr:uid="{00000000-0005-0000-0000-0000DE160000}"/>
    <cellStyle name="20% - Accent3 2 2 3 2 2 2" xfId="3788" xr:uid="{00000000-0005-0000-0000-0000DF160000}"/>
    <cellStyle name="20% - Accent3 2 2 3 2 2 2 2" xfId="8745" xr:uid="{00000000-0005-0000-0000-0000E0160000}"/>
    <cellStyle name="20% - Accent3 2 2 3 2 2 2 2 2" xfId="18659" xr:uid="{00000000-0005-0000-0000-0000E1160000}"/>
    <cellStyle name="20% - Accent3 2 2 3 2 2 2 2 2 2" xfId="38491" xr:uid="{00000000-0005-0000-0000-0000E2160000}"/>
    <cellStyle name="20% - Accent3 2 2 3 2 2 2 2 3" xfId="28577" xr:uid="{00000000-0005-0000-0000-0000E3160000}"/>
    <cellStyle name="20% - Accent3 2 2 3 2 2 2 3" xfId="13702" xr:uid="{00000000-0005-0000-0000-0000E4160000}"/>
    <cellStyle name="20% - Accent3 2 2 3 2 2 2 3 2" xfId="33534" xr:uid="{00000000-0005-0000-0000-0000E5160000}"/>
    <cellStyle name="20% - Accent3 2 2 3 2 2 2 4" xfId="23620" xr:uid="{00000000-0005-0000-0000-0000E6160000}"/>
    <cellStyle name="20% - Accent3 2 2 3 2 2 3" xfId="6743" xr:uid="{00000000-0005-0000-0000-0000E7160000}"/>
    <cellStyle name="20% - Accent3 2 2 3 2 2 3 2" xfId="16657" xr:uid="{00000000-0005-0000-0000-0000E8160000}"/>
    <cellStyle name="20% - Accent3 2 2 3 2 2 3 2 2" xfId="36489" xr:uid="{00000000-0005-0000-0000-0000E9160000}"/>
    <cellStyle name="20% - Accent3 2 2 3 2 2 3 3" xfId="26575" xr:uid="{00000000-0005-0000-0000-0000EA160000}"/>
    <cellStyle name="20% - Accent3 2 2 3 2 2 4" xfId="11700" xr:uid="{00000000-0005-0000-0000-0000EB160000}"/>
    <cellStyle name="20% - Accent3 2 2 3 2 2 4 2" xfId="31532" xr:uid="{00000000-0005-0000-0000-0000EC160000}"/>
    <cellStyle name="20% - Accent3 2 2 3 2 2 5" xfId="21618" xr:uid="{00000000-0005-0000-0000-0000ED160000}"/>
    <cellStyle name="20% - Accent3 2 2 3 2 3" xfId="3116" xr:uid="{00000000-0005-0000-0000-0000EE160000}"/>
    <cellStyle name="20% - Accent3 2 2 3 2 3 2" xfId="8073" xr:uid="{00000000-0005-0000-0000-0000EF160000}"/>
    <cellStyle name="20% - Accent3 2 2 3 2 3 2 2" xfId="17987" xr:uid="{00000000-0005-0000-0000-0000F0160000}"/>
    <cellStyle name="20% - Accent3 2 2 3 2 3 2 2 2" xfId="37819" xr:uid="{00000000-0005-0000-0000-0000F1160000}"/>
    <cellStyle name="20% - Accent3 2 2 3 2 3 2 3" xfId="27905" xr:uid="{00000000-0005-0000-0000-0000F2160000}"/>
    <cellStyle name="20% - Accent3 2 2 3 2 3 3" xfId="13030" xr:uid="{00000000-0005-0000-0000-0000F3160000}"/>
    <cellStyle name="20% - Accent3 2 2 3 2 3 3 2" xfId="32862" xr:uid="{00000000-0005-0000-0000-0000F4160000}"/>
    <cellStyle name="20% - Accent3 2 2 3 2 3 4" xfId="22948" xr:uid="{00000000-0005-0000-0000-0000F5160000}"/>
    <cellStyle name="20% - Accent3 2 2 3 2 4" xfId="2498" xr:uid="{00000000-0005-0000-0000-0000F6160000}"/>
    <cellStyle name="20% - Accent3 2 2 3 2 4 2" xfId="7465" xr:uid="{00000000-0005-0000-0000-0000F7160000}"/>
    <cellStyle name="20% - Accent3 2 2 3 2 4 2 2" xfId="17379" xr:uid="{00000000-0005-0000-0000-0000F8160000}"/>
    <cellStyle name="20% - Accent3 2 2 3 2 4 2 2 2" xfId="37211" xr:uid="{00000000-0005-0000-0000-0000F9160000}"/>
    <cellStyle name="20% - Accent3 2 2 3 2 4 2 3" xfId="27297" xr:uid="{00000000-0005-0000-0000-0000FA160000}"/>
    <cellStyle name="20% - Accent3 2 2 3 2 4 3" xfId="12422" xr:uid="{00000000-0005-0000-0000-0000FB160000}"/>
    <cellStyle name="20% - Accent3 2 2 3 2 4 3 2" xfId="32254" xr:uid="{00000000-0005-0000-0000-0000FC160000}"/>
    <cellStyle name="20% - Accent3 2 2 3 2 4 4" xfId="22340" xr:uid="{00000000-0005-0000-0000-0000FD160000}"/>
    <cellStyle name="20% - Accent3 2 2 3 2 5" xfId="1095" xr:uid="{00000000-0005-0000-0000-0000FE160000}"/>
    <cellStyle name="20% - Accent3 2 2 3 2 5 2" xfId="6071" xr:uid="{00000000-0005-0000-0000-0000FF160000}"/>
    <cellStyle name="20% - Accent3 2 2 3 2 5 2 2" xfId="15985" xr:uid="{00000000-0005-0000-0000-000000170000}"/>
    <cellStyle name="20% - Accent3 2 2 3 2 5 2 2 2" xfId="35817" xr:uid="{00000000-0005-0000-0000-000001170000}"/>
    <cellStyle name="20% - Accent3 2 2 3 2 5 2 3" xfId="25903" xr:uid="{00000000-0005-0000-0000-000002170000}"/>
    <cellStyle name="20% - Accent3 2 2 3 2 5 3" xfId="11028" xr:uid="{00000000-0005-0000-0000-000003170000}"/>
    <cellStyle name="20% - Accent3 2 2 3 2 5 3 2" xfId="30860" xr:uid="{00000000-0005-0000-0000-000004170000}"/>
    <cellStyle name="20% - Accent3 2 2 3 2 5 4" xfId="20946" xr:uid="{00000000-0005-0000-0000-000005170000}"/>
    <cellStyle name="20% - Accent3 2 2 3 2 6" xfId="4396" xr:uid="{00000000-0005-0000-0000-000006170000}"/>
    <cellStyle name="20% - Accent3 2 2 3 2 6 2" xfId="9353" xr:uid="{00000000-0005-0000-0000-000007170000}"/>
    <cellStyle name="20% - Accent3 2 2 3 2 6 2 2" xfId="19267" xr:uid="{00000000-0005-0000-0000-000008170000}"/>
    <cellStyle name="20% - Accent3 2 2 3 2 6 2 2 2" xfId="39099" xr:uid="{00000000-0005-0000-0000-000009170000}"/>
    <cellStyle name="20% - Accent3 2 2 3 2 6 2 3" xfId="29185" xr:uid="{00000000-0005-0000-0000-00000A170000}"/>
    <cellStyle name="20% - Accent3 2 2 3 2 6 3" xfId="14310" xr:uid="{00000000-0005-0000-0000-00000B170000}"/>
    <cellStyle name="20% - Accent3 2 2 3 2 6 3 2" xfId="34142" xr:uid="{00000000-0005-0000-0000-00000C170000}"/>
    <cellStyle name="20% - Accent3 2 2 3 2 6 4" xfId="24228" xr:uid="{00000000-0005-0000-0000-00000D170000}"/>
    <cellStyle name="20% - Accent3 2 2 3 2 7" xfId="4954" xr:uid="{00000000-0005-0000-0000-00000E170000}"/>
    <cellStyle name="20% - Accent3 2 2 3 2 7 2" xfId="9911" xr:uid="{00000000-0005-0000-0000-00000F170000}"/>
    <cellStyle name="20% - Accent3 2 2 3 2 7 2 2" xfId="19825" xr:uid="{00000000-0005-0000-0000-000010170000}"/>
    <cellStyle name="20% - Accent3 2 2 3 2 7 2 2 2" xfId="39657" xr:uid="{00000000-0005-0000-0000-000011170000}"/>
    <cellStyle name="20% - Accent3 2 2 3 2 7 2 3" xfId="29743" xr:uid="{00000000-0005-0000-0000-000012170000}"/>
    <cellStyle name="20% - Accent3 2 2 3 2 7 3" xfId="14868" xr:uid="{00000000-0005-0000-0000-000013170000}"/>
    <cellStyle name="20% - Accent3 2 2 3 2 7 3 2" xfId="34700" xr:uid="{00000000-0005-0000-0000-000014170000}"/>
    <cellStyle name="20% - Accent3 2 2 3 2 7 4" xfId="24786" xr:uid="{00000000-0005-0000-0000-000015170000}"/>
    <cellStyle name="20% - Accent3 2 2 3 2 8" xfId="5512" xr:uid="{00000000-0005-0000-0000-000016170000}"/>
    <cellStyle name="20% - Accent3 2 2 3 2 8 2" xfId="15426" xr:uid="{00000000-0005-0000-0000-000017170000}"/>
    <cellStyle name="20% - Accent3 2 2 3 2 8 2 2" xfId="35258" xr:uid="{00000000-0005-0000-0000-000018170000}"/>
    <cellStyle name="20% - Accent3 2 2 3 2 8 3" xfId="25344" xr:uid="{00000000-0005-0000-0000-000019170000}"/>
    <cellStyle name="20% - Accent3 2 2 3 2 9" xfId="10469" xr:uid="{00000000-0005-0000-0000-00001A170000}"/>
    <cellStyle name="20% - Accent3 2 2 3 2 9 2" xfId="30301" xr:uid="{00000000-0005-0000-0000-00001B170000}"/>
    <cellStyle name="20% - Accent3 2 2 3 3" xfId="1416" xr:uid="{00000000-0005-0000-0000-00001C170000}"/>
    <cellStyle name="20% - Accent3 2 2 3 3 2" xfId="3429" xr:uid="{00000000-0005-0000-0000-00001D170000}"/>
    <cellStyle name="20% - Accent3 2 2 3 3 2 2" xfId="8386" xr:uid="{00000000-0005-0000-0000-00001E170000}"/>
    <cellStyle name="20% - Accent3 2 2 3 3 2 2 2" xfId="18300" xr:uid="{00000000-0005-0000-0000-00001F170000}"/>
    <cellStyle name="20% - Accent3 2 2 3 3 2 2 2 2" xfId="38132" xr:uid="{00000000-0005-0000-0000-000020170000}"/>
    <cellStyle name="20% - Accent3 2 2 3 3 2 2 3" xfId="28218" xr:uid="{00000000-0005-0000-0000-000021170000}"/>
    <cellStyle name="20% - Accent3 2 2 3 3 2 3" xfId="13343" xr:uid="{00000000-0005-0000-0000-000022170000}"/>
    <cellStyle name="20% - Accent3 2 2 3 3 2 3 2" xfId="33175" xr:uid="{00000000-0005-0000-0000-000023170000}"/>
    <cellStyle name="20% - Accent3 2 2 3 3 2 4" xfId="23261" xr:uid="{00000000-0005-0000-0000-000024170000}"/>
    <cellStyle name="20% - Accent3 2 2 3 3 3" xfId="6384" xr:uid="{00000000-0005-0000-0000-000025170000}"/>
    <cellStyle name="20% - Accent3 2 2 3 3 3 2" xfId="16298" xr:uid="{00000000-0005-0000-0000-000026170000}"/>
    <cellStyle name="20% - Accent3 2 2 3 3 3 2 2" xfId="36130" xr:uid="{00000000-0005-0000-0000-000027170000}"/>
    <cellStyle name="20% - Accent3 2 2 3 3 3 3" xfId="26216" xr:uid="{00000000-0005-0000-0000-000028170000}"/>
    <cellStyle name="20% - Accent3 2 2 3 3 4" xfId="11341" xr:uid="{00000000-0005-0000-0000-000029170000}"/>
    <cellStyle name="20% - Accent3 2 2 3 3 4 2" xfId="31173" xr:uid="{00000000-0005-0000-0000-00002A170000}"/>
    <cellStyle name="20% - Accent3 2 2 3 3 5" xfId="21259" xr:uid="{00000000-0005-0000-0000-00002B170000}"/>
    <cellStyle name="20% - Accent3 2 2 3 4" xfId="2835" xr:uid="{00000000-0005-0000-0000-00002C170000}"/>
    <cellStyle name="20% - Accent3 2 2 3 4 2" xfId="7794" xr:uid="{00000000-0005-0000-0000-00002D170000}"/>
    <cellStyle name="20% - Accent3 2 2 3 4 2 2" xfId="17708" xr:uid="{00000000-0005-0000-0000-00002E170000}"/>
    <cellStyle name="20% - Accent3 2 2 3 4 2 2 2" xfId="37540" xr:uid="{00000000-0005-0000-0000-00002F170000}"/>
    <cellStyle name="20% - Accent3 2 2 3 4 2 3" xfId="27626" xr:uid="{00000000-0005-0000-0000-000030170000}"/>
    <cellStyle name="20% - Accent3 2 2 3 4 3" xfId="12751" xr:uid="{00000000-0005-0000-0000-000031170000}"/>
    <cellStyle name="20% - Accent3 2 2 3 4 3 2" xfId="32583" xr:uid="{00000000-0005-0000-0000-000032170000}"/>
    <cellStyle name="20% - Accent3 2 2 3 4 4" xfId="22669" xr:uid="{00000000-0005-0000-0000-000033170000}"/>
    <cellStyle name="20% - Accent3 2 2 3 5" xfId="2139" xr:uid="{00000000-0005-0000-0000-000034170000}"/>
    <cellStyle name="20% - Accent3 2 2 3 5 2" xfId="7106" xr:uid="{00000000-0005-0000-0000-000035170000}"/>
    <cellStyle name="20% - Accent3 2 2 3 5 2 2" xfId="17020" xr:uid="{00000000-0005-0000-0000-000036170000}"/>
    <cellStyle name="20% - Accent3 2 2 3 5 2 2 2" xfId="36852" xr:uid="{00000000-0005-0000-0000-000037170000}"/>
    <cellStyle name="20% - Accent3 2 2 3 5 2 3" xfId="26938" xr:uid="{00000000-0005-0000-0000-000038170000}"/>
    <cellStyle name="20% - Accent3 2 2 3 5 3" xfId="12063" xr:uid="{00000000-0005-0000-0000-000039170000}"/>
    <cellStyle name="20% - Accent3 2 2 3 5 3 2" xfId="31895" xr:uid="{00000000-0005-0000-0000-00003A170000}"/>
    <cellStyle name="20% - Accent3 2 2 3 5 4" xfId="21981" xr:uid="{00000000-0005-0000-0000-00003B170000}"/>
    <cellStyle name="20% - Accent3 2 2 3 6" xfId="815" xr:uid="{00000000-0005-0000-0000-00003C170000}"/>
    <cellStyle name="20% - Accent3 2 2 3 6 2" xfId="5792" xr:uid="{00000000-0005-0000-0000-00003D170000}"/>
    <cellStyle name="20% - Accent3 2 2 3 6 2 2" xfId="15706" xr:uid="{00000000-0005-0000-0000-00003E170000}"/>
    <cellStyle name="20% - Accent3 2 2 3 6 2 2 2" xfId="35538" xr:uid="{00000000-0005-0000-0000-00003F170000}"/>
    <cellStyle name="20% - Accent3 2 2 3 6 2 3" xfId="25624" xr:uid="{00000000-0005-0000-0000-000040170000}"/>
    <cellStyle name="20% - Accent3 2 2 3 6 3" xfId="10749" xr:uid="{00000000-0005-0000-0000-000041170000}"/>
    <cellStyle name="20% - Accent3 2 2 3 6 3 2" xfId="30581" xr:uid="{00000000-0005-0000-0000-000042170000}"/>
    <cellStyle name="20% - Accent3 2 2 3 6 4" xfId="20667" xr:uid="{00000000-0005-0000-0000-000043170000}"/>
    <cellStyle name="20% - Accent3 2 2 3 7" xfId="4117" xr:uid="{00000000-0005-0000-0000-000044170000}"/>
    <cellStyle name="20% - Accent3 2 2 3 7 2" xfId="9074" xr:uid="{00000000-0005-0000-0000-000045170000}"/>
    <cellStyle name="20% - Accent3 2 2 3 7 2 2" xfId="18988" xr:uid="{00000000-0005-0000-0000-000046170000}"/>
    <cellStyle name="20% - Accent3 2 2 3 7 2 2 2" xfId="38820" xr:uid="{00000000-0005-0000-0000-000047170000}"/>
    <cellStyle name="20% - Accent3 2 2 3 7 2 3" xfId="28906" xr:uid="{00000000-0005-0000-0000-000048170000}"/>
    <cellStyle name="20% - Accent3 2 2 3 7 3" xfId="14031" xr:uid="{00000000-0005-0000-0000-000049170000}"/>
    <cellStyle name="20% - Accent3 2 2 3 7 3 2" xfId="33863" xr:uid="{00000000-0005-0000-0000-00004A170000}"/>
    <cellStyle name="20% - Accent3 2 2 3 7 4" xfId="23949" xr:uid="{00000000-0005-0000-0000-00004B170000}"/>
    <cellStyle name="20% - Accent3 2 2 3 8" xfId="4675" xr:uid="{00000000-0005-0000-0000-00004C170000}"/>
    <cellStyle name="20% - Accent3 2 2 3 8 2" xfId="9632" xr:uid="{00000000-0005-0000-0000-00004D170000}"/>
    <cellStyle name="20% - Accent3 2 2 3 8 2 2" xfId="19546" xr:uid="{00000000-0005-0000-0000-00004E170000}"/>
    <cellStyle name="20% - Accent3 2 2 3 8 2 2 2" xfId="39378" xr:uid="{00000000-0005-0000-0000-00004F170000}"/>
    <cellStyle name="20% - Accent3 2 2 3 8 2 3" xfId="29464" xr:uid="{00000000-0005-0000-0000-000050170000}"/>
    <cellStyle name="20% - Accent3 2 2 3 8 3" xfId="14589" xr:uid="{00000000-0005-0000-0000-000051170000}"/>
    <cellStyle name="20% - Accent3 2 2 3 8 3 2" xfId="34421" xr:uid="{00000000-0005-0000-0000-000052170000}"/>
    <cellStyle name="20% - Accent3 2 2 3 8 4" xfId="24507" xr:uid="{00000000-0005-0000-0000-000053170000}"/>
    <cellStyle name="20% - Accent3 2 2 3 9" xfId="5233" xr:uid="{00000000-0005-0000-0000-000054170000}"/>
    <cellStyle name="20% - Accent3 2 2 3 9 2" xfId="15147" xr:uid="{00000000-0005-0000-0000-000055170000}"/>
    <cellStyle name="20% - Accent3 2 2 3 9 2 2" xfId="34979" xr:uid="{00000000-0005-0000-0000-000056170000}"/>
    <cellStyle name="20% - Accent3 2 2 3 9 3" xfId="25065" xr:uid="{00000000-0005-0000-0000-000057170000}"/>
    <cellStyle name="20% - Accent3 2 2 4" xfId="395" xr:uid="{00000000-0005-0000-0000-000058170000}"/>
    <cellStyle name="20% - Accent3 2 2 4 10" xfId="20248" xr:uid="{00000000-0005-0000-0000-000059170000}"/>
    <cellStyle name="20% - Accent3 2 2 4 2" xfId="1595" xr:uid="{00000000-0005-0000-0000-00005A170000}"/>
    <cellStyle name="20% - Accent3 2 2 4 2 2" xfId="3608" xr:uid="{00000000-0005-0000-0000-00005B170000}"/>
    <cellStyle name="20% - Accent3 2 2 4 2 2 2" xfId="8565" xr:uid="{00000000-0005-0000-0000-00005C170000}"/>
    <cellStyle name="20% - Accent3 2 2 4 2 2 2 2" xfId="18479" xr:uid="{00000000-0005-0000-0000-00005D170000}"/>
    <cellStyle name="20% - Accent3 2 2 4 2 2 2 2 2" xfId="38311" xr:uid="{00000000-0005-0000-0000-00005E170000}"/>
    <cellStyle name="20% - Accent3 2 2 4 2 2 2 3" xfId="28397" xr:uid="{00000000-0005-0000-0000-00005F170000}"/>
    <cellStyle name="20% - Accent3 2 2 4 2 2 3" xfId="13522" xr:uid="{00000000-0005-0000-0000-000060170000}"/>
    <cellStyle name="20% - Accent3 2 2 4 2 2 3 2" xfId="33354" xr:uid="{00000000-0005-0000-0000-000061170000}"/>
    <cellStyle name="20% - Accent3 2 2 4 2 2 4" xfId="23440" xr:uid="{00000000-0005-0000-0000-000062170000}"/>
    <cellStyle name="20% - Accent3 2 2 4 2 3" xfId="6563" xr:uid="{00000000-0005-0000-0000-000063170000}"/>
    <cellStyle name="20% - Accent3 2 2 4 2 3 2" xfId="16477" xr:uid="{00000000-0005-0000-0000-000064170000}"/>
    <cellStyle name="20% - Accent3 2 2 4 2 3 2 2" xfId="36309" xr:uid="{00000000-0005-0000-0000-000065170000}"/>
    <cellStyle name="20% - Accent3 2 2 4 2 3 3" xfId="26395" xr:uid="{00000000-0005-0000-0000-000066170000}"/>
    <cellStyle name="20% - Accent3 2 2 4 2 4" xfId="11520" xr:uid="{00000000-0005-0000-0000-000067170000}"/>
    <cellStyle name="20% - Accent3 2 2 4 2 4 2" xfId="31352" xr:uid="{00000000-0005-0000-0000-000068170000}"/>
    <cellStyle name="20% - Accent3 2 2 4 2 5" xfId="21438" xr:uid="{00000000-0005-0000-0000-000069170000}"/>
    <cellStyle name="20% - Accent3 2 2 4 3" xfId="2977" xr:uid="{00000000-0005-0000-0000-00006A170000}"/>
    <cellStyle name="20% - Accent3 2 2 4 3 2" xfId="7934" xr:uid="{00000000-0005-0000-0000-00006B170000}"/>
    <cellStyle name="20% - Accent3 2 2 4 3 2 2" xfId="17848" xr:uid="{00000000-0005-0000-0000-00006C170000}"/>
    <cellStyle name="20% - Accent3 2 2 4 3 2 2 2" xfId="37680" xr:uid="{00000000-0005-0000-0000-00006D170000}"/>
    <cellStyle name="20% - Accent3 2 2 4 3 2 3" xfId="27766" xr:uid="{00000000-0005-0000-0000-00006E170000}"/>
    <cellStyle name="20% - Accent3 2 2 4 3 3" xfId="12891" xr:uid="{00000000-0005-0000-0000-00006F170000}"/>
    <cellStyle name="20% - Accent3 2 2 4 3 3 2" xfId="32723" xr:uid="{00000000-0005-0000-0000-000070170000}"/>
    <cellStyle name="20% - Accent3 2 2 4 3 4" xfId="22809" xr:uid="{00000000-0005-0000-0000-000071170000}"/>
    <cellStyle name="20% - Accent3 2 2 4 4" xfId="2318" xr:uid="{00000000-0005-0000-0000-000072170000}"/>
    <cellStyle name="20% - Accent3 2 2 4 4 2" xfId="7285" xr:uid="{00000000-0005-0000-0000-000073170000}"/>
    <cellStyle name="20% - Accent3 2 2 4 4 2 2" xfId="17199" xr:uid="{00000000-0005-0000-0000-000074170000}"/>
    <cellStyle name="20% - Accent3 2 2 4 4 2 2 2" xfId="37031" xr:uid="{00000000-0005-0000-0000-000075170000}"/>
    <cellStyle name="20% - Accent3 2 2 4 4 2 3" xfId="27117" xr:uid="{00000000-0005-0000-0000-000076170000}"/>
    <cellStyle name="20% - Accent3 2 2 4 4 3" xfId="12242" xr:uid="{00000000-0005-0000-0000-000077170000}"/>
    <cellStyle name="20% - Accent3 2 2 4 4 3 2" xfId="32074" xr:uid="{00000000-0005-0000-0000-000078170000}"/>
    <cellStyle name="20% - Accent3 2 2 4 4 4" xfId="22160" xr:uid="{00000000-0005-0000-0000-000079170000}"/>
    <cellStyle name="20% - Accent3 2 2 4 5" xfId="956" xr:uid="{00000000-0005-0000-0000-00007A170000}"/>
    <cellStyle name="20% - Accent3 2 2 4 5 2" xfId="5932" xr:uid="{00000000-0005-0000-0000-00007B170000}"/>
    <cellStyle name="20% - Accent3 2 2 4 5 2 2" xfId="15846" xr:uid="{00000000-0005-0000-0000-00007C170000}"/>
    <cellStyle name="20% - Accent3 2 2 4 5 2 2 2" xfId="35678" xr:uid="{00000000-0005-0000-0000-00007D170000}"/>
    <cellStyle name="20% - Accent3 2 2 4 5 2 3" xfId="25764" xr:uid="{00000000-0005-0000-0000-00007E170000}"/>
    <cellStyle name="20% - Accent3 2 2 4 5 3" xfId="10889" xr:uid="{00000000-0005-0000-0000-00007F170000}"/>
    <cellStyle name="20% - Accent3 2 2 4 5 3 2" xfId="30721" xr:uid="{00000000-0005-0000-0000-000080170000}"/>
    <cellStyle name="20% - Accent3 2 2 4 5 4" xfId="20807" xr:uid="{00000000-0005-0000-0000-000081170000}"/>
    <cellStyle name="20% - Accent3 2 2 4 6" xfId="4257" xr:uid="{00000000-0005-0000-0000-000082170000}"/>
    <cellStyle name="20% - Accent3 2 2 4 6 2" xfId="9214" xr:uid="{00000000-0005-0000-0000-000083170000}"/>
    <cellStyle name="20% - Accent3 2 2 4 6 2 2" xfId="19128" xr:uid="{00000000-0005-0000-0000-000084170000}"/>
    <cellStyle name="20% - Accent3 2 2 4 6 2 2 2" xfId="38960" xr:uid="{00000000-0005-0000-0000-000085170000}"/>
    <cellStyle name="20% - Accent3 2 2 4 6 2 3" xfId="29046" xr:uid="{00000000-0005-0000-0000-000086170000}"/>
    <cellStyle name="20% - Accent3 2 2 4 6 3" xfId="14171" xr:uid="{00000000-0005-0000-0000-000087170000}"/>
    <cellStyle name="20% - Accent3 2 2 4 6 3 2" xfId="34003" xr:uid="{00000000-0005-0000-0000-000088170000}"/>
    <cellStyle name="20% - Accent3 2 2 4 6 4" xfId="24089" xr:uid="{00000000-0005-0000-0000-000089170000}"/>
    <cellStyle name="20% - Accent3 2 2 4 7" xfId="4815" xr:uid="{00000000-0005-0000-0000-00008A170000}"/>
    <cellStyle name="20% - Accent3 2 2 4 7 2" xfId="9772" xr:uid="{00000000-0005-0000-0000-00008B170000}"/>
    <cellStyle name="20% - Accent3 2 2 4 7 2 2" xfId="19686" xr:uid="{00000000-0005-0000-0000-00008C170000}"/>
    <cellStyle name="20% - Accent3 2 2 4 7 2 2 2" xfId="39518" xr:uid="{00000000-0005-0000-0000-00008D170000}"/>
    <cellStyle name="20% - Accent3 2 2 4 7 2 3" xfId="29604" xr:uid="{00000000-0005-0000-0000-00008E170000}"/>
    <cellStyle name="20% - Accent3 2 2 4 7 3" xfId="14729" xr:uid="{00000000-0005-0000-0000-00008F170000}"/>
    <cellStyle name="20% - Accent3 2 2 4 7 3 2" xfId="34561" xr:uid="{00000000-0005-0000-0000-000090170000}"/>
    <cellStyle name="20% - Accent3 2 2 4 7 4" xfId="24647" xr:uid="{00000000-0005-0000-0000-000091170000}"/>
    <cellStyle name="20% - Accent3 2 2 4 8" xfId="5373" xr:uid="{00000000-0005-0000-0000-000092170000}"/>
    <cellStyle name="20% - Accent3 2 2 4 8 2" xfId="15287" xr:uid="{00000000-0005-0000-0000-000093170000}"/>
    <cellStyle name="20% - Accent3 2 2 4 8 2 2" xfId="35119" xr:uid="{00000000-0005-0000-0000-000094170000}"/>
    <cellStyle name="20% - Accent3 2 2 4 8 3" xfId="25205" xr:uid="{00000000-0005-0000-0000-000095170000}"/>
    <cellStyle name="20% - Accent3 2 2 4 9" xfId="10330" xr:uid="{00000000-0005-0000-0000-000096170000}"/>
    <cellStyle name="20% - Accent3 2 2 4 9 2" xfId="30162" xr:uid="{00000000-0005-0000-0000-000097170000}"/>
    <cellStyle name="20% - Accent3 2 2 5" xfId="1236" xr:uid="{00000000-0005-0000-0000-000098170000}"/>
    <cellStyle name="20% - Accent3 2 2 5 2" xfId="3249" xr:uid="{00000000-0005-0000-0000-000099170000}"/>
    <cellStyle name="20% - Accent3 2 2 5 2 2" xfId="8206" xr:uid="{00000000-0005-0000-0000-00009A170000}"/>
    <cellStyle name="20% - Accent3 2 2 5 2 2 2" xfId="18120" xr:uid="{00000000-0005-0000-0000-00009B170000}"/>
    <cellStyle name="20% - Accent3 2 2 5 2 2 2 2" xfId="37952" xr:uid="{00000000-0005-0000-0000-00009C170000}"/>
    <cellStyle name="20% - Accent3 2 2 5 2 2 3" xfId="28038" xr:uid="{00000000-0005-0000-0000-00009D170000}"/>
    <cellStyle name="20% - Accent3 2 2 5 2 3" xfId="13163" xr:uid="{00000000-0005-0000-0000-00009E170000}"/>
    <cellStyle name="20% - Accent3 2 2 5 2 3 2" xfId="32995" xr:uid="{00000000-0005-0000-0000-00009F170000}"/>
    <cellStyle name="20% - Accent3 2 2 5 2 4" xfId="23081" xr:uid="{00000000-0005-0000-0000-0000A0170000}"/>
    <cellStyle name="20% - Accent3 2 2 5 3" xfId="6204" xr:uid="{00000000-0005-0000-0000-0000A1170000}"/>
    <cellStyle name="20% - Accent3 2 2 5 3 2" xfId="16118" xr:uid="{00000000-0005-0000-0000-0000A2170000}"/>
    <cellStyle name="20% - Accent3 2 2 5 3 2 2" xfId="35950" xr:uid="{00000000-0005-0000-0000-0000A3170000}"/>
    <cellStyle name="20% - Accent3 2 2 5 3 3" xfId="26036" xr:uid="{00000000-0005-0000-0000-0000A4170000}"/>
    <cellStyle name="20% - Accent3 2 2 5 4" xfId="11161" xr:uid="{00000000-0005-0000-0000-0000A5170000}"/>
    <cellStyle name="20% - Accent3 2 2 5 4 2" xfId="30993" xr:uid="{00000000-0005-0000-0000-0000A6170000}"/>
    <cellStyle name="20% - Accent3 2 2 5 5" xfId="21079" xr:uid="{00000000-0005-0000-0000-0000A7170000}"/>
    <cellStyle name="20% - Accent3 2 2 6" xfId="2694" xr:uid="{00000000-0005-0000-0000-0000A8170000}"/>
    <cellStyle name="20% - Accent3 2 2 6 2" xfId="7655" xr:uid="{00000000-0005-0000-0000-0000A9170000}"/>
    <cellStyle name="20% - Accent3 2 2 6 2 2" xfId="17569" xr:uid="{00000000-0005-0000-0000-0000AA170000}"/>
    <cellStyle name="20% - Accent3 2 2 6 2 2 2" xfId="37401" xr:uid="{00000000-0005-0000-0000-0000AB170000}"/>
    <cellStyle name="20% - Accent3 2 2 6 2 3" xfId="27487" xr:uid="{00000000-0005-0000-0000-0000AC170000}"/>
    <cellStyle name="20% - Accent3 2 2 6 3" xfId="12612" xr:uid="{00000000-0005-0000-0000-0000AD170000}"/>
    <cellStyle name="20% - Accent3 2 2 6 3 2" xfId="32444" xr:uid="{00000000-0005-0000-0000-0000AE170000}"/>
    <cellStyle name="20% - Accent3 2 2 6 4" xfId="22530" xr:uid="{00000000-0005-0000-0000-0000AF170000}"/>
    <cellStyle name="20% - Accent3 2 2 7" xfId="1959" xr:uid="{00000000-0005-0000-0000-0000B0170000}"/>
    <cellStyle name="20% - Accent3 2 2 7 2" xfId="6926" xr:uid="{00000000-0005-0000-0000-0000B1170000}"/>
    <cellStyle name="20% - Accent3 2 2 7 2 2" xfId="16840" xr:uid="{00000000-0005-0000-0000-0000B2170000}"/>
    <cellStyle name="20% - Accent3 2 2 7 2 2 2" xfId="36672" xr:uid="{00000000-0005-0000-0000-0000B3170000}"/>
    <cellStyle name="20% - Accent3 2 2 7 2 3" xfId="26758" xr:uid="{00000000-0005-0000-0000-0000B4170000}"/>
    <cellStyle name="20% - Accent3 2 2 7 3" xfId="11883" xr:uid="{00000000-0005-0000-0000-0000B5170000}"/>
    <cellStyle name="20% - Accent3 2 2 7 3 2" xfId="31715" xr:uid="{00000000-0005-0000-0000-0000B6170000}"/>
    <cellStyle name="20% - Accent3 2 2 7 4" xfId="21801" xr:uid="{00000000-0005-0000-0000-0000B7170000}"/>
    <cellStyle name="20% - Accent3 2 2 8" xfId="676" xr:uid="{00000000-0005-0000-0000-0000B8170000}"/>
    <cellStyle name="20% - Accent3 2 2 8 2" xfId="5653" xr:uid="{00000000-0005-0000-0000-0000B9170000}"/>
    <cellStyle name="20% - Accent3 2 2 8 2 2" xfId="15567" xr:uid="{00000000-0005-0000-0000-0000BA170000}"/>
    <cellStyle name="20% - Accent3 2 2 8 2 2 2" xfId="35399" xr:uid="{00000000-0005-0000-0000-0000BB170000}"/>
    <cellStyle name="20% - Accent3 2 2 8 2 3" xfId="25485" xr:uid="{00000000-0005-0000-0000-0000BC170000}"/>
    <cellStyle name="20% - Accent3 2 2 8 3" xfId="10610" xr:uid="{00000000-0005-0000-0000-0000BD170000}"/>
    <cellStyle name="20% - Accent3 2 2 8 3 2" xfId="30442" xr:uid="{00000000-0005-0000-0000-0000BE170000}"/>
    <cellStyle name="20% - Accent3 2 2 8 4" xfId="20528" xr:uid="{00000000-0005-0000-0000-0000BF170000}"/>
    <cellStyle name="20% - Accent3 2 2 9" xfId="3978" xr:uid="{00000000-0005-0000-0000-0000C0170000}"/>
    <cellStyle name="20% - Accent3 2 2 9 2" xfId="8935" xr:uid="{00000000-0005-0000-0000-0000C1170000}"/>
    <cellStyle name="20% - Accent3 2 2 9 2 2" xfId="18849" xr:uid="{00000000-0005-0000-0000-0000C2170000}"/>
    <cellStyle name="20% - Accent3 2 2 9 2 2 2" xfId="38681" xr:uid="{00000000-0005-0000-0000-0000C3170000}"/>
    <cellStyle name="20% - Accent3 2 2 9 2 3" xfId="28767" xr:uid="{00000000-0005-0000-0000-0000C4170000}"/>
    <cellStyle name="20% - Accent3 2 2 9 3" xfId="13892" xr:uid="{00000000-0005-0000-0000-0000C5170000}"/>
    <cellStyle name="20% - Accent3 2 2 9 3 2" xfId="33724" xr:uid="{00000000-0005-0000-0000-0000C6170000}"/>
    <cellStyle name="20% - Accent3 2 2 9 4" xfId="23810" xr:uid="{00000000-0005-0000-0000-0000C7170000}"/>
    <cellStyle name="20% - Accent3 2 3" xfId="139" xr:uid="{00000000-0005-0000-0000-0000C8170000}"/>
    <cellStyle name="20% - Accent3 2 3 10" xfId="4563" xr:uid="{00000000-0005-0000-0000-0000C9170000}"/>
    <cellStyle name="20% - Accent3 2 3 10 2" xfId="9520" xr:uid="{00000000-0005-0000-0000-0000CA170000}"/>
    <cellStyle name="20% - Accent3 2 3 10 2 2" xfId="19434" xr:uid="{00000000-0005-0000-0000-0000CB170000}"/>
    <cellStyle name="20% - Accent3 2 3 10 2 2 2" xfId="39266" xr:uid="{00000000-0005-0000-0000-0000CC170000}"/>
    <cellStyle name="20% - Accent3 2 3 10 2 3" xfId="29352" xr:uid="{00000000-0005-0000-0000-0000CD170000}"/>
    <cellStyle name="20% - Accent3 2 3 10 3" xfId="14477" xr:uid="{00000000-0005-0000-0000-0000CE170000}"/>
    <cellStyle name="20% - Accent3 2 3 10 3 2" xfId="34309" xr:uid="{00000000-0005-0000-0000-0000CF170000}"/>
    <cellStyle name="20% - Accent3 2 3 10 4" xfId="24395" xr:uid="{00000000-0005-0000-0000-0000D0170000}"/>
    <cellStyle name="20% - Accent3 2 3 11" xfId="5121" xr:uid="{00000000-0005-0000-0000-0000D1170000}"/>
    <cellStyle name="20% - Accent3 2 3 11 2" xfId="15035" xr:uid="{00000000-0005-0000-0000-0000D2170000}"/>
    <cellStyle name="20% - Accent3 2 3 11 2 2" xfId="34867" xr:uid="{00000000-0005-0000-0000-0000D3170000}"/>
    <cellStyle name="20% - Accent3 2 3 11 3" xfId="24953" xr:uid="{00000000-0005-0000-0000-0000D4170000}"/>
    <cellStyle name="20% - Accent3 2 3 12" xfId="10078" xr:uid="{00000000-0005-0000-0000-0000D5170000}"/>
    <cellStyle name="20% - Accent3 2 3 12 2" xfId="29910" xr:uid="{00000000-0005-0000-0000-0000D6170000}"/>
    <cellStyle name="20% - Accent3 2 3 13" xfId="19996" xr:uid="{00000000-0005-0000-0000-0000D7170000}"/>
    <cellStyle name="20% - Accent3 2 3 2" xfId="279" xr:uid="{00000000-0005-0000-0000-0000D8170000}"/>
    <cellStyle name="20% - Accent3 2 3 2 10" xfId="5260" xr:uid="{00000000-0005-0000-0000-0000D9170000}"/>
    <cellStyle name="20% - Accent3 2 3 2 10 2" xfId="15174" xr:uid="{00000000-0005-0000-0000-0000DA170000}"/>
    <cellStyle name="20% - Accent3 2 3 2 10 2 2" xfId="35006" xr:uid="{00000000-0005-0000-0000-0000DB170000}"/>
    <cellStyle name="20% - Accent3 2 3 2 10 3" xfId="25092" xr:uid="{00000000-0005-0000-0000-0000DC170000}"/>
    <cellStyle name="20% - Accent3 2 3 2 11" xfId="10217" xr:uid="{00000000-0005-0000-0000-0000DD170000}"/>
    <cellStyle name="20% - Accent3 2 3 2 11 2" xfId="30049" xr:uid="{00000000-0005-0000-0000-0000DE170000}"/>
    <cellStyle name="20% - Accent3 2 3 2 12" xfId="20135" xr:uid="{00000000-0005-0000-0000-0000DF170000}"/>
    <cellStyle name="20% - Accent3 2 3 2 2" xfId="561" xr:uid="{00000000-0005-0000-0000-0000E0170000}"/>
    <cellStyle name="20% - Accent3 2 3 2 2 10" xfId="10496" xr:uid="{00000000-0005-0000-0000-0000E1170000}"/>
    <cellStyle name="20% - Accent3 2 3 2 2 10 2" xfId="30328" xr:uid="{00000000-0005-0000-0000-0000E2170000}"/>
    <cellStyle name="20% - Accent3 2 3 2 2 11" xfId="20414" xr:uid="{00000000-0005-0000-0000-0000E3170000}"/>
    <cellStyle name="20% - Accent3 2 3 2 2 2" xfId="1895" xr:uid="{00000000-0005-0000-0000-0000E4170000}"/>
    <cellStyle name="20% - Accent3 2 3 2 2 2 2" xfId="3908" xr:uid="{00000000-0005-0000-0000-0000E5170000}"/>
    <cellStyle name="20% - Accent3 2 3 2 2 2 2 2" xfId="8865" xr:uid="{00000000-0005-0000-0000-0000E6170000}"/>
    <cellStyle name="20% - Accent3 2 3 2 2 2 2 2 2" xfId="18779" xr:uid="{00000000-0005-0000-0000-0000E7170000}"/>
    <cellStyle name="20% - Accent3 2 3 2 2 2 2 2 2 2" xfId="38611" xr:uid="{00000000-0005-0000-0000-0000E8170000}"/>
    <cellStyle name="20% - Accent3 2 3 2 2 2 2 2 3" xfId="28697" xr:uid="{00000000-0005-0000-0000-0000E9170000}"/>
    <cellStyle name="20% - Accent3 2 3 2 2 2 2 3" xfId="13822" xr:uid="{00000000-0005-0000-0000-0000EA170000}"/>
    <cellStyle name="20% - Accent3 2 3 2 2 2 2 3 2" xfId="33654" xr:uid="{00000000-0005-0000-0000-0000EB170000}"/>
    <cellStyle name="20% - Accent3 2 3 2 2 2 2 4" xfId="23740" xr:uid="{00000000-0005-0000-0000-0000EC170000}"/>
    <cellStyle name="20% - Accent3 2 3 2 2 2 3" xfId="2618" xr:uid="{00000000-0005-0000-0000-0000ED170000}"/>
    <cellStyle name="20% - Accent3 2 3 2 2 2 3 2" xfId="7585" xr:uid="{00000000-0005-0000-0000-0000EE170000}"/>
    <cellStyle name="20% - Accent3 2 3 2 2 2 3 2 2" xfId="17499" xr:uid="{00000000-0005-0000-0000-0000EF170000}"/>
    <cellStyle name="20% - Accent3 2 3 2 2 2 3 2 2 2" xfId="37331" xr:uid="{00000000-0005-0000-0000-0000F0170000}"/>
    <cellStyle name="20% - Accent3 2 3 2 2 2 3 2 3" xfId="27417" xr:uid="{00000000-0005-0000-0000-0000F1170000}"/>
    <cellStyle name="20% - Accent3 2 3 2 2 2 3 3" xfId="12542" xr:uid="{00000000-0005-0000-0000-0000F2170000}"/>
    <cellStyle name="20% - Accent3 2 3 2 2 2 3 3 2" xfId="32374" xr:uid="{00000000-0005-0000-0000-0000F3170000}"/>
    <cellStyle name="20% - Accent3 2 3 2 2 2 3 4" xfId="22460" xr:uid="{00000000-0005-0000-0000-0000F4170000}"/>
    <cellStyle name="20% - Accent3 2 3 2 2 2 4" xfId="6863" xr:uid="{00000000-0005-0000-0000-0000F5170000}"/>
    <cellStyle name="20% - Accent3 2 3 2 2 2 4 2" xfId="16777" xr:uid="{00000000-0005-0000-0000-0000F6170000}"/>
    <cellStyle name="20% - Accent3 2 3 2 2 2 4 2 2" xfId="36609" xr:uid="{00000000-0005-0000-0000-0000F7170000}"/>
    <cellStyle name="20% - Accent3 2 3 2 2 2 4 3" xfId="26695" xr:uid="{00000000-0005-0000-0000-0000F8170000}"/>
    <cellStyle name="20% - Accent3 2 3 2 2 2 5" xfId="11820" xr:uid="{00000000-0005-0000-0000-0000F9170000}"/>
    <cellStyle name="20% - Accent3 2 3 2 2 2 5 2" xfId="31652" xr:uid="{00000000-0005-0000-0000-0000FA170000}"/>
    <cellStyle name="20% - Accent3 2 3 2 2 2 6" xfId="21738" xr:uid="{00000000-0005-0000-0000-0000FB170000}"/>
    <cellStyle name="20% - Accent3 2 3 2 2 3" xfId="1536" xr:uid="{00000000-0005-0000-0000-0000FC170000}"/>
    <cellStyle name="20% - Accent3 2 3 2 2 3 2" xfId="3549" xr:uid="{00000000-0005-0000-0000-0000FD170000}"/>
    <cellStyle name="20% - Accent3 2 3 2 2 3 2 2" xfId="8506" xr:uid="{00000000-0005-0000-0000-0000FE170000}"/>
    <cellStyle name="20% - Accent3 2 3 2 2 3 2 2 2" xfId="18420" xr:uid="{00000000-0005-0000-0000-0000FF170000}"/>
    <cellStyle name="20% - Accent3 2 3 2 2 3 2 2 2 2" xfId="38252" xr:uid="{00000000-0005-0000-0000-000000180000}"/>
    <cellStyle name="20% - Accent3 2 3 2 2 3 2 2 3" xfId="28338" xr:uid="{00000000-0005-0000-0000-000001180000}"/>
    <cellStyle name="20% - Accent3 2 3 2 2 3 2 3" xfId="13463" xr:uid="{00000000-0005-0000-0000-000002180000}"/>
    <cellStyle name="20% - Accent3 2 3 2 2 3 2 3 2" xfId="33295" xr:uid="{00000000-0005-0000-0000-000003180000}"/>
    <cellStyle name="20% - Accent3 2 3 2 2 3 2 4" xfId="23381" xr:uid="{00000000-0005-0000-0000-000004180000}"/>
    <cellStyle name="20% - Accent3 2 3 2 2 3 3" xfId="6504" xr:uid="{00000000-0005-0000-0000-000005180000}"/>
    <cellStyle name="20% - Accent3 2 3 2 2 3 3 2" xfId="16418" xr:uid="{00000000-0005-0000-0000-000006180000}"/>
    <cellStyle name="20% - Accent3 2 3 2 2 3 3 2 2" xfId="36250" xr:uid="{00000000-0005-0000-0000-000007180000}"/>
    <cellStyle name="20% - Accent3 2 3 2 2 3 3 3" xfId="26336" xr:uid="{00000000-0005-0000-0000-000008180000}"/>
    <cellStyle name="20% - Accent3 2 3 2 2 3 4" xfId="11461" xr:uid="{00000000-0005-0000-0000-000009180000}"/>
    <cellStyle name="20% - Accent3 2 3 2 2 3 4 2" xfId="31293" xr:uid="{00000000-0005-0000-0000-00000A180000}"/>
    <cellStyle name="20% - Accent3 2 3 2 2 3 5" xfId="21379" xr:uid="{00000000-0005-0000-0000-00000B180000}"/>
    <cellStyle name="20% - Accent3 2 3 2 2 4" xfId="3143" xr:uid="{00000000-0005-0000-0000-00000C180000}"/>
    <cellStyle name="20% - Accent3 2 3 2 2 4 2" xfId="8100" xr:uid="{00000000-0005-0000-0000-00000D180000}"/>
    <cellStyle name="20% - Accent3 2 3 2 2 4 2 2" xfId="18014" xr:uid="{00000000-0005-0000-0000-00000E180000}"/>
    <cellStyle name="20% - Accent3 2 3 2 2 4 2 2 2" xfId="37846" xr:uid="{00000000-0005-0000-0000-00000F180000}"/>
    <cellStyle name="20% - Accent3 2 3 2 2 4 2 3" xfId="27932" xr:uid="{00000000-0005-0000-0000-000010180000}"/>
    <cellStyle name="20% - Accent3 2 3 2 2 4 3" xfId="13057" xr:uid="{00000000-0005-0000-0000-000011180000}"/>
    <cellStyle name="20% - Accent3 2 3 2 2 4 3 2" xfId="32889" xr:uid="{00000000-0005-0000-0000-000012180000}"/>
    <cellStyle name="20% - Accent3 2 3 2 2 4 4" xfId="22975" xr:uid="{00000000-0005-0000-0000-000013180000}"/>
    <cellStyle name="20% - Accent3 2 3 2 2 5" xfId="2259" xr:uid="{00000000-0005-0000-0000-000014180000}"/>
    <cellStyle name="20% - Accent3 2 3 2 2 5 2" xfId="7226" xr:uid="{00000000-0005-0000-0000-000015180000}"/>
    <cellStyle name="20% - Accent3 2 3 2 2 5 2 2" xfId="17140" xr:uid="{00000000-0005-0000-0000-000016180000}"/>
    <cellStyle name="20% - Accent3 2 3 2 2 5 2 2 2" xfId="36972" xr:uid="{00000000-0005-0000-0000-000017180000}"/>
    <cellStyle name="20% - Accent3 2 3 2 2 5 2 3" xfId="27058" xr:uid="{00000000-0005-0000-0000-000018180000}"/>
    <cellStyle name="20% - Accent3 2 3 2 2 5 3" xfId="12183" xr:uid="{00000000-0005-0000-0000-000019180000}"/>
    <cellStyle name="20% - Accent3 2 3 2 2 5 3 2" xfId="32015" xr:uid="{00000000-0005-0000-0000-00001A180000}"/>
    <cellStyle name="20% - Accent3 2 3 2 2 5 4" xfId="22101" xr:uid="{00000000-0005-0000-0000-00001B180000}"/>
    <cellStyle name="20% - Accent3 2 3 2 2 6" xfId="1122" xr:uid="{00000000-0005-0000-0000-00001C180000}"/>
    <cellStyle name="20% - Accent3 2 3 2 2 6 2" xfId="6098" xr:uid="{00000000-0005-0000-0000-00001D180000}"/>
    <cellStyle name="20% - Accent3 2 3 2 2 6 2 2" xfId="16012" xr:uid="{00000000-0005-0000-0000-00001E180000}"/>
    <cellStyle name="20% - Accent3 2 3 2 2 6 2 2 2" xfId="35844" xr:uid="{00000000-0005-0000-0000-00001F180000}"/>
    <cellStyle name="20% - Accent3 2 3 2 2 6 2 3" xfId="25930" xr:uid="{00000000-0005-0000-0000-000020180000}"/>
    <cellStyle name="20% - Accent3 2 3 2 2 6 3" xfId="11055" xr:uid="{00000000-0005-0000-0000-000021180000}"/>
    <cellStyle name="20% - Accent3 2 3 2 2 6 3 2" xfId="30887" xr:uid="{00000000-0005-0000-0000-000022180000}"/>
    <cellStyle name="20% - Accent3 2 3 2 2 6 4" xfId="20973" xr:uid="{00000000-0005-0000-0000-000023180000}"/>
    <cellStyle name="20% - Accent3 2 3 2 2 7" xfId="4423" xr:uid="{00000000-0005-0000-0000-000024180000}"/>
    <cellStyle name="20% - Accent3 2 3 2 2 7 2" xfId="9380" xr:uid="{00000000-0005-0000-0000-000025180000}"/>
    <cellStyle name="20% - Accent3 2 3 2 2 7 2 2" xfId="19294" xr:uid="{00000000-0005-0000-0000-000026180000}"/>
    <cellStyle name="20% - Accent3 2 3 2 2 7 2 2 2" xfId="39126" xr:uid="{00000000-0005-0000-0000-000027180000}"/>
    <cellStyle name="20% - Accent3 2 3 2 2 7 2 3" xfId="29212" xr:uid="{00000000-0005-0000-0000-000028180000}"/>
    <cellStyle name="20% - Accent3 2 3 2 2 7 3" xfId="14337" xr:uid="{00000000-0005-0000-0000-000029180000}"/>
    <cellStyle name="20% - Accent3 2 3 2 2 7 3 2" xfId="34169" xr:uid="{00000000-0005-0000-0000-00002A180000}"/>
    <cellStyle name="20% - Accent3 2 3 2 2 7 4" xfId="24255" xr:uid="{00000000-0005-0000-0000-00002B180000}"/>
    <cellStyle name="20% - Accent3 2 3 2 2 8" xfId="4981" xr:uid="{00000000-0005-0000-0000-00002C180000}"/>
    <cellStyle name="20% - Accent3 2 3 2 2 8 2" xfId="9938" xr:uid="{00000000-0005-0000-0000-00002D180000}"/>
    <cellStyle name="20% - Accent3 2 3 2 2 8 2 2" xfId="19852" xr:uid="{00000000-0005-0000-0000-00002E180000}"/>
    <cellStyle name="20% - Accent3 2 3 2 2 8 2 2 2" xfId="39684" xr:uid="{00000000-0005-0000-0000-00002F180000}"/>
    <cellStyle name="20% - Accent3 2 3 2 2 8 2 3" xfId="29770" xr:uid="{00000000-0005-0000-0000-000030180000}"/>
    <cellStyle name="20% - Accent3 2 3 2 2 8 3" xfId="14895" xr:uid="{00000000-0005-0000-0000-000031180000}"/>
    <cellStyle name="20% - Accent3 2 3 2 2 8 3 2" xfId="34727" xr:uid="{00000000-0005-0000-0000-000032180000}"/>
    <cellStyle name="20% - Accent3 2 3 2 2 8 4" xfId="24813" xr:uid="{00000000-0005-0000-0000-000033180000}"/>
    <cellStyle name="20% - Accent3 2 3 2 2 9" xfId="5539" xr:uid="{00000000-0005-0000-0000-000034180000}"/>
    <cellStyle name="20% - Accent3 2 3 2 2 9 2" xfId="15453" xr:uid="{00000000-0005-0000-0000-000035180000}"/>
    <cellStyle name="20% - Accent3 2 3 2 2 9 2 2" xfId="35285" xr:uid="{00000000-0005-0000-0000-000036180000}"/>
    <cellStyle name="20% - Accent3 2 3 2 2 9 3" xfId="25371" xr:uid="{00000000-0005-0000-0000-000037180000}"/>
    <cellStyle name="20% - Accent3 2 3 2 3" xfId="1715" xr:uid="{00000000-0005-0000-0000-000038180000}"/>
    <cellStyle name="20% - Accent3 2 3 2 3 2" xfId="3728" xr:uid="{00000000-0005-0000-0000-000039180000}"/>
    <cellStyle name="20% - Accent3 2 3 2 3 2 2" xfId="8685" xr:uid="{00000000-0005-0000-0000-00003A180000}"/>
    <cellStyle name="20% - Accent3 2 3 2 3 2 2 2" xfId="18599" xr:uid="{00000000-0005-0000-0000-00003B180000}"/>
    <cellStyle name="20% - Accent3 2 3 2 3 2 2 2 2" xfId="38431" xr:uid="{00000000-0005-0000-0000-00003C180000}"/>
    <cellStyle name="20% - Accent3 2 3 2 3 2 2 3" xfId="28517" xr:uid="{00000000-0005-0000-0000-00003D180000}"/>
    <cellStyle name="20% - Accent3 2 3 2 3 2 3" xfId="13642" xr:uid="{00000000-0005-0000-0000-00003E180000}"/>
    <cellStyle name="20% - Accent3 2 3 2 3 2 3 2" xfId="33474" xr:uid="{00000000-0005-0000-0000-00003F180000}"/>
    <cellStyle name="20% - Accent3 2 3 2 3 2 4" xfId="23560" xr:uid="{00000000-0005-0000-0000-000040180000}"/>
    <cellStyle name="20% - Accent3 2 3 2 3 3" xfId="2438" xr:uid="{00000000-0005-0000-0000-000041180000}"/>
    <cellStyle name="20% - Accent3 2 3 2 3 3 2" xfId="7405" xr:uid="{00000000-0005-0000-0000-000042180000}"/>
    <cellStyle name="20% - Accent3 2 3 2 3 3 2 2" xfId="17319" xr:uid="{00000000-0005-0000-0000-000043180000}"/>
    <cellStyle name="20% - Accent3 2 3 2 3 3 2 2 2" xfId="37151" xr:uid="{00000000-0005-0000-0000-000044180000}"/>
    <cellStyle name="20% - Accent3 2 3 2 3 3 2 3" xfId="27237" xr:uid="{00000000-0005-0000-0000-000045180000}"/>
    <cellStyle name="20% - Accent3 2 3 2 3 3 3" xfId="12362" xr:uid="{00000000-0005-0000-0000-000046180000}"/>
    <cellStyle name="20% - Accent3 2 3 2 3 3 3 2" xfId="32194" xr:uid="{00000000-0005-0000-0000-000047180000}"/>
    <cellStyle name="20% - Accent3 2 3 2 3 3 4" xfId="22280" xr:uid="{00000000-0005-0000-0000-000048180000}"/>
    <cellStyle name="20% - Accent3 2 3 2 3 4" xfId="6683" xr:uid="{00000000-0005-0000-0000-000049180000}"/>
    <cellStyle name="20% - Accent3 2 3 2 3 4 2" xfId="16597" xr:uid="{00000000-0005-0000-0000-00004A180000}"/>
    <cellStyle name="20% - Accent3 2 3 2 3 4 2 2" xfId="36429" xr:uid="{00000000-0005-0000-0000-00004B180000}"/>
    <cellStyle name="20% - Accent3 2 3 2 3 4 3" xfId="26515" xr:uid="{00000000-0005-0000-0000-00004C180000}"/>
    <cellStyle name="20% - Accent3 2 3 2 3 5" xfId="11640" xr:uid="{00000000-0005-0000-0000-00004D180000}"/>
    <cellStyle name="20% - Accent3 2 3 2 3 5 2" xfId="31472" xr:uid="{00000000-0005-0000-0000-00004E180000}"/>
    <cellStyle name="20% - Accent3 2 3 2 3 6" xfId="21558" xr:uid="{00000000-0005-0000-0000-00004F180000}"/>
    <cellStyle name="20% - Accent3 2 3 2 4" xfId="1356" xr:uid="{00000000-0005-0000-0000-000050180000}"/>
    <cellStyle name="20% - Accent3 2 3 2 4 2" xfId="3369" xr:uid="{00000000-0005-0000-0000-000051180000}"/>
    <cellStyle name="20% - Accent3 2 3 2 4 2 2" xfId="8326" xr:uid="{00000000-0005-0000-0000-000052180000}"/>
    <cellStyle name="20% - Accent3 2 3 2 4 2 2 2" xfId="18240" xr:uid="{00000000-0005-0000-0000-000053180000}"/>
    <cellStyle name="20% - Accent3 2 3 2 4 2 2 2 2" xfId="38072" xr:uid="{00000000-0005-0000-0000-000054180000}"/>
    <cellStyle name="20% - Accent3 2 3 2 4 2 2 3" xfId="28158" xr:uid="{00000000-0005-0000-0000-000055180000}"/>
    <cellStyle name="20% - Accent3 2 3 2 4 2 3" xfId="13283" xr:uid="{00000000-0005-0000-0000-000056180000}"/>
    <cellStyle name="20% - Accent3 2 3 2 4 2 3 2" xfId="33115" xr:uid="{00000000-0005-0000-0000-000057180000}"/>
    <cellStyle name="20% - Accent3 2 3 2 4 2 4" xfId="23201" xr:uid="{00000000-0005-0000-0000-000058180000}"/>
    <cellStyle name="20% - Accent3 2 3 2 4 3" xfId="6324" xr:uid="{00000000-0005-0000-0000-000059180000}"/>
    <cellStyle name="20% - Accent3 2 3 2 4 3 2" xfId="16238" xr:uid="{00000000-0005-0000-0000-00005A180000}"/>
    <cellStyle name="20% - Accent3 2 3 2 4 3 2 2" xfId="36070" xr:uid="{00000000-0005-0000-0000-00005B180000}"/>
    <cellStyle name="20% - Accent3 2 3 2 4 3 3" xfId="26156" xr:uid="{00000000-0005-0000-0000-00005C180000}"/>
    <cellStyle name="20% - Accent3 2 3 2 4 4" xfId="11281" xr:uid="{00000000-0005-0000-0000-00005D180000}"/>
    <cellStyle name="20% - Accent3 2 3 2 4 4 2" xfId="31113" xr:uid="{00000000-0005-0000-0000-00005E180000}"/>
    <cellStyle name="20% - Accent3 2 3 2 4 5" xfId="21199" xr:uid="{00000000-0005-0000-0000-00005F180000}"/>
    <cellStyle name="20% - Accent3 2 3 2 5" xfId="2862" xr:uid="{00000000-0005-0000-0000-000060180000}"/>
    <cellStyle name="20% - Accent3 2 3 2 5 2" xfId="7821" xr:uid="{00000000-0005-0000-0000-000061180000}"/>
    <cellStyle name="20% - Accent3 2 3 2 5 2 2" xfId="17735" xr:uid="{00000000-0005-0000-0000-000062180000}"/>
    <cellStyle name="20% - Accent3 2 3 2 5 2 2 2" xfId="37567" xr:uid="{00000000-0005-0000-0000-000063180000}"/>
    <cellStyle name="20% - Accent3 2 3 2 5 2 3" xfId="27653" xr:uid="{00000000-0005-0000-0000-000064180000}"/>
    <cellStyle name="20% - Accent3 2 3 2 5 3" xfId="12778" xr:uid="{00000000-0005-0000-0000-000065180000}"/>
    <cellStyle name="20% - Accent3 2 3 2 5 3 2" xfId="32610" xr:uid="{00000000-0005-0000-0000-000066180000}"/>
    <cellStyle name="20% - Accent3 2 3 2 5 4" xfId="22696" xr:uid="{00000000-0005-0000-0000-000067180000}"/>
    <cellStyle name="20% - Accent3 2 3 2 6" xfId="2079" xr:uid="{00000000-0005-0000-0000-000068180000}"/>
    <cellStyle name="20% - Accent3 2 3 2 6 2" xfId="7046" xr:uid="{00000000-0005-0000-0000-000069180000}"/>
    <cellStyle name="20% - Accent3 2 3 2 6 2 2" xfId="16960" xr:uid="{00000000-0005-0000-0000-00006A180000}"/>
    <cellStyle name="20% - Accent3 2 3 2 6 2 2 2" xfId="36792" xr:uid="{00000000-0005-0000-0000-00006B180000}"/>
    <cellStyle name="20% - Accent3 2 3 2 6 2 3" xfId="26878" xr:uid="{00000000-0005-0000-0000-00006C180000}"/>
    <cellStyle name="20% - Accent3 2 3 2 6 3" xfId="12003" xr:uid="{00000000-0005-0000-0000-00006D180000}"/>
    <cellStyle name="20% - Accent3 2 3 2 6 3 2" xfId="31835" xr:uid="{00000000-0005-0000-0000-00006E180000}"/>
    <cellStyle name="20% - Accent3 2 3 2 6 4" xfId="21921" xr:uid="{00000000-0005-0000-0000-00006F180000}"/>
    <cellStyle name="20% - Accent3 2 3 2 7" xfId="842" xr:uid="{00000000-0005-0000-0000-000070180000}"/>
    <cellStyle name="20% - Accent3 2 3 2 7 2" xfId="5819" xr:uid="{00000000-0005-0000-0000-000071180000}"/>
    <cellStyle name="20% - Accent3 2 3 2 7 2 2" xfId="15733" xr:uid="{00000000-0005-0000-0000-000072180000}"/>
    <cellStyle name="20% - Accent3 2 3 2 7 2 2 2" xfId="35565" xr:uid="{00000000-0005-0000-0000-000073180000}"/>
    <cellStyle name="20% - Accent3 2 3 2 7 2 3" xfId="25651" xr:uid="{00000000-0005-0000-0000-000074180000}"/>
    <cellStyle name="20% - Accent3 2 3 2 7 3" xfId="10776" xr:uid="{00000000-0005-0000-0000-000075180000}"/>
    <cellStyle name="20% - Accent3 2 3 2 7 3 2" xfId="30608" xr:uid="{00000000-0005-0000-0000-000076180000}"/>
    <cellStyle name="20% - Accent3 2 3 2 7 4" xfId="20694" xr:uid="{00000000-0005-0000-0000-000077180000}"/>
    <cellStyle name="20% - Accent3 2 3 2 8" xfId="4144" xr:uid="{00000000-0005-0000-0000-000078180000}"/>
    <cellStyle name="20% - Accent3 2 3 2 8 2" xfId="9101" xr:uid="{00000000-0005-0000-0000-000079180000}"/>
    <cellStyle name="20% - Accent3 2 3 2 8 2 2" xfId="19015" xr:uid="{00000000-0005-0000-0000-00007A180000}"/>
    <cellStyle name="20% - Accent3 2 3 2 8 2 2 2" xfId="38847" xr:uid="{00000000-0005-0000-0000-00007B180000}"/>
    <cellStyle name="20% - Accent3 2 3 2 8 2 3" xfId="28933" xr:uid="{00000000-0005-0000-0000-00007C180000}"/>
    <cellStyle name="20% - Accent3 2 3 2 8 3" xfId="14058" xr:uid="{00000000-0005-0000-0000-00007D180000}"/>
    <cellStyle name="20% - Accent3 2 3 2 8 3 2" xfId="33890" xr:uid="{00000000-0005-0000-0000-00007E180000}"/>
    <cellStyle name="20% - Accent3 2 3 2 8 4" xfId="23976" xr:uid="{00000000-0005-0000-0000-00007F180000}"/>
    <cellStyle name="20% - Accent3 2 3 2 9" xfId="4702" xr:uid="{00000000-0005-0000-0000-000080180000}"/>
    <cellStyle name="20% - Accent3 2 3 2 9 2" xfId="9659" xr:uid="{00000000-0005-0000-0000-000081180000}"/>
    <cellStyle name="20% - Accent3 2 3 2 9 2 2" xfId="19573" xr:uid="{00000000-0005-0000-0000-000082180000}"/>
    <cellStyle name="20% - Accent3 2 3 2 9 2 2 2" xfId="39405" xr:uid="{00000000-0005-0000-0000-000083180000}"/>
    <cellStyle name="20% - Accent3 2 3 2 9 2 3" xfId="29491" xr:uid="{00000000-0005-0000-0000-000084180000}"/>
    <cellStyle name="20% - Accent3 2 3 2 9 3" xfId="14616" xr:uid="{00000000-0005-0000-0000-000085180000}"/>
    <cellStyle name="20% - Accent3 2 3 2 9 3 2" xfId="34448" xr:uid="{00000000-0005-0000-0000-000086180000}"/>
    <cellStyle name="20% - Accent3 2 3 2 9 4" xfId="24534" xr:uid="{00000000-0005-0000-0000-000087180000}"/>
    <cellStyle name="20% - Accent3 2 3 3" xfId="422" xr:uid="{00000000-0005-0000-0000-000088180000}"/>
    <cellStyle name="20% - Accent3 2 3 3 10" xfId="10357" xr:uid="{00000000-0005-0000-0000-000089180000}"/>
    <cellStyle name="20% - Accent3 2 3 3 10 2" xfId="30189" xr:uid="{00000000-0005-0000-0000-00008A180000}"/>
    <cellStyle name="20% - Accent3 2 3 3 11" xfId="20275" xr:uid="{00000000-0005-0000-0000-00008B180000}"/>
    <cellStyle name="20% - Accent3 2 3 3 2" xfId="1805" xr:uid="{00000000-0005-0000-0000-00008C180000}"/>
    <cellStyle name="20% - Accent3 2 3 3 2 2" xfId="3818" xr:uid="{00000000-0005-0000-0000-00008D180000}"/>
    <cellStyle name="20% - Accent3 2 3 3 2 2 2" xfId="8775" xr:uid="{00000000-0005-0000-0000-00008E180000}"/>
    <cellStyle name="20% - Accent3 2 3 3 2 2 2 2" xfId="18689" xr:uid="{00000000-0005-0000-0000-00008F180000}"/>
    <cellStyle name="20% - Accent3 2 3 3 2 2 2 2 2" xfId="38521" xr:uid="{00000000-0005-0000-0000-000090180000}"/>
    <cellStyle name="20% - Accent3 2 3 3 2 2 2 3" xfId="28607" xr:uid="{00000000-0005-0000-0000-000091180000}"/>
    <cellStyle name="20% - Accent3 2 3 3 2 2 3" xfId="13732" xr:uid="{00000000-0005-0000-0000-000092180000}"/>
    <cellStyle name="20% - Accent3 2 3 3 2 2 3 2" xfId="33564" xr:uid="{00000000-0005-0000-0000-000093180000}"/>
    <cellStyle name="20% - Accent3 2 3 3 2 2 4" xfId="23650" xr:uid="{00000000-0005-0000-0000-000094180000}"/>
    <cellStyle name="20% - Accent3 2 3 3 2 3" xfId="2528" xr:uid="{00000000-0005-0000-0000-000095180000}"/>
    <cellStyle name="20% - Accent3 2 3 3 2 3 2" xfId="7495" xr:uid="{00000000-0005-0000-0000-000096180000}"/>
    <cellStyle name="20% - Accent3 2 3 3 2 3 2 2" xfId="17409" xr:uid="{00000000-0005-0000-0000-000097180000}"/>
    <cellStyle name="20% - Accent3 2 3 3 2 3 2 2 2" xfId="37241" xr:uid="{00000000-0005-0000-0000-000098180000}"/>
    <cellStyle name="20% - Accent3 2 3 3 2 3 2 3" xfId="27327" xr:uid="{00000000-0005-0000-0000-000099180000}"/>
    <cellStyle name="20% - Accent3 2 3 3 2 3 3" xfId="12452" xr:uid="{00000000-0005-0000-0000-00009A180000}"/>
    <cellStyle name="20% - Accent3 2 3 3 2 3 3 2" xfId="32284" xr:uid="{00000000-0005-0000-0000-00009B180000}"/>
    <cellStyle name="20% - Accent3 2 3 3 2 3 4" xfId="22370" xr:uid="{00000000-0005-0000-0000-00009C180000}"/>
    <cellStyle name="20% - Accent3 2 3 3 2 4" xfId="6773" xr:uid="{00000000-0005-0000-0000-00009D180000}"/>
    <cellStyle name="20% - Accent3 2 3 3 2 4 2" xfId="16687" xr:uid="{00000000-0005-0000-0000-00009E180000}"/>
    <cellStyle name="20% - Accent3 2 3 3 2 4 2 2" xfId="36519" xr:uid="{00000000-0005-0000-0000-00009F180000}"/>
    <cellStyle name="20% - Accent3 2 3 3 2 4 3" xfId="26605" xr:uid="{00000000-0005-0000-0000-0000A0180000}"/>
    <cellStyle name="20% - Accent3 2 3 3 2 5" xfId="11730" xr:uid="{00000000-0005-0000-0000-0000A1180000}"/>
    <cellStyle name="20% - Accent3 2 3 3 2 5 2" xfId="31562" xr:uid="{00000000-0005-0000-0000-0000A2180000}"/>
    <cellStyle name="20% - Accent3 2 3 3 2 6" xfId="21648" xr:uid="{00000000-0005-0000-0000-0000A3180000}"/>
    <cellStyle name="20% - Accent3 2 3 3 3" xfId="1446" xr:uid="{00000000-0005-0000-0000-0000A4180000}"/>
    <cellStyle name="20% - Accent3 2 3 3 3 2" xfId="3459" xr:uid="{00000000-0005-0000-0000-0000A5180000}"/>
    <cellStyle name="20% - Accent3 2 3 3 3 2 2" xfId="8416" xr:uid="{00000000-0005-0000-0000-0000A6180000}"/>
    <cellStyle name="20% - Accent3 2 3 3 3 2 2 2" xfId="18330" xr:uid="{00000000-0005-0000-0000-0000A7180000}"/>
    <cellStyle name="20% - Accent3 2 3 3 3 2 2 2 2" xfId="38162" xr:uid="{00000000-0005-0000-0000-0000A8180000}"/>
    <cellStyle name="20% - Accent3 2 3 3 3 2 2 3" xfId="28248" xr:uid="{00000000-0005-0000-0000-0000A9180000}"/>
    <cellStyle name="20% - Accent3 2 3 3 3 2 3" xfId="13373" xr:uid="{00000000-0005-0000-0000-0000AA180000}"/>
    <cellStyle name="20% - Accent3 2 3 3 3 2 3 2" xfId="33205" xr:uid="{00000000-0005-0000-0000-0000AB180000}"/>
    <cellStyle name="20% - Accent3 2 3 3 3 2 4" xfId="23291" xr:uid="{00000000-0005-0000-0000-0000AC180000}"/>
    <cellStyle name="20% - Accent3 2 3 3 3 3" xfId="6414" xr:uid="{00000000-0005-0000-0000-0000AD180000}"/>
    <cellStyle name="20% - Accent3 2 3 3 3 3 2" xfId="16328" xr:uid="{00000000-0005-0000-0000-0000AE180000}"/>
    <cellStyle name="20% - Accent3 2 3 3 3 3 2 2" xfId="36160" xr:uid="{00000000-0005-0000-0000-0000AF180000}"/>
    <cellStyle name="20% - Accent3 2 3 3 3 3 3" xfId="26246" xr:uid="{00000000-0005-0000-0000-0000B0180000}"/>
    <cellStyle name="20% - Accent3 2 3 3 3 4" xfId="11371" xr:uid="{00000000-0005-0000-0000-0000B1180000}"/>
    <cellStyle name="20% - Accent3 2 3 3 3 4 2" xfId="31203" xr:uid="{00000000-0005-0000-0000-0000B2180000}"/>
    <cellStyle name="20% - Accent3 2 3 3 3 5" xfId="21289" xr:uid="{00000000-0005-0000-0000-0000B3180000}"/>
    <cellStyle name="20% - Accent3 2 3 3 4" xfId="3004" xr:uid="{00000000-0005-0000-0000-0000B4180000}"/>
    <cellStyle name="20% - Accent3 2 3 3 4 2" xfId="7961" xr:uid="{00000000-0005-0000-0000-0000B5180000}"/>
    <cellStyle name="20% - Accent3 2 3 3 4 2 2" xfId="17875" xr:uid="{00000000-0005-0000-0000-0000B6180000}"/>
    <cellStyle name="20% - Accent3 2 3 3 4 2 2 2" xfId="37707" xr:uid="{00000000-0005-0000-0000-0000B7180000}"/>
    <cellStyle name="20% - Accent3 2 3 3 4 2 3" xfId="27793" xr:uid="{00000000-0005-0000-0000-0000B8180000}"/>
    <cellStyle name="20% - Accent3 2 3 3 4 3" xfId="12918" xr:uid="{00000000-0005-0000-0000-0000B9180000}"/>
    <cellStyle name="20% - Accent3 2 3 3 4 3 2" xfId="32750" xr:uid="{00000000-0005-0000-0000-0000BA180000}"/>
    <cellStyle name="20% - Accent3 2 3 3 4 4" xfId="22836" xr:uid="{00000000-0005-0000-0000-0000BB180000}"/>
    <cellStyle name="20% - Accent3 2 3 3 5" xfId="2169" xr:uid="{00000000-0005-0000-0000-0000BC180000}"/>
    <cellStyle name="20% - Accent3 2 3 3 5 2" xfId="7136" xr:uid="{00000000-0005-0000-0000-0000BD180000}"/>
    <cellStyle name="20% - Accent3 2 3 3 5 2 2" xfId="17050" xr:uid="{00000000-0005-0000-0000-0000BE180000}"/>
    <cellStyle name="20% - Accent3 2 3 3 5 2 2 2" xfId="36882" xr:uid="{00000000-0005-0000-0000-0000BF180000}"/>
    <cellStyle name="20% - Accent3 2 3 3 5 2 3" xfId="26968" xr:uid="{00000000-0005-0000-0000-0000C0180000}"/>
    <cellStyle name="20% - Accent3 2 3 3 5 3" xfId="12093" xr:uid="{00000000-0005-0000-0000-0000C1180000}"/>
    <cellStyle name="20% - Accent3 2 3 3 5 3 2" xfId="31925" xr:uid="{00000000-0005-0000-0000-0000C2180000}"/>
    <cellStyle name="20% - Accent3 2 3 3 5 4" xfId="22011" xr:uid="{00000000-0005-0000-0000-0000C3180000}"/>
    <cellStyle name="20% - Accent3 2 3 3 6" xfId="983" xr:uid="{00000000-0005-0000-0000-0000C4180000}"/>
    <cellStyle name="20% - Accent3 2 3 3 6 2" xfId="5959" xr:uid="{00000000-0005-0000-0000-0000C5180000}"/>
    <cellStyle name="20% - Accent3 2 3 3 6 2 2" xfId="15873" xr:uid="{00000000-0005-0000-0000-0000C6180000}"/>
    <cellStyle name="20% - Accent3 2 3 3 6 2 2 2" xfId="35705" xr:uid="{00000000-0005-0000-0000-0000C7180000}"/>
    <cellStyle name="20% - Accent3 2 3 3 6 2 3" xfId="25791" xr:uid="{00000000-0005-0000-0000-0000C8180000}"/>
    <cellStyle name="20% - Accent3 2 3 3 6 3" xfId="10916" xr:uid="{00000000-0005-0000-0000-0000C9180000}"/>
    <cellStyle name="20% - Accent3 2 3 3 6 3 2" xfId="30748" xr:uid="{00000000-0005-0000-0000-0000CA180000}"/>
    <cellStyle name="20% - Accent3 2 3 3 6 4" xfId="20834" xr:uid="{00000000-0005-0000-0000-0000CB180000}"/>
    <cellStyle name="20% - Accent3 2 3 3 7" xfId="4284" xr:uid="{00000000-0005-0000-0000-0000CC180000}"/>
    <cellStyle name="20% - Accent3 2 3 3 7 2" xfId="9241" xr:uid="{00000000-0005-0000-0000-0000CD180000}"/>
    <cellStyle name="20% - Accent3 2 3 3 7 2 2" xfId="19155" xr:uid="{00000000-0005-0000-0000-0000CE180000}"/>
    <cellStyle name="20% - Accent3 2 3 3 7 2 2 2" xfId="38987" xr:uid="{00000000-0005-0000-0000-0000CF180000}"/>
    <cellStyle name="20% - Accent3 2 3 3 7 2 3" xfId="29073" xr:uid="{00000000-0005-0000-0000-0000D0180000}"/>
    <cellStyle name="20% - Accent3 2 3 3 7 3" xfId="14198" xr:uid="{00000000-0005-0000-0000-0000D1180000}"/>
    <cellStyle name="20% - Accent3 2 3 3 7 3 2" xfId="34030" xr:uid="{00000000-0005-0000-0000-0000D2180000}"/>
    <cellStyle name="20% - Accent3 2 3 3 7 4" xfId="24116" xr:uid="{00000000-0005-0000-0000-0000D3180000}"/>
    <cellStyle name="20% - Accent3 2 3 3 8" xfId="4842" xr:uid="{00000000-0005-0000-0000-0000D4180000}"/>
    <cellStyle name="20% - Accent3 2 3 3 8 2" xfId="9799" xr:uid="{00000000-0005-0000-0000-0000D5180000}"/>
    <cellStyle name="20% - Accent3 2 3 3 8 2 2" xfId="19713" xr:uid="{00000000-0005-0000-0000-0000D6180000}"/>
    <cellStyle name="20% - Accent3 2 3 3 8 2 2 2" xfId="39545" xr:uid="{00000000-0005-0000-0000-0000D7180000}"/>
    <cellStyle name="20% - Accent3 2 3 3 8 2 3" xfId="29631" xr:uid="{00000000-0005-0000-0000-0000D8180000}"/>
    <cellStyle name="20% - Accent3 2 3 3 8 3" xfId="14756" xr:uid="{00000000-0005-0000-0000-0000D9180000}"/>
    <cellStyle name="20% - Accent3 2 3 3 8 3 2" xfId="34588" xr:uid="{00000000-0005-0000-0000-0000DA180000}"/>
    <cellStyle name="20% - Accent3 2 3 3 8 4" xfId="24674" xr:uid="{00000000-0005-0000-0000-0000DB180000}"/>
    <cellStyle name="20% - Accent3 2 3 3 9" xfId="5400" xr:uid="{00000000-0005-0000-0000-0000DC180000}"/>
    <cellStyle name="20% - Accent3 2 3 3 9 2" xfId="15314" xr:uid="{00000000-0005-0000-0000-0000DD180000}"/>
    <cellStyle name="20% - Accent3 2 3 3 9 2 2" xfId="35146" xr:uid="{00000000-0005-0000-0000-0000DE180000}"/>
    <cellStyle name="20% - Accent3 2 3 3 9 3" xfId="25232" xr:uid="{00000000-0005-0000-0000-0000DF180000}"/>
    <cellStyle name="20% - Accent3 2 3 4" xfId="1625" xr:uid="{00000000-0005-0000-0000-0000E0180000}"/>
    <cellStyle name="20% - Accent3 2 3 4 2" xfId="3638" xr:uid="{00000000-0005-0000-0000-0000E1180000}"/>
    <cellStyle name="20% - Accent3 2 3 4 2 2" xfId="8595" xr:uid="{00000000-0005-0000-0000-0000E2180000}"/>
    <cellStyle name="20% - Accent3 2 3 4 2 2 2" xfId="18509" xr:uid="{00000000-0005-0000-0000-0000E3180000}"/>
    <cellStyle name="20% - Accent3 2 3 4 2 2 2 2" xfId="38341" xr:uid="{00000000-0005-0000-0000-0000E4180000}"/>
    <cellStyle name="20% - Accent3 2 3 4 2 2 3" xfId="28427" xr:uid="{00000000-0005-0000-0000-0000E5180000}"/>
    <cellStyle name="20% - Accent3 2 3 4 2 3" xfId="13552" xr:uid="{00000000-0005-0000-0000-0000E6180000}"/>
    <cellStyle name="20% - Accent3 2 3 4 2 3 2" xfId="33384" xr:uid="{00000000-0005-0000-0000-0000E7180000}"/>
    <cellStyle name="20% - Accent3 2 3 4 2 4" xfId="23470" xr:uid="{00000000-0005-0000-0000-0000E8180000}"/>
    <cellStyle name="20% - Accent3 2 3 4 3" xfId="2348" xr:uid="{00000000-0005-0000-0000-0000E9180000}"/>
    <cellStyle name="20% - Accent3 2 3 4 3 2" xfId="7315" xr:uid="{00000000-0005-0000-0000-0000EA180000}"/>
    <cellStyle name="20% - Accent3 2 3 4 3 2 2" xfId="17229" xr:uid="{00000000-0005-0000-0000-0000EB180000}"/>
    <cellStyle name="20% - Accent3 2 3 4 3 2 2 2" xfId="37061" xr:uid="{00000000-0005-0000-0000-0000EC180000}"/>
    <cellStyle name="20% - Accent3 2 3 4 3 2 3" xfId="27147" xr:uid="{00000000-0005-0000-0000-0000ED180000}"/>
    <cellStyle name="20% - Accent3 2 3 4 3 3" xfId="12272" xr:uid="{00000000-0005-0000-0000-0000EE180000}"/>
    <cellStyle name="20% - Accent3 2 3 4 3 3 2" xfId="32104" xr:uid="{00000000-0005-0000-0000-0000EF180000}"/>
    <cellStyle name="20% - Accent3 2 3 4 3 4" xfId="22190" xr:uid="{00000000-0005-0000-0000-0000F0180000}"/>
    <cellStyle name="20% - Accent3 2 3 4 4" xfId="6593" xr:uid="{00000000-0005-0000-0000-0000F1180000}"/>
    <cellStyle name="20% - Accent3 2 3 4 4 2" xfId="16507" xr:uid="{00000000-0005-0000-0000-0000F2180000}"/>
    <cellStyle name="20% - Accent3 2 3 4 4 2 2" xfId="36339" xr:uid="{00000000-0005-0000-0000-0000F3180000}"/>
    <cellStyle name="20% - Accent3 2 3 4 4 3" xfId="26425" xr:uid="{00000000-0005-0000-0000-0000F4180000}"/>
    <cellStyle name="20% - Accent3 2 3 4 5" xfId="11550" xr:uid="{00000000-0005-0000-0000-0000F5180000}"/>
    <cellStyle name="20% - Accent3 2 3 4 5 2" xfId="31382" xr:uid="{00000000-0005-0000-0000-0000F6180000}"/>
    <cellStyle name="20% - Accent3 2 3 4 6" xfId="21468" xr:uid="{00000000-0005-0000-0000-0000F7180000}"/>
    <cellStyle name="20% - Accent3 2 3 5" xfId="1266" xr:uid="{00000000-0005-0000-0000-0000F8180000}"/>
    <cellStyle name="20% - Accent3 2 3 5 2" xfId="3279" xr:uid="{00000000-0005-0000-0000-0000F9180000}"/>
    <cellStyle name="20% - Accent3 2 3 5 2 2" xfId="8236" xr:uid="{00000000-0005-0000-0000-0000FA180000}"/>
    <cellStyle name="20% - Accent3 2 3 5 2 2 2" xfId="18150" xr:uid="{00000000-0005-0000-0000-0000FB180000}"/>
    <cellStyle name="20% - Accent3 2 3 5 2 2 2 2" xfId="37982" xr:uid="{00000000-0005-0000-0000-0000FC180000}"/>
    <cellStyle name="20% - Accent3 2 3 5 2 2 3" xfId="28068" xr:uid="{00000000-0005-0000-0000-0000FD180000}"/>
    <cellStyle name="20% - Accent3 2 3 5 2 3" xfId="13193" xr:uid="{00000000-0005-0000-0000-0000FE180000}"/>
    <cellStyle name="20% - Accent3 2 3 5 2 3 2" xfId="33025" xr:uid="{00000000-0005-0000-0000-0000FF180000}"/>
    <cellStyle name="20% - Accent3 2 3 5 2 4" xfId="23111" xr:uid="{00000000-0005-0000-0000-000000190000}"/>
    <cellStyle name="20% - Accent3 2 3 5 3" xfId="6234" xr:uid="{00000000-0005-0000-0000-000001190000}"/>
    <cellStyle name="20% - Accent3 2 3 5 3 2" xfId="16148" xr:uid="{00000000-0005-0000-0000-000002190000}"/>
    <cellStyle name="20% - Accent3 2 3 5 3 2 2" xfId="35980" xr:uid="{00000000-0005-0000-0000-000003190000}"/>
    <cellStyle name="20% - Accent3 2 3 5 3 3" xfId="26066" xr:uid="{00000000-0005-0000-0000-000004190000}"/>
    <cellStyle name="20% - Accent3 2 3 5 4" xfId="11191" xr:uid="{00000000-0005-0000-0000-000005190000}"/>
    <cellStyle name="20% - Accent3 2 3 5 4 2" xfId="31023" xr:uid="{00000000-0005-0000-0000-000006190000}"/>
    <cellStyle name="20% - Accent3 2 3 5 5" xfId="21109" xr:uid="{00000000-0005-0000-0000-000007190000}"/>
    <cellStyle name="20% - Accent3 2 3 6" xfId="2722" xr:uid="{00000000-0005-0000-0000-000008190000}"/>
    <cellStyle name="20% - Accent3 2 3 6 2" xfId="7682" xr:uid="{00000000-0005-0000-0000-000009190000}"/>
    <cellStyle name="20% - Accent3 2 3 6 2 2" xfId="17596" xr:uid="{00000000-0005-0000-0000-00000A190000}"/>
    <cellStyle name="20% - Accent3 2 3 6 2 2 2" xfId="37428" xr:uid="{00000000-0005-0000-0000-00000B190000}"/>
    <cellStyle name="20% - Accent3 2 3 6 2 3" xfId="27514" xr:uid="{00000000-0005-0000-0000-00000C190000}"/>
    <cellStyle name="20% - Accent3 2 3 6 3" xfId="12639" xr:uid="{00000000-0005-0000-0000-00000D190000}"/>
    <cellStyle name="20% - Accent3 2 3 6 3 2" xfId="32471" xr:uid="{00000000-0005-0000-0000-00000E190000}"/>
    <cellStyle name="20% - Accent3 2 3 6 4" xfId="22557" xr:uid="{00000000-0005-0000-0000-00000F190000}"/>
    <cellStyle name="20% - Accent3 2 3 7" xfId="1989" xr:uid="{00000000-0005-0000-0000-000010190000}"/>
    <cellStyle name="20% - Accent3 2 3 7 2" xfId="6956" xr:uid="{00000000-0005-0000-0000-000011190000}"/>
    <cellStyle name="20% - Accent3 2 3 7 2 2" xfId="16870" xr:uid="{00000000-0005-0000-0000-000012190000}"/>
    <cellStyle name="20% - Accent3 2 3 7 2 2 2" xfId="36702" xr:uid="{00000000-0005-0000-0000-000013190000}"/>
    <cellStyle name="20% - Accent3 2 3 7 2 3" xfId="26788" xr:uid="{00000000-0005-0000-0000-000014190000}"/>
    <cellStyle name="20% - Accent3 2 3 7 3" xfId="11913" xr:uid="{00000000-0005-0000-0000-000015190000}"/>
    <cellStyle name="20% - Accent3 2 3 7 3 2" xfId="31745" xr:uid="{00000000-0005-0000-0000-000016190000}"/>
    <cellStyle name="20% - Accent3 2 3 7 4" xfId="21831" xr:uid="{00000000-0005-0000-0000-000017190000}"/>
    <cellStyle name="20% - Accent3 2 3 8" xfId="703" xr:uid="{00000000-0005-0000-0000-000018190000}"/>
    <cellStyle name="20% - Accent3 2 3 8 2" xfId="5680" xr:uid="{00000000-0005-0000-0000-000019190000}"/>
    <cellStyle name="20% - Accent3 2 3 8 2 2" xfId="15594" xr:uid="{00000000-0005-0000-0000-00001A190000}"/>
    <cellStyle name="20% - Accent3 2 3 8 2 2 2" xfId="35426" xr:uid="{00000000-0005-0000-0000-00001B190000}"/>
    <cellStyle name="20% - Accent3 2 3 8 2 3" xfId="25512" xr:uid="{00000000-0005-0000-0000-00001C190000}"/>
    <cellStyle name="20% - Accent3 2 3 8 3" xfId="10637" xr:uid="{00000000-0005-0000-0000-00001D190000}"/>
    <cellStyle name="20% - Accent3 2 3 8 3 2" xfId="30469" xr:uid="{00000000-0005-0000-0000-00001E190000}"/>
    <cellStyle name="20% - Accent3 2 3 8 4" xfId="20555" xr:uid="{00000000-0005-0000-0000-00001F190000}"/>
    <cellStyle name="20% - Accent3 2 3 9" xfId="4005" xr:uid="{00000000-0005-0000-0000-000020190000}"/>
    <cellStyle name="20% - Accent3 2 3 9 2" xfId="8962" xr:uid="{00000000-0005-0000-0000-000021190000}"/>
    <cellStyle name="20% - Accent3 2 3 9 2 2" xfId="18876" xr:uid="{00000000-0005-0000-0000-000022190000}"/>
    <cellStyle name="20% - Accent3 2 3 9 2 2 2" xfId="38708" xr:uid="{00000000-0005-0000-0000-000023190000}"/>
    <cellStyle name="20% - Accent3 2 3 9 2 3" xfId="28794" xr:uid="{00000000-0005-0000-0000-000024190000}"/>
    <cellStyle name="20% - Accent3 2 3 9 3" xfId="13919" xr:uid="{00000000-0005-0000-0000-000025190000}"/>
    <cellStyle name="20% - Accent3 2 3 9 3 2" xfId="33751" xr:uid="{00000000-0005-0000-0000-000026190000}"/>
    <cellStyle name="20% - Accent3 2 3 9 4" xfId="23837" xr:uid="{00000000-0005-0000-0000-000027190000}"/>
    <cellStyle name="20% - Accent3 2 4" xfId="213" xr:uid="{00000000-0005-0000-0000-000028190000}"/>
    <cellStyle name="20% - Accent3 2 4 10" xfId="5194" xr:uid="{00000000-0005-0000-0000-000029190000}"/>
    <cellStyle name="20% - Accent3 2 4 10 2" xfId="15108" xr:uid="{00000000-0005-0000-0000-00002A190000}"/>
    <cellStyle name="20% - Accent3 2 4 10 2 2" xfId="34940" xr:uid="{00000000-0005-0000-0000-00002B190000}"/>
    <cellStyle name="20% - Accent3 2 4 10 3" xfId="25026" xr:uid="{00000000-0005-0000-0000-00002C190000}"/>
    <cellStyle name="20% - Accent3 2 4 11" xfId="10151" xr:uid="{00000000-0005-0000-0000-00002D190000}"/>
    <cellStyle name="20% - Accent3 2 4 11 2" xfId="29983" xr:uid="{00000000-0005-0000-0000-00002E190000}"/>
    <cellStyle name="20% - Accent3 2 4 12" xfId="20069" xr:uid="{00000000-0005-0000-0000-00002F190000}"/>
    <cellStyle name="20% - Accent3 2 4 2" xfId="495" xr:uid="{00000000-0005-0000-0000-000030190000}"/>
    <cellStyle name="20% - Accent3 2 4 2 10" xfId="10430" xr:uid="{00000000-0005-0000-0000-000031190000}"/>
    <cellStyle name="20% - Accent3 2 4 2 10 2" xfId="30262" xr:uid="{00000000-0005-0000-0000-000032190000}"/>
    <cellStyle name="20% - Accent3 2 4 2 11" xfId="20348" xr:uid="{00000000-0005-0000-0000-000033190000}"/>
    <cellStyle name="20% - Accent3 2 4 2 2" xfId="1835" xr:uid="{00000000-0005-0000-0000-000034190000}"/>
    <cellStyle name="20% - Accent3 2 4 2 2 2" xfId="3848" xr:uid="{00000000-0005-0000-0000-000035190000}"/>
    <cellStyle name="20% - Accent3 2 4 2 2 2 2" xfId="8805" xr:uid="{00000000-0005-0000-0000-000036190000}"/>
    <cellStyle name="20% - Accent3 2 4 2 2 2 2 2" xfId="18719" xr:uid="{00000000-0005-0000-0000-000037190000}"/>
    <cellStyle name="20% - Accent3 2 4 2 2 2 2 2 2" xfId="38551" xr:uid="{00000000-0005-0000-0000-000038190000}"/>
    <cellStyle name="20% - Accent3 2 4 2 2 2 2 3" xfId="28637" xr:uid="{00000000-0005-0000-0000-000039190000}"/>
    <cellStyle name="20% - Accent3 2 4 2 2 2 3" xfId="13762" xr:uid="{00000000-0005-0000-0000-00003A190000}"/>
    <cellStyle name="20% - Accent3 2 4 2 2 2 3 2" xfId="33594" xr:uid="{00000000-0005-0000-0000-00003B190000}"/>
    <cellStyle name="20% - Accent3 2 4 2 2 2 4" xfId="23680" xr:uid="{00000000-0005-0000-0000-00003C190000}"/>
    <cellStyle name="20% - Accent3 2 4 2 2 3" xfId="2558" xr:uid="{00000000-0005-0000-0000-00003D190000}"/>
    <cellStyle name="20% - Accent3 2 4 2 2 3 2" xfId="7525" xr:uid="{00000000-0005-0000-0000-00003E190000}"/>
    <cellStyle name="20% - Accent3 2 4 2 2 3 2 2" xfId="17439" xr:uid="{00000000-0005-0000-0000-00003F190000}"/>
    <cellStyle name="20% - Accent3 2 4 2 2 3 2 2 2" xfId="37271" xr:uid="{00000000-0005-0000-0000-000040190000}"/>
    <cellStyle name="20% - Accent3 2 4 2 2 3 2 3" xfId="27357" xr:uid="{00000000-0005-0000-0000-000041190000}"/>
    <cellStyle name="20% - Accent3 2 4 2 2 3 3" xfId="12482" xr:uid="{00000000-0005-0000-0000-000042190000}"/>
    <cellStyle name="20% - Accent3 2 4 2 2 3 3 2" xfId="32314" xr:uid="{00000000-0005-0000-0000-000043190000}"/>
    <cellStyle name="20% - Accent3 2 4 2 2 3 4" xfId="22400" xr:uid="{00000000-0005-0000-0000-000044190000}"/>
    <cellStyle name="20% - Accent3 2 4 2 2 4" xfId="6803" xr:uid="{00000000-0005-0000-0000-000045190000}"/>
    <cellStyle name="20% - Accent3 2 4 2 2 4 2" xfId="16717" xr:uid="{00000000-0005-0000-0000-000046190000}"/>
    <cellStyle name="20% - Accent3 2 4 2 2 4 2 2" xfId="36549" xr:uid="{00000000-0005-0000-0000-000047190000}"/>
    <cellStyle name="20% - Accent3 2 4 2 2 4 3" xfId="26635" xr:uid="{00000000-0005-0000-0000-000048190000}"/>
    <cellStyle name="20% - Accent3 2 4 2 2 5" xfId="11760" xr:uid="{00000000-0005-0000-0000-000049190000}"/>
    <cellStyle name="20% - Accent3 2 4 2 2 5 2" xfId="31592" xr:uid="{00000000-0005-0000-0000-00004A190000}"/>
    <cellStyle name="20% - Accent3 2 4 2 2 6" xfId="21678" xr:uid="{00000000-0005-0000-0000-00004B190000}"/>
    <cellStyle name="20% - Accent3 2 4 2 3" xfId="1476" xr:uid="{00000000-0005-0000-0000-00004C190000}"/>
    <cellStyle name="20% - Accent3 2 4 2 3 2" xfId="3489" xr:uid="{00000000-0005-0000-0000-00004D190000}"/>
    <cellStyle name="20% - Accent3 2 4 2 3 2 2" xfId="8446" xr:uid="{00000000-0005-0000-0000-00004E190000}"/>
    <cellStyle name="20% - Accent3 2 4 2 3 2 2 2" xfId="18360" xr:uid="{00000000-0005-0000-0000-00004F190000}"/>
    <cellStyle name="20% - Accent3 2 4 2 3 2 2 2 2" xfId="38192" xr:uid="{00000000-0005-0000-0000-000050190000}"/>
    <cellStyle name="20% - Accent3 2 4 2 3 2 2 3" xfId="28278" xr:uid="{00000000-0005-0000-0000-000051190000}"/>
    <cellStyle name="20% - Accent3 2 4 2 3 2 3" xfId="13403" xr:uid="{00000000-0005-0000-0000-000052190000}"/>
    <cellStyle name="20% - Accent3 2 4 2 3 2 3 2" xfId="33235" xr:uid="{00000000-0005-0000-0000-000053190000}"/>
    <cellStyle name="20% - Accent3 2 4 2 3 2 4" xfId="23321" xr:uid="{00000000-0005-0000-0000-000054190000}"/>
    <cellStyle name="20% - Accent3 2 4 2 3 3" xfId="6444" xr:uid="{00000000-0005-0000-0000-000055190000}"/>
    <cellStyle name="20% - Accent3 2 4 2 3 3 2" xfId="16358" xr:uid="{00000000-0005-0000-0000-000056190000}"/>
    <cellStyle name="20% - Accent3 2 4 2 3 3 2 2" xfId="36190" xr:uid="{00000000-0005-0000-0000-000057190000}"/>
    <cellStyle name="20% - Accent3 2 4 2 3 3 3" xfId="26276" xr:uid="{00000000-0005-0000-0000-000058190000}"/>
    <cellStyle name="20% - Accent3 2 4 2 3 4" xfId="11401" xr:uid="{00000000-0005-0000-0000-000059190000}"/>
    <cellStyle name="20% - Accent3 2 4 2 3 4 2" xfId="31233" xr:uid="{00000000-0005-0000-0000-00005A190000}"/>
    <cellStyle name="20% - Accent3 2 4 2 3 5" xfId="21319" xr:uid="{00000000-0005-0000-0000-00005B190000}"/>
    <cellStyle name="20% - Accent3 2 4 2 4" xfId="3077" xr:uid="{00000000-0005-0000-0000-00005C190000}"/>
    <cellStyle name="20% - Accent3 2 4 2 4 2" xfId="8034" xr:uid="{00000000-0005-0000-0000-00005D190000}"/>
    <cellStyle name="20% - Accent3 2 4 2 4 2 2" xfId="17948" xr:uid="{00000000-0005-0000-0000-00005E190000}"/>
    <cellStyle name="20% - Accent3 2 4 2 4 2 2 2" xfId="37780" xr:uid="{00000000-0005-0000-0000-00005F190000}"/>
    <cellStyle name="20% - Accent3 2 4 2 4 2 3" xfId="27866" xr:uid="{00000000-0005-0000-0000-000060190000}"/>
    <cellStyle name="20% - Accent3 2 4 2 4 3" xfId="12991" xr:uid="{00000000-0005-0000-0000-000061190000}"/>
    <cellStyle name="20% - Accent3 2 4 2 4 3 2" xfId="32823" xr:uid="{00000000-0005-0000-0000-000062190000}"/>
    <cellStyle name="20% - Accent3 2 4 2 4 4" xfId="22909" xr:uid="{00000000-0005-0000-0000-000063190000}"/>
    <cellStyle name="20% - Accent3 2 4 2 5" xfId="2199" xr:uid="{00000000-0005-0000-0000-000064190000}"/>
    <cellStyle name="20% - Accent3 2 4 2 5 2" xfId="7166" xr:uid="{00000000-0005-0000-0000-000065190000}"/>
    <cellStyle name="20% - Accent3 2 4 2 5 2 2" xfId="17080" xr:uid="{00000000-0005-0000-0000-000066190000}"/>
    <cellStyle name="20% - Accent3 2 4 2 5 2 2 2" xfId="36912" xr:uid="{00000000-0005-0000-0000-000067190000}"/>
    <cellStyle name="20% - Accent3 2 4 2 5 2 3" xfId="26998" xr:uid="{00000000-0005-0000-0000-000068190000}"/>
    <cellStyle name="20% - Accent3 2 4 2 5 3" xfId="12123" xr:uid="{00000000-0005-0000-0000-000069190000}"/>
    <cellStyle name="20% - Accent3 2 4 2 5 3 2" xfId="31955" xr:uid="{00000000-0005-0000-0000-00006A190000}"/>
    <cellStyle name="20% - Accent3 2 4 2 5 4" xfId="22041" xr:uid="{00000000-0005-0000-0000-00006B190000}"/>
    <cellStyle name="20% - Accent3 2 4 2 6" xfId="1056" xr:uid="{00000000-0005-0000-0000-00006C190000}"/>
    <cellStyle name="20% - Accent3 2 4 2 6 2" xfId="6032" xr:uid="{00000000-0005-0000-0000-00006D190000}"/>
    <cellStyle name="20% - Accent3 2 4 2 6 2 2" xfId="15946" xr:uid="{00000000-0005-0000-0000-00006E190000}"/>
    <cellStyle name="20% - Accent3 2 4 2 6 2 2 2" xfId="35778" xr:uid="{00000000-0005-0000-0000-00006F190000}"/>
    <cellStyle name="20% - Accent3 2 4 2 6 2 3" xfId="25864" xr:uid="{00000000-0005-0000-0000-000070190000}"/>
    <cellStyle name="20% - Accent3 2 4 2 6 3" xfId="10989" xr:uid="{00000000-0005-0000-0000-000071190000}"/>
    <cellStyle name="20% - Accent3 2 4 2 6 3 2" xfId="30821" xr:uid="{00000000-0005-0000-0000-000072190000}"/>
    <cellStyle name="20% - Accent3 2 4 2 6 4" xfId="20907" xr:uid="{00000000-0005-0000-0000-000073190000}"/>
    <cellStyle name="20% - Accent3 2 4 2 7" xfId="4357" xr:uid="{00000000-0005-0000-0000-000074190000}"/>
    <cellStyle name="20% - Accent3 2 4 2 7 2" xfId="9314" xr:uid="{00000000-0005-0000-0000-000075190000}"/>
    <cellStyle name="20% - Accent3 2 4 2 7 2 2" xfId="19228" xr:uid="{00000000-0005-0000-0000-000076190000}"/>
    <cellStyle name="20% - Accent3 2 4 2 7 2 2 2" xfId="39060" xr:uid="{00000000-0005-0000-0000-000077190000}"/>
    <cellStyle name="20% - Accent3 2 4 2 7 2 3" xfId="29146" xr:uid="{00000000-0005-0000-0000-000078190000}"/>
    <cellStyle name="20% - Accent3 2 4 2 7 3" xfId="14271" xr:uid="{00000000-0005-0000-0000-000079190000}"/>
    <cellStyle name="20% - Accent3 2 4 2 7 3 2" xfId="34103" xr:uid="{00000000-0005-0000-0000-00007A190000}"/>
    <cellStyle name="20% - Accent3 2 4 2 7 4" xfId="24189" xr:uid="{00000000-0005-0000-0000-00007B190000}"/>
    <cellStyle name="20% - Accent3 2 4 2 8" xfId="4915" xr:uid="{00000000-0005-0000-0000-00007C190000}"/>
    <cellStyle name="20% - Accent3 2 4 2 8 2" xfId="9872" xr:uid="{00000000-0005-0000-0000-00007D190000}"/>
    <cellStyle name="20% - Accent3 2 4 2 8 2 2" xfId="19786" xr:uid="{00000000-0005-0000-0000-00007E190000}"/>
    <cellStyle name="20% - Accent3 2 4 2 8 2 2 2" xfId="39618" xr:uid="{00000000-0005-0000-0000-00007F190000}"/>
    <cellStyle name="20% - Accent3 2 4 2 8 2 3" xfId="29704" xr:uid="{00000000-0005-0000-0000-000080190000}"/>
    <cellStyle name="20% - Accent3 2 4 2 8 3" xfId="14829" xr:uid="{00000000-0005-0000-0000-000081190000}"/>
    <cellStyle name="20% - Accent3 2 4 2 8 3 2" xfId="34661" xr:uid="{00000000-0005-0000-0000-000082190000}"/>
    <cellStyle name="20% - Accent3 2 4 2 8 4" xfId="24747" xr:uid="{00000000-0005-0000-0000-000083190000}"/>
    <cellStyle name="20% - Accent3 2 4 2 9" xfId="5473" xr:uid="{00000000-0005-0000-0000-000084190000}"/>
    <cellStyle name="20% - Accent3 2 4 2 9 2" xfId="15387" xr:uid="{00000000-0005-0000-0000-000085190000}"/>
    <cellStyle name="20% - Accent3 2 4 2 9 2 2" xfId="35219" xr:uid="{00000000-0005-0000-0000-000086190000}"/>
    <cellStyle name="20% - Accent3 2 4 2 9 3" xfId="25305" xr:uid="{00000000-0005-0000-0000-000087190000}"/>
    <cellStyle name="20% - Accent3 2 4 3" xfId="1655" xr:uid="{00000000-0005-0000-0000-000088190000}"/>
    <cellStyle name="20% - Accent3 2 4 3 2" xfId="3668" xr:uid="{00000000-0005-0000-0000-000089190000}"/>
    <cellStyle name="20% - Accent3 2 4 3 2 2" xfId="8625" xr:uid="{00000000-0005-0000-0000-00008A190000}"/>
    <cellStyle name="20% - Accent3 2 4 3 2 2 2" xfId="18539" xr:uid="{00000000-0005-0000-0000-00008B190000}"/>
    <cellStyle name="20% - Accent3 2 4 3 2 2 2 2" xfId="38371" xr:uid="{00000000-0005-0000-0000-00008C190000}"/>
    <cellStyle name="20% - Accent3 2 4 3 2 2 3" xfId="28457" xr:uid="{00000000-0005-0000-0000-00008D190000}"/>
    <cellStyle name="20% - Accent3 2 4 3 2 3" xfId="13582" xr:uid="{00000000-0005-0000-0000-00008E190000}"/>
    <cellStyle name="20% - Accent3 2 4 3 2 3 2" xfId="33414" xr:uid="{00000000-0005-0000-0000-00008F190000}"/>
    <cellStyle name="20% - Accent3 2 4 3 2 4" xfId="23500" xr:uid="{00000000-0005-0000-0000-000090190000}"/>
    <cellStyle name="20% - Accent3 2 4 3 3" xfId="2378" xr:uid="{00000000-0005-0000-0000-000091190000}"/>
    <cellStyle name="20% - Accent3 2 4 3 3 2" xfId="7345" xr:uid="{00000000-0005-0000-0000-000092190000}"/>
    <cellStyle name="20% - Accent3 2 4 3 3 2 2" xfId="17259" xr:uid="{00000000-0005-0000-0000-000093190000}"/>
    <cellStyle name="20% - Accent3 2 4 3 3 2 2 2" xfId="37091" xr:uid="{00000000-0005-0000-0000-000094190000}"/>
    <cellStyle name="20% - Accent3 2 4 3 3 2 3" xfId="27177" xr:uid="{00000000-0005-0000-0000-000095190000}"/>
    <cellStyle name="20% - Accent3 2 4 3 3 3" xfId="12302" xr:uid="{00000000-0005-0000-0000-000096190000}"/>
    <cellStyle name="20% - Accent3 2 4 3 3 3 2" xfId="32134" xr:uid="{00000000-0005-0000-0000-000097190000}"/>
    <cellStyle name="20% - Accent3 2 4 3 3 4" xfId="22220" xr:uid="{00000000-0005-0000-0000-000098190000}"/>
    <cellStyle name="20% - Accent3 2 4 3 4" xfId="6623" xr:uid="{00000000-0005-0000-0000-000099190000}"/>
    <cellStyle name="20% - Accent3 2 4 3 4 2" xfId="16537" xr:uid="{00000000-0005-0000-0000-00009A190000}"/>
    <cellStyle name="20% - Accent3 2 4 3 4 2 2" xfId="36369" xr:uid="{00000000-0005-0000-0000-00009B190000}"/>
    <cellStyle name="20% - Accent3 2 4 3 4 3" xfId="26455" xr:uid="{00000000-0005-0000-0000-00009C190000}"/>
    <cellStyle name="20% - Accent3 2 4 3 5" xfId="11580" xr:uid="{00000000-0005-0000-0000-00009D190000}"/>
    <cellStyle name="20% - Accent3 2 4 3 5 2" xfId="31412" xr:uid="{00000000-0005-0000-0000-00009E190000}"/>
    <cellStyle name="20% - Accent3 2 4 3 6" xfId="21498" xr:uid="{00000000-0005-0000-0000-00009F190000}"/>
    <cellStyle name="20% - Accent3 2 4 4" xfId="1296" xr:uid="{00000000-0005-0000-0000-0000A0190000}"/>
    <cellStyle name="20% - Accent3 2 4 4 2" xfId="3309" xr:uid="{00000000-0005-0000-0000-0000A1190000}"/>
    <cellStyle name="20% - Accent3 2 4 4 2 2" xfId="8266" xr:uid="{00000000-0005-0000-0000-0000A2190000}"/>
    <cellStyle name="20% - Accent3 2 4 4 2 2 2" xfId="18180" xr:uid="{00000000-0005-0000-0000-0000A3190000}"/>
    <cellStyle name="20% - Accent3 2 4 4 2 2 2 2" xfId="38012" xr:uid="{00000000-0005-0000-0000-0000A4190000}"/>
    <cellStyle name="20% - Accent3 2 4 4 2 2 3" xfId="28098" xr:uid="{00000000-0005-0000-0000-0000A5190000}"/>
    <cellStyle name="20% - Accent3 2 4 4 2 3" xfId="13223" xr:uid="{00000000-0005-0000-0000-0000A6190000}"/>
    <cellStyle name="20% - Accent3 2 4 4 2 3 2" xfId="33055" xr:uid="{00000000-0005-0000-0000-0000A7190000}"/>
    <cellStyle name="20% - Accent3 2 4 4 2 4" xfId="23141" xr:uid="{00000000-0005-0000-0000-0000A8190000}"/>
    <cellStyle name="20% - Accent3 2 4 4 3" xfId="6264" xr:uid="{00000000-0005-0000-0000-0000A9190000}"/>
    <cellStyle name="20% - Accent3 2 4 4 3 2" xfId="16178" xr:uid="{00000000-0005-0000-0000-0000AA190000}"/>
    <cellStyle name="20% - Accent3 2 4 4 3 2 2" xfId="36010" xr:uid="{00000000-0005-0000-0000-0000AB190000}"/>
    <cellStyle name="20% - Accent3 2 4 4 3 3" xfId="26096" xr:uid="{00000000-0005-0000-0000-0000AC190000}"/>
    <cellStyle name="20% - Accent3 2 4 4 4" xfId="11221" xr:uid="{00000000-0005-0000-0000-0000AD190000}"/>
    <cellStyle name="20% - Accent3 2 4 4 4 2" xfId="31053" xr:uid="{00000000-0005-0000-0000-0000AE190000}"/>
    <cellStyle name="20% - Accent3 2 4 4 5" xfId="21139" xr:uid="{00000000-0005-0000-0000-0000AF190000}"/>
    <cellStyle name="20% - Accent3 2 4 5" xfId="2796" xr:uid="{00000000-0005-0000-0000-0000B0190000}"/>
    <cellStyle name="20% - Accent3 2 4 5 2" xfId="7755" xr:uid="{00000000-0005-0000-0000-0000B1190000}"/>
    <cellStyle name="20% - Accent3 2 4 5 2 2" xfId="17669" xr:uid="{00000000-0005-0000-0000-0000B2190000}"/>
    <cellStyle name="20% - Accent3 2 4 5 2 2 2" xfId="37501" xr:uid="{00000000-0005-0000-0000-0000B3190000}"/>
    <cellStyle name="20% - Accent3 2 4 5 2 3" xfId="27587" xr:uid="{00000000-0005-0000-0000-0000B4190000}"/>
    <cellStyle name="20% - Accent3 2 4 5 3" xfId="12712" xr:uid="{00000000-0005-0000-0000-0000B5190000}"/>
    <cellStyle name="20% - Accent3 2 4 5 3 2" xfId="32544" xr:uid="{00000000-0005-0000-0000-0000B6190000}"/>
    <cellStyle name="20% - Accent3 2 4 5 4" xfId="22630" xr:uid="{00000000-0005-0000-0000-0000B7190000}"/>
    <cellStyle name="20% - Accent3 2 4 6" xfId="2019" xr:uid="{00000000-0005-0000-0000-0000B8190000}"/>
    <cellStyle name="20% - Accent3 2 4 6 2" xfId="6986" xr:uid="{00000000-0005-0000-0000-0000B9190000}"/>
    <cellStyle name="20% - Accent3 2 4 6 2 2" xfId="16900" xr:uid="{00000000-0005-0000-0000-0000BA190000}"/>
    <cellStyle name="20% - Accent3 2 4 6 2 2 2" xfId="36732" xr:uid="{00000000-0005-0000-0000-0000BB190000}"/>
    <cellStyle name="20% - Accent3 2 4 6 2 3" xfId="26818" xr:uid="{00000000-0005-0000-0000-0000BC190000}"/>
    <cellStyle name="20% - Accent3 2 4 6 3" xfId="11943" xr:uid="{00000000-0005-0000-0000-0000BD190000}"/>
    <cellStyle name="20% - Accent3 2 4 6 3 2" xfId="31775" xr:uid="{00000000-0005-0000-0000-0000BE190000}"/>
    <cellStyle name="20% - Accent3 2 4 6 4" xfId="21861" xr:uid="{00000000-0005-0000-0000-0000BF190000}"/>
    <cellStyle name="20% - Accent3 2 4 7" xfId="776" xr:uid="{00000000-0005-0000-0000-0000C0190000}"/>
    <cellStyle name="20% - Accent3 2 4 7 2" xfId="5753" xr:uid="{00000000-0005-0000-0000-0000C1190000}"/>
    <cellStyle name="20% - Accent3 2 4 7 2 2" xfId="15667" xr:uid="{00000000-0005-0000-0000-0000C2190000}"/>
    <cellStyle name="20% - Accent3 2 4 7 2 2 2" xfId="35499" xr:uid="{00000000-0005-0000-0000-0000C3190000}"/>
    <cellStyle name="20% - Accent3 2 4 7 2 3" xfId="25585" xr:uid="{00000000-0005-0000-0000-0000C4190000}"/>
    <cellStyle name="20% - Accent3 2 4 7 3" xfId="10710" xr:uid="{00000000-0005-0000-0000-0000C5190000}"/>
    <cellStyle name="20% - Accent3 2 4 7 3 2" xfId="30542" xr:uid="{00000000-0005-0000-0000-0000C6190000}"/>
    <cellStyle name="20% - Accent3 2 4 7 4" xfId="20628" xr:uid="{00000000-0005-0000-0000-0000C7190000}"/>
    <cellStyle name="20% - Accent3 2 4 8" xfId="4078" xr:uid="{00000000-0005-0000-0000-0000C8190000}"/>
    <cellStyle name="20% - Accent3 2 4 8 2" xfId="9035" xr:uid="{00000000-0005-0000-0000-0000C9190000}"/>
    <cellStyle name="20% - Accent3 2 4 8 2 2" xfId="18949" xr:uid="{00000000-0005-0000-0000-0000CA190000}"/>
    <cellStyle name="20% - Accent3 2 4 8 2 2 2" xfId="38781" xr:uid="{00000000-0005-0000-0000-0000CB190000}"/>
    <cellStyle name="20% - Accent3 2 4 8 2 3" xfId="28867" xr:uid="{00000000-0005-0000-0000-0000CC190000}"/>
    <cellStyle name="20% - Accent3 2 4 8 3" xfId="13992" xr:uid="{00000000-0005-0000-0000-0000CD190000}"/>
    <cellStyle name="20% - Accent3 2 4 8 3 2" xfId="33824" xr:uid="{00000000-0005-0000-0000-0000CE190000}"/>
    <cellStyle name="20% - Accent3 2 4 8 4" xfId="23910" xr:uid="{00000000-0005-0000-0000-0000CF190000}"/>
    <cellStyle name="20% - Accent3 2 4 9" xfId="4636" xr:uid="{00000000-0005-0000-0000-0000D0190000}"/>
    <cellStyle name="20% - Accent3 2 4 9 2" xfId="9593" xr:uid="{00000000-0005-0000-0000-0000D1190000}"/>
    <cellStyle name="20% - Accent3 2 4 9 2 2" xfId="19507" xr:uid="{00000000-0005-0000-0000-0000D2190000}"/>
    <cellStyle name="20% - Accent3 2 4 9 2 2 2" xfId="39339" xr:uid="{00000000-0005-0000-0000-0000D3190000}"/>
    <cellStyle name="20% - Accent3 2 4 9 2 3" xfId="29425" xr:uid="{00000000-0005-0000-0000-0000D4190000}"/>
    <cellStyle name="20% - Accent3 2 4 9 3" xfId="14550" xr:uid="{00000000-0005-0000-0000-0000D5190000}"/>
    <cellStyle name="20% - Accent3 2 4 9 3 2" xfId="34382" xr:uid="{00000000-0005-0000-0000-0000D6190000}"/>
    <cellStyle name="20% - Accent3 2 4 9 4" xfId="24468" xr:uid="{00000000-0005-0000-0000-0000D7190000}"/>
    <cellStyle name="20% - Accent3 2 5" xfId="356" xr:uid="{00000000-0005-0000-0000-0000D8190000}"/>
    <cellStyle name="20% - Accent3 2 5 10" xfId="10291" xr:uid="{00000000-0005-0000-0000-0000D9190000}"/>
    <cellStyle name="20% - Accent3 2 5 10 2" xfId="30123" xr:uid="{00000000-0005-0000-0000-0000DA190000}"/>
    <cellStyle name="20% - Accent3 2 5 11" xfId="20209" xr:uid="{00000000-0005-0000-0000-0000DB190000}"/>
    <cellStyle name="20% - Accent3 2 5 2" xfId="1745" xr:uid="{00000000-0005-0000-0000-0000DC190000}"/>
    <cellStyle name="20% - Accent3 2 5 2 2" xfId="3758" xr:uid="{00000000-0005-0000-0000-0000DD190000}"/>
    <cellStyle name="20% - Accent3 2 5 2 2 2" xfId="8715" xr:uid="{00000000-0005-0000-0000-0000DE190000}"/>
    <cellStyle name="20% - Accent3 2 5 2 2 2 2" xfId="18629" xr:uid="{00000000-0005-0000-0000-0000DF190000}"/>
    <cellStyle name="20% - Accent3 2 5 2 2 2 2 2" xfId="38461" xr:uid="{00000000-0005-0000-0000-0000E0190000}"/>
    <cellStyle name="20% - Accent3 2 5 2 2 2 3" xfId="28547" xr:uid="{00000000-0005-0000-0000-0000E1190000}"/>
    <cellStyle name="20% - Accent3 2 5 2 2 3" xfId="13672" xr:uid="{00000000-0005-0000-0000-0000E2190000}"/>
    <cellStyle name="20% - Accent3 2 5 2 2 3 2" xfId="33504" xr:uid="{00000000-0005-0000-0000-0000E3190000}"/>
    <cellStyle name="20% - Accent3 2 5 2 2 4" xfId="23590" xr:uid="{00000000-0005-0000-0000-0000E4190000}"/>
    <cellStyle name="20% - Accent3 2 5 2 3" xfId="2468" xr:uid="{00000000-0005-0000-0000-0000E5190000}"/>
    <cellStyle name="20% - Accent3 2 5 2 3 2" xfId="7435" xr:uid="{00000000-0005-0000-0000-0000E6190000}"/>
    <cellStyle name="20% - Accent3 2 5 2 3 2 2" xfId="17349" xr:uid="{00000000-0005-0000-0000-0000E7190000}"/>
    <cellStyle name="20% - Accent3 2 5 2 3 2 2 2" xfId="37181" xr:uid="{00000000-0005-0000-0000-0000E8190000}"/>
    <cellStyle name="20% - Accent3 2 5 2 3 2 3" xfId="27267" xr:uid="{00000000-0005-0000-0000-0000E9190000}"/>
    <cellStyle name="20% - Accent3 2 5 2 3 3" xfId="12392" xr:uid="{00000000-0005-0000-0000-0000EA190000}"/>
    <cellStyle name="20% - Accent3 2 5 2 3 3 2" xfId="32224" xr:uid="{00000000-0005-0000-0000-0000EB190000}"/>
    <cellStyle name="20% - Accent3 2 5 2 3 4" xfId="22310" xr:uid="{00000000-0005-0000-0000-0000EC190000}"/>
    <cellStyle name="20% - Accent3 2 5 2 4" xfId="6713" xr:uid="{00000000-0005-0000-0000-0000ED190000}"/>
    <cellStyle name="20% - Accent3 2 5 2 4 2" xfId="16627" xr:uid="{00000000-0005-0000-0000-0000EE190000}"/>
    <cellStyle name="20% - Accent3 2 5 2 4 2 2" xfId="36459" xr:uid="{00000000-0005-0000-0000-0000EF190000}"/>
    <cellStyle name="20% - Accent3 2 5 2 4 3" xfId="26545" xr:uid="{00000000-0005-0000-0000-0000F0190000}"/>
    <cellStyle name="20% - Accent3 2 5 2 5" xfId="11670" xr:uid="{00000000-0005-0000-0000-0000F1190000}"/>
    <cellStyle name="20% - Accent3 2 5 2 5 2" xfId="31502" xr:uid="{00000000-0005-0000-0000-0000F2190000}"/>
    <cellStyle name="20% - Accent3 2 5 2 6" xfId="21588" xr:uid="{00000000-0005-0000-0000-0000F3190000}"/>
    <cellStyle name="20% - Accent3 2 5 3" xfId="1386" xr:uid="{00000000-0005-0000-0000-0000F4190000}"/>
    <cellStyle name="20% - Accent3 2 5 3 2" xfId="3399" xr:uid="{00000000-0005-0000-0000-0000F5190000}"/>
    <cellStyle name="20% - Accent3 2 5 3 2 2" xfId="8356" xr:uid="{00000000-0005-0000-0000-0000F6190000}"/>
    <cellStyle name="20% - Accent3 2 5 3 2 2 2" xfId="18270" xr:uid="{00000000-0005-0000-0000-0000F7190000}"/>
    <cellStyle name="20% - Accent3 2 5 3 2 2 2 2" xfId="38102" xr:uid="{00000000-0005-0000-0000-0000F8190000}"/>
    <cellStyle name="20% - Accent3 2 5 3 2 2 3" xfId="28188" xr:uid="{00000000-0005-0000-0000-0000F9190000}"/>
    <cellStyle name="20% - Accent3 2 5 3 2 3" xfId="13313" xr:uid="{00000000-0005-0000-0000-0000FA190000}"/>
    <cellStyle name="20% - Accent3 2 5 3 2 3 2" xfId="33145" xr:uid="{00000000-0005-0000-0000-0000FB190000}"/>
    <cellStyle name="20% - Accent3 2 5 3 2 4" xfId="23231" xr:uid="{00000000-0005-0000-0000-0000FC190000}"/>
    <cellStyle name="20% - Accent3 2 5 3 3" xfId="6354" xr:uid="{00000000-0005-0000-0000-0000FD190000}"/>
    <cellStyle name="20% - Accent3 2 5 3 3 2" xfId="16268" xr:uid="{00000000-0005-0000-0000-0000FE190000}"/>
    <cellStyle name="20% - Accent3 2 5 3 3 2 2" xfId="36100" xr:uid="{00000000-0005-0000-0000-0000FF190000}"/>
    <cellStyle name="20% - Accent3 2 5 3 3 3" xfId="26186" xr:uid="{00000000-0005-0000-0000-0000001A0000}"/>
    <cellStyle name="20% - Accent3 2 5 3 4" xfId="11311" xr:uid="{00000000-0005-0000-0000-0000011A0000}"/>
    <cellStyle name="20% - Accent3 2 5 3 4 2" xfId="31143" xr:uid="{00000000-0005-0000-0000-0000021A0000}"/>
    <cellStyle name="20% - Accent3 2 5 3 5" xfId="21229" xr:uid="{00000000-0005-0000-0000-0000031A0000}"/>
    <cellStyle name="20% - Accent3 2 5 4" xfId="2938" xr:uid="{00000000-0005-0000-0000-0000041A0000}"/>
    <cellStyle name="20% - Accent3 2 5 4 2" xfId="7895" xr:uid="{00000000-0005-0000-0000-0000051A0000}"/>
    <cellStyle name="20% - Accent3 2 5 4 2 2" xfId="17809" xr:uid="{00000000-0005-0000-0000-0000061A0000}"/>
    <cellStyle name="20% - Accent3 2 5 4 2 2 2" xfId="37641" xr:uid="{00000000-0005-0000-0000-0000071A0000}"/>
    <cellStyle name="20% - Accent3 2 5 4 2 3" xfId="27727" xr:uid="{00000000-0005-0000-0000-0000081A0000}"/>
    <cellStyle name="20% - Accent3 2 5 4 3" xfId="12852" xr:uid="{00000000-0005-0000-0000-0000091A0000}"/>
    <cellStyle name="20% - Accent3 2 5 4 3 2" xfId="32684" xr:uid="{00000000-0005-0000-0000-00000A1A0000}"/>
    <cellStyle name="20% - Accent3 2 5 4 4" xfId="22770" xr:uid="{00000000-0005-0000-0000-00000B1A0000}"/>
    <cellStyle name="20% - Accent3 2 5 5" xfId="2109" xr:uid="{00000000-0005-0000-0000-00000C1A0000}"/>
    <cellStyle name="20% - Accent3 2 5 5 2" xfId="7076" xr:uid="{00000000-0005-0000-0000-00000D1A0000}"/>
    <cellStyle name="20% - Accent3 2 5 5 2 2" xfId="16990" xr:uid="{00000000-0005-0000-0000-00000E1A0000}"/>
    <cellStyle name="20% - Accent3 2 5 5 2 2 2" xfId="36822" xr:uid="{00000000-0005-0000-0000-00000F1A0000}"/>
    <cellStyle name="20% - Accent3 2 5 5 2 3" xfId="26908" xr:uid="{00000000-0005-0000-0000-0000101A0000}"/>
    <cellStyle name="20% - Accent3 2 5 5 3" xfId="12033" xr:uid="{00000000-0005-0000-0000-0000111A0000}"/>
    <cellStyle name="20% - Accent3 2 5 5 3 2" xfId="31865" xr:uid="{00000000-0005-0000-0000-0000121A0000}"/>
    <cellStyle name="20% - Accent3 2 5 5 4" xfId="21951" xr:uid="{00000000-0005-0000-0000-0000131A0000}"/>
    <cellStyle name="20% - Accent3 2 5 6" xfId="917" xr:uid="{00000000-0005-0000-0000-0000141A0000}"/>
    <cellStyle name="20% - Accent3 2 5 6 2" xfId="5893" xr:uid="{00000000-0005-0000-0000-0000151A0000}"/>
    <cellStyle name="20% - Accent3 2 5 6 2 2" xfId="15807" xr:uid="{00000000-0005-0000-0000-0000161A0000}"/>
    <cellStyle name="20% - Accent3 2 5 6 2 2 2" xfId="35639" xr:uid="{00000000-0005-0000-0000-0000171A0000}"/>
    <cellStyle name="20% - Accent3 2 5 6 2 3" xfId="25725" xr:uid="{00000000-0005-0000-0000-0000181A0000}"/>
    <cellStyle name="20% - Accent3 2 5 6 3" xfId="10850" xr:uid="{00000000-0005-0000-0000-0000191A0000}"/>
    <cellStyle name="20% - Accent3 2 5 6 3 2" xfId="30682" xr:uid="{00000000-0005-0000-0000-00001A1A0000}"/>
    <cellStyle name="20% - Accent3 2 5 6 4" xfId="20768" xr:uid="{00000000-0005-0000-0000-00001B1A0000}"/>
    <cellStyle name="20% - Accent3 2 5 7" xfId="4218" xr:uid="{00000000-0005-0000-0000-00001C1A0000}"/>
    <cellStyle name="20% - Accent3 2 5 7 2" xfId="9175" xr:uid="{00000000-0005-0000-0000-00001D1A0000}"/>
    <cellStyle name="20% - Accent3 2 5 7 2 2" xfId="19089" xr:uid="{00000000-0005-0000-0000-00001E1A0000}"/>
    <cellStyle name="20% - Accent3 2 5 7 2 2 2" xfId="38921" xr:uid="{00000000-0005-0000-0000-00001F1A0000}"/>
    <cellStyle name="20% - Accent3 2 5 7 2 3" xfId="29007" xr:uid="{00000000-0005-0000-0000-0000201A0000}"/>
    <cellStyle name="20% - Accent3 2 5 7 3" xfId="14132" xr:uid="{00000000-0005-0000-0000-0000211A0000}"/>
    <cellStyle name="20% - Accent3 2 5 7 3 2" xfId="33964" xr:uid="{00000000-0005-0000-0000-0000221A0000}"/>
    <cellStyle name="20% - Accent3 2 5 7 4" xfId="24050" xr:uid="{00000000-0005-0000-0000-0000231A0000}"/>
    <cellStyle name="20% - Accent3 2 5 8" xfId="4776" xr:uid="{00000000-0005-0000-0000-0000241A0000}"/>
    <cellStyle name="20% - Accent3 2 5 8 2" xfId="9733" xr:uid="{00000000-0005-0000-0000-0000251A0000}"/>
    <cellStyle name="20% - Accent3 2 5 8 2 2" xfId="19647" xr:uid="{00000000-0005-0000-0000-0000261A0000}"/>
    <cellStyle name="20% - Accent3 2 5 8 2 2 2" xfId="39479" xr:uid="{00000000-0005-0000-0000-0000271A0000}"/>
    <cellStyle name="20% - Accent3 2 5 8 2 3" xfId="29565" xr:uid="{00000000-0005-0000-0000-0000281A0000}"/>
    <cellStyle name="20% - Accent3 2 5 8 3" xfId="14690" xr:uid="{00000000-0005-0000-0000-0000291A0000}"/>
    <cellStyle name="20% - Accent3 2 5 8 3 2" xfId="34522" xr:uid="{00000000-0005-0000-0000-00002A1A0000}"/>
    <cellStyle name="20% - Accent3 2 5 8 4" xfId="24608" xr:uid="{00000000-0005-0000-0000-00002B1A0000}"/>
    <cellStyle name="20% - Accent3 2 5 9" xfId="5334" xr:uid="{00000000-0005-0000-0000-00002C1A0000}"/>
    <cellStyle name="20% - Accent3 2 5 9 2" xfId="15248" xr:uid="{00000000-0005-0000-0000-00002D1A0000}"/>
    <cellStyle name="20% - Accent3 2 5 9 2 2" xfId="35080" xr:uid="{00000000-0005-0000-0000-00002E1A0000}"/>
    <cellStyle name="20% - Accent3 2 5 9 3" xfId="25166" xr:uid="{00000000-0005-0000-0000-00002F1A0000}"/>
    <cellStyle name="20% - Accent3 2 6" xfId="1565" xr:uid="{00000000-0005-0000-0000-0000301A0000}"/>
    <cellStyle name="20% - Accent3 2 6 2" xfId="3578" xr:uid="{00000000-0005-0000-0000-0000311A0000}"/>
    <cellStyle name="20% - Accent3 2 6 2 2" xfId="8535" xr:uid="{00000000-0005-0000-0000-0000321A0000}"/>
    <cellStyle name="20% - Accent3 2 6 2 2 2" xfId="18449" xr:uid="{00000000-0005-0000-0000-0000331A0000}"/>
    <cellStyle name="20% - Accent3 2 6 2 2 2 2" xfId="38281" xr:uid="{00000000-0005-0000-0000-0000341A0000}"/>
    <cellStyle name="20% - Accent3 2 6 2 2 3" xfId="28367" xr:uid="{00000000-0005-0000-0000-0000351A0000}"/>
    <cellStyle name="20% - Accent3 2 6 2 3" xfId="13492" xr:uid="{00000000-0005-0000-0000-0000361A0000}"/>
    <cellStyle name="20% - Accent3 2 6 2 3 2" xfId="33324" xr:uid="{00000000-0005-0000-0000-0000371A0000}"/>
    <cellStyle name="20% - Accent3 2 6 2 4" xfId="23410" xr:uid="{00000000-0005-0000-0000-0000381A0000}"/>
    <cellStyle name="20% - Accent3 2 6 3" xfId="2288" xr:uid="{00000000-0005-0000-0000-0000391A0000}"/>
    <cellStyle name="20% - Accent3 2 6 3 2" xfId="7255" xr:uid="{00000000-0005-0000-0000-00003A1A0000}"/>
    <cellStyle name="20% - Accent3 2 6 3 2 2" xfId="17169" xr:uid="{00000000-0005-0000-0000-00003B1A0000}"/>
    <cellStyle name="20% - Accent3 2 6 3 2 2 2" xfId="37001" xr:uid="{00000000-0005-0000-0000-00003C1A0000}"/>
    <cellStyle name="20% - Accent3 2 6 3 2 3" xfId="27087" xr:uid="{00000000-0005-0000-0000-00003D1A0000}"/>
    <cellStyle name="20% - Accent3 2 6 3 3" xfId="12212" xr:uid="{00000000-0005-0000-0000-00003E1A0000}"/>
    <cellStyle name="20% - Accent3 2 6 3 3 2" xfId="32044" xr:uid="{00000000-0005-0000-0000-00003F1A0000}"/>
    <cellStyle name="20% - Accent3 2 6 3 4" xfId="22130" xr:uid="{00000000-0005-0000-0000-0000401A0000}"/>
    <cellStyle name="20% - Accent3 2 6 4" xfId="6533" xr:uid="{00000000-0005-0000-0000-0000411A0000}"/>
    <cellStyle name="20% - Accent3 2 6 4 2" xfId="16447" xr:uid="{00000000-0005-0000-0000-0000421A0000}"/>
    <cellStyle name="20% - Accent3 2 6 4 2 2" xfId="36279" xr:uid="{00000000-0005-0000-0000-0000431A0000}"/>
    <cellStyle name="20% - Accent3 2 6 4 3" xfId="26365" xr:uid="{00000000-0005-0000-0000-0000441A0000}"/>
    <cellStyle name="20% - Accent3 2 6 5" xfId="11490" xr:uid="{00000000-0005-0000-0000-0000451A0000}"/>
    <cellStyle name="20% - Accent3 2 6 5 2" xfId="31322" xr:uid="{00000000-0005-0000-0000-0000461A0000}"/>
    <cellStyle name="20% - Accent3 2 6 6" xfId="21408" xr:uid="{00000000-0005-0000-0000-0000471A0000}"/>
    <cellStyle name="20% - Accent3 2 7" xfId="1205" xr:uid="{00000000-0005-0000-0000-0000481A0000}"/>
    <cellStyle name="20% - Accent3 2 7 2" xfId="3219" xr:uid="{00000000-0005-0000-0000-0000491A0000}"/>
    <cellStyle name="20% - Accent3 2 7 2 2" xfId="8176" xr:uid="{00000000-0005-0000-0000-00004A1A0000}"/>
    <cellStyle name="20% - Accent3 2 7 2 2 2" xfId="18090" xr:uid="{00000000-0005-0000-0000-00004B1A0000}"/>
    <cellStyle name="20% - Accent3 2 7 2 2 2 2" xfId="37922" xr:uid="{00000000-0005-0000-0000-00004C1A0000}"/>
    <cellStyle name="20% - Accent3 2 7 2 2 3" xfId="28008" xr:uid="{00000000-0005-0000-0000-00004D1A0000}"/>
    <cellStyle name="20% - Accent3 2 7 2 3" xfId="13133" xr:uid="{00000000-0005-0000-0000-00004E1A0000}"/>
    <cellStyle name="20% - Accent3 2 7 2 3 2" xfId="32965" xr:uid="{00000000-0005-0000-0000-00004F1A0000}"/>
    <cellStyle name="20% - Accent3 2 7 2 4" xfId="23051" xr:uid="{00000000-0005-0000-0000-0000501A0000}"/>
    <cellStyle name="20% - Accent3 2 7 3" xfId="6174" xr:uid="{00000000-0005-0000-0000-0000511A0000}"/>
    <cellStyle name="20% - Accent3 2 7 3 2" xfId="16088" xr:uid="{00000000-0005-0000-0000-0000521A0000}"/>
    <cellStyle name="20% - Accent3 2 7 3 2 2" xfId="35920" xr:uid="{00000000-0005-0000-0000-0000531A0000}"/>
    <cellStyle name="20% - Accent3 2 7 3 3" xfId="26006" xr:uid="{00000000-0005-0000-0000-0000541A0000}"/>
    <cellStyle name="20% - Accent3 2 7 4" xfId="11131" xr:uid="{00000000-0005-0000-0000-0000551A0000}"/>
    <cellStyle name="20% - Accent3 2 7 4 2" xfId="30963" xr:uid="{00000000-0005-0000-0000-0000561A0000}"/>
    <cellStyle name="20% - Accent3 2 7 5" xfId="21049" xr:uid="{00000000-0005-0000-0000-0000571A0000}"/>
    <cellStyle name="20% - Accent3 2 8" xfId="2655" xr:uid="{00000000-0005-0000-0000-0000581A0000}"/>
    <cellStyle name="20% - Accent3 2 8 2" xfId="7616" xr:uid="{00000000-0005-0000-0000-0000591A0000}"/>
    <cellStyle name="20% - Accent3 2 8 2 2" xfId="17530" xr:uid="{00000000-0005-0000-0000-00005A1A0000}"/>
    <cellStyle name="20% - Accent3 2 8 2 2 2" xfId="37362" xr:uid="{00000000-0005-0000-0000-00005B1A0000}"/>
    <cellStyle name="20% - Accent3 2 8 2 3" xfId="27448" xr:uid="{00000000-0005-0000-0000-00005C1A0000}"/>
    <cellStyle name="20% - Accent3 2 8 3" xfId="12573" xr:uid="{00000000-0005-0000-0000-00005D1A0000}"/>
    <cellStyle name="20% - Accent3 2 8 3 2" xfId="32405" xr:uid="{00000000-0005-0000-0000-00005E1A0000}"/>
    <cellStyle name="20% - Accent3 2 8 4" xfId="22491" xr:uid="{00000000-0005-0000-0000-00005F1A0000}"/>
    <cellStyle name="20% - Accent3 2 9" xfId="1929" xr:uid="{00000000-0005-0000-0000-0000601A0000}"/>
    <cellStyle name="20% - Accent3 2 9 2" xfId="6896" xr:uid="{00000000-0005-0000-0000-0000611A0000}"/>
    <cellStyle name="20% - Accent3 2 9 2 2" xfId="16810" xr:uid="{00000000-0005-0000-0000-0000621A0000}"/>
    <cellStyle name="20% - Accent3 2 9 2 2 2" xfId="36642" xr:uid="{00000000-0005-0000-0000-0000631A0000}"/>
    <cellStyle name="20% - Accent3 2 9 2 3" xfId="26728" xr:uid="{00000000-0005-0000-0000-0000641A0000}"/>
    <cellStyle name="20% - Accent3 2 9 3" xfId="11853" xr:uid="{00000000-0005-0000-0000-0000651A0000}"/>
    <cellStyle name="20% - Accent3 2 9 3 2" xfId="31685" xr:uid="{00000000-0005-0000-0000-0000661A0000}"/>
    <cellStyle name="20% - Accent3 2 9 4" xfId="21771" xr:uid="{00000000-0005-0000-0000-0000671A0000}"/>
    <cellStyle name="20% - Accent3 3" xfId="84" xr:uid="{00000000-0005-0000-0000-0000681A0000}"/>
    <cellStyle name="20% - Accent3 3 10" xfId="4510" xr:uid="{00000000-0005-0000-0000-0000691A0000}"/>
    <cellStyle name="20% - Accent3 3 10 2" xfId="9467" xr:uid="{00000000-0005-0000-0000-00006A1A0000}"/>
    <cellStyle name="20% - Accent3 3 10 2 2" xfId="19381" xr:uid="{00000000-0005-0000-0000-00006B1A0000}"/>
    <cellStyle name="20% - Accent3 3 10 2 2 2" xfId="39213" xr:uid="{00000000-0005-0000-0000-00006C1A0000}"/>
    <cellStyle name="20% - Accent3 3 10 2 3" xfId="29299" xr:uid="{00000000-0005-0000-0000-00006D1A0000}"/>
    <cellStyle name="20% - Accent3 3 10 3" xfId="14424" xr:uid="{00000000-0005-0000-0000-00006E1A0000}"/>
    <cellStyle name="20% - Accent3 3 10 3 2" xfId="34256" xr:uid="{00000000-0005-0000-0000-00006F1A0000}"/>
    <cellStyle name="20% - Accent3 3 10 4" xfId="24342" xr:uid="{00000000-0005-0000-0000-0000701A0000}"/>
    <cellStyle name="20% - Accent3 3 11" xfId="5068" xr:uid="{00000000-0005-0000-0000-0000711A0000}"/>
    <cellStyle name="20% - Accent3 3 11 2" xfId="14982" xr:uid="{00000000-0005-0000-0000-0000721A0000}"/>
    <cellStyle name="20% - Accent3 3 11 2 2" xfId="34814" xr:uid="{00000000-0005-0000-0000-0000731A0000}"/>
    <cellStyle name="20% - Accent3 3 11 3" xfId="24900" xr:uid="{00000000-0005-0000-0000-0000741A0000}"/>
    <cellStyle name="20% - Accent3 3 12" xfId="10025" xr:uid="{00000000-0005-0000-0000-0000751A0000}"/>
    <cellStyle name="20% - Accent3 3 12 2" xfId="29857" xr:uid="{00000000-0005-0000-0000-0000761A0000}"/>
    <cellStyle name="20% - Accent3 3 13" xfId="19943" xr:uid="{00000000-0005-0000-0000-0000771A0000}"/>
    <cellStyle name="20% - Accent3 3 2" xfId="152" xr:uid="{00000000-0005-0000-0000-0000781A0000}"/>
    <cellStyle name="20% - Accent3 3 2 10" xfId="5134" xr:uid="{00000000-0005-0000-0000-0000791A0000}"/>
    <cellStyle name="20% - Accent3 3 2 10 2" xfId="15048" xr:uid="{00000000-0005-0000-0000-00007A1A0000}"/>
    <cellStyle name="20% - Accent3 3 2 10 2 2" xfId="34880" xr:uid="{00000000-0005-0000-0000-00007B1A0000}"/>
    <cellStyle name="20% - Accent3 3 2 10 3" xfId="24966" xr:uid="{00000000-0005-0000-0000-00007C1A0000}"/>
    <cellStyle name="20% - Accent3 3 2 11" xfId="10091" xr:uid="{00000000-0005-0000-0000-00007D1A0000}"/>
    <cellStyle name="20% - Accent3 3 2 11 2" xfId="29923" xr:uid="{00000000-0005-0000-0000-00007E1A0000}"/>
    <cellStyle name="20% - Accent3 3 2 12" xfId="20009" xr:uid="{00000000-0005-0000-0000-00007F1A0000}"/>
    <cellStyle name="20% - Accent3 3 2 2" xfId="292" xr:uid="{00000000-0005-0000-0000-0000801A0000}"/>
    <cellStyle name="20% - Accent3 3 2 2 10" xfId="10230" xr:uid="{00000000-0005-0000-0000-0000811A0000}"/>
    <cellStyle name="20% - Accent3 3 2 2 10 2" xfId="30062" xr:uid="{00000000-0005-0000-0000-0000821A0000}"/>
    <cellStyle name="20% - Accent3 3 2 2 11" xfId="20148" xr:uid="{00000000-0005-0000-0000-0000831A0000}"/>
    <cellStyle name="20% - Accent3 3 2 2 2" xfId="574" xr:uid="{00000000-0005-0000-0000-0000841A0000}"/>
    <cellStyle name="20% - Accent3 3 2 2 2 10" xfId="20427" xr:uid="{00000000-0005-0000-0000-0000851A0000}"/>
    <cellStyle name="20% - Accent3 3 2 2 2 2" xfId="1850" xr:uid="{00000000-0005-0000-0000-0000861A0000}"/>
    <cellStyle name="20% - Accent3 3 2 2 2 2 2" xfId="3863" xr:uid="{00000000-0005-0000-0000-0000871A0000}"/>
    <cellStyle name="20% - Accent3 3 2 2 2 2 2 2" xfId="8820" xr:uid="{00000000-0005-0000-0000-0000881A0000}"/>
    <cellStyle name="20% - Accent3 3 2 2 2 2 2 2 2" xfId="18734" xr:uid="{00000000-0005-0000-0000-0000891A0000}"/>
    <cellStyle name="20% - Accent3 3 2 2 2 2 2 2 2 2" xfId="38566" xr:uid="{00000000-0005-0000-0000-00008A1A0000}"/>
    <cellStyle name="20% - Accent3 3 2 2 2 2 2 2 3" xfId="28652" xr:uid="{00000000-0005-0000-0000-00008B1A0000}"/>
    <cellStyle name="20% - Accent3 3 2 2 2 2 2 3" xfId="13777" xr:uid="{00000000-0005-0000-0000-00008C1A0000}"/>
    <cellStyle name="20% - Accent3 3 2 2 2 2 2 3 2" xfId="33609" xr:uid="{00000000-0005-0000-0000-00008D1A0000}"/>
    <cellStyle name="20% - Accent3 3 2 2 2 2 2 4" xfId="23695" xr:uid="{00000000-0005-0000-0000-00008E1A0000}"/>
    <cellStyle name="20% - Accent3 3 2 2 2 2 3" xfId="6818" xr:uid="{00000000-0005-0000-0000-00008F1A0000}"/>
    <cellStyle name="20% - Accent3 3 2 2 2 2 3 2" xfId="16732" xr:uid="{00000000-0005-0000-0000-0000901A0000}"/>
    <cellStyle name="20% - Accent3 3 2 2 2 2 3 2 2" xfId="36564" xr:uid="{00000000-0005-0000-0000-0000911A0000}"/>
    <cellStyle name="20% - Accent3 3 2 2 2 2 3 3" xfId="26650" xr:uid="{00000000-0005-0000-0000-0000921A0000}"/>
    <cellStyle name="20% - Accent3 3 2 2 2 2 4" xfId="11775" xr:uid="{00000000-0005-0000-0000-0000931A0000}"/>
    <cellStyle name="20% - Accent3 3 2 2 2 2 4 2" xfId="31607" xr:uid="{00000000-0005-0000-0000-0000941A0000}"/>
    <cellStyle name="20% - Accent3 3 2 2 2 2 5" xfId="21693" xr:uid="{00000000-0005-0000-0000-0000951A0000}"/>
    <cellStyle name="20% - Accent3 3 2 2 2 3" xfId="3156" xr:uid="{00000000-0005-0000-0000-0000961A0000}"/>
    <cellStyle name="20% - Accent3 3 2 2 2 3 2" xfId="8113" xr:uid="{00000000-0005-0000-0000-0000971A0000}"/>
    <cellStyle name="20% - Accent3 3 2 2 2 3 2 2" xfId="18027" xr:uid="{00000000-0005-0000-0000-0000981A0000}"/>
    <cellStyle name="20% - Accent3 3 2 2 2 3 2 2 2" xfId="37859" xr:uid="{00000000-0005-0000-0000-0000991A0000}"/>
    <cellStyle name="20% - Accent3 3 2 2 2 3 2 3" xfId="27945" xr:uid="{00000000-0005-0000-0000-00009A1A0000}"/>
    <cellStyle name="20% - Accent3 3 2 2 2 3 3" xfId="13070" xr:uid="{00000000-0005-0000-0000-00009B1A0000}"/>
    <cellStyle name="20% - Accent3 3 2 2 2 3 3 2" xfId="32902" xr:uid="{00000000-0005-0000-0000-00009C1A0000}"/>
    <cellStyle name="20% - Accent3 3 2 2 2 3 4" xfId="22988" xr:uid="{00000000-0005-0000-0000-00009D1A0000}"/>
    <cellStyle name="20% - Accent3 3 2 2 2 4" xfId="2573" xr:uid="{00000000-0005-0000-0000-00009E1A0000}"/>
    <cellStyle name="20% - Accent3 3 2 2 2 4 2" xfId="7540" xr:uid="{00000000-0005-0000-0000-00009F1A0000}"/>
    <cellStyle name="20% - Accent3 3 2 2 2 4 2 2" xfId="17454" xr:uid="{00000000-0005-0000-0000-0000A01A0000}"/>
    <cellStyle name="20% - Accent3 3 2 2 2 4 2 2 2" xfId="37286" xr:uid="{00000000-0005-0000-0000-0000A11A0000}"/>
    <cellStyle name="20% - Accent3 3 2 2 2 4 2 3" xfId="27372" xr:uid="{00000000-0005-0000-0000-0000A21A0000}"/>
    <cellStyle name="20% - Accent3 3 2 2 2 4 3" xfId="12497" xr:uid="{00000000-0005-0000-0000-0000A31A0000}"/>
    <cellStyle name="20% - Accent3 3 2 2 2 4 3 2" xfId="32329" xr:uid="{00000000-0005-0000-0000-0000A41A0000}"/>
    <cellStyle name="20% - Accent3 3 2 2 2 4 4" xfId="22415" xr:uid="{00000000-0005-0000-0000-0000A51A0000}"/>
    <cellStyle name="20% - Accent3 3 2 2 2 5" xfId="1135" xr:uid="{00000000-0005-0000-0000-0000A61A0000}"/>
    <cellStyle name="20% - Accent3 3 2 2 2 5 2" xfId="6111" xr:uid="{00000000-0005-0000-0000-0000A71A0000}"/>
    <cellStyle name="20% - Accent3 3 2 2 2 5 2 2" xfId="16025" xr:uid="{00000000-0005-0000-0000-0000A81A0000}"/>
    <cellStyle name="20% - Accent3 3 2 2 2 5 2 2 2" xfId="35857" xr:uid="{00000000-0005-0000-0000-0000A91A0000}"/>
    <cellStyle name="20% - Accent3 3 2 2 2 5 2 3" xfId="25943" xr:uid="{00000000-0005-0000-0000-0000AA1A0000}"/>
    <cellStyle name="20% - Accent3 3 2 2 2 5 3" xfId="11068" xr:uid="{00000000-0005-0000-0000-0000AB1A0000}"/>
    <cellStyle name="20% - Accent3 3 2 2 2 5 3 2" xfId="30900" xr:uid="{00000000-0005-0000-0000-0000AC1A0000}"/>
    <cellStyle name="20% - Accent3 3 2 2 2 5 4" xfId="20986" xr:uid="{00000000-0005-0000-0000-0000AD1A0000}"/>
    <cellStyle name="20% - Accent3 3 2 2 2 6" xfId="4436" xr:uid="{00000000-0005-0000-0000-0000AE1A0000}"/>
    <cellStyle name="20% - Accent3 3 2 2 2 6 2" xfId="9393" xr:uid="{00000000-0005-0000-0000-0000AF1A0000}"/>
    <cellStyle name="20% - Accent3 3 2 2 2 6 2 2" xfId="19307" xr:uid="{00000000-0005-0000-0000-0000B01A0000}"/>
    <cellStyle name="20% - Accent3 3 2 2 2 6 2 2 2" xfId="39139" xr:uid="{00000000-0005-0000-0000-0000B11A0000}"/>
    <cellStyle name="20% - Accent3 3 2 2 2 6 2 3" xfId="29225" xr:uid="{00000000-0005-0000-0000-0000B21A0000}"/>
    <cellStyle name="20% - Accent3 3 2 2 2 6 3" xfId="14350" xr:uid="{00000000-0005-0000-0000-0000B31A0000}"/>
    <cellStyle name="20% - Accent3 3 2 2 2 6 3 2" xfId="34182" xr:uid="{00000000-0005-0000-0000-0000B41A0000}"/>
    <cellStyle name="20% - Accent3 3 2 2 2 6 4" xfId="24268" xr:uid="{00000000-0005-0000-0000-0000B51A0000}"/>
    <cellStyle name="20% - Accent3 3 2 2 2 7" xfId="4994" xr:uid="{00000000-0005-0000-0000-0000B61A0000}"/>
    <cellStyle name="20% - Accent3 3 2 2 2 7 2" xfId="9951" xr:uid="{00000000-0005-0000-0000-0000B71A0000}"/>
    <cellStyle name="20% - Accent3 3 2 2 2 7 2 2" xfId="19865" xr:uid="{00000000-0005-0000-0000-0000B81A0000}"/>
    <cellStyle name="20% - Accent3 3 2 2 2 7 2 2 2" xfId="39697" xr:uid="{00000000-0005-0000-0000-0000B91A0000}"/>
    <cellStyle name="20% - Accent3 3 2 2 2 7 2 3" xfId="29783" xr:uid="{00000000-0005-0000-0000-0000BA1A0000}"/>
    <cellStyle name="20% - Accent3 3 2 2 2 7 3" xfId="14908" xr:uid="{00000000-0005-0000-0000-0000BB1A0000}"/>
    <cellStyle name="20% - Accent3 3 2 2 2 7 3 2" xfId="34740" xr:uid="{00000000-0005-0000-0000-0000BC1A0000}"/>
    <cellStyle name="20% - Accent3 3 2 2 2 7 4" xfId="24826" xr:uid="{00000000-0005-0000-0000-0000BD1A0000}"/>
    <cellStyle name="20% - Accent3 3 2 2 2 8" xfId="5552" xr:uid="{00000000-0005-0000-0000-0000BE1A0000}"/>
    <cellStyle name="20% - Accent3 3 2 2 2 8 2" xfId="15466" xr:uid="{00000000-0005-0000-0000-0000BF1A0000}"/>
    <cellStyle name="20% - Accent3 3 2 2 2 8 2 2" xfId="35298" xr:uid="{00000000-0005-0000-0000-0000C01A0000}"/>
    <cellStyle name="20% - Accent3 3 2 2 2 8 3" xfId="25384" xr:uid="{00000000-0005-0000-0000-0000C11A0000}"/>
    <cellStyle name="20% - Accent3 3 2 2 2 9" xfId="10509" xr:uid="{00000000-0005-0000-0000-0000C21A0000}"/>
    <cellStyle name="20% - Accent3 3 2 2 2 9 2" xfId="30341" xr:uid="{00000000-0005-0000-0000-0000C31A0000}"/>
    <cellStyle name="20% - Accent3 3 2 2 3" xfId="1491" xr:uid="{00000000-0005-0000-0000-0000C41A0000}"/>
    <cellStyle name="20% - Accent3 3 2 2 3 2" xfId="3504" xr:uid="{00000000-0005-0000-0000-0000C51A0000}"/>
    <cellStyle name="20% - Accent3 3 2 2 3 2 2" xfId="8461" xr:uid="{00000000-0005-0000-0000-0000C61A0000}"/>
    <cellStyle name="20% - Accent3 3 2 2 3 2 2 2" xfId="18375" xr:uid="{00000000-0005-0000-0000-0000C71A0000}"/>
    <cellStyle name="20% - Accent3 3 2 2 3 2 2 2 2" xfId="38207" xr:uid="{00000000-0005-0000-0000-0000C81A0000}"/>
    <cellStyle name="20% - Accent3 3 2 2 3 2 2 3" xfId="28293" xr:uid="{00000000-0005-0000-0000-0000C91A0000}"/>
    <cellStyle name="20% - Accent3 3 2 2 3 2 3" xfId="13418" xr:uid="{00000000-0005-0000-0000-0000CA1A0000}"/>
    <cellStyle name="20% - Accent3 3 2 2 3 2 3 2" xfId="33250" xr:uid="{00000000-0005-0000-0000-0000CB1A0000}"/>
    <cellStyle name="20% - Accent3 3 2 2 3 2 4" xfId="23336" xr:uid="{00000000-0005-0000-0000-0000CC1A0000}"/>
    <cellStyle name="20% - Accent3 3 2 2 3 3" xfId="6459" xr:uid="{00000000-0005-0000-0000-0000CD1A0000}"/>
    <cellStyle name="20% - Accent3 3 2 2 3 3 2" xfId="16373" xr:uid="{00000000-0005-0000-0000-0000CE1A0000}"/>
    <cellStyle name="20% - Accent3 3 2 2 3 3 2 2" xfId="36205" xr:uid="{00000000-0005-0000-0000-0000CF1A0000}"/>
    <cellStyle name="20% - Accent3 3 2 2 3 3 3" xfId="26291" xr:uid="{00000000-0005-0000-0000-0000D01A0000}"/>
    <cellStyle name="20% - Accent3 3 2 2 3 4" xfId="11416" xr:uid="{00000000-0005-0000-0000-0000D11A0000}"/>
    <cellStyle name="20% - Accent3 3 2 2 3 4 2" xfId="31248" xr:uid="{00000000-0005-0000-0000-0000D21A0000}"/>
    <cellStyle name="20% - Accent3 3 2 2 3 5" xfId="21334" xr:uid="{00000000-0005-0000-0000-0000D31A0000}"/>
    <cellStyle name="20% - Accent3 3 2 2 4" xfId="2875" xr:uid="{00000000-0005-0000-0000-0000D41A0000}"/>
    <cellStyle name="20% - Accent3 3 2 2 4 2" xfId="7834" xr:uid="{00000000-0005-0000-0000-0000D51A0000}"/>
    <cellStyle name="20% - Accent3 3 2 2 4 2 2" xfId="17748" xr:uid="{00000000-0005-0000-0000-0000D61A0000}"/>
    <cellStyle name="20% - Accent3 3 2 2 4 2 2 2" xfId="37580" xr:uid="{00000000-0005-0000-0000-0000D71A0000}"/>
    <cellStyle name="20% - Accent3 3 2 2 4 2 3" xfId="27666" xr:uid="{00000000-0005-0000-0000-0000D81A0000}"/>
    <cellStyle name="20% - Accent3 3 2 2 4 3" xfId="12791" xr:uid="{00000000-0005-0000-0000-0000D91A0000}"/>
    <cellStyle name="20% - Accent3 3 2 2 4 3 2" xfId="32623" xr:uid="{00000000-0005-0000-0000-0000DA1A0000}"/>
    <cellStyle name="20% - Accent3 3 2 2 4 4" xfId="22709" xr:uid="{00000000-0005-0000-0000-0000DB1A0000}"/>
    <cellStyle name="20% - Accent3 3 2 2 5" xfId="2214" xr:uid="{00000000-0005-0000-0000-0000DC1A0000}"/>
    <cellStyle name="20% - Accent3 3 2 2 5 2" xfId="7181" xr:uid="{00000000-0005-0000-0000-0000DD1A0000}"/>
    <cellStyle name="20% - Accent3 3 2 2 5 2 2" xfId="17095" xr:uid="{00000000-0005-0000-0000-0000DE1A0000}"/>
    <cellStyle name="20% - Accent3 3 2 2 5 2 2 2" xfId="36927" xr:uid="{00000000-0005-0000-0000-0000DF1A0000}"/>
    <cellStyle name="20% - Accent3 3 2 2 5 2 3" xfId="27013" xr:uid="{00000000-0005-0000-0000-0000E01A0000}"/>
    <cellStyle name="20% - Accent3 3 2 2 5 3" xfId="12138" xr:uid="{00000000-0005-0000-0000-0000E11A0000}"/>
    <cellStyle name="20% - Accent3 3 2 2 5 3 2" xfId="31970" xr:uid="{00000000-0005-0000-0000-0000E21A0000}"/>
    <cellStyle name="20% - Accent3 3 2 2 5 4" xfId="22056" xr:uid="{00000000-0005-0000-0000-0000E31A0000}"/>
    <cellStyle name="20% - Accent3 3 2 2 6" xfId="855" xr:uid="{00000000-0005-0000-0000-0000E41A0000}"/>
    <cellStyle name="20% - Accent3 3 2 2 6 2" xfId="5832" xr:uid="{00000000-0005-0000-0000-0000E51A0000}"/>
    <cellStyle name="20% - Accent3 3 2 2 6 2 2" xfId="15746" xr:uid="{00000000-0005-0000-0000-0000E61A0000}"/>
    <cellStyle name="20% - Accent3 3 2 2 6 2 2 2" xfId="35578" xr:uid="{00000000-0005-0000-0000-0000E71A0000}"/>
    <cellStyle name="20% - Accent3 3 2 2 6 2 3" xfId="25664" xr:uid="{00000000-0005-0000-0000-0000E81A0000}"/>
    <cellStyle name="20% - Accent3 3 2 2 6 3" xfId="10789" xr:uid="{00000000-0005-0000-0000-0000E91A0000}"/>
    <cellStyle name="20% - Accent3 3 2 2 6 3 2" xfId="30621" xr:uid="{00000000-0005-0000-0000-0000EA1A0000}"/>
    <cellStyle name="20% - Accent3 3 2 2 6 4" xfId="20707" xr:uid="{00000000-0005-0000-0000-0000EB1A0000}"/>
    <cellStyle name="20% - Accent3 3 2 2 7" xfId="4157" xr:uid="{00000000-0005-0000-0000-0000EC1A0000}"/>
    <cellStyle name="20% - Accent3 3 2 2 7 2" xfId="9114" xr:uid="{00000000-0005-0000-0000-0000ED1A0000}"/>
    <cellStyle name="20% - Accent3 3 2 2 7 2 2" xfId="19028" xr:uid="{00000000-0005-0000-0000-0000EE1A0000}"/>
    <cellStyle name="20% - Accent3 3 2 2 7 2 2 2" xfId="38860" xr:uid="{00000000-0005-0000-0000-0000EF1A0000}"/>
    <cellStyle name="20% - Accent3 3 2 2 7 2 3" xfId="28946" xr:uid="{00000000-0005-0000-0000-0000F01A0000}"/>
    <cellStyle name="20% - Accent3 3 2 2 7 3" xfId="14071" xr:uid="{00000000-0005-0000-0000-0000F11A0000}"/>
    <cellStyle name="20% - Accent3 3 2 2 7 3 2" xfId="33903" xr:uid="{00000000-0005-0000-0000-0000F21A0000}"/>
    <cellStyle name="20% - Accent3 3 2 2 7 4" xfId="23989" xr:uid="{00000000-0005-0000-0000-0000F31A0000}"/>
    <cellStyle name="20% - Accent3 3 2 2 8" xfId="4715" xr:uid="{00000000-0005-0000-0000-0000F41A0000}"/>
    <cellStyle name="20% - Accent3 3 2 2 8 2" xfId="9672" xr:uid="{00000000-0005-0000-0000-0000F51A0000}"/>
    <cellStyle name="20% - Accent3 3 2 2 8 2 2" xfId="19586" xr:uid="{00000000-0005-0000-0000-0000F61A0000}"/>
    <cellStyle name="20% - Accent3 3 2 2 8 2 2 2" xfId="39418" xr:uid="{00000000-0005-0000-0000-0000F71A0000}"/>
    <cellStyle name="20% - Accent3 3 2 2 8 2 3" xfId="29504" xr:uid="{00000000-0005-0000-0000-0000F81A0000}"/>
    <cellStyle name="20% - Accent3 3 2 2 8 3" xfId="14629" xr:uid="{00000000-0005-0000-0000-0000F91A0000}"/>
    <cellStyle name="20% - Accent3 3 2 2 8 3 2" xfId="34461" xr:uid="{00000000-0005-0000-0000-0000FA1A0000}"/>
    <cellStyle name="20% - Accent3 3 2 2 8 4" xfId="24547" xr:uid="{00000000-0005-0000-0000-0000FB1A0000}"/>
    <cellStyle name="20% - Accent3 3 2 2 9" xfId="5273" xr:uid="{00000000-0005-0000-0000-0000FC1A0000}"/>
    <cellStyle name="20% - Accent3 3 2 2 9 2" xfId="15187" xr:uid="{00000000-0005-0000-0000-0000FD1A0000}"/>
    <cellStyle name="20% - Accent3 3 2 2 9 2 2" xfId="35019" xr:uid="{00000000-0005-0000-0000-0000FE1A0000}"/>
    <cellStyle name="20% - Accent3 3 2 2 9 3" xfId="25105" xr:uid="{00000000-0005-0000-0000-0000FF1A0000}"/>
    <cellStyle name="20% - Accent3 3 2 3" xfId="435" xr:uid="{00000000-0005-0000-0000-0000001B0000}"/>
    <cellStyle name="20% - Accent3 3 2 3 10" xfId="20288" xr:uid="{00000000-0005-0000-0000-0000011B0000}"/>
    <cellStyle name="20% - Accent3 3 2 3 2" xfId="1670" xr:uid="{00000000-0005-0000-0000-0000021B0000}"/>
    <cellStyle name="20% - Accent3 3 2 3 2 2" xfId="3683" xr:uid="{00000000-0005-0000-0000-0000031B0000}"/>
    <cellStyle name="20% - Accent3 3 2 3 2 2 2" xfId="8640" xr:uid="{00000000-0005-0000-0000-0000041B0000}"/>
    <cellStyle name="20% - Accent3 3 2 3 2 2 2 2" xfId="18554" xr:uid="{00000000-0005-0000-0000-0000051B0000}"/>
    <cellStyle name="20% - Accent3 3 2 3 2 2 2 2 2" xfId="38386" xr:uid="{00000000-0005-0000-0000-0000061B0000}"/>
    <cellStyle name="20% - Accent3 3 2 3 2 2 2 3" xfId="28472" xr:uid="{00000000-0005-0000-0000-0000071B0000}"/>
    <cellStyle name="20% - Accent3 3 2 3 2 2 3" xfId="13597" xr:uid="{00000000-0005-0000-0000-0000081B0000}"/>
    <cellStyle name="20% - Accent3 3 2 3 2 2 3 2" xfId="33429" xr:uid="{00000000-0005-0000-0000-0000091B0000}"/>
    <cellStyle name="20% - Accent3 3 2 3 2 2 4" xfId="23515" xr:uid="{00000000-0005-0000-0000-00000A1B0000}"/>
    <cellStyle name="20% - Accent3 3 2 3 2 3" xfId="6638" xr:uid="{00000000-0005-0000-0000-00000B1B0000}"/>
    <cellStyle name="20% - Accent3 3 2 3 2 3 2" xfId="16552" xr:uid="{00000000-0005-0000-0000-00000C1B0000}"/>
    <cellStyle name="20% - Accent3 3 2 3 2 3 2 2" xfId="36384" xr:uid="{00000000-0005-0000-0000-00000D1B0000}"/>
    <cellStyle name="20% - Accent3 3 2 3 2 3 3" xfId="26470" xr:uid="{00000000-0005-0000-0000-00000E1B0000}"/>
    <cellStyle name="20% - Accent3 3 2 3 2 4" xfId="11595" xr:uid="{00000000-0005-0000-0000-00000F1B0000}"/>
    <cellStyle name="20% - Accent3 3 2 3 2 4 2" xfId="31427" xr:uid="{00000000-0005-0000-0000-0000101B0000}"/>
    <cellStyle name="20% - Accent3 3 2 3 2 5" xfId="21513" xr:uid="{00000000-0005-0000-0000-0000111B0000}"/>
    <cellStyle name="20% - Accent3 3 2 3 3" xfId="3017" xr:uid="{00000000-0005-0000-0000-0000121B0000}"/>
    <cellStyle name="20% - Accent3 3 2 3 3 2" xfId="7974" xr:uid="{00000000-0005-0000-0000-0000131B0000}"/>
    <cellStyle name="20% - Accent3 3 2 3 3 2 2" xfId="17888" xr:uid="{00000000-0005-0000-0000-0000141B0000}"/>
    <cellStyle name="20% - Accent3 3 2 3 3 2 2 2" xfId="37720" xr:uid="{00000000-0005-0000-0000-0000151B0000}"/>
    <cellStyle name="20% - Accent3 3 2 3 3 2 3" xfId="27806" xr:uid="{00000000-0005-0000-0000-0000161B0000}"/>
    <cellStyle name="20% - Accent3 3 2 3 3 3" xfId="12931" xr:uid="{00000000-0005-0000-0000-0000171B0000}"/>
    <cellStyle name="20% - Accent3 3 2 3 3 3 2" xfId="32763" xr:uid="{00000000-0005-0000-0000-0000181B0000}"/>
    <cellStyle name="20% - Accent3 3 2 3 3 4" xfId="22849" xr:uid="{00000000-0005-0000-0000-0000191B0000}"/>
    <cellStyle name="20% - Accent3 3 2 3 4" xfId="2393" xr:uid="{00000000-0005-0000-0000-00001A1B0000}"/>
    <cellStyle name="20% - Accent3 3 2 3 4 2" xfId="7360" xr:uid="{00000000-0005-0000-0000-00001B1B0000}"/>
    <cellStyle name="20% - Accent3 3 2 3 4 2 2" xfId="17274" xr:uid="{00000000-0005-0000-0000-00001C1B0000}"/>
    <cellStyle name="20% - Accent3 3 2 3 4 2 2 2" xfId="37106" xr:uid="{00000000-0005-0000-0000-00001D1B0000}"/>
    <cellStyle name="20% - Accent3 3 2 3 4 2 3" xfId="27192" xr:uid="{00000000-0005-0000-0000-00001E1B0000}"/>
    <cellStyle name="20% - Accent3 3 2 3 4 3" xfId="12317" xr:uid="{00000000-0005-0000-0000-00001F1B0000}"/>
    <cellStyle name="20% - Accent3 3 2 3 4 3 2" xfId="32149" xr:uid="{00000000-0005-0000-0000-0000201B0000}"/>
    <cellStyle name="20% - Accent3 3 2 3 4 4" xfId="22235" xr:uid="{00000000-0005-0000-0000-0000211B0000}"/>
    <cellStyle name="20% - Accent3 3 2 3 5" xfId="996" xr:uid="{00000000-0005-0000-0000-0000221B0000}"/>
    <cellStyle name="20% - Accent3 3 2 3 5 2" xfId="5972" xr:uid="{00000000-0005-0000-0000-0000231B0000}"/>
    <cellStyle name="20% - Accent3 3 2 3 5 2 2" xfId="15886" xr:uid="{00000000-0005-0000-0000-0000241B0000}"/>
    <cellStyle name="20% - Accent3 3 2 3 5 2 2 2" xfId="35718" xr:uid="{00000000-0005-0000-0000-0000251B0000}"/>
    <cellStyle name="20% - Accent3 3 2 3 5 2 3" xfId="25804" xr:uid="{00000000-0005-0000-0000-0000261B0000}"/>
    <cellStyle name="20% - Accent3 3 2 3 5 3" xfId="10929" xr:uid="{00000000-0005-0000-0000-0000271B0000}"/>
    <cellStyle name="20% - Accent3 3 2 3 5 3 2" xfId="30761" xr:uid="{00000000-0005-0000-0000-0000281B0000}"/>
    <cellStyle name="20% - Accent3 3 2 3 5 4" xfId="20847" xr:uid="{00000000-0005-0000-0000-0000291B0000}"/>
    <cellStyle name="20% - Accent3 3 2 3 6" xfId="4297" xr:uid="{00000000-0005-0000-0000-00002A1B0000}"/>
    <cellStyle name="20% - Accent3 3 2 3 6 2" xfId="9254" xr:uid="{00000000-0005-0000-0000-00002B1B0000}"/>
    <cellStyle name="20% - Accent3 3 2 3 6 2 2" xfId="19168" xr:uid="{00000000-0005-0000-0000-00002C1B0000}"/>
    <cellStyle name="20% - Accent3 3 2 3 6 2 2 2" xfId="39000" xr:uid="{00000000-0005-0000-0000-00002D1B0000}"/>
    <cellStyle name="20% - Accent3 3 2 3 6 2 3" xfId="29086" xr:uid="{00000000-0005-0000-0000-00002E1B0000}"/>
    <cellStyle name="20% - Accent3 3 2 3 6 3" xfId="14211" xr:uid="{00000000-0005-0000-0000-00002F1B0000}"/>
    <cellStyle name="20% - Accent3 3 2 3 6 3 2" xfId="34043" xr:uid="{00000000-0005-0000-0000-0000301B0000}"/>
    <cellStyle name="20% - Accent3 3 2 3 6 4" xfId="24129" xr:uid="{00000000-0005-0000-0000-0000311B0000}"/>
    <cellStyle name="20% - Accent3 3 2 3 7" xfId="4855" xr:uid="{00000000-0005-0000-0000-0000321B0000}"/>
    <cellStyle name="20% - Accent3 3 2 3 7 2" xfId="9812" xr:uid="{00000000-0005-0000-0000-0000331B0000}"/>
    <cellStyle name="20% - Accent3 3 2 3 7 2 2" xfId="19726" xr:uid="{00000000-0005-0000-0000-0000341B0000}"/>
    <cellStyle name="20% - Accent3 3 2 3 7 2 2 2" xfId="39558" xr:uid="{00000000-0005-0000-0000-0000351B0000}"/>
    <cellStyle name="20% - Accent3 3 2 3 7 2 3" xfId="29644" xr:uid="{00000000-0005-0000-0000-0000361B0000}"/>
    <cellStyle name="20% - Accent3 3 2 3 7 3" xfId="14769" xr:uid="{00000000-0005-0000-0000-0000371B0000}"/>
    <cellStyle name="20% - Accent3 3 2 3 7 3 2" xfId="34601" xr:uid="{00000000-0005-0000-0000-0000381B0000}"/>
    <cellStyle name="20% - Accent3 3 2 3 7 4" xfId="24687" xr:uid="{00000000-0005-0000-0000-0000391B0000}"/>
    <cellStyle name="20% - Accent3 3 2 3 8" xfId="5413" xr:uid="{00000000-0005-0000-0000-00003A1B0000}"/>
    <cellStyle name="20% - Accent3 3 2 3 8 2" xfId="15327" xr:uid="{00000000-0005-0000-0000-00003B1B0000}"/>
    <cellStyle name="20% - Accent3 3 2 3 8 2 2" xfId="35159" xr:uid="{00000000-0005-0000-0000-00003C1B0000}"/>
    <cellStyle name="20% - Accent3 3 2 3 8 3" xfId="25245" xr:uid="{00000000-0005-0000-0000-00003D1B0000}"/>
    <cellStyle name="20% - Accent3 3 2 3 9" xfId="10370" xr:uid="{00000000-0005-0000-0000-00003E1B0000}"/>
    <cellStyle name="20% - Accent3 3 2 3 9 2" xfId="30202" xr:uid="{00000000-0005-0000-0000-00003F1B0000}"/>
    <cellStyle name="20% - Accent3 3 2 4" xfId="1311" xr:uid="{00000000-0005-0000-0000-0000401B0000}"/>
    <cellStyle name="20% - Accent3 3 2 4 2" xfId="3324" xr:uid="{00000000-0005-0000-0000-0000411B0000}"/>
    <cellStyle name="20% - Accent3 3 2 4 2 2" xfId="8281" xr:uid="{00000000-0005-0000-0000-0000421B0000}"/>
    <cellStyle name="20% - Accent3 3 2 4 2 2 2" xfId="18195" xr:uid="{00000000-0005-0000-0000-0000431B0000}"/>
    <cellStyle name="20% - Accent3 3 2 4 2 2 2 2" xfId="38027" xr:uid="{00000000-0005-0000-0000-0000441B0000}"/>
    <cellStyle name="20% - Accent3 3 2 4 2 2 3" xfId="28113" xr:uid="{00000000-0005-0000-0000-0000451B0000}"/>
    <cellStyle name="20% - Accent3 3 2 4 2 3" xfId="13238" xr:uid="{00000000-0005-0000-0000-0000461B0000}"/>
    <cellStyle name="20% - Accent3 3 2 4 2 3 2" xfId="33070" xr:uid="{00000000-0005-0000-0000-0000471B0000}"/>
    <cellStyle name="20% - Accent3 3 2 4 2 4" xfId="23156" xr:uid="{00000000-0005-0000-0000-0000481B0000}"/>
    <cellStyle name="20% - Accent3 3 2 4 3" xfId="6279" xr:uid="{00000000-0005-0000-0000-0000491B0000}"/>
    <cellStyle name="20% - Accent3 3 2 4 3 2" xfId="16193" xr:uid="{00000000-0005-0000-0000-00004A1B0000}"/>
    <cellStyle name="20% - Accent3 3 2 4 3 2 2" xfId="36025" xr:uid="{00000000-0005-0000-0000-00004B1B0000}"/>
    <cellStyle name="20% - Accent3 3 2 4 3 3" xfId="26111" xr:uid="{00000000-0005-0000-0000-00004C1B0000}"/>
    <cellStyle name="20% - Accent3 3 2 4 4" xfId="11236" xr:uid="{00000000-0005-0000-0000-00004D1B0000}"/>
    <cellStyle name="20% - Accent3 3 2 4 4 2" xfId="31068" xr:uid="{00000000-0005-0000-0000-00004E1B0000}"/>
    <cellStyle name="20% - Accent3 3 2 4 5" xfId="21154" xr:uid="{00000000-0005-0000-0000-00004F1B0000}"/>
    <cellStyle name="20% - Accent3 3 2 5" xfId="2735" xr:uid="{00000000-0005-0000-0000-0000501B0000}"/>
    <cellStyle name="20% - Accent3 3 2 5 2" xfId="7695" xr:uid="{00000000-0005-0000-0000-0000511B0000}"/>
    <cellStyle name="20% - Accent3 3 2 5 2 2" xfId="17609" xr:uid="{00000000-0005-0000-0000-0000521B0000}"/>
    <cellStyle name="20% - Accent3 3 2 5 2 2 2" xfId="37441" xr:uid="{00000000-0005-0000-0000-0000531B0000}"/>
    <cellStyle name="20% - Accent3 3 2 5 2 3" xfId="27527" xr:uid="{00000000-0005-0000-0000-0000541B0000}"/>
    <cellStyle name="20% - Accent3 3 2 5 3" xfId="12652" xr:uid="{00000000-0005-0000-0000-0000551B0000}"/>
    <cellStyle name="20% - Accent3 3 2 5 3 2" xfId="32484" xr:uid="{00000000-0005-0000-0000-0000561B0000}"/>
    <cellStyle name="20% - Accent3 3 2 5 4" xfId="22570" xr:uid="{00000000-0005-0000-0000-0000571B0000}"/>
    <cellStyle name="20% - Accent3 3 2 6" xfId="2034" xr:uid="{00000000-0005-0000-0000-0000581B0000}"/>
    <cellStyle name="20% - Accent3 3 2 6 2" xfId="7001" xr:uid="{00000000-0005-0000-0000-0000591B0000}"/>
    <cellStyle name="20% - Accent3 3 2 6 2 2" xfId="16915" xr:uid="{00000000-0005-0000-0000-00005A1B0000}"/>
    <cellStyle name="20% - Accent3 3 2 6 2 2 2" xfId="36747" xr:uid="{00000000-0005-0000-0000-00005B1B0000}"/>
    <cellStyle name="20% - Accent3 3 2 6 2 3" xfId="26833" xr:uid="{00000000-0005-0000-0000-00005C1B0000}"/>
    <cellStyle name="20% - Accent3 3 2 6 3" xfId="11958" xr:uid="{00000000-0005-0000-0000-00005D1B0000}"/>
    <cellStyle name="20% - Accent3 3 2 6 3 2" xfId="31790" xr:uid="{00000000-0005-0000-0000-00005E1B0000}"/>
    <cellStyle name="20% - Accent3 3 2 6 4" xfId="21876" xr:uid="{00000000-0005-0000-0000-00005F1B0000}"/>
    <cellStyle name="20% - Accent3 3 2 7" xfId="716" xr:uid="{00000000-0005-0000-0000-0000601B0000}"/>
    <cellStyle name="20% - Accent3 3 2 7 2" xfId="5693" xr:uid="{00000000-0005-0000-0000-0000611B0000}"/>
    <cellStyle name="20% - Accent3 3 2 7 2 2" xfId="15607" xr:uid="{00000000-0005-0000-0000-0000621B0000}"/>
    <cellStyle name="20% - Accent3 3 2 7 2 2 2" xfId="35439" xr:uid="{00000000-0005-0000-0000-0000631B0000}"/>
    <cellStyle name="20% - Accent3 3 2 7 2 3" xfId="25525" xr:uid="{00000000-0005-0000-0000-0000641B0000}"/>
    <cellStyle name="20% - Accent3 3 2 7 3" xfId="10650" xr:uid="{00000000-0005-0000-0000-0000651B0000}"/>
    <cellStyle name="20% - Accent3 3 2 7 3 2" xfId="30482" xr:uid="{00000000-0005-0000-0000-0000661B0000}"/>
    <cellStyle name="20% - Accent3 3 2 7 4" xfId="20568" xr:uid="{00000000-0005-0000-0000-0000671B0000}"/>
    <cellStyle name="20% - Accent3 3 2 8" xfId="4018" xr:uid="{00000000-0005-0000-0000-0000681B0000}"/>
    <cellStyle name="20% - Accent3 3 2 8 2" xfId="8975" xr:uid="{00000000-0005-0000-0000-0000691B0000}"/>
    <cellStyle name="20% - Accent3 3 2 8 2 2" xfId="18889" xr:uid="{00000000-0005-0000-0000-00006A1B0000}"/>
    <cellStyle name="20% - Accent3 3 2 8 2 2 2" xfId="38721" xr:uid="{00000000-0005-0000-0000-00006B1B0000}"/>
    <cellStyle name="20% - Accent3 3 2 8 2 3" xfId="28807" xr:uid="{00000000-0005-0000-0000-00006C1B0000}"/>
    <cellStyle name="20% - Accent3 3 2 8 3" xfId="13932" xr:uid="{00000000-0005-0000-0000-00006D1B0000}"/>
    <cellStyle name="20% - Accent3 3 2 8 3 2" xfId="33764" xr:uid="{00000000-0005-0000-0000-00006E1B0000}"/>
    <cellStyle name="20% - Accent3 3 2 8 4" xfId="23850" xr:uid="{00000000-0005-0000-0000-00006F1B0000}"/>
    <cellStyle name="20% - Accent3 3 2 9" xfId="4576" xr:uid="{00000000-0005-0000-0000-0000701B0000}"/>
    <cellStyle name="20% - Accent3 3 2 9 2" xfId="9533" xr:uid="{00000000-0005-0000-0000-0000711B0000}"/>
    <cellStyle name="20% - Accent3 3 2 9 2 2" xfId="19447" xr:uid="{00000000-0005-0000-0000-0000721B0000}"/>
    <cellStyle name="20% - Accent3 3 2 9 2 2 2" xfId="39279" xr:uid="{00000000-0005-0000-0000-0000731B0000}"/>
    <cellStyle name="20% - Accent3 3 2 9 2 3" xfId="29365" xr:uid="{00000000-0005-0000-0000-0000741B0000}"/>
    <cellStyle name="20% - Accent3 3 2 9 3" xfId="14490" xr:uid="{00000000-0005-0000-0000-0000751B0000}"/>
    <cellStyle name="20% - Accent3 3 2 9 3 2" xfId="34322" xr:uid="{00000000-0005-0000-0000-0000761B0000}"/>
    <cellStyle name="20% - Accent3 3 2 9 4" xfId="24408" xr:uid="{00000000-0005-0000-0000-0000771B0000}"/>
    <cellStyle name="20% - Accent3 3 3" xfId="226" xr:uid="{00000000-0005-0000-0000-0000781B0000}"/>
    <cellStyle name="20% - Accent3 3 3 10" xfId="10164" xr:uid="{00000000-0005-0000-0000-0000791B0000}"/>
    <cellStyle name="20% - Accent3 3 3 10 2" xfId="29996" xr:uid="{00000000-0005-0000-0000-00007A1B0000}"/>
    <cellStyle name="20% - Accent3 3 3 11" xfId="20082" xr:uid="{00000000-0005-0000-0000-00007B1B0000}"/>
    <cellStyle name="20% - Accent3 3 3 2" xfId="508" xr:uid="{00000000-0005-0000-0000-00007C1B0000}"/>
    <cellStyle name="20% - Accent3 3 3 2 10" xfId="20361" xr:uid="{00000000-0005-0000-0000-00007D1B0000}"/>
    <cellStyle name="20% - Accent3 3 3 2 2" xfId="1760" xr:uid="{00000000-0005-0000-0000-00007E1B0000}"/>
    <cellStyle name="20% - Accent3 3 3 2 2 2" xfId="3773" xr:uid="{00000000-0005-0000-0000-00007F1B0000}"/>
    <cellStyle name="20% - Accent3 3 3 2 2 2 2" xfId="8730" xr:uid="{00000000-0005-0000-0000-0000801B0000}"/>
    <cellStyle name="20% - Accent3 3 3 2 2 2 2 2" xfId="18644" xr:uid="{00000000-0005-0000-0000-0000811B0000}"/>
    <cellStyle name="20% - Accent3 3 3 2 2 2 2 2 2" xfId="38476" xr:uid="{00000000-0005-0000-0000-0000821B0000}"/>
    <cellStyle name="20% - Accent3 3 3 2 2 2 2 3" xfId="28562" xr:uid="{00000000-0005-0000-0000-0000831B0000}"/>
    <cellStyle name="20% - Accent3 3 3 2 2 2 3" xfId="13687" xr:uid="{00000000-0005-0000-0000-0000841B0000}"/>
    <cellStyle name="20% - Accent3 3 3 2 2 2 3 2" xfId="33519" xr:uid="{00000000-0005-0000-0000-0000851B0000}"/>
    <cellStyle name="20% - Accent3 3 3 2 2 2 4" xfId="23605" xr:uid="{00000000-0005-0000-0000-0000861B0000}"/>
    <cellStyle name="20% - Accent3 3 3 2 2 3" xfId="6728" xr:uid="{00000000-0005-0000-0000-0000871B0000}"/>
    <cellStyle name="20% - Accent3 3 3 2 2 3 2" xfId="16642" xr:uid="{00000000-0005-0000-0000-0000881B0000}"/>
    <cellStyle name="20% - Accent3 3 3 2 2 3 2 2" xfId="36474" xr:uid="{00000000-0005-0000-0000-0000891B0000}"/>
    <cellStyle name="20% - Accent3 3 3 2 2 3 3" xfId="26560" xr:uid="{00000000-0005-0000-0000-00008A1B0000}"/>
    <cellStyle name="20% - Accent3 3 3 2 2 4" xfId="11685" xr:uid="{00000000-0005-0000-0000-00008B1B0000}"/>
    <cellStyle name="20% - Accent3 3 3 2 2 4 2" xfId="31517" xr:uid="{00000000-0005-0000-0000-00008C1B0000}"/>
    <cellStyle name="20% - Accent3 3 3 2 2 5" xfId="21603" xr:uid="{00000000-0005-0000-0000-00008D1B0000}"/>
    <cellStyle name="20% - Accent3 3 3 2 3" xfId="3090" xr:uid="{00000000-0005-0000-0000-00008E1B0000}"/>
    <cellStyle name="20% - Accent3 3 3 2 3 2" xfId="8047" xr:uid="{00000000-0005-0000-0000-00008F1B0000}"/>
    <cellStyle name="20% - Accent3 3 3 2 3 2 2" xfId="17961" xr:uid="{00000000-0005-0000-0000-0000901B0000}"/>
    <cellStyle name="20% - Accent3 3 3 2 3 2 2 2" xfId="37793" xr:uid="{00000000-0005-0000-0000-0000911B0000}"/>
    <cellStyle name="20% - Accent3 3 3 2 3 2 3" xfId="27879" xr:uid="{00000000-0005-0000-0000-0000921B0000}"/>
    <cellStyle name="20% - Accent3 3 3 2 3 3" xfId="13004" xr:uid="{00000000-0005-0000-0000-0000931B0000}"/>
    <cellStyle name="20% - Accent3 3 3 2 3 3 2" xfId="32836" xr:uid="{00000000-0005-0000-0000-0000941B0000}"/>
    <cellStyle name="20% - Accent3 3 3 2 3 4" xfId="22922" xr:uid="{00000000-0005-0000-0000-0000951B0000}"/>
    <cellStyle name="20% - Accent3 3 3 2 4" xfId="2483" xr:uid="{00000000-0005-0000-0000-0000961B0000}"/>
    <cellStyle name="20% - Accent3 3 3 2 4 2" xfId="7450" xr:uid="{00000000-0005-0000-0000-0000971B0000}"/>
    <cellStyle name="20% - Accent3 3 3 2 4 2 2" xfId="17364" xr:uid="{00000000-0005-0000-0000-0000981B0000}"/>
    <cellStyle name="20% - Accent3 3 3 2 4 2 2 2" xfId="37196" xr:uid="{00000000-0005-0000-0000-0000991B0000}"/>
    <cellStyle name="20% - Accent3 3 3 2 4 2 3" xfId="27282" xr:uid="{00000000-0005-0000-0000-00009A1B0000}"/>
    <cellStyle name="20% - Accent3 3 3 2 4 3" xfId="12407" xr:uid="{00000000-0005-0000-0000-00009B1B0000}"/>
    <cellStyle name="20% - Accent3 3 3 2 4 3 2" xfId="32239" xr:uid="{00000000-0005-0000-0000-00009C1B0000}"/>
    <cellStyle name="20% - Accent3 3 3 2 4 4" xfId="22325" xr:uid="{00000000-0005-0000-0000-00009D1B0000}"/>
    <cellStyle name="20% - Accent3 3 3 2 5" xfId="1069" xr:uid="{00000000-0005-0000-0000-00009E1B0000}"/>
    <cellStyle name="20% - Accent3 3 3 2 5 2" xfId="6045" xr:uid="{00000000-0005-0000-0000-00009F1B0000}"/>
    <cellStyle name="20% - Accent3 3 3 2 5 2 2" xfId="15959" xr:uid="{00000000-0005-0000-0000-0000A01B0000}"/>
    <cellStyle name="20% - Accent3 3 3 2 5 2 2 2" xfId="35791" xr:uid="{00000000-0005-0000-0000-0000A11B0000}"/>
    <cellStyle name="20% - Accent3 3 3 2 5 2 3" xfId="25877" xr:uid="{00000000-0005-0000-0000-0000A21B0000}"/>
    <cellStyle name="20% - Accent3 3 3 2 5 3" xfId="11002" xr:uid="{00000000-0005-0000-0000-0000A31B0000}"/>
    <cellStyle name="20% - Accent3 3 3 2 5 3 2" xfId="30834" xr:uid="{00000000-0005-0000-0000-0000A41B0000}"/>
    <cellStyle name="20% - Accent3 3 3 2 5 4" xfId="20920" xr:uid="{00000000-0005-0000-0000-0000A51B0000}"/>
    <cellStyle name="20% - Accent3 3 3 2 6" xfId="4370" xr:uid="{00000000-0005-0000-0000-0000A61B0000}"/>
    <cellStyle name="20% - Accent3 3 3 2 6 2" xfId="9327" xr:uid="{00000000-0005-0000-0000-0000A71B0000}"/>
    <cellStyle name="20% - Accent3 3 3 2 6 2 2" xfId="19241" xr:uid="{00000000-0005-0000-0000-0000A81B0000}"/>
    <cellStyle name="20% - Accent3 3 3 2 6 2 2 2" xfId="39073" xr:uid="{00000000-0005-0000-0000-0000A91B0000}"/>
    <cellStyle name="20% - Accent3 3 3 2 6 2 3" xfId="29159" xr:uid="{00000000-0005-0000-0000-0000AA1B0000}"/>
    <cellStyle name="20% - Accent3 3 3 2 6 3" xfId="14284" xr:uid="{00000000-0005-0000-0000-0000AB1B0000}"/>
    <cellStyle name="20% - Accent3 3 3 2 6 3 2" xfId="34116" xr:uid="{00000000-0005-0000-0000-0000AC1B0000}"/>
    <cellStyle name="20% - Accent3 3 3 2 6 4" xfId="24202" xr:uid="{00000000-0005-0000-0000-0000AD1B0000}"/>
    <cellStyle name="20% - Accent3 3 3 2 7" xfId="4928" xr:uid="{00000000-0005-0000-0000-0000AE1B0000}"/>
    <cellStyle name="20% - Accent3 3 3 2 7 2" xfId="9885" xr:uid="{00000000-0005-0000-0000-0000AF1B0000}"/>
    <cellStyle name="20% - Accent3 3 3 2 7 2 2" xfId="19799" xr:uid="{00000000-0005-0000-0000-0000B01B0000}"/>
    <cellStyle name="20% - Accent3 3 3 2 7 2 2 2" xfId="39631" xr:uid="{00000000-0005-0000-0000-0000B11B0000}"/>
    <cellStyle name="20% - Accent3 3 3 2 7 2 3" xfId="29717" xr:uid="{00000000-0005-0000-0000-0000B21B0000}"/>
    <cellStyle name="20% - Accent3 3 3 2 7 3" xfId="14842" xr:uid="{00000000-0005-0000-0000-0000B31B0000}"/>
    <cellStyle name="20% - Accent3 3 3 2 7 3 2" xfId="34674" xr:uid="{00000000-0005-0000-0000-0000B41B0000}"/>
    <cellStyle name="20% - Accent3 3 3 2 7 4" xfId="24760" xr:uid="{00000000-0005-0000-0000-0000B51B0000}"/>
    <cellStyle name="20% - Accent3 3 3 2 8" xfId="5486" xr:uid="{00000000-0005-0000-0000-0000B61B0000}"/>
    <cellStyle name="20% - Accent3 3 3 2 8 2" xfId="15400" xr:uid="{00000000-0005-0000-0000-0000B71B0000}"/>
    <cellStyle name="20% - Accent3 3 3 2 8 2 2" xfId="35232" xr:uid="{00000000-0005-0000-0000-0000B81B0000}"/>
    <cellStyle name="20% - Accent3 3 3 2 8 3" xfId="25318" xr:uid="{00000000-0005-0000-0000-0000B91B0000}"/>
    <cellStyle name="20% - Accent3 3 3 2 9" xfId="10443" xr:uid="{00000000-0005-0000-0000-0000BA1B0000}"/>
    <cellStyle name="20% - Accent3 3 3 2 9 2" xfId="30275" xr:uid="{00000000-0005-0000-0000-0000BB1B0000}"/>
    <cellStyle name="20% - Accent3 3 3 3" xfId="1401" xr:uid="{00000000-0005-0000-0000-0000BC1B0000}"/>
    <cellStyle name="20% - Accent3 3 3 3 2" xfId="3414" xr:uid="{00000000-0005-0000-0000-0000BD1B0000}"/>
    <cellStyle name="20% - Accent3 3 3 3 2 2" xfId="8371" xr:uid="{00000000-0005-0000-0000-0000BE1B0000}"/>
    <cellStyle name="20% - Accent3 3 3 3 2 2 2" xfId="18285" xr:uid="{00000000-0005-0000-0000-0000BF1B0000}"/>
    <cellStyle name="20% - Accent3 3 3 3 2 2 2 2" xfId="38117" xr:uid="{00000000-0005-0000-0000-0000C01B0000}"/>
    <cellStyle name="20% - Accent3 3 3 3 2 2 3" xfId="28203" xr:uid="{00000000-0005-0000-0000-0000C11B0000}"/>
    <cellStyle name="20% - Accent3 3 3 3 2 3" xfId="13328" xr:uid="{00000000-0005-0000-0000-0000C21B0000}"/>
    <cellStyle name="20% - Accent3 3 3 3 2 3 2" xfId="33160" xr:uid="{00000000-0005-0000-0000-0000C31B0000}"/>
    <cellStyle name="20% - Accent3 3 3 3 2 4" xfId="23246" xr:uid="{00000000-0005-0000-0000-0000C41B0000}"/>
    <cellStyle name="20% - Accent3 3 3 3 3" xfId="6369" xr:uid="{00000000-0005-0000-0000-0000C51B0000}"/>
    <cellStyle name="20% - Accent3 3 3 3 3 2" xfId="16283" xr:uid="{00000000-0005-0000-0000-0000C61B0000}"/>
    <cellStyle name="20% - Accent3 3 3 3 3 2 2" xfId="36115" xr:uid="{00000000-0005-0000-0000-0000C71B0000}"/>
    <cellStyle name="20% - Accent3 3 3 3 3 3" xfId="26201" xr:uid="{00000000-0005-0000-0000-0000C81B0000}"/>
    <cellStyle name="20% - Accent3 3 3 3 4" xfId="11326" xr:uid="{00000000-0005-0000-0000-0000C91B0000}"/>
    <cellStyle name="20% - Accent3 3 3 3 4 2" xfId="31158" xr:uid="{00000000-0005-0000-0000-0000CA1B0000}"/>
    <cellStyle name="20% - Accent3 3 3 3 5" xfId="21244" xr:uid="{00000000-0005-0000-0000-0000CB1B0000}"/>
    <cellStyle name="20% - Accent3 3 3 4" xfId="2809" xr:uid="{00000000-0005-0000-0000-0000CC1B0000}"/>
    <cellStyle name="20% - Accent3 3 3 4 2" xfId="7768" xr:uid="{00000000-0005-0000-0000-0000CD1B0000}"/>
    <cellStyle name="20% - Accent3 3 3 4 2 2" xfId="17682" xr:uid="{00000000-0005-0000-0000-0000CE1B0000}"/>
    <cellStyle name="20% - Accent3 3 3 4 2 2 2" xfId="37514" xr:uid="{00000000-0005-0000-0000-0000CF1B0000}"/>
    <cellStyle name="20% - Accent3 3 3 4 2 3" xfId="27600" xr:uid="{00000000-0005-0000-0000-0000D01B0000}"/>
    <cellStyle name="20% - Accent3 3 3 4 3" xfId="12725" xr:uid="{00000000-0005-0000-0000-0000D11B0000}"/>
    <cellStyle name="20% - Accent3 3 3 4 3 2" xfId="32557" xr:uid="{00000000-0005-0000-0000-0000D21B0000}"/>
    <cellStyle name="20% - Accent3 3 3 4 4" xfId="22643" xr:uid="{00000000-0005-0000-0000-0000D31B0000}"/>
    <cellStyle name="20% - Accent3 3 3 5" xfId="2124" xr:uid="{00000000-0005-0000-0000-0000D41B0000}"/>
    <cellStyle name="20% - Accent3 3 3 5 2" xfId="7091" xr:uid="{00000000-0005-0000-0000-0000D51B0000}"/>
    <cellStyle name="20% - Accent3 3 3 5 2 2" xfId="17005" xr:uid="{00000000-0005-0000-0000-0000D61B0000}"/>
    <cellStyle name="20% - Accent3 3 3 5 2 2 2" xfId="36837" xr:uid="{00000000-0005-0000-0000-0000D71B0000}"/>
    <cellStyle name="20% - Accent3 3 3 5 2 3" xfId="26923" xr:uid="{00000000-0005-0000-0000-0000D81B0000}"/>
    <cellStyle name="20% - Accent3 3 3 5 3" xfId="12048" xr:uid="{00000000-0005-0000-0000-0000D91B0000}"/>
    <cellStyle name="20% - Accent3 3 3 5 3 2" xfId="31880" xr:uid="{00000000-0005-0000-0000-0000DA1B0000}"/>
    <cellStyle name="20% - Accent3 3 3 5 4" xfId="21966" xr:uid="{00000000-0005-0000-0000-0000DB1B0000}"/>
    <cellStyle name="20% - Accent3 3 3 6" xfId="789" xr:uid="{00000000-0005-0000-0000-0000DC1B0000}"/>
    <cellStyle name="20% - Accent3 3 3 6 2" xfId="5766" xr:uid="{00000000-0005-0000-0000-0000DD1B0000}"/>
    <cellStyle name="20% - Accent3 3 3 6 2 2" xfId="15680" xr:uid="{00000000-0005-0000-0000-0000DE1B0000}"/>
    <cellStyle name="20% - Accent3 3 3 6 2 2 2" xfId="35512" xr:uid="{00000000-0005-0000-0000-0000DF1B0000}"/>
    <cellStyle name="20% - Accent3 3 3 6 2 3" xfId="25598" xr:uid="{00000000-0005-0000-0000-0000E01B0000}"/>
    <cellStyle name="20% - Accent3 3 3 6 3" xfId="10723" xr:uid="{00000000-0005-0000-0000-0000E11B0000}"/>
    <cellStyle name="20% - Accent3 3 3 6 3 2" xfId="30555" xr:uid="{00000000-0005-0000-0000-0000E21B0000}"/>
    <cellStyle name="20% - Accent3 3 3 6 4" xfId="20641" xr:uid="{00000000-0005-0000-0000-0000E31B0000}"/>
    <cellStyle name="20% - Accent3 3 3 7" xfId="4091" xr:uid="{00000000-0005-0000-0000-0000E41B0000}"/>
    <cellStyle name="20% - Accent3 3 3 7 2" xfId="9048" xr:uid="{00000000-0005-0000-0000-0000E51B0000}"/>
    <cellStyle name="20% - Accent3 3 3 7 2 2" xfId="18962" xr:uid="{00000000-0005-0000-0000-0000E61B0000}"/>
    <cellStyle name="20% - Accent3 3 3 7 2 2 2" xfId="38794" xr:uid="{00000000-0005-0000-0000-0000E71B0000}"/>
    <cellStyle name="20% - Accent3 3 3 7 2 3" xfId="28880" xr:uid="{00000000-0005-0000-0000-0000E81B0000}"/>
    <cellStyle name="20% - Accent3 3 3 7 3" xfId="14005" xr:uid="{00000000-0005-0000-0000-0000E91B0000}"/>
    <cellStyle name="20% - Accent3 3 3 7 3 2" xfId="33837" xr:uid="{00000000-0005-0000-0000-0000EA1B0000}"/>
    <cellStyle name="20% - Accent3 3 3 7 4" xfId="23923" xr:uid="{00000000-0005-0000-0000-0000EB1B0000}"/>
    <cellStyle name="20% - Accent3 3 3 8" xfId="4649" xr:uid="{00000000-0005-0000-0000-0000EC1B0000}"/>
    <cellStyle name="20% - Accent3 3 3 8 2" xfId="9606" xr:uid="{00000000-0005-0000-0000-0000ED1B0000}"/>
    <cellStyle name="20% - Accent3 3 3 8 2 2" xfId="19520" xr:uid="{00000000-0005-0000-0000-0000EE1B0000}"/>
    <cellStyle name="20% - Accent3 3 3 8 2 2 2" xfId="39352" xr:uid="{00000000-0005-0000-0000-0000EF1B0000}"/>
    <cellStyle name="20% - Accent3 3 3 8 2 3" xfId="29438" xr:uid="{00000000-0005-0000-0000-0000F01B0000}"/>
    <cellStyle name="20% - Accent3 3 3 8 3" xfId="14563" xr:uid="{00000000-0005-0000-0000-0000F11B0000}"/>
    <cellStyle name="20% - Accent3 3 3 8 3 2" xfId="34395" xr:uid="{00000000-0005-0000-0000-0000F21B0000}"/>
    <cellStyle name="20% - Accent3 3 3 8 4" xfId="24481" xr:uid="{00000000-0005-0000-0000-0000F31B0000}"/>
    <cellStyle name="20% - Accent3 3 3 9" xfId="5207" xr:uid="{00000000-0005-0000-0000-0000F41B0000}"/>
    <cellStyle name="20% - Accent3 3 3 9 2" xfId="15121" xr:uid="{00000000-0005-0000-0000-0000F51B0000}"/>
    <cellStyle name="20% - Accent3 3 3 9 2 2" xfId="34953" xr:uid="{00000000-0005-0000-0000-0000F61B0000}"/>
    <cellStyle name="20% - Accent3 3 3 9 3" xfId="25039" xr:uid="{00000000-0005-0000-0000-0000F71B0000}"/>
    <cellStyle name="20% - Accent3 3 4" xfId="369" xr:uid="{00000000-0005-0000-0000-0000F81B0000}"/>
    <cellStyle name="20% - Accent3 3 4 10" xfId="20222" xr:uid="{00000000-0005-0000-0000-0000F91B0000}"/>
    <cellStyle name="20% - Accent3 3 4 2" xfId="1580" xr:uid="{00000000-0005-0000-0000-0000FA1B0000}"/>
    <cellStyle name="20% - Accent3 3 4 2 2" xfId="3593" xr:uid="{00000000-0005-0000-0000-0000FB1B0000}"/>
    <cellStyle name="20% - Accent3 3 4 2 2 2" xfId="8550" xr:uid="{00000000-0005-0000-0000-0000FC1B0000}"/>
    <cellStyle name="20% - Accent3 3 4 2 2 2 2" xfId="18464" xr:uid="{00000000-0005-0000-0000-0000FD1B0000}"/>
    <cellStyle name="20% - Accent3 3 4 2 2 2 2 2" xfId="38296" xr:uid="{00000000-0005-0000-0000-0000FE1B0000}"/>
    <cellStyle name="20% - Accent3 3 4 2 2 2 3" xfId="28382" xr:uid="{00000000-0005-0000-0000-0000FF1B0000}"/>
    <cellStyle name="20% - Accent3 3 4 2 2 3" xfId="13507" xr:uid="{00000000-0005-0000-0000-0000001C0000}"/>
    <cellStyle name="20% - Accent3 3 4 2 2 3 2" xfId="33339" xr:uid="{00000000-0005-0000-0000-0000011C0000}"/>
    <cellStyle name="20% - Accent3 3 4 2 2 4" xfId="23425" xr:uid="{00000000-0005-0000-0000-0000021C0000}"/>
    <cellStyle name="20% - Accent3 3 4 2 3" xfId="6548" xr:uid="{00000000-0005-0000-0000-0000031C0000}"/>
    <cellStyle name="20% - Accent3 3 4 2 3 2" xfId="16462" xr:uid="{00000000-0005-0000-0000-0000041C0000}"/>
    <cellStyle name="20% - Accent3 3 4 2 3 2 2" xfId="36294" xr:uid="{00000000-0005-0000-0000-0000051C0000}"/>
    <cellStyle name="20% - Accent3 3 4 2 3 3" xfId="26380" xr:uid="{00000000-0005-0000-0000-0000061C0000}"/>
    <cellStyle name="20% - Accent3 3 4 2 4" xfId="11505" xr:uid="{00000000-0005-0000-0000-0000071C0000}"/>
    <cellStyle name="20% - Accent3 3 4 2 4 2" xfId="31337" xr:uid="{00000000-0005-0000-0000-0000081C0000}"/>
    <cellStyle name="20% - Accent3 3 4 2 5" xfId="21423" xr:uid="{00000000-0005-0000-0000-0000091C0000}"/>
    <cellStyle name="20% - Accent3 3 4 3" xfId="2951" xr:uid="{00000000-0005-0000-0000-00000A1C0000}"/>
    <cellStyle name="20% - Accent3 3 4 3 2" xfId="7908" xr:uid="{00000000-0005-0000-0000-00000B1C0000}"/>
    <cellStyle name="20% - Accent3 3 4 3 2 2" xfId="17822" xr:uid="{00000000-0005-0000-0000-00000C1C0000}"/>
    <cellStyle name="20% - Accent3 3 4 3 2 2 2" xfId="37654" xr:uid="{00000000-0005-0000-0000-00000D1C0000}"/>
    <cellStyle name="20% - Accent3 3 4 3 2 3" xfId="27740" xr:uid="{00000000-0005-0000-0000-00000E1C0000}"/>
    <cellStyle name="20% - Accent3 3 4 3 3" xfId="12865" xr:uid="{00000000-0005-0000-0000-00000F1C0000}"/>
    <cellStyle name="20% - Accent3 3 4 3 3 2" xfId="32697" xr:uid="{00000000-0005-0000-0000-0000101C0000}"/>
    <cellStyle name="20% - Accent3 3 4 3 4" xfId="22783" xr:uid="{00000000-0005-0000-0000-0000111C0000}"/>
    <cellStyle name="20% - Accent3 3 4 4" xfId="2303" xr:uid="{00000000-0005-0000-0000-0000121C0000}"/>
    <cellStyle name="20% - Accent3 3 4 4 2" xfId="7270" xr:uid="{00000000-0005-0000-0000-0000131C0000}"/>
    <cellStyle name="20% - Accent3 3 4 4 2 2" xfId="17184" xr:uid="{00000000-0005-0000-0000-0000141C0000}"/>
    <cellStyle name="20% - Accent3 3 4 4 2 2 2" xfId="37016" xr:uid="{00000000-0005-0000-0000-0000151C0000}"/>
    <cellStyle name="20% - Accent3 3 4 4 2 3" xfId="27102" xr:uid="{00000000-0005-0000-0000-0000161C0000}"/>
    <cellStyle name="20% - Accent3 3 4 4 3" xfId="12227" xr:uid="{00000000-0005-0000-0000-0000171C0000}"/>
    <cellStyle name="20% - Accent3 3 4 4 3 2" xfId="32059" xr:uid="{00000000-0005-0000-0000-0000181C0000}"/>
    <cellStyle name="20% - Accent3 3 4 4 4" xfId="22145" xr:uid="{00000000-0005-0000-0000-0000191C0000}"/>
    <cellStyle name="20% - Accent3 3 4 5" xfId="930" xr:uid="{00000000-0005-0000-0000-00001A1C0000}"/>
    <cellStyle name="20% - Accent3 3 4 5 2" xfId="5906" xr:uid="{00000000-0005-0000-0000-00001B1C0000}"/>
    <cellStyle name="20% - Accent3 3 4 5 2 2" xfId="15820" xr:uid="{00000000-0005-0000-0000-00001C1C0000}"/>
    <cellStyle name="20% - Accent3 3 4 5 2 2 2" xfId="35652" xr:uid="{00000000-0005-0000-0000-00001D1C0000}"/>
    <cellStyle name="20% - Accent3 3 4 5 2 3" xfId="25738" xr:uid="{00000000-0005-0000-0000-00001E1C0000}"/>
    <cellStyle name="20% - Accent3 3 4 5 3" xfId="10863" xr:uid="{00000000-0005-0000-0000-00001F1C0000}"/>
    <cellStyle name="20% - Accent3 3 4 5 3 2" xfId="30695" xr:uid="{00000000-0005-0000-0000-0000201C0000}"/>
    <cellStyle name="20% - Accent3 3 4 5 4" xfId="20781" xr:uid="{00000000-0005-0000-0000-0000211C0000}"/>
    <cellStyle name="20% - Accent3 3 4 6" xfId="4231" xr:uid="{00000000-0005-0000-0000-0000221C0000}"/>
    <cellStyle name="20% - Accent3 3 4 6 2" xfId="9188" xr:uid="{00000000-0005-0000-0000-0000231C0000}"/>
    <cellStyle name="20% - Accent3 3 4 6 2 2" xfId="19102" xr:uid="{00000000-0005-0000-0000-0000241C0000}"/>
    <cellStyle name="20% - Accent3 3 4 6 2 2 2" xfId="38934" xr:uid="{00000000-0005-0000-0000-0000251C0000}"/>
    <cellStyle name="20% - Accent3 3 4 6 2 3" xfId="29020" xr:uid="{00000000-0005-0000-0000-0000261C0000}"/>
    <cellStyle name="20% - Accent3 3 4 6 3" xfId="14145" xr:uid="{00000000-0005-0000-0000-0000271C0000}"/>
    <cellStyle name="20% - Accent3 3 4 6 3 2" xfId="33977" xr:uid="{00000000-0005-0000-0000-0000281C0000}"/>
    <cellStyle name="20% - Accent3 3 4 6 4" xfId="24063" xr:uid="{00000000-0005-0000-0000-0000291C0000}"/>
    <cellStyle name="20% - Accent3 3 4 7" xfId="4789" xr:uid="{00000000-0005-0000-0000-00002A1C0000}"/>
    <cellStyle name="20% - Accent3 3 4 7 2" xfId="9746" xr:uid="{00000000-0005-0000-0000-00002B1C0000}"/>
    <cellStyle name="20% - Accent3 3 4 7 2 2" xfId="19660" xr:uid="{00000000-0005-0000-0000-00002C1C0000}"/>
    <cellStyle name="20% - Accent3 3 4 7 2 2 2" xfId="39492" xr:uid="{00000000-0005-0000-0000-00002D1C0000}"/>
    <cellStyle name="20% - Accent3 3 4 7 2 3" xfId="29578" xr:uid="{00000000-0005-0000-0000-00002E1C0000}"/>
    <cellStyle name="20% - Accent3 3 4 7 3" xfId="14703" xr:uid="{00000000-0005-0000-0000-00002F1C0000}"/>
    <cellStyle name="20% - Accent3 3 4 7 3 2" xfId="34535" xr:uid="{00000000-0005-0000-0000-0000301C0000}"/>
    <cellStyle name="20% - Accent3 3 4 7 4" xfId="24621" xr:uid="{00000000-0005-0000-0000-0000311C0000}"/>
    <cellStyle name="20% - Accent3 3 4 8" xfId="5347" xr:uid="{00000000-0005-0000-0000-0000321C0000}"/>
    <cellStyle name="20% - Accent3 3 4 8 2" xfId="15261" xr:uid="{00000000-0005-0000-0000-0000331C0000}"/>
    <cellStyle name="20% - Accent3 3 4 8 2 2" xfId="35093" xr:uid="{00000000-0005-0000-0000-0000341C0000}"/>
    <cellStyle name="20% - Accent3 3 4 8 3" xfId="25179" xr:uid="{00000000-0005-0000-0000-0000351C0000}"/>
    <cellStyle name="20% - Accent3 3 4 9" xfId="10304" xr:uid="{00000000-0005-0000-0000-0000361C0000}"/>
    <cellStyle name="20% - Accent3 3 4 9 2" xfId="30136" xr:uid="{00000000-0005-0000-0000-0000371C0000}"/>
    <cellStyle name="20% - Accent3 3 5" xfId="1221" xr:uid="{00000000-0005-0000-0000-0000381C0000}"/>
    <cellStyle name="20% - Accent3 3 5 2" xfId="3234" xr:uid="{00000000-0005-0000-0000-0000391C0000}"/>
    <cellStyle name="20% - Accent3 3 5 2 2" xfId="8191" xr:uid="{00000000-0005-0000-0000-00003A1C0000}"/>
    <cellStyle name="20% - Accent3 3 5 2 2 2" xfId="18105" xr:uid="{00000000-0005-0000-0000-00003B1C0000}"/>
    <cellStyle name="20% - Accent3 3 5 2 2 2 2" xfId="37937" xr:uid="{00000000-0005-0000-0000-00003C1C0000}"/>
    <cellStyle name="20% - Accent3 3 5 2 2 3" xfId="28023" xr:uid="{00000000-0005-0000-0000-00003D1C0000}"/>
    <cellStyle name="20% - Accent3 3 5 2 3" xfId="13148" xr:uid="{00000000-0005-0000-0000-00003E1C0000}"/>
    <cellStyle name="20% - Accent3 3 5 2 3 2" xfId="32980" xr:uid="{00000000-0005-0000-0000-00003F1C0000}"/>
    <cellStyle name="20% - Accent3 3 5 2 4" xfId="23066" xr:uid="{00000000-0005-0000-0000-0000401C0000}"/>
    <cellStyle name="20% - Accent3 3 5 3" xfId="6189" xr:uid="{00000000-0005-0000-0000-0000411C0000}"/>
    <cellStyle name="20% - Accent3 3 5 3 2" xfId="16103" xr:uid="{00000000-0005-0000-0000-0000421C0000}"/>
    <cellStyle name="20% - Accent3 3 5 3 2 2" xfId="35935" xr:uid="{00000000-0005-0000-0000-0000431C0000}"/>
    <cellStyle name="20% - Accent3 3 5 3 3" xfId="26021" xr:uid="{00000000-0005-0000-0000-0000441C0000}"/>
    <cellStyle name="20% - Accent3 3 5 4" xfId="11146" xr:uid="{00000000-0005-0000-0000-0000451C0000}"/>
    <cellStyle name="20% - Accent3 3 5 4 2" xfId="30978" xr:uid="{00000000-0005-0000-0000-0000461C0000}"/>
    <cellStyle name="20% - Accent3 3 5 5" xfId="21064" xr:uid="{00000000-0005-0000-0000-0000471C0000}"/>
    <cellStyle name="20% - Accent3 3 6" xfId="2668" xr:uid="{00000000-0005-0000-0000-0000481C0000}"/>
    <cellStyle name="20% - Accent3 3 6 2" xfId="7629" xr:uid="{00000000-0005-0000-0000-0000491C0000}"/>
    <cellStyle name="20% - Accent3 3 6 2 2" xfId="17543" xr:uid="{00000000-0005-0000-0000-00004A1C0000}"/>
    <cellStyle name="20% - Accent3 3 6 2 2 2" xfId="37375" xr:uid="{00000000-0005-0000-0000-00004B1C0000}"/>
    <cellStyle name="20% - Accent3 3 6 2 3" xfId="27461" xr:uid="{00000000-0005-0000-0000-00004C1C0000}"/>
    <cellStyle name="20% - Accent3 3 6 3" xfId="12586" xr:uid="{00000000-0005-0000-0000-00004D1C0000}"/>
    <cellStyle name="20% - Accent3 3 6 3 2" xfId="32418" xr:uid="{00000000-0005-0000-0000-00004E1C0000}"/>
    <cellStyle name="20% - Accent3 3 6 4" xfId="22504" xr:uid="{00000000-0005-0000-0000-00004F1C0000}"/>
    <cellStyle name="20% - Accent3 3 7" xfId="1944" xr:uid="{00000000-0005-0000-0000-0000501C0000}"/>
    <cellStyle name="20% - Accent3 3 7 2" xfId="6911" xr:uid="{00000000-0005-0000-0000-0000511C0000}"/>
    <cellStyle name="20% - Accent3 3 7 2 2" xfId="16825" xr:uid="{00000000-0005-0000-0000-0000521C0000}"/>
    <cellStyle name="20% - Accent3 3 7 2 2 2" xfId="36657" xr:uid="{00000000-0005-0000-0000-0000531C0000}"/>
    <cellStyle name="20% - Accent3 3 7 2 3" xfId="26743" xr:uid="{00000000-0005-0000-0000-0000541C0000}"/>
    <cellStyle name="20% - Accent3 3 7 3" xfId="11868" xr:uid="{00000000-0005-0000-0000-0000551C0000}"/>
    <cellStyle name="20% - Accent3 3 7 3 2" xfId="31700" xr:uid="{00000000-0005-0000-0000-0000561C0000}"/>
    <cellStyle name="20% - Accent3 3 7 4" xfId="21786" xr:uid="{00000000-0005-0000-0000-0000571C0000}"/>
    <cellStyle name="20% - Accent3 3 8" xfId="650" xr:uid="{00000000-0005-0000-0000-0000581C0000}"/>
    <cellStyle name="20% - Accent3 3 8 2" xfId="5627" xr:uid="{00000000-0005-0000-0000-0000591C0000}"/>
    <cellStyle name="20% - Accent3 3 8 2 2" xfId="15541" xr:uid="{00000000-0005-0000-0000-00005A1C0000}"/>
    <cellStyle name="20% - Accent3 3 8 2 2 2" xfId="35373" xr:uid="{00000000-0005-0000-0000-00005B1C0000}"/>
    <cellStyle name="20% - Accent3 3 8 2 3" xfId="25459" xr:uid="{00000000-0005-0000-0000-00005C1C0000}"/>
    <cellStyle name="20% - Accent3 3 8 3" xfId="10584" xr:uid="{00000000-0005-0000-0000-00005D1C0000}"/>
    <cellStyle name="20% - Accent3 3 8 3 2" xfId="30416" xr:uid="{00000000-0005-0000-0000-00005E1C0000}"/>
    <cellStyle name="20% - Accent3 3 8 4" xfId="20502" xr:uid="{00000000-0005-0000-0000-00005F1C0000}"/>
    <cellStyle name="20% - Accent3 3 9" xfId="3952" xr:uid="{00000000-0005-0000-0000-0000601C0000}"/>
    <cellStyle name="20% - Accent3 3 9 2" xfId="8909" xr:uid="{00000000-0005-0000-0000-0000611C0000}"/>
    <cellStyle name="20% - Accent3 3 9 2 2" xfId="18823" xr:uid="{00000000-0005-0000-0000-0000621C0000}"/>
    <cellStyle name="20% - Accent3 3 9 2 2 2" xfId="38655" xr:uid="{00000000-0005-0000-0000-0000631C0000}"/>
    <cellStyle name="20% - Accent3 3 9 2 3" xfId="28741" xr:uid="{00000000-0005-0000-0000-0000641C0000}"/>
    <cellStyle name="20% - Accent3 3 9 3" xfId="13866" xr:uid="{00000000-0005-0000-0000-0000651C0000}"/>
    <cellStyle name="20% - Accent3 3 9 3 2" xfId="33698" xr:uid="{00000000-0005-0000-0000-0000661C0000}"/>
    <cellStyle name="20% - Accent3 3 9 4" xfId="23784" xr:uid="{00000000-0005-0000-0000-0000671C0000}"/>
    <cellStyle name="20% - Accent3 4" xfId="97" xr:uid="{00000000-0005-0000-0000-0000681C0000}"/>
    <cellStyle name="20% - Accent3 4 10" xfId="4523" xr:uid="{00000000-0005-0000-0000-0000691C0000}"/>
    <cellStyle name="20% - Accent3 4 10 2" xfId="9480" xr:uid="{00000000-0005-0000-0000-00006A1C0000}"/>
    <cellStyle name="20% - Accent3 4 10 2 2" xfId="19394" xr:uid="{00000000-0005-0000-0000-00006B1C0000}"/>
    <cellStyle name="20% - Accent3 4 10 2 2 2" xfId="39226" xr:uid="{00000000-0005-0000-0000-00006C1C0000}"/>
    <cellStyle name="20% - Accent3 4 10 2 3" xfId="29312" xr:uid="{00000000-0005-0000-0000-00006D1C0000}"/>
    <cellStyle name="20% - Accent3 4 10 3" xfId="14437" xr:uid="{00000000-0005-0000-0000-00006E1C0000}"/>
    <cellStyle name="20% - Accent3 4 10 3 2" xfId="34269" xr:uid="{00000000-0005-0000-0000-00006F1C0000}"/>
    <cellStyle name="20% - Accent3 4 10 4" xfId="24355" xr:uid="{00000000-0005-0000-0000-0000701C0000}"/>
    <cellStyle name="20% - Accent3 4 11" xfId="5081" xr:uid="{00000000-0005-0000-0000-0000711C0000}"/>
    <cellStyle name="20% - Accent3 4 11 2" xfId="14995" xr:uid="{00000000-0005-0000-0000-0000721C0000}"/>
    <cellStyle name="20% - Accent3 4 11 2 2" xfId="34827" xr:uid="{00000000-0005-0000-0000-0000731C0000}"/>
    <cellStyle name="20% - Accent3 4 11 3" xfId="24913" xr:uid="{00000000-0005-0000-0000-0000741C0000}"/>
    <cellStyle name="20% - Accent3 4 12" xfId="10038" xr:uid="{00000000-0005-0000-0000-0000751C0000}"/>
    <cellStyle name="20% - Accent3 4 12 2" xfId="29870" xr:uid="{00000000-0005-0000-0000-0000761C0000}"/>
    <cellStyle name="20% - Accent3 4 13" xfId="19956" xr:uid="{00000000-0005-0000-0000-0000771C0000}"/>
    <cellStyle name="20% - Accent3 4 2" xfId="165" xr:uid="{00000000-0005-0000-0000-0000781C0000}"/>
    <cellStyle name="20% - Accent3 4 2 10" xfId="5147" xr:uid="{00000000-0005-0000-0000-0000791C0000}"/>
    <cellStyle name="20% - Accent3 4 2 10 2" xfId="15061" xr:uid="{00000000-0005-0000-0000-00007A1C0000}"/>
    <cellStyle name="20% - Accent3 4 2 10 2 2" xfId="34893" xr:uid="{00000000-0005-0000-0000-00007B1C0000}"/>
    <cellStyle name="20% - Accent3 4 2 10 3" xfId="24979" xr:uid="{00000000-0005-0000-0000-00007C1C0000}"/>
    <cellStyle name="20% - Accent3 4 2 11" xfId="10104" xr:uid="{00000000-0005-0000-0000-00007D1C0000}"/>
    <cellStyle name="20% - Accent3 4 2 11 2" xfId="29936" xr:uid="{00000000-0005-0000-0000-00007E1C0000}"/>
    <cellStyle name="20% - Accent3 4 2 12" xfId="20022" xr:uid="{00000000-0005-0000-0000-00007F1C0000}"/>
    <cellStyle name="20% - Accent3 4 2 2" xfId="305" xr:uid="{00000000-0005-0000-0000-0000801C0000}"/>
    <cellStyle name="20% - Accent3 4 2 2 10" xfId="10243" xr:uid="{00000000-0005-0000-0000-0000811C0000}"/>
    <cellStyle name="20% - Accent3 4 2 2 10 2" xfId="30075" xr:uid="{00000000-0005-0000-0000-0000821C0000}"/>
    <cellStyle name="20% - Accent3 4 2 2 11" xfId="20161" xr:uid="{00000000-0005-0000-0000-0000831C0000}"/>
    <cellStyle name="20% - Accent3 4 2 2 2" xfId="587" xr:uid="{00000000-0005-0000-0000-0000841C0000}"/>
    <cellStyle name="20% - Accent3 4 2 2 2 10" xfId="20440" xr:uid="{00000000-0005-0000-0000-0000851C0000}"/>
    <cellStyle name="20% - Accent3 4 2 2 2 2" xfId="1880" xr:uid="{00000000-0005-0000-0000-0000861C0000}"/>
    <cellStyle name="20% - Accent3 4 2 2 2 2 2" xfId="3893" xr:uid="{00000000-0005-0000-0000-0000871C0000}"/>
    <cellStyle name="20% - Accent3 4 2 2 2 2 2 2" xfId="8850" xr:uid="{00000000-0005-0000-0000-0000881C0000}"/>
    <cellStyle name="20% - Accent3 4 2 2 2 2 2 2 2" xfId="18764" xr:uid="{00000000-0005-0000-0000-0000891C0000}"/>
    <cellStyle name="20% - Accent3 4 2 2 2 2 2 2 2 2" xfId="38596" xr:uid="{00000000-0005-0000-0000-00008A1C0000}"/>
    <cellStyle name="20% - Accent3 4 2 2 2 2 2 2 3" xfId="28682" xr:uid="{00000000-0005-0000-0000-00008B1C0000}"/>
    <cellStyle name="20% - Accent3 4 2 2 2 2 2 3" xfId="13807" xr:uid="{00000000-0005-0000-0000-00008C1C0000}"/>
    <cellStyle name="20% - Accent3 4 2 2 2 2 2 3 2" xfId="33639" xr:uid="{00000000-0005-0000-0000-00008D1C0000}"/>
    <cellStyle name="20% - Accent3 4 2 2 2 2 2 4" xfId="23725" xr:uid="{00000000-0005-0000-0000-00008E1C0000}"/>
    <cellStyle name="20% - Accent3 4 2 2 2 2 3" xfId="6848" xr:uid="{00000000-0005-0000-0000-00008F1C0000}"/>
    <cellStyle name="20% - Accent3 4 2 2 2 2 3 2" xfId="16762" xr:uid="{00000000-0005-0000-0000-0000901C0000}"/>
    <cellStyle name="20% - Accent3 4 2 2 2 2 3 2 2" xfId="36594" xr:uid="{00000000-0005-0000-0000-0000911C0000}"/>
    <cellStyle name="20% - Accent3 4 2 2 2 2 3 3" xfId="26680" xr:uid="{00000000-0005-0000-0000-0000921C0000}"/>
    <cellStyle name="20% - Accent3 4 2 2 2 2 4" xfId="11805" xr:uid="{00000000-0005-0000-0000-0000931C0000}"/>
    <cellStyle name="20% - Accent3 4 2 2 2 2 4 2" xfId="31637" xr:uid="{00000000-0005-0000-0000-0000941C0000}"/>
    <cellStyle name="20% - Accent3 4 2 2 2 2 5" xfId="21723" xr:uid="{00000000-0005-0000-0000-0000951C0000}"/>
    <cellStyle name="20% - Accent3 4 2 2 2 3" xfId="3169" xr:uid="{00000000-0005-0000-0000-0000961C0000}"/>
    <cellStyle name="20% - Accent3 4 2 2 2 3 2" xfId="8126" xr:uid="{00000000-0005-0000-0000-0000971C0000}"/>
    <cellStyle name="20% - Accent3 4 2 2 2 3 2 2" xfId="18040" xr:uid="{00000000-0005-0000-0000-0000981C0000}"/>
    <cellStyle name="20% - Accent3 4 2 2 2 3 2 2 2" xfId="37872" xr:uid="{00000000-0005-0000-0000-0000991C0000}"/>
    <cellStyle name="20% - Accent3 4 2 2 2 3 2 3" xfId="27958" xr:uid="{00000000-0005-0000-0000-00009A1C0000}"/>
    <cellStyle name="20% - Accent3 4 2 2 2 3 3" xfId="13083" xr:uid="{00000000-0005-0000-0000-00009B1C0000}"/>
    <cellStyle name="20% - Accent3 4 2 2 2 3 3 2" xfId="32915" xr:uid="{00000000-0005-0000-0000-00009C1C0000}"/>
    <cellStyle name="20% - Accent3 4 2 2 2 3 4" xfId="23001" xr:uid="{00000000-0005-0000-0000-00009D1C0000}"/>
    <cellStyle name="20% - Accent3 4 2 2 2 4" xfId="2603" xr:uid="{00000000-0005-0000-0000-00009E1C0000}"/>
    <cellStyle name="20% - Accent3 4 2 2 2 4 2" xfId="7570" xr:uid="{00000000-0005-0000-0000-00009F1C0000}"/>
    <cellStyle name="20% - Accent3 4 2 2 2 4 2 2" xfId="17484" xr:uid="{00000000-0005-0000-0000-0000A01C0000}"/>
    <cellStyle name="20% - Accent3 4 2 2 2 4 2 2 2" xfId="37316" xr:uid="{00000000-0005-0000-0000-0000A11C0000}"/>
    <cellStyle name="20% - Accent3 4 2 2 2 4 2 3" xfId="27402" xr:uid="{00000000-0005-0000-0000-0000A21C0000}"/>
    <cellStyle name="20% - Accent3 4 2 2 2 4 3" xfId="12527" xr:uid="{00000000-0005-0000-0000-0000A31C0000}"/>
    <cellStyle name="20% - Accent3 4 2 2 2 4 3 2" xfId="32359" xr:uid="{00000000-0005-0000-0000-0000A41C0000}"/>
    <cellStyle name="20% - Accent3 4 2 2 2 4 4" xfId="22445" xr:uid="{00000000-0005-0000-0000-0000A51C0000}"/>
    <cellStyle name="20% - Accent3 4 2 2 2 5" xfId="1148" xr:uid="{00000000-0005-0000-0000-0000A61C0000}"/>
    <cellStyle name="20% - Accent3 4 2 2 2 5 2" xfId="6124" xr:uid="{00000000-0005-0000-0000-0000A71C0000}"/>
    <cellStyle name="20% - Accent3 4 2 2 2 5 2 2" xfId="16038" xr:uid="{00000000-0005-0000-0000-0000A81C0000}"/>
    <cellStyle name="20% - Accent3 4 2 2 2 5 2 2 2" xfId="35870" xr:uid="{00000000-0005-0000-0000-0000A91C0000}"/>
    <cellStyle name="20% - Accent3 4 2 2 2 5 2 3" xfId="25956" xr:uid="{00000000-0005-0000-0000-0000AA1C0000}"/>
    <cellStyle name="20% - Accent3 4 2 2 2 5 3" xfId="11081" xr:uid="{00000000-0005-0000-0000-0000AB1C0000}"/>
    <cellStyle name="20% - Accent3 4 2 2 2 5 3 2" xfId="30913" xr:uid="{00000000-0005-0000-0000-0000AC1C0000}"/>
    <cellStyle name="20% - Accent3 4 2 2 2 5 4" xfId="20999" xr:uid="{00000000-0005-0000-0000-0000AD1C0000}"/>
    <cellStyle name="20% - Accent3 4 2 2 2 6" xfId="4449" xr:uid="{00000000-0005-0000-0000-0000AE1C0000}"/>
    <cellStyle name="20% - Accent3 4 2 2 2 6 2" xfId="9406" xr:uid="{00000000-0005-0000-0000-0000AF1C0000}"/>
    <cellStyle name="20% - Accent3 4 2 2 2 6 2 2" xfId="19320" xr:uid="{00000000-0005-0000-0000-0000B01C0000}"/>
    <cellStyle name="20% - Accent3 4 2 2 2 6 2 2 2" xfId="39152" xr:uid="{00000000-0005-0000-0000-0000B11C0000}"/>
    <cellStyle name="20% - Accent3 4 2 2 2 6 2 3" xfId="29238" xr:uid="{00000000-0005-0000-0000-0000B21C0000}"/>
    <cellStyle name="20% - Accent3 4 2 2 2 6 3" xfId="14363" xr:uid="{00000000-0005-0000-0000-0000B31C0000}"/>
    <cellStyle name="20% - Accent3 4 2 2 2 6 3 2" xfId="34195" xr:uid="{00000000-0005-0000-0000-0000B41C0000}"/>
    <cellStyle name="20% - Accent3 4 2 2 2 6 4" xfId="24281" xr:uid="{00000000-0005-0000-0000-0000B51C0000}"/>
    <cellStyle name="20% - Accent3 4 2 2 2 7" xfId="5007" xr:uid="{00000000-0005-0000-0000-0000B61C0000}"/>
    <cellStyle name="20% - Accent3 4 2 2 2 7 2" xfId="9964" xr:uid="{00000000-0005-0000-0000-0000B71C0000}"/>
    <cellStyle name="20% - Accent3 4 2 2 2 7 2 2" xfId="19878" xr:uid="{00000000-0005-0000-0000-0000B81C0000}"/>
    <cellStyle name="20% - Accent3 4 2 2 2 7 2 2 2" xfId="39710" xr:uid="{00000000-0005-0000-0000-0000B91C0000}"/>
    <cellStyle name="20% - Accent3 4 2 2 2 7 2 3" xfId="29796" xr:uid="{00000000-0005-0000-0000-0000BA1C0000}"/>
    <cellStyle name="20% - Accent3 4 2 2 2 7 3" xfId="14921" xr:uid="{00000000-0005-0000-0000-0000BB1C0000}"/>
    <cellStyle name="20% - Accent3 4 2 2 2 7 3 2" xfId="34753" xr:uid="{00000000-0005-0000-0000-0000BC1C0000}"/>
    <cellStyle name="20% - Accent3 4 2 2 2 7 4" xfId="24839" xr:uid="{00000000-0005-0000-0000-0000BD1C0000}"/>
    <cellStyle name="20% - Accent3 4 2 2 2 8" xfId="5565" xr:uid="{00000000-0005-0000-0000-0000BE1C0000}"/>
    <cellStyle name="20% - Accent3 4 2 2 2 8 2" xfId="15479" xr:uid="{00000000-0005-0000-0000-0000BF1C0000}"/>
    <cellStyle name="20% - Accent3 4 2 2 2 8 2 2" xfId="35311" xr:uid="{00000000-0005-0000-0000-0000C01C0000}"/>
    <cellStyle name="20% - Accent3 4 2 2 2 8 3" xfId="25397" xr:uid="{00000000-0005-0000-0000-0000C11C0000}"/>
    <cellStyle name="20% - Accent3 4 2 2 2 9" xfId="10522" xr:uid="{00000000-0005-0000-0000-0000C21C0000}"/>
    <cellStyle name="20% - Accent3 4 2 2 2 9 2" xfId="30354" xr:uid="{00000000-0005-0000-0000-0000C31C0000}"/>
    <cellStyle name="20% - Accent3 4 2 2 3" xfId="1521" xr:uid="{00000000-0005-0000-0000-0000C41C0000}"/>
    <cellStyle name="20% - Accent3 4 2 2 3 2" xfId="3534" xr:uid="{00000000-0005-0000-0000-0000C51C0000}"/>
    <cellStyle name="20% - Accent3 4 2 2 3 2 2" xfId="8491" xr:uid="{00000000-0005-0000-0000-0000C61C0000}"/>
    <cellStyle name="20% - Accent3 4 2 2 3 2 2 2" xfId="18405" xr:uid="{00000000-0005-0000-0000-0000C71C0000}"/>
    <cellStyle name="20% - Accent3 4 2 2 3 2 2 2 2" xfId="38237" xr:uid="{00000000-0005-0000-0000-0000C81C0000}"/>
    <cellStyle name="20% - Accent3 4 2 2 3 2 2 3" xfId="28323" xr:uid="{00000000-0005-0000-0000-0000C91C0000}"/>
    <cellStyle name="20% - Accent3 4 2 2 3 2 3" xfId="13448" xr:uid="{00000000-0005-0000-0000-0000CA1C0000}"/>
    <cellStyle name="20% - Accent3 4 2 2 3 2 3 2" xfId="33280" xr:uid="{00000000-0005-0000-0000-0000CB1C0000}"/>
    <cellStyle name="20% - Accent3 4 2 2 3 2 4" xfId="23366" xr:uid="{00000000-0005-0000-0000-0000CC1C0000}"/>
    <cellStyle name="20% - Accent3 4 2 2 3 3" xfId="6489" xr:uid="{00000000-0005-0000-0000-0000CD1C0000}"/>
    <cellStyle name="20% - Accent3 4 2 2 3 3 2" xfId="16403" xr:uid="{00000000-0005-0000-0000-0000CE1C0000}"/>
    <cellStyle name="20% - Accent3 4 2 2 3 3 2 2" xfId="36235" xr:uid="{00000000-0005-0000-0000-0000CF1C0000}"/>
    <cellStyle name="20% - Accent3 4 2 2 3 3 3" xfId="26321" xr:uid="{00000000-0005-0000-0000-0000D01C0000}"/>
    <cellStyle name="20% - Accent3 4 2 2 3 4" xfId="11446" xr:uid="{00000000-0005-0000-0000-0000D11C0000}"/>
    <cellStyle name="20% - Accent3 4 2 2 3 4 2" xfId="31278" xr:uid="{00000000-0005-0000-0000-0000D21C0000}"/>
    <cellStyle name="20% - Accent3 4 2 2 3 5" xfId="21364" xr:uid="{00000000-0005-0000-0000-0000D31C0000}"/>
    <cellStyle name="20% - Accent3 4 2 2 4" xfId="2888" xr:uid="{00000000-0005-0000-0000-0000D41C0000}"/>
    <cellStyle name="20% - Accent3 4 2 2 4 2" xfId="7847" xr:uid="{00000000-0005-0000-0000-0000D51C0000}"/>
    <cellStyle name="20% - Accent3 4 2 2 4 2 2" xfId="17761" xr:uid="{00000000-0005-0000-0000-0000D61C0000}"/>
    <cellStyle name="20% - Accent3 4 2 2 4 2 2 2" xfId="37593" xr:uid="{00000000-0005-0000-0000-0000D71C0000}"/>
    <cellStyle name="20% - Accent3 4 2 2 4 2 3" xfId="27679" xr:uid="{00000000-0005-0000-0000-0000D81C0000}"/>
    <cellStyle name="20% - Accent3 4 2 2 4 3" xfId="12804" xr:uid="{00000000-0005-0000-0000-0000D91C0000}"/>
    <cellStyle name="20% - Accent3 4 2 2 4 3 2" xfId="32636" xr:uid="{00000000-0005-0000-0000-0000DA1C0000}"/>
    <cellStyle name="20% - Accent3 4 2 2 4 4" xfId="22722" xr:uid="{00000000-0005-0000-0000-0000DB1C0000}"/>
    <cellStyle name="20% - Accent3 4 2 2 5" xfId="2244" xr:uid="{00000000-0005-0000-0000-0000DC1C0000}"/>
    <cellStyle name="20% - Accent3 4 2 2 5 2" xfId="7211" xr:uid="{00000000-0005-0000-0000-0000DD1C0000}"/>
    <cellStyle name="20% - Accent3 4 2 2 5 2 2" xfId="17125" xr:uid="{00000000-0005-0000-0000-0000DE1C0000}"/>
    <cellStyle name="20% - Accent3 4 2 2 5 2 2 2" xfId="36957" xr:uid="{00000000-0005-0000-0000-0000DF1C0000}"/>
    <cellStyle name="20% - Accent3 4 2 2 5 2 3" xfId="27043" xr:uid="{00000000-0005-0000-0000-0000E01C0000}"/>
    <cellStyle name="20% - Accent3 4 2 2 5 3" xfId="12168" xr:uid="{00000000-0005-0000-0000-0000E11C0000}"/>
    <cellStyle name="20% - Accent3 4 2 2 5 3 2" xfId="32000" xr:uid="{00000000-0005-0000-0000-0000E21C0000}"/>
    <cellStyle name="20% - Accent3 4 2 2 5 4" xfId="22086" xr:uid="{00000000-0005-0000-0000-0000E31C0000}"/>
    <cellStyle name="20% - Accent3 4 2 2 6" xfId="868" xr:uid="{00000000-0005-0000-0000-0000E41C0000}"/>
    <cellStyle name="20% - Accent3 4 2 2 6 2" xfId="5845" xr:uid="{00000000-0005-0000-0000-0000E51C0000}"/>
    <cellStyle name="20% - Accent3 4 2 2 6 2 2" xfId="15759" xr:uid="{00000000-0005-0000-0000-0000E61C0000}"/>
    <cellStyle name="20% - Accent3 4 2 2 6 2 2 2" xfId="35591" xr:uid="{00000000-0005-0000-0000-0000E71C0000}"/>
    <cellStyle name="20% - Accent3 4 2 2 6 2 3" xfId="25677" xr:uid="{00000000-0005-0000-0000-0000E81C0000}"/>
    <cellStyle name="20% - Accent3 4 2 2 6 3" xfId="10802" xr:uid="{00000000-0005-0000-0000-0000E91C0000}"/>
    <cellStyle name="20% - Accent3 4 2 2 6 3 2" xfId="30634" xr:uid="{00000000-0005-0000-0000-0000EA1C0000}"/>
    <cellStyle name="20% - Accent3 4 2 2 6 4" xfId="20720" xr:uid="{00000000-0005-0000-0000-0000EB1C0000}"/>
    <cellStyle name="20% - Accent3 4 2 2 7" xfId="4170" xr:uid="{00000000-0005-0000-0000-0000EC1C0000}"/>
    <cellStyle name="20% - Accent3 4 2 2 7 2" xfId="9127" xr:uid="{00000000-0005-0000-0000-0000ED1C0000}"/>
    <cellStyle name="20% - Accent3 4 2 2 7 2 2" xfId="19041" xr:uid="{00000000-0005-0000-0000-0000EE1C0000}"/>
    <cellStyle name="20% - Accent3 4 2 2 7 2 2 2" xfId="38873" xr:uid="{00000000-0005-0000-0000-0000EF1C0000}"/>
    <cellStyle name="20% - Accent3 4 2 2 7 2 3" xfId="28959" xr:uid="{00000000-0005-0000-0000-0000F01C0000}"/>
    <cellStyle name="20% - Accent3 4 2 2 7 3" xfId="14084" xr:uid="{00000000-0005-0000-0000-0000F11C0000}"/>
    <cellStyle name="20% - Accent3 4 2 2 7 3 2" xfId="33916" xr:uid="{00000000-0005-0000-0000-0000F21C0000}"/>
    <cellStyle name="20% - Accent3 4 2 2 7 4" xfId="24002" xr:uid="{00000000-0005-0000-0000-0000F31C0000}"/>
    <cellStyle name="20% - Accent3 4 2 2 8" xfId="4728" xr:uid="{00000000-0005-0000-0000-0000F41C0000}"/>
    <cellStyle name="20% - Accent3 4 2 2 8 2" xfId="9685" xr:uid="{00000000-0005-0000-0000-0000F51C0000}"/>
    <cellStyle name="20% - Accent3 4 2 2 8 2 2" xfId="19599" xr:uid="{00000000-0005-0000-0000-0000F61C0000}"/>
    <cellStyle name="20% - Accent3 4 2 2 8 2 2 2" xfId="39431" xr:uid="{00000000-0005-0000-0000-0000F71C0000}"/>
    <cellStyle name="20% - Accent3 4 2 2 8 2 3" xfId="29517" xr:uid="{00000000-0005-0000-0000-0000F81C0000}"/>
    <cellStyle name="20% - Accent3 4 2 2 8 3" xfId="14642" xr:uid="{00000000-0005-0000-0000-0000F91C0000}"/>
    <cellStyle name="20% - Accent3 4 2 2 8 3 2" xfId="34474" xr:uid="{00000000-0005-0000-0000-0000FA1C0000}"/>
    <cellStyle name="20% - Accent3 4 2 2 8 4" xfId="24560" xr:uid="{00000000-0005-0000-0000-0000FB1C0000}"/>
    <cellStyle name="20% - Accent3 4 2 2 9" xfId="5286" xr:uid="{00000000-0005-0000-0000-0000FC1C0000}"/>
    <cellStyle name="20% - Accent3 4 2 2 9 2" xfId="15200" xr:uid="{00000000-0005-0000-0000-0000FD1C0000}"/>
    <cellStyle name="20% - Accent3 4 2 2 9 2 2" xfId="35032" xr:uid="{00000000-0005-0000-0000-0000FE1C0000}"/>
    <cellStyle name="20% - Accent3 4 2 2 9 3" xfId="25118" xr:uid="{00000000-0005-0000-0000-0000FF1C0000}"/>
    <cellStyle name="20% - Accent3 4 2 3" xfId="448" xr:uid="{00000000-0005-0000-0000-0000001D0000}"/>
    <cellStyle name="20% - Accent3 4 2 3 10" xfId="20301" xr:uid="{00000000-0005-0000-0000-0000011D0000}"/>
    <cellStyle name="20% - Accent3 4 2 3 2" xfId="1700" xr:uid="{00000000-0005-0000-0000-0000021D0000}"/>
    <cellStyle name="20% - Accent3 4 2 3 2 2" xfId="3713" xr:uid="{00000000-0005-0000-0000-0000031D0000}"/>
    <cellStyle name="20% - Accent3 4 2 3 2 2 2" xfId="8670" xr:uid="{00000000-0005-0000-0000-0000041D0000}"/>
    <cellStyle name="20% - Accent3 4 2 3 2 2 2 2" xfId="18584" xr:uid="{00000000-0005-0000-0000-0000051D0000}"/>
    <cellStyle name="20% - Accent3 4 2 3 2 2 2 2 2" xfId="38416" xr:uid="{00000000-0005-0000-0000-0000061D0000}"/>
    <cellStyle name="20% - Accent3 4 2 3 2 2 2 3" xfId="28502" xr:uid="{00000000-0005-0000-0000-0000071D0000}"/>
    <cellStyle name="20% - Accent3 4 2 3 2 2 3" xfId="13627" xr:uid="{00000000-0005-0000-0000-0000081D0000}"/>
    <cellStyle name="20% - Accent3 4 2 3 2 2 3 2" xfId="33459" xr:uid="{00000000-0005-0000-0000-0000091D0000}"/>
    <cellStyle name="20% - Accent3 4 2 3 2 2 4" xfId="23545" xr:uid="{00000000-0005-0000-0000-00000A1D0000}"/>
    <cellStyle name="20% - Accent3 4 2 3 2 3" xfId="6668" xr:uid="{00000000-0005-0000-0000-00000B1D0000}"/>
    <cellStyle name="20% - Accent3 4 2 3 2 3 2" xfId="16582" xr:uid="{00000000-0005-0000-0000-00000C1D0000}"/>
    <cellStyle name="20% - Accent3 4 2 3 2 3 2 2" xfId="36414" xr:uid="{00000000-0005-0000-0000-00000D1D0000}"/>
    <cellStyle name="20% - Accent3 4 2 3 2 3 3" xfId="26500" xr:uid="{00000000-0005-0000-0000-00000E1D0000}"/>
    <cellStyle name="20% - Accent3 4 2 3 2 4" xfId="11625" xr:uid="{00000000-0005-0000-0000-00000F1D0000}"/>
    <cellStyle name="20% - Accent3 4 2 3 2 4 2" xfId="31457" xr:uid="{00000000-0005-0000-0000-0000101D0000}"/>
    <cellStyle name="20% - Accent3 4 2 3 2 5" xfId="21543" xr:uid="{00000000-0005-0000-0000-0000111D0000}"/>
    <cellStyle name="20% - Accent3 4 2 3 3" xfId="3030" xr:uid="{00000000-0005-0000-0000-0000121D0000}"/>
    <cellStyle name="20% - Accent3 4 2 3 3 2" xfId="7987" xr:uid="{00000000-0005-0000-0000-0000131D0000}"/>
    <cellStyle name="20% - Accent3 4 2 3 3 2 2" xfId="17901" xr:uid="{00000000-0005-0000-0000-0000141D0000}"/>
    <cellStyle name="20% - Accent3 4 2 3 3 2 2 2" xfId="37733" xr:uid="{00000000-0005-0000-0000-0000151D0000}"/>
    <cellStyle name="20% - Accent3 4 2 3 3 2 3" xfId="27819" xr:uid="{00000000-0005-0000-0000-0000161D0000}"/>
    <cellStyle name="20% - Accent3 4 2 3 3 3" xfId="12944" xr:uid="{00000000-0005-0000-0000-0000171D0000}"/>
    <cellStyle name="20% - Accent3 4 2 3 3 3 2" xfId="32776" xr:uid="{00000000-0005-0000-0000-0000181D0000}"/>
    <cellStyle name="20% - Accent3 4 2 3 3 4" xfId="22862" xr:uid="{00000000-0005-0000-0000-0000191D0000}"/>
    <cellStyle name="20% - Accent3 4 2 3 4" xfId="2423" xr:uid="{00000000-0005-0000-0000-00001A1D0000}"/>
    <cellStyle name="20% - Accent3 4 2 3 4 2" xfId="7390" xr:uid="{00000000-0005-0000-0000-00001B1D0000}"/>
    <cellStyle name="20% - Accent3 4 2 3 4 2 2" xfId="17304" xr:uid="{00000000-0005-0000-0000-00001C1D0000}"/>
    <cellStyle name="20% - Accent3 4 2 3 4 2 2 2" xfId="37136" xr:uid="{00000000-0005-0000-0000-00001D1D0000}"/>
    <cellStyle name="20% - Accent3 4 2 3 4 2 3" xfId="27222" xr:uid="{00000000-0005-0000-0000-00001E1D0000}"/>
    <cellStyle name="20% - Accent3 4 2 3 4 3" xfId="12347" xr:uid="{00000000-0005-0000-0000-00001F1D0000}"/>
    <cellStyle name="20% - Accent3 4 2 3 4 3 2" xfId="32179" xr:uid="{00000000-0005-0000-0000-0000201D0000}"/>
    <cellStyle name="20% - Accent3 4 2 3 4 4" xfId="22265" xr:uid="{00000000-0005-0000-0000-0000211D0000}"/>
    <cellStyle name="20% - Accent3 4 2 3 5" xfId="1009" xr:uid="{00000000-0005-0000-0000-0000221D0000}"/>
    <cellStyle name="20% - Accent3 4 2 3 5 2" xfId="5985" xr:uid="{00000000-0005-0000-0000-0000231D0000}"/>
    <cellStyle name="20% - Accent3 4 2 3 5 2 2" xfId="15899" xr:uid="{00000000-0005-0000-0000-0000241D0000}"/>
    <cellStyle name="20% - Accent3 4 2 3 5 2 2 2" xfId="35731" xr:uid="{00000000-0005-0000-0000-0000251D0000}"/>
    <cellStyle name="20% - Accent3 4 2 3 5 2 3" xfId="25817" xr:uid="{00000000-0005-0000-0000-0000261D0000}"/>
    <cellStyle name="20% - Accent3 4 2 3 5 3" xfId="10942" xr:uid="{00000000-0005-0000-0000-0000271D0000}"/>
    <cellStyle name="20% - Accent3 4 2 3 5 3 2" xfId="30774" xr:uid="{00000000-0005-0000-0000-0000281D0000}"/>
    <cellStyle name="20% - Accent3 4 2 3 5 4" xfId="20860" xr:uid="{00000000-0005-0000-0000-0000291D0000}"/>
    <cellStyle name="20% - Accent3 4 2 3 6" xfId="4310" xr:uid="{00000000-0005-0000-0000-00002A1D0000}"/>
    <cellStyle name="20% - Accent3 4 2 3 6 2" xfId="9267" xr:uid="{00000000-0005-0000-0000-00002B1D0000}"/>
    <cellStyle name="20% - Accent3 4 2 3 6 2 2" xfId="19181" xr:uid="{00000000-0005-0000-0000-00002C1D0000}"/>
    <cellStyle name="20% - Accent3 4 2 3 6 2 2 2" xfId="39013" xr:uid="{00000000-0005-0000-0000-00002D1D0000}"/>
    <cellStyle name="20% - Accent3 4 2 3 6 2 3" xfId="29099" xr:uid="{00000000-0005-0000-0000-00002E1D0000}"/>
    <cellStyle name="20% - Accent3 4 2 3 6 3" xfId="14224" xr:uid="{00000000-0005-0000-0000-00002F1D0000}"/>
    <cellStyle name="20% - Accent3 4 2 3 6 3 2" xfId="34056" xr:uid="{00000000-0005-0000-0000-0000301D0000}"/>
    <cellStyle name="20% - Accent3 4 2 3 6 4" xfId="24142" xr:uid="{00000000-0005-0000-0000-0000311D0000}"/>
    <cellStyle name="20% - Accent3 4 2 3 7" xfId="4868" xr:uid="{00000000-0005-0000-0000-0000321D0000}"/>
    <cellStyle name="20% - Accent3 4 2 3 7 2" xfId="9825" xr:uid="{00000000-0005-0000-0000-0000331D0000}"/>
    <cellStyle name="20% - Accent3 4 2 3 7 2 2" xfId="19739" xr:uid="{00000000-0005-0000-0000-0000341D0000}"/>
    <cellStyle name="20% - Accent3 4 2 3 7 2 2 2" xfId="39571" xr:uid="{00000000-0005-0000-0000-0000351D0000}"/>
    <cellStyle name="20% - Accent3 4 2 3 7 2 3" xfId="29657" xr:uid="{00000000-0005-0000-0000-0000361D0000}"/>
    <cellStyle name="20% - Accent3 4 2 3 7 3" xfId="14782" xr:uid="{00000000-0005-0000-0000-0000371D0000}"/>
    <cellStyle name="20% - Accent3 4 2 3 7 3 2" xfId="34614" xr:uid="{00000000-0005-0000-0000-0000381D0000}"/>
    <cellStyle name="20% - Accent3 4 2 3 7 4" xfId="24700" xr:uid="{00000000-0005-0000-0000-0000391D0000}"/>
    <cellStyle name="20% - Accent3 4 2 3 8" xfId="5426" xr:uid="{00000000-0005-0000-0000-00003A1D0000}"/>
    <cellStyle name="20% - Accent3 4 2 3 8 2" xfId="15340" xr:uid="{00000000-0005-0000-0000-00003B1D0000}"/>
    <cellStyle name="20% - Accent3 4 2 3 8 2 2" xfId="35172" xr:uid="{00000000-0005-0000-0000-00003C1D0000}"/>
    <cellStyle name="20% - Accent3 4 2 3 8 3" xfId="25258" xr:uid="{00000000-0005-0000-0000-00003D1D0000}"/>
    <cellStyle name="20% - Accent3 4 2 3 9" xfId="10383" xr:uid="{00000000-0005-0000-0000-00003E1D0000}"/>
    <cellStyle name="20% - Accent3 4 2 3 9 2" xfId="30215" xr:uid="{00000000-0005-0000-0000-00003F1D0000}"/>
    <cellStyle name="20% - Accent3 4 2 4" xfId="1341" xr:uid="{00000000-0005-0000-0000-0000401D0000}"/>
    <cellStyle name="20% - Accent3 4 2 4 2" xfId="3354" xr:uid="{00000000-0005-0000-0000-0000411D0000}"/>
    <cellStyle name="20% - Accent3 4 2 4 2 2" xfId="8311" xr:uid="{00000000-0005-0000-0000-0000421D0000}"/>
    <cellStyle name="20% - Accent3 4 2 4 2 2 2" xfId="18225" xr:uid="{00000000-0005-0000-0000-0000431D0000}"/>
    <cellStyle name="20% - Accent3 4 2 4 2 2 2 2" xfId="38057" xr:uid="{00000000-0005-0000-0000-0000441D0000}"/>
    <cellStyle name="20% - Accent3 4 2 4 2 2 3" xfId="28143" xr:uid="{00000000-0005-0000-0000-0000451D0000}"/>
    <cellStyle name="20% - Accent3 4 2 4 2 3" xfId="13268" xr:uid="{00000000-0005-0000-0000-0000461D0000}"/>
    <cellStyle name="20% - Accent3 4 2 4 2 3 2" xfId="33100" xr:uid="{00000000-0005-0000-0000-0000471D0000}"/>
    <cellStyle name="20% - Accent3 4 2 4 2 4" xfId="23186" xr:uid="{00000000-0005-0000-0000-0000481D0000}"/>
    <cellStyle name="20% - Accent3 4 2 4 3" xfId="6309" xr:uid="{00000000-0005-0000-0000-0000491D0000}"/>
    <cellStyle name="20% - Accent3 4 2 4 3 2" xfId="16223" xr:uid="{00000000-0005-0000-0000-00004A1D0000}"/>
    <cellStyle name="20% - Accent3 4 2 4 3 2 2" xfId="36055" xr:uid="{00000000-0005-0000-0000-00004B1D0000}"/>
    <cellStyle name="20% - Accent3 4 2 4 3 3" xfId="26141" xr:uid="{00000000-0005-0000-0000-00004C1D0000}"/>
    <cellStyle name="20% - Accent3 4 2 4 4" xfId="11266" xr:uid="{00000000-0005-0000-0000-00004D1D0000}"/>
    <cellStyle name="20% - Accent3 4 2 4 4 2" xfId="31098" xr:uid="{00000000-0005-0000-0000-00004E1D0000}"/>
    <cellStyle name="20% - Accent3 4 2 4 5" xfId="21184" xr:uid="{00000000-0005-0000-0000-00004F1D0000}"/>
    <cellStyle name="20% - Accent3 4 2 5" xfId="2748" xr:uid="{00000000-0005-0000-0000-0000501D0000}"/>
    <cellStyle name="20% - Accent3 4 2 5 2" xfId="7708" xr:uid="{00000000-0005-0000-0000-0000511D0000}"/>
    <cellStyle name="20% - Accent3 4 2 5 2 2" xfId="17622" xr:uid="{00000000-0005-0000-0000-0000521D0000}"/>
    <cellStyle name="20% - Accent3 4 2 5 2 2 2" xfId="37454" xr:uid="{00000000-0005-0000-0000-0000531D0000}"/>
    <cellStyle name="20% - Accent3 4 2 5 2 3" xfId="27540" xr:uid="{00000000-0005-0000-0000-0000541D0000}"/>
    <cellStyle name="20% - Accent3 4 2 5 3" xfId="12665" xr:uid="{00000000-0005-0000-0000-0000551D0000}"/>
    <cellStyle name="20% - Accent3 4 2 5 3 2" xfId="32497" xr:uid="{00000000-0005-0000-0000-0000561D0000}"/>
    <cellStyle name="20% - Accent3 4 2 5 4" xfId="22583" xr:uid="{00000000-0005-0000-0000-0000571D0000}"/>
    <cellStyle name="20% - Accent3 4 2 6" xfId="2064" xr:uid="{00000000-0005-0000-0000-0000581D0000}"/>
    <cellStyle name="20% - Accent3 4 2 6 2" xfId="7031" xr:uid="{00000000-0005-0000-0000-0000591D0000}"/>
    <cellStyle name="20% - Accent3 4 2 6 2 2" xfId="16945" xr:uid="{00000000-0005-0000-0000-00005A1D0000}"/>
    <cellStyle name="20% - Accent3 4 2 6 2 2 2" xfId="36777" xr:uid="{00000000-0005-0000-0000-00005B1D0000}"/>
    <cellStyle name="20% - Accent3 4 2 6 2 3" xfId="26863" xr:uid="{00000000-0005-0000-0000-00005C1D0000}"/>
    <cellStyle name="20% - Accent3 4 2 6 3" xfId="11988" xr:uid="{00000000-0005-0000-0000-00005D1D0000}"/>
    <cellStyle name="20% - Accent3 4 2 6 3 2" xfId="31820" xr:uid="{00000000-0005-0000-0000-00005E1D0000}"/>
    <cellStyle name="20% - Accent3 4 2 6 4" xfId="21906" xr:uid="{00000000-0005-0000-0000-00005F1D0000}"/>
    <cellStyle name="20% - Accent3 4 2 7" xfId="729" xr:uid="{00000000-0005-0000-0000-0000601D0000}"/>
    <cellStyle name="20% - Accent3 4 2 7 2" xfId="5706" xr:uid="{00000000-0005-0000-0000-0000611D0000}"/>
    <cellStyle name="20% - Accent3 4 2 7 2 2" xfId="15620" xr:uid="{00000000-0005-0000-0000-0000621D0000}"/>
    <cellStyle name="20% - Accent3 4 2 7 2 2 2" xfId="35452" xr:uid="{00000000-0005-0000-0000-0000631D0000}"/>
    <cellStyle name="20% - Accent3 4 2 7 2 3" xfId="25538" xr:uid="{00000000-0005-0000-0000-0000641D0000}"/>
    <cellStyle name="20% - Accent3 4 2 7 3" xfId="10663" xr:uid="{00000000-0005-0000-0000-0000651D0000}"/>
    <cellStyle name="20% - Accent3 4 2 7 3 2" xfId="30495" xr:uid="{00000000-0005-0000-0000-0000661D0000}"/>
    <cellStyle name="20% - Accent3 4 2 7 4" xfId="20581" xr:uid="{00000000-0005-0000-0000-0000671D0000}"/>
    <cellStyle name="20% - Accent3 4 2 8" xfId="4031" xr:uid="{00000000-0005-0000-0000-0000681D0000}"/>
    <cellStyle name="20% - Accent3 4 2 8 2" xfId="8988" xr:uid="{00000000-0005-0000-0000-0000691D0000}"/>
    <cellStyle name="20% - Accent3 4 2 8 2 2" xfId="18902" xr:uid="{00000000-0005-0000-0000-00006A1D0000}"/>
    <cellStyle name="20% - Accent3 4 2 8 2 2 2" xfId="38734" xr:uid="{00000000-0005-0000-0000-00006B1D0000}"/>
    <cellStyle name="20% - Accent3 4 2 8 2 3" xfId="28820" xr:uid="{00000000-0005-0000-0000-00006C1D0000}"/>
    <cellStyle name="20% - Accent3 4 2 8 3" xfId="13945" xr:uid="{00000000-0005-0000-0000-00006D1D0000}"/>
    <cellStyle name="20% - Accent3 4 2 8 3 2" xfId="33777" xr:uid="{00000000-0005-0000-0000-00006E1D0000}"/>
    <cellStyle name="20% - Accent3 4 2 8 4" xfId="23863" xr:uid="{00000000-0005-0000-0000-00006F1D0000}"/>
    <cellStyle name="20% - Accent3 4 2 9" xfId="4589" xr:uid="{00000000-0005-0000-0000-0000701D0000}"/>
    <cellStyle name="20% - Accent3 4 2 9 2" xfId="9546" xr:uid="{00000000-0005-0000-0000-0000711D0000}"/>
    <cellStyle name="20% - Accent3 4 2 9 2 2" xfId="19460" xr:uid="{00000000-0005-0000-0000-0000721D0000}"/>
    <cellStyle name="20% - Accent3 4 2 9 2 2 2" xfId="39292" xr:uid="{00000000-0005-0000-0000-0000731D0000}"/>
    <cellStyle name="20% - Accent3 4 2 9 2 3" xfId="29378" xr:uid="{00000000-0005-0000-0000-0000741D0000}"/>
    <cellStyle name="20% - Accent3 4 2 9 3" xfId="14503" xr:uid="{00000000-0005-0000-0000-0000751D0000}"/>
    <cellStyle name="20% - Accent3 4 2 9 3 2" xfId="34335" xr:uid="{00000000-0005-0000-0000-0000761D0000}"/>
    <cellStyle name="20% - Accent3 4 2 9 4" xfId="24421" xr:uid="{00000000-0005-0000-0000-0000771D0000}"/>
    <cellStyle name="20% - Accent3 4 3" xfId="239" xr:uid="{00000000-0005-0000-0000-0000781D0000}"/>
    <cellStyle name="20% - Accent3 4 3 10" xfId="10177" xr:uid="{00000000-0005-0000-0000-0000791D0000}"/>
    <cellStyle name="20% - Accent3 4 3 10 2" xfId="30009" xr:uid="{00000000-0005-0000-0000-00007A1D0000}"/>
    <cellStyle name="20% - Accent3 4 3 11" xfId="20095" xr:uid="{00000000-0005-0000-0000-00007B1D0000}"/>
    <cellStyle name="20% - Accent3 4 3 2" xfId="521" xr:uid="{00000000-0005-0000-0000-00007C1D0000}"/>
    <cellStyle name="20% - Accent3 4 3 2 10" xfId="20374" xr:uid="{00000000-0005-0000-0000-00007D1D0000}"/>
    <cellStyle name="20% - Accent3 4 3 2 2" xfId="1790" xr:uid="{00000000-0005-0000-0000-00007E1D0000}"/>
    <cellStyle name="20% - Accent3 4 3 2 2 2" xfId="3803" xr:uid="{00000000-0005-0000-0000-00007F1D0000}"/>
    <cellStyle name="20% - Accent3 4 3 2 2 2 2" xfId="8760" xr:uid="{00000000-0005-0000-0000-0000801D0000}"/>
    <cellStyle name="20% - Accent3 4 3 2 2 2 2 2" xfId="18674" xr:uid="{00000000-0005-0000-0000-0000811D0000}"/>
    <cellStyle name="20% - Accent3 4 3 2 2 2 2 2 2" xfId="38506" xr:uid="{00000000-0005-0000-0000-0000821D0000}"/>
    <cellStyle name="20% - Accent3 4 3 2 2 2 2 3" xfId="28592" xr:uid="{00000000-0005-0000-0000-0000831D0000}"/>
    <cellStyle name="20% - Accent3 4 3 2 2 2 3" xfId="13717" xr:uid="{00000000-0005-0000-0000-0000841D0000}"/>
    <cellStyle name="20% - Accent3 4 3 2 2 2 3 2" xfId="33549" xr:uid="{00000000-0005-0000-0000-0000851D0000}"/>
    <cellStyle name="20% - Accent3 4 3 2 2 2 4" xfId="23635" xr:uid="{00000000-0005-0000-0000-0000861D0000}"/>
    <cellStyle name="20% - Accent3 4 3 2 2 3" xfId="6758" xr:uid="{00000000-0005-0000-0000-0000871D0000}"/>
    <cellStyle name="20% - Accent3 4 3 2 2 3 2" xfId="16672" xr:uid="{00000000-0005-0000-0000-0000881D0000}"/>
    <cellStyle name="20% - Accent3 4 3 2 2 3 2 2" xfId="36504" xr:uid="{00000000-0005-0000-0000-0000891D0000}"/>
    <cellStyle name="20% - Accent3 4 3 2 2 3 3" xfId="26590" xr:uid="{00000000-0005-0000-0000-00008A1D0000}"/>
    <cellStyle name="20% - Accent3 4 3 2 2 4" xfId="11715" xr:uid="{00000000-0005-0000-0000-00008B1D0000}"/>
    <cellStyle name="20% - Accent3 4 3 2 2 4 2" xfId="31547" xr:uid="{00000000-0005-0000-0000-00008C1D0000}"/>
    <cellStyle name="20% - Accent3 4 3 2 2 5" xfId="21633" xr:uid="{00000000-0005-0000-0000-00008D1D0000}"/>
    <cellStyle name="20% - Accent3 4 3 2 3" xfId="3103" xr:uid="{00000000-0005-0000-0000-00008E1D0000}"/>
    <cellStyle name="20% - Accent3 4 3 2 3 2" xfId="8060" xr:uid="{00000000-0005-0000-0000-00008F1D0000}"/>
    <cellStyle name="20% - Accent3 4 3 2 3 2 2" xfId="17974" xr:uid="{00000000-0005-0000-0000-0000901D0000}"/>
    <cellStyle name="20% - Accent3 4 3 2 3 2 2 2" xfId="37806" xr:uid="{00000000-0005-0000-0000-0000911D0000}"/>
    <cellStyle name="20% - Accent3 4 3 2 3 2 3" xfId="27892" xr:uid="{00000000-0005-0000-0000-0000921D0000}"/>
    <cellStyle name="20% - Accent3 4 3 2 3 3" xfId="13017" xr:uid="{00000000-0005-0000-0000-0000931D0000}"/>
    <cellStyle name="20% - Accent3 4 3 2 3 3 2" xfId="32849" xr:uid="{00000000-0005-0000-0000-0000941D0000}"/>
    <cellStyle name="20% - Accent3 4 3 2 3 4" xfId="22935" xr:uid="{00000000-0005-0000-0000-0000951D0000}"/>
    <cellStyle name="20% - Accent3 4 3 2 4" xfId="2513" xr:uid="{00000000-0005-0000-0000-0000961D0000}"/>
    <cellStyle name="20% - Accent3 4 3 2 4 2" xfId="7480" xr:uid="{00000000-0005-0000-0000-0000971D0000}"/>
    <cellStyle name="20% - Accent3 4 3 2 4 2 2" xfId="17394" xr:uid="{00000000-0005-0000-0000-0000981D0000}"/>
    <cellStyle name="20% - Accent3 4 3 2 4 2 2 2" xfId="37226" xr:uid="{00000000-0005-0000-0000-0000991D0000}"/>
    <cellStyle name="20% - Accent3 4 3 2 4 2 3" xfId="27312" xr:uid="{00000000-0005-0000-0000-00009A1D0000}"/>
    <cellStyle name="20% - Accent3 4 3 2 4 3" xfId="12437" xr:uid="{00000000-0005-0000-0000-00009B1D0000}"/>
    <cellStyle name="20% - Accent3 4 3 2 4 3 2" xfId="32269" xr:uid="{00000000-0005-0000-0000-00009C1D0000}"/>
    <cellStyle name="20% - Accent3 4 3 2 4 4" xfId="22355" xr:uid="{00000000-0005-0000-0000-00009D1D0000}"/>
    <cellStyle name="20% - Accent3 4 3 2 5" xfId="1082" xr:uid="{00000000-0005-0000-0000-00009E1D0000}"/>
    <cellStyle name="20% - Accent3 4 3 2 5 2" xfId="6058" xr:uid="{00000000-0005-0000-0000-00009F1D0000}"/>
    <cellStyle name="20% - Accent3 4 3 2 5 2 2" xfId="15972" xr:uid="{00000000-0005-0000-0000-0000A01D0000}"/>
    <cellStyle name="20% - Accent3 4 3 2 5 2 2 2" xfId="35804" xr:uid="{00000000-0005-0000-0000-0000A11D0000}"/>
    <cellStyle name="20% - Accent3 4 3 2 5 2 3" xfId="25890" xr:uid="{00000000-0005-0000-0000-0000A21D0000}"/>
    <cellStyle name="20% - Accent3 4 3 2 5 3" xfId="11015" xr:uid="{00000000-0005-0000-0000-0000A31D0000}"/>
    <cellStyle name="20% - Accent3 4 3 2 5 3 2" xfId="30847" xr:uid="{00000000-0005-0000-0000-0000A41D0000}"/>
    <cellStyle name="20% - Accent3 4 3 2 5 4" xfId="20933" xr:uid="{00000000-0005-0000-0000-0000A51D0000}"/>
    <cellStyle name="20% - Accent3 4 3 2 6" xfId="4383" xr:uid="{00000000-0005-0000-0000-0000A61D0000}"/>
    <cellStyle name="20% - Accent3 4 3 2 6 2" xfId="9340" xr:uid="{00000000-0005-0000-0000-0000A71D0000}"/>
    <cellStyle name="20% - Accent3 4 3 2 6 2 2" xfId="19254" xr:uid="{00000000-0005-0000-0000-0000A81D0000}"/>
    <cellStyle name="20% - Accent3 4 3 2 6 2 2 2" xfId="39086" xr:uid="{00000000-0005-0000-0000-0000A91D0000}"/>
    <cellStyle name="20% - Accent3 4 3 2 6 2 3" xfId="29172" xr:uid="{00000000-0005-0000-0000-0000AA1D0000}"/>
    <cellStyle name="20% - Accent3 4 3 2 6 3" xfId="14297" xr:uid="{00000000-0005-0000-0000-0000AB1D0000}"/>
    <cellStyle name="20% - Accent3 4 3 2 6 3 2" xfId="34129" xr:uid="{00000000-0005-0000-0000-0000AC1D0000}"/>
    <cellStyle name="20% - Accent3 4 3 2 6 4" xfId="24215" xr:uid="{00000000-0005-0000-0000-0000AD1D0000}"/>
    <cellStyle name="20% - Accent3 4 3 2 7" xfId="4941" xr:uid="{00000000-0005-0000-0000-0000AE1D0000}"/>
    <cellStyle name="20% - Accent3 4 3 2 7 2" xfId="9898" xr:uid="{00000000-0005-0000-0000-0000AF1D0000}"/>
    <cellStyle name="20% - Accent3 4 3 2 7 2 2" xfId="19812" xr:uid="{00000000-0005-0000-0000-0000B01D0000}"/>
    <cellStyle name="20% - Accent3 4 3 2 7 2 2 2" xfId="39644" xr:uid="{00000000-0005-0000-0000-0000B11D0000}"/>
    <cellStyle name="20% - Accent3 4 3 2 7 2 3" xfId="29730" xr:uid="{00000000-0005-0000-0000-0000B21D0000}"/>
    <cellStyle name="20% - Accent3 4 3 2 7 3" xfId="14855" xr:uid="{00000000-0005-0000-0000-0000B31D0000}"/>
    <cellStyle name="20% - Accent3 4 3 2 7 3 2" xfId="34687" xr:uid="{00000000-0005-0000-0000-0000B41D0000}"/>
    <cellStyle name="20% - Accent3 4 3 2 7 4" xfId="24773" xr:uid="{00000000-0005-0000-0000-0000B51D0000}"/>
    <cellStyle name="20% - Accent3 4 3 2 8" xfId="5499" xr:uid="{00000000-0005-0000-0000-0000B61D0000}"/>
    <cellStyle name="20% - Accent3 4 3 2 8 2" xfId="15413" xr:uid="{00000000-0005-0000-0000-0000B71D0000}"/>
    <cellStyle name="20% - Accent3 4 3 2 8 2 2" xfId="35245" xr:uid="{00000000-0005-0000-0000-0000B81D0000}"/>
    <cellStyle name="20% - Accent3 4 3 2 8 3" xfId="25331" xr:uid="{00000000-0005-0000-0000-0000B91D0000}"/>
    <cellStyle name="20% - Accent3 4 3 2 9" xfId="10456" xr:uid="{00000000-0005-0000-0000-0000BA1D0000}"/>
    <cellStyle name="20% - Accent3 4 3 2 9 2" xfId="30288" xr:uid="{00000000-0005-0000-0000-0000BB1D0000}"/>
    <cellStyle name="20% - Accent3 4 3 3" xfId="1431" xr:uid="{00000000-0005-0000-0000-0000BC1D0000}"/>
    <cellStyle name="20% - Accent3 4 3 3 2" xfId="3444" xr:uid="{00000000-0005-0000-0000-0000BD1D0000}"/>
    <cellStyle name="20% - Accent3 4 3 3 2 2" xfId="8401" xr:uid="{00000000-0005-0000-0000-0000BE1D0000}"/>
    <cellStyle name="20% - Accent3 4 3 3 2 2 2" xfId="18315" xr:uid="{00000000-0005-0000-0000-0000BF1D0000}"/>
    <cellStyle name="20% - Accent3 4 3 3 2 2 2 2" xfId="38147" xr:uid="{00000000-0005-0000-0000-0000C01D0000}"/>
    <cellStyle name="20% - Accent3 4 3 3 2 2 3" xfId="28233" xr:uid="{00000000-0005-0000-0000-0000C11D0000}"/>
    <cellStyle name="20% - Accent3 4 3 3 2 3" xfId="13358" xr:uid="{00000000-0005-0000-0000-0000C21D0000}"/>
    <cellStyle name="20% - Accent3 4 3 3 2 3 2" xfId="33190" xr:uid="{00000000-0005-0000-0000-0000C31D0000}"/>
    <cellStyle name="20% - Accent3 4 3 3 2 4" xfId="23276" xr:uid="{00000000-0005-0000-0000-0000C41D0000}"/>
    <cellStyle name="20% - Accent3 4 3 3 3" xfId="6399" xr:uid="{00000000-0005-0000-0000-0000C51D0000}"/>
    <cellStyle name="20% - Accent3 4 3 3 3 2" xfId="16313" xr:uid="{00000000-0005-0000-0000-0000C61D0000}"/>
    <cellStyle name="20% - Accent3 4 3 3 3 2 2" xfId="36145" xr:uid="{00000000-0005-0000-0000-0000C71D0000}"/>
    <cellStyle name="20% - Accent3 4 3 3 3 3" xfId="26231" xr:uid="{00000000-0005-0000-0000-0000C81D0000}"/>
    <cellStyle name="20% - Accent3 4 3 3 4" xfId="11356" xr:uid="{00000000-0005-0000-0000-0000C91D0000}"/>
    <cellStyle name="20% - Accent3 4 3 3 4 2" xfId="31188" xr:uid="{00000000-0005-0000-0000-0000CA1D0000}"/>
    <cellStyle name="20% - Accent3 4 3 3 5" xfId="21274" xr:uid="{00000000-0005-0000-0000-0000CB1D0000}"/>
    <cellStyle name="20% - Accent3 4 3 4" xfId="2822" xr:uid="{00000000-0005-0000-0000-0000CC1D0000}"/>
    <cellStyle name="20% - Accent3 4 3 4 2" xfId="7781" xr:uid="{00000000-0005-0000-0000-0000CD1D0000}"/>
    <cellStyle name="20% - Accent3 4 3 4 2 2" xfId="17695" xr:uid="{00000000-0005-0000-0000-0000CE1D0000}"/>
    <cellStyle name="20% - Accent3 4 3 4 2 2 2" xfId="37527" xr:uid="{00000000-0005-0000-0000-0000CF1D0000}"/>
    <cellStyle name="20% - Accent3 4 3 4 2 3" xfId="27613" xr:uid="{00000000-0005-0000-0000-0000D01D0000}"/>
    <cellStyle name="20% - Accent3 4 3 4 3" xfId="12738" xr:uid="{00000000-0005-0000-0000-0000D11D0000}"/>
    <cellStyle name="20% - Accent3 4 3 4 3 2" xfId="32570" xr:uid="{00000000-0005-0000-0000-0000D21D0000}"/>
    <cellStyle name="20% - Accent3 4 3 4 4" xfId="22656" xr:uid="{00000000-0005-0000-0000-0000D31D0000}"/>
    <cellStyle name="20% - Accent3 4 3 5" xfId="2154" xr:uid="{00000000-0005-0000-0000-0000D41D0000}"/>
    <cellStyle name="20% - Accent3 4 3 5 2" xfId="7121" xr:uid="{00000000-0005-0000-0000-0000D51D0000}"/>
    <cellStyle name="20% - Accent3 4 3 5 2 2" xfId="17035" xr:uid="{00000000-0005-0000-0000-0000D61D0000}"/>
    <cellStyle name="20% - Accent3 4 3 5 2 2 2" xfId="36867" xr:uid="{00000000-0005-0000-0000-0000D71D0000}"/>
    <cellStyle name="20% - Accent3 4 3 5 2 3" xfId="26953" xr:uid="{00000000-0005-0000-0000-0000D81D0000}"/>
    <cellStyle name="20% - Accent3 4 3 5 3" xfId="12078" xr:uid="{00000000-0005-0000-0000-0000D91D0000}"/>
    <cellStyle name="20% - Accent3 4 3 5 3 2" xfId="31910" xr:uid="{00000000-0005-0000-0000-0000DA1D0000}"/>
    <cellStyle name="20% - Accent3 4 3 5 4" xfId="21996" xr:uid="{00000000-0005-0000-0000-0000DB1D0000}"/>
    <cellStyle name="20% - Accent3 4 3 6" xfId="802" xr:uid="{00000000-0005-0000-0000-0000DC1D0000}"/>
    <cellStyle name="20% - Accent3 4 3 6 2" xfId="5779" xr:uid="{00000000-0005-0000-0000-0000DD1D0000}"/>
    <cellStyle name="20% - Accent3 4 3 6 2 2" xfId="15693" xr:uid="{00000000-0005-0000-0000-0000DE1D0000}"/>
    <cellStyle name="20% - Accent3 4 3 6 2 2 2" xfId="35525" xr:uid="{00000000-0005-0000-0000-0000DF1D0000}"/>
    <cellStyle name="20% - Accent3 4 3 6 2 3" xfId="25611" xr:uid="{00000000-0005-0000-0000-0000E01D0000}"/>
    <cellStyle name="20% - Accent3 4 3 6 3" xfId="10736" xr:uid="{00000000-0005-0000-0000-0000E11D0000}"/>
    <cellStyle name="20% - Accent3 4 3 6 3 2" xfId="30568" xr:uid="{00000000-0005-0000-0000-0000E21D0000}"/>
    <cellStyle name="20% - Accent3 4 3 6 4" xfId="20654" xr:uid="{00000000-0005-0000-0000-0000E31D0000}"/>
    <cellStyle name="20% - Accent3 4 3 7" xfId="4104" xr:uid="{00000000-0005-0000-0000-0000E41D0000}"/>
    <cellStyle name="20% - Accent3 4 3 7 2" xfId="9061" xr:uid="{00000000-0005-0000-0000-0000E51D0000}"/>
    <cellStyle name="20% - Accent3 4 3 7 2 2" xfId="18975" xr:uid="{00000000-0005-0000-0000-0000E61D0000}"/>
    <cellStyle name="20% - Accent3 4 3 7 2 2 2" xfId="38807" xr:uid="{00000000-0005-0000-0000-0000E71D0000}"/>
    <cellStyle name="20% - Accent3 4 3 7 2 3" xfId="28893" xr:uid="{00000000-0005-0000-0000-0000E81D0000}"/>
    <cellStyle name="20% - Accent3 4 3 7 3" xfId="14018" xr:uid="{00000000-0005-0000-0000-0000E91D0000}"/>
    <cellStyle name="20% - Accent3 4 3 7 3 2" xfId="33850" xr:uid="{00000000-0005-0000-0000-0000EA1D0000}"/>
    <cellStyle name="20% - Accent3 4 3 7 4" xfId="23936" xr:uid="{00000000-0005-0000-0000-0000EB1D0000}"/>
    <cellStyle name="20% - Accent3 4 3 8" xfId="4662" xr:uid="{00000000-0005-0000-0000-0000EC1D0000}"/>
    <cellStyle name="20% - Accent3 4 3 8 2" xfId="9619" xr:uid="{00000000-0005-0000-0000-0000ED1D0000}"/>
    <cellStyle name="20% - Accent3 4 3 8 2 2" xfId="19533" xr:uid="{00000000-0005-0000-0000-0000EE1D0000}"/>
    <cellStyle name="20% - Accent3 4 3 8 2 2 2" xfId="39365" xr:uid="{00000000-0005-0000-0000-0000EF1D0000}"/>
    <cellStyle name="20% - Accent3 4 3 8 2 3" xfId="29451" xr:uid="{00000000-0005-0000-0000-0000F01D0000}"/>
    <cellStyle name="20% - Accent3 4 3 8 3" xfId="14576" xr:uid="{00000000-0005-0000-0000-0000F11D0000}"/>
    <cellStyle name="20% - Accent3 4 3 8 3 2" xfId="34408" xr:uid="{00000000-0005-0000-0000-0000F21D0000}"/>
    <cellStyle name="20% - Accent3 4 3 8 4" xfId="24494" xr:uid="{00000000-0005-0000-0000-0000F31D0000}"/>
    <cellStyle name="20% - Accent3 4 3 9" xfId="5220" xr:uid="{00000000-0005-0000-0000-0000F41D0000}"/>
    <cellStyle name="20% - Accent3 4 3 9 2" xfId="15134" xr:uid="{00000000-0005-0000-0000-0000F51D0000}"/>
    <cellStyle name="20% - Accent3 4 3 9 2 2" xfId="34966" xr:uid="{00000000-0005-0000-0000-0000F61D0000}"/>
    <cellStyle name="20% - Accent3 4 3 9 3" xfId="25052" xr:uid="{00000000-0005-0000-0000-0000F71D0000}"/>
    <cellStyle name="20% - Accent3 4 4" xfId="382" xr:uid="{00000000-0005-0000-0000-0000F81D0000}"/>
    <cellStyle name="20% - Accent3 4 4 10" xfId="20235" xr:uid="{00000000-0005-0000-0000-0000F91D0000}"/>
    <cellStyle name="20% - Accent3 4 4 2" xfId="1610" xr:uid="{00000000-0005-0000-0000-0000FA1D0000}"/>
    <cellStyle name="20% - Accent3 4 4 2 2" xfId="3623" xr:uid="{00000000-0005-0000-0000-0000FB1D0000}"/>
    <cellStyle name="20% - Accent3 4 4 2 2 2" xfId="8580" xr:uid="{00000000-0005-0000-0000-0000FC1D0000}"/>
    <cellStyle name="20% - Accent3 4 4 2 2 2 2" xfId="18494" xr:uid="{00000000-0005-0000-0000-0000FD1D0000}"/>
    <cellStyle name="20% - Accent3 4 4 2 2 2 2 2" xfId="38326" xr:uid="{00000000-0005-0000-0000-0000FE1D0000}"/>
    <cellStyle name="20% - Accent3 4 4 2 2 2 3" xfId="28412" xr:uid="{00000000-0005-0000-0000-0000FF1D0000}"/>
    <cellStyle name="20% - Accent3 4 4 2 2 3" xfId="13537" xr:uid="{00000000-0005-0000-0000-0000001E0000}"/>
    <cellStyle name="20% - Accent3 4 4 2 2 3 2" xfId="33369" xr:uid="{00000000-0005-0000-0000-0000011E0000}"/>
    <cellStyle name="20% - Accent3 4 4 2 2 4" xfId="23455" xr:uid="{00000000-0005-0000-0000-0000021E0000}"/>
    <cellStyle name="20% - Accent3 4 4 2 3" xfId="6578" xr:uid="{00000000-0005-0000-0000-0000031E0000}"/>
    <cellStyle name="20% - Accent3 4 4 2 3 2" xfId="16492" xr:uid="{00000000-0005-0000-0000-0000041E0000}"/>
    <cellStyle name="20% - Accent3 4 4 2 3 2 2" xfId="36324" xr:uid="{00000000-0005-0000-0000-0000051E0000}"/>
    <cellStyle name="20% - Accent3 4 4 2 3 3" xfId="26410" xr:uid="{00000000-0005-0000-0000-0000061E0000}"/>
    <cellStyle name="20% - Accent3 4 4 2 4" xfId="11535" xr:uid="{00000000-0005-0000-0000-0000071E0000}"/>
    <cellStyle name="20% - Accent3 4 4 2 4 2" xfId="31367" xr:uid="{00000000-0005-0000-0000-0000081E0000}"/>
    <cellStyle name="20% - Accent3 4 4 2 5" xfId="21453" xr:uid="{00000000-0005-0000-0000-0000091E0000}"/>
    <cellStyle name="20% - Accent3 4 4 3" xfId="2964" xr:uid="{00000000-0005-0000-0000-00000A1E0000}"/>
    <cellStyle name="20% - Accent3 4 4 3 2" xfId="7921" xr:uid="{00000000-0005-0000-0000-00000B1E0000}"/>
    <cellStyle name="20% - Accent3 4 4 3 2 2" xfId="17835" xr:uid="{00000000-0005-0000-0000-00000C1E0000}"/>
    <cellStyle name="20% - Accent3 4 4 3 2 2 2" xfId="37667" xr:uid="{00000000-0005-0000-0000-00000D1E0000}"/>
    <cellStyle name="20% - Accent3 4 4 3 2 3" xfId="27753" xr:uid="{00000000-0005-0000-0000-00000E1E0000}"/>
    <cellStyle name="20% - Accent3 4 4 3 3" xfId="12878" xr:uid="{00000000-0005-0000-0000-00000F1E0000}"/>
    <cellStyle name="20% - Accent3 4 4 3 3 2" xfId="32710" xr:uid="{00000000-0005-0000-0000-0000101E0000}"/>
    <cellStyle name="20% - Accent3 4 4 3 4" xfId="22796" xr:uid="{00000000-0005-0000-0000-0000111E0000}"/>
    <cellStyle name="20% - Accent3 4 4 4" xfId="2333" xr:uid="{00000000-0005-0000-0000-0000121E0000}"/>
    <cellStyle name="20% - Accent3 4 4 4 2" xfId="7300" xr:uid="{00000000-0005-0000-0000-0000131E0000}"/>
    <cellStyle name="20% - Accent3 4 4 4 2 2" xfId="17214" xr:uid="{00000000-0005-0000-0000-0000141E0000}"/>
    <cellStyle name="20% - Accent3 4 4 4 2 2 2" xfId="37046" xr:uid="{00000000-0005-0000-0000-0000151E0000}"/>
    <cellStyle name="20% - Accent3 4 4 4 2 3" xfId="27132" xr:uid="{00000000-0005-0000-0000-0000161E0000}"/>
    <cellStyle name="20% - Accent3 4 4 4 3" xfId="12257" xr:uid="{00000000-0005-0000-0000-0000171E0000}"/>
    <cellStyle name="20% - Accent3 4 4 4 3 2" xfId="32089" xr:uid="{00000000-0005-0000-0000-0000181E0000}"/>
    <cellStyle name="20% - Accent3 4 4 4 4" xfId="22175" xr:uid="{00000000-0005-0000-0000-0000191E0000}"/>
    <cellStyle name="20% - Accent3 4 4 5" xfId="943" xr:uid="{00000000-0005-0000-0000-00001A1E0000}"/>
    <cellStyle name="20% - Accent3 4 4 5 2" xfId="5919" xr:uid="{00000000-0005-0000-0000-00001B1E0000}"/>
    <cellStyle name="20% - Accent3 4 4 5 2 2" xfId="15833" xr:uid="{00000000-0005-0000-0000-00001C1E0000}"/>
    <cellStyle name="20% - Accent3 4 4 5 2 2 2" xfId="35665" xr:uid="{00000000-0005-0000-0000-00001D1E0000}"/>
    <cellStyle name="20% - Accent3 4 4 5 2 3" xfId="25751" xr:uid="{00000000-0005-0000-0000-00001E1E0000}"/>
    <cellStyle name="20% - Accent3 4 4 5 3" xfId="10876" xr:uid="{00000000-0005-0000-0000-00001F1E0000}"/>
    <cellStyle name="20% - Accent3 4 4 5 3 2" xfId="30708" xr:uid="{00000000-0005-0000-0000-0000201E0000}"/>
    <cellStyle name="20% - Accent3 4 4 5 4" xfId="20794" xr:uid="{00000000-0005-0000-0000-0000211E0000}"/>
    <cellStyle name="20% - Accent3 4 4 6" xfId="4244" xr:uid="{00000000-0005-0000-0000-0000221E0000}"/>
    <cellStyle name="20% - Accent3 4 4 6 2" xfId="9201" xr:uid="{00000000-0005-0000-0000-0000231E0000}"/>
    <cellStyle name="20% - Accent3 4 4 6 2 2" xfId="19115" xr:uid="{00000000-0005-0000-0000-0000241E0000}"/>
    <cellStyle name="20% - Accent3 4 4 6 2 2 2" xfId="38947" xr:uid="{00000000-0005-0000-0000-0000251E0000}"/>
    <cellStyle name="20% - Accent3 4 4 6 2 3" xfId="29033" xr:uid="{00000000-0005-0000-0000-0000261E0000}"/>
    <cellStyle name="20% - Accent3 4 4 6 3" xfId="14158" xr:uid="{00000000-0005-0000-0000-0000271E0000}"/>
    <cellStyle name="20% - Accent3 4 4 6 3 2" xfId="33990" xr:uid="{00000000-0005-0000-0000-0000281E0000}"/>
    <cellStyle name="20% - Accent3 4 4 6 4" xfId="24076" xr:uid="{00000000-0005-0000-0000-0000291E0000}"/>
    <cellStyle name="20% - Accent3 4 4 7" xfId="4802" xr:uid="{00000000-0005-0000-0000-00002A1E0000}"/>
    <cellStyle name="20% - Accent3 4 4 7 2" xfId="9759" xr:uid="{00000000-0005-0000-0000-00002B1E0000}"/>
    <cellStyle name="20% - Accent3 4 4 7 2 2" xfId="19673" xr:uid="{00000000-0005-0000-0000-00002C1E0000}"/>
    <cellStyle name="20% - Accent3 4 4 7 2 2 2" xfId="39505" xr:uid="{00000000-0005-0000-0000-00002D1E0000}"/>
    <cellStyle name="20% - Accent3 4 4 7 2 3" xfId="29591" xr:uid="{00000000-0005-0000-0000-00002E1E0000}"/>
    <cellStyle name="20% - Accent3 4 4 7 3" xfId="14716" xr:uid="{00000000-0005-0000-0000-00002F1E0000}"/>
    <cellStyle name="20% - Accent3 4 4 7 3 2" xfId="34548" xr:uid="{00000000-0005-0000-0000-0000301E0000}"/>
    <cellStyle name="20% - Accent3 4 4 7 4" xfId="24634" xr:uid="{00000000-0005-0000-0000-0000311E0000}"/>
    <cellStyle name="20% - Accent3 4 4 8" xfId="5360" xr:uid="{00000000-0005-0000-0000-0000321E0000}"/>
    <cellStyle name="20% - Accent3 4 4 8 2" xfId="15274" xr:uid="{00000000-0005-0000-0000-0000331E0000}"/>
    <cellStyle name="20% - Accent3 4 4 8 2 2" xfId="35106" xr:uid="{00000000-0005-0000-0000-0000341E0000}"/>
    <cellStyle name="20% - Accent3 4 4 8 3" xfId="25192" xr:uid="{00000000-0005-0000-0000-0000351E0000}"/>
    <cellStyle name="20% - Accent3 4 4 9" xfId="10317" xr:uid="{00000000-0005-0000-0000-0000361E0000}"/>
    <cellStyle name="20% - Accent3 4 4 9 2" xfId="30149" xr:uid="{00000000-0005-0000-0000-0000371E0000}"/>
    <cellStyle name="20% - Accent3 4 5" xfId="1251" xr:uid="{00000000-0005-0000-0000-0000381E0000}"/>
    <cellStyle name="20% - Accent3 4 5 2" xfId="3264" xr:uid="{00000000-0005-0000-0000-0000391E0000}"/>
    <cellStyle name="20% - Accent3 4 5 2 2" xfId="8221" xr:uid="{00000000-0005-0000-0000-00003A1E0000}"/>
    <cellStyle name="20% - Accent3 4 5 2 2 2" xfId="18135" xr:uid="{00000000-0005-0000-0000-00003B1E0000}"/>
    <cellStyle name="20% - Accent3 4 5 2 2 2 2" xfId="37967" xr:uid="{00000000-0005-0000-0000-00003C1E0000}"/>
    <cellStyle name="20% - Accent3 4 5 2 2 3" xfId="28053" xr:uid="{00000000-0005-0000-0000-00003D1E0000}"/>
    <cellStyle name="20% - Accent3 4 5 2 3" xfId="13178" xr:uid="{00000000-0005-0000-0000-00003E1E0000}"/>
    <cellStyle name="20% - Accent3 4 5 2 3 2" xfId="33010" xr:uid="{00000000-0005-0000-0000-00003F1E0000}"/>
    <cellStyle name="20% - Accent3 4 5 2 4" xfId="23096" xr:uid="{00000000-0005-0000-0000-0000401E0000}"/>
    <cellStyle name="20% - Accent3 4 5 3" xfId="6219" xr:uid="{00000000-0005-0000-0000-0000411E0000}"/>
    <cellStyle name="20% - Accent3 4 5 3 2" xfId="16133" xr:uid="{00000000-0005-0000-0000-0000421E0000}"/>
    <cellStyle name="20% - Accent3 4 5 3 2 2" xfId="35965" xr:uid="{00000000-0005-0000-0000-0000431E0000}"/>
    <cellStyle name="20% - Accent3 4 5 3 3" xfId="26051" xr:uid="{00000000-0005-0000-0000-0000441E0000}"/>
    <cellStyle name="20% - Accent3 4 5 4" xfId="11176" xr:uid="{00000000-0005-0000-0000-0000451E0000}"/>
    <cellStyle name="20% - Accent3 4 5 4 2" xfId="31008" xr:uid="{00000000-0005-0000-0000-0000461E0000}"/>
    <cellStyle name="20% - Accent3 4 5 5" xfId="21094" xr:uid="{00000000-0005-0000-0000-0000471E0000}"/>
    <cellStyle name="20% - Accent3 4 6" xfId="2681" xr:uid="{00000000-0005-0000-0000-0000481E0000}"/>
    <cellStyle name="20% - Accent3 4 6 2" xfId="7642" xr:uid="{00000000-0005-0000-0000-0000491E0000}"/>
    <cellStyle name="20% - Accent3 4 6 2 2" xfId="17556" xr:uid="{00000000-0005-0000-0000-00004A1E0000}"/>
    <cellStyle name="20% - Accent3 4 6 2 2 2" xfId="37388" xr:uid="{00000000-0005-0000-0000-00004B1E0000}"/>
    <cellStyle name="20% - Accent3 4 6 2 3" xfId="27474" xr:uid="{00000000-0005-0000-0000-00004C1E0000}"/>
    <cellStyle name="20% - Accent3 4 6 3" xfId="12599" xr:uid="{00000000-0005-0000-0000-00004D1E0000}"/>
    <cellStyle name="20% - Accent3 4 6 3 2" xfId="32431" xr:uid="{00000000-0005-0000-0000-00004E1E0000}"/>
    <cellStyle name="20% - Accent3 4 6 4" xfId="22517" xr:uid="{00000000-0005-0000-0000-00004F1E0000}"/>
    <cellStyle name="20% - Accent3 4 7" xfId="1974" xr:uid="{00000000-0005-0000-0000-0000501E0000}"/>
    <cellStyle name="20% - Accent3 4 7 2" xfId="6941" xr:uid="{00000000-0005-0000-0000-0000511E0000}"/>
    <cellStyle name="20% - Accent3 4 7 2 2" xfId="16855" xr:uid="{00000000-0005-0000-0000-0000521E0000}"/>
    <cellStyle name="20% - Accent3 4 7 2 2 2" xfId="36687" xr:uid="{00000000-0005-0000-0000-0000531E0000}"/>
    <cellStyle name="20% - Accent3 4 7 2 3" xfId="26773" xr:uid="{00000000-0005-0000-0000-0000541E0000}"/>
    <cellStyle name="20% - Accent3 4 7 3" xfId="11898" xr:uid="{00000000-0005-0000-0000-0000551E0000}"/>
    <cellStyle name="20% - Accent3 4 7 3 2" xfId="31730" xr:uid="{00000000-0005-0000-0000-0000561E0000}"/>
    <cellStyle name="20% - Accent3 4 7 4" xfId="21816" xr:uid="{00000000-0005-0000-0000-0000571E0000}"/>
    <cellStyle name="20% - Accent3 4 8" xfId="663" xr:uid="{00000000-0005-0000-0000-0000581E0000}"/>
    <cellStyle name="20% - Accent3 4 8 2" xfId="5640" xr:uid="{00000000-0005-0000-0000-0000591E0000}"/>
    <cellStyle name="20% - Accent3 4 8 2 2" xfId="15554" xr:uid="{00000000-0005-0000-0000-00005A1E0000}"/>
    <cellStyle name="20% - Accent3 4 8 2 2 2" xfId="35386" xr:uid="{00000000-0005-0000-0000-00005B1E0000}"/>
    <cellStyle name="20% - Accent3 4 8 2 3" xfId="25472" xr:uid="{00000000-0005-0000-0000-00005C1E0000}"/>
    <cellStyle name="20% - Accent3 4 8 3" xfId="10597" xr:uid="{00000000-0005-0000-0000-00005D1E0000}"/>
    <cellStyle name="20% - Accent3 4 8 3 2" xfId="30429" xr:uid="{00000000-0005-0000-0000-00005E1E0000}"/>
    <cellStyle name="20% - Accent3 4 8 4" xfId="20515" xr:uid="{00000000-0005-0000-0000-00005F1E0000}"/>
    <cellStyle name="20% - Accent3 4 9" xfId="3965" xr:uid="{00000000-0005-0000-0000-0000601E0000}"/>
    <cellStyle name="20% - Accent3 4 9 2" xfId="8922" xr:uid="{00000000-0005-0000-0000-0000611E0000}"/>
    <cellStyle name="20% - Accent3 4 9 2 2" xfId="18836" xr:uid="{00000000-0005-0000-0000-0000621E0000}"/>
    <cellStyle name="20% - Accent3 4 9 2 2 2" xfId="38668" xr:uid="{00000000-0005-0000-0000-0000631E0000}"/>
    <cellStyle name="20% - Accent3 4 9 2 3" xfId="28754" xr:uid="{00000000-0005-0000-0000-0000641E0000}"/>
    <cellStyle name="20% - Accent3 4 9 3" xfId="13879" xr:uid="{00000000-0005-0000-0000-0000651E0000}"/>
    <cellStyle name="20% - Accent3 4 9 3 2" xfId="33711" xr:uid="{00000000-0005-0000-0000-0000661E0000}"/>
    <cellStyle name="20% - Accent3 4 9 4" xfId="23797" xr:uid="{00000000-0005-0000-0000-0000671E0000}"/>
    <cellStyle name="20% - Accent3 5" xfId="126" xr:uid="{00000000-0005-0000-0000-0000681E0000}"/>
    <cellStyle name="20% - Accent3 5 10" xfId="5108" xr:uid="{00000000-0005-0000-0000-0000691E0000}"/>
    <cellStyle name="20% - Accent3 5 10 2" xfId="15022" xr:uid="{00000000-0005-0000-0000-00006A1E0000}"/>
    <cellStyle name="20% - Accent3 5 10 2 2" xfId="34854" xr:uid="{00000000-0005-0000-0000-00006B1E0000}"/>
    <cellStyle name="20% - Accent3 5 10 3" xfId="24940" xr:uid="{00000000-0005-0000-0000-00006C1E0000}"/>
    <cellStyle name="20% - Accent3 5 11" xfId="10065" xr:uid="{00000000-0005-0000-0000-00006D1E0000}"/>
    <cellStyle name="20% - Accent3 5 11 2" xfId="29897" xr:uid="{00000000-0005-0000-0000-00006E1E0000}"/>
    <cellStyle name="20% - Accent3 5 12" xfId="19983" xr:uid="{00000000-0005-0000-0000-00006F1E0000}"/>
    <cellStyle name="20% - Accent3 5 2" xfId="266" xr:uid="{00000000-0005-0000-0000-0000701E0000}"/>
    <cellStyle name="20% - Accent3 5 2 10" xfId="10204" xr:uid="{00000000-0005-0000-0000-0000711E0000}"/>
    <cellStyle name="20% - Accent3 5 2 10 2" xfId="30036" xr:uid="{00000000-0005-0000-0000-0000721E0000}"/>
    <cellStyle name="20% - Accent3 5 2 11" xfId="20122" xr:uid="{00000000-0005-0000-0000-0000731E0000}"/>
    <cellStyle name="20% - Accent3 5 2 2" xfId="548" xr:uid="{00000000-0005-0000-0000-0000741E0000}"/>
    <cellStyle name="20% - Accent3 5 2 2 10" xfId="20401" xr:uid="{00000000-0005-0000-0000-0000751E0000}"/>
    <cellStyle name="20% - Accent3 5 2 2 2" xfId="1820" xr:uid="{00000000-0005-0000-0000-0000761E0000}"/>
    <cellStyle name="20% - Accent3 5 2 2 2 2" xfId="3833" xr:uid="{00000000-0005-0000-0000-0000771E0000}"/>
    <cellStyle name="20% - Accent3 5 2 2 2 2 2" xfId="8790" xr:uid="{00000000-0005-0000-0000-0000781E0000}"/>
    <cellStyle name="20% - Accent3 5 2 2 2 2 2 2" xfId="18704" xr:uid="{00000000-0005-0000-0000-0000791E0000}"/>
    <cellStyle name="20% - Accent3 5 2 2 2 2 2 2 2" xfId="38536" xr:uid="{00000000-0005-0000-0000-00007A1E0000}"/>
    <cellStyle name="20% - Accent3 5 2 2 2 2 2 3" xfId="28622" xr:uid="{00000000-0005-0000-0000-00007B1E0000}"/>
    <cellStyle name="20% - Accent3 5 2 2 2 2 3" xfId="13747" xr:uid="{00000000-0005-0000-0000-00007C1E0000}"/>
    <cellStyle name="20% - Accent3 5 2 2 2 2 3 2" xfId="33579" xr:uid="{00000000-0005-0000-0000-00007D1E0000}"/>
    <cellStyle name="20% - Accent3 5 2 2 2 2 4" xfId="23665" xr:uid="{00000000-0005-0000-0000-00007E1E0000}"/>
    <cellStyle name="20% - Accent3 5 2 2 2 3" xfId="6788" xr:uid="{00000000-0005-0000-0000-00007F1E0000}"/>
    <cellStyle name="20% - Accent3 5 2 2 2 3 2" xfId="16702" xr:uid="{00000000-0005-0000-0000-0000801E0000}"/>
    <cellStyle name="20% - Accent3 5 2 2 2 3 2 2" xfId="36534" xr:uid="{00000000-0005-0000-0000-0000811E0000}"/>
    <cellStyle name="20% - Accent3 5 2 2 2 3 3" xfId="26620" xr:uid="{00000000-0005-0000-0000-0000821E0000}"/>
    <cellStyle name="20% - Accent3 5 2 2 2 4" xfId="11745" xr:uid="{00000000-0005-0000-0000-0000831E0000}"/>
    <cellStyle name="20% - Accent3 5 2 2 2 4 2" xfId="31577" xr:uid="{00000000-0005-0000-0000-0000841E0000}"/>
    <cellStyle name="20% - Accent3 5 2 2 2 5" xfId="21663" xr:uid="{00000000-0005-0000-0000-0000851E0000}"/>
    <cellStyle name="20% - Accent3 5 2 2 3" xfId="3130" xr:uid="{00000000-0005-0000-0000-0000861E0000}"/>
    <cellStyle name="20% - Accent3 5 2 2 3 2" xfId="8087" xr:uid="{00000000-0005-0000-0000-0000871E0000}"/>
    <cellStyle name="20% - Accent3 5 2 2 3 2 2" xfId="18001" xr:uid="{00000000-0005-0000-0000-0000881E0000}"/>
    <cellStyle name="20% - Accent3 5 2 2 3 2 2 2" xfId="37833" xr:uid="{00000000-0005-0000-0000-0000891E0000}"/>
    <cellStyle name="20% - Accent3 5 2 2 3 2 3" xfId="27919" xr:uid="{00000000-0005-0000-0000-00008A1E0000}"/>
    <cellStyle name="20% - Accent3 5 2 2 3 3" xfId="13044" xr:uid="{00000000-0005-0000-0000-00008B1E0000}"/>
    <cellStyle name="20% - Accent3 5 2 2 3 3 2" xfId="32876" xr:uid="{00000000-0005-0000-0000-00008C1E0000}"/>
    <cellStyle name="20% - Accent3 5 2 2 3 4" xfId="22962" xr:uid="{00000000-0005-0000-0000-00008D1E0000}"/>
    <cellStyle name="20% - Accent3 5 2 2 4" xfId="2543" xr:uid="{00000000-0005-0000-0000-00008E1E0000}"/>
    <cellStyle name="20% - Accent3 5 2 2 4 2" xfId="7510" xr:uid="{00000000-0005-0000-0000-00008F1E0000}"/>
    <cellStyle name="20% - Accent3 5 2 2 4 2 2" xfId="17424" xr:uid="{00000000-0005-0000-0000-0000901E0000}"/>
    <cellStyle name="20% - Accent3 5 2 2 4 2 2 2" xfId="37256" xr:uid="{00000000-0005-0000-0000-0000911E0000}"/>
    <cellStyle name="20% - Accent3 5 2 2 4 2 3" xfId="27342" xr:uid="{00000000-0005-0000-0000-0000921E0000}"/>
    <cellStyle name="20% - Accent3 5 2 2 4 3" xfId="12467" xr:uid="{00000000-0005-0000-0000-0000931E0000}"/>
    <cellStyle name="20% - Accent3 5 2 2 4 3 2" xfId="32299" xr:uid="{00000000-0005-0000-0000-0000941E0000}"/>
    <cellStyle name="20% - Accent3 5 2 2 4 4" xfId="22385" xr:uid="{00000000-0005-0000-0000-0000951E0000}"/>
    <cellStyle name="20% - Accent3 5 2 2 5" xfId="1109" xr:uid="{00000000-0005-0000-0000-0000961E0000}"/>
    <cellStyle name="20% - Accent3 5 2 2 5 2" xfId="6085" xr:uid="{00000000-0005-0000-0000-0000971E0000}"/>
    <cellStyle name="20% - Accent3 5 2 2 5 2 2" xfId="15999" xr:uid="{00000000-0005-0000-0000-0000981E0000}"/>
    <cellStyle name="20% - Accent3 5 2 2 5 2 2 2" xfId="35831" xr:uid="{00000000-0005-0000-0000-0000991E0000}"/>
    <cellStyle name="20% - Accent3 5 2 2 5 2 3" xfId="25917" xr:uid="{00000000-0005-0000-0000-00009A1E0000}"/>
    <cellStyle name="20% - Accent3 5 2 2 5 3" xfId="11042" xr:uid="{00000000-0005-0000-0000-00009B1E0000}"/>
    <cellStyle name="20% - Accent3 5 2 2 5 3 2" xfId="30874" xr:uid="{00000000-0005-0000-0000-00009C1E0000}"/>
    <cellStyle name="20% - Accent3 5 2 2 5 4" xfId="20960" xr:uid="{00000000-0005-0000-0000-00009D1E0000}"/>
    <cellStyle name="20% - Accent3 5 2 2 6" xfId="4410" xr:uid="{00000000-0005-0000-0000-00009E1E0000}"/>
    <cellStyle name="20% - Accent3 5 2 2 6 2" xfId="9367" xr:uid="{00000000-0005-0000-0000-00009F1E0000}"/>
    <cellStyle name="20% - Accent3 5 2 2 6 2 2" xfId="19281" xr:uid="{00000000-0005-0000-0000-0000A01E0000}"/>
    <cellStyle name="20% - Accent3 5 2 2 6 2 2 2" xfId="39113" xr:uid="{00000000-0005-0000-0000-0000A11E0000}"/>
    <cellStyle name="20% - Accent3 5 2 2 6 2 3" xfId="29199" xr:uid="{00000000-0005-0000-0000-0000A21E0000}"/>
    <cellStyle name="20% - Accent3 5 2 2 6 3" xfId="14324" xr:uid="{00000000-0005-0000-0000-0000A31E0000}"/>
    <cellStyle name="20% - Accent3 5 2 2 6 3 2" xfId="34156" xr:uid="{00000000-0005-0000-0000-0000A41E0000}"/>
    <cellStyle name="20% - Accent3 5 2 2 6 4" xfId="24242" xr:uid="{00000000-0005-0000-0000-0000A51E0000}"/>
    <cellStyle name="20% - Accent3 5 2 2 7" xfId="4968" xr:uid="{00000000-0005-0000-0000-0000A61E0000}"/>
    <cellStyle name="20% - Accent3 5 2 2 7 2" xfId="9925" xr:uid="{00000000-0005-0000-0000-0000A71E0000}"/>
    <cellStyle name="20% - Accent3 5 2 2 7 2 2" xfId="19839" xr:uid="{00000000-0005-0000-0000-0000A81E0000}"/>
    <cellStyle name="20% - Accent3 5 2 2 7 2 2 2" xfId="39671" xr:uid="{00000000-0005-0000-0000-0000A91E0000}"/>
    <cellStyle name="20% - Accent3 5 2 2 7 2 3" xfId="29757" xr:uid="{00000000-0005-0000-0000-0000AA1E0000}"/>
    <cellStyle name="20% - Accent3 5 2 2 7 3" xfId="14882" xr:uid="{00000000-0005-0000-0000-0000AB1E0000}"/>
    <cellStyle name="20% - Accent3 5 2 2 7 3 2" xfId="34714" xr:uid="{00000000-0005-0000-0000-0000AC1E0000}"/>
    <cellStyle name="20% - Accent3 5 2 2 7 4" xfId="24800" xr:uid="{00000000-0005-0000-0000-0000AD1E0000}"/>
    <cellStyle name="20% - Accent3 5 2 2 8" xfId="5526" xr:uid="{00000000-0005-0000-0000-0000AE1E0000}"/>
    <cellStyle name="20% - Accent3 5 2 2 8 2" xfId="15440" xr:uid="{00000000-0005-0000-0000-0000AF1E0000}"/>
    <cellStyle name="20% - Accent3 5 2 2 8 2 2" xfId="35272" xr:uid="{00000000-0005-0000-0000-0000B01E0000}"/>
    <cellStyle name="20% - Accent3 5 2 2 8 3" xfId="25358" xr:uid="{00000000-0005-0000-0000-0000B11E0000}"/>
    <cellStyle name="20% - Accent3 5 2 2 9" xfId="10483" xr:uid="{00000000-0005-0000-0000-0000B21E0000}"/>
    <cellStyle name="20% - Accent3 5 2 2 9 2" xfId="30315" xr:uid="{00000000-0005-0000-0000-0000B31E0000}"/>
    <cellStyle name="20% - Accent3 5 2 3" xfId="1461" xr:uid="{00000000-0005-0000-0000-0000B41E0000}"/>
    <cellStyle name="20% - Accent3 5 2 3 2" xfId="3474" xr:uid="{00000000-0005-0000-0000-0000B51E0000}"/>
    <cellStyle name="20% - Accent3 5 2 3 2 2" xfId="8431" xr:uid="{00000000-0005-0000-0000-0000B61E0000}"/>
    <cellStyle name="20% - Accent3 5 2 3 2 2 2" xfId="18345" xr:uid="{00000000-0005-0000-0000-0000B71E0000}"/>
    <cellStyle name="20% - Accent3 5 2 3 2 2 2 2" xfId="38177" xr:uid="{00000000-0005-0000-0000-0000B81E0000}"/>
    <cellStyle name="20% - Accent3 5 2 3 2 2 3" xfId="28263" xr:uid="{00000000-0005-0000-0000-0000B91E0000}"/>
    <cellStyle name="20% - Accent3 5 2 3 2 3" xfId="13388" xr:uid="{00000000-0005-0000-0000-0000BA1E0000}"/>
    <cellStyle name="20% - Accent3 5 2 3 2 3 2" xfId="33220" xr:uid="{00000000-0005-0000-0000-0000BB1E0000}"/>
    <cellStyle name="20% - Accent3 5 2 3 2 4" xfId="23306" xr:uid="{00000000-0005-0000-0000-0000BC1E0000}"/>
    <cellStyle name="20% - Accent3 5 2 3 3" xfId="6429" xr:uid="{00000000-0005-0000-0000-0000BD1E0000}"/>
    <cellStyle name="20% - Accent3 5 2 3 3 2" xfId="16343" xr:uid="{00000000-0005-0000-0000-0000BE1E0000}"/>
    <cellStyle name="20% - Accent3 5 2 3 3 2 2" xfId="36175" xr:uid="{00000000-0005-0000-0000-0000BF1E0000}"/>
    <cellStyle name="20% - Accent3 5 2 3 3 3" xfId="26261" xr:uid="{00000000-0005-0000-0000-0000C01E0000}"/>
    <cellStyle name="20% - Accent3 5 2 3 4" xfId="11386" xr:uid="{00000000-0005-0000-0000-0000C11E0000}"/>
    <cellStyle name="20% - Accent3 5 2 3 4 2" xfId="31218" xr:uid="{00000000-0005-0000-0000-0000C21E0000}"/>
    <cellStyle name="20% - Accent3 5 2 3 5" xfId="21304" xr:uid="{00000000-0005-0000-0000-0000C31E0000}"/>
    <cellStyle name="20% - Accent3 5 2 4" xfId="2849" xr:uid="{00000000-0005-0000-0000-0000C41E0000}"/>
    <cellStyle name="20% - Accent3 5 2 4 2" xfId="7808" xr:uid="{00000000-0005-0000-0000-0000C51E0000}"/>
    <cellStyle name="20% - Accent3 5 2 4 2 2" xfId="17722" xr:uid="{00000000-0005-0000-0000-0000C61E0000}"/>
    <cellStyle name="20% - Accent3 5 2 4 2 2 2" xfId="37554" xr:uid="{00000000-0005-0000-0000-0000C71E0000}"/>
    <cellStyle name="20% - Accent3 5 2 4 2 3" xfId="27640" xr:uid="{00000000-0005-0000-0000-0000C81E0000}"/>
    <cellStyle name="20% - Accent3 5 2 4 3" xfId="12765" xr:uid="{00000000-0005-0000-0000-0000C91E0000}"/>
    <cellStyle name="20% - Accent3 5 2 4 3 2" xfId="32597" xr:uid="{00000000-0005-0000-0000-0000CA1E0000}"/>
    <cellStyle name="20% - Accent3 5 2 4 4" xfId="22683" xr:uid="{00000000-0005-0000-0000-0000CB1E0000}"/>
    <cellStyle name="20% - Accent3 5 2 5" xfId="2184" xr:uid="{00000000-0005-0000-0000-0000CC1E0000}"/>
    <cellStyle name="20% - Accent3 5 2 5 2" xfId="7151" xr:uid="{00000000-0005-0000-0000-0000CD1E0000}"/>
    <cellStyle name="20% - Accent3 5 2 5 2 2" xfId="17065" xr:uid="{00000000-0005-0000-0000-0000CE1E0000}"/>
    <cellStyle name="20% - Accent3 5 2 5 2 2 2" xfId="36897" xr:uid="{00000000-0005-0000-0000-0000CF1E0000}"/>
    <cellStyle name="20% - Accent3 5 2 5 2 3" xfId="26983" xr:uid="{00000000-0005-0000-0000-0000D01E0000}"/>
    <cellStyle name="20% - Accent3 5 2 5 3" xfId="12108" xr:uid="{00000000-0005-0000-0000-0000D11E0000}"/>
    <cellStyle name="20% - Accent3 5 2 5 3 2" xfId="31940" xr:uid="{00000000-0005-0000-0000-0000D21E0000}"/>
    <cellStyle name="20% - Accent3 5 2 5 4" xfId="22026" xr:uid="{00000000-0005-0000-0000-0000D31E0000}"/>
    <cellStyle name="20% - Accent3 5 2 6" xfId="829" xr:uid="{00000000-0005-0000-0000-0000D41E0000}"/>
    <cellStyle name="20% - Accent3 5 2 6 2" xfId="5806" xr:uid="{00000000-0005-0000-0000-0000D51E0000}"/>
    <cellStyle name="20% - Accent3 5 2 6 2 2" xfId="15720" xr:uid="{00000000-0005-0000-0000-0000D61E0000}"/>
    <cellStyle name="20% - Accent3 5 2 6 2 2 2" xfId="35552" xr:uid="{00000000-0005-0000-0000-0000D71E0000}"/>
    <cellStyle name="20% - Accent3 5 2 6 2 3" xfId="25638" xr:uid="{00000000-0005-0000-0000-0000D81E0000}"/>
    <cellStyle name="20% - Accent3 5 2 6 3" xfId="10763" xr:uid="{00000000-0005-0000-0000-0000D91E0000}"/>
    <cellStyle name="20% - Accent3 5 2 6 3 2" xfId="30595" xr:uid="{00000000-0005-0000-0000-0000DA1E0000}"/>
    <cellStyle name="20% - Accent3 5 2 6 4" xfId="20681" xr:uid="{00000000-0005-0000-0000-0000DB1E0000}"/>
    <cellStyle name="20% - Accent3 5 2 7" xfId="4131" xr:uid="{00000000-0005-0000-0000-0000DC1E0000}"/>
    <cellStyle name="20% - Accent3 5 2 7 2" xfId="9088" xr:uid="{00000000-0005-0000-0000-0000DD1E0000}"/>
    <cellStyle name="20% - Accent3 5 2 7 2 2" xfId="19002" xr:uid="{00000000-0005-0000-0000-0000DE1E0000}"/>
    <cellStyle name="20% - Accent3 5 2 7 2 2 2" xfId="38834" xr:uid="{00000000-0005-0000-0000-0000DF1E0000}"/>
    <cellStyle name="20% - Accent3 5 2 7 2 3" xfId="28920" xr:uid="{00000000-0005-0000-0000-0000E01E0000}"/>
    <cellStyle name="20% - Accent3 5 2 7 3" xfId="14045" xr:uid="{00000000-0005-0000-0000-0000E11E0000}"/>
    <cellStyle name="20% - Accent3 5 2 7 3 2" xfId="33877" xr:uid="{00000000-0005-0000-0000-0000E21E0000}"/>
    <cellStyle name="20% - Accent3 5 2 7 4" xfId="23963" xr:uid="{00000000-0005-0000-0000-0000E31E0000}"/>
    <cellStyle name="20% - Accent3 5 2 8" xfId="4689" xr:uid="{00000000-0005-0000-0000-0000E41E0000}"/>
    <cellStyle name="20% - Accent3 5 2 8 2" xfId="9646" xr:uid="{00000000-0005-0000-0000-0000E51E0000}"/>
    <cellStyle name="20% - Accent3 5 2 8 2 2" xfId="19560" xr:uid="{00000000-0005-0000-0000-0000E61E0000}"/>
    <cellStyle name="20% - Accent3 5 2 8 2 2 2" xfId="39392" xr:uid="{00000000-0005-0000-0000-0000E71E0000}"/>
    <cellStyle name="20% - Accent3 5 2 8 2 3" xfId="29478" xr:uid="{00000000-0005-0000-0000-0000E81E0000}"/>
    <cellStyle name="20% - Accent3 5 2 8 3" xfId="14603" xr:uid="{00000000-0005-0000-0000-0000E91E0000}"/>
    <cellStyle name="20% - Accent3 5 2 8 3 2" xfId="34435" xr:uid="{00000000-0005-0000-0000-0000EA1E0000}"/>
    <cellStyle name="20% - Accent3 5 2 8 4" xfId="24521" xr:uid="{00000000-0005-0000-0000-0000EB1E0000}"/>
    <cellStyle name="20% - Accent3 5 2 9" xfId="5247" xr:uid="{00000000-0005-0000-0000-0000EC1E0000}"/>
    <cellStyle name="20% - Accent3 5 2 9 2" xfId="15161" xr:uid="{00000000-0005-0000-0000-0000ED1E0000}"/>
    <cellStyle name="20% - Accent3 5 2 9 2 2" xfId="34993" xr:uid="{00000000-0005-0000-0000-0000EE1E0000}"/>
    <cellStyle name="20% - Accent3 5 2 9 3" xfId="25079" xr:uid="{00000000-0005-0000-0000-0000EF1E0000}"/>
    <cellStyle name="20% - Accent3 5 3" xfId="409" xr:uid="{00000000-0005-0000-0000-0000F01E0000}"/>
    <cellStyle name="20% - Accent3 5 3 10" xfId="20262" xr:uid="{00000000-0005-0000-0000-0000F11E0000}"/>
    <cellStyle name="20% - Accent3 5 3 2" xfId="1640" xr:uid="{00000000-0005-0000-0000-0000F21E0000}"/>
    <cellStyle name="20% - Accent3 5 3 2 2" xfId="3653" xr:uid="{00000000-0005-0000-0000-0000F31E0000}"/>
    <cellStyle name="20% - Accent3 5 3 2 2 2" xfId="8610" xr:uid="{00000000-0005-0000-0000-0000F41E0000}"/>
    <cellStyle name="20% - Accent3 5 3 2 2 2 2" xfId="18524" xr:uid="{00000000-0005-0000-0000-0000F51E0000}"/>
    <cellStyle name="20% - Accent3 5 3 2 2 2 2 2" xfId="38356" xr:uid="{00000000-0005-0000-0000-0000F61E0000}"/>
    <cellStyle name="20% - Accent3 5 3 2 2 2 3" xfId="28442" xr:uid="{00000000-0005-0000-0000-0000F71E0000}"/>
    <cellStyle name="20% - Accent3 5 3 2 2 3" xfId="13567" xr:uid="{00000000-0005-0000-0000-0000F81E0000}"/>
    <cellStyle name="20% - Accent3 5 3 2 2 3 2" xfId="33399" xr:uid="{00000000-0005-0000-0000-0000F91E0000}"/>
    <cellStyle name="20% - Accent3 5 3 2 2 4" xfId="23485" xr:uid="{00000000-0005-0000-0000-0000FA1E0000}"/>
    <cellStyle name="20% - Accent3 5 3 2 3" xfId="6608" xr:uid="{00000000-0005-0000-0000-0000FB1E0000}"/>
    <cellStyle name="20% - Accent3 5 3 2 3 2" xfId="16522" xr:uid="{00000000-0005-0000-0000-0000FC1E0000}"/>
    <cellStyle name="20% - Accent3 5 3 2 3 2 2" xfId="36354" xr:uid="{00000000-0005-0000-0000-0000FD1E0000}"/>
    <cellStyle name="20% - Accent3 5 3 2 3 3" xfId="26440" xr:uid="{00000000-0005-0000-0000-0000FE1E0000}"/>
    <cellStyle name="20% - Accent3 5 3 2 4" xfId="11565" xr:uid="{00000000-0005-0000-0000-0000FF1E0000}"/>
    <cellStyle name="20% - Accent3 5 3 2 4 2" xfId="31397" xr:uid="{00000000-0005-0000-0000-0000001F0000}"/>
    <cellStyle name="20% - Accent3 5 3 2 5" xfId="21483" xr:uid="{00000000-0005-0000-0000-0000011F0000}"/>
    <cellStyle name="20% - Accent3 5 3 3" xfId="2991" xr:uid="{00000000-0005-0000-0000-0000021F0000}"/>
    <cellStyle name="20% - Accent3 5 3 3 2" xfId="7948" xr:uid="{00000000-0005-0000-0000-0000031F0000}"/>
    <cellStyle name="20% - Accent3 5 3 3 2 2" xfId="17862" xr:uid="{00000000-0005-0000-0000-0000041F0000}"/>
    <cellStyle name="20% - Accent3 5 3 3 2 2 2" xfId="37694" xr:uid="{00000000-0005-0000-0000-0000051F0000}"/>
    <cellStyle name="20% - Accent3 5 3 3 2 3" xfId="27780" xr:uid="{00000000-0005-0000-0000-0000061F0000}"/>
    <cellStyle name="20% - Accent3 5 3 3 3" xfId="12905" xr:uid="{00000000-0005-0000-0000-0000071F0000}"/>
    <cellStyle name="20% - Accent3 5 3 3 3 2" xfId="32737" xr:uid="{00000000-0005-0000-0000-0000081F0000}"/>
    <cellStyle name="20% - Accent3 5 3 3 4" xfId="22823" xr:uid="{00000000-0005-0000-0000-0000091F0000}"/>
    <cellStyle name="20% - Accent3 5 3 4" xfId="2363" xr:uid="{00000000-0005-0000-0000-00000A1F0000}"/>
    <cellStyle name="20% - Accent3 5 3 4 2" xfId="7330" xr:uid="{00000000-0005-0000-0000-00000B1F0000}"/>
    <cellStyle name="20% - Accent3 5 3 4 2 2" xfId="17244" xr:uid="{00000000-0005-0000-0000-00000C1F0000}"/>
    <cellStyle name="20% - Accent3 5 3 4 2 2 2" xfId="37076" xr:uid="{00000000-0005-0000-0000-00000D1F0000}"/>
    <cellStyle name="20% - Accent3 5 3 4 2 3" xfId="27162" xr:uid="{00000000-0005-0000-0000-00000E1F0000}"/>
    <cellStyle name="20% - Accent3 5 3 4 3" xfId="12287" xr:uid="{00000000-0005-0000-0000-00000F1F0000}"/>
    <cellStyle name="20% - Accent3 5 3 4 3 2" xfId="32119" xr:uid="{00000000-0005-0000-0000-0000101F0000}"/>
    <cellStyle name="20% - Accent3 5 3 4 4" xfId="22205" xr:uid="{00000000-0005-0000-0000-0000111F0000}"/>
    <cellStyle name="20% - Accent3 5 3 5" xfId="970" xr:uid="{00000000-0005-0000-0000-0000121F0000}"/>
    <cellStyle name="20% - Accent3 5 3 5 2" xfId="5946" xr:uid="{00000000-0005-0000-0000-0000131F0000}"/>
    <cellStyle name="20% - Accent3 5 3 5 2 2" xfId="15860" xr:uid="{00000000-0005-0000-0000-0000141F0000}"/>
    <cellStyle name="20% - Accent3 5 3 5 2 2 2" xfId="35692" xr:uid="{00000000-0005-0000-0000-0000151F0000}"/>
    <cellStyle name="20% - Accent3 5 3 5 2 3" xfId="25778" xr:uid="{00000000-0005-0000-0000-0000161F0000}"/>
    <cellStyle name="20% - Accent3 5 3 5 3" xfId="10903" xr:uid="{00000000-0005-0000-0000-0000171F0000}"/>
    <cellStyle name="20% - Accent3 5 3 5 3 2" xfId="30735" xr:uid="{00000000-0005-0000-0000-0000181F0000}"/>
    <cellStyle name="20% - Accent3 5 3 5 4" xfId="20821" xr:uid="{00000000-0005-0000-0000-0000191F0000}"/>
    <cellStyle name="20% - Accent3 5 3 6" xfId="4271" xr:uid="{00000000-0005-0000-0000-00001A1F0000}"/>
    <cellStyle name="20% - Accent3 5 3 6 2" xfId="9228" xr:uid="{00000000-0005-0000-0000-00001B1F0000}"/>
    <cellStyle name="20% - Accent3 5 3 6 2 2" xfId="19142" xr:uid="{00000000-0005-0000-0000-00001C1F0000}"/>
    <cellStyle name="20% - Accent3 5 3 6 2 2 2" xfId="38974" xr:uid="{00000000-0005-0000-0000-00001D1F0000}"/>
    <cellStyle name="20% - Accent3 5 3 6 2 3" xfId="29060" xr:uid="{00000000-0005-0000-0000-00001E1F0000}"/>
    <cellStyle name="20% - Accent3 5 3 6 3" xfId="14185" xr:uid="{00000000-0005-0000-0000-00001F1F0000}"/>
    <cellStyle name="20% - Accent3 5 3 6 3 2" xfId="34017" xr:uid="{00000000-0005-0000-0000-0000201F0000}"/>
    <cellStyle name="20% - Accent3 5 3 6 4" xfId="24103" xr:uid="{00000000-0005-0000-0000-0000211F0000}"/>
    <cellStyle name="20% - Accent3 5 3 7" xfId="4829" xr:uid="{00000000-0005-0000-0000-0000221F0000}"/>
    <cellStyle name="20% - Accent3 5 3 7 2" xfId="9786" xr:uid="{00000000-0005-0000-0000-0000231F0000}"/>
    <cellStyle name="20% - Accent3 5 3 7 2 2" xfId="19700" xr:uid="{00000000-0005-0000-0000-0000241F0000}"/>
    <cellStyle name="20% - Accent3 5 3 7 2 2 2" xfId="39532" xr:uid="{00000000-0005-0000-0000-0000251F0000}"/>
    <cellStyle name="20% - Accent3 5 3 7 2 3" xfId="29618" xr:uid="{00000000-0005-0000-0000-0000261F0000}"/>
    <cellStyle name="20% - Accent3 5 3 7 3" xfId="14743" xr:uid="{00000000-0005-0000-0000-0000271F0000}"/>
    <cellStyle name="20% - Accent3 5 3 7 3 2" xfId="34575" xr:uid="{00000000-0005-0000-0000-0000281F0000}"/>
    <cellStyle name="20% - Accent3 5 3 7 4" xfId="24661" xr:uid="{00000000-0005-0000-0000-0000291F0000}"/>
    <cellStyle name="20% - Accent3 5 3 8" xfId="5387" xr:uid="{00000000-0005-0000-0000-00002A1F0000}"/>
    <cellStyle name="20% - Accent3 5 3 8 2" xfId="15301" xr:uid="{00000000-0005-0000-0000-00002B1F0000}"/>
    <cellStyle name="20% - Accent3 5 3 8 2 2" xfId="35133" xr:uid="{00000000-0005-0000-0000-00002C1F0000}"/>
    <cellStyle name="20% - Accent3 5 3 8 3" xfId="25219" xr:uid="{00000000-0005-0000-0000-00002D1F0000}"/>
    <cellStyle name="20% - Accent3 5 3 9" xfId="10344" xr:uid="{00000000-0005-0000-0000-00002E1F0000}"/>
    <cellStyle name="20% - Accent3 5 3 9 2" xfId="30176" xr:uid="{00000000-0005-0000-0000-00002F1F0000}"/>
    <cellStyle name="20% - Accent3 5 4" xfId="1281" xr:uid="{00000000-0005-0000-0000-0000301F0000}"/>
    <cellStyle name="20% - Accent3 5 4 2" xfId="3294" xr:uid="{00000000-0005-0000-0000-0000311F0000}"/>
    <cellStyle name="20% - Accent3 5 4 2 2" xfId="8251" xr:uid="{00000000-0005-0000-0000-0000321F0000}"/>
    <cellStyle name="20% - Accent3 5 4 2 2 2" xfId="18165" xr:uid="{00000000-0005-0000-0000-0000331F0000}"/>
    <cellStyle name="20% - Accent3 5 4 2 2 2 2" xfId="37997" xr:uid="{00000000-0005-0000-0000-0000341F0000}"/>
    <cellStyle name="20% - Accent3 5 4 2 2 3" xfId="28083" xr:uid="{00000000-0005-0000-0000-0000351F0000}"/>
    <cellStyle name="20% - Accent3 5 4 2 3" xfId="13208" xr:uid="{00000000-0005-0000-0000-0000361F0000}"/>
    <cellStyle name="20% - Accent3 5 4 2 3 2" xfId="33040" xr:uid="{00000000-0005-0000-0000-0000371F0000}"/>
    <cellStyle name="20% - Accent3 5 4 2 4" xfId="23126" xr:uid="{00000000-0005-0000-0000-0000381F0000}"/>
    <cellStyle name="20% - Accent3 5 4 3" xfId="6249" xr:uid="{00000000-0005-0000-0000-0000391F0000}"/>
    <cellStyle name="20% - Accent3 5 4 3 2" xfId="16163" xr:uid="{00000000-0005-0000-0000-00003A1F0000}"/>
    <cellStyle name="20% - Accent3 5 4 3 2 2" xfId="35995" xr:uid="{00000000-0005-0000-0000-00003B1F0000}"/>
    <cellStyle name="20% - Accent3 5 4 3 3" xfId="26081" xr:uid="{00000000-0005-0000-0000-00003C1F0000}"/>
    <cellStyle name="20% - Accent3 5 4 4" xfId="11206" xr:uid="{00000000-0005-0000-0000-00003D1F0000}"/>
    <cellStyle name="20% - Accent3 5 4 4 2" xfId="31038" xr:uid="{00000000-0005-0000-0000-00003E1F0000}"/>
    <cellStyle name="20% - Accent3 5 4 5" xfId="21124" xr:uid="{00000000-0005-0000-0000-00003F1F0000}"/>
    <cellStyle name="20% - Accent3 5 5" xfId="2709" xr:uid="{00000000-0005-0000-0000-0000401F0000}"/>
    <cellStyle name="20% - Accent3 5 5 2" xfId="7669" xr:uid="{00000000-0005-0000-0000-0000411F0000}"/>
    <cellStyle name="20% - Accent3 5 5 2 2" xfId="17583" xr:uid="{00000000-0005-0000-0000-0000421F0000}"/>
    <cellStyle name="20% - Accent3 5 5 2 2 2" xfId="37415" xr:uid="{00000000-0005-0000-0000-0000431F0000}"/>
    <cellStyle name="20% - Accent3 5 5 2 3" xfId="27501" xr:uid="{00000000-0005-0000-0000-0000441F0000}"/>
    <cellStyle name="20% - Accent3 5 5 3" xfId="12626" xr:uid="{00000000-0005-0000-0000-0000451F0000}"/>
    <cellStyle name="20% - Accent3 5 5 3 2" xfId="32458" xr:uid="{00000000-0005-0000-0000-0000461F0000}"/>
    <cellStyle name="20% - Accent3 5 5 4" xfId="22544" xr:uid="{00000000-0005-0000-0000-0000471F0000}"/>
    <cellStyle name="20% - Accent3 5 6" xfId="2004" xr:uid="{00000000-0005-0000-0000-0000481F0000}"/>
    <cellStyle name="20% - Accent3 5 6 2" xfId="6971" xr:uid="{00000000-0005-0000-0000-0000491F0000}"/>
    <cellStyle name="20% - Accent3 5 6 2 2" xfId="16885" xr:uid="{00000000-0005-0000-0000-00004A1F0000}"/>
    <cellStyle name="20% - Accent3 5 6 2 2 2" xfId="36717" xr:uid="{00000000-0005-0000-0000-00004B1F0000}"/>
    <cellStyle name="20% - Accent3 5 6 2 3" xfId="26803" xr:uid="{00000000-0005-0000-0000-00004C1F0000}"/>
    <cellStyle name="20% - Accent3 5 6 3" xfId="11928" xr:uid="{00000000-0005-0000-0000-00004D1F0000}"/>
    <cellStyle name="20% - Accent3 5 6 3 2" xfId="31760" xr:uid="{00000000-0005-0000-0000-00004E1F0000}"/>
    <cellStyle name="20% - Accent3 5 6 4" xfId="21846" xr:uid="{00000000-0005-0000-0000-00004F1F0000}"/>
    <cellStyle name="20% - Accent3 5 7" xfId="690" xr:uid="{00000000-0005-0000-0000-0000501F0000}"/>
    <cellStyle name="20% - Accent3 5 7 2" xfId="5667" xr:uid="{00000000-0005-0000-0000-0000511F0000}"/>
    <cellStyle name="20% - Accent3 5 7 2 2" xfId="15581" xr:uid="{00000000-0005-0000-0000-0000521F0000}"/>
    <cellStyle name="20% - Accent3 5 7 2 2 2" xfId="35413" xr:uid="{00000000-0005-0000-0000-0000531F0000}"/>
    <cellStyle name="20% - Accent3 5 7 2 3" xfId="25499" xr:uid="{00000000-0005-0000-0000-0000541F0000}"/>
    <cellStyle name="20% - Accent3 5 7 3" xfId="10624" xr:uid="{00000000-0005-0000-0000-0000551F0000}"/>
    <cellStyle name="20% - Accent3 5 7 3 2" xfId="30456" xr:uid="{00000000-0005-0000-0000-0000561F0000}"/>
    <cellStyle name="20% - Accent3 5 7 4" xfId="20542" xr:uid="{00000000-0005-0000-0000-0000571F0000}"/>
    <cellStyle name="20% - Accent3 5 8" xfId="3992" xr:uid="{00000000-0005-0000-0000-0000581F0000}"/>
    <cellStyle name="20% - Accent3 5 8 2" xfId="8949" xr:uid="{00000000-0005-0000-0000-0000591F0000}"/>
    <cellStyle name="20% - Accent3 5 8 2 2" xfId="18863" xr:uid="{00000000-0005-0000-0000-00005A1F0000}"/>
    <cellStyle name="20% - Accent3 5 8 2 2 2" xfId="38695" xr:uid="{00000000-0005-0000-0000-00005B1F0000}"/>
    <cellStyle name="20% - Accent3 5 8 2 3" xfId="28781" xr:uid="{00000000-0005-0000-0000-00005C1F0000}"/>
    <cellStyle name="20% - Accent3 5 8 3" xfId="13906" xr:uid="{00000000-0005-0000-0000-00005D1F0000}"/>
    <cellStyle name="20% - Accent3 5 8 3 2" xfId="33738" xr:uid="{00000000-0005-0000-0000-00005E1F0000}"/>
    <cellStyle name="20% - Accent3 5 8 4" xfId="23824" xr:uid="{00000000-0005-0000-0000-00005F1F0000}"/>
    <cellStyle name="20% - Accent3 5 9" xfId="4550" xr:uid="{00000000-0005-0000-0000-0000601F0000}"/>
    <cellStyle name="20% - Accent3 5 9 2" xfId="9507" xr:uid="{00000000-0005-0000-0000-0000611F0000}"/>
    <cellStyle name="20% - Accent3 5 9 2 2" xfId="19421" xr:uid="{00000000-0005-0000-0000-0000621F0000}"/>
    <cellStyle name="20% - Accent3 5 9 2 2 2" xfId="39253" xr:uid="{00000000-0005-0000-0000-0000631F0000}"/>
    <cellStyle name="20% - Accent3 5 9 2 3" xfId="29339" xr:uid="{00000000-0005-0000-0000-0000641F0000}"/>
    <cellStyle name="20% - Accent3 5 9 3" xfId="14464" xr:uid="{00000000-0005-0000-0000-0000651F0000}"/>
    <cellStyle name="20% - Accent3 5 9 3 2" xfId="34296" xr:uid="{00000000-0005-0000-0000-0000661F0000}"/>
    <cellStyle name="20% - Accent3 5 9 4" xfId="24382" xr:uid="{00000000-0005-0000-0000-0000671F0000}"/>
    <cellStyle name="20% - Accent3 6" xfId="200" xr:uid="{00000000-0005-0000-0000-0000681F0000}"/>
    <cellStyle name="20% - Accent3 6 10" xfId="10138" xr:uid="{00000000-0005-0000-0000-0000691F0000}"/>
    <cellStyle name="20% - Accent3 6 10 2" xfId="29970" xr:uid="{00000000-0005-0000-0000-00006A1F0000}"/>
    <cellStyle name="20% - Accent3 6 11" xfId="20056" xr:uid="{00000000-0005-0000-0000-00006B1F0000}"/>
    <cellStyle name="20% - Accent3 6 2" xfId="482" xr:uid="{00000000-0005-0000-0000-00006C1F0000}"/>
    <cellStyle name="20% - Accent3 6 2 10" xfId="20335" xr:uid="{00000000-0005-0000-0000-00006D1F0000}"/>
    <cellStyle name="20% - Accent3 6 2 2" xfId="1730" xr:uid="{00000000-0005-0000-0000-00006E1F0000}"/>
    <cellStyle name="20% - Accent3 6 2 2 2" xfId="3743" xr:uid="{00000000-0005-0000-0000-00006F1F0000}"/>
    <cellStyle name="20% - Accent3 6 2 2 2 2" xfId="8700" xr:uid="{00000000-0005-0000-0000-0000701F0000}"/>
    <cellStyle name="20% - Accent3 6 2 2 2 2 2" xfId="18614" xr:uid="{00000000-0005-0000-0000-0000711F0000}"/>
    <cellStyle name="20% - Accent3 6 2 2 2 2 2 2" xfId="38446" xr:uid="{00000000-0005-0000-0000-0000721F0000}"/>
    <cellStyle name="20% - Accent3 6 2 2 2 2 3" xfId="28532" xr:uid="{00000000-0005-0000-0000-0000731F0000}"/>
    <cellStyle name="20% - Accent3 6 2 2 2 3" xfId="13657" xr:uid="{00000000-0005-0000-0000-0000741F0000}"/>
    <cellStyle name="20% - Accent3 6 2 2 2 3 2" xfId="33489" xr:uid="{00000000-0005-0000-0000-0000751F0000}"/>
    <cellStyle name="20% - Accent3 6 2 2 2 4" xfId="23575" xr:uid="{00000000-0005-0000-0000-0000761F0000}"/>
    <cellStyle name="20% - Accent3 6 2 2 3" xfId="6698" xr:uid="{00000000-0005-0000-0000-0000771F0000}"/>
    <cellStyle name="20% - Accent3 6 2 2 3 2" xfId="16612" xr:uid="{00000000-0005-0000-0000-0000781F0000}"/>
    <cellStyle name="20% - Accent3 6 2 2 3 2 2" xfId="36444" xr:uid="{00000000-0005-0000-0000-0000791F0000}"/>
    <cellStyle name="20% - Accent3 6 2 2 3 3" xfId="26530" xr:uid="{00000000-0005-0000-0000-00007A1F0000}"/>
    <cellStyle name="20% - Accent3 6 2 2 4" xfId="11655" xr:uid="{00000000-0005-0000-0000-00007B1F0000}"/>
    <cellStyle name="20% - Accent3 6 2 2 4 2" xfId="31487" xr:uid="{00000000-0005-0000-0000-00007C1F0000}"/>
    <cellStyle name="20% - Accent3 6 2 2 5" xfId="21573" xr:uid="{00000000-0005-0000-0000-00007D1F0000}"/>
    <cellStyle name="20% - Accent3 6 2 3" xfId="3064" xr:uid="{00000000-0005-0000-0000-00007E1F0000}"/>
    <cellStyle name="20% - Accent3 6 2 3 2" xfId="8021" xr:uid="{00000000-0005-0000-0000-00007F1F0000}"/>
    <cellStyle name="20% - Accent3 6 2 3 2 2" xfId="17935" xr:uid="{00000000-0005-0000-0000-0000801F0000}"/>
    <cellStyle name="20% - Accent3 6 2 3 2 2 2" xfId="37767" xr:uid="{00000000-0005-0000-0000-0000811F0000}"/>
    <cellStyle name="20% - Accent3 6 2 3 2 3" xfId="27853" xr:uid="{00000000-0005-0000-0000-0000821F0000}"/>
    <cellStyle name="20% - Accent3 6 2 3 3" xfId="12978" xr:uid="{00000000-0005-0000-0000-0000831F0000}"/>
    <cellStyle name="20% - Accent3 6 2 3 3 2" xfId="32810" xr:uid="{00000000-0005-0000-0000-0000841F0000}"/>
    <cellStyle name="20% - Accent3 6 2 3 4" xfId="22896" xr:uid="{00000000-0005-0000-0000-0000851F0000}"/>
    <cellStyle name="20% - Accent3 6 2 4" xfId="2453" xr:uid="{00000000-0005-0000-0000-0000861F0000}"/>
    <cellStyle name="20% - Accent3 6 2 4 2" xfId="7420" xr:uid="{00000000-0005-0000-0000-0000871F0000}"/>
    <cellStyle name="20% - Accent3 6 2 4 2 2" xfId="17334" xr:uid="{00000000-0005-0000-0000-0000881F0000}"/>
    <cellStyle name="20% - Accent3 6 2 4 2 2 2" xfId="37166" xr:uid="{00000000-0005-0000-0000-0000891F0000}"/>
    <cellStyle name="20% - Accent3 6 2 4 2 3" xfId="27252" xr:uid="{00000000-0005-0000-0000-00008A1F0000}"/>
    <cellStyle name="20% - Accent3 6 2 4 3" xfId="12377" xr:uid="{00000000-0005-0000-0000-00008B1F0000}"/>
    <cellStyle name="20% - Accent3 6 2 4 3 2" xfId="32209" xr:uid="{00000000-0005-0000-0000-00008C1F0000}"/>
    <cellStyle name="20% - Accent3 6 2 4 4" xfId="22295" xr:uid="{00000000-0005-0000-0000-00008D1F0000}"/>
    <cellStyle name="20% - Accent3 6 2 5" xfId="1043" xr:uid="{00000000-0005-0000-0000-00008E1F0000}"/>
    <cellStyle name="20% - Accent3 6 2 5 2" xfId="6019" xr:uid="{00000000-0005-0000-0000-00008F1F0000}"/>
    <cellStyle name="20% - Accent3 6 2 5 2 2" xfId="15933" xr:uid="{00000000-0005-0000-0000-0000901F0000}"/>
    <cellStyle name="20% - Accent3 6 2 5 2 2 2" xfId="35765" xr:uid="{00000000-0005-0000-0000-0000911F0000}"/>
    <cellStyle name="20% - Accent3 6 2 5 2 3" xfId="25851" xr:uid="{00000000-0005-0000-0000-0000921F0000}"/>
    <cellStyle name="20% - Accent3 6 2 5 3" xfId="10976" xr:uid="{00000000-0005-0000-0000-0000931F0000}"/>
    <cellStyle name="20% - Accent3 6 2 5 3 2" xfId="30808" xr:uid="{00000000-0005-0000-0000-0000941F0000}"/>
    <cellStyle name="20% - Accent3 6 2 5 4" xfId="20894" xr:uid="{00000000-0005-0000-0000-0000951F0000}"/>
    <cellStyle name="20% - Accent3 6 2 6" xfId="4344" xr:uid="{00000000-0005-0000-0000-0000961F0000}"/>
    <cellStyle name="20% - Accent3 6 2 6 2" xfId="9301" xr:uid="{00000000-0005-0000-0000-0000971F0000}"/>
    <cellStyle name="20% - Accent3 6 2 6 2 2" xfId="19215" xr:uid="{00000000-0005-0000-0000-0000981F0000}"/>
    <cellStyle name="20% - Accent3 6 2 6 2 2 2" xfId="39047" xr:uid="{00000000-0005-0000-0000-0000991F0000}"/>
    <cellStyle name="20% - Accent3 6 2 6 2 3" xfId="29133" xr:uid="{00000000-0005-0000-0000-00009A1F0000}"/>
    <cellStyle name="20% - Accent3 6 2 6 3" xfId="14258" xr:uid="{00000000-0005-0000-0000-00009B1F0000}"/>
    <cellStyle name="20% - Accent3 6 2 6 3 2" xfId="34090" xr:uid="{00000000-0005-0000-0000-00009C1F0000}"/>
    <cellStyle name="20% - Accent3 6 2 6 4" xfId="24176" xr:uid="{00000000-0005-0000-0000-00009D1F0000}"/>
    <cellStyle name="20% - Accent3 6 2 7" xfId="4902" xr:uid="{00000000-0005-0000-0000-00009E1F0000}"/>
    <cellStyle name="20% - Accent3 6 2 7 2" xfId="9859" xr:uid="{00000000-0005-0000-0000-00009F1F0000}"/>
    <cellStyle name="20% - Accent3 6 2 7 2 2" xfId="19773" xr:uid="{00000000-0005-0000-0000-0000A01F0000}"/>
    <cellStyle name="20% - Accent3 6 2 7 2 2 2" xfId="39605" xr:uid="{00000000-0005-0000-0000-0000A11F0000}"/>
    <cellStyle name="20% - Accent3 6 2 7 2 3" xfId="29691" xr:uid="{00000000-0005-0000-0000-0000A21F0000}"/>
    <cellStyle name="20% - Accent3 6 2 7 3" xfId="14816" xr:uid="{00000000-0005-0000-0000-0000A31F0000}"/>
    <cellStyle name="20% - Accent3 6 2 7 3 2" xfId="34648" xr:uid="{00000000-0005-0000-0000-0000A41F0000}"/>
    <cellStyle name="20% - Accent3 6 2 7 4" xfId="24734" xr:uid="{00000000-0005-0000-0000-0000A51F0000}"/>
    <cellStyle name="20% - Accent3 6 2 8" xfId="5460" xr:uid="{00000000-0005-0000-0000-0000A61F0000}"/>
    <cellStyle name="20% - Accent3 6 2 8 2" xfId="15374" xr:uid="{00000000-0005-0000-0000-0000A71F0000}"/>
    <cellStyle name="20% - Accent3 6 2 8 2 2" xfId="35206" xr:uid="{00000000-0005-0000-0000-0000A81F0000}"/>
    <cellStyle name="20% - Accent3 6 2 8 3" xfId="25292" xr:uid="{00000000-0005-0000-0000-0000A91F0000}"/>
    <cellStyle name="20% - Accent3 6 2 9" xfId="10417" xr:uid="{00000000-0005-0000-0000-0000AA1F0000}"/>
    <cellStyle name="20% - Accent3 6 2 9 2" xfId="30249" xr:uid="{00000000-0005-0000-0000-0000AB1F0000}"/>
    <cellStyle name="20% - Accent3 6 3" xfId="1371" xr:uid="{00000000-0005-0000-0000-0000AC1F0000}"/>
    <cellStyle name="20% - Accent3 6 3 2" xfId="3384" xr:uid="{00000000-0005-0000-0000-0000AD1F0000}"/>
    <cellStyle name="20% - Accent3 6 3 2 2" xfId="8341" xr:uid="{00000000-0005-0000-0000-0000AE1F0000}"/>
    <cellStyle name="20% - Accent3 6 3 2 2 2" xfId="18255" xr:uid="{00000000-0005-0000-0000-0000AF1F0000}"/>
    <cellStyle name="20% - Accent3 6 3 2 2 2 2" xfId="38087" xr:uid="{00000000-0005-0000-0000-0000B01F0000}"/>
    <cellStyle name="20% - Accent3 6 3 2 2 3" xfId="28173" xr:uid="{00000000-0005-0000-0000-0000B11F0000}"/>
    <cellStyle name="20% - Accent3 6 3 2 3" xfId="13298" xr:uid="{00000000-0005-0000-0000-0000B21F0000}"/>
    <cellStyle name="20% - Accent3 6 3 2 3 2" xfId="33130" xr:uid="{00000000-0005-0000-0000-0000B31F0000}"/>
    <cellStyle name="20% - Accent3 6 3 2 4" xfId="23216" xr:uid="{00000000-0005-0000-0000-0000B41F0000}"/>
    <cellStyle name="20% - Accent3 6 3 3" xfId="6339" xr:uid="{00000000-0005-0000-0000-0000B51F0000}"/>
    <cellStyle name="20% - Accent3 6 3 3 2" xfId="16253" xr:uid="{00000000-0005-0000-0000-0000B61F0000}"/>
    <cellStyle name="20% - Accent3 6 3 3 2 2" xfId="36085" xr:uid="{00000000-0005-0000-0000-0000B71F0000}"/>
    <cellStyle name="20% - Accent3 6 3 3 3" xfId="26171" xr:uid="{00000000-0005-0000-0000-0000B81F0000}"/>
    <cellStyle name="20% - Accent3 6 3 4" xfId="11296" xr:uid="{00000000-0005-0000-0000-0000B91F0000}"/>
    <cellStyle name="20% - Accent3 6 3 4 2" xfId="31128" xr:uid="{00000000-0005-0000-0000-0000BA1F0000}"/>
    <cellStyle name="20% - Accent3 6 3 5" xfId="21214" xr:uid="{00000000-0005-0000-0000-0000BB1F0000}"/>
    <cellStyle name="20% - Accent3 6 4" xfId="2783" xr:uid="{00000000-0005-0000-0000-0000BC1F0000}"/>
    <cellStyle name="20% - Accent3 6 4 2" xfId="7742" xr:uid="{00000000-0005-0000-0000-0000BD1F0000}"/>
    <cellStyle name="20% - Accent3 6 4 2 2" xfId="17656" xr:uid="{00000000-0005-0000-0000-0000BE1F0000}"/>
    <cellStyle name="20% - Accent3 6 4 2 2 2" xfId="37488" xr:uid="{00000000-0005-0000-0000-0000BF1F0000}"/>
    <cellStyle name="20% - Accent3 6 4 2 3" xfId="27574" xr:uid="{00000000-0005-0000-0000-0000C01F0000}"/>
    <cellStyle name="20% - Accent3 6 4 3" xfId="12699" xr:uid="{00000000-0005-0000-0000-0000C11F0000}"/>
    <cellStyle name="20% - Accent3 6 4 3 2" xfId="32531" xr:uid="{00000000-0005-0000-0000-0000C21F0000}"/>
    <cellStyle name="20% - Accent3 6 4 4" xfId="22617" xr:uid="{00000000-0005-0000-0000-0000C31F0000}"/>
    <cellStyle name="20% - Accent3 6 5" xfId="2094" xr:uid="{00000000-0005-0000-0000-0000C41F0000}"/>
    <cellStyle name="20% - Accent3 6 5 2" xfId="7061" xr:uid="{00000000-0005-0000-0000-0000C51F0000}"/>
    <cellStyle name="20% - Accent3 6 5 2 2" xfId="16975" xr:uid="{00000000-0005-0000-0000-0000C61F0000}"/>
    <cellStyle name="20% - Accent3 6 5 2 2 2" xfId="36807" xr:uid="{00000000-0005-0000-0000-0000C71F0000}"/>
    <cellStyle name="20% - Accent3 6 5 2 3" xfId="26893" xr:uid="{00000000-0005-0000-0000-0000C81F0000}"/>
    <cellStyle name="20% - Accent3 6 5 3" xfId="12018" xr:uid="{00000000-0005-0000-0000-0000C91F0000}"/>
    <cellStyle name="20% - Accent3 6 5 3 2" xfId="31850" xr:uid="{00000000-0005-0000-0000-0000CA1F0000}"/>
    <cellStyle name="20% - Accent3 6 5 4" xfId="21936" xr:uid="{00000000-0005-0000-0000-0000CB1F0000}"/>
    <cellStyle name="20% - Accent3 6 6" xfId="763" xr:uid="{00000000-0005-0000-0000-0000CC1F0000}"/>
    <cellStyle name="20% - Accent3 6 6 2" xfId="5740" xr:uid="{00000000-0005-0000-0000-0000CD1F0000}"/>
    <cellStyle name="20% - Accent3 6 6 2 2" xfId="15654" xr:uid="{00000000-0005-0000-0000-0000CE1F0000}"/>
    <cellStyle name="20% - Accent3 6 6 2 2 2" xfId="35486" xr:uid="{00000000-0005-0000-0000-0000CF1F0000}"/>
    <cellStyle name="20% - Accent3 6 6 2 3" xfId="25572" xr:uid="{00000000-0005-0000-0000-0000D01F0000}"/>
    <cellStyle name="20% - Accent3 6 6 3" xfId="10697" xr:uid="{00000000-0005-0000-0000-0000D11F0000}"/>
    <cellStyle name="20% - Accent3 6 6 3 2" xfId="30529" xr:uid="{00000000-0005-0000-0000-0000D21F0000}"/>
    <cellStyle name="20% - Accent3 6 6 4" xfId="20615" xr:uid="{00000000-0005-0000-0000-0000D31F0000}"/>
    <cellStyle name="20% - Accent3 6 7" xfId="4065" xr:uid="{00000000-0005-0000-0000-0000D41F0000}"/>
    <cellStyle name="20% - Accent3 6 7 2" xfId="9022" xr:uid="{00000000-0005-0000-0000-0000D51F0000}"/>
    <cellStyle name="20% - Accent3 6 7 2 2" xfId="18936" xr:uid="{00000000-0005-0000-0000-0000D61F0000}"/>
    <cellStyle name="20% - Accent3 6 7 2 2 2" xfId="38768" xr:uid="{00000000-0005-0000-0000-0000D71F0000}"/>
    <cellStyle name="20% - Accent3 6 7 2 3" xfId="28854" xr:uid="{00000000-0005-0000-0000-0000D81F0000}"/>
    <cellStyle name="20% - Accent3 6 7 3" xfId="13979" xr:uid="{00000000-0005-0000-0000-0000D91F0000}"/>
    <cellStyle name="20% - Accent3 6 7 3 2" xfId="33811" xr:uid="{00000000-0005-0000-0000-0000DA1F0000}"/>
    <cellStyle name="20% - Accent3 6 7 4" xfId="23897" xr:uid="{00000000-0005-0000-0000-0000DB1F0000}"/>
    <cellStyle name="20% - Accent3 6 8" xfId="4623" xr:uid="{00000000-0005-0000-0000-0000DC1F0000}"/>
    <cellStyle name="20% - Accent3 6 8 2" xfId="9580" xr:uid="{00000000-0005-0000-0000-0000DD1F0000}"/>
    <cellStyle name="20% - Accent3 6 8 2 2" xfId="19494" xr:uid="{00000000-0005-0000-0000-0000DE1F0000}"/>
    <cellStyle name="20% - Accent3 6 8 2 2 2" xfId="39326" xr:uid="{00000000-0005-0000-0000-0000DF1F0000}"/>
    <cellStyle name="20% - Accent3 6 8 2 3" xfId="29412" xr:uid="{00000000-0005-0000-0000-0000E01F0000}"/>
    <cellStyle name="20% - Accent3 6 8 3" xfId="14537" xr:uid="{00000000-0005-0000-0000-0000E11F0000}"/>
    <cellStyle name="20% - Accent3 6 8 3 2" xfId="34369" xr:uid="{00000000-0005-0000-0000-0000E21F0000}"/>
    <cellStyle name="20% - Accent3 6 8 4" xfId="24455" xr:uid="{00000000-0005-0000-0000-0000E31F0000}"/>
    <cellStyle name="20% - Accent3 6 9" xfId="5181" xr:uid="{00000000-0005-0000-0000-0000E41F0000}"/>
    <cellStyle name="20% - Accent3 6 9 2" xfId="15095" xr:uid="{00000000-0005-0000-0000-0000E51F0000}"/>
    <cellStyle name="20% - Accent3 6 9 2 2" xfId="34927" xr:uid="{00000000-0005-0000-0000-0000E61F0000}"/>
    <cellStyle name="20% - Accent3 6 9 3" xfId="25013" xr:uid="{00000000-0005-0000-0000-0000E71F0000}"/>
    <cellStyle name="20% - Accent3 7" xfId="343" xr:uid="{00000000-0005-0000-0000-0000E81F0000}"/>
    <cellStyle name="20% - Accent3 7 10" xfId="20196" xr:uid="{00000000-0005-0000-0000-0000E91F0000}"/>
    <cellStyle name="20% - Accent3 7 2" xfId="1550" xr:uid="{00000000-0005-0000-0000-0000EA1F0000}"/>
    <cellStyle name="20% - Accent3 7 2 2" xfId="3563" xr:uid="{00000000-0005-0000-0000-0000EB1F0000}"/>
    <cellStyle name="20% - Accent3 7 2 2 2" xfId="8520" xr:uid="{00000000-0005-0000-0000-0000EC1F0000}"/>
    <cellStyle name="20% - Accent3 7 2 2 2 2" xfId="18434" xr:uid="{00000000-0005-0000-0000-0000ED1F0000}"/>
    <cellStyle name="20% - Accent3 7 2 2 2 2 2" xfId="38266" xr:uid="{00000000-0005-0000-0000-0000EE1F0000}"/>
    <cellStyle name="20% - Accent3 7 2 2 2 3" xfId="28352" xr:uid="{00000000-0005-0000-0000-0000EF1F0000}"/>
    <cellStyle name="20% - Accent3 7 2 2 3" xfId="13477" xr:uid="{00000000-0005-0000-0000-0000F01F0000}"/>
    <cellStyle name="20% - Accent3 7 2 2 3 2" xfId="33309" xr:uid="{00000000-0005-0000-0000-0000F11F0000}"/>
    <cellStyle name="20% - Accent3 7 2 2 4" xfId="23395" xr:uid="{00000000-0005-0000-0000-0000F21F0000}"/>
    <cellStyle name="20% - Accent3 7 2 3" xfId="6518" xr:uid="{00000000-0005-0000-0000-0000F31F0000}"/>
    <cellStyle name="20% - Accent3 7 2 3 2" xfId="16432" xr:uid="{00000000-0005-0000-0000-0000F41F0000}"/>
    <cellStyle name="20% - Accent3 7 2 3 2 2" xfId="36264" xr:uid="{00000000-0005-0000-0000-0000F51F0000}"/>
    <cellStyle name="20% - Accent3 7 2 3 3" xfId="26350" xr:uid="{00000000-0005-0000-0000-0000F61F0000}"/>
    <cellStyle name="20% - Accent3 7 2 4" xfId="11475" xr:uid="{00000000-0005-0000-0000-0000F71F0000}"/>
    <cellStyle name="20% - Accent3 7 2 4 2" xfId="31307" xr:uid="{00000000-0005-0000-0000-0000F81F0000}"/>
    <cellStyle name="20% - Accent3 7 2 5" xfId="21393" xr:uid="{00000000-0005-0000-0000-0000F91F0000}"/>
    <cellStyle name="20% - Accent3 7 3" xfId="2925" xr:uid="{00000000-0005-0000-0000-0000FA1F0000}"/>
    <cellStyle name="20% - Accent3 7 3 2" xfId="7882" xr:uid="{00000000-0005-0000-0000-0000FB1F0000}"/>
    <cellStyle name="20% - Accent3 7 3 2 2" xfId="17796" xr:uid="{00000000-0005-0000-0000-0000FC1F0000}"/>
    <cellStyle name="20% - Accent3 7 3 2 2 2" xfId="37628" xr:uid="{00000000-0005-0000-0000-0000FD1F0000}"/>
    <cellStyle name="20% - Accent3 7 3 2 3" xfId="27714" xr:uid="{00000000-0005-0000-0000-0000FE1F0000}"/>
    <cellStyle name="20% - Accent3 7 3 3" xfId="12839" xr:uid="{00000000-0005-0000-0000-0000FF1F0000}"/>
    <cellStyle name="20% - Accent3 7 3 3 2" xfId="32671" xr:uid="{00000000-0005-0000-0000-000000200000}"/>
    <cellStyle name="20% - Accent3 7 3 4" xfId="22757" xr:uid="{00000000-0005-0000-0000-000001200000}"/>
    <cellStyle name="20% - Accent3 7 4" xfId="2273" xr:uid="{00000000-0005-0000-0000-000002200000}"/>
    <cellStyle name="20% - Accent3 7 4 2" xfId="7240" xr:uid="{00000000-0005-0000-0000-000003200000}"/>
    <cellStyle name="20% - Accent3 7 4 2 2" xfId="17154" xr:uid="{00000000-0005-0000-0000-000004200000}"/>
    <cellStyle name="20% - Accent3 7 4 2 2 2" xfId="36986" xr:uid="{00000000-0005-0000-0000-000005200000}"/>
    <cellStyle name="20% - Accent3 7 4 2 3" xfId="27072" xr:uid="{00000000-0005-0000-0000-000006200000}"/>
    <cellStyle name="20% - Accent3 7 4 3" xfId="12197" xr:uid="{00000000-0005-0000-0000-000007200000}"/>
    <cellStyle name="20% - Accent3 7 4 3 2" xfId="32029" xr:uid="{00000000-0005-0000-0000-000008200000}"/>
    <cellStyle name="20% - Accent3 7 4 4" xfId="22115" xr:uid="{00000000-0005-0000-0000-000009200000}"/>
    <cellStyle name="20% - Accent3 7 5" xfId="904" xr:uid="{00000000-0005-0000-0000-00000A200000}"/>
    <cellStyle name="20% - Accent3 7 5 2" xfId="5880" xr:uid="{00000000-0005-0000-0000-00000B200000}"/>
    <cellStyle name="20% - Accent3 7 5 2 2" xfId="15794" xr:uid="{00000000-0005-0000-0000-00000C200000}"/>
    <cellStyle name="20% - Accent3 7 5 2 2 2" xfId="35626" xr:uid="{00000000-0005-0000-0000-00000D200000}"/>
    <cellStyle name="20% - Accent3 7 5 2 3" xfId="25712" xr:uid="{00000000-0005-0000-0000-00000E200000}"/>
    <cellStyle name="20% - Accent3 7 5 3" xfId="10837" xr:uid="{00000000-0005-0000-0000-00000F200000}"/>
    <cellStyle name="20% - Accent3 7 5 3 2" xfId="30669" xr:uid="{00000000-0005-0000-0000-000010200000}"/>
    <cellStyle name="20% - Accent3 7 5 4" xfId="20755" xr:uid="{00000000-0005-0000-0000-000011200000}"/>
    <cellStyle name="20% - Accent3 7 6" xfId="4205" xr:uid="{00000000-0005-0000-0000-000012200000}"/>
    <cellStyle name="20% - Accent3 7 6 2" xfId="9162" xr:uid="{00000000-0005-0000-0000-000013200000}"/>
    <cellStyle name="20% - Accent3 7 6 2 2" xfId="19076" xr:uid="{00000000-0005-0000-0000-000014200000}"/>
    <cellStyle name="20% - Accent3 7 6 2 2 2" xfId="38908" xr:uid="{00000000-0005-0000-0000-000015200000}"/>
    <cellStyle name="20% - Accent3 7 6 2 3" xfId="28994" xr:uid="{00000000-0005-0000-0000-000016200000}"/>
    <cellStyle name="20% - Accent3 7 6 3" xfId="14119" xr:uid="{00000000-0005-0000-0000-000017200000}"/>
    <cellStyle name="20% - Accent3 7 6 3 2" xfId="33951" xr:uid="{00000000-0005-0000-0000-000018200000}"/>
    <cellStyle name="20% - Accent3 7 6 4" xfId="24037" xr:uid="{00000000-0005-0000-0000-000019200000}"/>
    <cellStyle name="20% - Accent3 7 7" xfId="4763" xr:uid="{00000000-0005-0000-0000-00001A200000}"/>
    <cellStyle name="20% - Accent3 7 7 2" xfId="9720" xr:uid="{00000000-0005-0000-0000-00001B200000}"/>
    <cellStyle name="20% - Accent3 7 7 2 2" xfId="19634" xr:uid="{00000000-0005-0000-0000-00001C200000}"/>
    <cellStyle name="20% - Accent3 7 7 2 2 2" xfId="39466" xr:uid="{00000000-0005-0000-0000-00001D200000}"/>
    <cellStyle name="20% - Accent3 7 7 2 3" xfId="29552" xr:uid="{00000000-0005-0000-0000-00001E200000}"/>
    <cellStyle name="20% - Accent3 7 7 3" xfId="14677" xr:uid="{00000000-0005-0000-0000-00001F200000}"/>
    <cellStyle name="20% - Accent3 7 7 3 2" xfId="34509" xr:uid="{00000000-0005-0000-0000-000020200000}"/>
    <cellStyle name="20% - Accent3 7 7 4" xfId="24595" xr:uid="{00000000-0005-0000-0000-000021200000}"/>
    <cellStyle name="20% - Accent3 7 8" xfId="5321" xr:uid="{00000000-0005-0000-0000-000022200000}"/>
    <cellStyle name="20% - Accent3 7 8 2" xfId="15235" xr:uid="{00000000-0005-0000-0000-000023200000}"/>
    <cellStyle name="20% - Accent3 7 8 2 2" xfId="35067" xr:uid="{00000000-0005-0000-0000-000024200000}"/>
    <cellStyle name="20% - Accent3 7 8 3" xfId="25153" xr:uid="{00000000-0005-0000-0000-000025200000}"/>
    <cellStyle name="20% - Accent3 7 9" xfId="10278" xr:uid="{00000000-0005-0000-0000-000026200000}"/>
    <cellStyle name="20% - Accent3 7 9 2" xfId="30110" xr:uid="{00000000-0005-0000-0000-000027200000}"/>
    <cellStyle name="20% - Accent3 8" xfId="1184" xr:uid="{00000000-0005-0000-0000-000028200000}"/>
    <cellStyle name="20% - Accent3 8 2" xfId="3204" xr:uid="{00000000-0005-0000-0000-000029200000}"/>
    <cellStyle name="20% - Accent3 8 2 2" xfId="8161" xr:uid="{00000000-0005-0000-0000-00002A200000}"/>
    <cellStyle name="20% - Accent3 8 2 2 2" xfId="18075" xr:uid="{00000000-0005-0000-0000-00002B200000}"/>
    <cellStyle name="20% - Accent3 8 2 2 2 2" xfId="37907" xr:uid="{00000000-0005-0000-0000-00002C200000}"/>
    <cellStyle name="20% - Accent3 8 2 2 3" xfId="27993" xr:uid="{00000000-0005-0000-0000-00002D200000}"/>
    <cellStyle name="20% - Accent3 8 2 3" xfId="13118" xr:uid="{00000000-0005-0000-0000-00002E200000}"/>
    <cellStyle name="20% - Accent3 8 2 3 2" xfId="32950" xr:uid="{00000000-0005-0000-0000-00002F200000}"/>
    <cellStyle name="20% - Accent3 8 2 4" xfId="23036" xr:uid="{00000000-0005-0000-0000-000030200000}"/>
    <cellStyle name="20% - Accent3 8 3" xfId="6159" xr:uid="{00000000-0005-0000-0000-000031200000}"/>
    <cellStyle name="20% - Accent3 8 3 2" xfId="16073" xr:uid="{00000000-0005-0000-0000-000032200000}"/>
    <cellStyle name="20% - Accent3 8 3 2 2" xfId="35905" xr:uid="{00000000-0005-0000-0000-000033200000}"/>
    <cellStyle name="20% - Accent3 8 3 3" xfId="25991" xr:uid="{00000000-0005-0000-0000-000034200000}"/>
    <cellStyle name="20% - Accent3 8 4" xfId="11116" xr:uid="{00000000-0005-0000-0000-000035200000}"/>
    <cellStyle name="20% - Accent3 8 4 2" xfId="30948" xr:uid="{00000000-0005-0000-0000-000036200000}"/>
    <cellStyle name="20% - Accent3 8 5" xfId="21034" xr:uid="{00000000-0005-0000-0000-000037200000}"/>
    <cellStyle name="20% - Accent3 9" xfId="2638" xr:uid="{00000000-0005-0000-0000-000038200000}"/>
    <cellStyle name="20% - Accent3 9 2" xfId="7603" xr:uid="{00000000-0005-0000-0000-000039200000}"/>
    <cellStyle name="20% - Accent3 9 2 2" xfId="17517" xr:uid="{00000000-0005-0000-0000-00003A200000}"/>
    <cellStyle name="20% - Accent3 9 2 2 2" xfId="37349" xr:uid="{00000000-0005-0000-0000-00003B200000}"/>
    <cellStyle name="20% - Accent3 9 2 3" xfId="27435" xr:uid="{00000000-0005-0000-0000-00003C200000}"/>
    <cellStyle name="20% - Accent3 9 3" xfId="12560" xr:uid="{00000000-0005-0000-0000-00003D200000}"/>
    <cellStyle name="20% - Accent3 9 3 2" xfId="32392" xr:uid="{00000000-0005-0000-0000-00003E200000}"/>
    <cellStyle name="20% - Accent3 9 4" xfId="22478" xr:uid="{00000000-0005-0000-0000-00003F200000}"/>
    <cellStyle name="20% - Accent4" xfId="33" builtinId="42" customBuiltin="1"/>
    <cellStyle name="20% - Accent4 10" xfId="1916" xr:uid="{00000000-0005-0000-0000-000041200000}"/>
    <cellStyle name="20% - Accent4 10 2" xfId="6883" xr:uid="{00000000-0005-0000-0000-000042200000}"/>
    <cellStyle name="20% - Accent4 10 2 2" xfId="16797" xr:uid="{00000000-0005-0000-0000-000043200000}"/>
    <cellStyle name="20% - Accent4 10 2 2 2" xfId="36629" xr:uid="{00000000-0005-0000-0000-000044200000}"/>
    <cellStyle name="20% - Accent4 10 2 3" xfId="26715" xr:uid="{00000000-0005-0000-0000-000045200000}"/>
    <cellStyle name="20% - Accent4 10 3" xfId="11840" xr:uid="{00000000-0005-0000-0000-000046200000}"/>
    <cellStyle name="20% - Accent4 10 3 2" xfId="31672" xr:uid="{00000000-0005-0000-0000-000047200000}"/>
    <cellStyle name="20% - Accent4 10 4" xfId="21758" xr:uid="{00000000-0005-0000-0000-000048200000}"/>
    <cellStyle name="20% - Accent4 11" xfId="626" xr:uid="{00000000-0005-0000-0000-000049200000}"/>
    <cellStyle name="20% - Accent4 11 2" xfId="5603" xr:uid="{00000000-0005-0000-0000-00004A200000}"/>
    <cellStyle name="20% - Accent4 11 2 2" xfId="15517" xr:uid="{00000000-0005-0000-0000-00004B200000}"/>
    <cellStyle name="20% - Accent4 11 2 2 2" xfId="35349" xr:uid="{00000000-0005-0000-0000-00004C200000}"/>
    <cellStyle name="20% - Accent4 11 2 3" xfId="25435" xr:uid="{00000000-0005-0000-0000-00004D200000}"/>
    <cellStyle name="20% - Accent4 11 3" xfId="10560" xr:uid="{00000000-0005-0000-0000-00004E200000}"/>
    <cellStyle name="20% - Accent4 11 3 2" xfId="30392" xr:uid="{00000000-0005-0000-0000-00004F200000}"/>
    <cellStyle name="20% - Accent4 11 4" xfId="20478" xr:uid="{00000000-0005-0000-0000-000050200000}"/>
    <cellStyle name="20% - Accent4 12" xfId="3928" xr:uid="{00000000-0005-0000-0000-000051200000}"/>
    <cellStyle name="20% - Accent4 12 2" xfId="8885" xr:uid="{00000000-0005-0000-0000-000052200000}"/>
    <cellStyle name="20% - Accent4 12 2 2" xfId="18799" xr:uid="{00000000-0005-0000-0000-000053200000}"/>
    <cellStyle name="20% - Accent4 12 2 2 2" xfId="38631" xr:uid="{00000000-0005-0000-0000-000054200000}"/>
    <cellStyle name="20% - Accent4 12 2 3" xfId="28717" xr:uid="{00000000-0005-0000-0000-000055200000}"/>
    <cellStyle name="20% - Accent4 12 3" xfId="13842" xr:uid="{00000000-0005-0000-0000-000056200000}"/>
    <cellStyle name="20% - Accent4 12 3 2" xfId="33674" xr:uid="{00000000-0005-0000-0000-000057200000}"/>
    <cellStyle name="20% - Accent4 12 4" xfId="23760" xr:uid="{00000000-0005-0000-0000-000058200000}"/>
    <cellStyle name="20% - Accent4 13" xfId="4486" xr:uid="{00000000-0005-0000-0000-000059200000}"/>
    <cellStyle name="20% - Accent4 13 2" xfId="9443" xr:uid="{00000000-0005-0000-0000-00005A200000}"/>
    <cellStyle name="20% - Accent4 13 2 2" xfId="19357" xr:uid="{00000000-0005-0000-0000-00005B200000}"/>
    <cellStyle name="20% - Accent4 13 2 2 2" xfId="39189" xr:uid="{00000000-0005-0000-0000-00005C200000}"/>
    <cellStyle name="20% - Accent4 13 2 3" xfId="29275" xr:uid="{00000000-0005-0000-0000-00005D200000}"/>
    <cellStyle name="20% - Accent4 13 3" xfId="14400" xr:uid="{00000000-0005-0000-0000-00005E200000}"/>
    <cellStyle name="20% - Accent4 13 3 2" xfId="34232" xr:uid="{00000000-0005-0000-0000-00005F200000}"/>
    <cellStyle name="20% - Accent4 13 4" xfId="24318" xr:uid="{00000000-0005-0000-0000-000060200000}"/>
    <cellStyle name="20% - Accent4 14" xfId="5044" xr:uid="{00000000-0005-0000-0000-000061200000}"/>
    <cellStyle name="20% - Accent4 14 2" xfId="14958" xr:uid="{00000000-0005-0000-0000-000062200000}"/>
    <cellStyle name="20% - Accent4 14 2 2" xfId="34790" xr:uid="{00000000-0005-0000-0000-000063200000}"/>
    <cellStyle name="20% - Accent4 14 3" xfId="24876" xr:uid="{00000000-0005-0000-0000-000064200000}"/>
    <cellStyle name="20% - Accent4 15" xfId="10001" xr:uid="{00000000-0005-0000-0000-000065200000}"/>
    <cellStyle name="20% - Accent4 15 2" xfId="29833" xr:uid="{00000000-0005-0000-0000-000066200000}"/>
    <cellStyle name="20% - Accent4 16" xfId="19916" xr:uid="{00000000-0005-0000-0000-000067200000}"/>
    <cellStyle name="20% - Accent4 2" xfId="73" xr:uid="{00000000-0005-0000-0000-000068200000}"/>
    <cellStyle name="20% - Accent4 2 10" xfId="639" xr:uid="{00000000-0005-0000-0000-000069200000}"/>
    <cellStyle name="20% - Accent4 2 10 2" xfId="5616" xr:uid="{00000000-0005-0000-0000-00006A200000}"/>
    <cellStyle name="20% - Accent4 2 10 2 2" xfId="15530" xr:uid="{00000000-0005-0000-0000-00006B200000}"/>
    <cellStyle name="20% - Accent4 2 10 2 2 2" xfId="35362" xr:uid="{00000000-0005-0000-0000-00006C200000}"/>
    <cellStyle name="20% - Accent4 2 10 2 3" xfId="25448" xr:uid="{00000000-0005-0000-0000-00006D200000}"/>
    <cellStyle name="20% - Accent4 2 10 3" xfId="10573" xr:uid="{00000000-0005-0000-0000-00006E200000}"/>
    <cellStyle name="20% - Accent4 2 10 3 2" xfId="30405" xr:uid="{00000000-0005-0000-0000-00006F200000}"/>
    <cellStyle name="20% - Accent4 2 10 4" xfId="20491" xr:uid="{00000000-0005-0000-0000-000070200000}"/>
    <cellStyle name="20% - Accent4 2 11" xfId="3941" xr:uid="{00000000-0005-0000-0000-000071200000}"/>
    <cellStyle name="20% - Accent4 2 11 2" xfId="8898" xr:uid="{00000000-0005-0000-0000-000072200000}"/>
    <cellStyle name="20% - Accent4 2 11 2 2" xfId="18812" xr:uid="{00000000-0005-0000-0000-000073200000}"/>
    <cellStyle name="20% - Accent4 2 11 2 2 2" xfId="38644" xr:uid="{00000000-0005-0000-0000-000074200000}"/>
    <cellStyle name="20% - Accent4 2 11 2 3" xfId="28730" xr:uid="{00000000-0005-0000-0000-000075200000}"/>
    <cellStyle name="20% - Accent4 2 11 3" xfId="13855" xr:uid="{00000000-0005-0000-0000-000076200000}"/>
    <cellStyle name="20% - Accent4 2 11 3 2" xfId="33687" xr:uid="{00000000-0005-0000-0000-000077200000}"/>
    <cellStyle name="20% - Accent4 2 11 4" xfId="23773" xr:uid="{00000000-0005-0000-0000-000078200000}"/>
    <cellStyle name="20% - Accent4 2 12" xfId="4499" xr:uid="{00000000-0005-0000-0000-000079200000}"/>
    <cellStyle name="20% - Accent4 2 12 2" xfId="9456" xr:uid="{00000000-0005-0000-0000-00007A200000}"/>
    <cellStyle name="20% - Accent4 2 12 2 2" xfId="19370" xr:uid="{00000000-0005-0000-0000-00007B200000}"/>
    <cellStyle name="20% - Accent4 2 12 2 2 2" xfId="39202" xr:uid="{00000000-0005-0000-0000-00007C200000}"/>
    <cellStyle name="20% - Accent4 2 12 2 3" xfId="29288" xr:uid="{00000000-0005-0000-0000-00007D200000}"/>
    <cellStyle name="20% - Accent4 2 12 3" xfId="14413" xr:uid="{00000000-0005-0000-0000-00007E200000}"/>
    <cellStyle name="20% - Accent4 2 12 3 2" xfId="34245" xr:uid="{00000000-0005-0000-0000-00007F200000}"/>
    <cellStyle name="20% - Accent4 2 12 4" xfId="24331" xr:uid="{00000000-0005-0000-0000-000080200000}"/>
    <cellStyle name="20% - Accent4 2 13" xfId="5057" xr:uid="{00000000-0005-0000-0000-000081200000}"/>
    <cellStyle name="20% - Accent4 2 13 2" xfId="14971" xr:uid="{00000000-0005-0000-0000-000082200000}"/>
    <cellStyle name="20% - Accent4 2 13 2 2" xfId="34803" xr:uid="{00000000-0005-0000-0000-000083200000}"/>
    <cellStyle name="20% - Accent4 2 13 3" xfId="24889" xr:uid="{00000000-0005-0000-0000-000084200000}"/>
    <cellStyle name="20% - Accent4 2 14" xfId="10014" xr:uid="{00000000-0005-0000-0000-000085200000}"/>
    <cellStyle name="20% - Accent4 2 14 2" xfId="29846" xr:uid="{00000000-0005-0000-0000-000086200000}"/>
    <cellStyle name="20% - Accent4 2 15" xfId="19932" xr:uid="{00000000-0005-0000-0000-000087200000}"/>
    <cellStyle name="20% - Accent4 2 2" xfId="112" xr:uid="{00000000-0005-0000-0000-000088200000}"/>
    <cellStyle name="20% - Accent4 2 2 10" xfId="4538" xr:uid="{00000000-0005-0000-0000-000089200000}"/>
    <cellStyle name="20% - Accent4 2 2 10 2" xfId="9495" xr:uid="{00000000-0005-0000-0000-00008A200000}"/>
    <cellStyle name="20% - Accent4 2 2 10 2 2" xfId="19409" xr:uid="{00000000-0005-0000-0000-00008B200000}"/>
    <cellStyle name="20% - Accent4 2 2 10 2 2 2" xfId="39241" xr:uid="{00000000-0005-0000-0000-00008C200000}"/>
    <cellStyle name="20% - Accent4 2 2 10 2 3" xfId="29327" xr:uid="{00000000-0005-0000-0000-00008D200000}"/>
    <cellStyle name="20% - Accent4 2 2 10 3" xfId="14452" xr:uid="{00000000-0005-0000-0000-00008E200000}"/>
    <cellStyle name="20% - Accent4 2 2 10 3 2" xfId="34284" xr:uid="{00000000-0005-0000-0000-00008F200000}"/>
    <cellStyle name="20% - Accent4 2 2 10 4" xfId="24370" xr:uid="{00000000-0005-0000-0000-000090200000}"/>
    <cellStyle name="20% - Accent4 2 2 11" xfId="5096" xr:uid="{00000000-0005-0000-0000-000091200000}"/>
    <cellStyle name="20% - Accent4 2 2 11 2" xfId="15010" xr:uid="{00000000-0005-0000-0000-000092200000}"/>
    <cellStyle name="20% - Accent4 2 2 11 2 2" xfId="34842" xr:uid="{00000000-0005-0000-0000-000093200000}"/>
    <cellStyle name="20% - Accent4 2 2 11 3" xfId="24928" xr:uid="{00000000-0005-0000-0000-000094200000}"/>
    <cellStyle name="20% - Accent4 2 2 12" xfId="10053" xr:uid="{00000000-0005-0000-0000-000095200000}"/>
    <cellStyle name="20% - Accent4 2 2 12 2" xfId="29885" xr:uid="{00000000-0005-0000-0000-000096200000}"/>
    <cellStyle name="20% - Accent4 2 2 13" xfId="19971" xr:uid="{00000000-0005-0000-0000-000097200000}"/>
    <cellStyle name="20% - Accent4 2 2 2" xfId="180" xr:uid="{00000000-0005-0000-0000-000098200000}"/>
    <cellStyle name="20% - Accent4 2 2 2 10" xfId="5162" xr:uid="{00000000-0005-0000-0000-000099200000}"/>
    <cellStyle name="20% - Accent4 2 2 2 10 2" xfId="15076" xr:uid="{00000000-0005-0000-0000-00009A200000}"/>
    <cellStyle name="20% - Accent4 2 2 2 10 2 2" xfId="34908" xr:uid="{00000000-0005-0000-0000-00009B200000}"/>
    <cellStyle name="20% - Accent4 2 2 2 10 3" xfId="24994" xr:uid="{00000000-0005-0000-0000-00009C200000}"/>
    <cellStyle name="20% - Accent4 2 2 2 11" xfId="10119" xr:uid="{00000000-0005-0000-0000-00009D200000}"/>
    <cellStyle name="20% - Accent4 2 2 2 11 2" xfId="29951" xr:uid="{00000000-0005-0000-0000-00009E200000}"/>
    <cellStyle name="20% - Accent4 2 2 2 12" xfId="20037" xr:uid="{00000000-0005-0000-0000-00009F200000}"/>
    <cellStyle name="20% - Accent4 2 2 2 2" xfId="320" xr:uid="{00000000-0005-0000-0000-0000A0200000}"/>
    <cellStyle name="20% - Accent4 2 2 2 2 10" xfId="10258" xr:uid="{00000000-0005-0000-0000-0000A1200000}"/>
    <cellStyle name="20% - Accent4 2 2 2 2 10 2" xfId="30090" xr:uid="{00000000-0005-0000-0000-0000A2200000}"/>
    <cellStyle name="20% - Accent4 2 2 2 2 11" xfId="20176" xr:uid="{00000000-0005-0000-0000-0000A3200000}"/>
    <cellStyle name="20% - Accent4 2 2 2 2 2" xfId="602" xr:uid="{00000000-0005-0000-0000-0000A4200000}"/>
    <cellStyle name="20% - Accent4 2 2 2 2 2 10" xfId="20455" xr:uid="{00000000-0005-0000-0000-0000A5200000}"/>
    <cellStyle name="20% - Accent4 2 2 2 2 2 2" xfId="1867" xr:uid="{00000000-0005-0000-0000-0000A6200000}"/>
    <cellStyle name="20% - Accent4 2 2 2 2 2 2 2" xfId="3880" xr:uid="{00000000-0005-0000-0000-0000A7200000}"/>
    <cellStyle name="20% - Accent4 2 2 2 2 2 2 2 2" xfId="8837" xr:uid="{00000000-0005-0000-0000-0000A8200000}"/>
    <cellStyle name="20% - Accent4 2 2 2 2 2 2 2 2 2" xfId="18751" xr:uid="{00000000-0005-0000-0000-0000A9200000}"/>
    <cellStyle name="20% - Accent4 2 2 2 2 2 2 2 2 2 2" xfId="38583" xr:uid="{00000000-0005-0000-0000-0000AA200000}"/>
    <cellStyle name="20% - Accent4 2 2 2 2 2 2 2 2 3" xfId="28669" xr:uid="{00000000-0005-0000-0000-0000AB200000}"/>
    <cellStyle name="20% - Accent4 2 2 2 2 2 2 2 3" xfId="13794" xr:uid="{00000000-0005-0000-0000-0000AC200000}"/>
    <cellStyle name="20% - Accent4 2 2 2 2 2 2 2 3 2" xfId="33626" xr:uid="{00000000-0005-0000-0000-0000AD200000}"/>
    <cellStyle name="20% - Accent4 2 2 2 2 2 2 2 4" xfId="23712" xr:uid="{00000000-0005-0000-0000-0000AE200000}"/>
    <cellStyle name="20% - Accent4 2 2 2 2 2 2 3" xfId="6835" xr:uid="{00000000-0005-0000-0000-0000AF200000}"/>
    <cellStyle name="20% - Accent4 2 2 2 2 2 2 3 2" xfId="16749" xr:uid="{00000000-0005-0000-0000-0000B0200000}"/>
    <cellStyle name="20% - Accent4 2 2 2 2 2 2 3 2 2" xfId="36581" xr:uid="{00000000-0005-0000-0000-0000B1200000}"/>
    <cellStyle name="20% - Accent4 2 2 2 2 2 2 3 3" xfId="26667" xr:uid="{00000000-0005-0000-0000-0000B2200000}"/>
    <cellStyle name="20% - Accent4 2 2 2 2 2 2 4" xfId="11792" xr:uid="{00000000-0005-0000-0000-0000B3200000}"/>
    <cellStyle name="20% - Accent4 2 2 2 2 2 2 4 2" xfId="31624" xr:uid="{00000000-0005-0000-0000-0000B4200000}"/>
    <cellStyle name="20% - Accent4 2 2 2 2 2 2 5" xfId="21710" xr:uid="{00000000-0005-0000-0000-0000B5200000}"/>
    <cellStyle name="20% - Accent4 2 2 2 2 2 3" xfId="3184" xr:uid="{00000000-0005-0000-0000-0000B6200000}"/>
    <cellStyle name="20% - Accent4 2 2 2 2 2 3 2" xfId="8141" xr:uid="{00000000-0005-0000-0000-0000B7200000}"/>
    <cellStyle name="20% - Accent4 2 2 2 2 2 3 2 2" xfId="18055" xr:uid="{00000000-0005-0000-0000-0000B8200000}"/>
    <cellStyle name="20% - Accent4 2 2 2 2 2 3 2 2 2" xfId="37887" xr:uid="{00000000-0005-0000-0000-0000B9200000}"/>
    <cellStyle name="20% - Accent4 2 2 2 2 2 3 2 3" xfId="27973" xr:uid="{00000000-0005-0000-0000-0000BA200000}"/>
    <cellStyle name="20% - Accent4 2 2 2 2 2 3 3" xfId="13098" xr:uid="{00000000-0005-0000-0000-0000BB200000}"/>
    <cellStyle name="20% - Accent4 2 2 2 2 2 3 3 2" xfId="32930" xr:uid="{00000000-0005-0000-0000-0000BC200000}"/>
    <cellStyle name="20% - Accent4 2 2 2 2 2 3 4" xfId="23016" xr:uid="{00000000-0005-0000-0000-0000BD200000}"/>
    <cellStyle name="20% - Accent4 2 2 2 2 2 4" xfId="2590" xr:uid="{00000000-0005-0000-0000-0000BE200000}"/>
    <cellStyle name="20% - Accent4 2 2 2 2 2 4 2" xfId="7557" xr:uid="{00000000-0005-0000-0000-0000BF200000}"/>
    <cellStyle name="20% - Accent4 2 2 2 2 2 4 2 2" xfId="17471" xr:uid="{00000000-0005-0000-0000-0000C0200000}"/>
    <cellStyle name="20% - Accent4 2 2 2 2 2 4 2 2 2" xfId="37303" xr:uid="{00000000-0005-0000-0000-0000C1200000}"/>
    <cellStyle name="20% - Accent4 2 2 2 2 2 4 2 3" xfId="27389" xr:uid="{00000000-0005-0000-0000-0000C2200000}"/>
    <cellStyle name="20% - Accent4 2 2 2 2 2 4 3" xfId="12514" xr:uid="{00000000-0005-0000-0000-0000C3200000}"/>
    <cellStyle name="20% - Accent4 2 2 2 2 2 4 3 2" xfId="32346" xr:uid="{00000000-0005-0000-0000-0000C4200000}"/>
    <cellStyle name="20% - Accent4 2 2 2 2 2 4 4" xfId="22432" xr:uid="{00000000-0005-0000-0000-0000C5200000}"/>
    <cellStyle name="20% - Accent4 2 2 2 2 2 5" xfId="1163" xr:uid="{00000000-0005-0000-0000-0000C6200000}"/>
    <cellStyle name="20% - Accent4 2 2 2 2 2 5 2" xfId="6139" xr:uid="{00000000-0005-0000-0000-0000C7200000}"/>
    <cellStyle name="20% - Accent4 2 2 2 2 2 5 2 2" xfId="16053" xr:uid="{00000000-0005-0000-0000-0000C8200000}"/>
    <cellStyle name="20% - Accent4 2 2 2 2 2 5 2 2 2" xfId="35885" xr:uid="{00000000-0005-0000-0000-0000C9200000}"/>
    <cellStyle name="20% - Accent4 2 2 2 2 2 5 2 3" xfId="25971" xr:uid="{00000000-0005-0000-0000-0000CA200000}"/>
    <cellStyle name="20% - Accent4 2 2 2 2 2 5 3" xfId="11096" xr:uid="{00000000-0005-0000-0000-0000CB200000}"/>
    <cellStyle name="20% - Accent4 2 2 2 2 2 5 3 2" xfId="30928" xr:uid="{00000000-0005-0000-0000-0000CC200000}"/>
    <cellStyle name="20% - Accent4 2 2 2 2 2 5 4" xfId="21014" xr:uid="{00000000-0005-0000-0000-0000CD200000}"/>
    <cellStyle name="20% - Accent4 2 2 2 2 2 6" xfId="4464" xr:uid="{00000000-0005-0000-0000-0000CE200000}"/>
    <cellStyle name="20% - Accent4 2 2 2 2 2 6 2" xfId="9421" xr:uid="{00000000-0005-0000-0000-0000CF200000}"/>
    <cellStyle name="20% - Accent4 2 2 2 2 2 6 2 2" xfId="19335" xr:uid="{00000000-0005-0000-0000-0000D0200000}"/>
    <cellStyle name="20% - Accent4 2 2 2 2 2 6 2 2 2" xfId="39167" xr:uid="{00000000-0005-0000-0000-0000D1200000}"/>
    <cellStyle name="20% - Accent4 2 2 2 2 2 6 2 3" xfId="29253" xr:uid="{00000000-0005-0000-0000-0000D2200000}"/>
    <cellStyle name="20% - Accent4 2 2 2 2 2 6 3" xfId="14378" xr:uid="{00000000-0005-0000-0000-0000D3200000}"/>
    <cellStyle name="20% - Accent4 2 2 2 2 2 6 3 2" xfId="34210" xr:uid="{00000000-0005-0000-0000-0000D4200000}"/>
    <cellStyle name="20% - Accent4 2 2 2 2 2 6 4" xfId="24296" xr:uid="{00000000-0005-0000-0000-0000D5200000}"/>
    <cellStyle name="20% - Accent4 2 2 2 2 2 7" xfId="5022" xr:uid="{00000000-0005-0000-0000-0000D6200000}"/>
    <cellStyle name="20% - Accent4 2 2 2 2 2 7 2" xfId="9979" xr:uid="{00000000-0005-0000-0000-0000D7200000}"/>
    <cellStyle name="20% - Accent4 2 2 2 2 2 7 2 2" xfId="19893" xr:uid="{00000000-0005-0000-0000-0000D8200000}"/>
    <cellStyle name="20% - Accent4 2 2 2 2 2 7 2 2 2" xfId="39725" xr:uid="{00000000-0005-0000-0000-0000D9200000}"/>
    <cellStyle name="20% - Accent4 2 2 2 2 2 7 2 3" xfId="29811" xr:uid="{00000000-0005-0000-0000-0000DA200000}"/>
    <cellStyle name="20% - Accent4 2 2 2 2 2 7 3" xfId="14936" xr:uid="{00000000-0005-0000-0000-0000DB200000}"/>
    <cellStyle name="20% - Accent4 2 2 2 2 2 7 3 2" xfId="34768" xr:uid="{00000000-0005-0000-0000-0000DC200000}"/>
    <cellStyle name="20% - Accent4 2 2 2 2 2 7 4" xfId="24854" xr:uid="{00000000-0005-0000-0000-0000DD200000}"/>
    <cellStyle name="20% - Accent4 2 2 2 2 2 8" xfId="5580" xr:uid="{00000000-0005-0000-0000-0000DE200000}"/>
    <cellStyle name="20% - Accent4 2 2 2 2 2 8 2" xfId="15494" xr:uid="{00000000-0005-0000-0000-0000DF200000}"/>
    <cellStyle name="20% - Accent4 2 2 2 2 2 8 2 2" xfId="35326" xr:uid="{00000000-0005-0000-0000-0000E0200000}"/>
    <cellStyle name="20% - Accent4 2 2 2 2 2 8 3" xfId="25412" xr:uid="{00000000-0005-0000-0000-0000E1200000}"/>
    <cellStyle name="20% - Accent4 2 2 2 2 2 9" xfId="10537" xr:uid="{00000000-0005-0000-0000-0000E2200000}"/>
    <cellStyle name="20% - Accent4 2 2 2 2 2 9 2" xfId="30369" xr:uid="{00000000-0005-0000-0000-0000E3200000}"/>
    <cellStyle name="20% - Accent4 2 2 2 2 3" xfId="1508" xr:uid="{00000000-0005-0000-0000-0000E4200000}"/>
    <cellStyle name="20% - Accent4 2 2 2 2 3 2" xfId="3521" xr:uid="{00000000-0005-0000-0000-0000E5200000}"/>
    <cellStyle name="20% - Accent4 2 2 2 2 3 2 2" xfId="8478" xr:uid="{00000000-0005-0000-0000-0000E6200000}"/>
    <cellStyle name="20% - Accent4 2 2 2 2 3 2 2 2" xfId="18392" xr:uid="{00000000-0005-0000-0000-0000E7200000}"/>
    <cellStyle name="20% - Accent4 2 2 2 2 3 2 2 2 2" xfId="38224" xr:uid="{00000000-0005-0000-0000-0000E8200000}"/>
    <cellStyle name="20% - Accent4 2 2 2 2 3 2 2 3" xfId="28310" xr:uid="{00000000-0005-0000-0000-0000E9200000}"/>
    <cellStyle name="20% - Accent4 2 2 2 2 3 2 3" xfId="13435" xr:uid="{00000000-0005-0000-0000-0000EA200000}"/>
    <cellStyle name="20% - Accent4 2 2 2 2 3 2 3 2" xfId="33267" xr:uid="{00000000-0005-0000-0000-0000EB200000}"/>
    <cellStyle name="20% - Accent4 2 2 2 2 3 2 4" xfId="23353" xr:uid="{00000000-0005-0000-0000-0000EC200000}"/>
    <cellStyle name="20% - Accent4 2 2 2 2 3 3" xfId="6476" xr:uid="{00000000-0005-0000-0000-0000ED200000}"/>
    <cellStyle name="20% - Accent4 2 2 2 2 3 3 2" xfId="16390" xr:uid="{00000000-0005-0000-0000-0000EE200000}"/>
    <cellStyle name="20% - Accent4 2 2 2 2 3 3 2 2" xfId="36222" xr:uid="{00000000-0005-0000-0000-0000EF200000}"/>
    <cellStyle name="20% - Accent4 2 2 2 2 3 3 3" xfId="26308" xr:uid="{00000000-0005-0000-0000-0000F0200000}"/>
    <cellStyle name="20% - Accent4 2 2 2 2 3 4" xfId="11433" xr:uid="{00000000-0005-0000-0000-0000F1200000}"/>
    <cellStyle name="20% - Accent4 2 2 2 2 3 4 2" xfId="31265" xr:uid="{00000000-0005-0000-0000-0000F2200000}"/>
    <cellStyle name="20% - Accent4 2 2 2 2 3 5" xfId="21351" xr:uid="{00000000-0005-0000-0000-0000F3200000}"/>
    <cellStyle name="20% - Accent4 2 2 2 2 4" xfId="2903" xr:uid="{00000000-0005-0000-0000-0000F4200000}"/>
    <cellStyle name="20% - Accent4 2 2 2 2 4 2" xfId="7862" xr:uid="{00000000-0005-0000-0000-0000F5200000}"/>
    <cellStyle name="20% - Accent4 2 2 2 2 4 2 2" xfId="17776" xr:uid="{00000000-0005-0000-0000-0000F6200000}"/>
    <cellStyle name="20% - Accent4 2 2 2 2 4 2 2 2" xfId="37608" xr:uid="{00000000-0005-0000-0000-0000F7200000}"/>
    <cellStyle name="20% - Accent4 2 2 2 2 4 2 3" xfId="27694" xr:uid="{00000000-0005-0000-0000-0000F8200000}"/>
    <cellStyle name="20% - Accent4 2 2 2 2 4 3" xfId="12819" xr:uid="{00000000-0005-0000-0000-0000F9200000}"/>
    <cellStyle name="20% - Accent4 2 2 2 2 4 3 2" xfId="32651" xr:uid="{00000000-0005-0000-0000-0000FA200000}"/>
    <cellStyle name="20% - Accent4 2 2 2 2 4 4" xfId="22737" xr:uid="{00000000-0005-0000-0000-0000FB200000}"/>
    <cellStyle name="20% - Accent4 2 2 2 2 5" xfId="2231" xr:uid="{00000000-0005-0000-0000-0000FC200000}"/>
    <cellStyle name="20% - Accent4 2 2 2 2 5 2" xfId="7198" xr:uid="{00000000-0005-0000-0000-0000FD200000}"/>
    <cellStyle name="20% - Accent4 2 2 2 2 5 2 2" xfId="17112" xr:uid="{00000000-0005-0000-0000-0000FE200000}"/>
    <cellStyle name="20% - Accent4 2 2 2 2 5 2 2 2" xfId="36944" xr:uid="{00000000-0005-0000-0000-0000FF200000}"/>
    <cellStyle name="20% - Accent4 2 2 2 2 5 2 3" xfId="27030" xr:uid="{00000000-0005-0000-0000-000000210000}"/>
    <cellStyle name="20% - Accent4 2 2 2 2 5 3" xfId="12155" xr:uid="{00000000-0005-0000-0000-000001210000}"/>
    <cellStyle name="20% - Accent4 2 2 2 2 5 3 2" xfId="31987" xr:uid="{00000000-0005-0000-0000-000002210000}"/>
    <cellStyle name="20% - Accent4 2 2 2 2 5 4" xfId="22073" xr:uid="{00000000-0005-0000-0000-000003210000}"/>
    <cellStyle name="20% - Accent4 2 2 2 2 6" xfId="883" xr:uid="{00000000-0005-0000-0000-000004210000}"/>
    <cellStyle name="20% - Accent4 2 2 2 2 6 2" xfId="5860" xr:uid="{00000000-0005-0000-0000-000005210000}"/>
    <cellStyle name="20% - Accent4 2 2 2 2 6 2 2" xfId="15774" xr:uid="{00000000-0005-0000-0000-000006210000}"/>
    <cellStyle name="20% - Accent4 2 2 2 2 6 2 2 2" xfId="35606" xr:uid="{00000000-0005-0000-0000-000007210000}"/>
    <cellStyle name="20% - Accent4 2 2 2 2 6 2 3" xfId="25692" xr:uid="{00000000-0005-0000-0000-000008210000}"/>
    <cellStyle name="20% - Accent4 2 2 2 2 6 3" xfId="10817" xr:uid="{00000000-0005-0000-0000-000009210000}"/>
    <cellStyle name="20% - Accent4 2 2 2 2 6 3 2" xfId="30649" xr:uid="{00000000-0005-0000-0000-00000A210000}"/>
    <cellStyle name="20% - Accent4 2 2 2 2 6 4" xfId="20735" xr:uid="{00000000-0005-0000-0000-00000B210000}"/>
    <cellStyle name="20% - Accent4 2 2 2 2 7" xfId="4185" xr:uid="{00000000-0005-0000-0000-00000C210000}"/>
    <cellStyle name="20% - Accent4 2 2 2 2 7 2" xfId="9142" xr:uid="{00000000-0005-0000-0000-00000D210000}"/>
    <cellStyle name="20% - Accent4 2 2 2 2 7 2 2" xfId="19056" xr:uid="{00000000-0005-0000-0000-00000E210000}"/>
    <cellStyle name="20% - Accent4 2 2 2 2 7 2 2 2" xfId="38888" xr:uid="{00000000-0005-0000-0000-00000F210000}"/>
    <cellStyle name="20% - Accent4 2 2 2 2 7 2 3" xfId="28974" xr:uid="{00000000-0005-0000-0000-000010210000}"/>
    <cellStyle name="20% - Accent4 2 2 2 2 7 3" xfId="14099" xr:uid="{00000000-0005-0000-0000-000011210000}"/>
    <cellStyle name="20% - Accent4 2 2 2 2 7 3 2" xfId="33931" xr:uid="{00000000-0005-0000-0000-000012210000}"/>
    <cellStyle name="20% - Accent4 2 2 2 2 7 4" xfId="24017" xr:uid="{00000000-0005-0000-0000-000013210000}"/>
    <cellStyle name="20% - Accent4 2 2 2 2 8" xfId="4743" xr:uid="{00000000-0005-0000-0000-000014210000}"/>
    <cellStyle name="20% - Accent4 2 2 2 2 8 2" xfId="9700" xr:uid="{00000000-0005-0000-0000-000015210000}"/>
    <cellStyle name="20% - Accent4 2 2 2 2 8 2 2" xfId="19614" xr:uid="{00000000-0005-0000-0000-000016210000}"/>
    <cellStyle name="20% - Accent4 2 2 2 2 8 2 2 2" xfId="39446" xr:uid="{00000000-0005-0000-0000-000017210000}"/>
    <cellStyle name="20% - Accent4 2 2 2 2 8 2 3" xfId="29532" xr:uid="{00000000-0005-0000-0000-000018210000}"/>
    <cellStyle name="20% - Accent4 2 2 2 2 8 3" xfId="14657" xr:uid="{00000000-0005-0000-0000-000019210000}"/>
    <cellStyle name="20% - Accent4 2 2 2 2 8 3 2" xfId="34489" xr:uid="{00000000-0005-0000-0000-00001A210000}"/>
    <cellStyle name="20% - Accent4 2 2 2 2 8 4" xfId="24575" xr:uid="{00000000-0005-0000-0000-00001B210000}"/>
    <cellStyle name="20% - Accent4 2 2 2 2 9" xfId="5301" xr:uid="{00000000-0005-0000-0000-00001C210000}"/>
    <cellStyle name="20% - Accent4 2 2 2 2 9 2" xfId="15215" xr:uid="{00000000-0005-0000-0000-00001D210000}"/>
    <cellStyle name="20% - Accent4 2 2 2 2 9 2 2" xfId="35047" xr:uid="{00000000-0005-0000-0000-00001E210000}"/>
    <cellStyle name="20% - Accent4 2 2 2 2 9 3" xfId="25133" xr:uid="{00000000-0005-0000-0000-00001F210000}"/>
    <cellStyle name="20% - Accent4 2 2 2 3" xfId="463" xr:uid="{00000000-0005-0000-0000-000020210000}"/>
    <cellStyle name="20% - Accent4 2 2 2 3 10" xfId="20316" xr:uid="{00000000-0005-0000-0000-000021210000}"/>
    <cellStyle name="20% - Accent4 2 2 2 3 2" xfId="1687" xr:uid="{00000000-0005-0000-0000-000022210000}"/>
    <cellStyle name="20% - Accent4 2 2 2 3 2 2" xfId="3700" xr:uid="{00000000-0005-0000-0000-000023210000}"/>
    <cellStyle name="20% - Accent4 2 2 2 3 2 2 2" xfId="8657" xr:uid="{00000000-0005-0000-0000-000024210000}"/>
    <cellStyle name="20% - Accent4 2 2 2 3 2 2 2 2" xfId="18571" xr:uid="{00000000-0005-0000-0000-000025210000}"/>
    <cellStyle name="20% - Accent4 2 2 2 3 2 2 2 2 2" xfId="38403" xr:uid="{00000000-0005-0000-0000-000026210000}"/>
    <cellStyle name="20% - Accent4 2 2 2 3 2 2 2 3" xfId="28489" xr:uid="{00000000-0005-0000-0000-000027210000}"/>
    <cellStyle name="20% - Accent4 2 2 2 3 2 2 3" xfId="13614" xr:uid="{00000000-0005-0000-0000-000028210000}"/>
    <cellStyle name="20% - Accent4 2 2 2 3 2 2 3 2" xfId="33446" xr:uid="{00000000-0005-0000-0000-000029210000}"/>
    <cellStyle name="20% - Accent4 2 2 2 3 2 2 4" xfId="23532" xr:uid="{00000000-0005-0000-0000-00002A210000}"/>
    <cellStyle name="20% - Accent4 2 2 2 3 2 3" xfId="6655" xr:uid="{00000000-0005-0000-0000-00002B210000}"/>
    <cellStyle name="20% - Accent4 2 2 2 3 2 3 2" xfId="16569" xr:uid="{00000000-0005-0000-0000-00002C210000}"/>
    <cellStyle name="20% - Accent4 2 2 2 3 2 3 2 2" xfId="36401" xr:uid="{00000000-0005-0000-0000-00002D210000}"/>
    <cellStyle name="20% - Accent4 2 2 2 3 2 3 3" xfId="26487" xr:uid="{00000000-0005-0000-0000-00002E210000}"/>
    <cellStyle name="20% - Accent4 2 2 2 3 2 4" xfId="11612" xr:uid="{00000000-0005-0000-0000-00002F210000}"/>
    <cellStyle name="20% - Accent4 2 2 2 3 2 4 2" xfId="31444" xr:uid="{00000000-0005-0000-0000-000030210000}"/>
    <cellStyle name="20% - Accent4 2 2 2 3 2 5" xfId="21530" xr:uid="{00000000-0005-0000-0000-000031210000}"/>
    <cellStyle name="20% - Accent4 2 2 2 3 3" xfId="3045" xr:uid="{00000000-0005-0000-0000-000032210000}"/>
    <cellStyle name="20% - Accent4 2 2 2 3 3 2" xfId="8002" xr:uid="{00000000-0005-0000-0000-000033210000}"/>
    <cellStyle name="20% - Accent4 2 2 2 3 3 2 2" xfId="17916" xr:uid="{00000000-0005-0000-0000-000034210000}"/>
    <cellStyle name="20% - Accent4 2 2 2 3 3 2 2 2" xfId="37748" xr:uid="{00000000-0005-0000-0000-000035210000}"/>
    <cellStyle name="20% - Accent4 2 2 2 3 3 2 3" xfId="27834" xr:uid="{00000000-0005-0000-0000-000036210000}"/>
    <cellStyle name="20% - Accent4 2 2 2 3 3 3" xfId="12959" xr:uid="{00000000-0005-0000-0000-000037210000}"/>
    <cellStyle name="20% - Accent4 2 2 2 3 3 3 2" xfId="32791" xr:uid="{00000000-0005-0000-0000-000038210000}"/>
    <cellStyle name="20% - Accent4 2 2 2 3 3 4" xfId="22877" xr:uid="{00000000-0005-0000-0000-000039210000}"/>
    <cellStyle name="20% - Accent4 2 2 2 3 4" xfId="2410" xr:uid="{00000000-0005-0000-0000-00003A210000}"/>
    <cellStyle name="20% - Accent4 2 2 2 3 4 2" xfId="7377" xr:uid="{00000000-0005-0000-0000-00003B210000}"/>
    <cellStyle name="20% - Accent4 2 2 2 3 4 2 2" xfId="17291" xr:uid="{00000000-0005-0000-0000-00003C210000}"/>
    <cellStyle name="20% - Accent4 2 2 2 3 4 2 2 2" xfId="37123" xr:uid="{00000000-0005-0000-0000-00003D210000}"/>
    <cellStyle name="20% - Accent4 2 2 2 3 4 2 3" xfId="27209" xr:uid="{00000000-0005-0000-0000-00003E210000}"/>
    <cellStyle name="20% - Accent4 2 2 2 3 4 3" xfId="12334" xr:uid="{00000000-0005-0000-0000-00003F210000}"/>
    <cellStyle name="20% - Accent4 2 2 2 3 4 3 2" xfId="32166" xr:uid="{00000000-0005-0000-0000-000040210000}"/>
    <cellStyle name="20% - Accent4 2 2 2 3 4 4" xfId="22252" xr:uid="{00000000-0005-0000-0000-000041210000}"/>
    <cellStyle name="20% - Accent4 2 2 2 3 5" xfId="1024" xr:uid="{00000000-0005-0000-0000-000042210000}"/>
    <cellStyle name="20% - Accent4 2 2 2 3 5 2" xfId="6000" xr:uid="{00000000-0005-0000-0000-000043210000}"/>
    <cellStyle name="20% - Accent4 2 2 2 3 5 2 2" xfId="15914" xr:uid="{00000000-0005-0000-0000-000044210000}"/>
    <cellStyle name="20% - Accent4 2 2 2 3 5 2 2 2" xfId="35746" xr:uid="{00000000-0005-0000-0000-000045210000}"/>
    <cellStyle name="20% - Accent4 2 2 2 3 5 2 3" xfId="25832" xr:uid="{00000000-0005-0000-0000-000046210000}"/>
    <cellStyle name="20% - Accent4 2 2 2 3 5 3" xfId="10957" xr:uid="{00000000-0005-0000-0000-000047210000}"/>
    <cellStyle name="20% - Accent4 2 2 2 3 5 3 2" xfId="30789" xr:uid="{00000000-0005-0000-0000-000048210000}"/>
    <cellStyle name="20% - Accent4 2 2 2 3 5 4" xfId="20875" xr:uid="{00000000-0005-0000-0000-000049210000}"/>
    <cellStyle name="20% - Accent4 2 2 2 3 6" xfId="4325" xr:uid="{00000000-0005-0000-0000-00004A210000}"/>
    <cellStyle name="20% - Accent4 2 2 2 3 6 2" xfId="9282" xr:uid="{00000000-0005-0000-0000-00004B210000}"/>
    <cellStyle name="20% - Accent4 2 2 2 3 6 2 2" xfId="19196" xr:uid="{00000000-0005-0000-0000-00004C210000}"/>
    <cellStyle name="20% - Accent4 2 2 2 3 6 2 2 2" xfId="39028" xr:uid="{00000000-0005-0000-0000-00004D210000}"/>
    <cellStyle name="20% - Accent4 2 2 2 3 6 2 3" xfId="29114" xr:uid="{00000000-0005-0000-0000-00004E210000}"/>
    <cellStyle name="20% - Accent4 2 2 2 3 6 3" xfId="14239" xr:uid="{00000000-0005-0000-0000-00004F210000}"/>
    <cellStyle name="20% - Accent4 2 2 2 3 6 3 2" xfId="34071" xr:uid="{00000000-0005-0000-0000-000050210000}"/>
    <cellStyle name="20% - Accent4 2 2 2 3 6 4" xfId="24157" xr:uid="{00000000-0005-0000-0000-000051210000}"/>
    <cellStyle name="20% - Accent4 2 2 2 3 7" xfId="4883" xr:uid="{00000000-0005-0000-0000-000052210000}"/>
    <cellStyle name="20% - Accent4 2 2 2 3 7 2" xfId="9840" xr:uid="{00000000-0005-0000-0000-000053210000}"/>
    <cellStyle name="20% - Accent4 2 2 2 3 7 2 2" xfId="19754" xr:uid="{00000000-0005-0000-0000-000054210000}"/>
    <cellStyle name="20% - Accent4 2 2 2 3 7 2 2 2" xfId="39586" xr:uid="{00000000-0005-0000-0000-000055210000}"/>
    <cellStyle name="20% - Accent4 2 2 2 3 7 2 3" xfId="29672" xr:uid="{00000000-0005-0000-0000-000056210000}"/>
    <cellStyle name="20% - Accent4 2 2 2 3 7 3" xfId="14797" xr:uid="{00000000-0005-0000-0000-000057210000}"/>
    <cellStyle name="20% - Accent4 2 2 2 3 7 3 2" xfId="34629" xr:uid="{00000000-0005-0000-0000-000058210000}"/>
    <cellStyle name="20% - Accent4 2 2 2 3 7 4" xfId="24715" xr:uid="{00000000-0005-0000-0000-000059210000}"/>
    <cellStyle name="20% - Accent4 2 2 2 3 8" xfId="5441" xr:uid="{00000000-0005-0000-0000-00005A210000}"/>
    <cellStyle name="20% - Accent4 2 2 2 3 8 2" xfId="15355" xr:uid="{00000000-0005-0000-0000-00005B210000}"/>
    <cellStyle name="20% - Accent4 2 2 2 3 8 2 2" xfId="35187" xr:uid="{00000000-0005-0000-0000-00005C210000}"/>
    <cellStyle name="20% - Accent4 2 2 2 3 8 3" xfId="25273" xr:uid="{00000000-0005-0000-0000-00005D210000}"/>
    <cellStyle name="20% - Accent4 2 2 2 3 9" xfId="10398" xr:uid="{00000000-0005-0000-0000-00005E210000}"/>
    <cellStyle name="20% - Accent4 2 2 2 3 9 2" xfId="30230" xr:uid="{00000000-0005-0000-0000-00005F210000}"/>
    <cellStyle name="20% - Accent4 2 2 2 4" xfId="1328" xr:uid="{00000000-0005-0000-0000-000060210000}"/>
    <cellStyle name="20% - Accent4 2 2 2 4 2" xfId="3341" xr:uid="{00000000-0005-0000-0000-000061210000}"/>
    <cellStyle name="20% - Accent4 2 2 2 4 2 2" xfId="8298" xr:uid="{00000000-0005-0000-0000-000062210000}"/>
    <cellStyle name="20% - Accent4 2 2 2 4 2 2 2" xfId="18212" xr:uid="{00000000-0005-0000-0000-000063210000}"/>
    <cellStyle name="20% - Accent4 2 2 2 4 2 2 2 2" xfId="38044" xr:uid="{00000000-0005-0000-0000-000064210000}"/>
    <cellStyle name="20% - Accent4 2 2 2 4 2 2 3" xfId="28130" xr:uid="{00000000-0005-0000-0000-000065210000}"/>
    <cellStyle name="20% - Accent4 2 2 2 4 2 3" xfId="13255" xr:uid="{00000000-0005-0000-0000-000066210000}"/>
    <cellStyle name="20% - Accent4 2 2 2 4 2 3 2" xfId="33087" xr:uid="{00000000-0005-0000-0000-000067210000}"/>
    <cellStyle name="20% - Accent4 2 2 2 4 2 4" xfId="23173" xr:uid="{00000000-0005-0000-0000-000068210000}"/>
    <cellStyle name="20% - Accent4 2 2 2 4 3" xfId="6296" xr:uid="{00000000-0005-0000-0000-000069210000}"/>
    <cellStyle name="20% - Accent4 2 2 2 4 3 2" xfId="16210" xr:uid="{00000000-0005-0000-0000-00006A210000}"/>
    <cellStyle name="20% - Accent4 2 2 2 4 3 2 2" xfId="36042" xr:uid="{00000000-0005-0000-0000-00006B210000}"/>
    <cellStyle name="20% - Accent4 2 2 2 4 3 3" xfId="26128" xr:uid="{00000000-0005-0000-0000-00006C210000}"/>
    <cellStyle name="20% - Accent4 2 2 2 4 4" xfId="11253" xr:uid="{00000000-0005-0000-0000-00006D210000}"/>
    <cellStyle name="20% - Accent4 2 2 2 4 4 2" xfId="31085" xr:uid="{00000000-0005-0000-0000-00006E210000}"/>
    <cellStyle name="20% - Accent4 2 2 2 4 5" xfId="21171" xr:uid="{00000000-0005-0000-0000-00006F210000}"/>
    <cellStyle name="20% - Accent4 2 2 2 5" xfId="2763" xr:uid="{00000000-0005-0000-0000-000070210000}"/>
    <cellStyle name="20% - Accent4 2 2 2 5 2" xfId="7723" xr:uid="{00000000-0005-0000-0000-000071210000}"/>
    <cellStyle name="20% - Accent4 2 2 2 5 2 2" xfId="17637" xr:uid="{00000000-0005-0000-0000-000072210000}"/>
    <cellStyle name="20% - Accent4 2 2 2 5 2 2 2" xfId="37469" xr:uid="{00000000-0005-0000-0000-000073210000}"/>
    <cellStyle name="20% - Accent4 2 2 2 5 2 3" xfId="27555" xr:uid="{00000000-0005-0000-0000-000074210000}"/>
    <cellStyle name="20% - Accent4 2 2 2 5 3" xfId="12680" xr:uid="{00000000-0005-0000-0000-000075210000}"/>
    <cellStyle name="20% - Accent4 2 2 2 5 3 2" xfId="32512" xr:uid="{00000000-0005-0000-0000-000076210000}"/>
    <cellStyle name="20% - Accent4 2 2 2 5 4" xfId="22598" xr:uid="{00000000-0005-0000-0000-000077210000}"/>
    <cellStyle name="20% - Accent4 2 2 2 6" xfId="2051" xr:uid="{00000000-0005-0000-0000-000078210000}"/>
    <cellStyle name="20% - Accent4 2 2 2 6 2" xfId="7018" xr:uid="{00000000-0005-0000-0000-000079210000}"/>
    <cellStyle name="20% - Accent4 2 2 2 6 2 2" xfId="16932" xr:uid="{00000000-0005-0000-0000-00007A210000}"/>
    <cellStyle name="20% - Accent4 2 2 2 6 2 2 2" xfId="36764" xr:uid="{00000000-0005-0000-0000-00007B210000}"/>
    <cellStyle name="20% - Accent4 2 2 2 6 2 3" xfId="26850" xr:uid="{00000000-0005-0000-0000-00007C210000}"/>
    <cellStyle name="20% - Accent4 2 2 2 6 3" xfId="11975" xr:uid="{00000000-0005-0000-0000-00007D210000}"/>
    <cellStyle name="20% - Accent4 2 2 2 6 3 2" xfId="31807" xr:uid="{00000000-0005-0000-0000-00007E210000}"/>
    <cellStyle name="20% - Accent4 2 2 2 6 4" xfId="21893" xr:uid="{00000000-0005-0000-0000-00007F210000}"/>
    <cellStyle name="20% - Accent4 2 2 2 7" xfId="744" xr:uid="{00000000-0005-0000-0000-000080210000}"/>
    <cellStyle name="20% - Accent4 2 2 2 7 2" xfId="5721" xr:uid="{00000000-0005-0000-0000-000081210000}"/>
    <cellStyle name="20% - Accent4 2 2 2 7 2 2" xfId="15635" xr:uid="{00000000-0005-0000-0000-000082210000}"/>
    <cellStyle name="20% - Accent4 2 2 2 7 2 2 2" xfId="35467" xr:uid="{00000000-0005-0000-0000-000083210000}"/>
    <cellStyle name="20% - Accent4 2 2 2 7 2 3" xfId="25553" xr:uid="{00000000-0005-0000-0000-000084210000}"/>
    <cellStyle name="20% - Accent4 2 2 2 7 3" xfId="10678" xr:uid="{00000000-0005-0000-0000-000085210000}"/>
    <cellStyle name="20% - Accent4 2 2 2 7 3 2" xfId="30510" xr:uid="{00000000-0005-0000-0000-000086210000}"/>
    <cellStyle name="20% - Accent4 2 2 2 7 4" xfId="20596" xr:uid="{00000000-0005-0000-0000-000087210000}"/>
    <cellStyle name="20% - Accent4 2 2 2 8" xfId="4046" xr:uid="{00000000-0005-0000-0000-000088210000}"/>
    <cellStyle name="20% - Accent4 2 2 2 8 2" xfId="9003" xr:uid="{00000000-0005-0000-0000-000089210000}"/>
    <cellStyle name="20% - Accent4 2 2 2 8 2 2" xfId="18917" xr:uid="{00000000-0005-0000-0000-00008A210000}"/>
    <cellStyle name="20% - Accent4 2 2 2 8 2 2 2" xfId="38749" xr:uid="{00000000-0005-0000-0000-00008B210000}"/>
    <cellStyle name="20% - Accent4 2 2 2 8 2 3" xfId="28835" xr:uid="{00000000-0005-0000-0000-00008C210000}"/>
    <cellStyle name="20% - Accent4 2 2 2 8 3" xfId="13960" xr:uid="{00000000-0005-0000-0000-00008D210000}"/>
    <cellStyle name="20% - Accent4 2 2 2 8 3 2" xfId="33792" xr:uid="{00000000-0005-0000-0000-00008E210000}"/>
    <cellStyle name="20% - Accent4 2 2 2 8 4" xfId="23878" xr:uid="{00000000-0005-0000-0000-00008F210000}"/>
    <cellStyle name="20% - Accent4 2 2 2 9" xfId="4604" xr:uid="{00000000-0005-0000-0000-000090210000}"/>
    <cellStyle name="20% - Accent4 2 2 2 9 2" xfId="9561" xr:uid="{00000000-0005-0000-0000-000091210000}"/>
    <cellStyle name="20% - Accent4 2 2 2 9 2 2" xfId="19475" xr:uid="{00000000-0005-0000-0000-000092210000}"/>
    <cellStyle name="20% - Accent4 2 2 2 9 2 2 2" xfId="39307" xr:uid="{00000000-0005-0000-0000-000093210000}"/>
    <cellStyle name="20% - Accent4 2 2 2 9 2 3" xfId="29393" xr:uid="{00000000-0005-0000-0000-000094210000}"/>
    <cellStyle name="20% - Accent4 2 2 2 9 3" xfId="14518" xr:uid="{00000000-0005-0000-0000-000095210000}"/>
    <cellStyle name="20% - Accent4 2 2 2 9 3 2" xfId="34350" xr:uid="{00000000-0005-0000-0000-000096210000}"/>
    <cellStyle name="20% - Accent4 2 2 2 9 4" xfId="24436" xr:uid="{00000000-0005-0000-0000-000097210000}"/>
    <cellStyle name="20% - Accent4 2 2 3" xfId="254" xr:uid="{00000000-0005-0000-0000-000098210000}"/>
    <cellStyle name="20% - Accent4 2 2 3 10" xfId="10192" xr:uid="{00000000-0005-0000-0000-000099210000}"/>
    <cellStyle name="20% - Accent4 2 2 3 10 2" xfId="30024" xr:uid="{00000000-0005-0000-0000-00009A210000}"/>
    <cellStyle name="20% - Accent4 2 2 3 11" xfId="20110" xr:uid="{00000000-0005-0000-0000-00009B210000}"/>
    <cellStyle name="20% - Accent4 2 2 3 2" xfId="536" xr:uid="{00000000-0005-0000-0000-00009C210000}"/>
    <cellStyle name="20% - Accent4 2 2 3 2 10" xfId="20389" xr:uid="{00000000-0005-0000-0000-00009D210000}"/>
    <cellStyle name="20% - Accent4 2 2 3 2 2" xfId="1777" xr:uid="{00000000-0005-0000-0000-00009E210000}"/>
    <cellStyle name="20% - Accent4 2 2 3 2 2 2" xfId="3790" xr:uid="{00000000-0005-0000-0000-00009F210000}"/>
    <cellStyle name="20% - Accent4 2 2 3 2 2 2 2" xfId="8747" xr:uid="{00000000-0005-0000-0000-0000A0210000}"/>
    <cellStyle name="20% - Accent4 2 2 3 2 2 2 2 2" xfId="18661" xr:uid="{00000000-0005-0000-0000-0000A1210000}"/>
    <cellStyle name="20% - Accent4 2 2 3 2 2 2 2 2 2" xfId="38493" xr:uid="{00000000-0005-0000-0000-0000A2210000}"/>
    <cellStyle name="20% - Accent4 2 2 3 2 2 2 2 3" xfId="28579" xr:uid="{00000000-0005-0000-0000-0000A3210000}"/>
    <cellStyle name="20% - Accent4 2 2 3 2 2 2 3" xfId="13704" xr:uid="{00000000-0005-0000-0000-0000A4210000}"/>
    <cellStyle name="20% - Accent4 2 2 3 2 2 2 3 2" xfId="33536" xr:uid="{00000000-0005-0000-0000-0000A5210000}"/>
    <cellStyle name="20% - Accent4 2 2 3 2 2 2 4" xfId="23622" xr:uid="{00000000-0005-0000-0000-0000A6210000}"/>
    <cellStyle name="20% - Accent4 2 2 3 2 2 3" xfId="6745" xr:uid="{00000000-0005-0000-0000-0000A7210000}"/>
    <cellStyle name="20% - Accent4 2 2 3 2 2 3 2" xfId="16659" xr:uid="{00000000-0005-0000-0000-0000A8210000}"/>
    <cellStyle name="20% - Accent4 2 2 3 2 2 3 2 2" xfId="36491" xr:uid="{00000000-0005-0000-0000-0000A9210000}"/>
    <cellStyle name="20% - Accent4 2 2 3 2 2 3 3" xfId="26577" xr:uid="{00000000-0005-0000-0000-0000AA210000}"/>
    <cellStyle name="20% - Accent4 2 2 3 2 2 4" xfId="11702" xr:uid="{00000000-0005-0000-0000-0000AB210000}"/>
    <cellStyle name="20% - Accent4 2 2 3 2 2 4 2" xfId="31534" xr:uid="{00000000-0005-0000-0000-0000AC210000}"/>
    <cellStyle name="20% - Accent4 2 2 3 2 2 5" xfId="21620" xr:uid="{00000000-0005-0000-0000-0000AD210000}"/>
    <cellStyle name="20% - Accent4 2 2 3 2 3" xfId="3118" xr:uid="{00000000-0005-0000-0000-0000AE210000}"/>
    <cellStyle name="20% - Accent4 2 2 3 2 3 2" xfId="8075" xr:uid="{00000000-0005-0000-0000-0000AF210000}"/>
    <cellStyle name="20% - Accent4 2 2 3 2 3 2 2" xfId="17989" xr:uid="{00000000-0005-0000-0000-0000B0210000}"/>
    <cellStyle name="20% - Accent4 2 2 3 2 3 2 2 2" xfId="37821" xr:uid="{00000000-0005-0000-0000-0000B1210000}"/>
    <cellStyle name="20% - Accent4 2 2 3 2 3 2 3" xfId="27907" xr:uid="{00000000-0005-0000-0000-0000B2210000}"/>
    <cellStyle name="20% - Accent4 2 2 3 2 3 3" xfId="13032" xr:uid="{00000000-0005-0000-0000-0000B3210000}"/>
    <cellStyle name="20% - Accent4 2 2 3 2 3 3 2" xfId="32864" xr:uid="{00000000-0005-0000-0000-0000B4210000}"/>
    <cellStyle name="20% - Accent4 2 2 3 2 3 4" xfId="22950" xr:uid="{00000000-0005-0000-0000-0000B5210000}"/>
    <cellStyle name="20% - Accent4 2 2 3 2 4" xfId="2500" xr:uid="{00000000-0005-0000-0000-0000B6210000}"/>
    <cellStyle name="20% - Accent4 2 2 3 2 4 2" xfId="7467" xr:uid="{00000000-0005-0000-0000-0000B7210000}"/>
    <cellStyle name="20% - Accent4 2 2 3 2 4 2 2" xfId="17381" xr:uid="{00000000-0005-0000-0000-0000B8210000}"/>
    <cellStyle name="20% - Accent4 2 2 3 2 4 2 2 2" xfId="37213" xr:uid="{00000000-0005-0000-0000-0000B9210000}"/>
    <cellStyle name="20% - Accent4 2 2 3 2 4 2 3" xfId="27299" xr:uid="{00000000-0005-0000-0000-0000BA210000}"/>
    <cellStyle name="20% - Accent4 2 2 3 2 4 3" xfId="12424" xr:uid="{00000000-0005-0000-0000-0000BB210000}"/>
    <cellStyle name="20% - Accent4 2 2 3 2 4 3 2" xfId="32256" xr:uid="{00000000-0005-0000-0000-0000BC210000}"/>
    <cellStyle name="20% - Accent4 2 2 3 2 4 4" xfId="22342" xr:uid="{00000000-0005-0000-0000-0000BD210000}"/>
    <cellStyle name="20% - Accent4 2 2 3 2 5" xfId="1097" xr:uid="{00000000-0005-0000-0000-0000BE210000}"/>
    <cellStyle name="20% - Accent4 2 2 3 2 5 2" xfId="6073" xr:uid="{00000000-0005-0000-0000-0000BF210000}"/>
    <cellStyle name="20% - Accent4 2 2 3 2 5 2 2" xfId="15987" xr:uid="{00000000-0005-0000-0000-0000C0210000}"/>
    <cellStyle name="20% - Accent4 2 2 3 2 5 2 2 2" xfId="35819" xr:uid="{00000000-0005-0000-0000-0000C1210000}"/>
    <cellStyle name="20% - Accent4 2 2 3 2 5 2 3" xfId="25905" xr:uid="{00000000-0005-0000-0000-0000C2210000}"/>
    <cellStyle name="20% - Accent4 2 2 3 2 5 3" xfId="11030" xr:uid="{00000000-0005-0000-0000-0000C3210000}"/>
    <cellStyle name="20% - Accent4 2 2 3 2 5 3 2" xfId="30862" xr:uid="{00000000-0005-0000-0000-0000C4210000}"/>
    <cellStyle name="20% - Accent4 2 2 3 2 5 4" xfId="20948" xr:uid="{00000000-0005-0000-0000-0000C5210000}"/>
    <cellStyle name="20% - Accent4 2 2 3 2 6" xfId="4398" xr:uid="{00000000-0005-0000-0000-0000C6210000}"/>
    <cellStyle name="20% - Accent4 2 2 3 2 6 2" xfId="9355" xr:uid="{00000000-0005-0000-0000-0000C7210000}"/>
    <cellStyle name="20% - Accent4 2 2 3 2 6 2 2" xfId="19269" xr:uid="{00000000-0005-0000-0000-0000C8210000}"/>
    <cellStyle name="20% - Accent4 2 2 3 2 6 2 2 2" xfId="39101" xr:uid="{00000000-0005-0000-0000-0000C9210000}"/>
    <cellStyle name="20% - Accent4 2 2 3 2 6 2 3" xfId="29187" xr:uid="{00000000-0005-0000-0000-0000CA210000}"/>
    <cellStyle name="20% - Accent4 2 2 3 2 6 3" xfId="14312" xr:uid="{00000000-0005-0000-0000-0000CB210000}"/>
    <cellStyle name="20% - Accent4 2 2 3 2 6 3 2" xfId="34144" xr:uid="{00000000-0005-0000-0000-0000CC210000}"/>
    <cellStyle name="20% - Accent4 2 2 3 2 6 4" xfId="24230" xr:uid="{00000000-0005-0000-0000-0000CD210000}"/>
    <cellStyle name="20% - Accent4 2 2 3 2 7" xfId="4956" xr:uid="{00000000-0005-0000-0000-0000CE210000}"/>
    <cellStyle name="20% - Accent4 2 2 3 2 7 2" xfId="9913" xr:uid="{00000000-0005-0000-0000-0000CF210000}"/>
    <cellStyle name="20% - Accent4 2 2 3 2 7 2 2" xfId="19827" xr:uid="{00000000-0005-0000-0000-0000D0210000}"/>
    <cellStyle name="20% - Accent4 2 2 3 2 7 2 2 2" xfId="39659" xr:uid="{00000000-0005-0000-0000-0000D1210000}"/>
    <cellStyle name="20% - Accent4 2 2 3 2 7 2 3" xfId="29745" xr:uid="{00000000-0005-0000-0000-0000D2210000}"/>
    <cellStyle name="20% - Accent4 2 2 3 2 7 3" xfId="14870" xr:uid="{00000000-0005-0000-0000-0000D3210000}"/>
    <cellStyle name="20% - Accent4 2 2 3 2 7 3 2" xfId="34702" xr:uid="{00000000-0005-0000-0000-0000D4210000}"/>
    <cellStyle name="20% - Accent4 2 2 3 2 7 4" xfId="24788" xr:uid="{00000000-0005-0000-0000-0000D5210000}"/>
    <cellStyle name="20% - Accent4 2 2 3 2 8" xfId="5514" xr:uid="{00000000-0005-0000-0000-0000D6210000}"/>
    <cellStyle name="20% - Accent4 2 2 3 2 8 2" xfId="15428" xr:uid="{00000000-0005-0000-0000-0000D7210000}"/>
    <cellStyle name="20% - Accent4 2 2 3 2 8 2 2" xfId="35260" xr:uid="{00000000-0005-0000-0000-0000D8210000}"/>
    <cellStyle name="20% - Accent4 2 2 3 2 8 3" xfId="25346" xr:uid="{00000000-0005-0000-0000-0000D9210000}"/>
    <cellStyle name="20% - Accent4 2 2 3 2 9" xfId="10471" xr:uid="{00000000-0005-0000-0000-0000DA210000}"/>
    <cellStyle name="20% - Accent4 2 2 3 2 9 2" xfId="30303" xr:uid="{00000000-0005-0000-0000-0000DB210000}"/>
    <cellStyle name="20% - Accent4 2 2 3 3" xfId="1418" xr:uid="{00000000-0005-0000-0000-0000DC210000}"/>
    <cellStyle name="20% - Accent4 2 2 3 3 2" xfId="3431" xr:uid="{00000000-0005-0000-0000-0000DD210000}"/>
    <cellStyle name="20% - Accent4 2 2 3 3 2 2" xfId="8388" xr:uid="{00000000-0005-0000-0000-0000DE210000}"/>
    <cellStyle name="20% - Accent4 2 2 3 3 2 2 2" xfId="18302" xr:uid="{00000000-0005-0000-0000-0000DF210000}"/>
    <cellStyle name="20% - Accent4 2 2 3 3 2 2 2 2" xfId="38134" xr:uid="{00000000-0005-0000-0000-0000E0210000}"/>
    <cellStyle name="20% - Accent4 2 2 3 3 2 2 3" xfId="28220" xr:uid="{00000000-0005-0000-0000-0000E1210000}"/>
    <cellStyle name="20% - Accent4 2 2 3 3 2 3" xfId="13345" xr:uid="{00000000-0005-0000-0000-0000E2210000}"/>
    <cellStyle name="20% - Accent4 2 2 3 3 2 3 2" xfId="33177" xr:uid="{00000000-0005-0000-0000-0000E3210000}"/>
    <cellStyle name="20% - Accent4 2 2 3 3 2 4" xfId="23263" xr:uid="{00000000-0005-0000-0000-0000E4210000}"/>
    <cellStyle name="20% - Accent4 2 2 3 3 3" xfId="6386" xr:uid="{00000000-0005-0000-0000-0000E5210000}"/>
    <cellStyle name="20% - Accent4 2 2 3 3 3 2" xfId="16300" xr:uid="{00000000-0005-0000-0000-0000E6210000}"/>
    <cellStyle name="20% - Accent4 2 2 3 3 3 2 2" xfId="36132" xr:uid="{00000000-0005-0000-0000-0000E7210000}"/>
    <cellStyle name="20% - Accent4 2 2 3 3 3 3" xfId="26218" xr:uid="{00000000-0005-0000-0000-0000E8210000}"/>
    <cellStyle name="20% - Accent4 2 2 3 3 4" xfId="11343" xr:uid="{00000000-0005-0000-0000-0000E9210000}"/>
    <cellStyle name="20% - Accent4 2 2 3 3 4 2" xfId="31175" xr:uid="{00000000-0005-0000-0000-0000EA210000}"/>
    <cellStyle name="20% - Accent4 2 2 3 3 5" xfId="21261" xr:uid="{00000000-0005-0000-0000-0000EB210000}"/>
    <cellStyle name="20% - Accent4 2 2 3 4" xfId="2837" xr:uid="{00000000-0005-0000-0000-0000EC210000}"/>
    <cellStyle name="20% - Accent4 2 2 3 4 2" xfId="7796" xr:uid="{00000000-0005-0000-0000-0000ED210000}"/>
    <cellStyle name="20% - Accent4 2 2 3 4 2 2" xfId="17710" xr:uid="{00000000-0005-0000-0000-0000EE210000}"/>
    <cellStyle name="20% - Accent4 2 2 3 4 2 2 2" xfId="37542" xr:uid="{00000000-0005-0000-0000-0000EF210000}"/>
    <cellStyle name="20% - Accent4 2 2 3 4 2 3" xfId="27628" xr:uid="{00000000-0005-0000-0000-0000F0210000}"/>
    <cellStyle name="20% - Accent4 2 2 3 4 3" xfId="12753" xr:uid="{00000000-0005-0000-0000-0000F1210000}"/>
    <cellStyle name="20% - Accent4 2 2 3 4 3 2" xfId="32585" xr:uid="{00000000-0005-0000-0000-0000F2210000}"/>
    <cellStyle name="20% - Accent4 2 2 3 4 4" xfId="22671" xr:uid="{00000000-0005-0000-0000-0000F3210000}"/>
    <cellStyle name="20% - Accent4 2 2 3 5" xfId="2141" xr:uid="{00000000-0005-0000-0000-0000F4210000}"/>
    <cellStyle name="20% - Accent4 2 2 3 5 2" xfId="7108" xr:uid="{00000000-0005-0000-0000-0000F5210000}"/>
    <cellStyle name="20% - Accent4 2 2 3 5 2 2" xfId="17022" xr:uid="{00000000-0005-0000-0000-0000F6210000}"/>
    <cellStyle name="20% - Accent4 2 2 3 5 2 2 2" xfId="36854" xr:uid="{00000000-0005-0000-0000-0000F7210000}"/>
    <cellStyle name="20% - Accent4 2 2 3 5 2 3" xfId="26940" xr:uid="{00000000-0005-0000-0000-0000F8210000}"/>
    <cellStyle name="20% - Accent4 2 2 3 5 3" xfId="12065" xr:uid="{00000000-0005-0000-0000-0000F9210000}"/>
    <cellStyle name="20% - Accent4 2 2 3 5 3 2" xfId="31897" xr:uid="{00000000-0005-0000-0000-0000FA210000}"/>
    <cellStyle name="20% - Accent4 2 2 3 5 4" xfId="21983" xr:uid="{00000000-0005-0000-0000-0000FB210000}"/>
    <cellStyle name="20% - Accent4 2 2 3 6" xfId="817" xr:uid="{00000000-0005-0000-0000-0000FC210000}"/>
    <cellStyle name="20% - Accent4 2 2 3 6 2" xfId="5794" xr:uid="{00000000-0005-0000-0000-0000FD210000}"/>
    <cellStyle name="20% - Accent4 2 2 3 6 2 2" xfId="15708" xr:uid="{00000000-0005-0000-0000-0000FE210000}"/>
    <cellStyle name="20% - Accent4 2 2 3 6 2 2 2" xfId="35540" xr:uid="{00000000-0005-0000-0000-0000FF210000}"/>
    <cellStyle name="20% - Accent4 2 2 3 6 2 3" xfId="25626" xr:uid="{00000000-0005-0000-0000-000000220000}"/>
    <cellStyle name="20% - Accent4 2 2 3 6 3" xfId="10751" xr:uid="{00000000-0005-0000-0000-000001220000}"/>
    <cellStyle name="20% - Accent4 2 2 3 6 3 2" xfId="30583" xr:uid="{00000000-0005-0000-0000-000002220000}"/>
    <cellStyle name="20% - Accent4 2 2 3 6 4" xfId="20669" xr:uid="{00000000-0005-0000-0000-000003220000}"/>
    <cellStyle name="20% - Accent4 2 2 3 7" xfId="4119" xr:uid="{00000000-0005-0000-0000-000004220000}"/>
    <cellStyle name="20% - Accent4 2 2 3 7 2" xfId="9076" xr:uid="{00000000-0005-0000-0000-000005220000}"/>
    <cellStyle name="20% - Accent4 2 2 3 7 2 2" xfId="18990" xr:uid="{00000000-0005-0000-0000-000006220000}"/>
    <cellStyle name="20% - Accent4 2 2 3 7 2 2 2" xfId="38822" xr:uid="{00000000-0005-0000-0000-000007220000}"/>
    <cellStyle name="20% - Accent4 2 2 3 7 2 3" xfId="28908" xr:uid="{00000000-0005-0000-0000-000008220000}"/>
    <cellStyle name="20% - Accent4 2 2 3 7 3" xfId="14033" xr:uid="{00000000-0005-0000-0000-000009220000}"/>
    <cellStyle name="20% - Accent4 2 2 3 7 3 2" xfId="33865" xr:uid="{00000000-0005-0000-0000-00000A220000}"/>
    <cellStyle name="20% - Accent4 2 2 3 7 4" xfId="23951" xr:uid="{00000000-0005-0000-0000-00000B220000}"/>
    <cellStyle name="20% - Accent4 2 2 3 8" xfId="4677" xr:uid="{00000000-0005-0000-0000-00000C220000}"/>
    <cellStyle name="20% - Accent4 2 2 3 8 2" xfId="9634" xr:uid="{00000000-0005-0000-0000-00000D220000}"/>
    <cellStyle name="20% - Accent4 2 2 3 8 2 2" xfId="19548" xr:uid="{00000000-0005-0000-0000-00000E220000}"/>
    <cellStyle name="20% - Accent4 2 2 3 8 2 2 2" xfId="39380" xr:uid="{00000000-0005-0000-0000-00000F220000}"/>
    <cellStyle name="20% - Accent4 2 2 3 8 2 3" xfId="29466" xr:uid="{00000000-0005-0000-0000-000010220000}"/>
    <cellStyle name="20% - Accent4 2 2 3 8 3" xfId="14591" xr:uid="{00000000-0005-0000-0000-000011220000}"/>
    <cellStyle name="20% - Accent4 2 2 3 8 3 2" xfId="34423" xr:uid="{00000000-0005-0000-0000-000012220000}"/>
    <cellStyle name="20% - Accent4 2 2 3 8 4" xfId="24509" xr:uid="{00000000-0005-0000-0000-000013220000}"/>
    <cellStyle name="20% - Accent4 2 2 3 9" xfId="5235" xr:uid="{00000000-0005-0000-0000-000014220000}"/>
    <cellStyle name="20% - Accent4 2 2 3 9 2" xfId="15149" xr:uid="{00000000-0005-0000-0000-000015220000}"/>
    <cellStyle name="20% - Accent4 2 2 3 9 2 2" xfId="34981" xr:uid="{00000000-0005-0000-0000-000016220000}"/>
    <cellStyle name="20% - Accent4 2 2 3 9 3" xfId="25067" xr:uid="{00000000-0005-0000-0000-000017220000}"/>
    <cellStyle name="20% - Accent4 2 2 4" xfId="397" xr:uid="{00000000-0005-0000-0000-000018220000}"/>
    <cellStyle name="20% - Accent4 2 2 4 10" xfId="20250" xr:uid="{00000000-0005-0000-0000-000019220000}"/>
    <cellStyle name="20% - Accent4 2 2 4 2" xfId="1597" xr:uid="{00000000-0005-0000-0000-00001A220000}"/>
    <cellStyle name="20% - Accent4 2 2 4 2 2" xfId="3610" xr:uid="{00000000-0005-0000-0000-00001B220000}"/>
    <cellStyle name="20% - Accent4 2 2 4 2 2 2" xfId="8567" xr:uid="{00000000-0005-0000-0000-00001C220000}"/>
    <cellStyle name="20% - Accent4 2 2 4 2 2 2 2" xfId="18481" xr:uid="{00000000-0005-0000-0000-00001D220000}"/>
    <cellStyle name="20% - Accent4 2 2 4 2 2 2 2 2" xfId="38313" xr:uid="{00000000-0005-0000-0000-00001E220000}"/>
    <cellStyle name="20% - Accent4 2 2 4 2 2 2 3" xfId="28399" xr:uid="{00000000-0005-0000-0000-00001F220000}"/>
    <cellStyle name="20% - Accent4 2 2 4 2 2 3" xfId="13524" xr:uid="{00000000-0005-0000-0000-000020220000}"/>
    <cellStyle name="20% - Accent4 2 2 4 2 2 3 2" xfId="33356" xr:uid="{00000000-0005-0000-0000-000021220000}"/>
    <cellStyle name="20% - Accent4 2 2 4 2 2 4" xfId="23442" xr:uid="{00000000-0005-0000-0000-000022220000}"/>
    <cellStyle name="20% - Accent4 2 2 4 2 3" xfId="6565" xr:uid="{00000000-0005-0000-0000-000023220000}"/>
    <cellStyle name="20% - Accent4 2 2 4 2 3 2" xfId="16479" xr:uid="{00000000-0005-0000-0000-000024220000}"/>
    <cellStyle name="20% - Accent4 2 2 4 2 3 2 2" xfId="36311" xr:uid="{00000000-0005-0000-0000-000025220000}"/>
    <cellStyle name="20% - Accent4 2 2 4 2 3 3" xfId="26397" xr:uid="{00000000-0005-0000-0000-000026220000}"/>
    <cellStyle name="20% - Accent4 2 2 4 2 4" xfId="11522" xr:uid="{00000000-0005-0000-0000-000027220000}"/>
    <cellStyle name="20% - Accent4 2 2 4 2 4 2" xfId="31354" xr:uid="{00000000-0005-0000-0000-000028220000}"/>
    <cellStyle name="20% - Accent4 2 2 4 2 5" xfId="21440" xr:uid="{00000000-0005-0000-0000-000029220000}"/>
    <cellStyle name="20% - Accent4 2 2 4 3" xfId="2979" xr:uid="{00000000-0005-0000-0000-00002A220000}"/>
    <cellStyle name="20% - Accent4 2 2 4 3 2" xfId="7936" xr:uid="{00000000-0005-0000-0000-00002B220000}"/>
    <cellStyle name="20% - Accent4 2 2 4 3 2 2" xfId="17850" xr:uid="{00000000-0005-0000-0000-00002C220000}"/>
    <cellStyle name="20% - Accent4 2 2 4 3 2 2 2" xfId="37682" xr:uid="{00000000-0005-0000-0000-00002D220000}"/>
    <cellStyle name="20% - Accent4 2 2 4 3 2 3" xfId="27768" xr:uid="{00000000-0005-0000-0000-00002E220000}"/>
    <cellStyle name="20% - Accent4 2 2 4 3 3" xfId="12893" xr:uid="{00000000-0005-0000-0000-00002F220000}"/>
    <cellStyle name="20% - Accent4 2 2 4 3 3 2" xfId="32725" xr:uid="{00000000-0005-0000-0000-000030220000}"/>
    <cellStyle name="20% - Accent4 2 2 4 3 4" xfId="22811" xr:uid="{00000000-0005-0000-0000-000031220000}"/>
    <cellStyle name="20% - Accent4 2 2 4 4" xfId="2320" xr:uid="{00000000-0005-0000-0000-000032220000}"/>
    <cellStyle name="20% - Accent4 2 2 4 4 2" xfId="7287" xr:uid="{00000000-0005-0000-0000-000033220000}"/>
    <cellStyle name="20% - Accent4 2 2 4 4 2 2" xfId="17201" xr:uid="{00000000-0005-0000-0000-000034220000}"/>
    <cellStyle name="20% - Accent4 2 2 4 4 2 2 2" xfId="37033" xr:uid="{00000000-0005-0000-0000-000035220000}"/>
    <cellStyle name="20% - Accent4 2 2 4 4 2 3" xfId="27119" xr:uid="{00000000-0005-0000-0000-000036220000}"/>
    <cellStyle name="20% - Accent4 2 2 4 4 3" xfId="12244" xr:uid="{00000000-0005-0000-0000-000037220000}"/>
    <cellStyle name="20% - Accent4 2 2 4 4 3 2" xfId="32076" xr:uid="{00000000-0005-0000-0000-000038220000}"/>
    <cellStyle name="20% - Accent4 2 2 4 4 4" xfId="22162" xr:uid="{00000000-0005-0000-0000-000039220000}"/>
    <cellStyle name="20% - Accent4 2 2 4 5" xfId="958" xr:uid="{00000000-0005-0000-0000-00003A220000}"/>
    <cellStyle name="20% - Accent4 2 2 4 5 2" xfId="5934" xr:uid="{00000000-0005-0000-0000-00003B220000}"/>
    <cellStyle name="20% - Accent4 2 2 4 5 2 2" xfId="15848" xr:uid="{00000000-0005-0000-0000-00003C220000}"/>
    <cellStyle name="20% - Accent4 2 2 4 5 2 2 2" xfId="35680" xr:uid="{00000000-0005-0000-0000-00003D220000}"/>
    <cellStyle name="20% - Accent4 2 2 4 5 2 3" xfId="25766" xr:uid="{00000000-0005-0000-0000-00003E220000}"/>
    <cellStyle name="20% - Accent4 2 2 4 5 3" xfId="10891" xr:uid="{00000000-0005-0000-0000-00003F220000}"/>
    <cellStyle name="20% - Accent4 2 2 4 5 3 2" xfId="30723" xr:uid="{00000000-0005-0000-0000-000040220000}"/>
    <cellStyle name="20% - Accent4 2 2 4 5 4" xfId="20809" xr:uid="{00000000-0005-0000-0000-000041220000}"/>
    <cellStyle name="20% - Accent4 2 2 4 6" xfId="4259" xr:uid="{00000000-0005-0000-0000-000042220000}"/>
    <cellStyle name="20% - Accent4 2 2 4 6 2" xfId="9216" xr:uid="{00000000-0005-0000-0000-000043220000}"/>
    <cellStyle name="20% - Accent4 2 2 4 6 2 2" xfId="19130" xr:uid="{00000000-0005-0000-0000-000044220000}"/>
    <cellStyle name="20% - Accent4 2 2 4 6 2 2 2" xfId="38962" xr:uid="{00000000-0005-0000-0000-000045220000}"/>
    <cellStyle name="20% - Accent4 2 2 4 6 2 3" xfId="29048" xr:uid="{00000000-0005-0000-0000-000046220000}"/>
    <cellStyle name="20% - Accent4 2 2 4 6 3" xfId="14173" xr:uid="{00000000-0005-0000-0000-000047220000}"/>
    <cellStyle name="20% - Accent4 2 2 4 6 3 2" xfId="34005" xr:uid="{00000000-0005-0000-0000-000048220000}"/>
    <cellStyle name="20% - Accent4 2 2 4 6 4" xfId="24091" xr:uid="{00000000-0005-0000-0000-000049220000}"/>
    <cellStyle name="20% - Accent4 2 2 4 7" xfId="4817" xr:uid="{00000000-0005-0000-0000-00004A220000}"/>
    <cellStyle name="20% - Accent4 2 2 4 7 2" xfId="9774" xr:uid="{00000000-0005-0000-0000-00004B220000}"/>
    <cellStyle name="20% - Accent4 2 2 4 7 2 2" xfId="19688" xr:uid="{00000000-0005-0000-0000-00004C220000}"/>
    <cellStyle name="20% - Accent4 2 2 4 7 2 2 2" xfId="39520" xr:uid="{00000000-0005-0000-0000-00004D220000}"/>
    <cellStyle name="20% - Accent4 2 2 4 7 2 3" xfId="29606" xr:uid="{00000000-0005-0000-0000-00004E220000}"/>
    <cellStyle name="20% - Accent4 2 2 4 7 3" xfId="14731" xr:uid="{00000000-0005-0000-0000-00004F220000}"/>
    <cellStyle name="20% - Accent4 2 2 4 7 3 2" xfId="34563" xr:uid="{00000000-0005-0000-0000-000050220000}"/>
    <cellStyle name="20% - Accent4 2 2 4 7 4" xfId="24649" xr:uid="{00000000-0005-0000-0000-000051220000}"/>
    <cellStyle name="20% - Accent4 2 2 4 8" xfId="5375" xr:uid="{00000000-0005-0000-0000-000052220000}"/>
    <cellStyle name="20% - Accent4 2 2 4 8 2" xfId="15289" xr:uid="{00000000-0005-0000-0000-000053220000}"/>
    <cellStyle name="20% - Accent4 2 2 4 8 2 2" xfId="35121" xr:uid="{00000000-0005-0000-0000-000054220000}"/>
    <cellStyle name="20% - Accent4 2 2 4 8 3" xfId="25207" xr:uid="{00000000-0005-0000-0000-000055220000}"/>
    <cellStyle name="20% - Accent4 2 2 4 9" xfId="10332" xr:uid="{00000000-0005-0000-0000-000056220000}"/>
    <cellStyle name="20% - Accent4 2 2 4 9 2" xfId="30164" xr:uid="{00000000-0005-0000-0000-000057220000}"/>
    <cellStyle name="20% - Accent4 2 2 5" xfId="1238" xr:uid="{00000000-0005-0000-0000-000058220000}"/>
    <cellStyle name="20% - Accent4 2 2 5 2" xfId="3251" xr:uid="{00000000-0005-0000-0000-000059220000}"/>
    <cellStyle name="20% - Accent4 2 2 5 2 2" xfId="8208" xr:uid="{00000000-0005-0000-0000-00005A220000}"/>
    <cellStyle name="20% - Accent4 2 2 5 2 2 2" xfId="18122" xr:uid="{00000000-0005-0000-0000-00005B220000}"/>
    <cellStyle name="20% - Accent4 2 2 5 2 2 2 2" xfId="37954" xr:uid="{00000000-0005-0000-0000-00005C220000}"/>
    <cellStyle name="20% - Accent4 2 2 5 2 2 3" xfId="28040" xr:uid="{00000000-0005-0000-0000-00005D220000}"/>
    <cellStyle name="20% - Accent4 2 2 5 2 3" xfId="13165" xr:uid="{00000000-0005-0000-0000-00005E220000}"/>
    <cellStyle name="20% - Accent4 2 2 5 2 3 2" xfId="32997" xr:uid="{00000000-0005-0000-0000-00005F220000}"/>
    <cellStyle name="20% - Accent4 2 2 5 2 4" xfId="23083" xr:uid="{00000000-0005-0000-0000-000060220000}"/>
    <cellStyle name="20% - Accent4 2 2 5 3" xfId="6206" xr:uid="{00000000-0005-0000-0000-000061220000}"/>
    <cellStyle name="20% - Accent4 2 2 5 3 2" xfId="16120" xr:uid="{00000000-0005-0000-0000-000062220000}"/>
    <cellStyle name="20% - Accent4 2 2 5 3 2 2" xfId="35952" xr:uid="{00000000-0005-0000-0000-000063220000}"/>
    <cellStyle name="20% - Accent4 2 2 5 3 3" xfId="26038" xr:uid="{00000000-0005-0000-0000-000064220000}"/>
    <cellStyle name="20% - Accent4 2 2 5 4" xfId="11163" xr:uid="{00000000-0005-0000-0000-000065220000}"/>
    <cellStyle name="20% - Accent4 2 2 5 4 2" xfId="30995" xr:uid="{00000000-0005-0000-0000-000066220000}"/>
    <cellStyle name="20% - Accent4 2 2 5 5" xfId="21081" xr:uid="{00000000-0005-0000-0000-000067220000}"/>
    <cellStyle name="20% - Accent4 2 2 6" xfId="2696" xr:uid="{00000000-0005-0000-0000-000068220000}"/>
    <cellStyle name="20% - Accent4 2 2 6 2" xfId="7657" xr:uid="{00000000-0005-0000-0000-000069220000}"/>
    <cellStyle name="20% - Accent4 2 2 6 2 2" xfId="17571" xr:uid="{00000000-0005-0000-0000-00006A220000}"/>
    <cellStyle name="20% - Accent4 2 2 6 2 2 2" xfId="37403" xr:uid="{00000000-0005-0000-0000-00006B220000}"/>
    <cellStyle name="20% - Accent4 2 2 6 2 3" xfId="27489" xr:uid="{00000000-0005-0000-0000-00006C220000}"/>
    <cellStyle name="20% - Accent4 2 2 6 3" xfId="12614" xr:uid="{00000000-0005-0000-0000-00006D220000}"/>
    <cellStyle name="20% - Accent4 2 2 6 3 2" xfId="32446" xr:uid="{00000000-0005-0000-0000-00006E220000}"/>
    <cellStyle name="20% - Accent4 2 2 6 4" xfId="22532" xr:uid="{00000000-0005-0000-0000-00006F220000}"/>
    <cellStyle name="20% - Accent4 2 2 7" xfId="1961" xr:uid="{00000000-0005-0000-0000-000070220000}"/>
    <cellStyle name="20% - Accent4 2 2 7 2" xfId="6928" xr:uid="{00000000-0005-0000-0000-000071220000}"/>
    <cellStyle name="20% - Accent4 2 2 7 2 2" xfId="16842" xr:uid="{00000000-0005-0000-0000-000072220000}"/>
    <cellStyle name="20% - Accent4 2 2 7 2 2 2" xfId="36674" xr:uid="{00000000-0005-0000-0000-000073220000}"/>
    <cellStyle name="20% - Accent4 2 2 7 2 3" xfId="26760" xr:uid="{00000000-0005-0000-0000-000074220000}"/>
    <cellStyle name="20% - Accent4 2 2 7 3" xfId="11885" xr:uid="{00000000-0005-0000-0000-000075220000}"/>
    <cellStyle name="20% - Accent4 2 2 7 3 2" xfId="31717" xr:uid="{00000000-0005-0000-0000-000076220000}"/>
    <cellStyle name="20% - Accent4 2 2 7 4" xfId="21803" xr:uid="{00000000-0005-0000-0000-000077220000}"/>
    <cellStyle name="20% - Accent4 2 2 8" xfId="678" xr:uid="{00000000-0005-0000-0000-000078220000}"/>
    <cellStyle name="20% - Accent4 2 2 8 2" xfId="5655" xr:uid="{00000000-0005-0000-0000-000079220000}"/>
    <cellStyle name="20% - Accent4 2 2 8 2 2" xfId="15569" xr:uid="{00000000-0005-0000-0000-00007A220000}"/>
    <cellStyle name="20% - Accent4 2 2 8 2 2 2" xfId="35401" xr:uid="{00000000-0005-0000-0000-00007B220000}"/>
    <cellStyle name="20% - Accent4 2 2 8 2 3" xfId="25487" xr:uid="{00000000-0005-0000-0000-00007C220000}"/>
    <cellStyle name="20% - Accent4 2 2 8 3" xfId="10612" xr:uid="{00000000-0005-0000-0000-00007D220000}"/>
    <cellStyle name="20% - Accent4 2 2 8 3 2" xfId="30444" xr:uid="{00000000-0005-0000-0000-00007E220000}"/>
    <cellStyle name="20% - Accent4 2 2 8 4" xfId="20530" xr:uid="{00000000-0005-0000-0000-00007F220000}"/>
    <cellStyle name="20% - Accent4 2 2 9" xfId="3980" xr:uid="{00000000-0005-0000-0000-000080220000}"/>
    <cellStyle name="20% - Accent4 2 2 9 2" xfId="8937" xr:uid="{00000000-0005-0000-0000-000081220000}"/>
    <cellStyle name="20% - Accent4 2 2 9 2 2" xfId="18851" xr:uid="{00000000-0005-0000-0000-000082220000}"/>
    <cellStyle name="20% - Accent4 2 2 9 2 2 2" xfId="38683" xr:uid="{00000000-0005-0000-0000-000083220000}"/>
    <cellStyle name="20% - Accent4 2 2 9 2 3" xfId="28769" xr:uid="{00000000-0005-0000-0000-000084220000}"/>
    <cellStyle name="20% - Accent4 2 2 9 3" xfId="13894" xr:uid="{00000000-0005-0000-0000-000085220000}"/>
    <cellStyle name="20% - Accent4 2 2 9 3 2" xfId="33726" xr:uid="{00000000-0005-0000-0000-000086220000}"/>
    <cellStyle name="20% - Accent4 2 2 9 4" xfId="23812" xr:uid="{00000000-0005-0000-0000-000087220000}"/>
    <cellStyle name="20% - Accent4 2 3" xfId="141" xr:uid="{00000000-0005-0000-0000-000088220000}"/>
    <cellStyle name="20% - Accent4 2 3 10" xfId="4565" xr:uid="{00000000-0005-0000-0000-000089220000}"/>
    <cellStyle name="20% - Accent4 2 3 10 2" xfId="9522" xr:uid="{00000000-0005-0000-0000-00008A220000}"/>
    <cellStyle name="20% - Accent4 2 3 10 2 2" xfId="19436" xr:uid="{00000000-0005-0000-0000-00008B220000}"/>
    <cellStyle name="20% - Accent4 2 3 10 2 2 2" xfId="39268" xr:uid="{00000000-0005-0000-0000-00008C220000}"/>
    <cellStyle name="20% - Accent4 2 3 10 2 3" xfId="29354" xr:uid="{00000000-0005-0000-0000-00008D220000}"/>
    <cellStyle name="20% - Accent4 2 3 10 3" xfId="14479" xr:uid="{00000000-0005-0000-0000-00008E220000}"/>
    <cellStyle name="20% - Accent4 2 3 10 3 2" xfId="34311" xr:uid="{00000000-0005-0000-0000-00008F220000}"/>
    <cellStyle name="20% - Accent4 2 3 10 4" xfId="24397" xr:uid="{00000000-0005-0000-0000-000090220000}"/>
    <cellStyle name="20% - Accent4 2 3 11" xfId="5123" xr:uid="{00000000-0005-0000-0000-000091220000}"/>
    <cellStyle name="20% - Accent4 2 3 11 2" xfId="15037" xr:uid="{00000000-0005-0000-0000-000092220000}"/>
    <cellStyle name="20% - Accent4 2 3 11 2 2" xfId="34869" xr:uid="{00000000-0005-0000-0000-000093220000}"/>
    <cellStyle name="20% - Accent4 2 3 11 3" xfId="24955" xr:uid="{00000000-0005-0000-0000-000094220000}"/>
    <cellStyle name="20% - Accent4 2 3 12" xfId="10080" xr:uid="{00000000-0005-0000-0000-000095220000}"/>
    <cellStyle name="20% - Accent4 2 3 12 2" xfId="29912" xr:uid="{00000000-0005-0000-0000-000096220000}"/>
    <cellStyle name="20% - Accent4 2 3 13" xfId="19998" xr:uid="{00000000-0005-0000-0000-000097220000}"/>
    <cellStyle name="20% - Accent4 2 3 2" xfId="281" xr:uid="{00000000-0005-0000-0000-000098220000}"/>
    <cellStyle name="20% - Accent4 2 3 2 10" xfId="5262" xr:uid="{00000000-0005-0000-0000-000099220000}"/>
    <cellStyle name="20% - Accent4 2 3 2 10 2" xfId="15176" xr:uid="{00000000-0005-0000-0000-00009A220000}"/>
    <cellStyle name="20% - Accent4 2 3 2 10 2 2" xfId="35008" xr:uid="{00000000-0005-0000-0000-00009B220000}"/>
    <cellStyle name="20% - Accent4 2 3 2 10 3" xfId="25094" xr:uid="{00000000-0005-0000-0000-00009C220000}"/>
    <cellStyle name="20% - Accent4 2 3 2 11" xfId="10219" xr:uid="{00000000-0005-0000-0000-00009D220000}"/>
    <cellStyle name="20% - Accent4 2 3 2 11 2" xfId="30051" xr:uid="{00000000-0005-0000-0000-00009E220000}"/>
    <cellStyle name="20% - Accent4 2 3 2 12" xfId="20137" xr:uid="{00000000-0005-0000-0000-00009F220000}"/>
    <cellStyle name="20% - Accent4 2 3 2 2" xfId="563" xr:uid="{00000000-0005-0000-0000-0000A0220000}"/>
    <cellStyle name="20% - Accent4 2 3 2 2 10" xfId="10498" xr:uid="{00000000-0005-0000-0000-0000A1220000}"/>
    <cellStyle name="20% - Accent4 2 3 2 2 10 2" xfId="30330" xr:uid="{00000000-0005-0000-0000-0000A2220000}"/>
    <cellStyle name="20% - Accent4 2 3 2 2 11" xfId="20416" xr:uid="{00000000-0005-0000-0000-0000A3220000}"/>
    <cellStyle name="20% - Accent4 2 3 2 2 2" xfId="1897" xr:uid="{00000000-0005-0000-0000-0000A4220000}"/>
    <cellStyle name="20% - Accent4 2 3 2 2 2 2" xfId="3910" xr:uid="{00000000-0005-0000-0000-0000A5220000}"/>
    <cellStyle name="20% - Accent4 2 3 2 2 2 2 2" xfId="8867" xr:uid="{00000000-0005-0000-0000-0000A6220000}"/>
    <cellStyle name="20% - Accent4 2 3 2 2 2 2 2 2" xfId="18781" xr:uid="{00000000-0005-0000-0000-0000A7220000}"/>
    <cellStyle name="20% - Accent4 2 3 2 2 2 2 2 2 2" xfId="38613" xr:uid="{00000000-0005-0000-0000-0000A8220000}"/>
    <cellStyle name="20% - Accent4 2 3 2 2 2 2 2 3" xfId="28699" xr:uid="{00000000-0005-0000-0000-0000A9220000}"/>
    <cellStyle name="20% - Accent4 2 3 2 2 2 2 3" xfId="13824" xr:uid="{00000000-0005-0000-0000-0000AA220000}"/>
    <cellStyle name="20% - Accent4 2 3 2 2 2 2 3 2" xfId="33656" xr:uid="{00000000-0005-0000-0000-0000AB220000}"/>
    <cellStyle name="20% - Accent4 2 3 2 2 2 2 4" xfId="23742" xr:uid="{00000000-0005-0000-0000-0000AC220000}"/>
    <cellStyle name="20% - Accent4 2 3 2 2 2 3" xfId="2620" xr:uid="{00000000-0005-0000-0000-0000AD220000}"/>
    <cellStyle name="20% - Accent4 2 3 2 2 2 3 2" xfId="7587" xr:uid="{00000000-0005-0000-0000-0000AE220000}"/>
    <cellStyle name="20% - Accent4 2 3 2 2 2 3 2 2" xfId="17501" xr:uid="{00000000-0005-0000-0000-0000AF220000}"/>
    <cellStyle name="20% - Accent4 2 3 2 2 2 3 2 2 2" xfId="37333" xr:uid="{00000000-0005-0000-0000-0000B0220000}"/>
    <cellStyle name="20% - Accent4 2 3 2 2 2 3 2 3" xfId="27419" xr:uid="{00000000-0005-0000-0000-0000B1220000}"/>
    <cellStyle name="20% - Accent4 2 3 2 2 2 3 3" xfId="12544" xr:uid="{00000000-0005-0000-0000-0000B2220000}"/>
    <cellStyle name="20% - Accent4 2 3 2 2 2 3 3 2" xfId="32376" xr:uid="{00000000-0005-0000-0000-0000B3220000}"/>
    <cellStyle name="20% - Accent4 2 3 2 2 2 3 4" xfId="22462" xr:uid="{00000000-0005-0000-0000-0000B4220000}"/>
    <cellStyle name="20% - Accent4 2 3 2 2 2 4" xfId="6865" xr:uid="{00000000-0005-0000-0000-0000B5220000}"/>
    <cellStyle name="20% - Accent4 2 3 2 2 2 4 2" xfId="16779" xr:uid="{00000000-0005-0000-0000-0000B6220000}"/>
    <cellStyle name="20% - Accent4 2 3 2 2 2 4 2 2" xfId="36611" xr:uid="{00000000-0005-0000-0000-0000B7220000}"/>
    <cellStyle name="20% - Accent4 2 3 2 2 2 4 3" xfId="26697" xr:uid="{00000000-0005-0000-0000-0000B8220000}"/>
    <cellStyle name="20% - Accent4 2 3 2 2 2 5" xfId="11822" xr:uid="{00000000-0005-0000-0000-0000B9220000}"/>
    <cellStyle name="20% - Accent4 2 3 2 2 2 5 2" xfId="31654" xr:uid="{00000000-0005-0000-0000-0000BA220000}"/>
    <cellStyle name="20% - Accent4 2 3 2 2 2 6" xfId="21740" xr:uid="{00000000-0005-0000-0000-0000BB220000}"/>
    <cellStyle name="20% - Accent4 2 3 2 2 3" xfId="1538" xr:uid="{00000000-0005-0000-0000-0000BC220000}"/>
    <cellStyle name="20% - Accent4 2 3 2 2 3 2" xfId="3551" xr:uid="{00000000-0005-0000-0000-0000BD220000}"/>
    <cellStyle name="20% - Accent4 2 3 2 2 3 2 2" xfId="8508" xr:uid="{00000000-0005-0000-0000-0000BE220000}"/>
    <cellStyle name="20% - Accent4 2 3 2 2 3 2 2 2" xfId="18422" xr:uid="{00000000-0005-0000-0000-0000BF220000}"/>
    <cellStyle name="20% - Accent4 2 3 2 2 3 2 2 2 2" xfId="38254" xr:uid="{00000000-0005-0000-0000-0000C0220000}"/>
    <cellStyle name="20% - Accent4 2 3 2 2 3 2 2 3" xfId="28340" xr:uid="{00000000-0005-0000-0000-0000C1220000}"/>
    <cellStyle name="20% - Accent4 2 3 2 2 3 2 3" xfId="13465" xr:uid="{00000000-0005-0000-0000-0000C2220000}"/>
    <cellStyle name="20% - Accent4 2 3 2 2 3 2 3 2" xfId="33297" xr:uid="{00000000-0005-0000-0000-0000C3220000}"/>
    <cellStyle name="20% - Accent4 2 3 2 2 3 2 4" xfId="23383" xr:uid="{00000000-0005-0000-0000-0000C4220000}"/>
    <cellStyle name="20% - Accent4 2 3 2 2 3 3" xfId="6506" xr:uid="{00000000-0005-0000-0000-0000C5220000}"/>
    <cellStyle name="20% - Accent4 2 3 2 2 3 3 2" xfId="16420" xr:uid="{00000000-0005-0000-0000-0000C6220000}"/>
    <cellStyle name="20% - Accent4 2 3 2 2 3 3 2 2" xfId="36252" xr:uid="{00000000-0005-0000-0000-0000C7220000}"/>
    <cellStyle name="20% - Accent4 2 3 2 2 3 3 3" xfId="26338" xr:uid="{00000000-0005-0000-0000-0000C8220000}"/>
    <cellStyle name="20% - Accent4 2 3 2 2 3 4" xfId="11463" xr:uid="{00000000-0005-0000-0000-0000C9220000}"/>
    <cellStyle name="20% - Accent4 2 3 2 2 3 4 2" xfId="31295" xr:uid="{00000000-0005-0000-0000-0000CA220000}"/>
    <cellStyle name="20% - Accent4 2 3 2 2 3 5" xfId="21381" xr:uid="{00000000-0005-0000-0000-0000CB220000}"/>
    <cellStyle name="20% - Accent4 2 3 2 2 4" xfId="3145" xr:uid="{00000000-0005-0000-0000-0000CC220000}"/>
    <cellStyle name="20% - Accent4 2 3 2 2 4 2" xfId="8102" xr:uid="{00000000-0005-0000-0000-0000CD220000}"/>
    <cellStyle name="20% - Accent4 2 3 2 2 4 2 2" xfId="18016" xr:uid="{00000000-0005-0000-0000-0000CE220000}"/>
    <cellStyle name="20% - Accent4 2 3 2 2 4 2 2 2" xfId="37848" xr:uid="{00000000-0005-0000-0000-0000CF220000}"/>
    <cellStyle name="20% - Accent4 2 3 2 2 4 2 3" xfId="27934" xr:uid="{00000000-0005-0000-0000-0000D0220000}"/>
    <cellStyle name="20% - Accent4 2 3 2 2 4 3" xfId="13059" xr:uid="{00000000-0005-0000-0000-0000D1220000}"/>
    <cellStyle name="20% - Accent4 2 3 2 2 4 3 2" xfId="32891" xr:uid="{00000000-0005-0000-0000-0000D2220000}"/>
    <cellStyle name="20% - Accent4 2 3 2 2 4 4" xfId="22977" xr:uid="{00000000-0005-0000-0000-0000D3220000}"/>
    <cellStyle name="20% - Accent4 2 3 2 2 5" xfId="2261" xr:uid="{00000000-0005-0000-0000-0000D4220000}"/>
    <cellStyle name="20% - Accent4 2 3 2 2 5 2" xfId="7228" xr:uid="{00000000-0005-0000-0000-0000D5220000}"/>
    <cellStyle name="20% - Accent4 2 3 2 2 5 2 2" xfId="17142" xr:uid="{00000000-0005-0000-0000-0000D6220000}"/>
    <cellStyle name="20% - Accent4 2 3 2 2 5 2 2 2" xfId="36974" xr:uid="{00000000-0005-0000-0000-0000D7220000}"/>
    <cellStyle name="20% - Accent4 2 3 2 2 5 2 3" xfId="27060" xr:uid="{00000000-0005-0000-0000-0000D8220000}"/>
    <cellStyle name="20% - Accent4 2 3 2 2 5 3" xfId="12185" xr:uid="{00000000-0005-0000-0000-0000D9220000}"/>
    <cellStyle name="20% - Accent4 2 3 2 2 5 3 2" xfId="32017" xr:uid="{00000000-0005-0000-0000-0000DA220000}"/>
    <cellStyle name="20% - Accent4 2 3 2 2 5 4" xfId="22103" xr:uid="{00000000-0005-0000-0000-0000DB220000}"/>
    <cellStyle name="20% - Accent4 2 3 2 2 6" xfId="1124" xr:uid="{00000000-0005-0000-0000-0000DC220000}"/>
    <cellStyle name="20% - Accent4 2 3 2 2 6 2" xfId="6100" xr:uid="{00000000-0005-0000-0000-0000DD220000}"/>
    <cellStyle name="20% - Accent4 2 3 2 2 6 2 2" xfId="16014" xr:uid="{00000000-0005-0000-0000-0000DE220000}"/>
    <cellStyle name="20% - Accent4 2 3 2 2 6 2 2 2" xfId="35846" xr:uid="{00000000-0005-0000-0000-0000DF220000}"/>
    <cellStyle name="20% - Accent4 2 3 2 2 6 2 3" xfId="25932" xr:uid="{00000000-0005-0000-0000-0000E0220000}"/>
    <cellStyle name="20% - Accent4 2 3 2 2 6 3" xfId="11057" xr:uid="{00000000-0005-0000-0000-0000E1220000}"/>
    <cellStyle name="20% - Accent4 2 3 2 2 6 3 2" xfId="30889" xr:uid="{00000000-0005-0000-0000-0000E2220000}"/>
    <cellStyle name="20% - Accent4 2 3 2 2 6 4" xfId="20975" xr:uid="{00000000-0005-0000-0000-0000E3220000}"/>
    <cellStyle name="20% - Accent4 2 3 2 2 7" xfId="4425" xr:uid="{00000000-0005-0000-0000-0000E4220000}"/>
    <cellStyle name="20% - Accent4 2 3 2 2 7 2" xfId="9382" xr:uid="{00000000-0005-0000-0000-0000E5220000}"/>
    <cellStyle name="20% - Accent4 2 3 2 2 7 2 2" xfId="19296" xr:uid="{00000000-0005-0000-0000-0000E6220000}"/>
    <cellStyle name="20% - Accent4 2 3 2 2 7 2 2 2" xfId="39128" xr:uid="{00000000-0005-0000-0000-0000E7220000}"/>
    <cellStyle name="20% - Accent4 2 3 2 2 7 2 3" xfId="29214" xr:uid="{00000000-0005-0000-0000-0000E8220000}"/>
    <cellStyle name="20% - Accent4 2 3 2 2 7 3" xfId="14339" xr:uid="{00000000-0005-0000-0000-0000E9220000}"/>
    <cellStyle name="20% - Accent4 2 3 2 2 7 3 2" xfId="34171" xr:uid="{00000000-0005-0000-0000-0000EA220000}"/>
    <cellStyle name="20% - Accent4 2 3 2 2 7 4" xfId="24257" xr:uid="{00000000-0005-0000-0000-0000EB220000}"/>
    <cellStyle name="20% - Accent4 2 3 2 2 8" xfId="4983" xr:uid="{00000000-0005-0000-0000-0000EC220000}"/>
    <cellStyle name="20% - Accent4 2 3 2 2 8 2" xfId="9940" xr:uid="{00000000-0005-0000-0000-0000ED220000}"/>
    <cellStyle name="20% - Accent4 2 3 2 2 8 2 2" xfId="19854" xr:uid="{00000000-0005-0000-0000-0000EE220000}"/>
    <cellStyle name="20% - Accent4 2 3 2 2 8 2 2 2" xfId="39686" xr:uid="{00000000-0005-0000-0000-0000EF220000}"/>
    <cellStyle name="20% - Accent4 2 3 2 2 8 2 3" xfId="29772" xr:uid="{00000000-0005-0000-0000-0000F0220000}"/>
    <cellStyle name="20% - Accent4 2 3 2 2 8 3" xfId="14897" xr:uid="{00000000-0005-0000-0000-0000F1220000}"/>
    <cellStyle name="20% - Accent4 2 3 2 2 8 3 2" xfId="34729" xr:uid="{00000000-0005-0000-0000-0000F2220000}"/>
    <cellStyle name="20% - Accent4 2 3 2 2 8 4" xfId="24815" xr:uid="{00000000-0005-0000-0000-0000F3220000}"/>
    <cellStyle name="20% - Accent4 2 3 2 2 9" xfId="5541" xr:uid="{00000000-0005-0000-0000-0000F4220000}"/>
    <cellStyle name="20% - Accent4 2 3 2 2 9 2" xfId="15455" xr:uid="{00000000-0005-0000-0000-0000F5220000}"/>
    <cellStyle name="20% - Accent4 2 3 2 2 9 2 2" xfId="35287" xr:uid="{00000000-0005-0000-0000-0000F6220000}"/>
    <cellStyle name="20% - Accent4 2 3 2 2 9 3" xfId="25373" xr:uid="{00000000-0005-0000-0000-0000F7220000}"/>
    <cellStyle name="20% - Accent4 2 3 2 3" xfId="1717" xr:uid="{00000000-0005-0000-0000-0000F8220000}"/>
    <cellStyle name="20% - Accent4 2 3 2 3 2" xfId="3730" xr:uid="{00000000-0005-0000-0000-0000F9220000}"/>
    <cellStyle name="20% - Accent4 2 3 2 3 2 2" xfId="8687" xr:uid="{00000000-0005-0000-0000-0000FA220000}"/>
    <cellStyle name="20% - Accent4 2 3 2 3 2 2 2" xfId="18601" xr:uid="{00000000-0005-0000-0000-0000FB220000}"/>
    <cellStyle name="20% - Accent4 2 3 2 3 2 2 2 2" xfId="38433" xr:uid="{00000000-0005-0000-0000-0000FC220000}"/>
    <cellStyle name="20% - Accent4 2 3 2 3 2 2 3" xfId="28519" xr:uid="{00000000-0005-0000-0000-0000FD220000}"/>
    <cellStyle name="20% - Accent4 2 3 2 3 2 3" xfId="13644" xr:uid="{00000000-0005-0000-0000-0000FE220000}"/>
    <cellStyle name="20% - Accent4 2 3 2 3 2 3 2" xfId="33476" xr:uid="{00000000-0005-0000-0000-0000FF220000}"/>
    <cellStyle name="20% - Accent4 2 3 2 3 2 4" xfId="23562" xr:uid="{00000000-0005-0000-0000-000000230000}"/>
    <cellStyle name="20% - Accent4 2 3 2 3 3" xfId="2440" xr:uid="{00000000-0005-0000-0000-000001230000}"/>
    <cellStyle name="20% - Accent4 2 3 2 3 3 2" xfId="7407" xr:uid="{00000000-0005-0000-0000-000002230000}"/>
    <cellStyle name="20% - Accent4 2 3 2 3 3 2 2" xfId="17321" xr:uid="{00000000-0005-0000-0000-000003230000}"/>
    <cellStyle name="20% - Accent4 2 3 2 3 3 2 2 2" xfId="37153" xr:uid="{00000000-0005-0000-0000-000004230000}"/>
    <cellStyle name="20% - Accent4 2 3 2 3 3 2 3" xfId="27239" xr:uid="{00000000-0005-0000-0000-000005230000}"/>
    <cellStyle name="20% - Accent4 2 3 2 3 3 3" xfId="12364" xr:uid="{00000000-0005-0000-0000-000006230000}"/>
    <cellStyle name="20% - Accent4 2 3 2 3 3 3 2" xfId="32196" xr:uid="{00000000-0005-0000-0000-000007230000}"/>
    <cellStyle name="20% - Accent4 2 3 2 3 3 4" xfId="22282" xr:uid="{00000000-0005-0000-0000-000008230000}"/>
    <cellStyle name="20% - Accent4 2 3 2 3 4" xfId="6685" xr:uid="{00000000-0005-0000-0000-000009230000}"/>
    <cellStyle name="20% - Accent4 2 3 2 3 4 2" xfId="16599" xr:uid="{00000000-0005-0000-0000-00000A230000}"/>
    <cellStyle name="20% - Accent4 2 3 2 3 4 2 2" xfId="36431" xr:uid="{00000000-0005-0000-0000-00000B230000}"/>
    <cellStyle name="20% - Accent4 2 3 2 3 4 3" xfId="26517" xr:uid="{00000000-0005-0000-0000-00000C230000}"/>
    <cellStyle name="20% - Accent4 2 3 2 3 5" xfId="11642" xr:uid="{00000000-0005-0000-0000-00000D230000}"/>
    <cellStyle name="20% - Accent4 2 3 2 3 5 2" xfId="31474" xr:uid="{00000000-0005-0000-0000-00000E230000}"/>
    <cellStyle name="20% - Accent4 2 3 2 3 6" xfId="21560" xr:uid="{00000000-0005-0000-0000-00000F230000}"/>
    <cellStyle name="20% - Accent4 2 3 2 4" xfId="1358" xr:uid="{00000000-0005-0000-0000-000010230000}"/>
    <cellStyle name="20% - Accent4 2 3 2 4 2" xfId="3371" xr:uid="{00000000-0005-0000-0000-000011230000}"/>
    <cellStyle name="20% - Accent4 2 3 2 4 2 2" xfId="8328" xr:uid="{00000000-0005-0000-0000-000012230000}"/>
    <cellStyle name="20% - Accent4 2 3 2 4 2 2 2" xfId="18242" xr:uid="{00000000-0005-0000-0000-000013230000}"/>
    <cellStyle name="20% - Accent4 2 3 2 4 2 2 2 2" xfId="38074" xr:uid="{00000000-0005-0000-0000-000014230000}"/>
    <cellStyle name="20% - Accent4 2 3 2 4 2 2 3" xfId="28160" xr:uid="{00000000-0005-0000-0000-000015230000}"/>
    <cellStyle name="20% - Accent4 2 3 2 4 2 3" xfId="13285" xr:uid="{00000000-0005-0000-0000-000016230000}"/>
    <cellStyle name="20% - Accent4 2 3 2 4 2 3 2" xfId="33117" xr:uid="{00000000-0005-0000-0000-000017230000}"/>
    <cellStyle name="20% - Accent4 2 3 2 4 2 4" xfId="23203" xr:uid="{00000000-0005-0000-0000-000018230000}"/>
    <cellStyle name="20% - Accent4 2 3 2 4 3" xfId="6326" xr:uid="{00000000-0005-0000-0000-000019230000}"/>
    <cellStyle name="20% - Accent4 2 3 2 4 3 2" xfId="16240" xr:uid="{00000000-0005-0000-0000-00001A230000}"/>
    <cellStyle name="20% - Accent4 2 3 2 4 3 2 2" xfId="36072" xr:uid="{00000000-0005-0000-0000-00001B230000}"/>
    <cellStyle name="20% - Accent4 2 3 2 4 3 3" xfId="26158" xr:uid="{00000000-0005-0000-0000-00001C230000}"/>
    <cellStyle name="20% - Accent4 2 3 2 4 4" xfId="11283" xr:uid="{00000000-0005-0000-0000-00001D230000}"/>
    <cellStyle name="20% - Accent4 2 3 2 4 4 2" xfId="31115" xr:uid="{00000000-0005-0000-0000-00001E230000}"/>
    <cellStyle name="20% - Accent4 2 3 2 4 5" xfId="21201" xr:uid="{00000000-0005-0000-0000-00001F230000}"/>
    <cellStyle name="20% - Accent4 2 3 2 5" xfId="2864" xr:uid="{00000000-0005-0000-0000-000020230000}"/>
    <cellStyle name="20% - Accent4 2 3 2 5 2" xfId="7823" xr:uid="{00000000-0005-0000-0000-000021230000}"/>
    <cellStyle name="20% - Accent4 2 3 2 5 2 2" xfId="17737" xr:uid="{00000000-0005-0000-0000-000022230000}"/>
    <cellStyle name="20% - Accent4 2 3 2 5 2 2 2" xfId="37569" xr:uid="{00000000-0005-0000-0000-000023230000}"/>
    <cellStyle name="20% - Accent4 2 3 2 5 2 3" xfId="27655" xr:uid="{00000000-0005-0000-0000-000024230000}"/>
    <cellStyle name="20% - Accent4 2 3 2 5 3" xfId="12780" xr:uid="{00000000-0005-0000-0000-000025230000}"/>
    <cellStyle name="20% - Accent4 2 3 2 5 3 2" xfId="32612" xr:uid="{00000000-0005-0000-0000-000026230000}"/>
    <cellStyle name="20% - Accent4 2 3 2 5 4" xfId="22698" xr:uid="{00000000-0005-0000-0000-000027230000}"/>
    <cellStyle name="20% - Accent4 2 3 2 6" xfId="2081" xr:uid="{00000000-0005-0000-0000-000028230000}"/>
    <cellStyle name="20% - Accent4 2 3 2 6 2" xfId="7048" xr:uid="{00000000-0005-0000-0000-000029230000}"/>
    <cellStyle name="20% - Accent4 2 3 2 6 2 2" xfId="16962" xr:uid="{00000000-0005-0000-0000-00002A230000}"/>
    <cellStyle name="20% - Accent4 2 3 2 6 2 2 2" xfId="36794" xr:uid="{00000000-0005-0000-0000-00002B230000}"/>
    <cellStyle name="20% - Accent4 2 3 2 6 2 3" xfId="26880" xr:uid="{00000000-0005-0000-0000-00002C230000}"/>
    <cellStyle name="20% - Accent4 2 3 2 6 3" xfId="12005" xr:uid="{00000000-0005-0000-0000-00002D230000}"/>
    <cellStyle name="20% - Accent4 2 3 2 6 3 2" xfId="31837" xr:uid="{00000000-0005-0000-0000-00002E230000}"/>
    <cellStyle name="20% - Accent4 2 3 2 6 4" xfId="21923" xr:uid="{00000000-0005-0000-0000-00002F230000}"/>
    <cellStyle name="20% - Accent4 2 3 2 7" xfId="844" xr:uid="{00000000-0005-0000-0000-000030230000}"/>
    <cellStyle name="20% - Accent4 2 3 2 7 2" xfId="5821" xr:uid="{00000000-0005-0000-0000-000031230000}"/>
    <cellStyle name="20% - Accent4 2 3 2 7 2 2" xfId="15735" xr:uid="{00000000-0005-0000-0000-000032230000}"/>
    <cellStyle name="20% - Accent4 2 3 2 7 2 2 2" xfId="35567" xr:uid="{00000000-0005-0000-0000-000033230000}"/>
    <cellStyle name="20% - Accent4 2 3 2 7 2 3" xfId="25653" xr:uid="{00000000-0005-0000-0000-000034230000}"/>
    <cellStyle name="20% - Accent4 2 3 2 7 3" xfId="10778" xr:uid="{00000000-0005-0000-0000-000035230000}"/>
    <cellStyle name="20% - Accent4 2 3 2 7 3 2" xfId="30610" xr:uid="{00000000-0005-0000-0000-000036230000}"/>
    <cellStyle name="20% - Accent4 2 3 2 7 4" xfId="20696" xr:uid="{00000000-0005-0000-0000-000037230000}"/>
    <cellStyle name="20% - Accent4 2 3 2 8" xfId="4146" xr:uid="{00000000-0005-0000-0000-000038230000}"/>
    <cellStyle name="20% - Accent4 2 3 2 8 2" xfId="9103" xr:uid="{00000000-0005-0000-0000-000039230000}"/>
    <cellStyle name="20% - Accent4 2 3 2 8 2 2" xfId="19017" xr:uid="{00000000-0005-0000-0000-00003A230000}"/>
    <cellStyle name="20% - Accent4 2 3 2 8 2 2 2" xfId="38849" xr:uid="{00000000-0005-0000-0000-00003B230000}"/>
    <cellStyle name="20% - Accent4 2 3 2 8 2 3" xfId="28935" xr:uid="{00000000-0005-0000-0000-00003C230000}"/>
    <cellStyle name="20% - Accent4 2 3 2 8 3" xfId="14060" xr:uid="{00000000-0005-0000-0000-00003D230000}"/>
    <cellStyle name="20% - Accent4 2 3 2 8 3 2" xfId="33892" xr:uid="{00000000-0005-0000-0000-00003E230000}"/>
    <cellStyle name="20% - Accent4 2 3 2 8 4" xfId="23978" xr:uid="{00000000-0005-0000-0000-00003F230000}"/>
    <cellStyle name="20% - Accent4 2 3 2 9" xfId="4704" xr:uid="{00000000-0005-0000-0000-000040230000}"/>
    <cellStyle name="20% - Accent4 2 3 2 9 2" xfId="9661" xr:uid="{00000000-0005-0000-0000-000041230000}"/>
    <cellStyle name="20% - Accent4 2 3 2 9 2 2" xfId="19575" xr:uid="{00000000-0005-0000-0000-000042230000}"/>
    <cellStyle name="20% - Accent4 2 3 2 9 2 2 2" xfId="39407" xr:uid="{00000000-0005-0000-0000-000043230000}"/>
    <cellStyle name="20% - Accent4 2 3 2 9 2 3" xfId="29493" xr:uid="{00000000-0005-0000-0000-000044230000}"/>
    <cellStyle name="20% - Accent4 2 3 2 9 3" xfId="14618" xr:uid="{00000000-0005-0000-0000-000045230000}"/>
    <cellStyle name="20% - Accent4 2 3 2 9 3 2" xfId="34450" xr:uid="{00000000-0005-0000-0000-000046230000}"/>
    <cellStyle name="20% - Accent4 2 3 2 9 4" xfId="24536" xr:uid="{00000000-0005-0000-0000-000047230000}"/>
    <cellStyle name="20% - Accent4 2 3 3" xfId="424" xr:uid="{00000000-0005-0000-0000-000048230000}"/>
    <cellStyle name="20% - Accent4 2 3 3 10" xfId="10359" xr:uid="{00000000-0005-0000-0000-000049230000}"/>
    <cellStyle name="20% - Accent4 2 3 3 10 2" xfId="30191" xr:uid="{00000000-0005-0000-0000-00004A230000}"/>
    <cellStyle name="20% - Accent4 2 3 3 11" xfId="20277" xr:uid="{00000000-0005-0000-0000-00004B230000}"/>
    <cellStyle name="20% - Accent4 2 3 3 2" xfId="1807" xr:uid="{00000000-0005-0000-0000-00004C230000}"/>
    <cellStyle name="20% - Accent4 2 3 3 2 2" xfId="3820" xr:uid="{00000000-0005-0000-0000-00004D230000}"/>
    <cellStyle name="20% - Accent4 2 3 3 2 2 2" xfId="8777" xr:uid="{00000000-0005-0000-0000-00004E230000}"/>
    <cellStyle name="20% - Accent4 2 3 3 2 2 2 2" xfId="18691" xr:uid="{00000000-0005-0000-0000-00004F230000}"/>
    <cellStyle name="20% - Accent4 2 3 3 2 2 2 2 2" xfId="38523" xr:uid="{00000000-0005-0000-0000-000050230000}"/>
    <cellStyle name="20% - Accent4 2 3 3 2 2 2 3" xfId="28609" xr:uid="{00000000-0005-0000-0000-000051230000}"/>
    <cellStyle name="20% - Accent4 2 3 3 2 2 3" xfId="13734" xr:uid="{00000000-0005-0000-0000-000052230000}"/>
    <cellStyle name="20% - Accent4 2 3 3 2 2 3 2" xfId="33566" xr:uid="{00000000-0005-0000-0000-000053230000}"/>
    <cellStyle name="20% - Accent4 2 3 3 2 2 4" xfId="23652" xr:uid="{00000000-0005-0000-0000-000054230000}"/>
    <cellStyle name="20% - Accent4 2 3 3 2 3" xfId="2530" xr:uid="{00000000-0005-0000-0000-000055230000}"/>
    <cellStyle name="20% - Accent4 2 3 3 2 3 2" xfId="7497" xr:uid="{00000000-0005-0000-0000-000056230000}"/>
    <cellStyle name="20% - Accent4 2 3 3 2 3 2 2" xfId="17411" xr:uid="{00000000-0005-0000-0000-000057230000}"/>
    <cellStyle name="20% - Accent4 2 3 3 2 3 2 2 2" xfId="37243" xr:uid="{00000000-0005-0000-0000-000058230000}"/>
    <cellStyle name="20% - Accent4 2 3 3 2 3 2 3" xfId="27329" xr:uid="{00000000-0005-0000-0000-000059230000}"/>
    <cellStyle name="20% - Accent4 2 3 3 2 3 3" xfId="12454" xr:uid="{00000000-0005-0000-0000-00005A230000}"/>
    <cellStyle name="20% - Accent4 2 3 3 2 3 3 2" xfId="32286" xr:uid="{00000000-0005-0000-0000-00005B230000}"/>
    <cellStyle name="20% - Accent4 2 3 3 2 3 4" xfId="22372" xr:uid="{00000000-0005-0000-0000-00005C230000}"/>
    <cellStyle name="20% - Accent4 2 3 3 2 4" xfId="6775" xr:uid="{00000000-0005-0000-0000-00005D230000}"/>
    <cellStyle name="20% - Accent4 2 3 3 2 4 2" xfId="16689" xr:uid="{00000000-0005-0000-0000-00005E230000}"/>
    <cellStyle name="20% - Accent4 2 3 3 2 4 2 2" xfId="36521" xr:uid="{00000000-0005-0000-0000-00005F230000}"/>
    <cellStyle name="20% - Accent4 2 3 3 2 4 3" xfId="26607" xr:uid="{00000000-0005-0000-0000-000060230000}"/>
    <cellStyle name="20% - Accent4 2 3 3 2 5" xfId="11732" xr:uid="{00000000-0005-0000-0000-000061230000}"/>
    <cellStyle name="20% - Accent4 2 3 3 2 5 2" xfId="31564" xr:uid="{00000000-0005-0000-0000-000062230000}"/>
    <cellStyle name="20% - Accent4 2 3 3 2 6" xfId="21650" xr:uid="{00000000-0005-0000-0000-000063230000}"/>
    <cellStyle name="20% - Accent4 2 3 3 3" xfId="1448" xr:uid="{00000000-0005-0000-0000-000064230000}"/>
    <cellStyle name="20% - Accent4 2 3 3 3 2" xfId="3461" xr:uid="{00000000-0005-0000-0000-000065230000}"/>
    <cellStyle name="20% - Accent4 2 3 3 3 2 2" xfId="8418" xr:uid="{00000000-0005-0000-0000-000066230000}"/>
    <cellStyle name="20% - Accent4 2 3 3 3 2 2 2" xfId="18332" xr:uid="{00000000-0005-0000-0000-000067230000}"/>
    <cellStyle name="20% - Accent4 2 3 3 3 2 2 2 2" xfId="38164" xr:uid="{00000000-0005-0000-0000-000068230000}"/>
    <cellStyle name="20% - Accent4 2 3 3 3 2 2 3" xfId="28250" xr:uid="{00000000-0005-0000-0000-000069230000}"/>
    <cellStyle name="20% - Accent4 2 3 3 3 2 3" xfId="13375" xr:uid="{00000000-0005-0000-0000-00006A230000}"/>
    <cellStyle name="20% - Accent4 2 3 3 3 2 3 2" xfId="33207" xr:uid="{00000000-0005-0000-0000-00006B230000}"/>
    <cellStyle name="20% - Accent4 2 3 3 3 2 4" xfId="23293" xr:uid="{00000000-0005-0000-0000-00006C230000}"/>
    <cellStyle name="20% - Accent4 2 3 3 3 3" xfId="6416" xr:uid="{00000000-0005-0000-0000-00006D230000}"/>
    <cellStyle name="20% - Accent4 2 3 3 3 3 2" xfId="16330" xr:uid="{00000000-0005-0000-0000-00006E230000}"/>
    <cellStyle name="20% - Accent4 2 3 3 3 3 2 2" xfId="36162" xr:uid="{00000000-0005-0000-0000-00006F230000}"/>
    <cellStyle name="20% - Accent4 2 3 3 3 3 3" xfId="26248" xr:uid="{00000000-0005-0000-0000-000070230000}"/>
    <cellStyle name="20% - Accent4 2 3 3 3 4" xfId="11373" xr:uid="{00000000-0005-0000-0000-000071230000}"/>
    <cellStyle name="20% - Accent4 2 3 3 3 4 2" xfId="31205" xr:uid="{00000000-0005-0000-0000-000072230000}"/>
    <cellStyle name="20% - Accent4 2 3 3 3 5" xfId="21291" xr:uid="{00000000-0005-0000-0000-000073230000}"/>
    <cellStyle name="20% - Accent4 2 3 3 4" xfId="3006" xr:uid="{00000000-0005-0000-0000-000074230000}"/>
    <cellStyle name="20% - Accent4 2 3 3 4 2" xfId="7963" xr:uid="{00000000-0005-0000-0000-000075230000}"/>
    <cellStyle name="20% - Accent4 2 3 3 4 2 2" xfId="17877" xr:uid="{00000000-0005-0000-0000-000076230000}"/>
    <cellStyle name="20% - Accent4 2 3 3 4 2 2 2" xfId="37709" xr:uid="{00000000-0005-0000-0000-000077230000}"/>
    <cellStyle name="20% - Accent4 2 3 3 4 2 3" xfId="27795" xr:uid="{00000000-0005-0000-0000-000078230000}"/>
    <cellStyle name="20% - Accent4 2 3 3 4 3" xfId="12920" xr:uid="{00000000-0005-0000-0000-000079230000}"/>
    <cellStyle name="20% - Accent4 2 3 3 4 3 2" xfId="32752" xr:uid="{00000000-0005-0000-0000-00007A230000}"/>
    <cellStyle name="20% - Accent4 2 3 3 4 4" xfId="22838" xr:uid="{00000000-0005-0000-0000-00007B230000}"/>
    <cellStyle name="20% - Accent4 2 3 3 5" xfId="2171" xr:uid="{00000000-0005-0000-0000-00007C230000}"/>
    <cellStyle name="20% - Accent4 2 3 3 5 2" xfId="7138" xr:uid="{00000000-0005-0000-0000-00007D230000}"/>
    <cellStyle name="20% - Accent4 2 3 3 5 2 2" xfId="17052" xr:uid="{00000000-0005-0000-0000-00007E230000}"/>
    <cellStyle name="20% - Accent4 2 3 3 5 2 2 2" xfId="36884" xr:uid="{00000000-0005-0000-0000-00007F230000}"/>
    <cellStyle name="20% - Accent4 2 3 3 5 2 3" xfId="26970" xr:uid="{00000000-0005-0000-0000-000080230000}"/>
    <cellStyle name="20% - Accent4 2 3 3 5 3" xfId="12095" xr:uid="{00000000-0005-0000-0000-000081230000}"/>
    <cellStyle name="20% - Accent4 2 3 3 5 3 2" xfId="31927" xr:uid="{00000000-0005-0000-0000-000082230000}"/>
    <cellStyle name="20% - Accent4 2 3 3 5 4" xfId="22013" xr:uid="{00000000-0005-0000-0000-000083230000}"/>
    <cellStyle name="20% - Accent4 2 3 3 6" xfId="985" xr:uid="{00000000-0005-0000-0000-000084230000}"/>
    <cellStyle name="20% - Accent4 2 3 3 6 2" xfId="5961" xr:uid="{00000000-0005-0000-0000-000085230000}"/>
    <cellStyle name="20% - Accent4 2 3 3 6 2 2" xfId="15875" xr:uid="{00000000-0005-0000-0000-000086230000}"/>
    <cellStyle name="20% - Accent4 2 3 3 6 2 2 2" xfId="35707" xr:uid="{00000000-0005-0000-0000-000087230000}"/>
    <cellStyle name="20% - Accent4 2 3 3 6 2 3" xfId="25793" xr:uid="{00000000-0005-0000-0000-000088230000}"/>
    <cellStyle name="20% - Accent4 2 3 3 6 3" xfId="10918" xr:uid="{00000000-0005-0000-0000-000089230000}"/>
    <cellStyle name="20% - Accent4 2 3 3 6 3 2" xfId="30750" xr:uid="{00000000-0005-0000-0000-00008A230000}"/>
    <cellStyle name="20% - Accent4 2 3 3 6 4" xfId="20836" xr:uid="{00000000-0005-0000-0000-00008B230000}"/>
    <cellStyle name="20% - Accent4 2 3 3 7" xfId="4286" xr:uid="{00000000-0005-0000-0000-00008C230000}"/>
    <cellStyle name="20% - Accent4 2 3 3 7 2" xfId="9243" xr:uid="{00000000-0005-0000-0000-00008D230000}"/>
    <cellStyle name="20% - Accent4 2 3 3 7 2 2" xfId="19157" xr:uid="{00000000-0005-0000-0000-00008E230000}"/>
    <cellStyle name="20% - Accent4 2 3 3 7 2 2 2" xfId="38989" xr:uid="{00000000-0005-0000-0000-00008F230000}"/>
    <cellStyle name="20% - Accent4 2 3 3 7 2 3" xfId="29075" xr:uid="{00000000-0005-0000-0000-000090230000}"/>
    <cellStyle name="20% - Accent4 2 3 3 7 3" xfId="14200" xr:uid="{00000000-0005-0000-0000-000091230000}"/>
    <cellStyle name="20% - Accent4 2 3 3 7 3 2" xfId="34032" xr:uid="{00000000-0005-0000-0000-000092230000}"/>
    <cellStyle name="20% - Accent4 2 3 3 7 4" xfId="24118" xr:uid="{00000000-0005-0000-0000-000093230000}"/>
    <cellStyle name="20% - Accent4 2 3 3 8" xfId="4844" xr:uid="{00000000-0005-0000-0000-000094230000}"/>
    <cellStyle name="20% - Accent4 2 3 3 8 2" xfId="9801" xr:uid="{00000000-0005-0000-0000-000095230000}"/>
    <cellStyle name="20% - Accent4 2 3 3 8 2 2" xfId="19715" xr:uid="{00000000-0005-0000-0000-000096230000}"/>
    <cellStyle name="20% - Accent4 2 3 3 8 2 2 2" xfId="39547" xr:uid="{00000000-0005-0000-0000-000097230000}"/>
    <cellStyle name="20% - Accent4 2 3 3 8 2 3" xfId="29633" xr:uid="{00000000-0005-0000-0000-000098230000}"/>
    <cellStyle name="20% - Accent4 2 3 3 8 3" xfId="14758" xr:uid="{00000000-0005-0000-0000-000099230000}"/>
    <cellStyle name="20% - Accent4 2 3 3 8 3 2" xfId="34590" xr:uid="{00000000-0005-0000-0000-00009A230000}"/>
    <cellStyle name="20% - Accent4 2 3 3 8 4" xfId="24676" xr:uid="{00000000-0005-0000-0000-00009B230000}"/>
    <cellStyle name="20% - Accent4 2 3 3 9" xfId="5402" xr:uid="{00000000-0005-0000-0000-00009C230000}"/>
    <cellStyle name="20% - Accent4 2 3 3 9 2" xfId="15316" xr:uid="{00000000-0005-0000-0000-00009D230000}"/>
    <cellStyle name="20% - Accent4 2 3 3 9 2 2" xfId="35148" xr:uid="{00000000-0005-0000-0000-00009E230000}"/>
    <cellStyle name="20% - Accent4 2 3 3 9 3" xfId="25234" xr:uid="{00000000-0005-0000-0000-00009F230000}"/>
    <cellStyle name="20% - Accent4 2 3 4" xfId="1627" xr:uid="{00000000-0005-0000-0000-0000A0230000}"/>
    <cellStyle name="20% - Accent4 2 3 4 2" xfId="3640" xr:uid="{00000000-0005-0000-0000-0000A1230000}"/>
    <cellStyle name="20% - Accent4 2 3 4 2 2" xfId="8597" xr:uid="{00000000-0005-0000-0000-0000A2230000}"/>
    <cellStyle name="20% - Accent4 2 3 4 2 2 2" xfId="18511" xr:uid="{00000000-0005-0000-0000-0000A3230000}"/>
    <cellStyle name="20% - Accent4 2 3 4 2 2 2 2" xfId="38343" xr:uid="{00000000-0005-0000-0000-0000A4230000}"/>
    <cellStyle name="20% - Accent4 2 3 4 2 2 3" xfId="28429" xr:uid="{00000000-0005-0000-0000-0000A5230000}"/>
    <cellStyle name="20% - Accent4 2 3 4 2 3" xfId="13554" xr:uid="{00000000-0005-0000-0000-0000A6230000}"/>
    <cellStyle name="20% - Accent4 2 3 4 2 3 2" xfId="33386" xr:uid="{00000000-0005-0000-0000-0000A7230000}"/>
    <cellStyle name="20% - Accent4 2 3 4 2 4" xfId="23472" xr:uid="{00000000-0005-0000-0000-0000A8230000}"/>
    <cellStyle name="20% - Accent4 2 3 4 3" xfId="2350" xr:uid="{00000000-0005-0000-0000-0000A9230000}"/>
    <cellStyle name="20% - Accent4 2 3 4 3 2" xfId="7317" xr:uid="{00000000-0005-0000-0000-0000AA230000}"/>
    <cellStyle name="20% - Accent4 2 3 4 3 2 2" xfId="17231" xr:uid="{00000000-0005-0000-0000-0000AB230000}"/>
    <cellStyle name="20% - Accent4 2 3 4 3 2 2 2" xfId="37063" xr:uid="{00000000-0005-0000-0000-0000AC230000}"/>
    <cellStyle name="20% - Accent4 2 3 4 3 2 3" xfId="27149" xr:uid="{00000000-0005-0000-0000-0000AD230000}"/>
    <cellStyle name="20% - Accent4 2 3 4 3 3" xfId="12274" xr:uid="{00000000-0005-0000-0000-0000AE230000}"/>
    <cellStyle name="20% - Accent4 2 3 4 3 3 2" xfId="32106" xr:uid="{00000000-0005-0000-0000-0000AF230000}"/>
    <cellStyle name="20% - Accent4 2 3 4 3 4" xfId="22192" xr:uid="{00000000-0005-0000-0000-0000B0230000}"/>
    <cellStyle name="20% - Accent4 2 3 4 4" xfId="6595" xr:uid="{00000000-0005-0000-0000-0000B1230000}"/>
    <cellStyle name="20% - Accent4 2 3 4 4 2" xfId="16509" xr:uid="{00000000-0005-0000-0000-0000B2230000}"/>
    <cellStyle name="20% - Accent4 2 3 4 4 2 2" xfId="36341" xr:uid="{00000000-0005-0000-0000-0000B3230000}"/>
    <cellStyle name="20% - Accent4 2 3 4 4 3" xfId="26427" xr:uid="{00000000-0005-0000-0000-0000B4230000}"/>
    <cellStyle name="20% - Accent4 2 3 4 5" xfId="11552" xr:uid="{00000000-0005-0000-0000-0000B5230000}"/>
    <cellStyle name="20% - Accent4 2 3 4 5 2" xfId="31384" xr:uid="{00000000-0005-0000-0000-0000B6230000}"/>
    <cellStyle name="20% - Accent4 2 3 4 6" xfId="21470" xr:uid="{00000000-0005-0000-0000-0000B7230000}"/>
    <cellStyle name="20% - Accent4 2 3 5" xfId="1268" xr:uid="{00000000-0005-0000-0000-0000B8230000}"/>
    <cellStyle name="20% - Accent4 2 3 5 2" xfId="3281" xr:uid="{00000000-0005-0000-0000-0000B9230000}"/>
    <cellStyle name="20% - Accent4 2 3 5 2 2" xfId="8238" xr:uid="{00000000-0005-0000-0000-0000BA230000}"/>
    <cellStyle name="20% - Accent4 2 3 5 2 2 2" xfId="18152" xr:uid="{00000000-0005-0000-0000-0000BB230000}"/>
    <cellStyle name="20% - Accent4 2 3 5 2 2 2 2" xfId="37984" xr:uid="{00000000-0005-0000-0000-0000BC230000}"/>
    <cellStyle name="20% - Accent4 2 3 5 2 2 3" xfId="28070" xr:uid="{00000000-0005-0000-0000-0000BD230000}"/>
    <cellStyle name="20% - Accent4 2 3 5 2 3" xfId="13195" xr:uid="{00000000-0005-0000-0000-0000BE230000}"/>
    <cellStyle name="20% - Accent4 2 3 5 2 3 2" xfId="33027" xr:uid="{00000000-0005-0000-0000-0000BF230000}"/>
    <cellStyle name="20% - Accent4 2 3 5 2 4" xfId="23113" xr:uid="{00000000-0005-0000-0000-0000C0230000}"/>
    <cellStyle name="20% - Accent4 2 3 5 3" xfId="6236" xr:uid="{00000000-0005-0000-0000-0000C1230000}"/>
    <cellStyle name="20% - Accent4 2 3 5 3 2" xfId="16150" xr:uid="{00000000-0005-0000-0000-0000C2230000}"/>
    <cellStyle name="20% - Accent4 2 3 5 3 2 2" xfId="35982" xr:uid="{00000000-0005-0000-0000-0000C3230000}"/>
    <cellStyle name="20% - Accent4 2 3 5 3 3" xfId="26068" xr:uid="{00000000-0005-0000-0000-0000C4230000}"/>
    <cellStyle name="20% - Accent4 2 3 5 4" xfId="11193" xr:uid="{00000000-0005-0000-0000-0000C5230000}"/>
    <cellStyle name="20% - Accent4 2 3 5 4 2" xfId="31025" xr:uid="{00000000-0005-0000-0000-0000C6230000}"/>
    <cellStyle name="20% - Accent4 2 3 5 5" xfId="21111" xr:uid="{00000000-0005-0000-0000-0000C7230000}"/>
    <cellStyle name="20% - Accent4 2 3 6" xfId="2724" xr:uid="{00000000-0005-0000-0000-0000C8230000}"/>
    <cellStyle name="20% - Accent4 2 3 6 2" xfId="7684" xr:uid="{00000000-0005-0000-0000-0000C9230000}"/>
    <cellStyle name="20% - Accent4 2 3 6 2 2" xfId="17598" xr:uid="{00000000-0005-0000-0000-0000CA230000}"/>
    <cellStyle name="20% - Accent4 2 3 6 2 2 2" xfId="37430" xr:uid="{00000000-0005-0000-0000-0000CB230000}"/>
    <cellStyle name="20% - Accent4 2 3 6 2 3" xfId="27516" xr:uid="{00000000-0005-0000-0000-0000CC230000}"/>
    <cellStyle name="20% - Accent4 2 3 6 3" xfId="12641" xr:uid="{00000000-0005-0000-0000-0000CD230000}"/>
    <cellStyle name="20% - Accent4 2 3 6 3 2" xfId="32473" xr:uid="{00000000-0005-0000-0000-0000CE230000}"/>
    <cellStyle name="20% - Accent4 2 3 6 4" xfId="22559" xr:uid="{00000000-0005-0000-0000-0000CF230000}"/>
    <cellStyle name="20% - Accent4 2 3 7" xfId="1991" xr:uid="{00000000-0005-0000-0000-0000D0230000}"/>
    <cellStyle name="20% - Accent4 2 3 7 2" xfId="6958" xr:uid="{00000000-0005-0000-0000-0000D1230000}"/>
    <cellStyle name="20% - Accent4 2 3 7 2 2" xfId="16872" xr:uid="{00000000-0005-0000-0000-0000D2230000}"/>
    <cellStyle name="20% - Accent4 2 3 7 2 2 2" xfId="36704" xr:uid="{00000000-0005-0000-0000-0000D3230000}"/>
    <cellStyle name="20% - Accent4 2 3 7 2 3" xfId="26790" xr:uid="{00000000-0005-0000-0000-0000D4230000}"/>
    <cellStyle name="20% - Accent4 2 3 7 3" xfId="11915" xr:uid="{00000000-0005-0000-0000-0000D5230000}"/>
    <cellStyle name="20% - Accent4 2 3 7 3 2" xfId="31747" xr:uid="{00000000-0005-0000-0000-0000D6230000}"/>
    <cellStyle name="20% - Accent4 2 3 7 4" xfId="21833" xr:uid="{00000000-0005-0000-0000-0000D7230000}"/>
    <cellStyle name="20% - Accent4 2 3 8" xfId="705" xr:uid="{00000000-0005-0000-0000-0000D8230000}"/>
    <cellStyle name="20% - Accent4 2 3 8 2" xfId="5682" xr:uid="{00000000-0005-0000-0000-0000D9230000}"/>
    <cellStyle name="20% - Accent4 2 3 8 2 2" xfId="15596" xr:uid="{00000000-0005-0000-0000-0000DA230000}"/>
    <cellStyle name="20% - Accent4 2 3 8 2 2 2" xfId="35428" xr:uid="{00000000-0005-0000-0000-0000DB230000}"/>
    <cellStyle name="20% - Accent4 2 3 8 2 3" xfId="25514" xr:uid="{00000000-0005-0000-0000-0000DC230000}"/>
    <cellStyle name="20% - Accent4 2 3 8 3" xfId="10639" xr:uid="{00000000-0005-0000-0000-0000DD230000}"/>
    <cellStyle name="20% - Accent4 2 3 8 3 2" xfId="30471" xr:uid="{00000000-0005-0000-0000-0000DE230000}"/>
    <cellStyle name="20% - Accent4 2 3 8 4" xfId="20557" xr:uid="{00000000-0005-0000-0000-0000DF230000}"/>
    <cellStyle name="20% - Accent4 2 3 9" xfId="4007" xr:uid="{00000000-0005-0000-0000-0000E0230000}"/>
    <cellStyle name="20% - Accent4 2 3 9 2" xfId="8964" xr:uid="{00000000-0005-0000-0000-0000E1230000}"/>
    <cellStyle name="20% - Accent4 2 3 9 2 2" xfId="18878" xr:uid="{00000000-0005-0000-0000-0000E2230000}"/>
    <cellStyle name="20% - Accent4 2 3 9 2 2 2" xfId="38710" xr:uid="{00000000-0005-0000-0000-0000E3230000}"/>
    <cellStyle name="20% - Accent4 2 3 9 2 3" xfId="28796" xr:uid="{00000000-0005-0000-0000-0000E4230000}"/>
    <cellStyle name="20% - Accent4 2 3 9 3" xfId="13921" xr:uid="{00000000-0005-0000-0000-0000E5230000}"/>
    <cellStyle name="20% - Accent4 2 3 9 3 2" xfId="33753" xr:uid="{00000000-0005-0000-0000-0000E6230000}"/>
    <cellStyle name="20% - Accent4 2 3 9 4" xfId="23839" xr:uid="{00000000-0005-0000-0000-0000E7230000}"/>
    <cellStyle name="20% - Accent4 2 4" xfId="215" xr:uid="{00000000-0005-0000-0000-0000E8230000}"/>
    <cellStyle name="20% - Accent4 2 4 10" xfId="5196" xr:uid="{00000000-0005-0000-0000-0000E9230000}"/>
    <cellStyle name="20% - Accent4 2 4 10 2" xfId="15110" xr:uid="{00000000-0005-0000-0000-0000EA230000}"/>
    <cellStyle name="20% - Accent4 2 4 10 2 2" xfId="34942" xr:uid="{00000000-0005-0000-0000-0000EB230000}"/>
    <cellStyle name="20% - Accent4 2 4 10 3" xfId="25028" xr:uid="{00000000-0005-0000-0000-0000EC230000}"/>
    <cellStyle name="20% - Accent4 2 4 11" xfId="10153" xr:uid="{00000000-0005-0000-0000-0000ED230000}"/>
    <cellStyle name="20% - Accent4 2 4 11 2" xfId="29985" xr:uid="{00000000-0005-0000-0000-0000EE230000}"/>
    <cellStyle name="20% - Accent4 2 4 12" xfId="20071" xr:uid="{00000000-0005-0000-0000-0000EF230000}"/>
    <cellStyle name="20% - Accent4 2 4 2" xfId="497" xr:uid="{00000000-0005-0000-0000-0000F0230000}"/>
    <cellStyle name="20% - Accent4 2 4 2 10" xfId="10432" xr:uid="{00000000-0005-0000-0000-0000F1230000}"/>
    <cellStyle name="20% - Accent4 2 4 2 10 2" xfId="30264" xr:uid="{00000000-0005-0000-0000-0000F2230000}"/>
    <cellStyle name="20% - Accent4 2 4 2 11" xfId="20350" xr:uid="{00000000-0005-0000-0000-0000F3230000}"/>
    <cellStyle name="20% - Accent4 2 4 2 2" xfId="1837" xr:uid="{00000000-0005-0000-0000-0000F4230000}"/>
    <cellStyle name="20% - Accent4 2 4 2 2 2" xfId="3850" xr:uid="{00000000-0005-0000-0000-0000F5230000}"/>
    <cellStyle name="20% - Accent4 2 4 2 2 2 2" xfId="8807" xr:uid="{00000000-0005-0000-0000-0000F6230000}"/>
    <cellStyle name="20% - Accent4 2 4 2 2 2 2 2" xfId="18721" xr:uid="{00000000-0005-0000-0000-0000F7230000}"/>
    <cellStyle name="20% - Accent4 2 4 2 2 2 2 2 2" xfId="38553" xr:uid="{00000000-0005-0000-0000-0000F8230000}"/>
    <cellStyle name="20% - Accent4 2 4 2 2 2 2 3" xfId="28639" xr:uid="{00000000-0005-0000-0000-0000F9230000}"/>
    <cellStyle name="20% - Accent4 2 4 2 2 2 3" xfId="13764" xr:uid="{00000000-0005-0000-0000-0000FA230000}"/>
    <cellStyle name="20% - Accent4 2 4 2 2 2 3 2" xfId="33596" xr:uid="{00000000-0005-0000-0000-0000FB230000}"/>
    <cellStyle name="20% - Accent4 2 4 2 2 2 4" xfId="23682" xr:uid="{00000000-0005-0000-0000-0000FC230000}"/>
    <cellStyle name="20% - Accent4 2 4 2 2 3" xfId="2560" xr:uid="{00000000-0005-0000-0000-0000FD230000}"/>
    <cellStyle name="20% - Accent4 2 4 2 2 3 2" xfId="7527" xr:uid="{00000000-0005-0000-0000-0000FE230000}"/>
    <cellStyle name="20% - Accent4 2 4 2 2 3 2 2" xfId="17441" xr:uid="{00000000-0005-0000-0000-0000FF230000}"/>
    <cellStyle name="20% - Accent4 2 4 2 2 3 2 2 2" xfId="37273" xr:uid="{00000000-0005-0000-0000-000000240000}"/>
    <cellStyle name="20% - Accent4 2 4 2 2 3 2 3" xfId="27359" xr:uid="{00000000-0005-0000-0000-000001240000}"/>
    <cellStyle name="20% - Accent4 2 4 2 2 3 3" xfId="12484" xr:uid="{00000000-0005-0000-0000-000002240000}"/>
    <cellStyle name="20% - Accent4 2 4 2 2 3 3 2" xfId="32316" xr:uid="{00000000-0005-0000-0000-000003240000}"/>
    <cellStyle name="20% - Accent4 2 4 2 2 3 4" xfId="22402" xr:uid="{00000000-0005-0000-0000-000004240000}"/>
    <cellStyle name="20% - Accent4 2 4 2 2 4" xfId="6805" xr:uid="{00000000-0005-0000-0000-000005240000}"/>
    <cellStyle name="20% - Accent4 2 4 2 2 4 2" xfId="16719" xr:uid="{00000000-0005-0000-0000-000006240000}"/>
    <cellStyle name="20% - Accent4 2 4 2 2 4 2 2" xfId="36551" xr:uid="{00000000-0005-0000-0000-000007240000}"/>
    <cellStyle name="20% - Accent4 2 4 2 2 4 3" xfId="26637" xr:uid="{00000000-0005-0000-0000-000008240000}"/>
    <cellStyle name="20% - Accent4 2 4 2 2 5" xfId="11762" xr:uid="{00000000-0005-0000-0000-000009240000}"/>
    <cellStyle name="20% - Accent4 2 4 2 2 5 2" xfId="31594" xr:uid="{00000000-0005-0000-0000-00000A240000}"/>
    <cellStyle name="20% - Accent4 2 4 2 2 6" xfId="21680" xr:uid="{00000000-0005-0000-0000-00000B240000}"/>
    <cellStyle name="20% - Accent4 2 4 2 3" xfId="1478" xr:uid="{00000000-0005-0000-0000-00000C240000}"/>
    <cellStyle name="20% - Accent4 2 4 2 3 2" xfId="3491" xr:uid="{00000000-0005-0000-0000-00000D240000}"/>
    <cellStyle name="20% - Accent4 2 4 2 3 2 2" xfId="8448" xr:uid="{00000000-0005-0000-0000-00000E240000}"/>
    <cellStyle name="20% - Accent4 2 4 2 3 2 2 2" xfId="18362" xr:uid="{00000000-0005-0000-0000-00000F240000}"/>
    <cellStyle name="20% - Accent4 2 4 2 3 2 2 2 2" xfId="38194" xr:uid="{00000000-0005-0000-0000-000010240000}"/>
    <cellStyle name="20% - Accent4 2 4 2 3 2 2 3" xfId="28280" xr:uid="{00000000-0005-0000-0000-000011240000}"/>
    <cellStyle name="20% - Accent4 2 4 2 3 2 3" xfId="13405" xr:uid="{00000000-0005-0000-0000-000012240000}"/>
    <cellStyle name="20% - Accent4 2 4 2 3 2 3 2" xfId="33237" xr:uid="{00000000-0005-0000-0000-000013240000}"/>
    <cellStyle name="20% - Accent4 2 4 2 3 2 4" xfId="23323" xr:uid="{00000000-0005-0000-0000-000014240000}"/>
    <cellStyle name="20% - Accent4 2 4 2 3 3" xfId="6446" xr:uid="{00000000-0005-0000-0000-000015240000}"/>
    <cellStyle name="20% - Accent4 2 4 2 3 3 2" xfId="16360" xr:uid="{00000000-0005-0000-0000-000016240000}"/>
    <cellStyle name="20% - Accent4 2 4 2 3 3 2 2" xfId="36192" xr:uid="{00000000-0005-0000-0000-000017240000}"/>
    <cellStyle name="20% - Accent4 2 4 2 3 3 3" xfId="26278" xr:uid="{00000000-0005-0000-0000-000018240000}"/>
    <cellStyle name="20% - Accent4 2 4 2 3 4" xfId="11403" xr:uid="{00000000-0005-0000-0000-000019240000}"/>
    <cellStyle name="20% - Accent4 2 4 2 3 4 2" xfId="31235" xr:uid="{00000000-0005-0000-0000-00001A240000}"/>
    <cellStyle name="20% - Accent4 2 4 2 3 5" xfId="21321" xr:uid="{00000000-0005-0000-0000-00001B240000}"/>
    <cellStyle name="20% - Accent4 2 4 2 4" xfId="3079" xr:uid="{00000000-0005-0000-0000-00001C240000}"/>
    <cellStyle name="20% - Accent4 2 4 2 4 2" xfId="8036" xr:uid="{00000000-0005-0000-0000-00001D240000}"/>
    <cellStyle name="20% - Accent4 2 4 2 4 2 2" xfId="17950" xr:uid="{00000000-0005-0000-0000-00001E240000}"/>
    <cellStyle name="20% - Accent4 2 4 2 4 2 2 2" xfId="37782" xr:uid="{00000000-0005-0000-0000-00001F240000}"/>
    <cellStyle name="20% - Accent4 2 4 2 4 2 3" xfId="27868" xr:uid="{00000000-0005-0000-0000-000020240000}"/>
    <cellStyle name="20% - Accent4 2 4 2 4 3" xfId="12993" xr:uid="{00000000-0005-0000-0000-000021240000}"/>
    <cellStyle name="20% - Accent4 2 4 2 4 3 2" xfId="32825" xr:uid="{00000000-0005-0000-0000-000022240000}"/>
    <cellStyle name="20% - Accent4 2 4 2 4 4" xfId="22911" xr:uid="{00000000-0005-0000-0000-000023240000}"/>
    <cellStyle name="20% - Accent4 2 4 2 5" xfId="2201" xr:uid="{00000000-0005-0000-0000-000024240000}"/>
    <cellStyle name="20% - Accent4 2 4 2 5 2" xfId="7168" xr:uid="{00000000-0005-0000-0000-000025240000}"/>
    <cellStyle name="20% - Accent4 2 4 2 5 2 2" xfId="17082" xr:uid="{00000000-0005-0000-0000-000026240000}"/>
    <cellStyle name="20% - Accent4 2 4 2 5 2 2 2" xfId="36914" xr:uid="{00000000-0005-0000-0000-000027240000}"/>
    <cellStyle name="20% - Accent4 2 4 2 5 2 3" xfId="27000" xr:uid="{00000000-0005-0000-0000-000028240000}"/>
    <cellStyle name="20% - Accent4 2 4 2 5 3" xfId="12125" xr:uid="{00000000-0005-0000-0000-000029240000}"/>
    <cellStyle name="20% - Accent4 2 4 2 5 3 2" xfId="31957" xr:uid="{00000000-0005-0000-0000-00002A240000}"/>
    <cellStyle name="20% - Accent4 2 4 2 5 4" xfId="22043" xr:uid="{00000000-0005-0000-0000-00002B240000}"/>
    <cellStyle name="20% - Accent4 2 4 2 6" xfId="1058" xr:uid="{00000000-0005-0000-0000-00002C240000}"/>
    <cellStyle name="20% - Accent4 2 4 2 6 2" xfId="6034" xr:uid="{00000000-0005-0000-0000-00002D240000}"/>
    <cellStyle name="20% - Accent4 2 4 2 6 2 2" xfId="15948" xr:uid="{00000000-0005-0000-0000-00002E240000}"/>
    <cellStyle name="20% - Accent4 2 4 2 6 2 2 2" xfId="35780" xr:uid="{00000000-0005-0000-0000-00002F240000}"/>
    <cellStyle name="20% - Accent4 2 4 2 6 2 3" xfId="25866" xr:uid="{00000000-0005-0000-0000-000030240000}"/>
    <cellStyle name="20% - Accent4 2 4 2 6 3" xfId="10991" xr:uid="{00000000-0005-0000-0000-000031240000}"/>
    <cellStyle name="20% - Accent4 2 4 2 6 3 2" xfId="30823" xr:uid="{00000000-0005-0000-0000-000032240000}"/>
    <cellStyle name="20% - Accent4 2 4 2 6 4" xfId="20909" xr:uid="{00000000-0005-0000-0000-000033240000}"/>
    <cellStyle name="20% - Accent4 2 4 2 7" xfId="4359" xr:uid="{00000000-0005-0000-0000-000034240000}"/>
    <cellStyle name="20% - Accent4 2 4 2 7 2" xfId="9316" xr:uid="{00000000-0005-0000-0000-000035240000}"/>
    <cellStyle name="20% - Accent4 2 4 2 7 2 2" xfId="19230" xr:uid="{00000000-0005-0000-0000-000036240000}"/>
    <cellStyle name="20% - Accent4 2 4 2 7 2 2 2" xfId="39062" xr:uid="{00000000-0005-0000-0000-000037240000}"/>
    <cellStyle name="20% - Accent4 2 4 2 7 2 3" xfId="29148" xr:uid="{00000000-0005-0000-0000-000038240000}"/>
    <cellStyle name="20% - Accent4 2 4 2 7 3" xfId="14273" xr:uid="{00000000-0005-0000-0000-000039240000}"/>
    <cellStyle name="20% - Accent4 2 4 2 7 3 2" xfId="34105" xr:uid="{00000000-0005-0000-0000-00003A240000}"/>
    <cellStyle name="20% - Accent4 2 4 2 7 4" xfId="24191" xr:uid="{00000000-0005-0000-0000-00003B240000}"/>
    <cellStyle name="20% - Accent4 2 4 2 8" xfId="4917" xr:uid="{00000000-0005-0000-0000-00003C240000}"/>
    <cellStyle name="20% - Accent4 2 4 2 8 2" xfId="9874" xr:uid="{00000000-0005-0000-0000-00003D240000}"/>
    <cellStyle name="20% - Accent4 2 4 2 8 2 2" xfId="19788" xr:uid="{00000000-0005-0000-0000-00003E240000}"/>
    <cellStyle name="20% - Accent4 2 4 2 8 2 2 2" xfId="39620" xr:uid="{00000000-0005-0000-0000-00003F240000}"/>
    <cellStyle name="20% - Accent4 2 4 2 8 2 3" xfId="29706" xr:uid="{00000000-0005-0000-0000-000040240000}"/>
    <cellStyle name="20% - Accent4 2 4 2 8 3" xfId="14831" xr:uid="{00000000-0005-0000-0000-000041240000}"/>
    <cellStyle name="20% - Accent4 2 4 2 8 3 2" xfId="34663" xr:uid="{00000000-0005-0000-0000-000042240000}"/>
    <cellStyle name="20% - Accent4 2 4 2 8 4" xfId="24749" xr:uid="{00000000-0005-0000-0000-000043240000}"/>
    <cellStyle name="20% - Accent4 2 4 2 9" xfId="5475" xr:uid="{00000000-0005-0000-0000-000044240000}"/>
    <cellStyle name="20% - Accent4 2 4 2 9 2" xfId="15389" xr:uid="{00000000-0005-0000-0000-000045240000}"/>
    <cellStyle name="20% - Accent4 2 4 2 9 2 2" xfId="35221" xr:uid="{00000000-0005-0000-0000-000046240000}"/>
    <cellStyle name="20% - Accent4 2 4 2 9 3" xfId="25307" xr:uid="{00000000-0005-0000-0000-000047240000}"/>
    <cellStyle name="20% - Accent4 2 4 3" xfId="1657" xr:uid="{00000000-0005-0000-0000-000048240000}"/>
    <cellStyle name="20% - Accent4 2 4 3 2" xfId="3670" xr:uid="{00000000-0005-0000-0000-000049240000}"/>
    <cellStyle name="20% - Accent4 2 4 3 2 2" xfId="8627" xr:uid="{00000000-0005-0000-0000-00004A240000}"/>
    <cellStyle name="20% - Accent4 2 4 3 2 2 2" xfId="18541" xr:uid="{00000000-0005-0000-0000-00004B240000}"/>
    <cellStyle name="20% - Accent4 2 4 3 2 2 2 2" xfId="38373" xr:uid="{00000000-0005-0000-0000-00004C240000}"/>
    <cellStyle name="20% - Accent4 2 4 3 2 2 3" xfId="28459" xr:uid="{00000000-0005-0000-0000-00004D240000}"/>
    <cellStyle name="20% - Accent4 2 4 3 2 3" xfId="13584" xr:uid="{00000000-0005-0000-0000-00004E240000}"/>
    <cellStyle name="20% - Accent4 2 4 3 2 3 2" xfId="33416" xr:uid="{00000000-0005-0000-0000-00004F240000}"/>
    <cellStyle name="20% - Accent4 2 4 3 2 4" xfId="23502" xr:uid="{00000000-0005-0000-0000-000050240000}"/>
    <cellStyle name="20% - Accent4 2 4 3 3" xfId="2380" xr:uid="{00000000-0005-0000-0000-000051240000}"/>
    <cellStyle name="20% - Accent4 2 4 3 3 2" xfId="7347" xr:uid="{00000000-0005-0000-0000-000052240000}"/>
    <cellStyle name="20% - Accent4 2 4 3 3 2 2" xfId="17261" xr:uid="{00000000-0005-0000-0000-000053240000}"/>
    <cellStyle name="20% - Accent4 2 4 3 3 2 2 2" xfId="37093" xr:uid="{00000000-0005-0000-0000-000054240000}"/>
    <cellStyle name="20% - Accent4 2 4 3 3 2 3" xfId="27179" xr:uid="{00000000-0005-0000-0000-000055240000}"/>
    <cellStyle name="20% - Accent4 2 4 3 3 3" xfId="12304" xr:uid="{00000000-0005-0000-0000-000056240000}"/>
    <cellStyle name="20% - Accent4 2 4 3 3 3 2" xfId="32136" xr:uid="{00000000-0005-0000-0000-000057240000}"/>
    <cellStyle name="20% - Accent4 2 4 3 3 4" xfId="22222" xr:uid="{00000000-0005-0000-0000-000058240000}"/>
    <cellStyle name="20% - Accent4 2 4 3 4" xfId="6625" xr:uid="{00000000-0005-0000-0000-000059240000}"/>
    <cellStyle name="20% - Accent4 2 4 3 4 2" xfId="16539" xr:uid="{00000000-0005-0000-0000-00005A240000}"/>
    <cellStyle name="20% - Accent4 2 4 3 4 2 2" xfId="36371" xr:uid="{00000000-0005-0000-0000-00005B240000}"/>
    <cellStyle name="20% - Accent4 2 4 3 4 3" xfId="26457" xr:uid="{00000000-0005-0000-0000-00005C240000}"/>
    <cellStyle name="20% - Accent4 2 4 3 5" xfId="11582" xr:uid="{00000000-0005-0000-0000-00005D240000}"/>
    <cellStyle name="20% - Accent4 2 4 3 5 2" xfId="31414" xr:uid="{00000000-0005-0000-0000-00005E240000}"/>
    <cellStyle name="20% - Accent4 2 4 3 6" xfId="21500" xr:uid="{00000000-0005-0000-0000-00005F240000}"/>
    <cellStyle name="20% - Accent4 2 4 4" xfId="1298" xr:uid="{00000000-0005-0000-0000-000060240000}"/>
    <cellStyle name="20% - Accent4 2 4 4 2" xfId="3311" xr:uid="{00000000-0005-0000-0000-000061240000}"/>
    <cellStyle name="20% - Accent4 2 4 4 2 2" xfId="8268" xr:uid="{00000000-0005-0000-0000-000062240000}"/>
    <cellStyle name="20% - Accent4 2 4 4 2 2 2" xfId="18182" xr:uid="{00000000-0005-0000-0000-000063240000}"/>
    <cellStyle name="20% - Accent4 2 4 4 2 2 2 2" xfId="38014" xr:uid="{00000000-0005-0000-0000-000064240000}"/>
    <cellStyle name="20% - Accent4 2 4 4 2 2 3" xfId="28100" xr:uid="{00000000-0005-0000-0000-000065240000}"/>
    <cellStyle name="20% - Accent4 2 4 4 2 3" xfId="13225" xr:uid="{00000000-0005-0000-0000-000066240000}"/>
    <cellStyle name="20% - Accent4 2 4 4 2 3 2" xfId="33057" xr:uid="{00000000-0005-0000-0000-000067240000}"/>
    <cellStyle name="20% - Accent4 2 4 4 2 4" xfId="23143" xr:uid="{00000000-0005-0000-0000-000068240000}"/>
    <cellStyle name="20% - Accent4 2 4 4 3" xfId="6266" xr:uid="{00000000-0005-0000-0000-000069240000}"/>
    <cellStyle name="20% - Accent4 2 4 4 3 2" xfId="16180" xr:uid="{00000000-0005-0000-0000-00006A240000}"/>
    <cellStyle name="20% - Accent4 2 4 4 3 2 2" xfId="36012" xr:uid="{00000000-0005-0000-0000-00006B240000}"/>
    <cellStyle name="20% - Accent4 2 4 4 3 3" xfId="26098" xr:uid="{00000000-0005-0000-0000-00006C240000}"/>
    <cellStyle name="20% - Accent4 2 4 4 4" xfId="11223" xr:uid="{00000000-0005-0000-0000-00006D240000}"/>
    <cellStyle name="20% - Accent4 2 4 4 4 2" xfId="31055" xr:uid="{00000000-0005-0000-0000-00006E240000}"/>
    <cellStyle name="20% - Accent4 2 4 4 5" xfId="21141" xr:uid="{00000000-0005-0000-0000-00006F240000}"/>
    <cellStyle name="20% - Accent4 2 4 5" xfId="2798" xr:uid="{00000000-0005-0000-0000-000070240000}"/>
    <cellStyle name="20% - Accent4 2 4 5 2" xfId="7757" xr:uid="{00000000-0005-0000-0000-000071240000}"/>
    <cellStyle name="20% - Accent4 2 4 5 2 2" xfId="17671" xr:uid="{00000000-0005-0000-0000-000072240000}"/>
    <cellStyle name="20% - Accent4 2 4 5 2 2 2" xfId="37503" xr:uid="{00000000-0005-0000-0000-000073240000}"/>
    <cellStyle name="20% - Accent4 2 4 5 2 3" xfId="27589" xr:uid="{00000000-0005-0000-0000-000074240000}"/>
    <cellStyle name="20% - Accent4 2 4 5 3" xfId="12714" xr:uid="{00000000-0005-0000-0000-000075240000}"/>
    <cellStyle name="20% - Accent4 2 4 5 3 2" xfId="32546" xr:uid="{00000000-0005-0000-0000-000076240000}"/>
    <cellStyle name="20% - Accent4 2 4 5 4" xfId="22632" xr:uid="{00000000-0005-0000-0000-000077240000}"/>
    <cellStyle name="20% - Accent4 2 4 6" xfId="2021" xr:uid="{00000000-0005-0000-0000-000078240000}"/>
    <cellStyle name="20% - Accent4 2 4 6 2" xfId="6988" xr:uid="{00000000-0005-0000-0000-000079240000}"/>
    <cellStyle name="20% - Accent4 2 4 6 2 2" xfId="16902" xr:uid="{00000000-0005-0000-0000-00007A240000}"/>
    <cellStyle name="20% - Accent4 2 4 6 2 2 2" xfId="36734" xr:uid="{00000000-0005-0000-0000-00007B240000}"/>
    <cellStyle name="20% - Accent4 2 4 6 2 3" xfId="26820" xr:uid="{00000000-0005-0000-0000-00007C240000}"/>
    <cellStyle name="20% - Accent4 2 4 6 3" xfId="11945" xr:uid="{00000000-0005-0000-0000-00007D240000}"/>
    <cellStyle name="20% - Accent4 2 4 6 3 2" xfId="31777" xr:uid="{00000000-0005-0000-0000-00007E240000}"/>
    <cellStyle name="20% - Accent4 2 4 6 4" xfId="21863" xr:uid="{00000000-0005-0000-0000-00007F240000}"/>
    <cellStyle name="20% - Accent4 2 4 7" xfId="778" xr:uid="{00000000-0005-0000-0000-000080240000}"/>
    <cellStyle name="20% - Accent4 2 4 7 2" xfId="5755" xr:uid="{00000000-0005-0000-0000-000081240000}"/>
    <cellStyle name="20% - Accent4 2 4 7 2 2" xfId="15669" xr:uid="{00000000-0005-0000-0000-000082240000}"/>
    <cellStyle name="20% - Accent4 2 4 7 2 2 2" xfId="35501" xr:uid="{00000000-0005-0000-0000-000083240000}"/>
    <cellStyle name="20% - Accent4 2 4 7 2 3" xfId="25587" xr:uid="{00000000-0005-0000-0000-000084240000}"/>
    <cellStyle name="20% - Accent4 2 4 7 3" xfId="10712" xr:uid="{00000000-0005-0000-0000-000085240000}"/>
    <cellStyle name="20% - Accent4 2 4 7 3 2" xfId="30544" xr:uid="{00000000-0005-0000-0000-000086240000}"/>
    <cellStyle name="20% - Accent4 2 4 7 4" xfId="20630" xr:uid="{00000000-0005-0000-0000-000087240000}"/>
    <cellStyle name="20% - Accent4 2 4 8" xfId="4080" xr:uid="{00000000-0005-0000-0000-000088240000}"/>
    <cellStyle name="20% - Accent4 2 4 8 2" xfId="9037" xr:uid="{00000000-0005-0000-0000-000089240000}"/>
    <cellStyle name="20% - Accent4 2 4 8 2 2" xfId="18951" xr:uid="{00000000-0005-0000-0000-00008A240000}"/>
    <cellStyle name="20% - Accent4 2 4 8 2 2 2" xfId="38783" xr:uid="{00000000-0005-0000-0000-00008B240000}"/>
    <cellStyle name="20% - Accent4 2 4 8 2 3" xfId="28869" xr:uid="{00000000-0005-0000-0000-00008C240000}"/>
    <cellStyle name="20% - Accent4 2 4 8 3" xfId="13994" xr:uid="{00000000-0005-0000-0000-00008D240000}"/>
    <cellStyle name="20% - Accent4 2 4 8 3 2" xfId="33826" xr:uid="{00000000-0005-0000-0000-00008E240000}"/>
    <cellStyle name="20% - Accent4 2 4 8 4" xfId="23912" xr:uid="{00000000-0005-0000-0000-00008F240000}"/>
    <cellStyle name="20% - Accent4 2 4 9" xfId="4638" xr:uid="{00000000-0005-0000-0000-000090240000}"/>
    <cellStyle name="20% - Accent4 2 4 9 2" xfId="9595" xr:uid="{00000000-0005-0000-0000-000091240000}"/>
    <cellStyle name="20% - Accent4 2 4 9 2 2" xfId="19509" xr:uid="{00000000-0005-0000-0000-000092240000}"/>
    <cellStyle name="20% - Accent4 2 4 9 2 2 2" xfId="39341" xr:uid="{00000000-0005-0000-0000-000093240000}"/>
    <cellStyle name="20% - Accent4 2 4 9 2 3" xfId="29427" xr:uid="{00000000-0005-0000-0000-000094240000}"/>
    <cellStyle name="20% - Accent4 2 4 9 3" xfId="14552" xr:uid="{00000000-0005-0000-0000-000095240000}"/>
    <cellStyle name="20% - Accent4 2 4 9 3 2" xfId="34384" xr:uid="{00000000-0005-0000-0000-000096240000}"/>
    <cellStyle name="20% - Accent4 2 4 9 4" xfId="24470" xr:uid="{00000000-0005-0000-0000-000097240000}"/>
    <cellStyle name="20% - Accent4 2 5" xfId="358" xr:uid="{00000000-0005-0000-0000-000098240000}"/>
    <cellStyle name="20% - Accent4 2 5 10" xfId="10293" xr:uid="{00000000-0005-0000-0000-000099240000}"/>
    <cellStyle name="20% - Accent4 2 5 10 2" xfId="30125" xr:uid="{00000000-0005-0000-0000-00009A240000}"/>
    <cellStyle name="20% - Accent4 2 5 11" xfId="20211" xr:uid="{00000000-0005-0000-0000-00009B240000}"/>
    <cellStyle name="20% - Accent4 2 5 2" xfId="1747" xr:uid="{00000000-0005-0000-0000-00009C240000}"/>
    <cellStyle name="20% - Accent4 2 5 2 2" xfId="3760" xr:uid="{00000000-0005-0000-0000-00009D240000}"/>
    <cellStyle name="20% - Accent4 2 5 2 2 2" xfId="8717" xr:uid="{00000000-0005-0000-0000-00009E240000}"/>
    <cellStyle name="20% - Accent4 2 5 2 2 2 2" xfId="18631" xr:uid="{00000000-0005-0000-0000-00009F240000}"/>
    <cellStyle name="20% - Accent4 2 5 2 2 2 2 2" xfId="38463" xr:uid="{00000000-0005-0000-0000-0000A0240000}"/>
    <cellStyle name="20% - Accent4 2 5 2 2 2 3" xfId="28549" xr:uid="{00000000-0005-0000-0000-0000A1240000}"/>
    <cellStyle name="20% - Accent4 2 5 2 2 3" xfId="13674" xr:uid="{00000000-0005-0000-0000-0000A2240000}"/>
    <cellStyle name="20% - Accent4 2 5 2 2 3 2" xfId="33506" xr:uid="{00000000-0005-0000-0000-0000A3240000}"/>
    <cellStyle name="20% - Accent4 2 5 2 2 4" xfId="23592" xr:uid="{00000000-0005-0000-0000-0000A4240000}"/>
    <cellStyle name="20% - Accent4 2 5 2 3" xfId="2470" xr:uid="{00000000-0005-0000-0000-0000A5240000}"/>
    <cellStyle name="20% - Accent4 2 5 2 3 2" xfId="7437" xr:uid="{00000000-0005-0000-0000-0000A6240000}"/>
    <cellStyle name="20% - Accent4 2 5 2 3 2 2" xfId="17351" xr:uid="{00000000-0005-0000-0000-0000A7240000}"/>
    <cellStyle name="20% - Accent4 2 5 2 3 2 2 2" xfId="37183" xr:uid="{00000000-0005-0000-0000-0000A8240000}"/>
    <cellStyle name="20% - Accent4 2 5 2 3 2 3" xfId="27269" xr:uid="{00000000-0005-0000-0000-0000A9240000}"/>
    <cellStyle name="20% - Accent4 2 5 2 3 3" xfId="12394" xr:uid="{00000000-0005-0000-0000-0000AA240000}"/>
    <cellStyle name="20% - Accent4 2 5 2 3 3 2" xfId="32226" xr:uid="{00000000-0005-0000-0000-0000AB240000}"/>
    <cellStyle name="20% - Accent4 2 5 2 3 4" xfId="22312" xr:uid="{00000000-0005-0000-0000-0000AC240000}"/>
    <cellStyle name="20% - Accent4 2 5 2 4" xfId="6715" xr:uid="{00000000-0005-0000-0000-0000AD240000}"/>
    <cellStyle name="20% - Accent4 2 5 2 4 2" xfId="16629" xr:uid="{00000000-0005-0000-0000-0000AE240000}"/>
    <cellStyle name="20% - Accent4 2 5 2 4 2 2" xfId="36461" xr:uid="{00000000-0005-0000-0000-0000AF240000}"/>
    <cellStyle name="20% - Accent4 2 5 2 4 3" xfId="26547" xr:uid="{00000000-0005-0000-0000-0000B0240000}"/>
    <cellStyle name="20% - Accent4 2 5 2 5" xfId="11672" xr:uid="{00000000-0005-0000-0000-0000B1240000}"/>
    <cellStyle name="20% - Accent4 2 5 2 5 2" xfId="31504" xr:uid="{00000000-0005-0000-0000-0000B2240000}"/>
    <cellStyle name="20% - Accent4 2 5 2 6" xfId="21590" xr:uid="{00000000-0005-0000-0000-0000B3240000}"/>
    <cellStyle name="20% - Accent4 2 5 3" xfId="1388" xr:uid="{00000000-0005-0000-0000-0000B4240000}"/>
    <cellStyle name="20% - Accent4 2 5 3 2" xfId="3401" xr:uid="{00000000-0005-0000-0000-0000B5240000}"/>
    <cellStyle name="20% - Accent4 2 5 3 2 2" xfId="8358" xr:uid="{00000000-0005-0000-0000-0000B6240000}"/>
    <cellStyle name="20% - Accent4 2 5 3 2 2 2" xfId="18272" xr:uid="{00000000-0005-0000-0000-0000B7240000}"/>
    <cellStyle name="20% - Accent4 2 5 3 2 2 2 2" xfId="38104" xr:uid="{00000000-0005-0000-0000-0000B8240000}"/>
    <cellStyle name="20% - Accent4 2 5 3 2 2 3" xfId="28190" xr:uid="{00000000-0005-0000-0000-0000B9240000}"/>
    <cellStyle name="20% - Accent4 2 5 3 2 3" xfId="13315" xr:uid="{00000000-0005-0000-0000-0000BA240000}"/>
    <cellStyle name="20% - Accent4 2 5 3 2 3 2" xfId="33147" xr:uid="{00000000-0005-0000-0000-0000BB240000}"/>
    <cellStyle name="20% - Accent4 2 5 3 2 4" xfId="23233" xr:uid="{00000000-0005-0000-0000-0000BC240000}"/>
    <cellStyle name="20% - Accent4 2 5 3 3" xfId="6356" xr:uid="{00000000-0005-0000-0000-0000BD240000}"/>
    <cellStyle name="20% - Accent4 2 5 3 3 2" xfId="16270" xr:uid="{00000000-0005-0000-0000-0000BE240000}"/>
    <cellStyle name="20% - Accent4 2 5 3 3 2 2" xfId="36102" xr:uid="{00000000-0005-0000-0000-0000BF240000}"/>
    <cellStyle name="20% - Accent4 2 5 3 3 3" xfId="26188" xr:uid="{00000000-0005-0000-0000-0000C0240000}"/>
    <cellStyle name="20% - Accent4 2 5 3 4" xfId="11313" xr:uid="{00000000-0005-0000-0000-0000C1240000}"/>
    <cellStyle name="20% - Accent4 2 5 3 4 2" xfId="31145" xr:uid="{00000000-0005-0000-0000-0000C2240000}"/>
    <cellStyle name="20% - Accent4 2 5 3 5" xfId="21231" xr:uid="{00000000-0005-0000-0000-0000C3240000}"/>
    <cellStyle name="20% - Accent4 2 5 4" xfId="2940" xr:uid="{00000000-0005-0000-0000-0000C4240000}"/>
    <cellStyle name="20% - Accent4 2 5 4 2" xfId="7897" xr:uid="{00000000-0005-0000-0000-0000C5240000}"/>
    <cellStyle name="20% - Accent4 2 5 4 2 2" xfId="17811" xr:uid="{00000000-0005-0000-0000-0000C6240000}"/>
    <cellStyle name="20% - Accent4 2 5 4 2 2 2" xfId="37643" xr:uid="{00000000-0005-0000-0000-0000C7240000}"/>
    <cellStyle name="20% - Accent4 2 5 4 2 3" xfId="27729" xr:uid="{00000000-0005-0000-0000-0000C8240000}"/>
    <cellStyle name="20% - Accent4 2 5 4 3" xfId="12854" xr:uid="{00000000-0005-0000-0000-0000C9240000}"/>
    <cellStyle name="20% - Accent4 2 5 4 3 2" xfId="32686" xr:uid="{00000000-0005-0000-0000-0000CA240000}"/>
    <cellStyle name="20% - Accent4 2 5 4 4" xfId="22772" xr:uid="{00000000-0005-0000-0000-0000CB240000}"/>
    <cellStyle name="20% - Accent4 2 5 5" xfId="2111" xr:uid="{00000000-0005-0000-0000-0000CC240000}"/>
    <cellStyle name="20% - Accent4 2 5 5 2" xfId="7078" xr:uid="{00000000-0005-0000-0000-0000CD240000}"/>
    <cellStyle name="20% - Accent4 2 5 5 2 2" xfId="16992" xr:uid="{00000000-0005-0000-0000-0000CE240000}"/>
    <cellStyle name="20% - Accent4 2 5 5 2 2 2" xfId="36824" xr:uid="{00000000-0005-0000-0000-0000CF240000}"/>
    <cellStyle name="20% - Accent4 2 5 5 2 3" xfId="26910" xr:uid="{00000000-0005-0000-0000-0000D0240000}"/>
    <cellStyle name="20% - Accent4 2 5 5 3" xfId="12035" xr:uid="{00000000-0005-0000-0000-0000D1240000}"/>
    <cellStyle name="20% - Accent4 2 5 5 3 2" xfId="31867" xr:uid="{00000000-0005-0000-0000-0000D2240000}"/>
    <cellStyle name="20% - Accent4 2 5 5 4" xfId="21953" xr:uid="{00000000-0005-0000-0000-0000D3240000}"/>
    <cellStyle name="20% - Accent4 2 5 6" xfId="919" xr:uid="{00000000-0005-0000-0000-0000D4240000}"/>
    <cellStyle name="20% - Accent4 2 5 6 2" xfId="5895" xr:uid="{00000000-0005-0000-0000-0000D5240000}"/>
    <cellStyle name="20% - Accent4 2 5 6 2 2" xfId="15809" xr:uid="{00000000-0005-0000-0000-0000D6240000}"/>
    <cellStyle name="20% - Accent4 2 5 6 2 2 2" xfId="35641" xr:uid="{00000000-0005-0000-0000-0000D7240000}"/>
    <cellStyle name="20% - Accent4 2 5 6 2 3" xfId="25727" xr:uid="{00000000-0005-0000-0000-0000D8240000}"/>
    <cellStyle name="20% - Accent4 2 5 6 3" xfId="10852" xr:uid="{00000000-0005-0000-0000-0000D9240000}"/>
    <cellStyle name="20% - Accent4 2 5 6 3 2" xfId="30684" xr:uid="{00000000-0005-0000-0000-0000DA240000}"/>
    <cellStyle name="20% - Accent4 2 5 6 4" xfId="20770" xr:uid="{00000000-0005-0000-0000-0000DB240000}"/>
    <cellStyle name="20% - Accent4 2 5 7" xfId="4220" xr:uid="{00000000-0005-0000-0000-0000DC240000}"/>
    <cellStyle name="20% - Accent4 2 5 7 2" xfId="9177" xr:uid="{00000000-0005-0000-0000-0000DD240000}"/>
    <cellStyle name="20% - Accent4 2 5 7 2 2" xfId="19091" xr:uid="{00000000-0005-0000-0000-0000DE240000}"/>
    <cellStyle name="20% - Accent4 2 5 7 2 2 2" xfId="38923" xr:uid="{00000000-0005-0000-0000-0000DF240000}"/>
    <cellStyle name="20% - Accent4 2 5 7 2 3" xfId="29009" xr:uid="{00000000-0005-0000-0000-0000E0240000}"/>
    <cellStyle name="20% - Accent4 2 5 7 3" xfId="14134" xr:uid="{00000000-0005-0000-0000-0000E1240000}"/>
    <cellStyle name="20% - Accent4 2 5 7 3 2" xfId="33966" xr:uid="{00000000-0005-0000-0000-0000E2240000}"/>
    <cellStyle name="20% - Accent4 2 5 7 4" xfId="24052" xr:uid="{00000000-0005-0000-0000-0000E3240000}"/>
    <cellStyle name="20% - Accent4 2 5 8" xfId="4778" xr:uid="{00000000-0005-0000-0000-0000E4240000}"/>
    <cellStyle name="20% - Accent4 2 5 8 2" xfId="9735" xr:uid="{00000000-0005-0000-0000-0000E5240000}"/>
    <cellStyle name="20% - Accent4 2 5 8 2 2" xfId="19649" xr:uid="{00000000-0005-0000-0000-0000E6240000}"/>
    <cellStyle name="20% - Accent4 2 5 8 2 2 2" xfId="39481" xr:uid="{00000000-0005-0000-0000-0000E7240000}"/>
    <cellStyle name="20% - Accent4 2 5 8 2 3" xfId="29567" xr:uid="{00000000-0005-0000-0000-0000E8240000}"/>
    <cellStyle name="20% - Accent4 2 5 8 3" xfId="14692" xr:uid="{00000000-0005-0000-0000-0000E9240000}"/>
    <cellStyle name="20% - Accent4 2 5 8 3 2" xfId="34524" xr:uid="{00000000-0005-0000-0000-0000EA240000}"/>
    <cellStyle name="20% - Accent4 2 5 8 4" xfId="24610" xr:uid="{00000000-0005-0000-0000-0000EB240000}"/>
    <cellStyle name="20% - Accent4 2 5 9" xfId="5336" xr:uid="{00000000-0005-0000-0000-0000EC240000}"/>
    <cellStyle name="20% - Accent4 2 5 9 2" xfId="15250" xr:uid="{00000000-0005-0000-0000-0000ED240000}"/>
    <cellStyle name="20% - Accent4 2 5 9 2 2" xfId="35082" xr:uid="{00000000-0005-0000-0000-0000EE240000}"/>
    <cellStyle name="20% - Accent4 2 5 9 3" xfId="25168" xr:uid="{00000000-0005-0000-0000-0000EF240000}"/>
    <cellStyle name="20% - Accent4 2 6" xfId="1567" xr:uid="{00000000-0005-0000-0000-0000F0240000}"/>
    <cellStyle name="20% - Accent4 2 6 2" xfId="3580" xr:uid="{00000000-0005-0000-0000-0000F1240000}"/>
    <cellStyle name="20% - Accent4 2 6 2 2" xfId="8537" xr:uid="{00000000-0005-0000-0000-0000F2240000}"/>
    <cellStyle name="20% - Accent4 2 6 2 2 2" xfId="18451" xr:uid="{00000000-0005-0000-0000-0000F3240000}"/>
    <cellStyle name="20% - Accent4 2 6 2 2 2 2" xfId="38283" xr:uid="{00000000-0005-0000-0000-0000F4240000}"/>
    <cellStyle name="20% - Accent4 2 6 2 2 3" xfId="28369" xr:uid="{00000000-0005-0000-0000-0000F5240000}"/>
    <cellStyle name="20% - Accent4 2 6 2 3" xfId="13494" xr:uid="{00000000-0005-0000-0000-0000F6240000}"/>
    <cellStyle name="20% - Accent4 2 6 2 3 2" xfId="33326" xr:uid="{00000000-0005-0000-0000-0000F7240000}"/>
    <cellStyle name="20% - Accent4 2 6 2 4" xfId="23412" xr:uid="{00000000-0005-0000-0000-0000F8240000}"/>
    <cellStyle name="20% - Accent4 2 6 3" xfId="2290" xr:uid="{00000000-0005-0000-0000-0000F9240000}"/>
    <cellStyle name="20% - Accent4 2 6 3 2" xfId="7257" xr:uid="{00000000-0005-0000-0000-0000FA240000}"/>
    <cellStyle name="20% - Accent4 2 6 3 2 2" xfId="17171" xr:uid="{00000000-0005-0000-0000-0000FB240000}"/>
    <cellStyle name="20% - Accent4 2 6 3 2 2 2" xfId="37003" xr:uid="{00000000-0005-0000-0000-0000FC240000}"/>
    <cellStyle name="20% - Accent4 2 6 3 2 3" xfId="27089" xr:uid="{00000000-0005-0000-0000-0000FD240000}"/>
    <cellStyle name="20% - Accent4 2 6 3 3" xfId="12214" xr:uid="{00000000-0005-0000-0000-0000FE240000}"/>
    <cellStyle name="20% - Accent4 2 6 3 3 2" xfId="32046" xr:uid="{00000000-0005-0000-0000-0000FF240000}"/>
    <cellStyle name="20% - Accent4 2 6 3 4" xfId="22132" xr:uid="{00000000-0005-0000-0000-000000250000}"/>
    <cellStyle name="20% - Accent4 2 6 4" xfId="6535" xr:uid="{00000000-0005-0000-0000-000001250000}"/>
    <cellStyle name="20% - Accent4 2 6 4 2" xfId="16449" xr:uid="{00000000-0005-0000-0000-000002250000}"/>
    <cellStyle name="20% - Accent4 2 6 4 2 2" xfId="36281" xr:uid="{00000000-0005-0000-0000-000003250000}"/>
    <cellStyle name="20% - Accent4 2 6 4 3" xfId="26367" xr:uid="{00000000-0005-0000-0000-000004250000}"/>
    <cellStyle name="20% - Accent4 2 6 5" xfId="11492" xr:uid="{00000000-0005-0000-0000-000005250000}"/>
    <cellStyle name="20% - Accent4 2 6 5 2" xfId="31324" xr:uid="{00000000-0005-0000-0000-000006250000}"/>
    <cellStyle name="20% - Accent4 2 6 6" xfId="21410" xr:uid="{00000000-0005-0000-0000-000007250000}"/>
    <cellStyle name="20% - Accent4 2 7" xfId="1207" xr:uid="{00000000-0005-0000-0000-000008250000}"/>
    <cellStyle name="20% - Accent4 2 7 2" xfId="3221" xr:uid="{00000000-0005-0000-0000-000009250000}"/>
    <cellStyle name="20% - Accent4 2 7 2 2" xfId="8178" xr:uid="{00000000-0005-0000-0000-00000A250000}"/>
    <cellStyle name="20% - Accent4 2 7 2 2 2" xfId="18092" xr:uid="{00000000-0005-0000-0000-00000B250000}"/>
    <cellStyle name="20% - Accent4 2 7 2 2 2 2" xfId="37924" xr:uid="{00000000-0005-0000-0000-00000C250000}"/>
    <cellStyle name="20% - Accent4 2 7 2 2 3" xfId="28010" xr:uid="{00000000-0005-0000-0000-00000D250000}"/>
    <cellStyle name="20% - Accent4 2 7 2 3" xfId="13135" xr:uid="{00000000-0005-0000-0000-00000E250000}"/>
    <cellStyle name="20% - Accent4 2 7 2 3 2" xfId="32967" xr:uid="{00000000-0005-0000-0000-00000F250000}"/>
    <cellStyle name="20% - Accent4 2 7 2 4" xfId="23053" xr:uid="{00000000-0005-0000-0000-000010250000}"/>
    <cellStyle name="20% - Accent4 2 7 3" xfId="6176" xr:uid="{00000000-0005-0000-0000-000011250000}"/>
    <cellStyle name="20% - Accent4 2 7 3 2" xfId="16090" xr:uid="{00000000-0005-0000-0000-000012250000}"/>
    <cellStyle name="20% - Accent4 2 7 3 2 2" xfId="35922" xr:uid="{00000000-0005-0000-0000-000013250000}"/>
    <cellStyle name="20% - Accent4 2 7 3 3" xfId="26008" xr:uid="{00000000-0005-0000-0000-000014250000}"/>
    <cellStyle name="20% - Accent4 2 7 4" xfId="11133" xr:uid="{00000000-0005-0000-0000-000015250000}"/>
    <cellStyle name="20% - Accent4 2 7 4 2" xfId="30965" xr:uid="{00000000-0005-0000-0000-000016250000}"/>
    <cellStyle name="20% - Accent4 2 7 5" xfId="21051" xr:uid="{00000000-0005-0000-0000-000017250000}"/>
    <cellStyle name="20% - Accent4 2 8" xfId="2657" xr:uid="{00000000-0005-0000-0000-000018250000}"/>
    <cellStyle name="20% - Accent4 2 8 2" xfId="7618" xr:uid="{00000000-0005-0000-0000-000019250000}"/>
    <cellStyle name="20% - Accent4 2 8 2 2" xfId="17532" xr:uid="{00000000-0005-0000-0000-00001A250000}"/>
    <cellStyle name="20% - Accent4 2 8 2 2 2" xfId="37364" xr:uid="{00000000-0005-0000-0000-00001B250000}"/>
    <cellStyle name="20% - Accent4 2 8 2 3" xfId="27450" xr:uid="{00000000-0005-0000-0000-00001C250000}"/>
    <cellStyle name="20% - Accent4 2 8 3" xfId="12575" xr:uid="{00000000-0005-0000-0000-00001D250000}"/>
    <cellStyle name="20% - Accent4 2 8 3 2" xfId="32407" xr:uid="{00000000-0005-0000-0000-00001E250000}"/>
    <cellStyle name="20% - Accent4 2 8 4" xfId="22493" xr:uid="{00000000-0005-0000-0000-00001F250000}"/>
    <cellStyle name="20% - Accent4 2 9" xfId="1931" xr:uid="{00000000-0005-0000-0000-000020250000}"/>
    <cellStyle name="20% - Accent4 2 9 2" xfId="6898" xr:uid="{00000000-0005-0000-0000-000021250000}"/>
    <cellStyle name="20% - Accent4 2 9 2 2" xfId="16812" xr:uid="{00000000-0005-0000-0000-000022250000}"/>
    <cellStyle name="20% - Accent4 2 9 2 2 2" xfId="36644" xr:uid="{00000000-0005-0000-0000-000023250000}"/>
    <cellStyle name="20% - Accent4 2 9 2 3" xfId="26730" xr:uid="{00000000-0005-0000-0000-000024250000}"/>
    <cellStyle name="20% - Accent4 2 9 3" xfId="11855" xr:uid="{00000000-0005-0000-0000-000025250000}"/>
    <cellStyle name="20% - Accent4 2 9 3 2" xfId="31687" xr:uid="{00000000-0005-0000-0000-000026250000}"/>
    <cellStyle name="20% - Accent4 2 9 4" xfId="21773" xr:uid="{00000000-0005-0000-0000-000027250000}"/>
    <cellStyle name="20% - Accent4 3" xfId="86" xr:uid="{00000000-0005-0000-0000-000028250000}"/>
    <cellStyle name="20% - Accent4 3 10" xfId="4512" xr:uid="{00000000-0005-0000-0000-000029250000}"/>
    <cellStyle name="20% - Accent4 3 10 2" xfId="9469" xr:uid="{00000000-0005-0000-0000-00002A250000}"/>
    <cellStyle name="20% - Accent4 3 10 2 2" xfId="19383" xr:uid="{00000000-0005-0000-0000-00002B250000}"/>
    <cellStyle name="20% - Accent4 3 10 2 2 2" xfId="39215" xr:uid="{00000000-0005-0000-0000-00002C250000}"/>
    <cellStyle name="20% - Accent4 3 10 2 3" xfId="29301" xr:uid="{00000000-0005-0000-0000-00002D250000}"/>
    <cellStyle name="20% - Accent4 3 10 3" xfId="14426" xr:uid="{00000000-0005-0000-0000-00002E250000}"/>
    <cellStyle name="20% - Accent4 3 10 3 2" xfId="34258" xr:uid="{00000000-0005-0000-0000-00002F250000}"/>
    <cellStyle name="20% - Accent4 3 10 4" xfId="24344" xr:uid="{00000000-0005-0000-0000-000030250000}"/>
    <cellStyle name="20% - Accent4 3 11" xfId="5070" xr:uid="{00000000-0005-0000-0000-000031250000}"/>
    <cellStyle name="20% - Accent4 3 11 2" xfId="14984" xr:uid="{00000000-0005-0000-0000-000032250000}"/>
    <cellStyle name="20% - Accent4 3 11 2 2" xfId="34816" xr:uid="{00000000-0005-0000-0000-000033250000}"/>
    <cellStyle name="20% - Accent4 3 11 3" xfId="24902" xr:uid="{00000000-0005-0000-0000-000034250000}"/>
    <cellStyle name="20% - Accent4 3 12" xfId="10027" xr:uid="{00000000-0005-0000-0000-000035250000}"/>
    <cellStyle name="20% - Accent4 3 12 2" xfId="29859" xr:uid="{00000000-0005-0000-0000-000036250000}"/>
    <cellStyle name="20% - Accent4 3 13" xfId="19945" xr:uid="{00000000-0005-0000-0000-000037250000}"/>
    <cellStyle name="20% - Accent4 3 2" xfId="154" xr:uid="{00000000-0005-0000-0000-000038250000}"/>
    <cellStyle name="20% - Accent4 3 2 10" xfId="5136" xr:uid="{00000000-0005-0000-0000-000039250000}"/>
    <cellStyle name="20% - Accent4 3 2 10 2" xfId="15050" xr:uid="{00000000-0005-0000-0000-00003A250000}"/>
    <cellStyle name="20% - Accent4 3 2 10 2 2" xfId="34882" xr:uid="{00000000-0005-0000-0000-00003B250000}"/>
    <cellStyle name="20% - Accent4 3 2 10 3" xfId="24968" xr:uid="{00000000-0005-0000-0000-00003C250000}"/>
    <cellStyle name="20% - Accent4 3 2 11" xfId="10093" xr:uid="{00000000-0005-0000-0000-00003D250000}"/>
    <cellStyle name="20% - Accent4 3 2 11 2" xfId="29925" xr:uid="{00000000-0005-0000-0000-00003E250000}"/>
    <cellStyle name="20% - Accent4 3 2 12" xfId="20011" xr:uid="{00000000-0005-0000-0000-00003F250000}"/>
    <cellStyle name="20% - Accent4 3 2 2" xfId="294" xr:uid="{00000000-0005-0000-0000-000040250000}"/>
    <cellStyle name="20% - Accent4 3 2 2 10" xfId="10232" xr:uid="{00000000-0005-0000-0000-000041250000}"/>
    <cellStyle name="20% - Accent4 3 2 2 10 2" xfId="30064" xr:uid="{00000000-0005-0000-0000-000042250000}"/>
    <cellStyle name="20% - Accent4 3 2 2 11" xfId="20150" xr:uid="{00000000-0005-0000-0000-000043250000}"/>
    <cellStyle name="20% - Accent4 3 2 2 2" xfId="576" xr:uid="{00000000-0005-0000-0000-000044250000}"/>
    <cellStyle name="20% - Accent4 3 2 2 2 10" xfId="20429" xr:uid="{00000000-0005-0000-0000-000045250000}"/>
    <cellStyle name="20% - Accent4 3 2 2 2 2" xfId="1852" xr:uid="{00000000-0005-0000-0000-000046250000}"/>
    <cellStyle name="20% - Accent4 3 2 2 2 2 2" xfId="3865" xr:uid="{00000000-0005-0000-0000-000047250000}"/>
    <cellStyle name="20% - Accent4 3 2 2 2 2 2 2" xfId="8822" xr:uid="{00000000-0005-0000-0000-000048250000}"/>
    <cellStyle name="20% - Accent4 3 2 2 2 2 2 2 2" xfId="18736" xr:uid="{00000000-0005-0000-0000-000049250000}"/>
    <cellStyle name="20% - Accent4 3 2 2 2 2 2 2 2 2" xfId="38568" xr:uid="{00000000-0005-0000-0000-00004A250000}"/>
    <cellStyle name="20% - Accent4 3 2 2 2 2 2 2 3" xfId="28654" xr:uid="{00000000-0005-0000-0000-00004B250000}"/>
    <cellStyle name="20% - Accent4 3 2 2 2 2 2 3" xfId="13779" xr:uid="{00000000-0005-0000-0000-00004C250000}"/>
    <cellStyle name="20% - Accent4 3 2 2 2 2 2 3 2" xfId="33611" xr:uid="{00000000-0005-0000-0000-00004D250000}"/>
    <cellStyle name="20% - Accent4 3 2 2 2 2 2 4" xfId="23697" xr:uid="{00000000-0005-0000-0000-00004E250000}"/>
    <cellStyle name="20% - Accent4 3 2 2 2 2 3" xfId="6820" xr:uid="{00000000-0005-0000-0000-00004F250000}"/>
    <cellStyle name="20% - Accent4 3 2 2 2 2 3 2" xfId="16734" xr:uid="{00000000-0005-0000-0000-000050250000}"/>
    <cellStyle name="20% - Accent4 3 2 2 2 2 3 2 2" xfId="36566" xr:uid="{00000000-0005-0000-0000-000051250000}"/>
    <cellStyle name="20% - Accent4 3 2 2 2 2 3 3" xfId="26652" xr:uid="{00000000-0005-0000-0000-000052250000}"/>
    <cellStyle name="20% - Accent4 3 2 2 2 2 4" xfId="11777" xr:uid="{00000000-0005-0000-0000-000053250000}"/>
    <cellStyle name="20% - Accent4 3 2 2 2 2 4 2" xfId="31609" xr:uid="{00000000-0005-0000-0000-000054250000}"/>
    <cellStyle name="20% - Accent4 3 2 2 2 2 5" xfId="21695" xr:uid="{00000000-0005-0000-0000-000055250000}"/>
    <cellStyle name="20% - Accent4 3 2 2 2 3" xfId="3158" xr:uid="{00000000-0005-0000-0000-000056250000}"/>
    <cellStyle name="20% - Accent4 3 2 2 2 3 2" xfId="8115" xr:uid="{00000000-0005-0000-0000-000057250000}"/>
    <cellStyle name="20% - Accent4 3 2 2 2 3 2 2" xfId="18029" xr:uid="{00000000-0005-0000-0000-000058250000}"/>
    <cellStyle name="20% - Accent4 3 2 2 2 3 2 2 2" xfId="37861" xr:uid="{00000000-0005-0000-0000-000059250000}"/>
    <cellStyle name="20% - Accent4 3 2 2 2 3 2 3" xfId="27947" xr:uid="{00000000-0005-0000-0000-00005A250000}"/>
    <cellStyle name="20% - Accent4 3 2 2 2 3 3" xfId="13072" xr:uid="{00000000-0005-0000-0000-00005B250000}"/>
    <cellStyle name="20% - Accent4 3 2 2 2 3 3 2" xfId="32904" xr:uid="{00000000-0005-0000-0000-00005C250000}"/>
    <cellStyle name="20% - Accent4 3 2 2 2 3 4" xfId="22990" xr:uid="{00000000-0005-0000-0000-00005D250000}"/>
    <cellStyle name="20% - Accent4 3 2 2 2 4" xfId="2575" xr:uid="{00000000-0005-0000-0000-00005E250000}"/>
    <cellStyle name="20% - Accent4 3 2 2 2 4 2" xfId="7542" xr:uid="{00000000-0005-0000-0000-00005F250000}"/>
    <cellStyle name="20% - Accent4 3 2 2 2 4 2 2" xfId="17456" xr:uid="{00000000-0005-0000-0000-000060250000}"/>
    <cellStyle name="20% - Accent4 3 2 2 2 4 2 2 2" xfId="37288" xr:uid="{00000000-0005-0000-0000-000061250000}"/>
    <cellStyle name="20% - Accent4 3 2 2 2 4 2 3" xfId="27374" xr:uid="{00000000-0005-0000-0000-000062250000}"/>
    <cellStyle name="20% - Accent4 3 2 2 2 4 3" xfId="12499" xr:uid="{00000000-0005-0000-0000-000063250000}"/>
    <cellStyle name="20% - Accent4 3 2 2 2 4 3 2" xfId="32331" xr:uid="{00000000-0005-0000-0000-000064250000}"/>
    <cellStyle name="20% - Accent4 3 2 2 2 4 4" xfId="22417" xr:uid="{00000000-0005-0000-0000-000065250000}"/>
    <cellStyle name="20% - Accent4 3 2 2 2 5" xfId="1137" xr:uid="{00000000-0005-0000-0000-000066250000}"/>
    <cellStyle name="20% - Accent4 3 2 2 2 5 2" xfId="6113" xr:uid="{00000000-0005-0000-0000-000067250000}"/>
    <cellStyle name="20% - Accent4 3 2 2 2 5 2 2" xfId="16027" xr:uid="{00000000-0005-0000-0000-000068250000}"/>
    <cellStyle name="20% - Accent4 3 2 2 2 5 2 2 2" xfId="35859" xr:uid="{00000000-0005-0000-0000-000069250000}"/>
    <cellStyle name="20% - Accent4 3 2 2 2 5 2 3" xfId="25945" xr:uid="{00000000-0005-0000-0000-00006A250000}"/>
    <cellStyle name="20% - Accent4 3 2 2 2 5 3" xfId="11070" xr:uid="{00000000-0005-0000-0000-00006B250000}"/>
    <cellStyle name="20% - Accent4 3 2 2 2 5 3 2" xfId="30902" xr:uid="{00000000-0005-0000-0000-00006C250000}"/>
    <cellStyle name="20% - Accent4 3 2 2 2 5 4" xfId="20988" xr:uid="{00000000-0005-0000-0000-00006D250000}"/>
    <cellStyle name="20% - Accent4 3 2 2 2 6" xfId="4438" xr:uid="{00000000-0005-0000-0000-00006E250000}"/>
    <cellStyle name="20% - Accent4 3 2 2 2 6 2" xfId="9395" xr:uid="{00000000-0005-0000-0000-00006F250000}"/>
    <cellStyle name="20% - Accent4 3 2 2 2 6 2 2" xfId="19309" xr:uid="{00000000-0005-0000-0000-000070250000}"/>
    <cellStyle name="20% - Accent4 3 2 2 2 6 2 2 2" xfId="39141" xr:uid="{00000000-0005-0000-0000-000071250000}"/>
    <cellStyle name="20% - Accent4 3 2 2 2 6 2 3" xfId="29227" xr:uid="{00000000-0005-0000-0000-000072250000}"/>
    <cellStyle name="20% - Accent4 3 2 2 2 6 3" xfId="14352" xr:uid="{00000000-0005-0000-0000-000073250000}"/>
    <cellStyle name="20% - Accent4 3 2 2 2 6 3 2" xfId="34184" xr:uid="{00000000-0005-0000-0000-000074250000}"/>
    <cellStyle name="20% - Accent4 3 2 2 2 6 4" xfId="24270" xr:uid="{00000000-0005-0000-0000-000075250000}"/>
    <cellStyle name="20% - Accent4 3 2 2 2 7" xfId="4996" xr:uid="{00000000-0005-0000-0000-000076250000}"/>
    <cellStyle name="20% - Accent4 3 2 2 2 7 2" xfId="9953" xr:uid="{00000000-0005-0000-0000-000077250000}"/>
    <cellStyle name="20% - Accent4 3 2 2 2 7 2 2" xfId="19867" xr:uid="{00000000-0005-0000-0000-000078250000}"/>
    <cellStyle name="20% - Accent4 3 2 2 2 7 2 2 2" xfId="39699" xr:uid="{00000000-0005-0000-0000-000079250000}"/>
    <cellStyle name="20% - Accent4 3 2 2 2 7 2 3" xfId="29785" xr:uid="{00000000-0005-0000-0000-00007A250000}"/>
    <cellStyle name="20% - Accent4 3 2 2 2 7 3" xfId="14910" xr:uid="{00000000-0005-0000-0000-00007B250000}"/>
    <cellStyle name="20% - Accent4 3 2 2 2 7 3 2" xfId="34742" xr:uid="{00000000-0005-0000-0000-00007C250000}"/>
    <cellStyle name="20% - Accent4 3 2 2 2 7 4" xfId="24828" xr:uid="{00000000-0005-0000-0000-00007D250000}"/>
    <cellStyle name="20% - Accent4 3 2 2 2 8" xfId="5554" xr:uid="{00000000-0005-0000-0000-00007E250000}"/>
    <cellStyle name="20% - Accent4 3 2 2 2 8 2" xfId="15468" xr:uid="{00000000-0005-0000-0000-00007F250000}"/>
    <cellStyle name="20% - Accent4 3 2 2 2 8 2 2" xfId="35300" xr:uid="{00000000-0005-0000-0000-000080250000}"/>
    <cellStyle name="20% - Accent4 3 2 2 2 8 3" xfId="25386" xr:uid="{00000000-0005-0000-0000-000081250000}"/>
    <cellStyle name="20% - Accent4 3 2 2 2 9" xfId="10511" xr:uid="{00000000-0005-0000-0000-000082250000}"/>
    <cellStyle name="20% - Accent4 3 2 2 2 9 2" xfId="30343" xr:uid="{00000000-0005-0000-0000-000083250000}"/>
    <cellStyle name="20% - Accent4 3 2 2 3" xfId="1493" xr:uid="{00000000-0005-0000-0000-000084250000}"/>
    <cellStyle name="20% - Accent4 3 2 2 3 2" xfId="3506" xr:uid="{00000000-0005-0000-0000-000085250000}"/>
    <cellStyle name="20% - Accent4 3 2 2 3 2 2" xfId="8463" xr:uid="{00000000-0005-0000-0000-000086250000}"/>
    <cellStyle name="20% - Accent4 3 2 2 3 2 2 2" xfId="18377" xr:uid="{00000000-0005-0000-0000-000087250000}"/>
    <cellStyle name="20% - Accent4 3 2 2 3 2 2 2 2" xfId="38209" xr:uid="{00000000-0005-0000-0000-000088250000}"/>
    <cellStyle name="20% - Accent4 3 2 2 3 2 2 3" xfId="28295" xr:uid="{00000000-0005-0000-0000-000089250000}"/>
    <cellStyle name="20% - Accent4 3 2 2 3 2 3" xfId="13420" xr:uid="{00000000-0005-0000-0000-00008A250000}"/>
    <cellStyle name="20% - Accent4 3 2 2 3 2 3 2" xfId="33252" xr:uid="{00000000-0005-0000-0000-00008B250000}"/>
    <cellStyle name="20% - Accent4 3 2 2 3 2 4" xfId="23338" xr:uid="{00000000-0005-0000-0000-00008C250000}"/>
    <cellStyle name="20% - Accent4 3 2 2 3 3" xfId="6461" xr:uid="{00000000-0005-0000-0000-00008D250000}"/>
    <cellStyle name="20% - Accent4 3 2 2 3 3 2" xfId="16375" xr:uid="{00000000-0005-0000-0000-00008E250000}"/>
    <cellStyle name="20% - Accent4 3 2 2 3 3 2 2" xfId="36207" xr:uid="{00000000-0005-0000-0000-00008F250000}"/>
    <cellStyle name="20% - Accent4 3 2 2 3 3 3" xfId="26293" xr:uid="{00000000-0005-0000-0000-000090250000}"/>
    <cellStyle name="20% - Accent4 3 2 2 3 4" xfId="11418" xr:uid="{00000000-0005-0000-0000-000091250000}"/>
    <cellStyle name="20% - Accent4 3 2 2 3 4 2" xfId="31250" xr:uid="{00000000-0005-0000-0000-000092250000}"/>
    <cellStyle name="20% - Accent4 3 2 2 3 5" xfId="21336" xr:uid="{00000000-0005-0000-0000-000093250000}"/>
    <cellStyle name="20% - Accent4 3 2 2 4" xfId="2877" xr:uid="{00000000-0005-0000-0000-000094250000}"/>
    <cellStyle name="20% - Accent4 3 2 2 4 2" xfId="7836" xr:uid="{00000000-0005-0000-0000-000095250000}"/>
    <cellStyle name="20% - Accent4 3 2 2 4 2 2" xfId="17750" xr:uid="{00000000-0005-0000-0000-000096250000}"/>
    <cellStyle name="20% - Accent4 3 2 2 4 2 2 2" xfId="37582" xr:uid="{00000000-0005-0000-0000-000097250000}"/>
    <cellStyle name="20% - Accent4 3 2 2 4 2 3" xfId="27668" xr:uid="{00000000-0005-0000-0000-000098250000}"/>
    <cellStyle name="20% - Accent4 3 2 2 4 3" xfId="12793" xr:uid="{00000000-0005-0000-0000-000099250000}"/>
    <cellStyle name="20% - Accent4 3 2 2 4 3 2" xfId="32625" xr:uid="{00000000-0005-0000-0000-00009A250000}"/>
    <cellStyle name="20% - Accent4 3 2 2 4 4" xfId="22711" xr:uid="{00000000-0005-0000-0000-00009B250000}"/>
    <cellStyle name="20% - Accent4 3 2 2 5" xfId="2216" xr:uid="{00000000-0005-0000-0000-00009C250000}"/>
    <cellStyle name="20% - Accent4 3 2 2 5 2" xfId="7183" xr:uid="{00000000-0005-0000-0000-00009D250000}"/>
    <cellStyle name="20% - Accent4 3 2 2 5 2 2" xfId="17097" xr:uid="{00000000-0005-0000-0000-00009E250000}"/>
    <cellStyle name="20% - Accent4 3 2 2 5 2 2 2" xfId="36929" xr:uid="{00000000-0005-0000-0000-00009F250000}"/>
    <cellStyle name="20% - Accent4 3 2 2 5 2 3" xfId="27015" xr:uid="{00000000-0005-0000-0000-0000A0250000}"/>
    <cellStyle name="20% - Accent4 3 2 2 5 3" xfId="12140" xr:uid="{00000000-0005-0000-0000-0000A1250000}"/>
    <cellStyle name="20% - Accent4 3 2 2 5 3 2" xfId="31972" xr:uid="{00000000-0005-0000-0000-0000A2250000}"/>
    <cellStyle name="20% - Accent4 3 2 2 5 4" xfId="22058" xr:uid="{00000000-0005-0000-0000-0000A3250000}"/>
    <cellStyle name="20% - Accent4 3 2 2 6" xfId="857" xr:uid="{00000000-0005-0000-0000-0000A4250000}"/>
    <cellStyle name="20% - Accent4 3 2 2 6 2" xfId="5834" xr:uid="{00000000-0005-0000-0000-0000A5250000}"/>
    <cellStyle name="20% - Accent4 3 2 2 6 2 2" xfId="15748" xr:uid="{00000000-0005-0000-0000-0000A6250000}"/>
    <cellStyle name="20% - Accent4 3 2 2 6 2 2 2" xfId="35580" xr:uid="{00000000-0005-0000-0000-0000A7250000}"/>
    <cellStyle name="20% - Accent4 3 2 2 6 2 3" xfId="25666" xr:uid="{00000000-0005-0000-0000-0000A8250000}"/>
    <cellStyle name="20% - Accent4 3 2 2 6 3" xfId="10791" xr:uid="{00000000-0005-0000-0000-0000A9250000}"/>
    <cellStyle name="20% - Accent4 3 2 2 6 3 2" xfId="30623" xr:uid="{00000000-0005-0000-0000-0000AA250000}"/>
    <cellStyle name="20% - Accent4 3 2 2 6 4" xfId="20709" xr:uid="{00000000-0005-0000-0000-0000AB250000}"/>
    <cellStyle name="20% - Accent4 3 2 2 7" xfId="4159" xr:uid="{00000000-0005-0000-0000-0000AC250000}"/>
    <cellStyle name="20% - Accent4 3 2 2 7 2" xfId="9116" xr:uid="{00000000-0005-0000-0000-0000AD250000}"/>
    <cellStyle name="20% - Accent4 3 2 2 7 2 2" xfId="19030" xr:uid="{00000000-0005-0000-0000-0000AE250000}"/>
    <cellStyle name="20% - Accent4 3 2 2 7 2 2 2" xfId="38862" xr:uid="{00000000-0005-0000-0000-0000AF250000}"/>
    <cellStyle name="20% - Accent4 3 2 2 7 2 3" xfId="28948" xr:uid="{00000000-0005-0000-0000-0000B0250000}"/>
    <cellStyle name="20% - Accent4 3 2 2 7 3" xfId="14073" xr:uid="{00000000-0005-0000-0000-0000B1250000}"/>
    <cellStyle name="20% - Accent4 3 2 2 7 3 2" xfId="33905" xr:uid="{00000000-0005-0000-0000-0000B2250000}"/>
    <cellStyle name="20% - Accent4 3 2 2 7 4" xfId="23991" xr:uid="{00000000-0005-0000-0000-0000B3250000}"/>
    <cellStyle name="20% - Accent4 3 2 2 8" xfId="4717" xr:uid="{00000000-0005-0000-0000-0000B4250000}"/>
    <cellStyle name="20% - Accent4 3 2 2 8 2" xfId="9674" xr:uid="{00000000-0005-0000-0000-0000B5250000}"/>
    <cellStyle name="20% - Accent4 3 2 2 8 2 2" xfId="19588" xr:uid="{00000000-0005-0000-0000-0000B6250000}"/>
    <cellStyle name="20% - Accent4 3 2 2 8 2 2 2" xfId="39420" xr:uid="{00000000-0005-0000-0000-0000B7250000}"/>
    <cellStyle name="20% - Accent4 3 2 2 8 2 3" xfId="29506" xr:uid="{00000000-0005-0000-0000-0000B8250000}"/>
    <cellStyle name="20% - Accent4 3 2 2 8 3" xfId="14631" xr:uid="{00000000-0005-0000-0000-0000B9250000}"/>
    <cellStyle name="20% - Accent4 3 2 2 8 3 2" xfId="34463" xr:uid="{00000000-0005-0000-0000-0000BA250000}"/>
    <cellStyle name="20% - Accent4 3 2 2 8 4" xfId="24549" xr:uid="{00000000-0005-0000-0000-0000BB250000}"/>
    <cellStyle name="20% - Accent4 3 2 2 9" xfId="5275" xr:uid="{00000000-0005-0000-0000-0000BC250000}"/>
    <cellStyle name="20% - Accent4 3 2 2 9 2" xfId="15189" xr:uid="{00000000-0005-0000-0000-0000BD250000}"/>
    <cellStyle name="20% - Accent4 3 2 2 9 2 2" xfId="35021" xr:uid="{00000000-0005-0000-0000-0000BE250000}"/>
    <cellStyle name="20% - Accent4 3 2 2 9 3" xfId="25107" xr:uid="{00000000-0005-0000-0000-0000BF250000}"/>
    <cellStyle name="20% - Accent4 3 2 3" xfId="437" xr:uid="{00000000-0005-0000-0000-0000C0250000}"/>
    <cellStyle name="20% - Accent4 3 2 3 10" xfId="20290" xr:uid="{00000000-0005-0000-0000-0000C1250000}"/>
    <cellStyle name="20% - Accent4 3 2 3 2" xfId="1672" xr:uid="{00000000-0005-0000-0000-0000C2250000}"/>
    <cellStyle name="20% - Accent4 3 2 3 2 2" xfId="3685" xr:uid="{00000000-0005-0000-0000-0000C3250000}"/>
    <cellStyle name="20% - Accent4 3 2 3 2 2 2" xfId="8642" xr:uid="{00000000-0005-0000-0000-0000C4250000}"/>
    <cellStyle name="20% - Accent4 3 2 3 2 2 2 2" xfId="18556" xr:uid="{00000000-0005-0000-0000-0000C5250000}"/>
    <cellStyle name="20% - Accent4 3 2 3 2 2 2 2 2" xfId="38388" xr:uid="{00000000-0005-0000-0000-0000C6250000}"/>
    <cellStyle name="20% - Accent4 3 2 3 2 2 2 3" xfId="28474" xr:uid="{00000000-0005-0000-0000-0000C7250000}"/>
    <cellStyle name="20% - Accent4 3 2 3 2 2 3" xfId="13599" xr:uid="{00000000-0005-0000-0000-0000C8250000}"/>
    <cellStyle name="20% - Accent4 3 2 3 2 2 3 2" xfId="33431" xr:uid="{00000000-0005-0000-0000-0000C9250000}"/>
    <cellStyle name="20% - Accent4 3 2 3 2 2 4" xfId="23517" xr:uid="{00000000-0005-0000-0000-0000CA250000}"/>
    <cellStyle name="20% - Accent4 3 2 3 2 3" xfId="6640" xr:uid="{00000000-0005-0000-0000-0000CB250000}"/>
    <cellStyle name="20% - Accent4 3 2 3 2 3 2" xfId="16554" xr:uid="{00000000-0005-0000-0000-0000CC250000}"/>
    <cellStyle name="20% - Accent4 3 2 3 2 3 2 2" xfId="36386" xr:uid="{00000000-0005-0000-0000-0000CD250000}"/>
    <cellStyle name="20% - Accent4 3 2 3 2 3 3" xfId="26472" xr:uid="{00000000-0005-0000-0000-0000CE250000}"/>
    <cellStyle name="20% - Accent4 3 2 3 2 4" xfId="11597" xr:uid="{00000000-0005-0000-0000-0000CF250000}"/>
    <cellStyle name="20% - Accent4 3 2 3 2 4 2" xfId="31429" xr:uid="{00000000-0005-0000-0000-0000D0250000}"/>
    <cellStyle name="20% - Accent4 3 2 3 2 5" xfId="21515" xr:uid="{00000000-0005-0000-0000-0000D1250000}"/>
    <cellStyle name="20% - Accent4 3 2 3 3" xfId="3019" xr:uid="{00000000-0005-0000-0000-0000D2250000}"/>
    <cellStyle name="20% - Accent4 3 2 3 3 2" xfId="7976" xr:uid="{00000000-0005-0000-0000-0000D3250000}"/>
    <cellStyle name="20% - Accent4 3 2 3 3 2 2" xfId="17890" xr:uid="{00000000-0005-0000-0000-0000D4250000}"/>
    <cellStyle name="20% - Accent4 3 2 3 3 2 2 2" xfId="37722" xr:uid="{00000000-0005-0000-0000-0000D5250000}"/>
    <cellStyle name="20% - Accent4 3 2 3 3 2 3" xfId="27808" xr:uid="{00000000-0005-0000-0000-0000D6250000}"/>
    <cellStyle name="20% - Accent4 3 2 3 3 3" xfId="12933" xr:uid="{00000000-0005-0000-0000-0000D7250000}"/>
    <cellStyle name="20% - Accent4 3 2 3 3 3 2" xfId="32765" xr:uid="{00000000-0005-0000-0000-0000D8250000}"/>
    <cellStyle name="20% - Accent4 3 2 3 3 4" xfId="22851" xr:uid="{00000000-0005-0000-0000-0000D9250000}"/>
    <cellStyle name="20% - Accent4 3 2 3 4" xfId="2395" xr:uid="{00000000-0005-0000-0000-0000DA250000}"/>
    <cellStyle name="20% - Accent4 3 2 3 4 2" xfId="7362" xr:uid="{00000000-0005-0000-0000-0000DB250000}"/>
    <cellStyle name="20% - Accent4 3 2 3 4 2 2" xfId="17276" xr:uid="{00000000-0005-0000-0000-0000DC250000}"/>
    <cellStyle name="20% - Accent4 3 2 3 4 2 2 2" xfId="37108" xr:uid="{00000000-0005-0000-0000-0000DD250000}"/>
    <cellStyle name="20% - Accent4 3 2 3 4 2 3" xfId="27194" xr:uid="{00000000-0005-0000-0000-0000DE250000}"/>
    <cellStyle name="20% - Accent4 3 2 3 4 3" xfId="12319" xr:uid="{00000000-0005-0000-0000-0000DF250000}"/>
    <cellStyle name="20% - Accent4 3 2 3 4 3 2" xfId="32151" xr:uid="{00000000-0005-0000-0000-0000E0250000}"/>
    <cellStyle name="20% - Accent4 3 2 3 4 4" xfId="22237" xr:uid="{00000000-0005-0000-0000-0000E1250000}"/>
    <cellStyle name="20% - Accent4 3 2 3 5" xfId="998" xr:uid="{00000000-0005-0000-0000-0000E2250000}"/>
    <cellStyle name="20% - Accent4 3 2 3 5 2" xfId="5974" xr:uid="{00000000-0005-0000-0000-0000E3250000}"/>
    <cellStyle name="20% - Accent4 3 2 3 5 2 2" xfId="15888" xr:uid="{00000000-0005-0000-0000-0000E4250000}"/>
    <cellStyle name="20% - Accent4 3 2 3 5 2 2 2" xfId="35720" xr:uid="{00000000-0005-0000-0000-0000E5250000}"/>
    <cellStyle name="20% - Accent4 3 2 3 5 2 3" xfId="25806" xr:uid="{00000000-0005-0000-0000-0000E6250000}"/>
    <cellStyle name="20% - Accent4 3 2 3 5 3" xfId="10931" xr:uid="{00000000-0005-0000-0000-0000E7250000}"/>
    <cellStyle name="20% - Accent4 3 2 3 5 3 2" xfId="30763" xr:uid="{00000000-0005-0000-0000-0000E8250000}"/>
    <cellStyle name="20% - Accent4 3 2 3 5 4" xfId="20849" xr:uid="{00000000-0005-0000-0000-0000E9250000}"/>
    <cellStyle name="20% - Accent4 3 2 3 6" xfId="4299" xr:uid="{00000000-0005-0000-0000-0000EA250000}"/>
    <cellStyle name="20% - Accent4 3 2 3 6 2" xfId="9256" xr:uid="{00000000-0005-0000-0000-0000EB250000}"/>
    <cellStyle name="20% - Accent4 3 2 3 6 2 2" xfId="19170" xr:uid="{00000000-0005-0000-0000-0000EC250000}"/>
    <cellStyle name="20% - Accent4 3 2 3 6 2 2 2" xfId="39002" xr:uid="{00000000-0005-0000-0000-0000ED250000}"/>
    <cellStyle name="20% - Accent4 3 2 3 6 2 3" xfId="29088" xr:uid="{00000000-0005-0000-0000-0000EE250000}"/>
    <cellStyle name="20% - Accent4 3 2 3 6 3" xfId="14213" xr:uid="{00000000-0005-0000-0000-0000EF250000}"/>
    <cellStyle name="20% - Accent4 3 2 3 6 3 2" xfId="34045" xr:uid="{00000000-0005-0000-0000-0000F0250000}"/>
    <cellStyle name="20% - Accent4 3 2 3 6 4" xfId="24131" xr:uid="{00000000-0005-0000-0000-0000F1250000}"/>
    <cellStyle name="20% - Accent4 3 2 3 7" xfId="4857" xr:uid="{00000000-0005-0000-0000-0000F2250000}"/>
    <cellStyle name="20% - Accent4 3 2 3 7 2" xfId="9814" xr:uid="{00000000-0005-0000-0000-0000F3250000}"/>
    <cellStyle name="20% - Accent4 3 2 3 7 2 2" xfId="19728" xr:uid="{00000000-0005-0000-0000-0000F4250000}"/>
    <cellStyle name="20% - Accent4 3 2 3 7 2 2 2" xfId="39560" xr:uid="{00000000-0005-0000-0000-0000F5250000}"/>
    <cellStyle name="20% - Accent4 3 2 3 7 2 3" xfId="29646" xr:uid="{00000000-0005-0000-0000-0000F6250000}"/>
    <cellStyle name="20% - Accent4 3 2 3 7 3" xfId="14771" xr:uid="{00000000-0005-0000-0000-0000F7250000}"/>
    <cellStyle name="20% - Accent4 3 2 3 7 3 2" xfId="34603" xr:uid="{00000000-0005-0000-0000-0000F8250000}"/>
    <cellStyle name="20% - Accent4 3 2 3 7 4" xfId="24689" xr:uid="{00000000-0005-0000-0000-0000F9250000}"/>
    <cellStyle name="20% - Accent4 3 2 3 8" xfId="5415" xr:uid="{00000000-0005-0000-0000-0000FA250000}"/>
    <cellStyle name="20% - Accent4 3 2 3 8 2" xfId="15329" xr:uid="{00000000-0005-0000-0000-0000FB250000}"/>
    <cellStyle name="20% - Accent4 3 2 3 8 2 2" xfId="35161" xr:uid="{00000000-0005-0000-0000-0000FC250000}"/>
    <cellStyle name="20% - Accent4 3 2 3 8 3" xfId="25247" xr:uid="{00000000-0005-0000-0000-0000FD250000}"/>
    <cellStyle name="20% - Accent4 3 2 3 9" xfId="10372" xr:uid="{00000000-0005-0000-0000-0000FE250000}"/>
    <cellStyle name="20% - Accent4 3 2 3 9 2" xfId="30204" xr:uid="{00000000-0005-0000-0000-0000FF250000}"/>
    <cellStyle name="20% - Accent4 3 2 4" xfId="1313" xr:uid="{00000000-0005-0000-0000-000000260000}"/>
    <cellStyle name="20% - Accent4 3 2 4 2" xfId="3326" xr:uid="{00000000-0005-0000-0000-000001260000}"/>
    <cellStyle name="20% - Accent4 3 2 4 2 2" xfId="8283" xr:uid="{00000000-0005-0000-0000-000002260000}"/>
    <cellStyle name="20% - Accent4 3 2 4 2 2 2" xfId="18197" xr:uid="{00000000-0005-0000-0000-000003260000}"/>
    <cellStyle name="20% - Accent4 3 2 4 2 2 2 2" xfId="38029" xr:uid="{00000000-0005-0000-0000-000004260000}"/>
    <cellStyle name="20% - Accent4 3 2 4 2 2 3" xfId="28115" xr:uid="{00000000-0005-0000-0000-000005260000}"/>
    <cellStyle name="20% - Accent4 3 2 4 2 3" xfId="13240" xr:uid="{00000000-0005-0000-0000-000006260000}"/>
    <cellStyle name="20% - Accent4 3 2 4 2 3 2" xfId="33072" xr:uid="{00000000-0005-0000-0000-000007260000}"/>
    <cellStyle name="20% - Accent4 3 2 4 2 4" xfId="23158" xr:uid="{00000000-0005-0000-0000-000008260000}"/>
    <cellStyle name="20% - Accent4 3 2 4 3" xfId="6281" xr:uid="{00000000-0005-0000-0000-000009260000}"/>
    <cellStyle name="20% - Accent4 3 2 4 3 2" xfId="16195" xr:uid="{00000000-0005-0000-0000-00000A260000}"/>
    <cellStyle name="20% - Accent4 3 2 4 3 2 2" xfId="36027" xr:uid="{00000000-0005-0000-0000-00000B260000}"/>
    <cellStyle name="20% - Accent4 3 2 4 3 3" xfId="26113" xr:uid="{00000000-0005-0000-0000-00000C260000}"/>
    <cellStyle name="20% - Accent4 3 2 4 4" xfId="11238" xr:uid="{00000000-0005-0000-0000-00000D260000}"/>
    <cellStyle name="20% - Accent4 3 2 4 4 2" xfId="31070" xr:uid="{00000000-0005-0000-0000-00000E260000}"/>
    <cellStyle name="20% - Accent4 3 2 4 5" xfId="21156" xr:uid="{00000000-0005-0000-0000-00000F260000}"/>
    <cellStyle name="20% - Accent4 3 2 5" xfId="2737" xr:uid="{00000000-0005-0000-0000-000010260000}"/>
    <cellStyle name="20% - Accent4 3 2 5 2" xfId="7697" xr:uid="{00000000-0005-0000-0000-000011260000}"/>
    <cellStyle name="20% - Accent4 3 2 5 2 2" xfId="17611" xr:uid="{00000000-0005-0000-0000-000012260000}"/>
    <cellStyle name="20% - Accent4 3 2 5 2 2 2" xfId="37443" xr:uid="{00000000-0005-0000-0000-000013260000}"/>
    <cellStyle name="20% - Accent4 3 2 5 2 3" xfId="27529" xr:uid="{00000000-0005-0000-0000-000014260000}"/>
    <cellStyle name="20% - Accent4 3 2 5 3" xfId="12654" xr:uid="{00000000-0005-0000-0000-000015260000}"/>
    <cellStyle name="20% - Accent4 3 2 5 3 2" xfId="32486" xr:uid="{00000000-0005-0000-0000-000016260000}"/>
    <cellStyle name="20% - Accent4 3 2 5 4" xfId="22572" xr:uid="{00000000-0005-0000-0000-000017260000}"/>
    <cellStyle name="20% - Accent4 3 2 6" xfId="2036" xr:uid="{00000000-0005-0000-0000-000018260000}"/>
    <cellStyle name="20% - Accent4 3 2 6 2" xfId="7003" xr:uid="{00000000-0005-0000-0000-000019260000}"/>
    <cellStyle name="20% - Accent4 3 2 6 2 2" xfId="16917" xr:uid="{00000000-0005-0000-0000-00001A260000}"/>
    <cellStyle name="20% - Accent4 3 2 6 2 2 2" xfId="36749" xr:uid="{00000000-0005-0000-0000-00001B260000}"/>
    <cellStyle name="20% - Accent4 3 2 6 2 3" xfId="26835" xr:uid="{00000000-0005-0000-0000-00001C260000}"/>
    <cellStyle name="20% - Accent4 3 2 6 3" xfId="11960" xr:uid="{00000000-0005-0000-0000-00001D260000}"/>
    <cellStyle name="20% - Accent4 3 2 6 3 2" xfId="31792" xr:uid="{00000000-0005-0000-0000-00001E260000}"/>
    <cellStyle name="20% - Accent4 3 2 6 4" xfId="21878" xr:uid="{00000000-0005-0000-0000-00001F260000}"/>
    <cellStyle name="20% - Accent4 3 2 7" xfId="718" xr:uid="{00000000-0005-0000-0000-000020260000}"/>
    <cellStyle name="20% - Accent4 3 2 7 2" xfId="5695" xr:uid="{00000000-0005-0000-0000-000021260000}"/>
    <cellStyle name="20% - Accent4 3 2 7 2 2" xfId="15609" xr:uid="{00000000-0005-0000-0000-000022260000}"/>
    <cellStyle name="20% - Accent4 3 2 7 2 2 2" xfId="35441" xr:uid="{00000000-0005-0000-0000-000023260000}"/>
    <cellStyle name="20% - Accent4 3 2 7 2 3" xfId="25527" xr:uid="{00000000-0005-0000-0000-000024260000}"/>
    <cellStyle name="20% - Accent4 3 2 7 3" xfId="10652" xr:uid="{00000000-0005-0000-0000-000025260000}"/>
    <cellStyle name="20% - Accent4 3 2 7 3 2" xfId="30484" xr:uid="{00000000-0005-0000-0000-000026260000}"/>
    <cellStyle name="20% - Accent4 3 2 7 4" xfId="20570" xr:uid="{00000000-0005-0000-0000-000027260000}"/>
    <cellStyle name="20% - Accent4 3 2 8" xfId="4020" xr:uid="{00000000-0005-0000-0000-000028260000}"/>
    <cellStyle name="20% - Accent4 3 2 8 2" xfId="8977" xr:uid="{00000000-0005-0000-0000-000029260000}"/>
    <cellStyle name="20% - Accent4 3 2 8 2 2" xfId="18891" xr:uid="{00000000-0005-0000-0000-00002A260000}"/>
    <cellStyle name="20% - Accent4 3 2 8 2 2 2" xfId="38723" xr:uid="{00000000-0005-0000-0000-00002B260000}"/>
    <cellStyle name="20% - Accent4 3 2 8 2 3" xfId="28809" xr:uid="{00000000-0005-0000-0000-00002C260000}"/>
    <cellStyle name="20% - Accent4 3 2 8 3" xfId="13934" xr:uid="{00000000-0005-0000-0000-00002D260000}"/>
    <cellStyle name="20% - Accent4 3 2 8 3 2" xfId="33766" xr:uid="{00000000-0005-0000-0000-00002E260000}"/>
    <cellStyle name="20% - Accent4 3 2 8 4" xfId="23852" xr:uid="{00000000-0005-0000-0000-00002F260000}"/>
    <cellStyle name="20% - Accent4 3 2 9" xfId="4578" xr:uid="{00000000-0005-0000-0000-000030260000}"/>
    <cellStyle name="20% - Accent4 3 2 9 2" xfId="9535" xr:uid="{00000000-0005-0000-0000-000031260000}"/>
    <cellStyle name="20% - Accent4 3 2 9 2 2" xfId="19449" xr:uid="{00000000-0005-0000-0000-000032260000}"/>
    <cellStyle name="20% - Accent4 3 2 9 2 2 2" xfId="39281" xr:uid="{00000000-0005-0000-0000-000033260000}"/>
    <cellStyle name="20% - Accent4 3 2 9 2 3" xfId="29367" xr:uid="{00000000-0005-0000-0000-000034260000}"/>
    <cellStyle name="20% - Accent4 3 2 9 3" xfId="14492" xr:uid="{00000000-0005-0000-0000-000035260000}"/>
    <cellStyle name="20% - Accent4 3 2 9 3 2" xfId="34324" xr:uid="{00000000-0005-0000-0000-000036260000}"/>
    <cellStyle name="20% - Accent4 3 2 9 4" xfId="24410" xr:uid="{00000000-0005-0000-0000-000037260000}"/>
    <cellStyle name="20% - Accent4 3 3" xfId="228" xr:uid="{00000000-0005-0000-0000-000038260000}"/>
    <cellStyle name="20% - Accent4 3 3 10" xfId="10166" xr:uid="{00000000-0005-0000-0000-000039260000}"/>
    <cellStyle name="20% - Accent4 3 3 10 2" xfId="29998" xr:uid="{00000000-0005-0000-0000-00003A260000}"/>
    <cellStyle name="20% - Accent4 3 3 11" xfId="20084" xr:uid="{00000000-0005-0000-0000-00003B260000}"/>
    <cellStyle name="20% - Accent4 3 3 2" xfId="510" xr:uid="{00000000-0005-0000-0000-00003C260000}"/>
    <cellStyle name="20% - Accent4 3 3 2 10" xfId="20363" xr:uid="{00000000-0005-0000-0000-00003D260000}"/>
    <cellStyle name="20% - Accent4 3 3 2 2" xfId="1762" xr:uid="{00000000-0005-0000-0000-00003E260000}"/>
    <cellStyle name="20% - Accent4 3 3 2 2 2" xfId="3775" xr:uid="{00000000-0005-0000-0000-00003F260000}"/>
    <cellStyle name="20% - Accent4 3 3 2 2 2 2" xfId="8732" xr:uid="{00000000-0005-0000-0000-000040260000}"/>
    <cellStyle name="20% - Accent4 3 3 2 2 2 2 2" xfId="18646" xr:uid="{00000000-0005-0000-0000-000041260000}"/>
    <cellStyle name="20% - Accent4 3 3 2 2 2 2 2 2" xfId="38478" xr:uid="{00000000-0005-0000-0000-000042260000}"/>
    <cellStyle name="20% - Accent4 3 3 2 2 2 2 3" xfId="28564" xr:uid="{00000000-0005-0000-0000-000043260000}"/>
    <cellStyle name="20% - Accent4 3 3 2 2 2 3" xfId="13689" xr:uid="{00000000-0005-0000-0000-000044260000}"/>
    <cellStyle name="20% - Accent4 3 3 2 2 2 3 2" xfId="33521" xr:uid="{00000000-0005-0000-0000-000045260000}"/>
    <cellStyle name="20% - Accent4 3 3 2 2 2 4" xfId="23607" xr:uid="{00000000-0005-0000-0000-000046260000}"/>
    <cellStyle name="20% - Accent4 3 3 2 2 3" xfId="6730" xr:uid="{00000000-0005-0000-0000-000047260000}"/>
    <cellStyle name="20% - Accent4 3 3 2 2 3 2" xfId="16644" xr:uid="{00000000-0005-0000-0000-000048260000}"/>
    <cellStyle name="20% - Accent4 3 3 2 2 3 2 2" xfId="36476" xr:uid="{00000000-0005-0000-0000-000049260000}"/>
    <cellStyle name="20% - Accent4 3 3 2 2 3 3" xfId="26562" xr:uid="{00000000-0005-0000-0000-00004A260000}"/>
    <cellStyle name="20% - Accent4 3 3 2 2 4" xfId="11687" xr:uid="{00000000-0005-0000-0000-00004B260000}"/>
    <cellStyle name="20% - Accent4 3 3 2 2 4 2" xfId="31519" xr:uid="{00000000-0005-0000-0000-00004C260000}"/>
    <cellStyle name="20% - Accent4 3 3 2 2 5" xfId="21605" xr:uid="{00000000-0005-0000-0000-00004D260000}"/>
    <cellStyle name="20% - Accent4 3 3 2 3" xfId="3092" xr:uid="{00000000-0005-0000-0000-00004E260000}"/>
    <cellStyle name="20% - Accent4 3 3 2 3 2" xfId="8049" xr:uid="{00000000-0005-0000-0000-00004F260000}"/>
    <cellStyle name="20% - Accent4 3 3 2 3 2 2" xfId="17963" xr:uid="{00000000-0005-0000-0000-000050260000}"/>
    <cellStyle name="20% - Accent4 3 3 2 3 2 2 2" xfId="37795" xr:uid="{00000000-0005-0000-0000-000051260000}"/>
    <cellStyle name="20% - Accent4 3 3 2 3 2 3" xfId="27881" xr:uid="{00000000-0005-0000-0000-000052260000}"/>
    <cellStyle name="20% - Accent4 3 3 2 3 3" xfId="13006" xr:uid="{00000000-0005-0000-0000-000053260000}"/>
    <cellStyle name="20% - Accent4 3 3 2 3 3 2" xfId="32838" xr:uid="{00000000-0005-0000-0000-000054260000}"/>
    <cellStyle name="20% - Accent4 3 3 2 3 4" xfId="22924" xr:uid="{00000000-0005-0000-0000-000055260000}"/>
    <cellStyle name="20% - Accent4 3 3 2 4" xfId="2485" xr:uid="{00000000-0005-0000-0000-000056260000}"/>
    <cellStyle name="20% - Accent4 3 3 2 4 2" xfId="7452" xr:uid="{00000000-0005-0000-0000-000057260000}"/>
    <cellStyle name="20% - Accent4 3 3 2 4 2 2" xfId="17366" xr:uid="{00000000-0005-0000-0000-000058260000}"/>
    <cellStyle name="20% - Accent4 3 3 2 4 2 2 2" xfId="37198" xr:uid="{00000000-0005-0000-0000-000059260000}"/>
    <cellStyle name="20% - Accent4 3 3 2 4 2 3" xfId="27284" xr:uid="{00000000-0005-0000-0000-00005A260000}"/>
    <cellStyle name="20% - Accent4 3 3 2 4 3" xfId="12409" xr:uid="{00000000-0005-0000-0000-00005B260000}"/>
    <cellStyle name="20% - Accent4 3 3 2 4 3 2" xfId="32241" xr:uid="{00000000-0005-0000-0000-00005C260000}"/>
    <cellStyle name="20% - Accent4 3 3 2 4 4" xfId="22327" xr:uid="{00000000-0005-0000-0000-00005D260000}"/>
    <cellStyle name="20% - Accent4 3 3 2 5" xfId="1071" xr:uid="{00000000-0005-0000-0000-00005E260000}"/>
    <cellStyle name="20% - Accent4 3 3 2 5 2" xfId="6047" xr:uid="{00000000-0005-0000-0000-00005F260000}"/>
    <cellStyle name="20% - Accent4 3 3 2 5 2 2" xfId="15961" xr:uid="{00000000-0005-0000-0000-000060260000}"/>
    <cellStyle name="20% - Accent4 3 3 2 5 2 2 2" xfId="35793" xr:uid="{00000000-0005-0000-0000-000061260000}"/>
    <cellStyle name="20% - Accent4 3 3 2 5 2 3" xfId="25879" xr:uid="{00000000-0005-0000-0000-000062260000}"/>
    <cellStyle name="20% - Accent4 3 3 2 5 3" xfId="11004" xr:uid="{00000000-0005-0000-0000-000063260000}"/>
    <cellStyle name="20% - Accent4 3 3 2 5 3 2" xfId="30836" xr:uid="{00000000-0005-0000-0000-000064260000}"/>
    <cellStyle name="20% - Accent4 3 3 2 5 4" xfId="20922" xr:uid="{00000000-0005-0000-0000-000065260000}"/>
    <cellStyle name="20% - Accent4 3 3 2 6" xfId="4372" xr:uid="{00000000-0005-0000-0000-000066260000}"/>
    <cellStyle name="20% - Accent4 3 3 2 6 2" xfId="9329" xr:uid="{00000000-0005-0000-0000-000067260000}"/>
    <cellStyle name="20% - Accent4 3 3 2 6 2 2" xfId="19243" xr:uid="{00000000-0005-0000-0000-000068260000}"/>
    <cellStyle name="20% - Accent4 3 3 2 6 2 2 2" xfId="39075" xr:uid="{00000000-0005-0000-0000-000069260000}"/>
    <cellStyle name="20% - Accent4 3 3 2 6 2 3" xfId="29161" xr:uid="{00000000-0005-0000-0000-00006A260000}"/>
    <cellStyle name="20% - Accent4 3 3 2 6 3" xfId="14286" xr:uid="{00000000-0005-0000-0000-00006B260000}"/>
    <cellStyle name="20% - Accent4 3 3 2 6 3 2" xfId="34118" xr:uid="{00000000-0005-0000-0000-00006C260000}"/>
    <cellStyle name="20% - Accent4 3 3 2 6 4" xfId="24204" xr:uid="{00000000-0005-0000-0000-00006D260000}"/>
    <cellStyle name="20% - Accent4 3 3 2 7" xfId="4930" xr:uid="{00000000-0005-0000-0000-00006E260000}"/>
    <cellStyle name="20% - Accent4 3 3 2 7 2" xfId="9887" xr:uid="{00000000-0005-0000-0000-00006F260000}"/>
    <cellStyle name="20% - Accent4 3 3 2 7 2 2" xfId="19801" xr:uid="{00000000-0005-0000-0000-000070260000}"/>
    <cellStyle name="20% - Accent4 3 3 2 7 2 2 2" xfId="39633" xr:uid="{00000000-0005-0000-0000-000071260000}"/>
    <cellStyle name="20% - Accent4 3 3 2 7 2 3" xfId="29719" xr:uid="{00000000-0005-0000-0000-000072260000}"/>
    <cellStyle name="20% - Accent4 3 3 2 7 3" xfId="14844" xr:uid="{00000000-0005-0000-0000-000073260000}"/>
    <cellStyle name="20% - Accent4 3 3 2 7 3 2" xfId="34676" xr:uid="{00000000-0005-0000-0000-000074260000}"/>
    <cellStyle name="20% - Accent4 3 3 2 7 4" xfId="24762" xr:uid="{00000000-0005-0000-0000-000075260000}"/>
    <cellStyle name="20% - Accent4 3 3 2 8" xfId="5488" xr:uid="{00000000-0005-0000-0000-000076260000}"/>
    <cellStyle name="20% - Accent4 3 3 2 8 2" xfId="15402" xr:uid="{00000000-0005-0000-0000-000077260000}"/>
    <cellStyle name="20% - Accent4 3 3 2 8 2 2" xfId="35234" xr:uid="{00000000-0005-0000-0000-000078260000}"/>
    <cellStyle name="20% - Accent4 3 3 2 8 3" xfId="25320" xr:uid="{00000000-0005-0000-0000-000079260000}"/>
    <cellStyle name="20% - Accent4 3 3 2 9" xfId="10445" xr:uid="{00000000-0005-0000-0000-00007A260000}"/>
    <cellStyle name="20% - Accent4 3 3 2 9 2" xfId="30277" xr:uid="{00000000-0005-0000-0000-00007B260000}"/>
    <cellStyle name="20% - Accent4 3 3 3" xfId="1403" xr:uid="{00000000-0005-0000-0000-00007C260000}"/>
    <cellStyle name="20% - Accent4 3 3 3 2" xfId="3416" xr:uid="{00000000-0005-0000-0000-00007D260000}"/>
    <cellStyle name="20% - Accent4 3 3 3 2 2" xfId="8373" xr:uid="{00000000-0005-0000-0000-00007E260000}"/>
    <cellStyle name="20% - Accent4 3 3 3 2 2 2" xfId="18287" xr:uid="{00000000-0005-0000-0000-00007F260000}"/>
    <cellStyle name="20% - Accent4 3 3 3 2 2 2 2" xfId="38119" xr:uid="{00000000-0005-0000-0000-000080260000}"/>
    <cellStyle name="20% - Accent4 3 3 3 2 2 3" xfId="28205" xr:uid="{00000000-0005-0000-0000-000081260000}"/>
    <cellStyle name="20% - Accent4 3 3 3 2 3" xfId="13330" xr:uid="{00000000-0005-0000-0000-000082260000}"/>
    <cellStyle name="20% - Accent4 3 3 3 2 3 2" xfId="33162" xr:uid="{00000000-0005-0000-0000-000083260000}"/>
    <cellStyle name="20% - Accent4 3 3 3 2 4" xfId="23248" xr:uid="{00000000-0005-0000-0000-000084260000}"/>
    <cellStyle name="20% - Accent4 3 3 3 3" xfId="6371" xr:uid="{00000000-0005-0000-0000-000085260000}"/>
    <cellStyle name="20% - Accent4 3 3 3 3 2" xfId="16285" xr:uid="{00000000-0005-0000-0000-000086260000}"/>
    <cellStyle name="20% - Accent4 3 3 3 3 2 2" xfId="36117" xr:uid="{00000000-0005-0000-0000-000087260000}"/>
    <cellStyle name="20% - Accent4 3 3 3 3 3" xfId="26203" xr:uid="{00000000-0005-0000-0000-000088260000}"/>
    <cellStyle name="20% - Accent4 3 3 3 4" xfId="11328" xr:uid="{00000000-0005-0000-0000-000089260000}"/>
    <cellStyle name="20% - Accent4 3 3 3 4 2" xfId="31160" xr:uid="{00000000-0005-0000-0000-00008A260000}"/>
    <cellStyle name="20% - Accent4 3 3 3 5" xfId="21246" xr:uid="{00000000-0005-0000-0000-00008B260000}"/>
    <cellStyle name="20% - Accent4 3 3 4" xfId="2811" xr:uid="{00000000-0005-0000-0000-00008C260000}"/>
    <cellStyle name="20% - Accent4 3 3 4 2" xfId="7770" xr:uid="{00000000-0005-0000-0000-00008D260000}"/>
    <cellStyle name="20% - Accent4 3 3 4 2 2" xfId="17684" xr:uid="{00000000-0005-0000-0000-00008E260000}"/>
    <cellStyle name="20% - Accent4 3 3 4 2 2 2" xfId="37516" xr:uid="{00000000-0005-0000-0000-00008F260000}"/>
    <cellStyle name="20% - Accent4 3 3 4 2 3" xfId="27602" xr:uid="{00000000-0005-0000-0000-000090260000}"/>
    <cellStyle name="20% - Accent4 3 3 4 3" xfId="12727" xr:uid="{00000000-0005-0000-0000-000091260000}"/>
    <cellStyle name="20% - Accent4 3 3 4 3 2" xfId="32559" xr:uid="{00000000-0005-0000-0000-000092260000}"/>
    <cellStyle name="20% - Accent4 3 3 4 4" xfId="22645" xr:uid="{00000000-0005-0000-0000-000093260000}"/>
    <cellStyle name="20% - Accent4 3 3 5" xfId="2126" xr:uid="{00000000-0005-0000-0000-000094260000}"/>
    <cellStyle name="20% - Accent4 3 3 5 2" xfId="7093" xr:uid="{00000000-0005-0000-0000-000095260000}"/>
    <cellStyle name="20% - Accent4 3 3 5 2 2" xfId="17007" xr:uid="{00000000-0005-0000-0000-000096260000}"/>
    <cellStyle name="20% - Accent4 3 3 5 2 2 2" xfId="36839" xr:uid="{00000000-0005-0000-0000-000097260000}"/>
    <cellStyle name="20% - Accent4 3 3 5 2 3" xfId="26925" xr:uid="{00000000-0005-0000-0000-000098260000}"/>
    <cellStyle name="20% - Accent4 3 3 5 3" xfId="12050" xr:uid="{00000000-0005-0000-0000-000099260000}"/>
    <cellStyle name="20% - Accent4 3 3 5 3 2" xfId="31882" xr:uid="{00000000-0005-0000-0000-00009A260000}"/>
    <cellStyle name="20% - Accent4 3 3 5 4" xfId="21968" xr:uid="{00000000-0005-0000-0000-00009B260000}"/>
    <cellStyle name="20% - Accent4 3 3 6" xfId="791" xr:uid="{00000000-0005-0000-0000-00009C260000}"/>
    <cellStyle name="20% - Accent4 3 3 6 2" xfId="5768" xr:uid="{00000000-0005-0000-0000-00009D260000}"/>
    <cellStyle name="20% - Accent4 3 3 6 2 2" xfId="15682" xr:uid="{00000000-0005-0000-0000-00009E260000}"/>
    <cellStyle name="20% - Accent4 3 3 6 2 2 2" xfId="35514" xr:uid="{00000000-0005-0000-0000-00009F260000}"/>
    <cellStyle name="20% - Accent4 3 3 6 2 3" xfId="25600" xr:uid="{00000000-0005-0000-0000-0000A0260000}"/>
    <cellStyle name="20% - Accent4 3 3 6 3" xfId="10725" xr:uid="{00000000-0005-0000-0000-0000A1260000}"/>
    <cellStyle name="20% - Accent4 3 3 6 3 2" xfId="30557" xr:uid="{00000000-0005-0000-0000-0000A2260000}"/>
    <cellStyle name="20% - Accent4 3 3 6 4" xfId="20643" xr:uid="{00000000-0005-0000-0000-0000A3260000}"/>
    <cellStyle name="20% - Accent4 3 3 7" xfId="4093" xr:uid="{00000000-0005-0000-0000-0000A4260000}"/>
    <cellStyle name="20% - Accent4 3 3 7 2" xfId="9050" xr:uid="{00000000-0005-0000-0000-0000A5260000}"/>
    <cellStyle name="20% - Accent4 3 3 7 2 2" xfId="18964" xr:uid="{00000000-0005-0000-0000-0000A6260000}"/>
    <cellStyle name="20% - Accent4 3 3 7 2 2 2" xfId="38796" xr:uid="{00000000-0005-0000-0000-0000A7260000}"/>
    <cellStyle name="20% - Accent4 3 3 7 2 3" xfId="28882" xr:uid="{00000000-0005-0000-0000-0000A8260000}"/>
    <cellStyle name="20% - Accent4 3 3 7 3" xfId="14007" xr:uid="{00000000-0005-0000-0000-0000A9260000}"/>
    <cellStyle name="20% - Accent4 3 3 7 3 2" xfId="33839" xr:uid="{00000000-0005-0000-0000-0000AA260000}"/>
    <cellStyle name="20% - Accent4 3 3 7 4" xfId="23925" xr:uid="{00000000-0005-0000-0000-0000AB260000}"/>
    <cellStyle name="20% - Accent4 3 3 8" xfId="4651" xr:uid="{00000000-0005-0000-0000-0000AC260000}"/>
    <cellStyle name="20% - Accent4 3 3 8 2" xfId="9608" xr:uid="{00000000-0005-0000-0000-0000AD260000}"/>
    <cellStyle name="20% - Accent4 3 3 8 2 2" xfId="19522" xr:uid="{00000000-0005-0000-0000-0000AE260000}"/>
    <cellStyle name="20% - Accent4 3 3 8 2 2 2" xfId="39354" xr:uid="{00000000-0005-0000-0000-0000AF260000}"/>
    <cellStyle name="20% - Accent4 3 3 8 2 3" xfId="29440" xr:uid="{00000000-0005-0000-0000-0000B0260000}"/>
    <cellStyle name="20% - Accent4 3 3 8 3" xfId="14565" xr:uid="{00000000-0005-0000-0000-0000B1260000}"/>
    <cellStyle name="20% - Accent4 3 3 8 3 2" xfId="34397" xr:uid="{00000000-0005-0000-0000-0000B2260000}"/>
    <cellStyle name="20% - Accent4 3 3 8 4" xfId="24483" xr:uid="{00000000-0005-0000-0000-0000B3260000}"/>
    <cellStyle name="20% - Accent4 3 3 9" xfId="5209" xr:uid="{00000000-0005-0000-0000-0000B4260000}"/>
    <cellStyle name="20% - Accent4 3 3 9 2" xfId="15123" xr:uid="{00000000-0005-0000-0000-0000B5260000}"/>
    <cellStyle name="20% - Accent4 3 3 9 2 2" xfId="34955" xr:uid="{00000000-0005-0000-0000-0000B6260000}"/>
    <cellStyle name="20% - Accent4 3 3 9 3" xfId="25041" xr:uid="{00000000-0005-0000-0000-0000B7260000}"/>
    <cellStyle name="20% - Accent4 3 4" xfId="371" xr:uid="{00000000-0005-0000-0000-0000B8260000}"/>
    <cellStyle name="20% - Accent4 3 4 10" xfId="20224" xr:uid="{00000000-0005-0000-0000-0000B9260000}"/>
    <cellStyle name="20% - Accent4 3 4 2" xfId="1582" xr:uid="{00000000-0005-0000-0000-0000BA260000}"/>
    <cellStyle name="20% - Accent4 3 4 2 2" xfId="3595" xr:uid="{00000000-0005-0000-0000-0000BB260000}"/>
    <cellStyle name="20% - Accent4 3 4 2 2 2" xfId="8552" xr:uid="{00000000-0005-0000-0000-0000BC260000}"/>
    <cellStyle name="20% - Accent4 3 4 2 2 2 2" xfId="18466" xr:uid="{00000000-0005-0000-0000-0000BD260000}"/>
    <cellStyle name="20% - Accent4 3 4 2 2 2 2 2" xfId="38298" xr:uid="{00000000-0005-0000-0000-0000BE260000}"/>
    <cellStyle name="20% - Accent4 3 4 2 2 2 3" xfId="28384" xr:uid="{00000000-0005-0000-0000-0000BF260000}"/>
    <cellStyle name="20% - Accent4 3 4 2 2 3" xfId="13509" xr:uid="{00000000-0005-0000-0000-0000C0260000}"/>
    <cellStyle name="20% - Accent4 3 4 2 2 3 2" xfId="33341" xr:uid="{00000000-0005-0000-0000-0000C1260000}"/>
    <cellStyle name="20% - Accent4 3 4 2 2 4" xfId="23427" xr:uid="{00000000-0005-0000-0000-0000C2260000}"/>
    <cellStyle name="20% - Accent4 3 4 2 3" xfId="6550" xr:uid="{00000000-0005-0000-0000-0000C3260000}"/>
    <cellStyle name="20% - Accent4 3 4 2 3 2" xfId="16464" xr:uid="{00000000-0005-0000-0000-0000C4260000}"/>
    <cellStyle name="20% - Accent4 3 4 2 3 2 2" xfId="36296" xr:uid="{00000000-0005-0000-0000-0000C5260000}"/>
    <cellStyle name="20% - Accent4 3 4 2 3 3" xfId="26382" xr:uid="{00000000-0005-0000-0000-0000C6260000}"/>
    <cellStyle name="20% - Accent4 3 4 2 4" xfId="11507" xr:uid="{00000000-0005-0000-0000-0000C7260000}"/>
    <cellStyle name="20% - Accent4 3 4 2 4 2" xfId="31339" xr:uid="{00000000-0005-0000-0000-0000C8260000}"/>
    <cellStyle name="20% - Accent4 3 4 2 5" xfId="21425" xr:uid="{00000000-0005-0000-0000-0000C9260000}"/>
    <cellStyle name="20% - Accent4 3 4 3" xfId="2953" xr:uid="{00000000-0005-0000-0000-0000CA260000}"/>
    <cellStyle name="20% - Accent4 3 4 3 2" xfId="7910" xr:uid="{00000000-0005-0000-0000-0000CB260000}"/>
    <cellStyle name="20% - Accent4 3 4 3 2 2" xfId="17824" xr:uid="{00000000-0005-0000-0000-0000CC260000}"/>
    <cellStyle name="20% - Accent4 3 4 3 2 2 2" xfId="37656" xr:uid="{00000000-0005-0000-0000-0000CD260000}"/>
    <cellStyle name="20% - Accent4 3 4 3 2 3" xfId="27742" xr:uid="{00000000-0005-0000-0000-0000CE260000}"/>
    <cellStyle name="20% - Accent4 3 4 3 3" xfId="12867" xr:uid="{00000000-0005-0000-0000-0000CF260000}"/>
    <cellStyle name="20% - Accent4 3 4 3 3 2" xfId="32699" xr:uid="{00000000-0005-0000-0000-0000D0260000}"/>
    <cellStyle name="20% - Accent4 3 4 3 4" xfId="22785" xr:uid="{00000000-0005-0000-0000-0000D1260000}"/>
    <cellStyle name="20% - Accent4 3 4 4" xfId="2305" xr:uid="{00000000-0005-0000-0000-0000D2260000}"/>
    <cellStyle name="20% - Accent4 3 4 4 2" xfId="7272" xr:uid="{00000000-0005-0000-0000-0000D3260000}"/>
    <cellStyle name="20% - Accent4 3 4 4 2 2" xfId="17186" xr:uid="{00000000-0005-0000-0000-0000D4260000}"/>
    <cellStyle name="20% - Accent4 3 4 4 2 2 2" xfId="37018" xr:uid="{00000000-0005-0000-0000-0000D5260000}"/>
    <cellStyle name="20% - Accent4 3 4 4 2 3" xfId="27104" xr:uid="{00000000-0005-0000-0000-0000D6260000}"/>
    <cellStyle name="20% - Accent4 3 4 4 3" xfId="12229" xr:uid="{00000000-0005-0000-0000-0000D7260000}"/>
    <cellStyle name="20% - Accent4 3 4 4 3 2" xfId="32061" xr:uid="{00000000-0005-0000-0000-0000D8260000}"/>
    <cellStyle name="20% - Accent4 3 4 4 4" xfId="22147" xr:uid="{00000000-0005-0000-0000-0000D9260000}"/>
    <cellStyle name="20% - Accent4 3 4 5" xfId="932" xr:uid="{00000000-0005-0000-0000-0000DA260000}"/>
    <cellStyle name="20% - Accent4 3 4 5 2" xfId="5908" xr:uid="{00000000-0005-0000-0000-0000DB260000}"/>
    <cellStyle name="20% - Accent4 3 4 5 2 2" xfId="15822" xr:uid="{00000000-0005-0000-0000-0000DC260000}"/>
    <cellStyle name="20% - Accent4 3 4 5 2 2 2" xfId="35654" xr:uid="{00000000-0005-0000-0000-0000DD260000}"/>
    <cellStyle name="20% - Accent4 3 4 5 2 3" xfId="25740" xr:uid="{00000000-0005-0000-0000-0000DE260000}"/>
    <cellStyle name="20% - Accent4 3 4 5 3" xfId="10865" xr:uid="{00000000-0005-0000-0000-0000DF260000}"/>
    <cellStyle name="20% - Accent4 3 4 5 3 2" xfId="30697" xr:uid="{00000000-0005-0000-0000-0000E0260000}"/>
    <cellStyle name="20% - Accent4 3 4 5 4" xfId="20783" xr:uid="{00000000-0005-0000-0000-0000E1260000}"/>
    <cellStyle name="20% - Accent4 3 4 6" xfId="4233" xr:uid="{00000000-0005-0000-0000-0000E2260000}"/>
    <cellStyle name="20% - Accent4 3 4 6 2" xfId="9190" xr:uid="{00000000-0005-0000-0000-0000E3260000}"/>
    <cellStyle name="20% - Accent4 3 4 6 2 2" xfId="19104" xr:uid="{00000000-0005-0000-0000-0000E4260000}"/>
    <cellStyle name="20% - Accent4 3 4 6 2 2 2" xfId="38936" xr:uid="{00000000-0005-0000-0000-0000E5260000}"/>
    <cellStyle name="20% - Accent4 3 4 6 2 3" xfId="29022" xr:uid="{00000000-0005-0000-0000-0000E6260000}"/>
    <cellStyle name="20% - Accent4 3 4 6 3" xfId="14147" xr:uid="{00000000-0005-0000-0000-0000E7260000}"/>
    <cellStyle name="20% - Accent4 3 4 6 3 2" xfId="33979" xr:uid="{00000000-0005-0000-0000-0000E8260000}"/>
    <cellStyle name="20% - Accent4 3 4 6 4" xfId="24065" xr:uid="{00000000-0005-0000-0000-0000E9260000}"/>
    <cellStyle name="20% - Accent4 3 4 7" xfId="4791" xr:uid="{00000000-0005-0000-0000-0000EA260000}"/>
    <cellStyle name="20% - Accent4 3 4 7 2" xfId="9748" xr:uid="{00000000-0005-0000-0000-0000EB260000}"/>
    <cellStyle name="20% - Accent4 3 4 7 2 2" xfId="19662" xr:uid="{00000000-0005-0000-0000-0000EC260000}"/>
    <cellStyle name="20% - Accent4 3 4 7 2 2 2" xfId="39494" xr:uid="{00000000-0005-0000-0000-0000ED260000}"/>
    <cellStyle name="20% - Accent4 3 4 7 2 3" xfId="29580" xr:uid="{00000000-0005-0000-0000-0000EE260000}"/>
    <cellStyle name="20% - Accent4 3 4 7 3" xfId="14705" xr:uid="{00000000-0005-0000-0000-0000EF260000}"/>
    <cellStyle name="20% - Accent4 3 4 7 3 2" xfId="34537" xr:uid="{00000000-0005-0000-0000-0000F0260000}"/>
    <cellStyle name="20% - Accent4 3 4 7 4" xfId="24623" xr:uid="{00000000-0005-0000-0000-0000F1260000}"/>
    <cellStyle name="20% - Accent4 3 4 8" xfId="5349" xr:uid="{00000000-0005-0000-0000-0000F2260000}"/>
    <cellStyle name="20% - Accent4 3 4 8 2" xfId="15263" xr:uid="{00000000-0005-0000-0000-0000F3260000}"/>
    <cellStyle name="20% - Accent4 3 4 8 2 2" xfId="35095" xr:uid="{00000000-0005-0000-0000-0000F4260000}"/>
    <cellStyle name="20% - Accent4 3 4 8 3" xfId="25181" xr:uid="{00000000-0005-0000-0000-0000F5260000}"/>
    <cellStyle name="20% - Accent4 3 4 9" xfId="10306" xr:uid="{00000000-0005-0000-0000-0000F6260000}"/>
    <cellStyle name="20% - Accent4 3 4 9 2" xfId="30138" xr:uid="{00000000-0005-0000-0000-0000F7260000}"/>
    <cellStyle name="20% - Accent4 3 5" xfId="1223" xr:uid="{00000000-0005-0000-0000-0000F8260000}"/>
    <cellStyle name="20% - Accent4 3 5 2" xfId="3236" xr:uid="{00000000-0005-0000-0000-0000F9260000}"/>
    <cellStyle name="20% - Accent4 3 5 2 2" xfId="8193" xr:uid="{00000000-0005-0000-0000-0000FA260000}"/>
    <cellStyle name="20% - Accent4 3 5 2 2 2" xfId="18107" xr:uid="{00000000-0005-0000-0000-0000FB260000}"/>
    <cellStyle name="20% - Accent4 3 5 2 2 2 2" xfId="37939" xr:uid="{00000000-0005-0000-0000-0000FC260000}"/>
    <cellStyle name="20% - Accent4 3 5 2 2 3" xfId="28025" xr:uid="{00000000-0005-0000-0000-0000FD260000}"/>
    <cellStyle name="20% - Accent4 3 5 2 3" xfId="13150" xr:uid="{00000000-0005-0000-0000-0000FE260000}"/>
    <cellStyle name="20% - Accent4 3 5 2 3 2" xfId="32982" xr:uid="{00000000-0005-0000-0000-0000FF260000}"/>
    <cellStyle name="20% - Accent4 3 5 2 4" xfId="23068" xr:uid="{00000000-0005-0000-0000-000000270000}"/>
    <cellStyle name="20% - Accent4 3 5 3" xfId="6191" xr:uid="{00000000-0005-0000-0000-000001270000}"/>
    <cellStyle name="20% - Accent4 3 5 3 2" xfId="16105" xr:uid="{00000000-0005-0000-0000-000002270000}"/>
    <cellStyle name="20% - Accent4 3 5 3 2 2" xfId="35937" xr:uid="{00000000-0005-0000-0000-000003270000}"/>
    <cellStyle name="20% - Accent4 3 5 3 3" xfId="26023" xr:uid="{00000000-0005-0000-0000-000004270000}"/>
    <cellStyle name="20% - Accent4 3 5 4" xfId="11148" xr:uid="{00000000-0005-0000-0000-000005270000}"/>
    <cellStyle name="20% - Accent4 3 5 4 2" xfId="30980" xr:uid="{00000000-0005-0000-0000-000006270000}"/>
    <cellStyle name="20% - Accent4 3 5 5" xfId="21066" xr:uid="{00000000-0005-0000-0000-000007270000}"/>
    <cellStyle name="20% - Accent4 3 6" xfId="2670" xr:uid="{00000000-0005-0000-0000-000008270000}"/>
    <cellStyle name="20% - Accent4 3 6 2" xfId="7631" xr:uid="{00000000-0005-0000-0000-000009270000}"/>
    <cellStyle name="20% - Accent4 3 6 2 2" xfId="17545" xr:uid="{00000000-0005-0000-0000-00000A270000}"/>
    <cellStyle name="20% - Accent4 3 6 2 2 2" xfId="37377" xr:uid="{00000000-0005-0000-0000-00000B270000}"/>
    <cellStyle name="20% - Accent4 3 6 2 3" xfId="27463" xr:uid="{00000000-0005-0000-0000-00000C270000}"/>
    <cellStyle name="20% - Accent4 3 6 3" xfId="12588" xr:uid="{00000000-0005-0000-0000-00000D270000}"/>
    <cellStyle name="20% - Accent4 3 6 3 2" xfId="32420" xr:uid="{00000000-0005-0000-0000-00000E270000}"/>
    <cellStyle name="20% - Accent4 3 6 4" xfId="22506" xr:uid="{00000000-0005-0000-0000-00000F270000}"/>
    <cellStyle name="20% - Accent4 3 7" xfId="1946" xr:uid="{00000000-0005-0000-0000-000010270000}"/>
    <cellStyle name="20% - Accent4 3 7 2" xfId="6913" xr:uid="{00000000-0005-0000-0000-000011270000}"/>
    <cellStyle name="20% - Accent4 3 7 2 2" xfId="16827" xr:uid="{00000000-0005-0000-0000-000012270000}"/>
    <cellStyle name="20% - Accent4 3 7 2 2 2" xfId="36659" xr:uid="{00000000-0005-0000-0000-000013270000}"/>
    <cellStyle name="20% - Accent4 3 7 2 3" xfId="26745" xr:uid="{00000000-0005-0000-0000-000014270000}"/>
    <cellStyle name="20% - Accent4 3 7 3" xfId="11870" xr:uid="{00000000-0005-0000-0000-000015270000}"/>
    <cellStyle name="20% - Accent4 3 7 3 2" xfId="31702" xr:uid="{00000000-0005-0000-0000-000016270000}"/>
    <cellStyle name="20% - Accent4 3 7 4" xfId="21788" xr:uid="{00000000-0005-0000-0000-000017270000}"/>
    <cellStyle name="20% - Accent4 3 8" xfId="652" xr:uid="{00000000-0005-0000-0000-000018270000}"/>
    <cellStyle name="20% - Accent4 3 8 2" xfId="5629" xr:uid="{00000000-0005-0000-0000-000019270000}"/>
    <cellStyle name="20% - Accent4 3 8 2 2" xfId="15543" xr:uid="{00000000-0005-0000-0000-00001A270000}"/>
    <cellStyle name="20% - Accent4 3 8 2 2 2" xfId="35375" xr:uid="{00000000-0005-0000-0000-00001B270000}"/>
    <cellStyle name="20% - Accent4 3 8 2 3" xfId="25461" xr:uid="{00000000-0005-0000-0000-00001C270000}"/>
    <cellStyle name="20% - Accent4 3 8 3" xfId="10586" xr:uid="{00000000-0005-0000-0000-00001D270000}"/>
    <cellStyle name="20% - Accent4 3 8 3 2" xfId="30418" xr:uid="{00000000-0005-0000-0000-00001E270000}"/>
    <cellStyle name="20% - Accent4 3 8 4" xfId="20504" xr:uid="{00000000-0005-0000-0000-00001F270000}"/>
    <cellStyle name="20% - Accent4 3 9" xfId="3954" xr:uid="{00000000-0005-0000-0000-000020270000}"/>
    <cellStyle name="20% - Accent4 3 9 2" xfId="8911" xr:uid="{00000000-0005-0000-0000-000021270000}"/>
    <cellStyle name="20% - Accent4 3 9 2 2" xfId="18825" xr:uid="{00000000-0005-0000-0000-000022270000}"/>
    <cellStyle name="20% - Accent4 3 9 2 2 2" xfId="38657" xr:uid="{00000000-0005-0000-0000-000023270000}"/>
    <cellStyle name="20% - Accent4 3 9 2 3" xfId="28743" xr:uid="{00000000-0005-0000-0000-000024270000}"/>
    <cellStyle name="20% - Accent4 3 9 3" xfId="13868" xr:uid="{00000000-0005-0000-0000-000025270000}"/>
    <cellStyle name="20% - Accent4 3 9 3 2" xfId="33700" xr:uid="{00000000-0005-0000-0000-000026270000}"/>
    <cellStyle name="20% - Accent4 3 9 4" xfId="23786" xr:uid="{00000000-0005-0000-0000-000027270000}"/>
    <cellStyle name="20% - Accent4 4" xfId="99" xr:uid="{00000000-0005-0000-0000-000028270000}"/>
    <cellStyle name="20% - Accent4 4 10" xfId="4525" xr:uid="{00000000-0005-0000-0000-000029270000}"/>
    <cellStyle name="20% - Accent4 4 10 2" xfId="9482" xr:uid="{00000000-0005-0000-0000-00002A270000}"/>
    <cellStyle name="20% - Accent4 4 10 2 2" xfId="19396" xr:uid="{00000000-0005-0000-0000-00002B270000}"/>
    <cellStyle name="20% - Accent4 4 10 2 2 2" xfId="39228" xr:uid="{00000000-0005-0000-0000-00002C270000}"/>
    <cellStyle name="20% - Accent4 4 10 2 3" xfId="29314" xr:uid="{00000000-0005-0000-0000-00002D270000}"/>
    <cellStyle name="20% - Accent4 4 10 3" xfId="14439" xr:uid="{00000000-0005-0000-0000-00002E270000}"/>
    <cellStyle name="20% - Accent4 4 10 3 2" xfId="34271" xr:uid="{00000000-0005-0000-0000-00002F270000}"/>
    <cellStyle name="20% - Accent4 4 10 4" xfId="24357" xr:uid="{00000000-0005-0000-0000-000030270000}"/>
    <cellStyle name="20% - Accent4 4 11" xfId="5083" xr:uid="{00000000-0005-0000-0000-000031270000}"/>
    <cellStyle name="20% - Accent4 4 11 2" xfId="14997" xr:uid="{00000000-0005-0000-0000-000032270000}"/>
    <cellStyle name="20% - Accent4 4 11 2 2" xfId="34829" xr:uid="{00000000-0005-0000-0000-000033270000}"/>
    <cellStyle name="20% - Accent4 4 11 3" xfId="24915" xr:uid="{00000000-0005-0000-0000-000034270000}"/>
    <cellStyle name="20% - Accent4 4 12" xfId="10040" xr:uid="{00000000-0005-0000-0000-000035270000}"/>
    <cellStyle name="20% - Accent4 4 12 2" xfId="29872" xr:uid="{00000000-0005-0000-0000-000036270000}"/>
    <cellStyle name="20% - Accent4 4 13" xfId="19958" xr:uid="{00000000-0005-0000-0000-000037270000}"/>
    <cellStyle name="20% - Accent4 4 2" xfId="167" xr:uid="{00000000-0005-0000-0000-000038270000}"/>
    <cellStyle name="20% - Accent4 4 2 10" xfId="5149" xr:uid="{00000000-0005-0000-0000-000039270000}"/>
    <cellStyle name="20% - Accent4 4 2 10 2" xfId="15063" xr:uid="{00000000-0005-0000-0000-00003A270000}"/>
    <cellStyle name="20% - Accent4 4 2 10 2 2" xfId="34895" xr:uid="{00000000-0005-0000-0000-00003B270000}"/>
    <cellStyle name="20% - Accent4 4 2 10 3" xfId="24981" xr:uid="{00000000-0005-0000-0000-00003C270000}"/>
    <cellStyle name="20% - Accent4 4 2 11" xfId="10106" xr:uid="{00000000-0005-0000-0000-00003D270000}"/>
    <cellStyle name="20% - Accent4 4 2 11 2" xfId="29938" xr:uid="{00000000-0005-0000-0000-00003E270000}"/>
    <cellStyle name="20% - Accent4 4 2 12" xfId="20024" xr:uid="{00000000-0005-0000-0000-00003F270000}"/>
    <cellStyle name="20% - Accent4 4 2 2" xfId="307" xr:uid="{00000000-0005-0000-0000-000040270000}"/>
    <cellStyle name="20% - Accent4 4 2 2 10" xfId="10245" xr:uid="{00000000-0005-0000-0000-000041270000}"/>
    <cellStyle name="20% - Accent4 4 2 2 10 2" xfId="30077" xr:uid="{00000000-0005-0000-0000-000042270000}"/>
    <cellStyle name="20% - Accent4 4 2 2 11" xfId="20163" xr:uid="{00000000-0005-0000-0000-000043270000}"/>
    <cellStyle name="20% - Accent4 4 2 2 2" xfId="589" xr:uid="{00000000-0005-0000-0000-000044270000}"/>
    <cellStyle name="20% - Accent4 4 2 2 2 10" xfId="20442" xr:uid="{00000000-0005-0000-0000-000045270000}"/>
    <cellStyle name="20% - Accent4 4 2 2 2 2" xfId="1882" xr:uid="{00000000-0005-0000-0000-000046270000}"/>
    <cellStyle name="20% - Accent4 4 2 2 2 2 2" xfId="3895" xr:uid="{00000000-0005-0000-0000-000047270000}"/>
    <cellStyle name="20% - Accent4 4 2 2 2 2 2 2" xfId="8852" xr:uid="{00000000-0005-0000-0000-000048270000}"/>
    <cellStyle name="20% - Accent4 4 2 2 2 2 2 2 2" xfId="18766" xr:uid="{00000000-0005-0000-0000-000049270000}"/>
    <cellStyle name="20% - Accent4 4 2 2 2 2 2 2 2 2" xfId="38598" xr:uid="{00000000-0005-0000-0000-00004A270000}"/>
    <cellStyle name="20% - Accent4 4 2 2 2 2 2 2 3" xfId="28684" xr:uid="{00000000-0005-0000-0000-00004B270000}"/>
    <cellStyle name="20% - Accent4 4 2 2 2 2 2 3" xfId="13809" xr:uid="{00000000-0005-0000-0000-00004C270000}"/>
    <cellStyle name="20% - Accent4 4 2 2 2 2 2 3 2" xfId="33641" xr:uid="{00000000-0005-0000-0000-00004D270000}"/>
    <cellStyle name="20% - Accent4 4 2 2 2 2 2 4" xfId="23727" xr:uid="{00000000-0005-0000-0000-00004E270000}"/>
    <cellStyle name="20% - Accent4 4 2 2 2 2 3" xfId="6850" xr:uid="{00000000-0005-0000-0000-00004F270000}"/>
    <cellStyle name="20% - Accent4 4 2 2 2 2 3 2" xfId="16764" xr:uid="{00000000-0005-0000-0000-000050270000}"/>
    <cellStyle name="20% - Accent4 4 2 2 2 2 3 2 2" xfId="36596" xr:uid="{00000000-0005-0000-0000-000051270000}"/>
    <cellStyle name="20% - Accent4 4 2 2 2 2 3 3" xfId="26682" xr:uid="{00000000-0005-0000-0000-000052270000}"/>
    <cellStyle name="20% - Accent4 4 2 2 2 2 4" xfId="11807" xr:uid="{00000000-0005-0000-0000-000053270000}"/>
    <cellStyle name="20% - Accent4 4 2 2 2 2 4 2" xfId="31639" xr:uid="{00000000-0005-0000-0000-000054270000}"/>
    <cellStyle name="20% - Accent4 4 2 2 2 2 5" xfId="21725" xr:uid="{00000000-0005-0000-0000-000055270000}"/>
    <cellStyle name="20% - Accent4 4 2 2 2 3" xfId="3171" xr:uid="{00000000-0005-0000-0000-000056270000}"/>
    <cellStyle name="20% - Accent4 4 2 2 2 3 2" xfId="8128" xr:uid="{00000000-0005-0000-0000-000057270000}"/>
    <cellStyle name="20% - Accent4 4 2 2 2 3 2 2" xfId="18042" xr:uid="{00000000-0005-0000-0000-000058270000}"/>
    <cellStyle name="20% - Accent4 4 2 2 2 3 2 2 2" xfId="37874" xr:uid="{00000000-0005-0000-0000-000059270000}"/>
    <cellStyle name="20% - Accent4 4 2 2 2 3 2 3" xfId="27960" xr:uid="{00000000-0005-0000-0000-00005A270000}"/>
    <cellStyle name="20% - Accent4 4 2 2 2 3 3" xfId="13085" xr:uid="{00000000-0005-0000-0000-00005B270000}"/>
    <cellStyle name="20% - Accent4 4 2 2 2 3 3 2" xfId="32917" xr:uid="{00000000-0005-0000-0000-00005C270000}"/>
    <cellStyle name="20% - Accent4 4 2 2 2 3 4" xfId="23003" xr:uid="{00000000-0005-0000-0000-00005D270000}"/>
    <cellStyle name="20% - Accent4 4 2 2 2 4" xfId="2605" xr:uid="{00000000-0005-0000-0000-00005E270000}"/>
    <cellStyle name="20% - Accent4 4 2 2 2 4 2" xfId="7572" xr:uid="{00000000-0005-0000-0000-00005F270000}"/>
    <cellStyle name="20% - Accent4 4 2 2 2 4 2 2" xfId="17486" xr:uid="{00000000-0005-0000-0000-000060270000}"/>
    <cellStyle name="20% - Accent4 4 2 2 2 4 2 2 2" xfId="37318" xr:uid="{00000000-0005-0000-0000-000061270000}"/>
    <cellStyle name="20% - Accent4 4 2 2 2 4 2 3" xfId="27404" xr:uid="{00000000-0005-0000-0000-000062270000}"/>
    <cellStyle name="20% - Accent4 4 2 2 2 4 3" xfId="12529" xr:uid="{00000000-0005-0000-0000-000063270000}"/>
    <cellStyle name="20% - Accent4 4 2 2 2 4 3 2" xfId="32361" xr:uid="{00000000-0005-0000-0000-000064270000}"/>
    <cellStyle name="20% - Accent4 4 2 2 2 4 4" xfId="22447" xr:uid="{00000000-0005-0000-0000-000065270000}"/>
    <cellStyle name="20% - Accent4 4 2 2 2 5" xfId="1150" xr:uid="{00000000-0005-0000-0000-000066270000}"/>
    <cellStyle name="20% - Accent4 4 2 2 2 5 2" xfId="6126" xr:uid="{00000000-0005-0000-0000-000067270000}"/>
    <cellStyle name="20% - Accent4 4 2 2 2 5 2 2" xfId="16040" xr:uid="{00000000-0005-0000-0000-000068270000}"/>
    <cellStyle name="20% - Accent4 4 2 2 2 5 2 2 2" xfId="35872" xr:uid="{00000000-0005-0000-0000-000069270000}"/>
    <cellStyle name="20% - Accent4 4 2 2 2 5 2 3" xfId="25958" xr:uid="{00000000-0005-0000-0000-00006A270000}"/>
    <cellStyle name="20% - Accent4 4 2 2 2 5 3" xfId="11083" xr:uid="{00000000-0005-0000-0000-00006B270000}"/>
    <cellStyle name="20% - Accent4 4 2 2 2 5 3 2" xfId="30915" xr:uid="{00000000-0005-0000-0000-00006C270000}"/>
    <cellStyle name="20% - Accent4 4 2 2 2 5 4" xfId="21001" xr:uid="{00000000-0005-0000-0000-00006D270000}"/>
    <cellStyle name="20% - Accent4 4 2 2 2 6" xfId="4451" xr:uid="{00000000-0005-0000-0000-00006E270000}"/>
    <cellStyle name="20% - Accent4 4 2 2 2 6 2" xfId="9408" xr:uid="{00000000-0005-0000-0000-00006F270000}"/>
    <cellStyle name="20% - Accent4 4 2 2 2 6 2 2" xfId="19322" xr:uid="{00000000-0005-0000-0000-000070270000}"/>
    <cellStyle name="20% - Accent4 4 2 2 2 6 2 2 2" xfId="39154" xr:uid="{00000000-0005-0000-0000-000071270000}"/>
    <cellStyle name="20% - Accent4 4 2 2 2 6 2 3" xfId="29240" xr:uid="{00000000-0005-0000-0000-000072270000}"/>
    <cellStyle name="20% - Accent4 4 2 2 2 6 3" xfId="14365" xr:uid="{00000000-0005-0000-0000-000073270000}"/>
    <cellStyle name="20% - Accent4 4 2 2 2 6 3 2" xfId="34197" xr:uid="{00000000-0005-0000-0000-000074270000}"/>
    <cellStyle name="20% - Accent4 4 2 2 2 6 4" xfId="24283" xr:uid="{00000000-0005-0000-0000-000075270000}"/>
    <cellStyle name="20% - Accent4 4 2 2 2 7" xfId="5009" xr:uid="{00000000-0005-0000-0000-000076270000}"/>
    <cellStyle name="20% - Accent4 4 2 2 2 7 2" xfId="9966" xr:uid="{00000000-0005-0000-0000-000077270000}"/>
    <cellStyle name="20% - Accent4 4 2 2 2 7 2 2" xfId="19880" xr:uid="{00000000-0005-0000-0000-000078270000}"/>
    <cellStyle name="20% - Accent4 4 2 2 2 7 2 2 2" xfId="39712" xr:uid="{00000000-0005-0000-0000-000079270000}"/>
    <cellStyle name="20% - Accent4 4 2 2 2 7 2 3" xfId="29798" xr:uid="{00000000-0005-0000-0000-00007A270000}"/>
    <cellStyle name="20% - Accent4 4 2 2 2 7 3" xfId="14923" xr:uid="{00000000-0005-0000-0000-00007B270000}"/>
    <cellStyle name="20% - Accent4 4 2 2 2 7 3 2" xfId="34755" xr:uid="{00000000-0005-0000-0000-00007C270000}"/>
    <cellStyle name="20% - Accent4 4 2 2 2 7 4" xfId="24841" xr:uid="{00000000-0005-0000-0000-00007D270000}"/>
    <cellStyle name="20% - Accent4 4 2 2 2 8" xfId="5567" xr:uid="{00000000-0005-0000-0000-00007E270000}"/>
    <cellStyle name="20% - Accent4 4 2 2 2 8 2" xfId="15481" xr:uid="{00000000-0005-0000-0000-00007F270000}"/>
    <cellStyle name="20% - Accent4 4 2 2 2 8 2 2" xfId="35313" xr:uid="{00000000-0005-0000-0000-000080270000}"/>
    <cellStyle name="20% - Accent4 4 2 2 2 8 3" xfId="25399" xr:uid="{00000000-0005-0000-0000-000081270000}"/>
    <cellStyle name="20% - Accent4 4 2 2 2 9" xfId="10524" xr:uid="{00000000-0005-0000-0000-000082270000}"/>
    <cellStyle name="20% - Accent4 4 2 2 2 9 2" xfId="30356" xr:uid="{00000000-0005-0000-0000-000083270000}"/>
    <cellStyle name="20% - Accent4 4 2 2 3" xfId="1523" xr:uid="{00000000-0005-0000-0000-000084270000}"/>
    <cellStyle name="20% - Accent4 4 2 2 3 2" xfId="3536" xr:uid="{00000000-0005-0000-0000-000085270000}"/>
    <cellStyle name="20% - Accent4 4 2 2 3 2 2" xfId="8493" xr:uid="{00000000-0005-0000-0000-000086270000}"/>
    <cellStyle name="20% - Accent4 4 2 2 3 2 2 2" xfId="18407" xr:uid="{00000000-0005-0000-0000-000087270000}"/>
    <cellStyle name="20% - Accent4 4 2 2 3 2 2 2 2" xfId="38239" xr:uid="{00000000-0005-0000-0000-000088270000}"/>
    <cellStyle name="20% - Accent4 4 2 2 3 2 2 3" xfId="28325" xr:uid="{00000000-0005-0000-0000-000089270000}"/>
    <cellStyle name="20% - Accent4 4 2 2 3 2 3" xfId="13450" xr:uid="{00000000-0005-0000-0000-00008A270000}"/>
    <cellStyle name="20% - Accent4 4 2 2 3 2 3 2" xfId="33282" xr:uid="{00000000-0005-0000-0000-00008B270000}"/>
    <cellStyle name="20% - Accent4 4 2 2 3 2 4" xfId="23368" xr:uid="{00000000-0005-0000-0000-00008C270000}"/>
    <cellStyle name="20% - Accent4 4 2 2 3 3" xfId="6491" xr:uid="{00000000-0005-0000-0000-00008D270000}"/>
    <cellStyle name="20% - Accent4 4 2 2 3 3 2" xfId="16405" xr:uid="{00000000-0005-0000-0000-00008E270000}"/>
    <cellStyle name="20% - Accent4 4 2 2 3 3 2 2" xfId="36237" xr:uid="{00000000-0005-0000-0000-00008F270000}"/>
    <cellStyle name="20% - Accent4 4 2 2 3 3 3" xfId="26323" xr:uid="{00000000-0005-0000-0000-000090270000}"/>
    <cellStyle name="20% - Accent4 4 2 2 3 4" xfId="11448" xr:uid="{00000000-0005-0000-0000-000091270000}"/>
    <cellStyle name="20% - Accent4 4 2 2 3 4 2" xfId="31280" xr:uid="{00000000-0005-0000-0000-000092270000}"/>
    <cellStyle name="20% - Accent4 4 2 2 3 5" xfId="21366" xr:uid="{00000000-0005-0000-0000-000093270000}"/>
    <cellStyle name="20% - Accent4 4 2 2 4" xfId="2890" xr:uid="{00000000-0005-0000-0000-000094270000}"/>
    <cellStyle name="20% - Accent4 4 2 2 4 2" xfId="7849" xr:uid="{00000000-0005-0000-0000-000095270000}"/>
    <cellStyle name="20% - Accent4 4 2 2 4 2 2" xfId="17763" xr:uid="{00000000-0005-0000-0000-000096270000}"/>
    <cellStyle name="20% - Accent4 4 2 2 4 2 2 2" xfId="37595" xr:uid="{00000000-0005-0000-0000-000097270000}"/>
    <cellStyle name="20% - Accent4 4 2 2 4 2 3" xfId="27681" xr:uid="{00000000-0005-0000-0000-000098270000}"/>
    <cellStyle name="20% - Accent4 4 2 2 4 3" xfId="12806" xr:uid="{00000000-0005-0000-0000-000099270000}"/>
    <cellStyle name="20% - Accent4 4 2 2 4 3 2" xfId="32638" xr:uid="{00000000-0005-0000-0000-00009A270000}"/>
    <cellStyle name="20% - Accent4 4 2 2 4 4" xfId="22724" xr:uid="{00000000-0005-0000-0000-00009B270000}"/>
    <cellStyle name="20% - Accent4 4 2 2 5" xfId="2246" xr:uid="{00000000-0005-0000-0000-00009C270000}"/>
    <cellStyle name="20% - Accent4 4 2 2 5 2" xfId="7213" xr:uid="{00000000-0005-0000-0000-00009D270000}"/>
    <cellStyle name="20% - Accent4 4 2 2 5 2 2" xfId="17127" xr:uid="{00000000-0005-0000-0000-00009E270000}"/>
    <cellStyle name="20% - Accent4 4 2 2 5 2 2 2" xfId="36959" xr:uid="{00000000-0005-0000-0000-00009F270000}"/>
    <cellStyle name="20% - Accent4 4 2 2 5 2 3" xfId="27045" xr:uid="{00000000-0005-0000-0000-0000A0270000}"/>
    <cellStyle name="20% - Accent4 4 2 2 5 3" xfId="12170" xr:uid="{00000000-0005-0000-0000-0000A1270000}"/>
    <cellStyle name="20% - Accent4 4 2 2 5 3 2" xfId="32002" xr:uid="{00000000-0005-0000-0000-0000A2270000}"/>
    <cellStyle name="20% - Accent4 4 2 2 5 4" xfId="22088" xr:uid="{00000000-0005-0000-0000-0000A3270000}"/>
    <cellStyle name="20% - Accent4 4 2 2 6" xfId="870" xr:uid="{00000000-0005-0000-0000-0000A4270000}"/>
    <cellStyle name="20% - Accent4 4 2 2 6 2" xfId="5847" xr:uid="{00000000-0005-0000-0000-0000A5270000}"/>
    <cellStyle name="20% - Accent4 4 2 2 6 2 2" xfId="15761" xr:uid="{00000000-0005-0000-0000-0000A6270000}"/>
    <cellStyle name="20% - Accent4 4 2 2 6 2 2 2" xfId="35593" xr:uid="{00000000-0005-0000-0000-0000A7270000}"/>
    <cellStyle name="20% - Accent4 4 2 2 6 2 3" xfId="25679" xr:uid="{00000000-0005-0000-0000-0000A8270000}"/>
    <cellStyle name="20% - Accent4 4 2 2 6 3" xfId="10804" xr:uid="{00000000-0005-0000-0000-0000A9270000}"/>
    <cellStyle name="20% - Accent4 4 2 2 6 3 2" xfId="30636" xr:uid="{00000000-0005-0000-0000-0000AA270000}"/>
    <cellStyle name="20% - Accent4 4 2 2 6 4" xfId="20722" xr:uid="{00000000-0005-0000-0000-0000AB270000}"/>
    <cellStyle name="20% - Accent4 4 2 2 7" xfId="4172" xr:uid="{00000000-0005-0000-0000-0000AC270000}"/>
    <cellStyle name="20% - Accent4 4 2 2 7 2" xfId="9129" xr:uid="{00000000-0005-0000-0000-0000AD270000}"/>
    <cellStyle name="20% - Accent4 4 2 2 7 2 2" xfId="19043" xr:uid="{00000000-0005-0000-0000-0000AE270000}"/>
    <cellStyle name="20% - Accent4 4 2 2 7 2 2 2" xfId="38875" xr:uid="{00000000-0005-0000-0000-0000AF270000}"/>
    <cellStyle name="20% - Accent4 4 2 2 7 2 3" xfId="28961" xr:uid="{00000000-0005-0000-0000-0000B0270000}"/>
    <cellStyle name="20% - Accent4 4 2 2 7 3" xfId="14086" xr:uid="{00000000-0005-0000-0000-0000B1270000}"/>
    <cellStyle name="20% - Accent4 4 2 2 7 3 2" xfId="33918" xr:uid="{00000000-0005-0000-0000-0000B2270000}"/>
    <cellStyle name="20% - Accent4 4 2 2 7 4" xfId="24004" xr:uid="{00000000-0005-0000-0000-0000B3270000}"/>
    <cellStyle name="20% - Accent4 4 2 2 8" xfId="4730" xr:uid="{00000000-0005-0000-0000-0000B4270000}"/>
    <cellStyle name="20% - Accent4 4 2 2 8 2" xfId="9687" xr:uid="{00000000-0005-0000-0000-0000B5270000}"/>
    <cellStyle name="20% - Accent4 4 2 2 8 2 2" xfId="19601" xr:uid="{00000000-0005-0000-0000-0000B6270000}"/>
    <cellStyle name="20% - Accent4 4 2 2 8 2 2 2" xfId="39433" xr:uid="{00000000-0005-0000-0000-0000B7270000}"/>
    <cellStyle name="20% - Accent4 4 2 2 8 2 3" xfId="29519" xr:uid="{00000000-0005-0000-0000-0000B8270000}"/>
    <cellStyle name="20% - Accent4 4 2 2 8 3" xfId="14644" xr:uid="{00000000-0005-0000-0000-0000B9270000}"/>
    <cellStyle name="20% - Accent4 4 2 2 8 3 2" xfId="34476" xr:uid="{00000000-0005-0000-0000-0000BA270000}"/>
    <cellStyle name="20% - Accent4 4 2 2 8 4" xfId="24562" xr:uid="{00000000-0005-0000-0000-0000BB270000}"/>
    <cellStyle name="20% - Accent4 4 2 2 9" xfId="5288" xr:uid="{00000000-0005-0000-0000-0000BC270000}"/>
    <cellStyle name="20% - Accent4 4 2 2 9 2" xfId="15202" xr:uid="{00000000-0005-0000-0000-0000BD270000}"/>
    <cellStyle name="20% - Accent4 4 2 2 9 2 2" xfId="35034" xr:uid="{00000000-0005-0000-0000-0000BE270000}"/>
    <cellStyle name="20% - Accent4 4 2 2 9 3" xfId="25120" xr:uid="{00000000-0005-0000-0000-0000BF270000}"/>
    <cellStyle name="20% - Accent4 4 2 3" xfId="450" xr:uid="{00000000-0005-0000-0000-0000C0270000}"/>
    <cellStyle name="20% - Accent4 4 2 3 10" xfId="20303" xr:uid="{00000000-0005-0000-0000-0000C1270000}"/>
    <cellStyle name="20% - Accent4 4 2 3 2" xfId="1702" xr:uid="{00000000-0005-0000-0000-0000C2270000}"/>
    <cellStyle name="20% - Accent4 4 2 3 2 2" xfId="3715" xr:uid="{00000000-0005-0000-0000-0000C3270000}"/>
    <cellStyle name="20% - Accent4 4 2 3 2 2 2" xfId="8672" xr:uid="{00000000-0005-0000-0000-0000C4270000}"/>
    <cellStyle name="20% - Accent4 4 2 3 2 2 2 2" xfId="18586" xr:uid="{00000000-0005-0000-0000-0000C5270000}"/>
    <cellStyle name="20% - Accent4 4 2 3 2 2 2 2 2" xfId="38418" xr:uid="{00000000-0005-0000-0000-0000C6270000}"/>
    <cellStyle name="20% - Accent4 4 2 3 2 2 2 3" xfId="28504" xr:uid="{00000000-0005-0000-0000-0000C7270000}"/>
    <cellStyle name="20% - Accent4 4 2 3 2 2 3" xfId="13629" xr:uid="{00000000-0005-0000-0000-0000C8270000}"/>
    <cellStyle name="20% - Accent4 4 2 3 2 2 3 2" xfId="33461" xr:uid="{00000000-0005-0000-0000-0000C9270000}"/>
    <cellStyle name="20% - Accent4 4 2 3 2 2 4" xfId="23547" xr:uid="{00000000-0005-0000-0000-0000CA270000}"/>
    <cellStyle name="20% - Accent4 4 2 3 2 3" xfId="6670" xr:uid="{00000000-0005-0000-0000-0000CB270000}"/>
    <cellStyle name="20% - Accent4 4 2 3 2 3 2" xfId="16584" xr:uid="{00000000-0005-0000-0000-0000CC270000}"/>
    <cellStyle name="20% - Accent4 4 2 3 2 3 2 2" xfId="36416" xr:uid="{00000000-0005-0000-0000-0000CD270000}"/>
    <cellStyle name="20% - Accent4 4 2 3 2 3 3" xfId="26502" xr:uid="{00000000-0005-0000-0000-0000CE270000}"/>
    <cellStyle name="20% - Accent4 4 2 3 2 4" xfId="11627" xr:uid="{00000000-0005-0000-0000-0000CF270000}"/>
    <cellStyle name="20% - Accent4 4 2 3 2 4 2" xfId="31459" xr:uid="{00000000-0005-0000-0000-0000D0270000}"/>
    <cellStyle name="20% - Accent4 4 2 3 2 5" xfId="21545" xr:uid="{00000000-0005-0000-0000-0000D1270000}"/>
    <cellStyle name="20% - Accent4 4 2 3 3" xfId="3032" xr:uid="{00000000-0005-0000-0000-0000D2270000}"/>
    <cellStyle name="20% - Accent4 4 2 3 3 2" xfId="7989" xr:uid="{00000000-0005-0000-0000-0000D3270000}"/>
    <cellStyle name="20% - Accent4 4 2 3 3 2 2" xfId="17903" xr:uid="{00000000-0005-0000-0000-0000D4270000}"/>
    <cellStyle name="20% - Accent4 4 2 3 3 2 2 2" xfId="37735" xr:uid="{00000000-0005-0000-0000-0000D5270000}"/>
    <cellStyle name="20% - Accent4 4 2 3 3 2 3" xfId="27821" xr:uid="{00000000-0005-0000-0000-0000D6270000}"/>
    <cellStyle name="20% - Accent4 4 2 3 3 3" xfId="12946" xr:uid="{00000000-0005-0000-0000-0000D7270000}"/>
    <cellStyle name="20% - Accent4 4 2 3 3 3 2" xfId="32778" xr:uid="{00000000-0005-0000-0000-0000D8270000}"/>
    <cellStyle name="20% - Accent4 4 2 3 3 4" xfId="22864" xr:uid="{00000000-0005-0000-0000-0000D9270000}"/>
    <cellStyle name="20% - Accent4 4 2 3 4" xfId="2425" xr:uid="{00000000-0005-0000-0000-0000DA270000}"/>
    <cellStyle name="20% - Accent4 4 2 3 4 2" xfId="7392" xr:uid="{00000000-0005-0000-0000-0000DB270000}"/>
    <cellStyle name="20% - Accent4 4 2 3 4 2 2" xfId="17306" xr:uid="{00000000-0005-0000-0000-0000DC270000}"/>
    <cellStyle name="20% - Accent4 4 2 3 4 2 2 2" xfId="37138" xr:uid="{00000000-0005-0000-0000-0000DD270000}"/>
    <cellStyle name="20% - Accent4 4 2 3 4 2 3" xfId="27224" xr:uid="{00000000-0005-0000-0000-0000DE270000}"/>
    <cellStyle name="20% - Accent4 4 2 3 4 3" xfId="12349" xr:uid="{00000000-0005-0000-0000-0000DF270000}"/>
    <cellStyle name="20% - Accent4 4 2 3 4 3 2" xfId="32181" xr:uid="{00000000-0005-0000-0000-0000E0270000}"/>
    <cellStyle name="20% - Accent4 4 2 3 4 4" xfId="22267" xr:uid="{00000000-0005-0000-0000-0000E1270000}"/>
    <cellStyle name="20% - Accent4 4 2 3 5" xfId="1011" xr:uid="{00000000-0005-0000-0000-0000E2270000}"/>
    <cellStyle name="20% - Accent4 4 2 3 5 2" xfId="5987" xr:uid="{00000000-0005-0000-0000-0000E3270000}"/>
    <cellStyle name="20% - Accent4 4 2 3 5 2 2" xfId="15901" xr:uid="{00000000-0005-0000-0000-0000E4270000}"/>
    <cellStyle name="20% - Accent4 4 2 3 5 2 2 2" xfId="35733" xr:uid="{00000000-0005-0000-0000-0000E5270000}"/>
    <cellStyle name="20% - Accent4 4 2 3 5 2 3" xfId="25819" xr:uid="{00000000-0005-0000-0000-0000E6270000}"/>
    <cellStyle name="20% - Accent4 4 2 3 5 3" xfId="10944" xr:uid="{00000000-0005-0000-0000-0000E7270000}"/>
    <cellStyle name="20% - Accent4 4 2 3 5 3 2" xfId="30776" xr:uid="{00000000-0005-0000-0000-0000E8270000}"/>
    <cellStyle name="20% - Accent4 4 2 3 5 4" xfId="20862" xr:uid="{00000000-0005-0000-0000-0000E9270000}"/>
    <cellStyle name="20% - Accent4 4 2 3 6" xfId="4312" xr:uid="{00000000-0005-0000-0000-0000EA270000}"/>
    <cellStyle name="20% - Accent4 4 2 3 6 2" xfId="9269" xr:uid="{00000000-0005-0000-0000-0000EB270000}"/>
    <cellStyle name="20% - Accent4 4 2 3 6 2 2" xfId="19183" xr:uid="{00000000-0005-0000-0000-0000EC270000}"/>
    <cellStyle name="20% - Accent4 4 2 3 6 2 2 2" xfId="39015" xr:uid="{00000000-0005-0000-0000-0000ED270000}"/>
    <cellStyle name="20% - Accent4 4 2 3 6 2 3" xfId="29101" xr:uid="{00000000-0005-0000-0000-0000EE270000}"/>
    <cellStyle name="20% - Accent4 4 2 3 6 3" xfId="14226" xr:uid="{00000000-0005-0000-0000-0000EF270000}"/>
    <cellStyle name="20% - Accent4 4 2 3 6 3 2" xfId="34058" xr:uid="{00000000-0005-0000-0000-0000F0270000}"/>
    <cellStyle name="20% - Accent4 4 2 3 6 4" xfId="24144" xr:uid="{00000000-0005-0000-0000-0000F1270000}"/>
    <cellStyle name="20% - Accent4 4 2 3 7" xfId="4870" xr:uid="{00000000-0005-0000-0000-0000F2270000}"/>
    <cellStyle name="20% - Accent4 4 2 3 7 2" xfId="9827" xr:uid="{00000000-0005-0000-0000-0000F3270000}"/>
    <cellStyle name="20% - Accent4 4 2 3 7 2 2" xfId="19741" xr:uid="{00000000-0005-0000-0000-0000F4270000}"/>
    <cellStyle name="20% - Accent4 4 2 3 7 2 2 2" xfId="39573" xr:uid="{00000000-0005-0000-0000-0000F5270000}"/>
    <cellStyle name="20% - Accent4 4 2 3 7 2 3" xfId="29659" xr:uid="{00000000-0005-0000-0000-0000F6270000}"/>
    <cellStyle name="20% - Accent4 4 2 3 7 3" xfId="14784" xr:uid="{00000000-0005-0000-0000-0000F7270000}"/>
    <cellStyle name="20% - Accent4 4 2 3 7 3 2" xfId="34616" xr:uid="{00000000-0005-0000-0000-0000F8270000}"/>
    <cellStyle name="20% - Accent4 4 2 3 7 4" xfId="24702" xr:uid="{00000000-0005-0000-0000-0000F9270000}"/>
    <cellStyle name="20% - Accent4 4 2 3 8" xfId="5428" xr:uid="{00000000-0005-0000-0000-0000FA270000}"/>
    <cellStyle name="20% - Accent4 4 2 3 8 2" xfId="15342" xr:uid="{00000000-0005-0000-0000-0000FB270000}"/>
    <cellStyle name="20% - Accent4 4 2 3 8 2 2" xfId="35174" xr:uid="{00000000-0005-0000-0000-0000FC270000}"/>
    <cellStyle name="20% - Accent4 4 2 3 8 3" xfId="25260" xr:uid="{00000000-0005-0000-0000-0000FD270000}"/>
    <cellStyle name="20% - Accent4 4 2 3 9" xfId="10385" xr:uid="{00000000-0005-0000-0000-0000FE270000}"/>
    <cellStyle name="20% - Accent4 4 2 3 9 2" xfId="30217" xr:uid="{00000000-0005-0000-0000-0000FF270000}"/>
    <cellStyle name="20% - Accent4 4 2 4" xfId="1343" xr:uid="{00000000-0005-0000-0000-000000280000}"/>
    <cellStyle name="20% - Accent4 4 2 4 2" xfId="3356" xr:uid="{00000000-0005-0000-0000-000001280000}"/>
    <cellStyle name="20% - Accent4 4 2 4 2 2" xfId="8313" xr:uid="{00000000-0005-0000-0000-000002280000}"/>
    <cellStyle name="20% - Accent4 4 2 4 2 2 2" xfId="18227" xr:uid="{00000000-0005-0000-0000-000003280000}"/>
    <cellStyle name="20% - Accent4 4 2 4 2 2 2 2" xfId="38059" xr:uid="{00000000-0005-0000-0000-000004280000}"/>
    <cellStyle name="20% - Accent4 4 2 4 2 2 3" xfId="28145" xr:uid="{00000000-0005-0000-0000-000005280000}"/>
    <cellStyle name="20% - Accent4 4 2 4 2 3" xfId="13270" xr:uid="{00000000-0005-0000-0000-000006280000}"/>
    <cellStyle name="20% - Accent4 4 2 4 2 3 2" xfId="33102" xr:uid="{00000000-0005-0000-0000-000007280000}"/>
    <cellStyle name="20% - Accent4 4 2 4 2 4" xfId="23188" xr:uid="{00000000-0005-0000-0000-000008280000}"/>
    <cellStyle name="20% - Accent4 4 2 4 3" xfId="6311" xr:uid="{00000000-0005-0000-0000-000009280000}"/>
    <cellStyle name="20% - Accent4 4 2 4 3 2" xfId="16225" xr:uid="{00000000-0005-0000-0000-00000A280000}"/>
    <cellStyle name="20% - Accent4 4 2 4 3 2 2" xfId="36057" xr:uid="{00000000-0005-0000-0000-00000B280000}"/>
    <cellStyle name="20% - Accent4 4 2 4 3 3" xfId="26143" xr:uid="{00000000-0005-0000-0000-00000C280000}"/>
    <cellStyle name="20% - Accent4 4 2 4 4" xfId="11268" xr:uid="{00000000-0005-0000-0000-00000D280000}"/>
    <cellStyle name="20% - Accent4 4 2 4 4 2" xfId="31100" xr:uid="{00000000-0005-0000-0000-00000E280000}"/>
    <cellStyle name="20% - Accent4 4 2 4 5" xfId="21186" xr:uid="{00000000-0005-0000-0000-00000F280000}"/>
    <cellStyle name="20% - Accent4 4 2 5" xfId="2750" xr:uid="{00000000-0005-0000-0000-000010280000}"/>
    <cellStyle name="20% - Accent4 4 2 5 2" xfId="7710" xr:uid="{00000000-0005-0000-0000-000011280000}"/>
    <cellStyle name="20% - Accent4 4 2 5 2 2" xfId="17624" xr:uid="{00000000-0005-0000-0000-000012280000}"/>
    <cellStyle name="20% - Accent4 4 2 5 2 2 2" xfId="37456" xr:uid="{00000000-0005-0000-0000-000013280000}"/>
    <cellStyle name="20% - Accent4 4 2 5 2 3" xfId="27542" xr:uid="{00000000-0005-0000-0000-000014280000}"/>
    <cellStyle name="20% - Accent4 4 2 5 3" xfId="12667" xr:uid="{00000000-0005-0000-0000-000015280000}"/>
    <cellStyle name="20% - Accent4 4 2 5 3 2" xfId="32499" xr:uid="{00000000-0005-0000-0000-000016280000}"/>
    <cellStyle name="20% - Accent4 4 2 5 4" xfId="22585" xr:uid="{00000000-0005-0000-0000-000017280000}"/>
    <cellStyle name="20% - Accent4 4 2 6" xfId="2066" xr:uid="{00000000-0005-0000-0000-000018280000}"/>
    <cellStyle name="20% - Accent4 4 2 6 2" xfId="7033" xr:uid="{00000000-0005-0000-0000-000019280000}"/>
    <cellStyle name="20% - Accent4 4 2 6 2 2" xfId="16947" xr:uid="{00000000-0005-0000-0000-00001A280000}"/>
    <cellStyle name="20% - Accent4 4 2 6 2 2 2" xfId="36779" xr:uid="{00000000-0005-0000-0000-00001B280000}"/>
    <cellStyle name="20% - Accent4 4 2 6 2 3" xfId="26865" xr:uid="{00000000-0005-0000-0000-00001C280000}"/>
    <cellStyle name="20% - Accent4 4 2 6 3" xfId="11990" xr:uid="{00000000-0005-0000-0000-00001D280000}"/>
    <cellStyle name="20% - Accent4 4 2 6 3 2" xfId="31822" xr:uid="{00000000-0005-0000-0000-00001E280000}"/>
    <cellStyle name="20% - Accent4 4 2 6 4" xfId="21908" xr:uid="{00000000-0005-0000-0000-00001F280000}"/>
    <cellStyle name="20% - Accent4 4 2 7" xfId="731" xr:uid="{00000000-0005-0000-0000-000020280000}"/>
    <cellStyle name="20% - Accent4 4 2 7 2" xfId="5708" xr:uid="{00000000-0005-0000-0000-000021280000}"/>
    <cellStyle name="20% - Accent4 4 2 7 2 2" xfId="15622" xr:uid="{00000000-0005-0000-0000-000022280000}"/>
    <cellStyle name="20% - Accent4 4 2 7 2 2 2" xfId="35454" xr:uid="{00000000-0005-0000-0000-000023280000}"/>
    <cellStyle name="20% - Accent4 4 2 7 2 3" xfId="25540" xr:uid="{00000000-0005-0000-0000-000024280000}"/>
    <cellStyle name="20% - Accent4 4 2 7 3" xfId="10665" xr:uid="{00000000-0005-0000-0000-000025280000}"/>
    <cellStyle name="20% - Accent4 4 2 7 3 2" xfId="30497" xr:uid="{00000000-0005-0000-0000-000026280000}"/>
    <cellStyle name="20% - Accent4 4 2 7 4" xfId="20583" xr:uid="{00000000-0005-0000-0000-000027280000}"/>
    <cellStyle name="20% - Accent4 4 2 8" xfId="4033" xr:uid="{00000000-0005-0000-0000-000028280000}"/>
    <cellStyle name="20% - Accent4 4 2 8 2" xfId="8990" xr:uid="{00000000-0005-0000-0000-000029280000}"/>
    <cellStyle name="20% - Accent4 4 2 8 2 2" xfId="18904" xr:uid="{00000000-0005-0000-0000-00002A280000}"/>
    <cellStyle name="20% - Accent4 4 2 8 2 2 2" xfId="38736" xr:uid="{00000000-0005-0000-0000-00002B280000}"/>
    <cellStyle name="20% - Accent4 4 2 8 2 3" xfId="28822" xr:uid="{00000000-0005-0000-0000-00002C280000}"/>
    <cellStyle name="20% - Accent4 4 2 8 3" xfId="13947" xr:uid="{00000000-0005-0000-0000-00002D280000}"/>
    <cellStyle name="20% - Accent4 4 2 8 3 2" xfId="33779" xr:uid="{00000000-0005-0000-0000-00002E280000}"/>
    <cellStyle name="20% - Accent4 4 2 8 4" xfId="23865" xr:uid="{00000000-0005-0000-0000-00002F280000}"/>
    <cellStyle name="20% - Accent4 4 2 9" xfId="4591" xr:uid="{00000000-0005-0000-0000-000030280000}"/>
    <cellStyle name="20% - Accent4 4 2 9 2" xfId="9548" xr:uid="{00000000-0005-0000-0000-000031280000}"/>
    <cellStyle name="20% - Accent4 4 2 9 2 2" xfId="19462" xr:uid="{00000000-0005-0000-0000-000032280000}"/>
    <cellStyle name="20% - Accent4 4 2 9 2 2 2" xfId="39294" xr:uid="{00000000-0005-0000-0000-000033280000}"/>
    <cellStyle name="20% - Accent4 4 2 9 2 3" xfId="29380" xr:uid="{00000000-0005-0000-0000-000034280000}"/>
    <cellStyle name="20% - Accent4 4 2 9 3" xfId="14505" xr:uid="{00000000-0005-0000-0000-000035280000}"/>
    <cellStyle name="20% - Accent4 4 2 9 3 2" xfId="34337" xr:uid="{00000000-0005-0000-0000-000036280000}"/>
    <cellStyle name="20% - Accent4 4 2 9 4" xfId="24423" xr:uid="{00000000-0005-0000-0000-000037280000}"/>
    <cellStyle name="20% - Accent4 4 3" xfId="241" xr:uid="{00000000-0005-0000-0000-000038280000}"/>
    <cellStyle name="20% - Accent4 4 3 10" xfId="10179" xr:uid="{00000000-0005-0000-0000-000039280000}"/>
    <cellStyle name="20% - Accent4 4 3 10 2" xfId="30011" xr:uid="{00000000-0005-0000-0000-00003A280000}"/>
    <cellStyle name="20% - Accent4 4 3 11" xfId="20097" xr:uid="{00000000-0005-0000-0000-00003B280000}"/>
    <cellStyle name="20% - Accent4 4 3 2" xfId="523" xr:uid="{00000000-0005-0000-0000-00003C280000}"/>
    <cellStyle name="20% - Accent4 4 3 2 10" xfId="20376" xr:uid="{00000000-0005-0000-0000-00003D280000}"/>
    <cellStyle name="20% - Accent4 4 3 2 2" xfId="1792" xr:uid="{00000000-0005-0000-0000-00003E280000}"/>
    <cellStyle name="20% - Accent4 4 3 2 2 2" xfId="3805" xr:uid="{00000000-0005-0000-0000-00003F280000}"/>
    <cellStyle name="20% - Accent4 4 3 2 2 2 2" xfId="8762" xr:uid="{00000000-0005-0000-0000-000040280000}"/>
    <cellStyle name="20% - Accent4 4 3 2 2 2 2 2" xfId="18676" xr:uid="{00000000-0005-0000-0000-000041280000}"/>
    <cellStyle name="20% - Accent4 4 3 2 2 2 2 2 2" xfId="38508" xr:uid="{00000000-0005-0000-0000-000042280000}"/>
    <cellStyle name="20% - Accent4 4 3 2 2 2 2 3" xfId="28594" xr:uid="{00000000-0005-0000-0000-000043280000}"/>
    <cellStyle name="20% - Accent4 4 3 2 2 2 3" xfId="13719" xr:uid="{00000000-0005-0000-0000-000044280000}"/>
    <cellStyle name="20% - Accent4 4 3 2 2 2 3 2" xfId="33551" xr:uid="{00000000-0005-0000-0000-000045280000}"/>
    <cellStyle name="20% - Accent4 4 3 2 2 2 4" xfId="23637" xr:uid="{00000000-0005-0000-0000-000046280000}"/>
    <cellStyle name="20% - Accent4 4 3 2 2 3" xfId="6760" xr:uid="{00000000-0005-0000-0000-000047280000}"/>
    <cellStyle name="20% - Accent4 4 3 2 2 3 2" xfId="16674" xr:uid="{00000000-0005-0000-0000-000048280000}"/>
    <cellStyle name="20% - Accent4 4 3 2 2 3 2 2" xfId="36506" xr:uid="{00000000-0005-0000-0000-000049280000}"/>
    <cellStyle name="20% - Accent4 4 3 2 2 3 3" xfId="26592" xr:uid="{00000000-0005-0000-0000-00004A280000}"/>
    <cellStyle name="20% - Accent4 4 3 2 2 4" xfId="11717" xr:uid="{00000000-0005-0000-0000-00004B280000}"/>
    <cellStyle name="20% - Accent4 4 3 2 2 4 2" xfId="31549" xr:uid="{00000000-0005-0000-0000-00004C280000}"/>
    <cellStyle name="20% - Accent4 4 3 2 2 5" xfId="21635" xr:uid="{00000000-0005-0000-0000-00004D280000}"/>
    <cellStyle name="20% - Accent4 4 3 2 3" xfId="3105" xr:uid="{00000000-0005-0000-0000-00004E280000}"/>
    <cellStyle name="20% - Accent4 4 3 2 3 2" xfId="8062" xr:uid="{00000000-0005-0000-0000-00004F280000}"/>
    <cellStyle name="20% - Accent4 4 3 2 3 2 2" xfId="17976" xr:uid="{00000000-0005-0000-0000-000050280000}"/>
    <cellStyle name="20% - Accent4 4 3 2 3 2 2 2" xfId="37808" xr:uid="{00000000-0005-0000-0000-000051280000}"/>
    <cellStyle name="20% - Accent4 4 3 2 3 2 3" xfId="27894" xr:uid="{00000000-0005-0000-0000-000052280000}"/>
    <cellStyle name="20% - Accent4 4 3 2 3 3" xfId="13019" xr:uid="{00000000-0005-0000-0000-000053280000}"/>
    <cellStyle name="20% - Accent4 4 3 2 3 3 2" xfId="32851" xr:uid="{00000000-0005-0000-0000-000054280000}"/>
    <cellStyle name="20% - Accent4 4 3 2 3 4" xfId="22937" xr:uid="{00000000-0005-0000-0000-000055280000}"/>
    <cellStyle name="20% - Accent4 4 3 2 4" xfId="2515" xr:uid="{00000000-0005-0000-0000-000056280000}"/>
    <cellStyle name="20% - Accent4 4 3 2 4 2" xfId="7482" xr:uid="{00000000-0005-0000-0000-000057280000}"/>
    <cellStyle name="20% - Accent4 4 3 2 4 2 2" xfId="17396" xr:uid="{00000000-0005-0000-0000-000058280000}"/>
    <cellStyle name="20% - Accent4 4 3 2 4 2 2 2" xfId="37228" xr:uid="{00000000-0005-0000-0000-000059280000}"/>
    <cellStyle name="20% - Accent4 4 3 2 4 2 3" xfId="27314" xr:uid="{00000000-0005-0000-0000-00005A280000}"/>
    <cellStyle name="20% - Accent4 4 3 2 4 3" xfId="12439" xr:uid="{00000000-0005-0000-0000-00005B280000}"/>
    <cellStyle name="20% - Accent4 4 3 2 4 3 2" xfId="32271" xr:uid="{00000000-0005-0000-0000-00005C280000}"/>
    <cellStyle name="20% - Accent4 4 3 2 4 4" xfId="22357" xr:uid="{00000000-0005-0000-0000-00005D280000}"/>
    <cellStyle name="20% - Accent4 4 3 2 5" xfId="1084" xr:uid="{00000000-0005-0000-0000-00005E280000}"/>
    <cellStyle name="20% - Accent4 4 3 2 5 2" xfId="6060" xr:uid="{00000000-0005-0000-0000-00005F280000}"/>
    <cellStyle name="20% - Accent4 4 3 2 5 2 2" xfId="15974" xr:uid="{00000000-0005-0000-0000-000060280000}"/>
    <cellStyle name="20% - Accent4 4 3 2 5 2 2 2" xfId="35806" xr:uid="{00000000-0005-0000-0000-000061280000}"/>
    <cellStyle name="20% - Accent4 4 3 2 5 2 3" xfId="25892" xr:uid="{00000000-0005-0000-0000-000062280000}"/>
    <cellStyle name="20% - Accent4 4 3 2 5 3" xfId="11017" xr:uid="{00000000-0005-0000-0000-000063280000}"/>
    <cellStyle name="20% - Accent4 4 3 2 5 3 2" xfId="30849" xr:uid="{00000000-0005-0000-0000-000064280000}"/>
    <cellStyle name="20% - Accent4 4 3 2 5 4" xfId="20935" xr:uid="{00000000-0005-0000-0000-000065280000}"/>
    <cellStyle name="20% - Accent4 4 3 2 6" xfId="4385" xr:uid="{00000000-0005-0000-0000-000066280000}"/>
    <cellStyle name="20% - Accent4 4 3 2 6 2" xfId="9342" xr:uid="{00000000-0005-0000-0000-000067280000}"/>
    <cellStyle name="20% - Accent4 4 3 2 6 2 2" xfId="19256" xr:uid="{00000000-0005-0000-0000-000068280000}"/>
    <cellStyle name="20% - Accent4 4 3 2 6 2 2 2" xfId="39088" xr:uid="{00000000-0005-0000-0000-000069280000}"/>
    <cellStyle name="20% - Accent4 4 3 2 6 2 3" xfId="29174" xr:uid="{00000000-0005-0000-0000-00006A280000}"/>
    <cellStyle name="20% - Accent4 4 3 2 6 3" xfId="14299" xr:uid="{00000000-0005-0000-0000-00006B280000}"/>
    <cellStyle name="20% - Accent4 4 3 2 6 3 2" xfId="34131" xr:uid="{00000000-0005-0000-0000-00006C280000}"/>
    <cellStyle name="20% - Accent4 4 3 2 6 4" xfId="24217" xr:uid="{00000000-0005-0000-0000-00006D280000}"/>
    <cellStyle name="20% - Accent4 4 3 2 7" xfId="4943" xr:uid="{00000000-0005-0000-0000-00006E280000}"/>
    <cellStyle name="20% - Accent4 4 3 2 7 2" xfId="9900" xr:uid="{00000000-0005-0000-0000-00006F280000}"/>
    <cellStyle name="20% - Accent4 4 3 2 7 2 2" xfId="19814" xr:uid="{00000000-0005-0000-0000-000070280000}"/>
    <cellStyle name="20% - Accent4 4 3 2 7 2 2 2" xfId="39646" xr:uid="{00000000-0005-0000-0000-000071280000}"/>
    <cellStyle name="20% - Accent4 4 3 2 7 2 3" xfId="29732" xr:uid="{00000000-0005-0000-0000-000072280000}"/>
    <cellStyle name="20% - Accent4 4 3 2 7 3" xfId="14857" xr:uid="{00000000-0005-0000-0000-000073280000}"/>
    <cellStyle name="20% - Accent4 4 3 2 7 3 2" xfId="34689" xr:uid="{00000000-0005-0000-0000-000074280000}"/>
    <cellStyle name="20% - Accent4 4 3 2 7 4" xfId="24775" xr:uid="{00000000-0005-0000-0000-000075280000}"/>
    <cellStyle name="20% - Accent4 4 3 2 8" xfId="5501" xr:uid="{00000000-0005-0000-0000-000076280000}"/>
    <cellStyle name="20% - Accent4 4 3 2 8 2" xfId="15415" xr:uid="{00000000-0005-0000-0000-000077280000}"/>
    <cellStyle name="20% - Accent4 4 3 2 8 2 2" xfId="35247" xr:uid="{00000000-0005-0000-0000-000078280000}"/>
    <cellStyle name="20% - Accent4 4 3 2 8 3" xfId="25333" xr:uid="{00000000-0005-0000-0000-000079280000}"/>
    <cellStyle name="20% - Accent4 4 3 2 9" xfId="10458" xr:uid="{00000000-0005-0000-0000-00007A280000}"/>
    <cellStyle name="20% - Accent4 4 3 2 9 2" xfId="30290" xr:uid="{00000000-0005-0000-0000-00007B280000}"/>
    <cellStyle name="20% - Accent4 4 3 3" xfId="1433" xr:uid="{00000000-0005-0000-0000-00007C280000}"/>
    <cellStyle name="20% - Accent4 4 3 3 2" xfId="3446" xr:uid="{00000000-0005-0000-0000-00007D280000}"/>
    <cellStyle name="20% - Accent4 4 3 3 2 2" xfId="8403" xr:uid="{00000000-0005-0000-0000-00007E280000}"/>
    <cellStyle name="20% - Accent4 4 3 3 2 2 2" xfId="18317" xr:uid="{00000000-0005-0000-0000-00007F280000}"/>
    <cellStyle name="20% - Accent4 4 3 3 2 2 2 2" xfId="38149" xr:uid="{00000000-0005-0000-0000-000080280000}"/>
    <cellStyle name="20% - Accent4 4 3 3 2 2 3" xfId="28235" xr:uid="{00000000-0005-0000-0000-000081280000}"/>
    <cellStyle name="20% - Accent4 4 3 3 2 3" xfId="13360" xr:uid="{00000000-0005-0000-0000-000082280000}"/>
    <cellStyle name="20% - Accent4 4 3 3 2 3 2" xfId="33192" xr:uid="{00000000-0005-0000-0000-000083280000}"/>
    <cellStyle name="20% - Accent4 4 3 3 2 4" xfId="23278" xr:uid="{00000000-0005-0000-0000-000084280000}"/>
    <cellStyle name="20% - Accent4 4 3 3 3" xfId="6401" xr:uid="{00000000-0005-0000-0000-000085280000}"/>
    <cellStyle name="20% - Accent4 4 3 3 3 2" xfId="16315" xr:uid="{00000000-0005-0000-0000-000086280000}"/>
    <cellStyle name="20% - Accent4 4 3 3 3 2 2" xfId="36147" xr:uid="{00000000-0005-0000-0000-000087280000}"/>
    <cellStyle name="20% - Accent4 4 3 3 3 3" xfId="26233" xr:uid="{00000000-0005-0000-0000-000088280000}"/>
    <cellStyle name="20% - Accent4 4 3 3 4" xfId="11358" xr:uid="{00000000-0005-0000-0000-000089280000}"/>
    <cellStyle name="20% - Accent4 4 3 3 4 2" xfId="31190" xr:uid="{00000000-0005-0000-0000-00008A280000}"/>
    <cellStyle name="20% - Accent4 4 3 3 5" xfId="21276" xr:uid="{00000000-0005-0000-0000-00008B280000}"/>
    <cellStyle name="20% - Accent4 4 3 4" xfId="2824" xr:uid="{00000000-0005-0000-0000-00008C280000}"/>
    <cellStyle name="20% - Accent4 4 3 4 2" xfId="7783" xr:uid="{00000000-0005-0000-0000-00008D280000}"/>
    <cellStyle name="20% - Accent4 4 3 4 2 2" xfId="17697" xr:uid="{00000000-0005-0000-0000-00008E280000}"/>
    <cellStyle name="20% - Accent4 4 3 4 2 2 2" xfId="37529" xr:uid="{00000000-0005-0000-0000-00008F280000}"/>
    <cellStyle name="20% - Accent4 4 3 4 2 3" xfId="27615" xr:uid="{00000000-0005-0000-0000-000090280000}"/>
    <cellStyle name="20% - Accent4 4 3 4 3" xfId="12740" xr:uid="{00000000-0005-0000-0000-000091280000}"/>
    <cellStyle name="20% - Accent4 4 3 4 3 2" xfId="32572" xr:uid="{00000000-0005-0000-0000-000092280000}"/>
    <cellStyle name="20% - Accent4 4 3 4 4" xfId="22658" xr:uid="{00000000-0005-0000-0000-000093280000}"/>
    <cellStyle name="20% - Accent4 4 3 5" xfId="2156" xr:uid="{00000000-0005-0000-0000-000094280000}"/>
    <cellStyle name="20% - Accent4 4 3 5 2" xfId="7123" xr:uid="{00000000-0005-0000-0000-000095280000}"/>
    <cellStyle name="20% - Accent4 4 3 5 2 2" xfId="17037" xr:uid="{00000000-0005-0000-0000-000096280000}"/>
    <cellStyle name="20% - Accent4 4 3 5 2 2 2" xfId="36869" xr:uid="{00000000-0005-0000-0000-000097280000}"/>
    <cellStyle name="20% - Accent4 4 3 5 2 3" xfId="26955" xr:uid="{00000000-0005-0000-0000-000098280000}"/>
    <cellStyle name="20% - Accent4 4 3 5 3" xfId="12080" xr:uid="{00000000-0005-0000-0000-000099280000}"/>
    <cellStyle name="20% - Accent4 4 3 5 3 2" xfId="31912" xr:uid="{00000000-0005-0000-0000-00009A280000}"/>
    <cellStyle name="20% - Accent4 4 3 5 4" xfId="21998" xr:uid="{00000000-0005-0000-0000-00009B280000}"/>
    <cellStyle name="20% - Accent4 4 3 6" xfId="804" xr:uid="{00000000-0005-0000-0000-00009C280000}"/>
    <cellStyle name="20% - Accent4 4 3 6 2" xfId="5781" xr:uid="{00000000-0005-0000-0000-00009D280000}"/>
    <cellStyle name="20% - Accent4 4 3 6 2 2" xfId="15695" xr:uid="{00000000-0005-0000-0000-00009E280000}"/>
    <cellStyle name="20% - Accent4 4 3 6 2 2 2" xfId="35527" xr:uid="{00000000-0005-0000-0000-00009F280000}"/>
    <cellStyle name="20% - Accent4 4 3 6 2 3" xfId="25613" xr:uid="{00000000-0005-0000-0000-0000A0280000}"/>
    <cellStyle name="20% - Accent4 4 3 6 3" xfId="10738" xr:uid="{00000000-0005-0000-0000-0000A1280000}"/>
    <cellStyle name="20% - Accent4 4 3 6 3 2" xfId="30570" xr:uid="{00000000-0005-0000-0000-0000A2280000}"/>
    <cellStyle name="20% - Accent4 4 3 6 4" xfId="20656" xr:uid="{00000000-0005-0000-0000-0000A3280000}"/>
    <cellStyle name="20% - Accent4 4 3 7" xfId="4106" xr:uid="{00000000-0005-0000-0000-0000A4280000}"/>
    <cellStyle name="20% - Accent4 4 3 7 2" xfId="9063" xr:uid="{00000000-0005-0000-0000-0000A5280000}"/>
    <cellStyle name="20% - Accent4 4 3 7 2 2" xfId="18977" xr:uid="{00000000-0005-0000-0000-0000A6280000}"/>
    <cellStyle name="20% - Accent4 4 3 7 2 2 2" xfId="38809" xr:uid="{00000000-0005-0000-0000-0000A7280000}"/>
    <cellStyle name="20% - Accent4 4 3 7 2 3" xfId="28895" xr:uid="{00000000-0005-0000-0000-0000A8280000}"/>
    <cellStyle name="20% - Accent4 4 3 7 3" xfId="14020" xr:uid="{00000000-0005-0000-0000-0000A9280000}"/>
    <cellStyle name="20% - Accent4 4 3 7 3 2" xfId="33852" xr:uid="{00000000-0005-0000-0000-0000AA280000}"/>
    <cellStyle name="20% - Accent4 4 3 7 4" xfId="23938" xr:uid="{00000000-0005-0000-0000-0000AB280000}"/>
    <cellStyle name="20% - Accent4 4 3 8" xfId="4664" xr:uid="{00000000-0005-0000-0000-0000AC280000}"/>
    <cellStyle name="20% - Accent4 4 3 8 2" xfId="9621" xr:uid="{00000000-0005-0000-0000-0000AD280000}"/>
    <cellStyle name="20% - Accent4 4 3 8 2 2" xfId="19535" xr:uid="{00000000-0005-0000-0000-0000AE280000}"/>
    <cellStyle name="20% - Accent4 4 3 8 2 2 2" xfId="39367" xr:uid="{00000000-0005-0000-0000-0000AF280000}"/>
    <cellStyle name="20% - Accent4 4 3 8 2 3" xfId="29453" xr:uid="{00000000-0005-0000-0000-0000B0280000}"/>
    <cellStyle name="20% - Accent4 4 3 8 3" xfId="14578" xr:uid="{00000000-0005-0000-0000-0000B1280000}"/>
    <cellStyle name="20% - Accent4 4 3 8 3 2" xfId="34410" xr:uid="{00000000-0005-0000-0000-0000B2280000}"/>
    <cellStyle name="20% - Accent4 4 3 8 4" xfId="24496" xr:uid="{00000000-0005-0000-0000-0000B3280000}"/>
    <cellStyle name="20% - Accent4 4 3 9" xfId="5222" xr:uid="{00000000-0005-0000-0000-0000B4280000}"/>
    <cellStyle name="20% - Accent4 4 3 9 2" xfId="15136" xr:uid="{00000000-0005-0000-0000-0000B5280000}"/>
    <cellStyle name="20% - Accent4 4 3 9 2 2" xfId="34968" xr:uid="{00000000-0005-0000-0000-0000B6280000}"/>
    <cellStyle name="20% - Accent4 4 3 9 3" xfId="25054" xr:uid="{00000000-0005-0000-0000-0000B7280000}"/>
    <cellStyle name="20% - Accent4 4 4" xfId="384" xr:uid="{00000000-0005-0000-0000-0000B8280000}"/>
    <cellStyle name="20% - Accent4 4 4 10" xfId="20237" xr:uid="{00000000-0005-0000-0000-0000B9280000}"/>
    <cellStyle name="20% - Accent4 4 4 2" xfId="1612" xr:uid="{00000000-0005-0000-0000-0000BA280000}"/>
    <cellStyle name="20% - Accent4 4 4 2 2" xfId="3625" xr:uid="{00000000-0005-0000-0000-0000BB280000}"/>
    <cellStyle name="20% - Accent4 4 4 2 2 2" xfId="8582" xr:uid="{00000000-0005-0000-0000-0000BC280000}"/>
    <cellStyle name="20% - Accent4 4 4 2 2 2 2" xfId="18496" xr:uid="{00000000-0005-0000-0000-0000BD280000}"/>
    <cellStyle name="20% - Accent4 4 4 2 2 2 2 2" xfId="38328" xr:uid="{00000000-0005-0000-0000-0000BE280000}"/>
    <cellStyle name="20% - Accent4 4 4 2 2 2 3" xfId="28414" xr:uid="{00000000-0005-0000-0000-0000BF280000}"/>
    <cellStyle name="20% - Accent4 4 4 2 2 3" xfId="13539" xr:uid="{00000000-0005-0000-0000-0000C0280000}"/>
    <cellStyle name="20% - Accent4 4 4 2 2 3 2" xfId="33371" xr:uid="{00000000-0005-0000-0000-0000C1280000}"/>
    <cellStyle name="20% - Accent4 4 4 2 2 4" xfId="23457" xr:uid="{00000000-0005-0000-0000-0000C2280000}"/>
    <cellStyle name="20% - Accent4 4 4 2 3" xfId="6580" xr:uid="{00000000-0005-0000-0000-0000C3280000}"/>
    <cellStyle name="20% - Accent4 4 4 2 3 2" xfId="16494" xr:uid="{00000000-0005-0000-0000-0000C4280000}"/>
    <cellStyle name="20% - Accent4 4 4 2 3 2 2" xfId="36326" xr:uid="{00000000-0005-0000-0000-0000C5280000}"/>
    <cellStyle name="20% - Accent4 4 4 2 3 3" xfId="26412" xr:uid="{00000000-0005-0000-0000-0000C6280000}"/>
    <cellStyle name="20% - Accent4 4 4 2 4" xfId="11537" xr:uid="{00000000-0005-0000-0000-0000C7280000}"/>
    <cellStyle name="20% - Accent4 4 4 2 4 2" xfId="31369" xr:uid="{00000000-0005-0000-0000-0000C8280000}"/>
    <cellStyle name="20% - Accent4 4 4 2 5" xfId="21455" xr:uid="{00000000-0005-0000-0000-0000C9280000}"/>
    <cellStyle name="20% - Accent4 4 4 3" xfId="2966" xr:uid="{00000000-0005-0000-0000-0000CA280000}"/>
    <cellStyle name="20% - Accent4 4 4 3 2" xfId="7923" xr:uid="{00000000-0005-0000-0000-0000CB280000}"/>
    <cellStyle name="20% - Accent4 4 4 3 2 2" xfId="17837" xr:uid="{00000000-0005-0000-0000-0000CC280000}"/>
    <cellStyle name="20% - Accent4 4 4 3 2 2 2" xfId="37669" xr:uid="{00000000-0005-0000-0000-0000CD280000}"/>
    <cellStyle name="20% - Accent4 4 4 3 2 3" xfId="27755" xr:uid="{00000000-0005-0000-0000-0000CE280000}"/>
    <cellStyle name="20% - Accent4 4 4 3 3" xfId="12880" xr:uid="{00000000-0005-0000-0000-0000CF280000}"/>
    <cellStyle name="20% - Accent4 4 4 3 3 2" xfId="32712" xr:uid="{00000000-0005-0000-0000-0000D0280000}"/>
    <cellStyle name="20% - Accent4 4 4 3 4" xfId="22798" xr:uid="{00000000-0005-0000-0000-0000D1280000}"/>
    <cellStyle name="20% - Accent4 4 4 4" xfId="2335" xr:uid="{00000000-0005-0000-0000-0000D2280000}"/>
    <cellStyle name="20% - Accent4 4 4 4 2" xfId="7302" xr:uid="{00000000-0005-0000-0000-0000D3280000}"/>
    <cellStyle name="20% - Accent4 4 4 4 2 2" xfId="17216" xr:uid="{00000000-0005-0000-0000-0000D4280000}"/>
    <cellStyle name="20% - Accent4 4 4 4 2 2 2" xfId="37048" xr:uid="{00000000-0005-0000-0000-0000D5280000}"/>
    <cellStyle name="20% - Accent4 4 4 4 2 3" xfId="27134" xr:uid="{00000000-0005-0000-0000-0000D6280000}"/>
    <cellStyle name="20% - Accent4 4 4 4 3" xfId="12259" xr:uid="{00000000-0005-0000-0000-0000D7280000}"/>
    <cellStyle name="20% - Accent4 4 4 4 3 2" xfId="32091" xr:uid="{00000000-0005-0000-0000-0000D8280000}"/>
    <cellStyle name="20% - Accent4 4 4 4 4" xfId="22177" xr:uid="{00000000-0005-0000-0000-0000D9280000}"/>
    <cellStyle name="20% - Accent4 4 4 5" xfId="945" xr:uid="{00000000-0005-0000-0000-0000DA280000}"/>
    <cellStyle name="20% - Accent4 4 4 5 2" xfId="5921" xr:uid="{00000000-0005-0000-0000-0000DB280000}"/>
    <cellStyle name="20% - Accent4 4 4 5 2 2" xfId="15835" xr:uid="{00000000-0005-0000-0000-0000DC280000}"/>
    <cellStyle name="20% - Accent4 4 4 5 2 2 2" xfId="35667" xr:uid="{00000000-0005-0000-0000-0000DD280000}"/>
    <cellStyle name="20% - Accent4 4 4 5 2 3" xfId="25753" xr:uid="{00000000-0005-0000-0000-0000DE280000}"/>
    <cellStyle name="20% - Accent4 4 4 5 3" xfId="10878" xr:uid="{00000000-0005-0000-0000-0000DF280000}"/>
    <cellStyle name="20% - Accent4 4 4 5 3 2" xfId="30710" xr:uid="{00000000-0005-0000-0000-0000E0280000}"/>
    <cellStyle name="20% - Accent4 4 4 5 4" xfId="20796" xr:uid="{00000000-0005-0000-0000-0000E1280000}"/>
    <cellStyle name="20% - Accent4 4 4 6" xfId="4246" xr:uid="{00000000-0005-0000-0000-0000E2280000}"/>
    <cellStyle name="20% - Accent4 4 4 6 2" xfId="9203" xr:uid="{00000000-0005-0000-0000-0000E3280000}"/>
    <cellStyle name="20% - Accent4 4 4 6 2 2" xfId="19117" xr:uid="{00000000-0005-0000-0000-0000E4280000}"/>
    <cellStyle name="20% - Accent4 4 4 6 2 2 2" xfId="38949" xr:uid="{00000000-0005-0000-0000-0000E5280000}"/>
    <cellStyle name="20% - Accent4 4 4 6 2 3" xfId="29035" xr:uid="{00000000-0005-0000-0000-0000E6280000}"/>
    <cellStyle name="20% - Accent4 4 4 6 3" xfId="14160" xr:uid="{00000000-0005-0000-0000-0000E7280000}"/>
    <cellStyle name="20% - Accent4 4 4 6 3 2" xfId="33992" xr:uid="{00000000-0005-0000-0000-0000E8280000}"/>
    <cellStyle name="20% - Accent4 4 4 6 4" xfId="24078" xr:uid="{00000000-0005-0000-0000-0000E9280000}"/>
    <cellStyle name="20% - Accent4 4 4 7" xfId="4804" xr:uid="{00000000-0005-0000-0000-0000EA280000}"/>
    <cellStyle name="20% - Accent4 4 4 7 2" xfId="9761" xr:uid="{00000000-0005-0000-0000-0000EB280000}"/>
    <cellStyle name="20% - Accent4 4 4 7 2 2" xfId="19675" xr:uid="{00000000-0005-0000-0000-0000EC280000}"/>
    <cellStyle name="20% - Accent4 4 4 7 2 2 2" xfId="39507" xr:uid="{00000000-0005-0000-0000-0000ED280000}"/>
    <cellStyle name="20% - Accent4 4 4 7 2 3" xfId="29593" xr:uid="{00000000-0005-0000-0000-0000EE280000}"/>
    <cellStyle name="20% - Accent4 4 4 7 3" xfId="14718" xr:uid="{00000000-0005-0000-0000-0000EF280000}"/>
    <cellStyle name="20% - Accent4 4 4 7 3 2" xfId="34550" xr:uid="{00000000-0005-0000-0000-0000F0280000}"/>
    <cellStyle name="20% - Accent4 4 4 7 4" xfId="24636" xr:uid="{00000000-0005-0000-0000-0000F1280000}"/>
    <cellStyle name="20% - Accent4 4 4 8" xfId="5362" xr:uid="{00000000-0005-0000-0000-0000F2280000}"/>
    <cellStyle name="20% - Accent4 4 4 8 2" xfId="15276" xr:uid="{00000000-0005-0000-0000-0000F3280000}"/>
    <cellStyle name="20% - Accent4 4 4 8 2 2" xfId="35108" xr:uid="{00000000-0005-0000-0000-0000F4280000}"/>
    <cellStyle name="20% - Accent4 4 4 8 3" xfId="25194" xr:uid="{00000000-0005-0000-0000-0000F5280000}"/>
    <cellStyle name="20% - Accent4 4 4 9" xfId="10319" xr:uid="{00000000-0005-0000-0000-0000F6280000}"/>
    <cellStyle name="20% - Accent4 4 4 9 2" xfId="30151" xr:uid="{00000000-0005-0000-0000-0000F7280000}"/>
    <cellStyle name="20% - Accent4 4 5" xfId="1253" xr:uid="{00000000-0005-0000-0000-0000F8280000}"/>
    <cellStyle name="20% - Accent4 4 5 2" xfId="3266" xr:uid="{00000000-0005-0000-0000-0000F9280000}"/>
    <cellStyle name="20% - Accent4 4 5 2 2" xfId="8223" xr:uid="{00000000-0005-0000-0000-0000FA280000}"/>
    <cellStyle name="20% - Accent4 4 5 2 2 2" xfId="18137" xr:uid="{00000000-0005-0000-0000-0000FB280000}"/>
    <cellStyle name="20% - Accent4 4 5 2 2 2 2" xfId="37969" xr:uid="{00000000-0005-0000-0000-0000FC280000}"/>
    <cellStyle name="20% - Accent4 4 5 2 2 3" xfId="28055" xr:uid="{00000000-0005-0000-0000-0000FD280000}"/>
    <cellStyle name="20% - Accent4 4 5 2 3" xfId="13180" xr:uid="{00000000-0005-0000-0000-0000FE280000}"/>
    <cellStyle name="20% - Accent4 4 5 2 3 2" xfId="33012" xr:uid="{00000000-0005-0000-0000-0000FF280000}"/>
    <cellStyle name="20% - Accent4 4 5 2 4" xfId="23098" xr:uid="{00000000-0005-0000-0000-000000290000}"/>
    <cellStyle name="20% - Accent4 4 5 3" xfId="6221" xr:uid="{00000000-0005-0000-0000-000001290000}"/>
    <cellStyle name="20% - Accent4 4 5 3 2" xfId="16135" xr:uid="{00000000-0005-0000-0000-000002290000}"/>
    <cellStyle name="20% - Accent4 4 5 3 2 2" xfId="35967" xr:uid="{00000000-0005-0000-0000-000003290000}"/>
    <cellStyle name="20% - Accent4 4 5 3 3" xfId="26053" xr:uid="{00000000-0005-0000-0000-000004290000}"/>
    <cellStyle name="20% - Accent4 4 5 4" xfId="11178" xr:uid="{00000000-0005-0000-0000-000005290000}"/>
    <cellStyle name="20% - Accent4 4 5 4 2" xfId="31010" xr:uid="{00000000-0005-0000-0000-000006290000}"/>
    <cellStyle name="20% - Accent4 4 5 5" xfId="21096" xr:uid="{00000000-0005-0000-0000-000007290000}"/>
    <cellStyle name="20% - Accent4 4 6" xfId="2683" xr:uid="{00000000-0005-0000-0000-000008290000}"/>
    <cellStyle name="20% - Accent4 4 6 2" xfId="7644" xr:uid="{00000000-0005-0000-0000-000009290000}"/>
    <cellStyle name="20% - Accent4 4 6 2 2" xfId="17558" xr:uid="{00000000-0005-0000-0000-00000A290000}"/>
    <cellStyle name="20% - Accent4 4 6 2 2 2" xfId="37390" xr:uid="{00000000-0005-0000-0000-00000B290000}"/>
    <cellStyle name="20% - Accent4 4 6 2 3" xfId="27476" xr:uid="{00000000-0005-0000-0000-00000C290000}"/>
    <cellStyle name="20% - Accent4 4 6 3" xfId="12601" xr:uid="{00000000-0005-0000-0000-00000D290000}"/>
    <cellStyle name="20% - Accent4 4 6 3 2" xfId="32433" xr:uid="{00000000-0005-0000-0000-00000E290000}"/>
    <cellStyle name="20% - Accent4 4 6 4" xfId="22519" xr:uid="{00000000-0005-0000-0000-00000F290000}"/>
    <cellStyle name="20% - Accent4 4 7" xfId="1976" xr:uid="{00000000-0005-0000-0000-000010290000}"/>
    <cellStyle name="20% - Accent4 4 7 2" xfId="6943" xr:uid="{00000000-0005-0000-0000-000011290000}"/>
    <cellStyle name="20% - Accent4 4 7 2 2" xfId="16857" xr:uid="{00000000-0005-0000-0000-000012290000}"/>
    <cellStyle name="20% - Accent4 4 7 2 2 2" xfId="36689" xr:uid="{00000000-0005-0000-0000-000013290000}"/>
    <cellStyle name="20% - Accent4 4 7 2 3" xfId="26775" xr:uid="{00000000-0005-0000-0000-000014290000}"/>
    <cellStyle name="20% - Accent4 4 7 3" xfId="11900" xr:uid="{00000000-0005-0000-0000-000015290000}"/>
    <cellStyle name="20% - Accent4 4 7 3 2" xfId="31732" xr:uid="{00000000-0005-0000-0000-000016290000}"/>
    <cellStyle name="20% - Accent4 4 7 4" xfId="21818" xr:uid="{00000000-0005-0000-0000-000017290000}"/>
    <cellStyle name="20% - Accent4 4 8" xfId="665" xr:uid="{00000000-0005-0000-0000-000018290000}"/>
    <cellStyle name="20% - Accent4 4 8 2" xfId="5642" xr:uid="{00000000-0005-0000-0000-000019290000}"/>
    <cellStyle name="20% - Accent4 4 8 2 2" xfId="15556" xr:uid="{00000000-0005-0000-0000-00001A290000}"/>
    <cellStyle name="20% - Accent4 4 8 2 2 2" xfId="35388" xr:uid="{00000000-0005-0000-0000-00001B290000}"/>
    <cellStyle name="20% - Accent4 4 8 2 3" xfId="25474" xr:uid="{00000000-0005-0000-0000-00001C290000}"/>
    <cellStyle name="20% - Accent4 4 8 3" xfId="10599" xr:uid="{00000000-0005-0000-0000-00001D290000}"/>
    <cellStyle name="20% - Accent4 4 8 3 2" xfId="30431" xr:uid="{00000000-0005-0000-0000-00001E290000}"/>
    <cellStyle name="20% - Accent4 4 8 4" xfId="20517" xr:uid="{00000000-0005-0000-0000-00001F290000}"/>
    <cellStyle name="20% - Accent4 4 9" xfId="3967" xr:uid="{00000000-0005-0000-0000-000020290000}"/>
    <cellStyle name="20% - Accent4 4 9 2" xfId="8924" xr:uid="{00000000-0005-0000-0000-000021290000}"/>
    <cellStyle name="20% - Accent4 4 9 2 2" xfId="18838" xr:uid="{00000000-0005-0000-0000-000022290000}"/>
    <cellStyle name="20% - Accent4 4 9 2 2 2" xfId="38670" xr:uid="{00000000-0005-0000-0000-000023290000}"/>
    <cellStyle name="20% - Accent4 4 9 2 3" xfId="28756" xr:uid="{00000000-0005-0000-0000-000024290000}"/>
    <cellStyle name="20% - Accent4 4 9 3" xfId="13881" xr:uid="{00000000-0005-0000-0000-000025290000}"/>
    <cellStyle name="20% - Accent4 4 9 3 2" xfId="33713" xr:uid="{00000000-0005-0000-0000-000026290000}"/>
    <cellStyle name="20% - Accent4 4 9 4" xfId="23799" xr:uid="{00000000-0005-0000-0000-000027290000}"/>
    <cellStyle name="20% - Accent4 5" xfId="128" xr:uid="{00000000-0005-0000-0000-000028290000}"/>
    <cellStyle name="20% - Accent4 5 10" xfId="5110" xr:uid="{00000000-0005-0000-0000-000029290000}"/>
    <cellStyle name="20% - Accent4 5 10 2" xfId="15024" xr:uid="{00000000-0005-0000-0000-00002A290000}"/>
    <cellStyle name="20% - Accent4 5 10 2 2" xfId="34856" xr:uid="{00000000-0005-0000-0000-00002B290000}"/>
    <cellStyle name="20% - Accent4 5 10 3" xfId="24942" xr:uid="{00000000-0005-0000-0000-00002C290000}"/>
    <cellStyle name="20% - Accent4 5 11" xfId="10067" xr:uid="{00000000-0005-0000-0000-00002D290000}"/>
    <cellStyle name="20% - Accent4 5 11 2" xfId="29899" xr:uid="{00000000-0005-0000-0000-00002E290000}"/>
    <cellStyle name="20% - Accent4 5 12" xfId="19985" xr:uid="{00000000-0005-0000-0000-00002F290000}"/>
    <cellStyle name="20% - Accent4 5 2" xfId="268" xr:uid="{00000000-0005-0000-0000-000030290000}"/>
    <cellStyle name="20% - Accent4 5 2 10" xfId="10206" xr:uid="{00000000-0005-0000-0000-000031290000}"/>
    <cellStyle name="20% - Accent4 5 2 10 2" xfId="30038" xr:uid="{00000000-0005-0000-0000-000032290000}"/>
    <cellStyle name="20% - Accent4 5 2 11" xfId="20124" xr:uid="{00000000-0005-0000-0000-000033290000}"/>
    <cellStyle name="20% - Accent4 5 2 2" xfId="550" xr:uid="{00000000-0005-0000-0000-000034290000}"/>
    <cellStyle name="20% - Accent4 5 2 2 10" xfId="20403" xr:uid="{00000000-0005-0000-0000-000035290000}"/>
    <cellStyle name="20% - Accent4 5 2 2 2" xfId="1822" xr:uid="{00000000-0005-0000-0000-000036290000}"/>
    <cellStyle name="20% - Accent4 5 2 2 2 2" xfId="3835" xr:uid="{00000000-0005-0000-0000-000037290000}"/>
    <cellStyle name="20% - Accent4 5 2 2 2 2 2" xfId="8792" xr:uid="{00000000-0005-0000-0000-000038290000}"/>
    <cellStyle name="20% - Accent4 5 2 2 2 2 2 2" xfId="18706" xr:uid="{00000000-0005-0000-0000-000039290000}"/>
    <cellStyle name="20% - Accent4 5 2 2 2 2 2 2 2" xfId="38538" xr:uid="{00000000-0005-0000-0000-00003A290000}"/>
    <cellStyle name="20% - Accent4 5 2 2 2 2 2 3" xfId="28624" xr:uid="{00000000-0005-0000-0000-00003B290000}"/>
    <cellStyle name="20% - Accent4 5 2 2 2 2 3" xfId="13749" xr:uid="{00000000-0005-0000-0000-00003C290000}"/>
    <cellStyle name="20% - Accent4 5 2 2 2 2 3 2" xfId="33581" xr:uid="{00000000-0005-0000-0000-00003D290000}"/>
    <cellStyle name="20% - Accent4 5 2 2 2 2 4" xfId="23667" xr:uid="{00000000-0005-0000-0000-00003E290000}"/>
    <cellStyle name="20% - Accent4 5 2 2 2 3" xfId="6790" xr:uid="{00000000-0005-0000-0000-00003F290000}"/>
    <cellStyle name="20% - Accent4 5 2 2 2 3 2" xfId="16704" xr:uid="{00000000-0005-0000-0000-000040290000}"/>
    <cellStyle name="20% - Accent4 5 2 2 2 3 2 2" xfId="36536" xr:uid="{00000000-0005-0000-0000-000041290000}"/>
    <cellStyle name="20% - Accent4 5 2 2 2 3 3" xfId="26622" xr:uid="{00000000-0005-0000-0000-000042290000}"/>
    <cellStyle name="20% - Accent4 5 2 2 2 4" xfId="11747" xr:uid="{00000000-0005-0000-0000-000043290000}"/>
    <cellStyle name="20% - Accent4 5 2 2 2 4 2" xfId="31579" xr:uid="{00000000-0005-0000-0000-000044290000}"/>
    <cellStyle name="20% - Accent4 5 2 2 2 5" xfId="21665" xr:uid="{00000000-0005-0000-0000-000045290000}"/>
    <cellStyle name="20% - Accent4 5 2 2 3" xfId="3132" xr:uid="{00000000-0005-0000-0000-000046290000}"/>
    <cellStyle name="20% - Accent4 5 2 2 3 2" xfId="8089" xr:uid="{00000000-0005-0000-0000-000047290000}"/>
    <cellStyle name="20% - Accent4 5 2 2 3 2 2" xfId="18003" xr:uid="{00000000-0005-0000-0000-000048290000}"/>
    <cellStyle name="20% - Accent4 5 2 2 3 2 2 2" xfId="37835" xr:uid="{00000000-0005-0000-0000-000049290000}"/>
    <cellStyle name="20% - Accent4 5 2 2 3 2 3" xfId="27921" xr:uid="{00000000-0005-0000-0000-00004A290000}"/>
    <cellStyle name="20% - Accent4 5 2 2 3 3" xfId="13046" xr:uid="{00000000-0005-0000-0000-00004B290000}"/>
    <cellStyle name="20% - Accent4 5 2 2 3 3 2" xfId="32878" xr:uid="{00000000-0005-0000-0000-00004C290000}"/>
    <cellStyle name="20% - Accent4 5 2 2 3 4" xfId="22964" xr:uid="{00000000-0005-0000-0000-00004D290000}"/>
    <cellStyle name="20% - Accent4 5 2 2 4" xfId="2545" xr:uid="{00000000-0005-0000-0000-00004E290000}"/>
    <cellStyle name="20% - Accent4 5 2 2 4 2" xfId="7512" xr:uid="{00000000-0005-0000-0000-00004F290000}"/>
    <cellStyle name="20% - Accent4 5 2 2 4 2 2" xfId="17426" xr:uid="{00000000-0005-0000-0000-000050290000}"/>
    <cellStyle name="20% - Accent4 5 2 2 4 2 2 2" xfId="37258" xr:uid="{00000000-0005-0000-0000-000051290000}"/>
    <cellStyle name="20% - Accent4 5 2 2 4 2 3" xfId="27344" xr:uid="{00000000-0005-0000-0000-000052290000}"/>
    <cellStyle name="20% - Accent4 5 2 2 4 3" xfId="12469" xr:uid="{00000000-0005-0000-0000-000053290000}"/>
    <cellStyle name="20% - Accent4 5 2 2 4 3 2" xfId="32301" xr:uid="{00000000-0005-0000-0000-000054290000}"/>
    <cellStyle name="20% - Accent4 5 2 2 4 4" xfId="22387" xr:uid="{00000000-0005-0000-0000-000055290000}"/>
    <cellStyle name="20% - Accent4 5 2 2 5" xfId="1111" xr:uid="{00000000-0005-0000-0000-000056290000}"/>
    <cellStyle name="20% - Accent4 5 2 2 5 2" xfId="6087" xr:uid="{00000000-0005-0000-0000-000057290000}"/>
    <cellStyle name="20% - Accent4 5 2 2 5 2 2" xfId="16001" xr:uid="{00000000-0005-0000-0000-000058290000}"/>
    <cellStyle name="20% - Accent4 5 2 2 5 2 2 2" xfId="35833" xr:uid="{00000000-0005-0000-0000-000059290000}"/>
    <cellStyle name="20% - Accent4 5 2 2 5 2 3" xfId="25919" xr:uid="{00000000-0005-0000-0000-00005A290000}"/>
    <cellStyle name="20% - Accent4 5 2 2 5 3" xfId="11044" xr:uid="{00000000-0005-0000-0000-00005B290000}"/>
    <cellStyle name="20% - Accent4 5 2 2 5 3 2" xfId="30876" xr:uid="{00000000-0005-0000-0000-00005C290000}"/>
    <cellStyle name="20% - Accent4 5 2 2 5 4" xfId="20962" xr:uid="{00000000-0005-0000-0000-00005D290000}"/>
    <cellStyle name="20% - Accent4 5 2 2 6" xfId="4412" xr:uid="{00000000-0005-0000-0000-00005E290000}"/>
    <cellStyle name="20% - Accent4 5 2 2 6 2" xfId="9369" xr:uid="{00000000-0005-0000-0000-00005F290000}"/>
    <cellStyle name="20% - Accent4 5 2 2 6 2 2" xfId="19283" xr:uid="{00000000-0005-0000-0000-000060290000}"/>
    <cellStyle name="20% - Accent4 5 2 2 6 2 2 2" xfId="39115" xr:uid="{00000000-0005-0000-0000-000061290000}"/>
    <cellStyle name="20% - Accent4 5 2 2 6 2 3" xfId="29201" xr:uid="{00000000-0005-0000-0000-000062290000}"/>
    <cellStyle name="20% - Accent4 5 2 2 6 3" xfId="14326" xr:uid="{00000000-0005-0000-0000-000063290000}"/>
    <cellStyle name="20% - Accent4 5 2 2 6 3 2" xfId="34158" xr:uid="{00000000-0005-0000-0000-000064290000}"/>
    <cellStyle name="20% - Accent4 5 2 2 6 4" xfId="24244" xr:uid="{00000000-0005-0000-0000-000065290000}"/>
    <cellStyle name="20% - Accent4 5 2 2 7" xfId="4970" xr:uid="{00000000-0005-0000-0000-000066290000}"/>
    <cellStyle name="20% - Accent4 5 2 2 7 2" xfId="9927" xr:uid="{00000000-0005-0000-0000-000067290000}"/>
    <cellStyle name="20% - Accent4 5 2 2 7 2 2" xfId="19841" xr:uid="{00000000-0005-0000-0000-000068290000}"/>
    <cellStyle name="20% - Accent4 5 2 2 7 2 2 2" xfId="39673" xr:uid="{00000000-0005-0000-0000-000069290000}"/>
    <cellStyle name="20% - Accent4 5 2 2 7 2 3" xfId="29759" xr:uid="{00000000-0005-0000-0000-00006A290000}"/>
    <cellStyle name="20% - Accent4 5 2 2 7 3" xfId="14884" xr:uid="{00000000-0005-0000-0000-00006B290000}"/>
    <cellStyle name="20% - Accent4 5 2 2 7 3 2" xfId="34716" xr:uid="{00000000-0005-0000-0000-00006C290000}"/>
    <cellStyle name="20% - Accent4 5 2 2 7 4" xfId="24802" xr:uid="{00000000-0005-0000-0000-00006D290000}"/>
    <cellStyle name="20% - Accent4 5 2 2 8" xfId="5528" xr:uid="{00000000-0005-0000-0000-00006E290000}"/>
    <cellStyle name="20% - Accent4 5 2 2 8 2" xfId="15442" xr:uid="{00000000-0005-0000-0000-00006F290000}"/>
    <cellStyle name="20% - Accent4 5 2 2 8 2 2" xfId="35274" xr:uid="{00000000-0005-0000-0000-000070290000}"/>
    <cellStyle name="20% - Accent4 5 2 2 8 3" xfId="25360" xr:uid="{00000000-0005-0000-0000-000071290000}"/>
    <cellStyle name="20% - Accent4 5 2 2 9" xfId="10485" xr:uid="{00000000-0005-0000-0000-000072290000}"/>
    <cellStyle name="20% - Accent4 5 2 2 9 2" xfId="30317" xr:uid="{00000000-0005-0000-0000-000073290000}"/>
    <cellStyle name="20% - Accent4 5 2 3" xfId="1463" xr:uid="{00000000-0005-0000-0000-000074290000}"/>
    <cellStyle name="20% - Accent4 5 2 3 2" xfId="3476" xr:uid="{00000000-0005-0000-0000-000075290000}"/>
    <cellStyle name="20% - Accent4 5 2 3 2 2" xfId="8433" xr:uid="{00000000-0005-0000-0000-000076290000}"/>
    <cellStyle name="20% - Accent4 5 2 3 2 2 2" xfId="18347" xr:uid="{00000000-0005-0000-0000-000077290000}"/>
    <cellStyle name="20% - Accent4 5 2 3 2 2 2 2" xfId="38179" xr:uid="{00000000-0005-0000-0000-000078290000}"/>
    <cellStyle name="20% - Accent4 5 2 3 2 2 3" xfId="28265" xr:uid="{00000000-0005-0000-0000-000079290000}"/>
    <cellStyle name="20% - Accent4 5 2 3 2 3" xfId="13390" xr:uid="{00000000-0005-0000-0000-00007A290000}"/>
    <cellStyle name="20% - Accent4 5 2 3 2 3 2" xfId="33222" xr:uid="{00000000-0005-0000-0000-00007B290000}"/>
    <cellStyle name="20% - Accent4 5 2 3 2 4" xfId="23308" xr:uid="{00000000-0005-0000-0000-00007C290000}"/>
    <cellStyle name="20% - Accent4 5 2 3 3" xfId="6431" xr:uid="{00000000-0005-0000-0000-00007D290000}"/>
    <cellStyle name="20% - Accent4 5 2 3 3 2" xfId="16345" xr:uid="{00000000-0005-0000-0000-00007E290000}"/>
    <cellStyle name="20% - Accent4 5 2 3 3 2 2" xfId="36177" xr:uid="{00000000-0005-0000-0000-00007F290000}"/>
    <cellStyle name="20% - Accent4 5 2 3 3 3" xfId="26263" xr:uid="{00000000-0005-0000-0000-000080290000}"/>
    <cellStyle name="20% - Accent4 5 2 3 4" xfId="11388" xr:uid="{00000000-0005-0000-0000-000081290000}"/>
    <cellStyle name="20% - Accent4 5 2 3 4 2" xfId="31220" xr:uid="{00000000-0005-0000-0000-000082290000}"/>
    <cellStyle name="20% - Accent4 5 2 3 5" xfId="21306" xr:uid="{00000000-0005-0000-0000-000083290000}"/>
    <cellStyle name="20% - Accent4 5 2 4" xfId="2851" xr:uid="{00000000-0005-0000-0000-000084290000}"/>
    <cellStyle name="20% - Accent4 5 2 4 2" xfId="7810" xr:uid="{00000000-0005-0000-0000-000085290000}"/>
    <cellStyle name="20% - Accent4 5 2 4 2 2" xfId="17724" xr:uid="{00000000-0005-0000-0000-000086290000}"/>
    <cellStyle name="20% - Accent4 5 2 4 2 2 2" xfId="37556" xr:uid="{00000000-0005-0000-0000-000087290000}"/>
    <cellStyle name="20% - Accent4 5 2 4 2 3" xfId="27642" xr:uid="{00000000-0005-0000-0000-000088290000}"/>
    <cellStyle name="20% - Accent4 5 2 4 3" xfId="12767" xr:uid="{00000000-0005-0000-0000-000089290000}"/>
    <cellStyle name="20% - Accent4 5 2 4 3 2" xfId="32599" xr:uid="{00000000-0005-0000-0000-00008A290000}"/>
    <cellStyle name="20% - Accent4 5 2 4 4" xfId="22685" xr:uid="{00000000-0005-0000-0000-00008B290000}"/>
    <cellStyle name="20% - Accent4 5 2 5" xfId="2186" xr:uid="{00000000-0005-0000-0000-00008C290000}"/>
    <cellStyle name="20% - Accent4 5 2 5 2" xfId="7153" xr:uid="{00000000-0005-0000-0000-00008D290000}"/>
    <cellStyle name="20% - Accent4 5 2 5 2 2" xfId="17067" xr:uid="{00000000-0005-0000-0000-00008E290000}"/>
    <cellStyle name="20% - Accent4 5 2 5 2 2 2" xfId="36899" xr:uid="{00000000-0005-0000-0000-00008F290000}"/>
    <cellStyle name="20% - Accent4 5 2 5 2 3" xfId="26985" xr:uid="{00000000-0005-0000-0000-000090290000}"/>
    <cellStyle name="20% - Accent4 5 2 5 3" xfId="12110" xr:uid="{00000000-0005-0000-0000-000091290000}"/>
    <cellStyle name="20% - Accent4 5 2 5 3 2" xfId="31942" xr:uid="{00000000-0005-0000-0000-000092290000}"/>
    <cellStyle name="20% - Accent4 5 2 5 4" xfId="22028" xr:uid="{00000000-0005-0000-0000-000093290000}"/>
    <cellStyle name="20% - Accent4 5 2 6" xfId="831" xr:uid="{00000000-0005-0000-0000-000094290000}"/>
    <cellStyle name="20% - Accent4 5 2 6 2" xfId="5808" xr:uid="{00000000-0005-0000-0000-000095290000}"/>
    <cellStyle name="20% - Accent4 5 2 6 2 2" xfId="15722" xr:uid="{00000000-0005-0000-0000-000096290000}"/>
    <cellStyle name="20% - Accent4 5 2 6 2 2 2" xfId="35554" xr:uid="{00000000-0005-0000-0000-000097290000}"/>
    <cellStyle name="20% - Accent4 5 2 6 2 3" xfId="25640" xr:uid="{00000000-0005-0000-0000-000098290000}"/>
    <cellStyle name="20% - Accent4 5 2 6 3" xfId="10765" xr:uid="{00000000-0005-0000-0000-000099290000}"/>
    <cellStyle name="20% - Accent4 5 2 6 3 2" xfId="30597" xr:uid="{00000000-0005-0000-0000-00009A290000}"/>
    <cellStyle name="20% - Accent4 5 2 6 4" xfId="20683" xr:uid="{00000000-0005-0000-0000-00009B290000}"/>
    <cellStyle name="20% - Accent4 5 2 7" xfId="4133" xr:uid="{00000000-0005-0000-0000-00009C290000}"/>
    <cellStyle name="20% - Accent4 5 2 7 2" xfId="9090" xr:uid="{00000000-0005-0000-0000-00009D290000}"/>
    <cellStyle name="20% - Accent4 5 2 7 2 2" xfId="19004" xr:uid="{00000000-0005-0000-0000-00009E290000}"/>
    <cellStyle name="20% - Accent4 5 2 7 2 2 2" xfId="38836" xr:uid="{00000000-0005-0000-0000-00009F290000}"/>
    <cellStyle name="20% - Accent4 5 2 7 2 3" xfId="28922" xr:uid="{00000000-0005-0000-0000-0000A0290000}"/>
    <cellStyle name="20% - Accent4 5 2 7 3" xfId="14047" xr:uid="{00000000-0005-0000-0000-0000A1290000}"/>
    <cellStyle name="20% - Accent4 5 2 7 3 2" xfId="33879" xr:uid="{00000000-0005-0000-0000-0000A2290000}"/>
    <cellStyle name="20% - Accent4 5 2 7 4" xfId="23965" xr:uid="{00000000-0005-0000-0000-0000A3290000}"/>
    <cellStyle name="20% - Accent4 5 2 8" xfId="4691" xr:uid="{00000000-0005-0000-0000-0000A4290000}"/>
    <cellStyle name="20% - Accent4 5 2 8 2" xfId="9648" xr:uid="{00000000-0005-0000-0000-0000A5290000}"/>
    <cellStyle name="20% - Accent4 5 2 8 2 2" xfId="19562" xr:uid="{00000000-0005-0000-0000-0000A6290000}"/>
    <cellStyle name="20% - Accent4 5 2 8 2 2 2" xfId="39394" xr:uid="{00000000-0005-0000-0000-0000A7290000}"/>
    <cellStyle name="20% - Accent4 5 2 8 2 3" xfId="29480" xr:uid="{00000000-0005-0000-0000-0000A8290000}"/>
    <cellStyle name="20% - Accent4 5 2 8 3" xfId="14605" xr:uid="{00000000-0005-0000-0000-0000A9290000}"/>
    <cellStyle name="20% - Accent4 5 2 8 3 2" xfId="34437" xr:uid="{00000000-0005-0000-0000-0000AA290000}"/>
    <cellStyle name="20% - Accent4 5 2 8 4" xfId="24523" xr:uid="{00000000-0005-0000-0000-0000AB290000}"/>
    <cellStyle name="20% - Accent4 5 2 9" xfId="5249" xr:uid="{00000000-0005-0000-0000-0000AC290000}"/>
    <cellStyle name="20% - Accent4 5 2 9 2" xfId="15163" xr:uid="{00000000-0005-0000-0000-0000AD290000}"/>
    <cellStyle name="20% - Accent4 5 2 9 2 2" xfId="34995" xr:uid="{00000000-0005-0000-0000-0000AE290000}"/>
    <cellStyle name="20% - Accent4 5 2 9 3" xfId="25081" xr:uid="{00000000-0005-0000-0000-0000AF290000}"/>
    <cellStyle name="20% - Accent4 5 3" xfId="411" xr:uid="{00000000-0005-0000-0000-0000B0290000}"/>
    <cellStyle name="20% - Accent4 5 3 10" xfId="20264" xr:uid="{00000000-0005-0000-0000-0000B1290000}"/>
    <cellStyle name="20% - Accent4 5 3 2" xfId="1642" xr:uid="{00000000-0005-0000-0000-0000B2290000}"/>
    <cellStyle name="20% - Accent4 5 3 2 2" xfId="3655" xr:uid="{00000000-0005-0000-0000-0000B3290000}"/>
    <cellStyle name="20% - Accent4 5 3 2 2 2" xfId="8612" xr:uid="{00000000-0005-0000-0000-0000B4290000}"/>
    <cellStyle name="20% - Accent4 5 3 2 2 2 2" xfId="18526" xr:uid="{00000000-0005-0000-0000-0000B5290000}"/>
    <cellStyle name="20% - Accent4 5 3 2 2 2 2 2" xfId="38358" xr:uid="{00000000-0005-0000-0000-0000B6290000}"/>
    <cellStyle name="20% - Accent4 5 3 2 2 2 3" xfId="28444" xr:uid="{00000000-0005-0000-0000-0000B7290000}"/>
    <cellStyle name="20% - Accent4 5 3 2 2 3" xfId="13569" xr:uid="{00000000-0005-0000-0000-0000B8290000}"/>
    <cellStyle name="20% - Accent4 5 3 2 2 3 2" xfId="33401" xr:uid="{00000000-0005-0000-0000-0000B9290000}"/>
    <cellStyle name="20% - Accent4 5 3 2 2 4" xfId="23487" xr:uid="{00000000-0005-0000-0000-0000BA290000}"/>
    <cellStyle name="20% - Accent4 5 3 2 3" xfId="6610" xr:uid="{00000000-0005-0000-0000-0000BB290000}"/>
    <cellStyle name="20% - Accent4 5 3 2 3 2" xfId="16524" xr:uid="{00000000-0005-0000-0000-0000BC290000}"/>
    <cellStyle name="20% - Accent4 5 3 2 3 2 2" xfId="36356" xr:uid="{00000000-0005-0000-0000-0000BD290000}"/>
    <cellStyle name="20% - Accent4 5 3 2 3 3" xfId="26442" xr:uid="{00000000-0005-0000-0000-0000BE290000}"/>
    <cellStyle name="20% - Accent4 5 3 2 4" xfId="11567" xr:uid="{00000000-0005-0000-0000-0000BF290000}"/>
    <cellStyle name="20% - Accent4 5 3 2 4 2" xfId="31399" xr:uid="{00000000-0005-0000-0000-0000C0290000}"/>
    <cellStyle name="20% - Accent4 5 3 2 5" xfId="21485" xr:uid="{00000000-0005-0000-0000-0000C1290000}"/>
    <cellStyle name="20% - Accent4 5 3 3" xfId="2993" xr:uid="{00000000-0005-0000-0000-0000C2290000}"/>
    <cellStyle name="20% - Accent4 5 3 3 2" xfId="7950" xr:uid="{00000000-0005-0000-0000-0000C3290000}"/>
    <cellStyle name="20% - Accent4 5 3 3 2 2" xfId="17864" xr:uid="{00000000-0005-0000-0000-0000C4290000}"/>
    <cellStyle name="20% - Accent4 5 3 3 2 2 2" xfId="37696" xr:uid="{00000000-0005-0000-0000-0000C5290000}"/>
    <cellStyle name="20% - Accent4 5 3 3 2 3" xfId="27782" xr:uid="{00000000-0005-0000-0000-0000C6290000}"/>
    <cellStyle name="20% - Accent4 5 3 3 3" xfId="12907" xr:uid="{00000000-0005-0000-0000-0000C7290000}"/>
    <cellStyle name="20% - Accent4 5 3 3 3 2" xfId="32739" xr:uid="{00000000-0005-0000-0000-0000C8290000}"/>
    <cellStyle name="20% - Accent4 5 3 3 4" xfId="22825" xr:uid="{00000000-0005-0000-0000-0000C9290000}"/>
    <cellStyle name="20% - Accent4 5 3 4" xfId="2365" xr:uid="{00000000-0005-0000-0000-0000CA290000}"/>
    <cellStyle name="20% - Accent4 5 3 4 2" xfId="7332" xr:uid="{00000000-0005-0000-0000-0000CB290000}"/>
    <cellStyle name="20% - Accent4 5 3 4 2 2" xfId="17246" xr:uid="{00000000-0005-0000-0000-0000CC290000}"/>
    <cellStyle name="20% - Accent4 5 3 4 2 2 2" xfId="37078" xr:uid="{00000000-0005-0000-0000-0000CD290000}"/>
    <cellStyle name="20% - Accent4 5 3 4 2 3" xfId="27164" xr:uid="{00000000-0005-0000-0000-0000CE290000}"/>
    <cellStyle name="20% - Accent4 5 3 4 3" xfId="12289" xr:uid="{00000000-0005-0000-0000-0000CF290000}"/>
    <cellStyle name="20% - Accent4 5 3 4 3 2" xfId="32121" xr:uid="{00000000-0005-0000-0000-0000D0290000}"/>
    <cellStyle name="20% - Accent4 5 3 4 4" xfId="22207" xr:uid="{00000000-0005-0000-0000-0000D1290000}"/>
    <cellStyle name="20% - Accent4 5 3 5" xfId="972" xr:uid="{00000000-0005-0000-0000-0000D2290000}"/>
    <cellStyle name="20% - Accent4 5 3 5 2" xfId="5948" xr:uid="{00000000-0005-0000-0000-0000D3290000}"/>
    <cellStyle name="20% - Accent4 5 3 5 2 2" xfId="15862" xr:uid="{00000000-0005-0000-0000-0000D4290000}"/>
    <cellStyle name="20% - Accent4 5 3 5 2 2 2" xfId="35694" xr:uid="{00000000-0005-0000-0000-0000D5290000}"/>
    <cellStyle name="20% - Accent4 5 3 5 2 3" xfId="25780" xr:uid="{00000000-0005-0000-0000-0000D6290000}"/>
    <cellStyle name="20% - Accent4 5 3 5 3" xfId="10905" xr:uid="{00000000-0005-0000-0000-0000D7290000}"/>
    <cellStyle name="20% - Accent4 5 3 5 3 2" xfId="30737" xr:uid="{00000000-0005-0000-0000-0000D8290000}"/>
    <cellStyle name="20% - Accent4 5 3 5 4" xfId="20823" xr:uid="{00000000-0005-0000-0000-0000D9290000}"/>
    <cellStyle name="20% - Accent4 5 3 6" xfId="4273" xr:uid="{00000000-0005-0000-0000-0000DA290000}"/>
    <cellStyle name="20% - Accent4 5 3 6 2" xfId="9230" xr:uid="{00000000-0005-0000-0000-0000DB290000}"/>
    <cellStyle name="20% - Accent4 5 3 6 2 2" xfId="19144" xr:uid="{00000000-0005-0000-0000-0000DC290000}"/>
    <cellStyle name="20% - Accent4 5 3 6 2 2 2" xfId="38976" xr:uid="{00000000-0005-0000-0000-0000DD290000}"/>
    <cellStyle name="20% - Accent4 5 3 6 2 3" xfId="29062" xr:uid="{00000000-0005-0000-0000-0000DE290000}"/>
    <cellStyle name="20% - Accent4 5 3 6 3" xfId="14187" xr:uid="{00000000-0005-0000-0000-0000DF290000}"/>
    <cellStyle name="20% - Accent4 5 3 6 3 2" xfId="34019" xr:uid="{00000000-0005-0000-0000-0000E0290000}"/>
    <cellStyle name="20% - Accent4 5 3 6 4" xfId="24105" xr:uid="{00000000-0005-0000-0000-0000E1290000}"/>
    <cellStyle name="20% - Accent4 5 3 7" xfId="4831" xr:uid="{00000000-0005-0000-0000-0000E2290000}"/>
    <cellStyle name="20% - Accent4 5 3 7 2" xfId="9788" xr:uid="{00000000-0005-0000-0000-0000E3290000}"/>
    <cellStyle name="20% - Accent4 5 3 7 2 2" xfId="19702" xr:uid="{00000000-0005-0000-0000-0000E4290000}"/>
    <cellStyle name="20% - Accent4 5 3 7 2 2 2" xfId="39534" xr:uid="{00000000-0005-0000-0000-0000E5290000}"/>
    <cellStyle name="20% - Accent4 5 3 7 2 3" xfId="29620" xr:uid="{00000000-0005-0000-0000-0000E6290000}"/>
    <cellStyle name="20% - Accent4 5 3 7 3" xfId="14745" xr:uid="{00000000-0005-0000-0000-0000E7290000}"/>
    <cellStyle name="20% - Accent4 5 3 7 3 2" xfId="34577" xr:uid="{00000000-0005-0000-0000-0000E8290000}"/>
    <cellStyle name="20% - Accent4 5 3 7 4" xfId="24663" xr:uid="{00000000-0005-0000-0000-0000E9290000}"/>
    <cellStyle name="20% - Accent4 5 3 8" xfId="5389" xr:uid="{00000000-0005-0000-0000-0000EA290000}"/>
    <cellStyle name="20% - Accent4 5 3 8 2" xfId="15303" xr:uid="{00000000-0005-0000-0000-0000EB290000}"/>
    <cellStyle name="20% - Accent4 5 3 8 2 2" xfId="35135" xr:uid="{00000000-0005-0000-0000-0000EC290000}"/>
    <cellStyle name="20% - Accent4 5 3 8 3" xfId="25221" xr:uid="{00000000-0005-0000-0000-0000ED290000}"/>
    <cellStyle name="20% - Accent4 5 3 9" xfId="10346" xr:uid="{00000000-0005-0000-0000-0000EE290000}"/>
    <cellStyle name="20% - Accent4 5 3 9 2" xfId="30178" xr:uid="{00000000-0005-0000-0000-0000EF290000}"/>
    <cellStyle name="20% - Accent4 5 4" xfId="1283" xr:uid="{00000000-0005-0000-0000-0000F0290000}"/>
    <cellStyle name="20% - Accent4 5 4 2" xfId="3296" xr:uid="{00000000-0005-0000-0000-0000F1290000}"/>
    <cellStyle name="20% - Accent4 5 4 2 2" xfId="8253" xr:uid="{00000000-0005-0000-0000-0000F2290000}"/>
    <cellStyle name="20% - Accent4 5 4 2 2 2" xfId="18167" xr:uid="{00000000-0005-0000-0000-0000F3290000}"/>
    <cellStyle name="20% - Accent4 5 4 2 2 2 2" xfId="37999" xr:uid="{00000000-0005-0000-0000-0000F4290000}"/>
    <cellStyle name="20% - Accent4 5 4 2 2 3" xfId="28085" xr:uid="{00000000-0005-0000-0000-0000F5290000}"/>
    <cellStyle name="20% - Accent4 5 4 2 3" xfId="13210" xr:uid="{00000000-0005-0000-0000-0000F6290000}"/>
    <cellStyle name="20% - Accent4 5 4 2 3 2" xfId="33042" xr:uid="{00000000-0005-0000-0000-0000F7290000}"/>
    <cellStyle name="20% - Accent4 5 4 2 4" xfId="23128" xr:uid="{00000000-0005-0000-0000-0000F8290000}"/>
    <cellStyle name="20% - Accent4 5 4 3" xfId="6251" xr:uid="{00000000-0005-0000-0000-0000F9290000}"/>
    <cellStyle name="20% - Accent4 5 4 3 2" xfId="16165" xr:uid="{00000000-0005-0000-0000-0000FA290000}"/>
    <cellStyle name="20% - Accent4 5 4 3 2 2" xfId="35997" xr:uid="{00000000-0005-0000-0000-0000FB290000}"/>
    <cellStyle name="20% - Accent4 5 4 3 3" xfId="26083" xr:uid="{00000000-0005-0000-0000-0000FC290000}"/>
    <cellStyle name="20% - Accent4 5 4 4" xfId="11208" xr:uid="{00000000-0005-0000-0000-0000FD290000}"/>
    <cellStyle name="20% - Accent4 5 4 4 2" xfId="31040" xr:uid="{00000000-0005-0000-0000-0000FE290000}"/>
    <cellStyle name="20% - Accent4 5 4 5" xfId="21126" xr:uid="{00000000-0005-0000-0000-0000FF290000}"/>
    <cellStyle name="20% - Accent4 5 5" xfId="2711" xr:uid="{00000000-0005-0000-0000-0000002A0000}"/>
    <cellStyle name="20% - Accent4 5 5 2" xfId="7671" xr:uid="{00000000-0005-0000-0000-0000012A0000}"/>
    <cellStyle name="20% - Accent4 5 5 2 2" xfId="17585" xr:uid="{00000000-0005-0000-0000-0000022A0000}"/>
    <cellStyle name="20% - Accent4 5 5 2 2 2" xfId="37417" xr:uid="{00000000-0005-0000-0000-0000032A0000}"/>
    <cellStyle name="20% - Accent4 5 5 2 3" xfId="27503" xr:uid="{00000000-0005-0000-0000-0000042A0000}"/>
    <cellStyle name="20% - Accent4 5 5 3" xfId="12628" xr:uid="{00000000-0005-0000-0000-0000052A0000}"/>
    <cellStyle name="20% - Accent4 5 5 3 2" xfId="32460" xr:uid="{00000000-0005-0000-0000-0000062A0000}"/>
    <cellStyle name="20% - Accent4 5 5 4" xfId="22546" xr:uid="{00000000-0005-0000-0000-0000072A0000}"/>
    <cellStyle name="20% - Accent4 5 6" xfId="2006" xr:uid="{00000000-0005-0000-0000-0000082A0000}"/>
    <cellStyle name="20% - Accent4 5 6 2" xfId="6973" xr:uid="{00000000-0005-0000-0000-0000092A0000}"/>
    <cellStyle name="20% - Accent4 5 6 2 2" xfId="16887" xr:uid="{00000000-0005-0000-0000-00000A2A0000}"/>
    <cellStyle name="20% - Accent4 5 6 2 2 2" xfId="36719" xr:uid="{00000000-0005-0000-0000-00000B2A0000}"/>
    <cellStyle name="20% - Accent4 5 6 2 3" xfId="26805" xr:uid="{00000000-0005-0000-0000-00000C2A0000}"/>
    <cellStyle name="20% - Accent4 5 6 3" xfId="11930" xr:uid="{00000000-0005-0000-0000-00000D2A0000}"/>
    <cellStyle name="20% - Accent4 5 6 3 2" xfId="31762" xr:uid="{00000000-0005-0000-0000-00000E2A0000}"/>
    <cellStyle name="20% - Accent4 5 6 4" xfId="21848" xr:uid="{00000000-0005-0000-0000-00000F2A0000}"/>
    <cellStyle name="20% - Accent4 5 7" xfId="692" xr:uid="{00000000-0005-0000-0000-0000102A0000}"/>
    <cellStyle name="20% - Accent4 5 7 2" xfId="5669" xr:uid="{00000000-0005-0000-0000-0000112A0000}"/>
    <cellStyle name="20% - Accent4 5 7 2 2" xfId="15583" xr:uid="{00000000-0005-0000-0000-0000122A0000}"/>
    <cellStyle name="20% - Accent4 5 7 2 2 2" xfId="35415" xr:uid="{00000000-0005-0000-0000-0000132A0000}"/>
    <cellStyle name="20% - Accent4 5 7 2 3" xfId="25501" xr:uid="{00000000-0005-0000-0000-0000142A0000}"/>
    <cellStyle name="20% - Accent4 5 7 3" xfId="10626" xr:uid="{00000000-0005-0000-0000-0000152A0000}"/>
    <cellStyle name="20% - Accent4 5 7 3 2" xfId="30458" xr:uid="{00000000-0005-0000-0000-0000162A0000}"/>
    <cellStyle name="20% - Accent4 5 7 4" xfId="20544" xr:uid="{00000000-0005-0000-0000-0000172A0000}"/>
    <cellStyle name="20% - Accent4 5 8" xfId="3994" xr:uid="{00000000-0005-0000-0000-0000182A0000}"/>
    <cellStyle name="20% - Accent4 5 8 2" xfId="8951" xr:uid="{00000000-0005-0000-0000-0000192A0000}"/>
    <cellStyle name="20% - Accent4 5 8 2 2" xfId="18865" xr:uid="{00000000-0005-0000-0000-00001A2A0000}"/>
    <cellStyle name="20% - Accent4 5 8 2 2 2" xfId="38697" xr:uid="{00000000-0005-0000-0000-00001B2A0000}"/>
    <cellStyle name="20% - Accent4 5 8 2 3" xfId="28783" xr:uid="{00000000-0005-0000-0000-00001C2A0000}"/>
    <cellStyle name="20% - Accent4 5 8 3" xfId="13908" xr:uid="{00000000-0005-0000-0000-00001D2A0000}"/>
    <cellStyle name="20% - Accent4 5 8 3 2" xfId="33740" xr:uid="{00000000-0005-0000-0000-00001E2A0000}"/>
    <cellStyle name="20% - Accent4 5 8 4" xfId="23826" xr:uid="{00000000-0005-0000-0000-00001F2A0000}"/>
    <cellStyle name="20% - Accent4 5 9" xfId="4552" xr:uid="{00000000-0005-0000-0000-0000202A0000}"/>
    <cellStyle name="20% - Accent4 5 9 2" xfId="9509" xr:uid="{00000000-0005-0000-0000-0000212A0000}"/>
    <cellStyle name="20% - Accent4 5 9 2 2" xfId="19423" xr:uid="{00000000-0005-0000-0000-0000222A0000}"/>
    <cellStyle name="20% - Accent4 5 9 2 2 2" xfId="39255" xr:uid="{00000000-0005-0000-0000-0000232A0000}"/>
    <cellStyle name="20% - Accent4 5 9 2 3" xfId="29341" xr:uid="{00000000-0005-0000-0000-0000242A0000}"/>
    <cellStyle name="20% - Accent4 5 9 3" xfId="14466" xr:uid="{00000000-0005-0000-0000-0000252A0000}"/>
    <cellStyle name="20% - Accent4 5 9 3 2" xfId="34298" xr:uid="{00000000-0005-0000-0000-0000262A0000}"/>
    <cellStyle name="20% - Accent4 5 9 4" xfId="24384" xr:uid="{00000000-0005-0000-0000-0000272A0000}"/>
    <cellStyle name="20% - Accent4 6" xfId="202" xr:uid="{00000000-0005-0000-0000-0000282A0000}"/>
    <cellStyle name="20% - Accent4 6 10" xfId="10140" xr:uid="{00000000-0005-0000-0000-0000292A0000}"/>
    <cellStyle name="20% - Accent4 6 10 2" xfId="29972" xr:uid="{00000000-0005-0000-0000-00002A2A0000}"/>
    <cellStyle name="20% - Accent4 6 11" xfId="20058" xr:uid="{00000000-0005-0000-0000-00002B2A0000}"/>
    <cellStyle name="20% - Accent4 6 2" xfId="484" xr:uid="{00000000-0005-0000-0000-00002C2A0000}"/>
    <cellStyle name="20% - Accent4 6 2 10" xfId="20337" xr:uid="{00000000-0005-0000-0000-00002D2A0000}"/>
    <cellStyle name="20% - Accent4 6 2 2" xfId="1732" xr:uid="{00000000-0005-0000-0000-00002E2A0000}"/>
    <cellStyle name="20% - Accent4 6 2 2 2" xfId="3745" xr:uid="{00000000-0005-0000-0000-00002F2A0000}"/>
    <cellStyle name="20% - Accent4 6 2 2 2 2" xfId="8702" xr:uid="{00000000-0005-0000-0000-0000302A0000}"/>
    <cellStyle name="20% - Accent4 6 2 2 2 2 2" xfId="18616" xr:uid="{00000000-0005-0000-0000-0000312A0000}"/>
    <cellStyle name="20% - Accent4 6 2 2 2 2 2 2" xfId="38448" xr:uid="{00000000-0005-0000-0000-0000322A0000}"/>
    <cellStyle name="20% - Accent4 6 2 2 2 2 3" xfId="28534" xr:uid="{00000000-0005-0000-0000-0000332A0000}"/>
    <cellStyle name="20% - Accent4 6 2 2 2 3" xfId="13659" xr:uid="{00000000-0005-0000-0000-0000342A0000}"/>
    <cellStyle name="20% - Accent4 6 2 2 2 3 2" xfId="33491" xr:uid="{00000000-0005-0000-0000-0000352A0000}"/>
    <cellStyle name="20% - Accent4 6 2 2 2 4" xfId="23577" xr:uid="{00000000-0005-0000-0000-0000362A0000}"/>
    <cellStyle name="20% - Accent4 6 2 2 3" xfId="6700" xr:uid="{00000000-0005-0000-0000-0000372A0000}"/>
    <cellStyle name="20% - Accent4 6 2 2 3 2" xfId="16614" xr:uid="{00000000-0005-0000-0000-0000382A0000}"/>
    <cellStyle name="20% - Accent4 6 2 2 3 2 2" xfId="36446" xr:uid="{00000000-0005-0000-0000-0000392A0000}"/>
    <cellStyle name="20% - Accent4 6 2 2 3 3" xfId="26532" xr:uid="{00000000-0005-0000-0000-00003A2A0000}"/>
    <cellStyle name="20% - Accent4 6 2 2 4" xfId="11657" xr:uid="{00000000-0005-0000-0000-00003B2A0000}"/>
    <cellStyle name="20% - Accent4 6 2 2 4 2" xfId="31489" xr:uid="{00000000-0005-0000-0000-00003C2A0000}"/>
    <cellStyle name="20% - Accent4 6 2 2 5" xfId="21575" xr:uid="{00000000-0005-0000-0000-00003D2A0000}"/>
    <cellStyle name="20% - Accent4 6 2 3" xfId="3066" xr:uid="{00000000-0005-0000-0000-00003E2A0000}"/>
    <cellStyle name="20% - Accent4 6 2 3 2" xfId="8023" xr:uid="{00000000-0005-0000-0000-00003F2A0000}"/>
    <cellStyle name="20% - Accent4 6 2 3 2 2" xfId="17937" xr:uid="{00000000-0005-0000-0000-0000402A0000}"/>
    <cellStyle name="20% - Accent4 6 2 3 2 2 2" xfId="37769" xr:uid="{00000000-0005-0000-0000-0000412A0000}"/>
    <cellStyle name="20% - Accent4 6 2 3 2 3" xfId="27855" xr:uid="{00000000-0005-0000-0000-0000422A0000}"/>
    <cellStyle name="20% - Accent4 6 2 3 3" xfId="12980" xr:uid="{00000000-0005-0000-0000-0000432A0000}"/>
    <cellStyle name="20% - Accent4 6 2 3 3 2" xfId="32812" xr:uid="{00000000-0005-0000-0000-0000442A0000}"/>
    <cellStyle name="20% - Accent4 6 2 3 4" xfId="22898" xr:uid="{00000000-0005-0000-0000-0000452A0000}"/>
    <cellStyle name="20% - Accent4 6 2 4" xfId="2455" xr:uid="{00000000-0005-0000-0000-0000462A0000}"/>
    <cellStyle name="20% - Accent4 6 2 4 2" xfId="7422" xr:uid="{00000000-0005-0000-0000-0000472A0000}"/>
    <cellStyle name="20% - Accent4 6 2 4 2 2" xfId="17336" xr:uid="{00000000-0005-0000-0000-0000482A0000}"/>
    <cellStyle name="20% - Accent4 6 2 4 2 2 2" xfId="37168" xr:uid="{00000000-0005-0000-0000-0000492A0000}"/>
    <cellStyle name="20% - Accent4 6 2 4 2 3" xfId="27254" xr:uid="{00000000-0005-0000-0000-00004A2A0000}"/>
    <cellStyle name="20% - Accent4 6 2 4 3" xfId="12379" xr:uid="{00000000-0005-0000-0000-00004B2A0000}"/>
    <cellStyle name="20% - Accent4 6 2 4 3 2" xfId="32211" xr:uid="{00000000-0005-0000-0000-00004C2A0000}"/>
    <cellStyle name="20% - Accent4 6 2 4 4" xfId="22297" xr:uid="{00000000-0005-0000-0000-00004D2A0000}"/>
    <cellStyle name="20% - Accent4 6 2 5" xfId="1045" xr:uid="{00000000-0005-0000-0000-00004E2A0000}"/>
    <cellStyle name="20% - Accent4 6 2 5 2" xfId="6021" xr:uid="{00000000-0005-0000-0000-00004F2A0000}"/>
    <cellStyle name="20% - Accent4 6 2 5 2 2" xfId="15935" xr:uid="{00000000-0005-0000-0000-0000502A0000}"/>
    <cellStyle name="20% - Accent4 6 2 5 2 2 2" xfId="35767" xr:uid="{00000000-0005-0000-0000-0000512A0000}"/>
    <cellStyle name="20% - Accent4 6 2 5 2 3" xfId="25853" xr:uid="{00000000-0005-0000-0000-0000522A0000}"/>
    <cellStyle name="20% - Accent4 6 2 5 3" xfId="10978" xr:uid="{00000000-0005-0000-0000-0000532A0000}"/>
    <cellStyle name="20% - Accent4 6 2 5 3 2" xfId="30810" xr:uid="{00000000-0005-0000-0000-0000542A0000}"/>
    <cellStyle name="20% - Accent4 6 2 5 4" xfId="20896" xr:uid="{00000000-0005-0000-0000-0000552A0000}"/>
    <cellStyle name="20% - Accent4 6 2 6" xfId="4346" xr:uid="{00000000-0005-0000-0000-0000562A0000}"/>
    <cellStyle name="20% - Accent4 6 2 6 2" xfId="9303" xr:uid="{00000000-0005-0000-0000-0000572A0000}"/>
    <cellStyle name="20% - Accent4 6 2 6 2 2" xfId="19217" xr:uid="{00000000-0005-0000-0000-0000582A0000}"/>
    <cellStyle name="20% - Accent4 6 2 6 2 2 2" xfId="39049" xr:uid="{00000000-0005-0000-0000-0000592A0000}"/>
    <cellStyle name="20% - Accent4 6 2 6 2 3" xfId="29135" xr:uid="{00000000-0005-0000-0000-00005A2A0000}"/>
    <cellStyle name="20% - Accent4 6 2 6 3" xfId="14260" xr:uid="{00000000-0005-0000-0000-00005B2A0000}"/>
    <cellStyle name="20% - Accent4 6 2 6 3 2" xfId="34092" xr:uid="{00000000-0005-0000-0000-00005C2A0000}"/>
    <cellStyle name="20% - Accent4 6 2 6 4" xfId="24178" xr:uid="{00000000-0005-0000-0000-00005D2A0000}"/>
    <cellStyle name="20% - Accent4 6 2 7" xfId="4904" xr:uid="{00000000-0005-0000-0000-00005E2A0000}"/>
    <cellStyle name="20% - Accent4 6 2 7 2" xfId="9861" xr:uid="{00000000-0005-0000-0000-00005F2A0000}"/>
    <cellStyle name="20% - Accent4 6 2 7 2 2" xfId="19775" xr:uid="{00000000-0005-0000-0000-0000602A0000}"/>
    <cellStyle name="20% - Accent4 6 2 7 2 2 2" xfId="39607" xr:uid="{00000000-0005-0000-0000-0000612A0000}"/>
    <cellStyle name="20% - Accent4 6 2 7 2 3" xfId="29693" xr:uid="{00000000-0005-0000-0000-0000622A0000}"/>
    <cellStyle name="20% - Accent4 6 2 7 3" xfId="14818" xr:uid="{00000000-0005-0000-0000-0000632A0000}"/>
    <cellStyle name="20% - Accent4 6 2 7 3 2" xfId="34650" xr:uid="{00000000-0005-0000-0000-0000642A0000}"/>
    <cellStyle name="20% - Accent4 6 2 7 4" xfId="24736" xr:uid="{00000000-0005-0000-0000-0000652A0000}"/>
    <cellStyle name="20% - Accent4 6 2 8" xfId="5462" xr:uid="{00000000-0005-0000-0000-0000662A0000}"/>
    <cellStyle name="20% - Accent4 6 2 8 2" xfId="15376" xr:uid="{00000000-0005-0000-0000-0000672A0000}"/>
    <cellStyle name="20% - Accent4 6 2 8 2 2" xfId="35208" xr:uid="{00000000-0005-0000-0000-0000682A0000}"/>
    <cellStyle name="20% - Accent4 6 2 8 3" xfId="25294" xr:uid="{00000000-0005-0000-0000-0000692A0000}"/>
    <cellStyle name="20% - Accent4 6 2 9" xfId="10419" xr:uid="{00000000-0005-0000-0000-00006A2A0000}"/>
    <cellStyle name="20% - Accent4 6 2 9 2" xfId="30251" xr:uid="{00000000-0005-0000-0000-00006B2A0000}"/>
    <cellStyle name="20% - Accent4 6 3" xfId="1373" xr:uid="{00000000-0005-0000-0000-00006C2A0000}"/>
    <cellStyle name="20% - Accent4 6 3 2" xfId="3386" xr:uid="{00000000-0005-0000-0000-00006D2A0000}"/>
    <cellStyle name="20% - Accent4 6 3 2 2" xfId="8343" xr:uid="{00000000-0005-0000-0000-00006E2A0000}"/>
    <cellStyle name="20% - Accent4 6 3 2 2 2" xfId="18257" xr:uid="{00000000-0005-0000-0000-00006F2A0000}"/>
    <cellStyle name="20% - Accent4 6 3 2 2 2 2" xfId="38089" xr:uid="{00000000-0005-0000-0000-0000702A0000}"/>
    <cellStyle name="20% - Accent4 6 3 2 2 3" xfId="28175" xr:uid="{00000000-0005-0000-0000-0000712A0000}"/>
    <cellStyle name="20% - Accent4 6 3 2 3" xfId="13300" xr:uid="{00000000-0005-0000-0000-0000722A0000}"/>
    <cellStyle name="20% - Accent4 6 3 2 3 2" xfId="33132" xr:uid="{00000000-0005-0000-0000-0000732A0000}"/>
    <cellStyle name="20% - Accent4 6 3 2 4" xfId="23218" xr:uid="{00000000-0005-0000-0000-0000742A0000}"/>
    <cellStyle name="20% - Accent4 6 3 3" xfId="6341" xr:uid="{00000000-0005-0000-0000-0000752A0000}"/>
    <cellStyle name="20% - Accent4 6 3 3 2" xfId="16255" xr:uid="{00000000-0005-0000-0000-0000762A0000}"/>
    <cellStyle name="20% - Accent4 6 3 3 2 2" xfId="36087" xr:uid="{00000000-0005-0000-0000-0000772A0000}"/>
    <cellStyle name="20% - Accent4 6 3 3 3" xfId="26173" xr:uid="{00000000-0005-0000-0000-0000782A0000}"/>
    <cellStyle name="20% - Accent4 6 3 4" xfId="11298" xr:uid="{00000000-0005-0000-0000-0000792A0000}"/>
    <cellStyle name="20% - Accent4 6 3 4 2" xfId="31130" xr:uid="{00000000-0005-0000-0000-00007A2A0000}"/>
    <cellStyle name="20% - Accent4 6 3 5" xfId="21216" xr:uid="{00000000-0005-0000-0000-00007B2A0000}"/>
    <cellStyle name="20% - Accent4 6 4" xfId="2785" xr:uid="{00000000-0005-0000-0000-00007C2A0000}"/>
    <cellStyle name="20% - Accent4 6 4 2" xfId="7744" xr:uid="{00000000-0005-0000-0000-00007D2A0000}"/>
    <cellStyle name="20% - Accent4 6 4 2 2" xfId="17658" xr:uid="{00000000-0005-0000-0000-00007E2A0000}"/>
    <cellStyle name="20% - Accent4 6 4 2 2 2" xfId="37490" xr:uid="{00000000-0005-0000-0000-00007F2A0000}"/>
    <cellStyle name="20% - Accent4 6 4 2 3" xfId="27576" xr:uid="{00000000-0005-0000-0000-0000802A0000}"/>
    <cellStyle name="20% - Accent4 6 4 3" xfId="12701" xr:uid="{00000000-0005-0000-0000-0000812A0000}"/>
    <cellStyle name="20% - Accent4 6 4 3 2" xfId="32533" xr:uid="{00000000-0005-0000-0000-0000822A0000}"/>
    <cellStyle name="20% - Accent4 6 4 4" xfId="22619" xr:uid="{00000000-0005-0000-0000-0000832A0000}"/>
    <cellStyle name="20% - Accent4 6 5" xfId="2096" xr:uid="{00000000-0005-0000-0000-0000842A0000}"/>
    <cellStyle name="20% - Accent4 6 5 2" xfId="7063" xr:uid="{00000000-0005-0000-0000-0000852A0000}"/>
    <cellStyle name="20% - Accent4 6 5 2 2" xfId="16977" xr:uid="{00000000-0005-0000-0000-0000862A0000}"/>
    <cellStyle name="20% - Accent4 6 5 2 2 2" xfId="36809" xr:uid="{00000000-0005-0000-0000-0000872A0000}"/>
    <cellStyle name="20% - Accent4 6 5 2 3" xfId="26895" xr:uid="{00000000-0005-0000-0000-0000882A0000}"/>
    <cellStyle name="20% - Accent4 6 5 3" xfId="12020" xr:uid="{00000000-0005-0000-0000-0000892A0000}"/>
    <cellStyle name="20% - Accent4 6 5 3 2" xfId="31852" xr:uid="{00000000-0005-0000-0000-00008A2A0000}"/>
    <cellStyle name="20% - Accent4 6 5 4" xfId="21938" xr:uid="{00000000-0005-0000-0000-00008B2A0000}"/>
    <cellStyle name="20% - Accent4 6 6" xfId="765" xr:uid="{00000000-0005-0000-0000-00008C2A0000}"/>
    <cellStyle name="20% - Accent4 6 6 2" xfId="5742" xr:uid="{00000000-0005-0000-0000-00008D2A0000}"/>
    <cellStyle name="20% - Accent4 6 6 2 2" xfId="15656" xr:uid="{00000000-0005-0000-0000-00008E2A0000}"/>
    <cellStyle name="20% - Accent4 6 6 2 2 2" xfId="35488" xr:uid="{00000000-0005-0000-0000-00008F2A0000}"/>
    <cellStyle name="20% - Accent4 6 6 2 3" xfId="25574" xr:uid="{00000000-0005-0000-0000-0000902A0000}"/>
    <cellStyle name="20% - Accent4 6 6 3" xfId="10699" xr:uid="{00000000-0005-0000-0000-0000912A0000}"/>
    <cellStyle name="20% - Accent4 6 6 3 2" xfId="30531" xr:uid="{00000000-0005-0000-0000-0000922A0000}"/>
    <cellStyle name="20% - Accent4 6 6 4" xfId="20617" xr:uid="{00000000-0005-0000-0000-0000932A0000}"/>
    <cellStyle name="20% - Accent4 6 7" xfId="4067" xr:uid="{00000000-0005-0000-0000-0000942A0000}"/>
    <cellStyle name="20% - Accent4 6 7 2" xfId="9024" xr:uid="{00000000-0005-0000-0000-0000952A0000}"/>
    <cellStyle name="20% - Accent4 6 7 2 2" xfId="18938" xr:uid="{00000000-0005-0000-0000-0000962A0000}"/>
    <cellStyle name="20% - Accent4 6 7 2 2 2" xfId="38770" xr:uid="{00000000-0005-0000-0000-0000972A0000}"/>
    <cellStyle name="20% - Accent4 6 7 2 3" xfId="28856" xr:uid="{00000000-0005-0000-0000-0000982A0000}"/>
    <cellStyle name="20% - Accent4 6 7 3" xfId="13981" xr:uid="{00000000-0005-0000-0000-0000992A0000}"/>
    <cellStyle name="20% - Accent4 6 7 3 2" xfId="33813" xr:uid="{00000000-0005-0000-0000-00009A2A0000}"/>
    <cellStyle name="20% - Accent4 6 7 4" xfId="23899" xr:uid="{00000000-0005-0000-0000-00009B2A0000}"/>
    <cellStyle name="20% - Accent4 6 8" xfId="4625" xr:uid="{00000000-0005-0000-0000-00009C2A0000}"/>
    <cellStyle name="20% - Accent4 6 8 2" xfId="9582" xr:uid="{00000000-0005-0000-0000-00009D2A0000}"/>
    <cellStyle name="20% - Accent4 6 8 2 2" xfId="19496" xr:uid="{00000000-0005-0000-0000-00009E2A0000}"/>
    <cellStyle name="20% - Accent4 6 8 2 2 2" xfId="39328" xr:uid="{00000000-0005-0000-0000-00009F2A0000}"/>
    <cellStyle name="20% - Accent4 6 8 2 3" xfId="29414" xr:uid="{00000000-0005-0000-0000-0000A02A0000}"/>
    <cellStyle name="20% - Accent4 6 8 3" xfId="14539" xr:uid="{00000000-0005-0000-0000-0000A12A0000}"/>
    <cellStyle name="20% - Accent4 6 8 3 2" xfId="34371" xr:uid="{00000000-0005-0000-0000-0000A22A0000}"/>
    <cellStyle name="20% - Accent4 6 8 4" xfId="24457" xr:uid="{00000000-0005-0000-0000-0000A32A0000}"/>
    <cellStyle name="20% - Accent4 6 9" xfId="5183" xr:uid="{00000000-0005-0000-0000-0000A42A0000}"/>
    <cellStyle name="20% - Accent4 6 9 2" xfId="15097" xr:uid="{00000000-0005-0000-0000-0000A52A0000}"/>
    <cellStyle name="20% - Accent4 6 9 2 2" xfId="34929" xr:uid="{00000000-0005-0000-0000-0000A62A0000}"/>
    <cellStyle name="20% - Accent4 6 9 3" xfId="25015" xr:uid="{00000000-0005-0000-0000-0000A72A0000}"/>
    <cellStyle name="20% - Accent4 7" xfId="345" xr:uid="{00000000-0005-0000-0000-0000A82A0000}"/>
    <cellStyle name="20% - Accent4 7 10" xfId="20198" xr:uid="{00000000-0005-0000-0000-0000A92A0000}"/>
    <cellStyle name="20% - Accent4 7 2" xfId="1552" xr:uid="{00000000-0005-0000-0000-0000AA2A0000}"/>
    <cellStyle name="20% - Accent4 7 2 2" xfId="3565" xr:uid="{00000000-0005-0000-0000-0000AB2A0000}"/>
    <cellStyle name="20% - Accent4 7 2 2 2" xfId="8522" xr:uid="{00000000-0005-0000-0000-0000AC2A0000}"/>
    <cellStyle name="20% - Accent4 7 2 2 2 2" xfId="18436" xr:uid="{00000000-0005-0000-0000-0000AD2A0000}"/>
    <cellStyle name="20% - Accent4 7 2 2 2 2 2" xfId="38268" xr:uid="{00000000-0005-0000-0000-0000AE2A0000}"/>
    <cellStyle name="20% - Accent4 7 2 2 2 3" xfId="28354" xr:uid="{00000000-0005-0000-0000-0000AF2A0000}"/>
    <cellStyle name="20% - Accent4 7 2 2 3" xfId="13479" xr:uid="{00000000-0005-0000-0000-0000B02A0000}"/>
    <cellStyle name="20% - Accent4 7 2 2 3 2" xfId="33311" xr:uid="{00000000-0005-0000-0000-0000B12A0000}"/>
    <cellStyle name="20% - Accent4 7 2 2 4" xfId="23397" xr:uid="{00000000-0005-0000-0000-0000B22A0000}"/>
    <cellStyle name="20% - Accent4 7 2 3" xfId="6520" xr:uid="{00000000-0005-0000-0000-0000B32A0000}"/>
    <cellStyle name="20% - Accent4 7 2 3 2" xfId="16434" xr:uid="{00000000-0005-0000-0000-0000B42A0000}"/>
    <cellStyle name="20% - Accent4 7 2 3 2 2" xfId="36266" xr:uid="{00000000-0005-0000-0000-0000B52A0000}"/>
    <cellStyle name="20% - Accent4 7 2 3 3" xfId="26352" xr:uid="{00000000-0005-0000-0000-0000B62A0000}"/>
    <cellStyle name="20% - Accent4 7 2 4" xfId="11477" xr:uid="{00000000-0005-0000-0000-0000B72A0000}"/>
    <cellStyle name="20% - Accent4 7 2 4 2" xfId="31309" xr:uid="{00000000-0005-0000-0000-0000B82A0000}"/>
    <cellStyle name="20% - Accent4 7 2 5" xfId="21395" xr:uid="{00000000-0005-0000-0000-0000B92A0000}"/>
    <cellStyle name="20% - Accent4 7 3" xfId="2927" xr:uid="{00000000-0005-0000-0000-0000BA2A0000}"/>
    <cellStyle name="20% - Accent4 7 3 2" xfId="7884" xr:uid="{00000000-0005-0000-0000-0000BB2A0000}"/>
    <cellStyle name="20% - Accent4 7 3 2 2" xfId="17798" xr:uid="{00000000-0005-0000-0000-0000BC2A0000}"/>
    <cellStyle name="20% - Accent4 7 3 2 2 2" xfId="37630" xr:uid="{00000000-0005-0000-0000-0000BD2A0000}"/>
    <cellStyle name="20% - Accent4 7 3 2 3" xfId="27716" xr:uid="{00000000-0005-0000-0000-0000BE2A0000}"/>
    <cellStyle name="20% - Accent4 7 3 3" xfId="12841" xr:uid="{00000000-0005-0000-0000-0000BF2A0000}"/>
    <cellStyle name="20% - Accent4 7 3 3 2" xfId="32673" xr:uid="{00000000-0005-0000-0000-0000C02A0000}"/>
    <cellStyle name="20% - Accent4 7 3 4" xfId="22759" xr:uid="{00000000-0005-0000-0000-0000C12A0000}"/>
    <cellStyle name="20% - Accent4 7 4" xfId="2275" xr:uid="{00000000-0005-0000-0000-0000C22A0000}"/>
    <cellStyle name="20% - Accent4 7 4 2" xfId="7242" xr:uid="{00000000-0005-0000-0000-0000C32A0000}"/>
    <cellStyle name="20% - Accent4 7 4 2 2" xfId="17156" xr:uid="{00000000-0005-0000-0000-0000C42A0000}"/>
    <cellStyle name="20% - Accent4 7 4 2 2 2" xfId="36988" xr:uid="{00000000-0005-0000-0000-0000C52A0000}"/>
    <cellStyle name="20% - Accent4 7 4 2 3" xfId="27074" xr:uid="{00000000-0005-0000-0000-0000C62A0000}"/>
    <cellStyle name="20% - Accent4 7 4 3" xfId="12199" xr:uid="{00000000-0005-0000-0000-0000C72A0000}"/>
    <cellStyle name="20% - Accent4 7 4 3 2" xfId="32031" xr:uid="{00000000-0005-0000-0000-0000C82A0000}"/>
    <cellStyle name="20% - Accent4 7 4 4" xfId="22117" xr:uid="{00000000-0005-0000-0000-0000C92A0000}"/>
    <cellStyle name="20% - Accent4 7 5" xfId="906" xr:uid="{00000000-0005-0000-0000-0000CA2A0000}"/>
    <cellStyle name="20% - Accent4 7 5 2" xfId="5882" xr:uid="{00000000-0005-0000-0000-0000CB2A0000}"/>
    <cellStyle name="20% - Accent4 7 5 2 2" xfId="15796" xr:uid="{00000000-0005-0000-0000-0000CC2A0000}"/>
    <cellStyle name="20% - Accent4 7 5 2 2 2" xfId="35628" xr:uid="{00000000-0005-0000-0000-0000CD2A0000}"/>
    <cellStyle name="20% - Accent4 7 5 2 3" xfId="25714" xr:uid="{00000000-0005-0000-0000-0000CE2A0000}"/>
    <cellStyle name="20% - Accent4 7 5 3" xfId="10839" xr:uid="{00000000-0005-0000-0000-0000CF2A0000}"/>
    <cellStyle name="20% - Accent4 7 5 3 2" xfId="30671" xr:uid="{00000000-0005-0000-0000-0000D02A0000}"/>
    <cellStyle name="20% - Accent4 7 5 4" xfId="20757" xr:uid="{00000000-0005-0000-0000-0000D12A0000}"/>
    <cellStyle name="20% - Accent4 7 6" xfId="4207" xr:uid="{00000000-0005-0000-0000-0000D22A0000}"/>
    <cellStyle name="20% - Accent4 7 6 2" xfId="9164" xr:uid="{00000000-0005-0000-0000-0000D32A0000}"/>
    <cellStyle name="20% - Accent4 7 6 2 2" xfId="19078" xr:uid="{00000000-0005-0000-0000-0000D42A0000}"/>
    <cellStyle name="20% - Accent4 7 6 2 2 2" xfId="38910" xr:uid="{00000000-0005-0000-0000-0000D52A0000}"/>
    <cellStyle name="20% - Accent4 7 6 2 3" xfId="28996" xr:uid="{00000000-0005-0000-0000-0000D62A0000}"/>
    <cellStyle name="20% - Accent4 7 6 3" xfId="14121" xr:uid="{00000000-0005-0000-0000-0000D72A0000}"/>
    <cellStyle name="20% - Accent4 7 6 3 2" xfId="33953" xr:uid="{00000000-0005-0000-0000-0000D82A0000}"/>
    <cellStyle name="20% - Accent4 7 6 4" xfId="24039" xr:uid="{00000000-0005-0000-0000-0000D92A0000}"/>
    <cellStyle name="20% - Accent4 7 7" xfId="4765" xr:uid="{00000000-0005-0000-0000-0000DA2A0000}"/>
    <cellStyle name="20% - Accent4 7 7 2" xfId="9722" xr:uid="{00000000-0005-0000-0000-0000DB2A0000}"/>
    <cellStyle name="20% - Accent4 7 7 2 2" xfId="19636" xr:uid="{00000000-0005-0000-0000-0000DC2A0000}"/>
    <cellStyle name="20% - Accent4 7 7 2 2 2" xfId="39468" xr:uid="{00000000-0005-0000-0000-0000DD2A0000}"/>
    <cellStyle name="20% - Accent4 7 7 2 3" xfId="29554" xr:uid="{00000000-0005-0000-0000-0000DE2A0000}"/>
    <cellStyle name="20% - Accent4 7 7 3" xfId="14679" xr:uid="{00000000-0005-0000-0000-0000DF2A0000}"/>
    <cellStyle name="20% - Accent4 7 7 3 2" xfId="34511" xr:uid="{00000000-0005-0000-0000-0000E02A0000}"/>
    <cellStyle name="20% - Accent4 7 7 4" xfId="24597" xr:uid="{00000000-0005-0000-0000-0000E12A0000}"/>
    <cellStyle name="20% - Accent4 7 8" xfId="5323" xr:uid="{00000000-0005-0000-0000-0000E22A0000}"/>
    <cellStyle name="20% - Accent4 7 8 2" xfId="15237" xr:uid="{00000000-0005-0000-0000-0000E32A0000}"/>
    <cellStyle name="20% - Accent4 7 8 2 2" xfId="35069" xr:uid="{00000000-0005-0000-0000-0000E42A0000}"/>
    <cellStyle name="20% - Accent4 7 8 3" xfId="25155" xr:uid="{00000000-0005-0000-0000-0000E52A0000}"/>
    <cellStyle name="20% - Accent4 7 9" xfId="10280" xr:uid="{00000000-0005-0000-0000-0000E62A0000}"/>
    <cellStyle name="20% - Accent4 7 9 2" xfId="30112" xr:uid="{00000000-0005-0000-0000-0000E72A0000}"/>
    <cellStyle name="20% - Accent4 8" xfId="1186" xr:uid="{00000000-0005-0000-0000-0000E82A0000}"/>
    <cellStyle name="20% - Accent4 8 2" xfId="3206" xr:uid="{00000000-0005-0000-0000-0000E92A0000}"/>
    <cellStyle name="20% - Accent4 8 2 2" xfId="8163" xr:uid="{00000000-0005-0000-0000-0000EA2A0000}"/>
    <cellStyle name="20% - Accent4 8 2 2 2" xfId="18077" xr:uid="{00000000-0005-0000-0000-0000EB2A0000}"/>
    <cellStyle name="20% - Accent4 8 2 2 2 2" xfId="37909" xr:uid="{00000000-0005-0000-0000-0000EC2A0000}"/>
    <cellStyle name="20% - Accent4 8 2 2 3" xfId="27995" xr:uid="{00000000-0005-0000-0000-0000ED2A0000}"/>
    <cellStyle name="20% - Accent4 8 2 3" xfId="13120" xr:uid="{00000000-0005-0000-0000-0000EE2A0000}"/>
    <cellStyle name="20% - Accent4 8 2 3 2" xfId="32952" xr:uid="{00000000-0005-0000-0000-0000EF2A0000}"/>
    <cellStyle name="20% - Accent4 8 2 4" xfId="23038" xr:uid="{00000000-0005-0000-0000-0000F02A0000}"/>
    <cellStyle name="20% - Accent4 8 3" xfId="6161" xr:uid="{00000000-0005-0000-0000-0000F12A0000}"/>
    <cellStyle name="20% - Accent4 8 3 2" xfId="16075" xr:uid="{00000000-0005-0000-0000-0000F22A0000}"/>
    <cellStyle name="20% - Accent4 8 3 2 2" xfId="35907" xr:uid="{00000000-0005-0000-0000-0000F32A0000}"/>
    <cellStyle name="20% - Accent4 8 3 3" xfId="25993" xr:uid="{00000000-0005-0000-0000-0000F42A0000}"/>
    <cellStyle name="20% - Accent4 8 4" xfId="11118" xr:uid="{00000000-0005-0000-0000-0000F52A0000}"/>
    <cellStyle name="20% - Accent4 8 4 2" xfId="30950" xr:uid="{00000000-0005-0000-0000-0000F62A0000}"/>
    <cellStyle name="20% - Accent4 8 5" xfId="21036" xr:uid="{00000000-0005-0000-0000-0000F72A0000}"/>
    <cellStyle name="20% - Accent4 9" xfId="2640" xr:uid="{00000000-0005-0000-0000-0000F82A0000}"/>
    <cellStyle name="20% - Accent4 9 2" xfId="7605" xr:uid="{00000000-0005-0000-0000-0000F92A0000}"/>
    <cellStyle name="20% - Accent4 9 2 2" xfId="17519" xr:uid="{00000000-0005-0000-0000-0000FA2A0000}"/>
    <cellStyle name="20% - Accent4 9 2 2 2" xfId="37351" xr:uid="{00000000-0005-0000-0000-0000FB2A0000}"/>
    <cellStyle name="20% - Accent4 9 2 3" xfId="27437" xr:uid="{00000000-0005-0000-0000-0000FC2A0000}"/>
    <cellStyle name="20% - Accent4 9 3" xfId="12562" xr:uid="{00000000-0005-0000-0000-0000FD2A0000}"/>
    <cellStyle name="20% - Accent4 9 3 2" xfId="32394" xr:uid="{00000000-0005-0000-0000-0000FE2A0000}"/>
    <cellStyle name="20% - Accent4 9 4" xfId="22480" xr:uid="{00000000-0005-0000-0000-0000FF2A0000}"/>
    <cellStyle name="20% - Accent5" xfId="37" builtinId="46" customBuiltin="1"/>
    <cellStyle name="20% - Accent5 10" xfId="1918" xr:uid="{00000000-0005-0000-0000-0000012B0000}"/>
    <cellStyle name="20% - Accent5 10 2" xfId="6885" xr:uid="{00000000-0005-0000-0000-0000022B0000}"/>
    <cellStyle name="20% - Accent5 10 2 2" xfId="16799" xr:uid="{00000000-0005-0000-0000-0000032B0000}"/>
    <cellStyle name="20% - Accent5 10 2 2 2" xfId="36631" xr:uid="{00000000-0005-0000-0000-0000042B0000}"/>
    <cellStyle name="20% - Accent5 10 2 3" xfId="26717" xr:uid="{00000000-0005-0000-0000-0000052B0000}"/>
    <cellStyle name="20% - Accent5 10 3" xfId="11842" xr:uid="{00000000-0005-0000-0000-0000062B0000}"/>
    <cellStyle name="20% - Accent5 10 3 2" xfId="31674" xr:uid="{00000000-0005-0000-0000-0000072B0000}"/>
    <cellStyle name="20% - Accent5 10 4" xfId="21760" xr:uid="{00000000-0005-0000-0000-0000082B0000}"/>
    <cellStyle name="20% - Accent5 11" xfId="628" xr:uid="{00000000-0005-0000-0000-0000092B0000}"/>
    <cellStyle name="20% - Accent5 11 2" xfId="5605" xr:uid="{00000000-0005-0000-0000-00000A2B0000}"/>
    <cellStyle name="20% - Accent5 11 2 2" xfId="15519" xr:uid="{00000000-0005-0000-0000-00000B2B0000}"/>
    <cellStyle name="20% - Accent5 11 2 2 2" xfId="35351" xr:uid="{00000000-0005-0000-0000-00000C2B0000}"/>
    <cellStyle name="20% - Accent5 11 2 3" xfId="25437" xr:uid="{00000000-0005-0000-0000-00000D2B0000}"/>
    <cellStyle name="20% - Accent5 11 3" xfId="10562" xr:uid="{00000000-0005-0000-0000-00000E2B0000}"/>
    <cellStyle name="20% - Accent5 11 3 2" xfId="30394" xr:uid="{00000000-0005-0000-0000-00000F2B0000}"/>
    <cellStyle name="20% - Accent5 11 4" xfId="20480" xr:uid="{00000000-0005-0000-0000-0000102B0000}"/>
    <cellStyle name="20% - Accent5 12" xfId="3930" xr:uid="{00000000-0005-0000-0000-0000112B0000}"/>
    <cellStyle name="20% - Accent5 12 2" xfId="8887" xr:uid="{00000000-0005-0000-0000-0000122B0000}"/>
    <cellStyle name="20% - Accent5 12 2 2" xfId="18801" xr:uid="{00000000-0005-0000-0000-0000132B0000}"/>
    <cellStyle name="20% - Accent5 12 2 2 2" xfId="38633" xr:uid="{00000000-0005-0000-0000-0000142B0000}"/>
    <cellStyle name="20% - Accent5 12 2 3" xfId="28719" xr:uid="{00000000-0005-0000-0000-0000152B0000}"/>
    <cellStyle name="20% - Accent5 12 3" xfId="13844" xr:uid="{00000000-0005-0000-0000-0000162B0000}"/>
    <cellStyle name="20% - Accent5 12 3 2" xfId="33676" xr:uid="{00000000-0005-0000-0000-0000172B0000}"/>
    <cellStyle name="20% - Accent5 12 4" xfId="23762" xr:uid="{00000000-0005-0000-0000-0000182B0000}"/>
    <cellStyle name="20% - Accent5 13" xfId="4488" xr:uid="{00000000-0005-0000-0000-0000192B0000}"/>
    <cellStyle name="20% - Accent5 13 2" xfId="9445" xr:uid="{00000000-0005-0000-0000-00001A2B0000}"/>
    <cellStyle name="20% - Accent5 13 2 2" xfId="19359" xr:uid="{00000000-0005-0000-0000-00001B2B0000}"/>
    <cellStyle name="20% - Accent5 13 2 2 2" xfId="39191" xr:uid="{00000000-0005-0000-0000-00001C2B0000}"/>
    <cellStyle name="20% - Accent5 13 2 3" xfId="29277" xr:uid="{00000000-0005-0000-0000-00001D2B0000}"/>
    <cellStyle name="20% - Accent5 13 3" xfId="14402" xr:uid="{00000000-0005-0000-0000-00001E2B0000}"/>
    <cellStyle name="20% - Accent5 13 3 2" xfId="34234" xr:uid="{00000000-0005-0000-0000-00001F2B0000}"/>
    <cellStyle name="20% - Accent5 13 4" xfId="24320" xr:uid="{00000000-0005-0000-0000-0000202B0000}"/>
    <cellStyle name="20% - Accent5 14" xfId="5046" xr:uid="{00000000-0005-0000-0000-0000212B0000}"/>
    <cellStyle name="20% - Accent5 14 2" xfId="14960" xr:uid="{00000000-0005-0000-0000-0000222B0000}"/>
    <cellStyle name="20% - Accent5 14 2 2" xfId="34792" xr:uid="{00000000-0005-0000-0000-0000232B0000}"/>
    <cellStyle name="20% - Accent5 14 3" xfId="24878" xr:uid="{00000000-0005-0000-0000-0000242B0000}"/>
    <cellStyle name="20% - Accent5 15" xfId="10003" xr:uid="{00000000-0005-0000-0000-0000252B0000}"/>
    <cellStyle name="20% - Accent5 15 2" xfId="29835" xr:uid="{00000000-0005-0000-0000-0000262B0000}"/>
    <cellStyle name="20% - Accent5 16" xfId="19918" xr:uid="{00000000-0005-0000-0000-0000272B0000}"/>
    <cellStyle name="20% - Accent5 2" xfId="75" xr:uid="{00000000-0005-0000-0000-0000282B0000}"/>
    <cellStyle name="20% - Accent5 2 10" xfId="641" xr:uid="{00000000-0005-0000-0000-0000292B0000}"/>
    <cellStyle name="20% - Accent5 2 10 2" xfId="5618" xr:uid="{00000000-0005-0000-0000-00002A2B0000}"/>
    <cellStyle name="20% - Accent5 2 10 2 2" xfId="15532" xr:uid="{00000000-0005-0000-0000-00002B2B0000}"/>
    <cellStyle name="20% - Accent5 2 10 2 2 2" xfId="35364" xr:uid="{00000000-0005-0000-0000-00002C2B0000}"/>
    <cellStyle name="20% - Accent5 2 10 2 3" xfId="25450" xr:uid="{00000000-0005-0000-0000-00002D2B0000}"/>
    <cellStyle name="20% - Accent5 2 10 3" xfId="10575" xr:uid="{00000000-0005-0000-0000-00002E2B0000}"/>
    <cellStyle name="20% - Accent5 2 10 3 2" xfId="30407" xr:uid="{00000000-0005-0000-0000-00002F2B0000}"/>
    <cellStyle name="20% - Accent5 2 10 4" xfId="20493" xr:uid="{00000000-0005-0000-0000-0000302B0000}"/>
    <cellStyle name="20% - Accent5 2 11" xfId="3943" xr:uid="{00000000-0005-0000-0000-0000312B0000}"/>
    <cellStyle name="20% - Accent5 2 11 2" xfId="8900" xr:uid="{00000000-0005-0000-0000-0000322B0000}"/>
    <cellStyle name="20% - Accent5 2 11 2 2" xfId="18814" xr:uid="{00000000-0005-0000-0000-0000332B0000}"/>
    <cellStyle name="20% - Accent5 2 11 2 2 2" xfId="38646" xr:uid="{00000000-0005-0000-0000-0000342B0000}"/>
    <cellStyle name="20% - Accent5 2 11 2 3" xfId="28732" xr:uid="{00000000-0005-0000-0000-0000352B0000}"/>
    <cellStyle name="20% - Accent5 2 11 3" xfId="13857" xr:uid="{00000000-0005-0000-0000-0000362B0000}"/>
    <cellStyle name="20% - Accent5 2 11 3 2" xfId="33689" xr:uid="{00000000-0005-0000-0000-0000372B0000}"/>
    <cellStyle name="20% - Accent5 2 11 4" xfId="23775" xr:uid="{00000000-0005-0000-0000-0000382B0000}"/>
    <cellStyle name="20% - Accent5 2 12" xfId="4501" xr:uid="{00000000-0005-0000-0000-0000392B0000}"/>
    <cellStyle name="20% - Accent5 2 12 2" xfId="9458" xr:uid="{00000000-0005-0000-0000-00003A2B0000}"/>
    <cellStyle name="20% - Accent5 2 12 2 2" xfId="19372" xr:uid="{00000000-0005-0000-0000-00003B2B0000}"/>
    <cellStyle name="20% - Accent5 2 12 2 2 2" xfId="39204" xr:uid="{00000000-0005-0000-0000-00003C2B0000}"/>
    <cellStyle name="20% - Accent5 2 12 2 3" xfId="29290" xr:uid="{00000000-0005-0000-0000-00003D2B0000}"/>
    <cellStyle name="20% - Accent5 2 12 3" xfId="14415" xr:uid="{00000000-0005-0000-0000-00003E2B0000}"/>
    <cellStyle name="20% - Accent5 2 12 3 2" xfId="34247" xr:uid="{00000000-0005-0000-0000-00003F2B0000}"/>
    <cellStyle name="20% - Accent5 2 12 4" xfId="24333" xr:uid="{00000000-0005-0000-0000-0000402B0000}"/>
    <cellStyle name="20% - Accent5 2 13" xfId="5059" xr:uid="{00000000-0005-0000-0000-0000412B0000}"/>
    <cellStyle name="20% - Accent5 2 13 2" xfId="14973" xr:uid="{00000000-0005-0000-0000-0000422B0000}"/>
    <cellStyle name="20% - Accent5 2 13 2 2" xfId="34805" xr:uid="{00000000-0005-0000-0000-0000432B0000}"/>
    <cellStyle name="20% - Accent5 2 13 3" xfId="24891" xr:uid="{00000000-0005-0000-0000-0000442B0000}"/>
    <cellStyle name="20% - Accent5 2 14" xfId="10016" xr:uid="{00000000-0005-0000-0000-0000452B0000}"/>
    <cellStyle name="20% - Accent5 2 14 2" xfId="29848" xr:uid="{00000000-0005-0000-0000-0000462B0000}"/>
    <cellStyle name="20% - Accent5 2 15" xfId="19934" xr:uid="{00000000-0005-0000-0000-0000472B0000}"/>
    <cellStyle name="20% - Accent5 2 2" xfId="114" xr:uid="{00000000-0005-0000-0000-0000482B0000}"/>
    <cellStyle name="20% - Accent5 2 2 10" xfId="4540" xr:uid="{00000000-0005-0000-0000-0000492B0000}"/>
    <cellStyle name="20% - Accent5 2 2 10 2" xfId="9497" xr:uid="{00000000-0005-0000-0000-00004A2B0000}"/>
    <cellStyle name="20% - Accent5 2 2 10 2 2" xfId="19411" xr:uid="{00000000-0005-0000-0000-00004B2B0000}"/>
    <cellStyle name="20% - Accent5 2 2 10 2 2 2" xfId="39243" xr:uid="{00000000-0005-0000-0000-00004C2B0000}"/>
    <cellStyle name="20% - Accent5 2 2 10 2 3" xfId="29329" xr:uid="{00000000-0005-0000-0000-00004D2B0000}"/>
    <cellStyle name="20% - Accent5 2 2 10 3" xfId="14454" xr:uid="{00000000-0005-0000-0000-00004E2B0000}"/>
    <cellStyle name="20% - Accent5 2 2 10 3 2" xfId="34286" xr:uid="{00000000-0005-0000-0000-00004F2B0000}"/>
    <cellStyle name="20% - Accent5 2 2 10 4" xfId="24372" xr:uid="{00000000-0005-0000-0000-0000502B0000}"/>
    <cellStyle name="20% - Accent5 2 2 11" xfId="5098" xr:uid="{00000000-0005-0000-0000-0000512B0000}"/>
    <cellStyle name="20% - Accent5 2 2 11 2" xfId="15012" xr:uid="{00000000-0005-0000-0000-0000522B0000}"/>
    <cellStyle name="20% - Accent5 2 2 11 2 2" xfId="34844" xr:uid="{00000000-0005-0000-0000-0000532B0000}"/>
    <cellStyle name="20% - Accent5 2 2 11 3" xfId="24930" xr:uid="{00000000-0005-0000-0000-0000542B0000}"/>
    <cellStyle name="20% - Accent5 2 2 12" xfId="10055" xr:uid="{00000000-0005-0000-0000-0000552B0000}"/>
    <cellStyle name="20% - Accent5 2 2 12 2" xfId="29887" xr:uid="{00000000-0005-0000-0000-0000562B0000}"/>
    <cellStyle name="20% - Accent5 2 2 13" xfId="19973" xr:uid="{00000000-0005-0000-0000-0000572B0000}"/>
    <cellStyle name="20% - Accent5 2 2 2" xfId="182" xr:uid="{00000000-0005-0000-0000-0000582B0000}"/>
    <cellStyle name="20% - Accent5 2 2 2 10" xfId="5164" xr:uid="{00000000-0005-0000-0000-0000592B0000}"/>
    <cellStyle name="20% - Accent5 2 2 2 10 2" xfId="15078" xr:uid="{00000000-0005-0000-0000-00005A2B0000}"/>
    <cellStyle name="20% - Accent5 2 2 2 10 2 2" xfId="34910" xr:uid="{00000000-0005-0000-0000-00005B2B0000}"/>
    <cellStyle name="20% - Accent5 2 2 2 10 3" xfId="24996" xr:uid="{00000000-0005-0000-0000-00005C2B0000}"/>
    <cellStyle name="20% - Accent5 2 2 2 11" xfId="10121" xr:uid="{00000000-0005-0000-0000-00005D2B0000}"/>
    <cellStyle name="20% - Accent5 2 2 2 11 2" xfId="29953" xr:uid="{00000000-0005-0000-0000-00005E2B0000}"/>
    <cellStyle name="20% - Accent5 2 2 2 12" xfId="20039" xr:uid="{00000000-0005-0000-0000-00005F2B0000}"/>
    <cellStyle name="20% - Accent5 2 2 2 2" xfId="322" xr:uid="{00000000-0005-0000-0000-0000602B0000}"/>
    <cellStyle name="20% - Accent5 2 2 2 2 10" xfId="10260" xr:uid="{00000000-0005-0000-0000-0000612B0000}"/>
    <cellStyle name="20% - Accent5 2 2 2 2 10 2" xfId="30092" xr:uid="{00000000-0005-0000-0000-0000622B0000}"/>
    <cellStyle name="20% - Accent5 2 2 2 2 11" xfId="20178" xr:uid="{00000000-0005-0000-0000-0000632B0000}"/>
    <cellStyle name="20% - Accent5 2 2 2 2 2" xfId="604" xr:uid="{00000000-0005-0000-0000-0000642B0000}"/>
    <cellStyle name="20% - Accent5 2 2 2 2 2 10" xfId="20457" xr:uid="{00000000-0005-0000-0000-0000652B0000}"/>
    <cellStyle name="20% - Accent5 2 2 2 2 2 2" xfId="1869" xr:uid="{00000000-0005-0000-0000-0000662B0000}"/>
    <cellStyle name="20% - Accent5 2 2 2 2 2 2 2" xfId="3882" xr:uid="{00000000-0005-0000-0000-0000672B0000}"/>
    <cellStyle name="20% - Accent5 2 2 2 2 2 2 2 2" xfId="8839" xr:uid="{00000000-0005-0000-0000-0000682B0000}"/>
    <cellStyle name="20% - Accent5 2 2 2 2 2 2 2 2 2" xfId="18753" xr:uid="{00000000-0005-0000-0000-0000692B0000}"/>
    <cellStyle name="20% - Accent5 2 2 2 2 2 2 2 2 2 2" xfId="38585" xr:uid="{00000000-0005-0000-0000-00006A2B0000}"/>
    <cellStyle name="20% - Accent5 2 2 2 2 2 2 2 2 3" xfId="28671" xr:uid="{00000000-0005-0000-0000-00006B2B0000}"/>
    <cellStyle name="20% - Accent5 2 2 2 2 2 2 2 3" xfId="13796" xr:uid="{00000000-0005-0000-0000-00006C2B0000}"/>
    <cellStyle name="20% - Accent5 2 2 2 2 2 2 2 3 2" xfId="33628" xr:uid="{00000000-0005-0000-0000-00006D2B0000}"/>
    <cellStyle name="20% - Accent5 2 2 2 2 2 2 2 4" xfId="23714" xr:uid="{00000000-0005-0000-0000-00006E2B0000}"/>
    <cellStyle name="20% - Accent5 2 2 2 2 2 2 3" xfId="6837" xr:uid="{00000000-0005-0000-0000-00006F2B0000}"/>
    <cellStyle name="20% - Accent5 2 2 2 2 2 2 3 2" xfId="16751" xr:uid="{00000000-0005-0000-0000-0000702B0000}"/>
    <cellStyle name="20% - Accent5 2 2 2 2 2 2 3 2 2" xfId="36583" xr:uid="{00000000-0005-0000-0000-0000712B0000}"/>
    <cellStyle name="20% - Accent5 2 2 2 2 2 2 3 3" xfId="26669" xr:uid="{00000000-0005-0000-0000-0000722B0000}"/>
    <cellStyle name="20% - Accent5 2 2 2 2 2 2 4" xfId="11794" xr:uid="{00000000-0005-0000-0000-0000732B0000}"/>
    <cellStyle name="20% - Accent5 2 2 2 2 2 2 4 2" xfId="31626" xr:uid="{00000000-0005-0000-0000-0000742B0000}"/>
    <cellStyle name="20% - Accent5 2 2 2 2 2 2 5" xfId="21712" xr:uid="{00000000-0005-0000-0000-0000752B0000}"/>
    <cellStyle name="20% - Accent5 2 2 2 2 2 3" xfId="3186" xr:uid="{00000000-0005-0000-0000-0000762B0000}"/>
    <cellStyle name="20% - Accent5 2 2 2 2 2 3 2" xfId="8143" xr:uid="{00000000-0005-0000-0000-0000772B0000}"/>
    <cellStyle name="20% - Accent5 2 2 2 2 2 3 2 2" xfId="18057" xr:uid="{00000000-0005-0000-0000-0000782B0000}"/>
    <cellStyle name="20% - Accent5 2 2 2 2 2 3 2 2 2" xfId="37889" xr:uid="{00000000-0005-0000-0000-0000792B0000}"/>
    <cellStyle name="20% - Accent5 2 2 2 2 2 3 2 3" xfId="27975" xr:uid="{00000000-0005-0000-0000-00007A2B0000}"/>
    <cellStyle name="20% - Accent5 2 2 2 2 2 3 3" xfId="13100" xr:uid="{00000000-0005-0000-0000-00007B2B0000}"/>
    <cellStyle name="20% - Accent5 2 2 2 2 2 3 3 2" xfId="32932" xr:uid="{00000000-0005-0000-0000-00007C2B0000}"/>
    <cellStyle name="20% - Accent5 2 2 2 2 2 3 4" xfId="23018" xr:uid="{00000000-0005-0000-0000-00007D2B0000}"/>
    <cellStyle name="20% - Accent5 2 2 2 2 2 4" xfId="2592" xr:uid="{00000000-0005-0000-0000-00007E2B0000}"/>
    <cellStyle name="20% - Accent5 2 2 2 2 2 4 2" xfId="7559" xr:uid="{00000000-0005-0000-0000-00007F2B0000}"/>
    <cellStyle name="20% - Accent5 2 2 2 2 2 4 2 2" xfId="17473" xr:uid="{00000000-0005-0000-0000-0000802B0000}"/>
    <cellStyle name="20% - Accent5 2 2 2 2 2 4 2 2 2" xfId="37305" xr:uid="{00000000-0005-0000-0000-0000812B0000}"/>
    <cellStyle name="20% - Accent5 2 2 2 2 2 4 2 3" xfId="27391" xr:uid="{00000000-0005-0000-0000-0000822B0000}"/>
    <cellStyle name="20% - Accent5 2 2 2 2 2 4 3" xfId="12516" xr:uid="{00000000-0005-0000-0000-0000832B0000}"/>
    <cellStyle name="20% - Accent5 2 2 2 2 2 4 3 2" xfId="32348" xr:uid="{00000000-0005-0000-0000-0000842B0000}"/>
    <cellStyle name="20% - Accent5 2 2 2 2 2 4 4" xfId="22434" xr:uid="{00000000-0005-0000-0000-0000852B0000}"/>
    <cellStyle name="20% - Accent5 2 2 2 2 2 5" xfId="1165" xr:uid="{00000000-0005-0000-0000-0000862B0000}"/>
    <cellStyle name="20% - Accent5 2 2 2 2 2 5 2" xfId="6141" xr:uid="{00000000-0005-0000-0000-0000872B0000}"/>
    <cellStyle name="20% - Accent5 2 2 2 2 2 5 2 2" xfId="16055" xr:uid="{00000000-0005-0000-0000-0000882B0000}"/>
    <cellStyle name="20% - Accent5 2 2 2 2 2 5 2 2 2" xfId="35887" xr:uid="{00000000-0005-0000-0000-0000892B0000}"/>
    <cellStyle name="20% - Accent5 2 2 2 2 2 5 2 3" xfId="25973" xr:uid="{00000000-0005-0000-0000-00008A2B0000}"/>
    <cellStyle name="20% - Accent5 2 2 2 2 2 5 3" xfId="11098" xr:uid="{00000000-0005-0000-0000-00008B2B0000}"/>
    <cellStyle name="20% - Accent5 2 2 2 2 2 5 3 2" xfId="30930" xr:uid="{00000000-0005-0000-0000-00008C2B0000}"/>
    <cellStyle name="20% - Accent5 2 2 2 2 2 5 4" xfId="21016" xr:uid="{00000000-0005-0000-0000-00008D2B0000}"/>
    <cellStyle name="20% - Accent5 2 2 2 2 2 6" xfId="4466" xr:uid="{00000000-0005-0000-0000-00008E2B0000}"/>
    <cellStyle name="20% - Accent5 2 2 2 2 2 6 2" xfId="9423" xr:uid="{00000000-0005-0000-0000-00008F2B0000}"/>
    <cellStyle name="20% - Accent5 2 2 2 2 2 6 2 2" xfId="19337" xr:uid="{00000000-0005-0000-0000-0000902B0000}"/>
    <cellStyle name="20% - Accent5 2 2 2 2 2 6 2 2 2" xfId="39169" xr:uid="{00000000-0005-0000-0000-0000912B0000}"/>
    <cellStyle name="20% - Accent5 2 2 2 2 2 6 2 3" xfId="29255" xr:uid="{00000000-0005-0000-0000-0000922B0000}"/>
    <cellStyle name="20% - Accent5 2 2 2 2 2 6 3" xfId="14380" xr:uid="{00000000-0005-0000-0000-0000932B0000}"/>
    <cellStyle name="20% - Accent5 2 2 2 2 2 6 3 2" xfId="34212" xr:uid="{00000000-0005-0000-0000-0000942B0000}"/>
    <cellStyle name="20% - Accent5 2 2 2 2 2 6 4" xfId="24298" xr:uid="{00000000-0005-0000-0000-0000952B0000}"/>
    <cellStyle name="20% - Accent5 2 2 2 2 2 7" xfId="5024" xr:uid="{00000000-0005-0000-0000-0000962B0000}"/>
    <cellStyle name="20% - Accent5 2 2 2 2 2 7 2" xfId="9981" xr:uid="{00000000-0005-0000-0000-0000972B0000}"/>
    <cellStyle name="20% - Accent5 2 2 2 2 2 7 2 2" xfId="19895" xr:uid="{00000000-0005-0000-0000-0000982B0000}"/>
    <cellStyle name="20% - Accent5 2 2 2 2 2 7 2 2 2" xfId="39727" xr:uid="{00000000-0005-0000-0000-0000992B0000}"/>
    <cellStyle name="20% - Accent5 2 2 2 2 2 7 2 3" xfId="29813" xr:uid="{00000000-0005-0000-0000-00009A2B0000}"/>
    <cellStyle name="20% - Accent5 2 2 2 2 2 7 3" xfId="14938" xr:uid="{00000000-0005-0000-0000-00009B2B0000}"/>
    <cellStyle name="20% - Accent5 2 2 2 2 2 7 3 2" xfId="34770" xr:uid="{00000000-0005-0000-0000-00009C2B0000}"/>
    <cellStyle name="20% - Accent5 2 2 2 2 2 7 4" xfId="24856" xr:uid="{00000000-0005-0000-0000-00009D2B0000}"/>
    <cellStyle name="20% - Accent5 2 2 2 2 2 8" xfId="5582" xr:uid="{00000000-0005-0000-0000-00009E2B0000}"/>
    <cellStyle name="20% - Accent5 2 2 2 2 2 8 2" xfId="15496" xr:uid="{00000000-0005-0000-0000-00009F2B0000}"/>
    <cellStyle name="20% - Accent5 2 2 2 2 2 8 2 2" xfId="35328" xr:uid="{00000000-0005-0000-0000-0000A02B0000}"/>
    <cellStyle name="20% - Accent5 2 2 2 2 2 8 3" xfId="25414" xr:uid="{00000000-0005-0000-0000-0000A12B0000}"/>
    <cellStyle name="20% - Accent5 2 2 2 2 2 9" xfId="10539" xr:uid="{00000000-0005-0000-0000-0000A22B0000}"/>
    <cellStyle name="20% - Accent5 2 2 2 2 2 9 2" xfId="30371" xr:uid="{00000000-0005-0000-0000-0000A32B0000}"/>
    <cellStyle name="20% - Accent5 2 2 2 2 3" xfId="1510" xr:uid="{00000000-0005-0000-0000-0000A42B0000}"/>
    <cellStyle name="20% - Accent5 2 2 2 2 3 2" xfId="3523" xr:uid="{00000000-0005-0000-0000-0000A52B0000}"/>
    <cellStyle name="20% - Accent5 2 2 2 2 3 2 2" xfId="8480" xr:uid="{00000000-0005-0000-0000-0000A62B0000}"/>
    <cellStyle name="20% - Accent5 2 2 2 2 3 2 2 2" xfId="18394" xr:uid="{00000000-0005-0000-0000-0000A72B0000}"/>
    <cellStyle name="20% - Accent5 2 2 2 2 3 2 2 2 2" xfId="38226" xr:uid="{00000000-0005-0000-0000-0000A82B0000}"/>
    <cellStyle name="20% - Accent5 2 2 2 2 3 2 2 3" xfId="28312" xr:uid="{00000000-0005-0000-0000-0000A92B0000}"/>
    <cellStyle name="20% - Accent5 2 2 2 2 3 2 3" xfId="13437" xr:uid="{00000000-0005-0000-0000-0000AA2B0000}"/>
    <cellStyle name="20% - Accent5 2 2 2 2 3 2 3 2" xfId="33269" xr:uid="{00000000-0005-0000-0000-0000AB2B0000}"/>
    <cellStyle name="20% - Accent5 2 2 2 2 3 2 4" xfId="23355" xr:uid="{00000000-0005-0000-0000-0000AC2B0000}"/>
    <cellStyle name="20% - Accent5 2 2 2 2 3 3" xfId="6478" xr:uid="{00000000-0005-0000-0000-0000AD2B0000}"/>
    <cellStyle name="20% - Accent5 2 2 2 2 3 3 2" xfId="16392" xr:uid="{00000000-0005-0000-0000-0000AE2B0000}"/>
    <cellStyle name="20% - Accent5 2 2 2 2 3 3 2 2" xfId="36224" xr:uid="{00000000-0005-0000-0000-0000AF2B0000}"/>
    <cellStyle name="20% - Accent5 2 2 2 2 3 3 3" xfId="26310" xr:uid="{00000000-0005-0000-0000-0000B02B0000}"/>
    <cellStyle name="20% - Accent5 2 2 2 2 3 4" xfId="11435" xr:uid="{00000000-0005-0000-0000-0000B12B0000}"/>
    <cellStyle name="20% - Accent5 2 2 2 2 3 4 2" xfId="31267" xr:uid="{00000000-0005-0000-0000-0000B22B0000}"/>
    <cellStyle name="20% - Accent5 2 2 2 2 3 5" xfId="21353" xr:uid="{00000000-0005-0000-0000-0000B32B0000}"/>
    <cellStyle name="20% - Accent5 2 2 2 2 4" xfId="2905" xr:uid="{00000000-0005-0000-0000-0000B42B0000}"/>
    <cellStyle name="20% - Accent5 2 2 2 2 4 2" xfId="7864" xr:uid="{00000000-0005-0000-0000-0000B52B0000}"/>
    <cellStyle name="20% - Accent5 2 2 2 2 4 2 2" xfId="17778" xr:uid="{00000000-0005-0000-0000-0000B62B0000}"/>
    <cellStyle name="20% - Accent5 2 2 2 2 4 2 2 2" xfId="37610" xr:uid="{00000000-0005-0000-0000-0000B72B0000}"/>
    <cellStyle name="20% - Accent5 2 2 2 2 4 2 3" xfId="27696" xr:uid="{00000000-0005-0000-0000-0000B82B0000}"/>
    <cellStyle name="20% - Accent5 2 2 2 2 4 3" xfId="12821" xr:uid="{00000000-0005-0000-0000-0000B92B0000}"/>
    <cellStyle name="20% - Accent5 2 2 2 2 4 3 2" xfId="32653" xr:uid="{00000000-0005-0000-0000-0000BA2B0000}"/>
    <cellStyle name="20% - Accent5 2 2 2 2 4 4" xfId="22739" xr:uid="{00000000-0005-0000-0000-0000BB2B0000}"/>
    <cellStyle name="20% - Accent5 2 2 2 2 5" xfId="2233" xr:uid="{00000000-0005-0000-0000-0000BC2B0000}"/>
    <cellStyle name="20% - Accent5 2 2 2 2 5 2" xfId="7200" xr:uid="{00000000-0005-0000-0000-0000BD2B0000}"/>
    <cellStyle name="20% - Accent5 2 2 2 2 5 2 2" xfId="17114" xr:uid="{00000000-0005-0000-0000-0000BE2B0000}"/>
    <cellStyle name="20% - Accent5 2 2 2 2 5 2 2 2" xfId="36946" xr:uid="{00000000-0005-0000-0000-0000BF2B0000}"/>
    <cellStyle name="20% - Accent5 2 2 2 2 5 2 3" xfId="27032" xr:uid="{00000000-0005-0000-0000-0000C02B0000}"/>
    <cellStyle name="20% - Accent5 2 2 2 2 5 3" xfId="12157" xr:uid="{00000000-0005-0000-0000-0000C12B0000}"/>
    <cellStyle name="20% - Accent5 2 2 2 2 5 3 2" xfId="31989" xr:uid="{00000000-0005-0000-0000-0000C22B0000}"/>
    <cellStyle name="20% - Accent5 2 2 2 2 5 4" xfId="22075" xr:uid="{00000000-0005-0000-0000-0000C32B0000}"/>
    <cellStyle name="20% - Accent5 2 2 2 2 6" xfId="885" xr:uid="{00000000-0005-0000-0000-0000C42B0000}"/>
    <cellStyle name="20% - Accent5 2 2 2 2 6 2" xfId="5862" xr:uid="{00000000-0005-0000-0000-0000C52B0000}"/>
    <cellStyle name="20% - Accent5 2 2 2 2 6 2 2" xfId="15776" xr:uid="{00000000-0005-0000-0000-0000C62B0000}"/>
    <cellStyle name="20% - Accent5 2 2 2 2 6 2 2 2" xfId="35608" xr:uid="{00000000-0005-0000-0000-0000C72B0000}"/>
    <cellStyle name="20% - Accent5 2 2 2 2 6 2 3" xfId="25694" xr:uid="{00000000-0005-0000-0000-0000C82B0000}"/>
    <cellStyle name="20% - Accent5 2 2 2 2 6 3" xfId="10819" xr:uid="{00000000-0005-0000-0000-0000C92B0000}"/>
    <cellStyle name="20% - Accent5 2 2 2 2 6 3 2" xfId="30651" xr:uid="{00000000-0005-0000-0000-0000CA2B0000}"/>
    <cellStyle name="20% - Accent5 2 2 2 2 6 4" xfId="20737" xr:uid="{00000000-0005-0000-0000-0000CB2B0000}"/>
    <cellStyle name="20% - Accent5 2 2 2 2 7" xfId="4187" xr:uid="{00000000-0005-0000-0000-0000CC2B0000}"/>
    <cellStyle name="20% - Accent5 2 2 2 2 7 2" xfId="9144" xr:uid="{00000000-0005-0000-0000-0000CD2B0000}"/>
    <cellStyle name="20% - Accent5 2 2 2 2 7 2 2" xfId="19058" xr:uid="{00000000-0005-0000-0000-0000CE2B0000}"/>
    <cellStyle name="20% - Accent5 2 2 2 2 7 2 2 2" xfId="38890" xr:uid="{00000000-0005-0000-0000-0000CF2B0000}"/>
    <cellStyle name="20% - Accent5 2 2 2 2 7 2 3" xfId="28976" xr:uid="{00000000-0005-0000-0000-0000D02B0000}"/>
    <cellStyle name="20% - Accent5 2 2 2 2 7 3" xfId="14101" xr:uid="{00000000-0005-0000-0000-0000D12B0000}"/>
    <cellStyle name="20% - Accent5 2 2 2 2 7 3 2" xfId="33933" xr:uid="{00000000-0005-0000-0000-0000D22B0000}"/>
    <cellStyle name="20% - Accent5 2 2 2 2 7 4" xfId="24019" xr:uid="{00000000-0005-0000-0000-0000D32B0000}"/>
    <cellStyle name="20% - Accent5 2 2 2 2 8" xfId="4745" xr:uid="{00000000-0005-0000-0000-0000D42B0000}"/>
    <cellStyle name="20% - Accent5 2 2 2 2 8 2" xfId="9702" xr:uid="{00000000-0005-0000-0000-0000D52B0000}"/>
    <cellStyle name="20% - Accent5 2 2 2 2 8 2 2" xfId="19616" xr:uid="{00000000-0005-0000-0000-0000D62B0000}"/>
    <cellStyle name="20% - Accent5 2 2 2 2 8 2 2 2" xfId="39448" xr:uid="{00000000-0005-0000-0000-0000D72B0000}"/>
    <cellStyle name="20% - Accent5 2 2 2 2 8 2 3" xfId="29534" xr:uid="{00000000-0005-0000-0000-0000D82B0000}"/>
    <cellStyle name="20% - Accent5 2 2 2 2 8 3" xfId="14659" xr:uid="{00000000-0005-0000-0000-0000D92B0000}"/>
    <cellStyle name="20% - Accent5 2 2 2 2 8 3 2" xfId="34491" xr:uid="{00000000-0005-0000-0000-0000DA2B0000}"/>
    <cellStyle name="20% - Accent5 2 2 2 2 8 4" xfId="24577" xr:uid="{00000000-0005-0000-0000-0000DB2B0000}"/>
    <cellStyle name="20% - Accent5 2 2 2 2 9" xfId="5303" xr:uid="{00000000-0005-0000-0000-0000DC2B0000}"/>
    <cellStyle name="20% - Accent5 2 2 2 2 9 2" xfId="15217" xr:uid="{00000000-0005-0000-0000-0000DD2B0000}"/>
    <cellStyle name="20% - Accent5 2 2 2 2 9 2 2" xfId="35049" xr:uid="{00000000-0005-0000-0000-0000DE2B0000}"/>
    <cellStyle name="20% - Accent5 2 2 2 2 9 3" xfId="25135" xr:uid="{00000000-0005-0000-0000-0000DF2B0000}"/>
    <cellStyle name="20% - Accent5 2 2 2 3" xfId="465" xr:uid="{00000000-0005-0000-0000-0000E02B0000}"/>
    <cellStyle name="20% - Accent5 2 2 2 3 10" xfId="20318" xr:uid="{00000000-0005-0000-0000-0000E12B0000}"/>
    <cellStyle name="20% - Accent5 2 2 2 3 2" xfId="1689" xr:uid="{00000000-0005-0000-0000-0000E22B0000}"/>
    <cellStyle name="20% - Accent5 2 2 2 3 2 2" xfId="3702" xr:uid="{00000000-0005-0000-0000-0000E32B0000}"/>
    <cellStyle name="20% - Accent5 2 2 2 3 2 2 2" xfId="8659" xr:uid="{00000000-0005-0000-0000-0000E42B0000}"/>
    <cellStyle name="20% - Accent5 2 2 2 3 2 2 2 2" xfId="18573" xr:uid="{00000000-0005-0000-0000-0000E52B0000}"/>
    <cellStyle name="20% - Accent5 2 2 2 3 2 2 2 2 2" xfId="38405" xr:uid="{00000000-0005-0000-0000-0000E62B0000}"/>
    <cellStyle name="20% - Accent5 2 2 2 3 2 2 2 3" xfId="28491" xr:uid="{00000000-0005-0000-0000-0000E72B0000}"/>
    <cellStyle name="20% - Accent5 2 2 2 3 2 2 3" xfId="13616" xr:uid="{00000000-0005-0000-0000-0000E82B0000}"/>
    <cellStyle name="20% - Accent5 2 2 2 3 2 2 3 2" xfId="33448" xr:uid="{00000000-0005-0000-0000-0000E92B0000}"/>
    <cellStyle name="20% - Accent5 2 2 2 3 2 2 4" xfId="23534" xr:uid="{00000000-0005-0000-0000-0000EA2B0000}"/>
    <cellStyle name="20% - Accent5 2 2 2 3 2 3" xfId="6657" xr:uid="{00000000-0005-0000-0000-0000EB2B0000}"/>
    <cellStyle name="20% - Accent5 2 2 2 3 2 3 2" xfId="16571" xr:uid="{00000000-0005-0000-0000-0000EC2B0000}"/>
    <cellStyle name="20% - Accent5 2 2 2 3 2 3 2 2" xfId="36403" xr:uid="{00000000-0005-0000-0000-0000ED2B0000}"/>
    <cellStyle name="20% - Accent5 2 2 2 3 2 3 3" xfId="26489" xr:uid="{00000000-0005-0000-0000-0000EE2B0000}"/>
    <cellStyle name="20% - Accent5 2 2 2 3 2 4" xfId="11614" xr:uid="{00000000-0005-0000-0000-0000EF2B0000}"/>
    <cellStyle name="20% - Accent5 2 2 2 3 2 4 2" xfId="31446" xr:uid="{00000000-0005-0000-0000-0000F02B0000}"/>
    <cellStyle name="20% - Accent5 2 2 2 3 2 5" xfId="21532" xr:uid="{00000000-0005-0000-0000-0000F12B0000}"/>
    <cellStyle name="20% - Accent5 2 2 2 3 3" xfId="3047" xr:uid="{00000000-0005-0000-0000-0000F22B0000}"/>
    <cellStyle name="20% - Accent5 2 2 2 3 3 2" xfId="8004" xr:uid="{00000000-0005-0000-0000-0000F32B0000}"/>
    <cellStyle name="20% - Accent5 2 2 2 3 3 2 2" xfId="17918" xr:uid="{00000000-0005-0000-0000-0000F42B0000}"/>
    <cellStyle name="20% - Accent5 2 2 2 3 3 2 2 2" xfId="37750" xr:uid="{00000000-0005-0000-0000-0000F52B0000}"/>
    <cellStyle name="20% - Accent5 2 2 2 3 3 2 3" xfId="27836" xr:uid="{00000000-0005-0000-0000-0000F62B0000}"/>
    <cellStyle name="20% - Accent5 2 2 2 3 3 3" xfId="12961" xr:uid="{00000000-0005-0000-0000-0000F72B0000}"/>
    <cellStyle name="20% - Accent5 2 2 2 3 3 3 2" xfId="32793" xr:uid="{00000000-0005-0000-0000-0000F82B0000}"/>
    <cellStyle name="20% - Accent5 2 2 2 3 3 4" xfId="22879" xr:uid="{00000000-0005-0000-0000-0000F92B0000}"/>
    <cellStyle name="20% - Accent5 2 2 2 3 4" xfId="2412" xr:uid="{00000000-0005-0000-0000-0000FA2B0000}"/>
    <cellStyle name="20% - Accent5 2 2 2 3 4 2" xfId="7379" xr:uid="{00000000-0005-0000-0000-0000FB2B0000}"/>
    <cellStyle name="20% - Accent5 2 2 2 3 4 2 2" xfId="17293" xr:uid="{00000000-0005-0000-0000-0000FC2B0000}"/>
    <cellStyle name="20% - Accent5 2 2 2 3 4 2 2 2" xfId="37125" xr:uid="{00000000-0005-0000-0000-0000FD2B0000}"/>
    <cellStyle name="20% - Accent5 2 2 2 3 4 2 3" xfId="27211" xr:uid="{00000000-0005-0000-0000-0000FE2B0000}"/>
    <cellStyle name="20% - Accent5 2 2 2 3 4 3" xfId="12336" xr:uid="{00000000-0005-0000-0000-0000FF2B0000}"/>
    <cellStyle name="20% - Accent5 2 2 2 3 4 3 2" xfId="32168" xr:uid="{00000000-0005-0000-0000-0000002C0000}"/>
    <cellStyle name="20% - Accent5 2 2 2 3 4 4" xfId="22254" xr:uid="{00000000-0005-0000-0000-0000012C0000}"/>
    <cellStyle name="20% - Accent5 2 2 2 3 5" xfId="1026" xr:uid="{00000000-0005-0000-0000-0000022C0000}"/>
    <cellStyle name="20% - Accent5 2 2 2 3 5 2" xfId="6002" xr:uid="{00000000-0005-0000-0000-0000032C0000}"/>
    <cellStyle name="20% - Accent5 2 2 2 3 5 2 2" xfId="15916" xr:uid="{00000000-0005-0000-0000-0000042C0000}"/>
    <cellStyle name="20% - Accent5 2 2 2 3 5 2 2 2" xfId="35748" xr:uid="{00000000-0005-0000-0000-0000052C0000}"/>
    <cellStyle name="20% - Accent5 2 2 2 3 5 2 3" xfId="25834" xr:uid="{00000000-0005-0000-0000-0000062C0000}"/>
    <cellStyle name="20% - Accent5 2 2 2 3 5 3" xfId="10959" xr:uid="{00000000-0005-0000-0000-0000072C0000}"/>
    <cellStyle name="20% - Accent5 2 2 2 3 5 3 2" xfId="30791" xr:uid="{00000000-0005-0000-0000-0000082C0000}"/>
    <cellStyle name="20% - Accent5 2 2 2 3 5 4" xfId="20877" xr:uid="{00000000-0005-0000-0000-0000092C0000}"/>
    <cellStyle name="20% - Accent5 2 2 2 3 6" xfId="4327" xr:uid="{00000000-0005-0000-0000-00000A2C0000}"/>
    <cellStyle name="20% - Accent5 2 2 2 3 6 2" xfId="9284" xr:uid="{00000000-0005-0000-0000-00000B2C0000}"/>
    <cellStyle name="20% - Accent5 2 2 2 3 6 2 2" xfId="19198" xr:uid="{00000000-0005-0000-0000-00000C2C0000}"/>
    <cellStyle name="20% - Accent5 2 2 2 3 6 2 2 2" xfId="39030" xr:uid="{00000000-0005-0000-0000-00000D2C0000}"/>
    <cellStyle name="20% - Accent5 2 2 2 3 6 2 3" xfId="29116" xr:uid="{00000000-0005-0000-0000-00000E2C0000}"/>
    <cellStyle name="20% - Accent5 2 2 2 3 6 3" xfId="14241" xr:uid="{00000000-0005-0000-0000-00000F2C0000}"/>
    <cellStyle name="20% - Accent5 2 2 2 3 6 3 2" xfId="34073" xr:uid="{00000000-0005-0000-0000-0000102C0000}"/>
    <cellStyle name="20% - Accent5 2 2 2 3 6 4" xfId="24159" xr:uid="{00000000-0005-0000-0000-0000112C0000}"/>
    <cellStyle name="20% - Accent5 2 2 2 3 7" xfId="4885" xr:uid="{00000000-0005-0000-0000-0000122C0000}"/>
    <cellStyle name="20% - Accent5 2 2 2 3 7 2" xfId="9842" xr:uid="{00000000-0005-0000-0000-0000132C0000}"/>
    <cellStyle name="20% - Accent5 2 2 2 3 7 2 2" xfId="19756" xr:uid="{00000000-0005-0000-0000-0000142C0000}"/>
    <cellStyle name="20% - Accent5 2 2 2 3 7 2 2 2" xfId="39588" xr:uid="{00000000-0005-0000-0000-0000152C0000}"/>
    <cellStyle name="20% - Accent5 2 2 2 3 7 2 3" xfId="29674" xr:uid="{00000000-0005-0000-0000-0000162C0000}"/>
    <cellStyle name="20% - Accent5 2 2 2 3 7 3" xfId="14799" xr:uid="{00000000-0005-0000-0000-0000172C0000}"/>
    <cellStyle name="20% - Accent5 2 2 2 3 7 3 2" xfId="34631" xr:uid="{00000000-0005-0000-0000-0000182C0000}"/>
    <cellStyle name="20% - Accent5 2 2 2 3 7 4" xfId="24717" xr:uid="{00000000-0005-0000-0000-0000192C0000}"/>
    <cellStyle name="20% - Accent5 2 2 2 3 8" xfId="5443" xr:uid="{00000000-0005-0000-0000-00001A2C0000}"/>
    <cellStyle name="20% - Accent5 2 2 2 3 8 2" xfId="15357" xr:uid="{00000000-0005-0000-0000-00001B2C0000}"/>
    <cellStyle name="20% - Accent5 2 2 2 3 8 2 2" xfId="35189" xr:uid="{00000000-0005-0000-0000-00001C2C0000}"/>
    <cellStyle name="20% - Accent5 2 2 2 3 8 3" xfId="25275" xr:uid="{00000000-0005-0000-0000-00001D2C0000}"/>
    <cellStyle name="20% - Accent5 2 2 2 3 9" xfId="10400" xr:uid="{00000000-0005-0000-0000-00001E2C0000}"/>
    <cellStyle name="20% - Accent5 2 2 2 3 9 2" xfId="30232" xr:uid="{00000000-0005-0000-0000-00001F2C0000}"/>
    <cellStyle name="20% - Accent5 2 2 2 4" xfId="1330" xr:uid="{00000000-0005-0000-0000-0000202C0000}"/>
    <cellStyle name="20% - Accent5 2 2 2 4 2" xfId="3343" xr:uid="{00000000-0005-0000-0000-0000212C0000}"/>
    <cellStyle name="20% - Accent5 2 2 2 4 2 2" xfId="8300" xr:uid="{00000000-0005-0000-0000-0000222C0000}"/>
    <cellStyle name="20% - Accent5 2 2 2 4 2 2 2" xfId="18214" xr:uid="{00000000-0005-0000-0000-0000232C0000}"/>
    <cellStyle name="20% - Accent5 2 2 2 4 2 2 2 2" xfId="38046" xr:uid="{00000000-0005-0000-0000-0000242C0000}"/>
    <cellStyle name="20% - Accent5 2 2 2 4 2 2 3" xfId="28132" xr:uid="{00000000-0005-0000-0000-0000252C0000}"/>
    <cellStyle name="20% - Accent5 2 2 2 4 2 3" xfId="13257" xr:uid="{00000000-0005-0000-0000-0000262C0000}"/>
    <cellStyle name="20% - Accent5 2 2 2 4 2 3 2" xfId="33089" xr:uid="{00000000-0005-0000-0000-0000272C0000}"/>
    <cellStyle name="20% - Accent5 2 2 2 4 2 4" xfId="23175" xr:uid="{00000000-0005-0000-0000-0000282C0000}"/>
    <cellStyle name="20% - Accent5 2 2 2 4 3" xfId="6298" xr:uid="{00000000-0005-0000-0000-0000292C0000}"/>
    <cellStyle name="20% - Accent5 2 2 2 4 3 2" xfId="16212" xr:uid="{00000000-0005-0000-0000-00002A2C0000}"/>
    <cellStyle name="20% - Accent5 2 2 2 4 3 2 2" xfId="36044" xr:uid="{00000000-0005-0000-0000-00002B2C0000}"/>
    <cellStyle name="20% - Accent5 2 2 2 4 3 3" xfId="26130" xr:uid="{00000000-0005-0000-0000-00002C2C0000}"/>
    <cellStyle name="20% - Accent5 2 2 2 4 4" xfId="11255" xr:uid="{00000000-0005-0000-0000-00002D2C0000}"/>
    <cellStyle name="20% - Accent5 2 2 2 4 4 2" xfId="31087" xr:uid="{00000000-0005-0000-0000-00002E2C0000}"/>
    <cellStyle name="20% - Accent5 2 2 2 4 5" xfId="21173" xr:uid="{00000000-0005-0000-0000-00002F2C0000}"/>
    <cellStyle name="20% - Accent5 2 2 2 5" xfId="2765" xr:uid="{00000000-0005-0000-0000-0000302C0000}"/>
    <cellStyle name="20% - Accent5 2 2 2 5 2" xfId="7725" xr:uid="{00000000-0005-0000-0000-0000312C0000}"/>
    <cellStyle name="20% - Accent5 2 2 2 5 2 2" xfId="17639" xr:uid="{00000000-0005-0000-0000-0000322C0000}"/>
    <cellStyle name="20% - Accent5 2 2 2 5 2 2 2" xfId="37471" xr:uid="{00000000-0005-0000-0000-0000332C0000}"/>
    <cellStyle name="20% - Accent5 2 2 2 5 2 3" xfId="27557" xr:uid="{00000000-0005-0000-0000-0000342C0000}"/>
    <cellStyle name="20% - Accent5 2 2 2 5 3" xfId="12682" xr:uid="{00000000-0005-0000-0000-0000352C0000}"/>
    <cellStyle name="20% - Accent5 2 2 2 5 3 2" xfId="32514" xr:uid="{00000000-0005-0000-0000-0000362C0000}"/>
    <cellStyle name="20% - Accent5 2 2 2 5 4" xfId="22600" xr:uid="{00000000-0005-0000-0000-0000372C0000}"/>
    <cellStyle name="20% - Accent5 2 2 2 6" xfId="2053" xr:uid="{00000000-0005-0000-0000-0000382C0000}"/>
    <cellStyle name="20% - Accent5 2 2 2 6 2" xfId="7020" xr:uid="{00000000-0005-0000-0000-0000392C0000}"/>
    <cellStyle name="20% - Accent5 2 2 2 6 2 2" xfId="16934" xr:uid="{00000000-0005-0000-0000-00003A2C0000}"/>
    <cellStyle name="20% - Accent5 2 2 2 6 2 2 2" xfId="36766" xr:uid="{00000000-0005-0000-0000-00003B2C0000}"/>
    <cellStyle name="20% - Accent5 2 2 2 6 2 3" xfId="26852" xr:uid="{00000000-0005-0000-0000-00003C2C0000}"/>
    <cellStyle name="20% - Accent5 2 2 2 6 3" xfId="11977" xr:uid="{00000000-0005-0000-0000-00003D2C0000}"/>
    <cellStyle name="20% - Accent5 2 2 2 6 3 2" xfId="31809" xr:uid="{00000000-0005-0000-0000-00003E2C0000}"/>
    <cellStyle name="20% - Accent5 2 2 2 6 4" xfId="21895" xr:uid="{00000000-0005-0000-0000-00003F2C0000}"/>
    <cellStyle name="20% - Accent5 2 2 2 7" xfId="746" xr:uid="{00000000-0005-0000-0000-0000402C0000}"/>
    <cellStyle name="20% - Accent5 2 2 2 7 2" xfId="5723" xr:uid="{00000000-0005-0000-0000-0000412C0000}"/>
    <cellStyle name="20% - Accent5 2 2 2 7 2 2" xfId="15637" xr:uid="{00000000-0005-0000-0000-0000422C0000}"/>
    <cellStyle name="20% - Accent5 2 2 2 7 2 2 2" xfId="35469" xr:uid="{00000000-0005-0000-0000-0000432C0000}"/>
    <cellStyle name="20% - Accent5 2 2 2 7 2 3" xfId="25555" xr:uid="{00000000-0005-0000-0000-0000442C0000}"/>
    <cellStyle name="20% - Accent5 2 2 2 7 3" xfId="10680" xr:uid="{00000000-0005-0000-0000-0000452C0000}"/>
    <cellStyle name="20% - Accent5 2 2 2 7 3 2" xfId="30512" xr:uid="{00000000-0005-0000-0000-0000462C0000}"/>
    <cellStyle name="20% - Accent5 2 2 2 7 4" xfId="20598" xr:uid="{00000000-0005-0000-0000-0000472C0000}"/>
    <cellStyle name="20% - Accent5 2 2 2 8" xfId="4048" xr:uid="{00000000-0005-0000-0000-0000482C0000}"/>
    <cellStyle name="20% - Accent5 2 2 2 8 2" xfId="9005" xr:uid="{00000000-0005-0000-0000-0000492C0000}"/>
    <cellStyle name="20% - Accent5 2 2 2 8 2 2" xfId="18919" xr:uid="{00000000-0005-0000-0000-00004A2C0000}"/>
    <cellStyle name="20% - Accent5 2 2 2 8 2 2 2" xfId="38751" xr:uid="{00000000-0005-0000-0000-00004B2C0000}"/>
    <cellStyle name="20% - Accent5 2 2 2 8 2 3" xfId="28837" xr:uid="{00000000-0005-0000-0000-00004C2C0000}"/>
    <cellStyle name="20% - Accent5 2 2 2 8 3" xfId="13962" xr:uid="{00000000-0005-0000-0000-00004D2C0000}"/>
    <cellStyle name="20% - Accent5 2 2 2 8 3 2" xfId="33794" xr:uid="{00000000-0005-0000-0000-00004E2C0000}"/>
    <cellStyle name="20% - Accent5 2 2 2 8 4" xfId="23880" xr:uid="{00000000-0005-0000-0000-00004F2C0000}"/>
    <cellStyle name="20% - Accent5 2 2 2 9" xfId="4606" xr:uid="{00000000-0005-0000-0000-0000502C0000}"/>
    <cellStyle name="20% - Accent5 2 2 2 9 2" xfId="9563" xr:uid="{00000000-0005-0000-0000-0000512C0000}"/>
    <cellStyle name="20% - Accent5 2 2 2 9 2 2" xfId="19477" xr:uid="{00000000-0005-0000-0000-0000522C0000}"/>
    <cellStyle name="20% - Accent5 2 2 2 9 2 2 2" xfId="39309" xr:uid="{00000000-0005-0000-0000-0000532C0000}"/>
    <cellStyle name="20% - Accent5 2 2 2 9 2 3" xfId="29395" xr:uid="{00000000-0005-0000-0000-0000542C0000}"/>
    <cellStyle name="20% - Accent5 2 2 2 9 3" xfId="14520" xr:uid="{00000000-0005-0000-0000-0000552C0000}"/>
    <cellStyle name="20% - Accent5 2 2 2 9 3 2" xfId="34352" xr:uid="{00000000-0005-0000-0000-0000562C0000}"/>
    <cellStyle name="20% - Accent5 2 2 2 9 4" xfId="24438" xr:uid="{00000000-0005-0000-0000-0000572C0000}"/>
    <cellStyle name="20% - Accent5 2 2 3" xfId="256" xr:uid="{00000000-0005-0000-0000-0000582C0000}"/>
    <cellStyle name="20% - Accent5 2 2 3 10" xfId="10194" xr:uid="{00000000-0005-0000-0000-0000592C0000}"/>
    <cellStyle name="20% - Accent5 2 2 3 10 2" xfId="30026" xr:uid="{00000000-0005-0000-0000-00005A2C0000}"/>
    <cellStyle name="20% - Accent5 2 2 3 11" xfId="20112" xr:uid="{00000000-0005-0000-0000-00005B2C0000}"/>
    <cellStyle name="20% - Accent5 2 2 3 2" xfId="538" xr:uid="{00000000-0005-0000-0000-00005C2C0000}"/>
    <cellStyle name="20% - Accent5 2 2 3 2 10" xfId="20391" xr:uid="{00000000-0005-0000-0000-00005D2C0000}"/>
    <cellStyle name="20% - Accent5 2 2 3 2 2" xfId="1779" xr:uid="{00000000-0005-0000-0000-00005E2C0000}"/>
    <cellStyle name="20% - Accent5 2 2 3 2 2 2" xfId="3792" xr:uid="{00000000-0005-0000-0000-00005F2C0000}"/>
    <cellStyle name="20% - Accent5 2 2 3 2 2 2 2" xfId="8749" xr:uid="{00000000-0005-0000-0000-0000602C0000}"/>
    <cellStyle name="20% - Accent5 2 2 3 2 2 2 2 2" xfId="18663" xr:uid="{00000000-0005-0000-0000-0000612C0000}"/>
    <cellStyle name="20% - Accent5 2 2 3 2 2 2 2 2 2" xfId="38495" xr:uid="{00000000-0005-0000-0000-0000622C0000}"/>
    <cellStyle name="20% - Accent5 2 2 3 2 2 2 2 3" xfId="28581" xr:uid="{00000000-0005-0000-0000-0000632C0000}"/>
    <cellStyle name="20% - Accent5 2 2 3 2 2 2 3" xfId="13706" xr:uid="{00000000-0005-0000-0000-0000642C0000}"/>
    <cellStyle name="20% - Accent5 2 2 3 2 2 2 3 2" xfId="33538" xr:uid="{00000000-0005-0000-0000-0000652C0000}"/>
    <cellStyle name="20% - Accent5 2 2 3 2 2 2 4" xfId="23624" xr:uid="{00000000-0005-0000-0000-0000662C0000}"/>
    <cellStyle name="20% - Accent5 2 2 3 2 2 3" xfId="6747" xr:uid="{00000000-0005-0000-0000-0000672C0000}"/>
    <cellStyle name="20% - Accent5 2 2 3 2 2 3 2" xfId="16661" xr:uid="{00000000-0005-0000-0000-0000682C0000}"/>
    <cellStyle name="20% - Accent5 2 2 3 2 2 3 2 2" xfId="36493" xr:uid="{00000000-0005-0000-0000-0000692C0000}"/>
    <cellStyle name="20% - Accent5 2 2 3 2 2 3 3" xfId="26579" xr:uid="{00000000-0005-0000-0000-00006A2C0000}"/>
    <cellStyle name="20% - Accent5 2 2 3 2 2 4" xfId="11704" xr:uid="{00000000-0005-0000-0000-00006B2C0000}"/>
    <cellStyle name="20% - Accent5 2 2 3 2 2 4 2" xfId="31536" xr:uid="{00000000-0005-0000-0000-00006C2C0000}"/>
    <cellStyle name="20% - Accent5 2 2 3 2 2 5" xfId="21622" xr:uid="{00000000-0005-0000-0000-00006D2C0000}"/>
    <cellStyle name="20% - Accent5 2 2 3 2 3" xfId="3120" xr:uid="{00000000-0005-0000-0000-00006E2C0000}"/>
    <cellStyle name="20% - Accent5 2 2 3 2 3 2" xfId="8077" xr:uid="{00000000-0005-0000-0000-00006F2C0000}"/>
    <cellStyle name="20% - Accent5 2 2 3 2 3 2 2" xfId="17991" xr:uid="{00000000-0005-0000-0000-0000702C0000}"/>
    <cellStyle name="20% - Accent5 2 2 3 2 3 2 2 2" xfId="37823" xr:uid="{00000000-0005-0000-0000-0000712C0000}"/>
    <cellStyle name="20% - Accent5 2 2 3 2 3 2 3" xfId="27909" xr:uid="{00000000-0005-0000-0000-0000722C0000}"/>
    <cellStyle name="20% - Accent5 2 2 3 2 3 3" xfId="13034" xr:uid="{00000000-0005-0000-0000-0000732C0000}"/>
    <cellStyle name="20% - Accent5 2 2 3 2 3 3 2" xfId="32866" xr:uid="{00000000-0005-0000-0000-0000742C0000}"/>
    <cellStyle name="20% - Accent5 2 2 3 2 3 4" xfId="22952" xr:uid="{00000000-0005-0000-0000-0000752C0000}"/>
    <cellStyle name="20% - Accent5 2 2 3 2 4" xfId="2502" xr:uid="{00000000-0005-0000-0000-0000762C0000}"/>
    <cellStyle name="20% - Accent5 2 2 3 2 4 2" xfId="7469" xr:uid="{00000000-0005-0000-0000-0000772C0000}"/>
    <cellStyle name="20% - Accent5 2 2 3 2 4 2 2" xfId="17383" xr:uid="{00000000-0005-0000-0000-0000782C0000}"/>
    <cellStyle name="20% - Accent5 2 2 3 2 4 2 2 2" xfId="37215" xr:uid="{00000000-0005-0000-0000-0000792C0000}"/>
    <cellStyle name="20% - Accent5 2 2 3 2 4 2 3" xfId="27301" xr:uid="{00000000-0005-0000-0000-00007A2C0000}"/>
    <cellStyle name="20% - Accent5 2 2 3 2 4 3" xfId="12426" xr:uid="{00000000-0005-0000-0000-00007B2C0000}"/>
    <cellStyle name="20% - Accent5 2 2 3 2 4 3 2" xfId="32258" xr:uid="{00000000-0005-0000-0000-00007C2C0000}"/>
    <cellStyle name="20% - Accent5 2 2 3 2 4 4" xfId="22344" xr:uid="{00000000-0005-0000-0000-00007D2C0000}"/>
    <cellStyle name="20% - Accent5 2 2 3 2 5" xfId="1099" xr:uid="{00000000-0005-0000-0000-00007E2C0000}"/>
    <cellStyle name="20% - Accent5 2 2 3 2 5 2" xfId="6075" xr:uid="{00000000-0005-0000-0000-00007F2C0000}"/>
    <cellStyle name="20% - Accent5 2 2 3 2 5 2 2" xfId="15989" xr:uid="{00000000-0005-0000-0000-0000802C0000}"/>
    <cellStyle name="20% - Accent5 2 2 3 2 5 2 2 2" xfId="35821" xr:uid="{00000000-0005-0000-0000-0000812C0000}"/>
    <cellStyle name="20% - Accent5 2 2 3 2 5 2 3" xfId="25907" xr:uid="{00000000-0005-0000-0000-0000822C0000}"/>
    <cellStyle name="20% - Accent5 2 2 3 2 5 3" xfId="11032" xr:uid="{00000000-0005-0000-0000-0000832C0000}"/>
    <cellStyle name="20% - Accent5 2 2 3 2 5 3 2" xfId="30864" xr:uid="{00000000-0005-0000-0000-0000842C0000}"/>
    <cellStyle name="20% - Accent5 2 2 3 2 5 4" xfId="20950" xr:uid="{00000000-0005-0000-0000-0000852C0000}"/>
    <cellStyle name="20% - Accent5 2 2 3 2 6" xfId="4400" xr:uid="{00000000-0005-0000-0000-0000862C0000}"/>
    <cellStyle name="20% - Accent5 2 2 3 2 6 2" xfId="9357" xr:uid="{00000000-0005-0000-0000-0000872C0000}"/>
    <cellStyle name="20% - Accent5 2 2 3 2 6 2 2" xfId="19271" xr:uid="{00000000-0005-0000-0000-0000882C0000}"/>
    <cellStyle name="20% - Accent5 2 2 3 2 6 2 2 2" xfId="39103" xr:uid="{00000000-0005-0000-0000-0000892C0000}"/>
    <cellStyle name="20% - Accent5 2 2 3 2 6 2 3" xfId="29189" xr:uid="{00000000-0005-0000-0000-00008A2C0000}"/>
    <cellStyle name="20% - Accent5 2 2 3 2 6 3" xfId="14314" xr:uid="{00000000-0005-0000-0000-00008B2C0000}"/>
    <cellStyle name="20% - Accent5 2 2 3 2 6 3 2" xfId="34146" xr:uid="{00000000-0005-0000-0000-00008C2C0000}"/>
    <cellStyle name="20% - Accent5 2 2 3 2 6 4" xfId="24232" xr:uid="{00000000-0005-0000-0000-00008D2C0000}"/>
    <cellStyle name="20% - Accent5 2 2 3 2 7" xfId="4958" xr:uid="{00000000-0005-0000-0000-00008E2C0000}"/>
    <cellStyle name="20% - Accent5 2 2 3 2 7 2" xfId="9915" xr:uid="{00000000-0005-0000-0000-00008F2C0000}"/>
    <cellStyle name="20% - Accent5 2 2 3 2 7 2 2" xfId="19829" xr:uid="{00000000-0005-0000-0000-0000902C0000}"/>
    <cellStyle name="20% - Accent5 2 2 3 2 7 2 2 2" xfId="39661" xr:uid="{00000000-0005-0000-0000-0000912C0000}"/>
    <cellStyle name="20% - Accent5 2 2 3 2 7 2 3" xfId="29747" xr:uid="{00000000-0005-0000-0000-0000922C0000}"/>
    <cellStyle name="20% - Accent5 2 2 3 2 7 3" xfId="14872" xr:uid="{00000000-0005-0000-0000-0000932C0000}"/>
    <cellStyle name="20% - Accent5 2 2 3 2 7 3 2" xfId="34704" xr:uid="{00000000-0005-0000-0000-0000942C0000}"/>
    <cellStyle name="20% - Accent5 2 2 3 2 7 4" xfId="24790" xr:uid="{00000000-0005-0000-0000-0000952C0000}"/>
    <cellStyle name="20% - Accent5 2 2 3 2 8" xfId="5516" xr:uid="{00000000-0005-0000-0000-0000962C0000}"/>
    <cellStyle name="20% - Accent5 2 2 3 2 8 2" xfId="15430" xr:uid="{00000000-0005-0000-0000-0000972C0000}"/>
    <cellStyle name="20% - Accent5 2 2 3 2 8 2 2" xfId="35262" xr:uid="{00000000-0005-0000-0000-0000982C0000}"/>
    <cellStyle name="20% - Accent5 2 2 3 2 8 3" xfId="25348" xr:uid="{00000000-0005-0000-0000-0000992C0000}"/>
    <cellStyle name="20% - Accent5 2 2 3 2 9" xfId="10473" xr:uid="{00000000-0005-0000-0000-00009A2C0000}"/>
    <cellStyle name="20% - Accent5 2 2 3 2 9 2" xfId="30305" xr:uid="{00000000-0005-0000-0000-00009B2C0000}"/>
    <cellStyle name="20% - Accent5 2 2 3 3" xfId="1420" xr:uid="{00000000-0005-0000-0000-00009C2C0000}"/>
    <cellStyle name="20% - Accent5 2 2 3 3 2" xfId="3433" xr:uid="{00000000-0005-0000-0000-00009D2C0000}"/>
    <cellStyle name="20% - Accent5 2 2 3 3 2 2" xfId="8390" xr:uid="{00000000-0005-0000-0000-00009E2C0000}"/>
    <cellStyle name="20% - Accent5 2 2 3 3 2 2 2" xfId="18304" xr:uid="{00000000-0005-0000-0000-00009F2C0000}"/>
    <cellStyle name="20% - Accent5 2 2 3 3 2 2 2 2" xfId="38136" xr:uid="{00000000-0005-0000-0000-0000A02C0000}"/>
    <cellStyle name="20% - Accent5 2 2 3 3 2 2 3" xfId="28222" xr:uid="{00000000-0005-0000-0000-0000A12C0000}"/>
    <cellStyle name="20% - Accent5 2 2 3 3 2 3" xfId="13347" xr:uid="{00000000-0005-0000-0000-0000A22C0000}"/>
    <cellStyle name="20% - Accent5 2 2 3 3 2 3 2" xfId="33179" xr:uid="{00000000-0005-0000-0000-0000A32C0000}"/>
    <cellStyle name="20% - Accent5 2 2 3 3 2 4" xfId="23265" xr:uid="{00000000-0005-0000-0000-0000A42C0000}"/>
    <cellStyle name="20% - Accent5 2 2 3 3 3" xfId="6388" xr:uid="{00000000-0005-0000-0000-0000A52C0000}"/>
    <cellStyle name="20% - Accent5 2 2 3 3 3 2" xfId="16302" xr:uid="{00000000-0005-0000-0000-0000A62C0000}"/>
    <cellStyle name="20% - Accent5 2 2 3 3 3 2 2" xfId="36134" xr:uid="{00000000-0005-0000-0000-0000A72C0000}"/>
    <cellStyle name="20% - Accent5 2 2 3 3 3 3" xfId="26220" xr:uid="{00000000-0005-0000-0000-0000A82C0000}"/>
    <cellStyle name="20% - Accent5 2 2 3 3 4" xfId="11345" xr:uid="{00000000-0005-0000-0000-0000A92C0000}"/>
    <cellStyle name="20% - Accent5 2 2 3 3 4 2" xfId="31177" xr:uid="{00000000-0005-0000-0000-0000AA2C0000}"/>
    <cellStyle name="20% - Accent5 2 2 3 3 5" xfId="21263" xr:uid="{00000000-0005-0000-0000-0000AB2C0000}"/>
    <cellStyle name="20% - Accent5 2 2 3 4" xfId="2839" xr:uid="{00000000-0005-0000-0000-0000AC2C0000}"/>
    <cellStyle name="20% - Accent5 2 2 3 4 2" xfId="7798" xr:uid="{00000000-0005-0000-0000-0000AD2C0000}"/>
    <cellStyle name="20% - Accent5 2 2 3 4 2 2" xfId="17712" xr:uid="{00000000-0005-0000-0000-0000AE2C0000}"/>
    <cellStyle name="20% - Accent5 2 2 3 4 2 2 2" xfId="37544" xr:uid="{00000000-0005-0000-0000-0000AF2C0000}"/>
    <cellStyle name="20% - Accent5 2 2 3 4 2 3" xfId="27630" xr:uid="{00000000-0005-0000-0000-0000B02C0000}"/>
    <cellStyle name="20% - Accent5 2 2 3 4 3" xfId="12755" xr:uid="{00000000-0005-0000-0000-0000B12C0000}"/>
    <cellStyle name="20% - Accent5 2 2 3 4 3 2" xfId="32587" xr:uid="{00000000-0005-0000-0000-0000B22C0000}"/>
    <cellStyle name="20% - Accent5 2 2 3 4 4" xfId="22673" xr:uid="{00000000-0005-0000-0000-0000B32C0000}"/>
    <cellStyle name="20% - Accent5 2 2 3 5" xfId="2143" xr:uid="{00000000-0005-0000-0000-0000B42C0000}"/>
    <cellStyle name="20% - Accent5 2 2 3 5 2" xfId="7110" xr:uid="{00000000-0005-0000-0000-0000B52C0000}"/>
    <cellStyle name="20% - Accent5 2 2 3 5 2 2" xfId="17024" xr:uid="{00000000-0005-0000-0000-0000B62C0000}"/>
    <cellStyle name="20% - Accent5 2 2 3 5 2 2 2" xfId="36856" xr:uid="{00000000-0005-0000-0000-0000B72C0000}"/>
    <cellStyle name="20% - Accent5 2 2 3 5 2 3" xfId="26942" xr:uid="{00000000-0005-0000-0000-0000B82C0000}"/>
    <cellStyle name="20% - Accent5 2 2 3 5 3" xfId="12067" xr:uid="{00000000-0005-0000-0000-0000B92C0000}"/>
    <cellStyle name="20% - Accent5 2 2 3 5 3 2" xfId="31899" xr:uid="{00000000-0005-0000-0000-0000BA2C0000}"/>
    <cellStyle name="20% - Accent5 2 2 3 5 4" xfId="21985" xr:uid="{00000000-0005-0000-0000-0000BB2C0000}"/>
    <cellStyle name="20% - Accent5 2 2 3 6" xfId="819" xr:uid="{00000000-0005-0000-0000-0000BC2C0000}"/>
    <cellStyle name="20% - Accent5 2 2 3 6 2" xfId="5796" xr:uid="{00000000-0005-0000-0000-0000BD2C0000}"/>
    <cellStyle name="20% - Accent5 2 2 3 6 2 2" xfId="15710" xr:uid="{00000000-0005-0000-0000-0000BE2C0000}"/>
    <cellStyle name="20% - Accent5 2 2 3 6 2 2 2" xfId="35542" xr:uid="{00000000-0005-0000-0000-0000BF2C0000}"/>
    <cellStyle name="20% - Accent5 2 2 3 6 2 3" xfId="25628" xr:uid="{00000000-0005-0000-0000-0000C02C0000}"/>
    <cellStyle name="20% - Accent5 2 2 3 6 3" xfId="10753" xr:uid="{00000000-0005-0000-0000-0000C12C0000}"/>
    <cellStyle name="20% - Accent5 2 2 3 6 3 2" xfId="30585" xr:uid="{00000000-0005-0000-0000-0000C22C0000}"/>
    <cellStyle name="20% - Accent5 2 2 3 6 4" xfId="20671" xr:uid="{00000000-0005-0000-0000-0000C32C0000}"/>
    <cellStyle name="20% - Accent5 2 2 3 7" xfId="4121" xr:uid="{00000000-0005-0000-0000-0000C42C0000}"/>
    <cellStyle name="20% - Accent5 2 2 3 7 2" xfId="9078" xr:uid="{00000000-0005-0000-0000-0000C52C0000}"/>
    <cellStyle name="20% - Accent5 2 2 3 7 2 2" xfId="18992" xr:uid="{00000000-0005-0000-0000-0000C62C0000}"/>
    <cellStyle name="20% - Accent5 2 2 3 7 2 2 2" xfId="38824" xr:uid="{00000000-0005-0000-0000-0000C72C0000}"/>
    <cellStyle name="20% - Accent5 2 2 3 7 2 3" xfId="28910" xr:uid="{00000000-0005-0000-0000-0000C82C0000}"/>
    <cellStyle name="20% - Accent5 2 2 3 7 3" xfId="14035" xr:uid="{00000000-0005-0000-0000-0000C92C0000}"/>
    <cellStyle name="20% - Accent5 2 2 3 7 3 2" xfId="33867" xr:uid="{00000000-0005-0000-0000-0000CA2C0000}"/>
    <cellStyle name="20% - Accent5 2 2 3 7 4" xfId="23953" xr:uid="{00000000-0005-0000-0000-0000CB2C0000}"/>
    <cellStyle name="20% - Accent5 2 2 3 8" xfId="4679" xr:uid="{00000000-0005-0000-0000-0000CC2C0000}"/>
    <cellStyle name="20% - Accent5 2 2 3 8 2" xfId="9636" xr:uid="{00000000-0005-0000-0000-0000CD2C0000}"/>
    <cellStyle name="20% - Accent5 2 2 3 8 2 2" xfId="19550" xr:uid="{00000000-0005-0000-0000-0000CE2C0000}"/>
    <cellStyle name="20% - Accent5 2 2 3 8 2 2 2" xfId="39382" xr:uid="{00000000-0005-0000-0000-0000CF2C0000}"/>
    <cellStyle name="20% - Accent5 2 2 3 8 2 3" xfId="29468" xr:uid="{00000000-0005-0000-0000-0000D02C0000}"/>
    <cellStyle name="20% - Accent5 2 2 3 8 3" xfId="14593" xr:uid="{00000000-0005-0000-0000-0000D12C0000}"/>
    <cellStyle name="20% - Accent5 2 2 3 8 3 2" xfId="34425" xr:uid="{00000000-0005-0000-0000-0000D22C0000}"/>
    <cellStyle name="20% - Accent5 2 2 3 8 4" xfId="24511" xr:uid="{00000000-0005-0000-0000-0000D32C0000}"/>
    <cellStyle name="20% - Accent5 2 2 3 9" xfId="5237" xr:uid="{00000000-0005-0000-0000-0000D42C0000}"/>
    <cellStyle name="20% - Accent5 2 2 3 9 2" xfId="15151" xr:uid="{00000000-0005-0000-0000-0000D52C0000}"/>
    <cellStyle name="20% - Accent5 2 2 3 9 2 2" xfId="34983" xr:uid="{00000000-0005-0000-0000-0000D62C0000}"/>
    <cellStyle name="20% - Accent5 2 2 3 9 3" xfId="25069" xr:uid="{00000000-0005-0000-0000-0000D72C0000}"/>
    <cellStyle name="20% - Accent5 2 2 4" xfId="399" xr:uid="{00000000-0005-0000-0000-0000D82C0000}"/>
    <cellStyle name="20% - Accent5 2 2 4 10" xfId="20252" xr:uid="{00000000-0005-0000-0000-0000D92C0000}"/>
    <cellStyle name="20% - Accent5 2 2 4 2" xfId="1599" xr:uid="{00000000-0005-0000-0000-0000DA2C0000}"/>
    <cellStyle name="20% - Accent5 2 2 4 2 2" xfId="3612" xr:uid="{00000000-0005-0000-0000-0000DB2C0000}"/>
    <cellStyle name="20% - Accent5 2 2 4 2 2 2" xfId="8569" xr:uid="{00000000-0005-0000-0000-0000DC2C0000}"/>
    <cellStyle name="20% - Accent5 2 2 4 2 2 2 2" xfId="18483" xr:uid="{00000000-0005-0000-0000-0000DD2C0000}"/>
    <cellStyle name="20% - Accent5 2 2 4 2 2 2 2 2" xfId="38315" xr:uid="{00000000-0005-0000-0000-0000DE2C0000}"/>
    <cellStyle name="20% - Accent5 2 2 4 2 2 2 3" xfId="28401" xr:uid="{00000000-0005-0000-0000-0000DF2C0000}"/>
    <cellStyle name="20% - Accent5 2 2 4 2 2 3" xfId="13526" xr:uid="{00000000-0005-0000-0000-0000E02C0000}"/>
    <cellStyle name="20% - Accent5 2 2 4 2 2 3 2" xfId="33358" xr:uid="{00000000-0005-0000-0000-0000E12C0000}"/>
    <cellStyle name="20% - Accent5 2 2 4 2 2 4" xfId="23444" xr:uid="{00000000-0005-0000-0000-0000E22C0000}"/>
    <cellStyle name="20% - Accent5 2 2 4 2 3" xfId="6567" xr:uid="{00000000-0005-0000-0000-0000E32C0000}"/>
    <cellStyle name="20% - Accent5 2 2 4 2 3 2" xfId="16481" xr:uid="{00000000-0005-0000-0000-0000E42C0000}"/>
    <cellStyle name="20% - Accent5 2 2 4 2 3 2 2" xfId="36313" xr:uid="{00000000-0005-0000-0000-0000E52C0000}"/>
    <cellStyle name="20% - Accent5 2 2 4 2 3 3" xfId="26399" xr:uid="{00000000-0005-0000-0000-0000E62C0000}"/>
    <cellStyle name="20% - Accent5 2 2 4 2 4" xfId="11524" xr:uid="{00000000-0005-0000-0000-0000E72C0000}"/>
    <cellStyle name="20% - Accent5 2 2 4 2 4 2" xfId="31356" xr:uid="{00000000-0005-0000-0000-0000E82C0000}"/>
    <cellStyle name="20% - Accent5 2 2 4 2 5" xfId="21442" xr:uid="{00000000-0005-0000-0000-0000E92C0000}"/>
    <cellStyle name="20% - Accent5 2 2 4 3" xfId="2981" xr:uid="{00000000-0005-0000-0000-0000EA2C0000}"/>
    <cellStyle name="20% - Accent5 2 2 4 3 2" xfId="7938" xr:uid="{00000000-0005-0000-0000-0000EB2C0000}"/>
    <cellStyle name="20% - Accent5 2 2 4 3 2 2" xfId="17852" xr:uid="{00000000-0005-0000-0000-0000EC2C0000}"/>
    <cellStyle name="20% - Accent5 2 2 4 3 2 2 2" xfId="37684" xr:uid="{00000000-0005-0000-0000-0000ED2C0000}"/>
    <cellStyle name="20% - Accent5 2 2 4 3 2 3" xfId="27770" xr:uid="{00000000-0005-0000-0000-0000EE2C0000}"/>
    <cellStyle name="20% - Accent5 2 2 4 3 3" xfId="12895" xr:uid="{00000000-0005-0000-0000-0000EF2C0000}"/>
    <cellStyle name="20% - Accent5 2 2 4 3 3 2" xfId="32727" xr:uid="{00000000-0005-0000-0000-0000F02C0000}"/>
    <cellStyle name="20% - Accent5 2 2 4 3 4" xfId="22813" xr:uid="{00000000-0005-0000-0000-0000F12C0000}"/>
    <cellStyle name="20% - Accent5 2 2 4 4" xfId="2322" xr:uid="{00000000-0005-0000-0000-0000F22C0000}"/>
    <cellStyle name="20% - Accent5 2 2 4 4 2" xfId="7289" xr:uid="{00000000-0005-0000-0000-0000F32C0000}"/>
    <cellStyle name="20% - Accent5 2 2 4 4 2 2" xfId="17203" xr:uid="{00000000-0005-0000-0000-0000F42C0000}"/>
    <cellStyle name="20% - Accent5 2 2 4 4 2 2 2" xfId="37035" xr:uid="{00000000-0005-0000-0000-0000F52C0000}"/>
    <cellStyle name="20% - Accent5 2 2 4 4 2 3" xfId="27121" xr:uid="{00000000-0005-0000-0000-0000F62C0000}"/>
    <cellStyle name="20% - Accent5 2 2 4 4 3" xfId="12246" xr:uid="{00000000-0005-0000-0000-0000F72C0000}"/>
    <cellStyle name="20% - Accent5 2 2 4 4 3 2" xfId="32078" xr:uid="{00000000-0005-0000-0000-0000F82C0000}"/>
    <cellStyle name="20% - Accent5 2 2 4 4 4" xfId="22164" xr:uid="{00000000-0005-0000-0000-0000F92C0000}"/>
    <cellStyle name="20% - Accent5 2 2 4 5" xfId="960" xr:uid="{00000000-0005-0000-0000-0000FA2C0000}"/>
    <cellStyle name="20% - Accent5 2 2 4 5 2" xfId="5936" xr:uid="{00000000-0005-0000-0000-0000FB2C0000}"/>
    <cellStyle name="20% - Accent5 2 2 4 5 2 2" xfId="15850" xr:uid="{00000000-0005-0000-0000-0000FC2C0000}"/>
    <cellStyle name="20% - Accent5 2 2 4 5 2 2 2" xfId="35682" xr:uid="{00000000-0005-0000-0000-0000FD2C0000}"/>
    <cellStyle name="20% - Accent5 2 2 4 5 2 3" xfId="25768" xr:uid="{00000000-0005-0000-0000-0000FE2C0000}"/>
    <cellStyle name="20% - Accent5 2 2 4 5 3" xfId="10893" xr:uid="{00000000-0005-0000-0000-0000FF2C0000}"/>
    <cellStyle name="20% - Accent5 2 2 4 5 3 2" xfId="30725" xr:uid="{00000000-0005-0000-0000-0000002D0000}"/>
    <cellStyle name="20% - Accent5 2 2 4 5 4" xfId="20811" xr:uid="{00000000-0005-0000-0000-0000012D0000}"/>
    <cellStyle name="20% - Accent5 2 2 4 6" xfId="4261" xr:uid="{00000000-0005-0000-0000-0000022D0000}"/>
    <cellStyle name="20% - Accent5 2 2 4 6 2" xfId="9218" xr:uid="{00000000-0005-0000-0000-0000032D0000}"/>
    <cellStyle name="20% - Accent5 2 2 4 6 2 2" xfId="19132" xr:uid="{00000000-0005-0000-0000-0000042D0000}"/>
    <cellStyle name="20% - Accent5 2 2 4 6 2 2 2" xfId="38964" xr:uid="{00000000-0005-0000-0000-0000052D0000}"/>
    <cellStyle name="20% - Accent5 2 2 4 6 2 3" xfId="29050" xr:uid="{00000000-0005-0000-0000-0000062D0000}"/>
    <cellStyle name="20% - Accent5 2 2 4 6 3" xfId="14175" xr:uid="{00000000-0005-0000-0000-0000072D0000}"/>
    <cellStyle name="20% - Accent5 2 2 4 6 3 2" xfId="34007" xr:uid="{00000000-0005-0000-0000-0000082D0000}"/>
    <cellStyle name="20% - Accent5 2 2 4 6 4" xfId="24093" xr:uid="{00000000-0005-0000-0000-0000092D0000}"/>
    <cellStyle name="20% - Accent5 2 2 4 7" xfId="4819" xr:uid="{00000000-0005-0000-0000-00000A2D0000}"/>
    <cellStyle name="20% - Accent5 2 2 4 7 2" xfId="9776" xr:uid="{00000000-0005-0000-0000-00000B2D0000}"/>
    <cellStyle name="20% - Accent5 2 2 4 7 2 2" xfId="19690" xr:uid="{00000000-0005-0000-0000-00000C2D0000}"/>
    <cellStyle name="20% - Accent5 2 2 4 7 2 2 2" xfId="39522" xr:uid="{00000000-0005-0000-0000-00000D2D0000}"/>
    <cellStyle name="20% - Accent5 2 2 4 7 2 3" xfId="29608" xr:uid="{00000000-0005-0000-0000-00000E2D0000}"/>
    <cellStyle name="20% - Accent5 2 2 4 7 3" xfId="14733" xr:uid="{00000000-0005-0000-0000-00000F2D0000}"/>
    <cellStyle name="20% - Accent5 2 2 4 7 3 2" xfId="34565" xr:uid="{00000000-0005-0000-0000-0000102D0000}"/>
    <cellStyle name="20% - Accent5 2 2 4 7 4" xfId="24651" xr:uid="{00000000-0005-0000-0000-0000112D0000}"/>
    <cellStyle name="20% - Accent5 2 2 4 8" xfId="5377" xr:uid="{00000000-0005-0000-0000-0000122D0000}"/>
    <cellStyle name="20% - Accent5 2 2 4 8 2" xfId="15291" xr:uid="{00000000-0005-0000-0000-0000132D0000}"/>
    <cellStyle name="20% - Accent5 2 2 4 8 2 2" xfId="35123" xr:uid="{00000000-0005-0000-0000-0000142D0000}"/>
    <cellStyle name="20% - Accent5 2 2 4 8 3" xfId="25209" xr:uid="{00000000-0005-0000-0000-0000152D0000}"/>
    <cellStyle name="20% - Accent5 2 2 4 9" xfId="10334" xr:uid="{00000000-0005-0000-0000-0000162D0000}"/>
    <cellStyle name="20% - Accent5 2 2 4 9 2" xfId="30166" xr:uid="{00000000-0005-0000-0000-0000172D0000}"/>
    <cellStyle name="20% - Accent5 2 2 5" xfId="1240" xr:uid="{00000000-0005-0000-0000-0000182D0000}"/>
    <cellStyle name="20% - Accent5 2 2 5 2" xfId="3253" xr:uid="{00000000-0005-0000-0000-0000192D0000}"/>
    <cellStyle name="20% - Accent5 2 2 5 2 2" xfId="8210" xr:uid="{00000000-0005-0000-0000-00001A2D0000}"/>
    <cellStyle name="20% - Accent5 2 2 5 2 2 2" xfId="18124" xr:uid="{00000000-0005-0000-0000-00001B2D0000}"/>
    <cellStyle name="20% - Accent5 2 2 5 2 2 2 2" xfId="37956" xr:uid="{00000000-0005-0000-0000-00001C2D0000}"/>
    <cellStyle name="20% - Accent5 2 2 5 2 2 3" xfId="28042" xr:uid="{00000000-0005-0000-0000-00001D2D0000}"/>
    <cellStyle name="20% - Accent5 2 2 5 2 3" xfId="13167" xr:uid="{00000000-0005-0000-0000-00001E2D0000}"/>
    <cellStyle name="20% - Accent5 2 2 5 2 3 2" xfId="32999" xr:uid="{00000000-0005-0000-0000-00001F2D0000}"/>
    <cellStyle name="20% - Accent5 2 2 5 2 4" xfId="23085" xr:uid="{00000000-0005-0000-0000-0000202D0000}"/>
    <cellStyle name="20% - Accent5 2 2 5 3" xfId="6208" xr:uid="{00000000-0005-0000-0000-0000212D0000}"/>
    <cellStyle name="20% - Accent5 2 2 5 3 2" xfId="16122" xr:uid="{00000000-0005-0000-0000-0000222D0000}"/>
    <cellStyle name="20% - Accent5 2 2 5 3 2 2" xfId="35954" xr:uid="{00000000-0005-0000-0000-0000232D0000}"/>
    <cellStyle name="20% - Accent5 2 2 5 3 3" xfId="26040" xr:uid="{00000000-0005-0000-0000-0000242D0000}"/>
    <cellStyle name="20% - Accent5 2 2 5 4" xfId="11165" xr:uid="{00000000-0005-0000-0000-0000252D0000}"/>
    <cellStyle name="20% - Accent5 2 2 5 4 2" xfId="30997" xr:uid="{00000000-0005-0000-0000-0000262D0000}"/>
    <cellStyle name="20% - Accent5 2 2 5 5" xfId="21083" xr:uid="{00000000-0005-0000-0000-0000272D0000}"/>
    <cellStyle name="20% - Accent5 2 2 6" xfId="2698" xr:uid="{00000000-0005-0000-0000-0000282D0000}"/>
    <cellStyle name="20% - Accent5 2 2 6 2" xfId="7659" xr:uid="{00000000-0005-0000-0000-0000292D0000}"/>
    <cellStyle name="20% - Accent5 2 2 6 2 2" xfId="17573" xr:uid="{00000000-0005-0000-0000-00002A2D0000}"/>
    <cellStyle name="20% - Accent5 2 2 6 2 2 2" xfId="37405" xr:uid="{00000000-0005-0000-0000-00002B2D0000}"/>
    <cellStyle name="20% - Accent5 2 2 6 2 3" xfId="27491" xr:uid="{00000000-0005-0000-0000-00002C2D0000}"/>
    <cellStyle name="20% - Accent5 2 2 6 3" xfId="12616" xr:uid="{00000000-0005-0000-0000-00002D2D0000}"/>
    <cellStyle name="20% - Accent5 2 2 6 3 2" xfId="32448" xr:uid="{00000000-0005-0000-0000-00002E2D0000}"/>
    <cellStyle name="20% - Accent5 2 2 6 4" xfId="22534" xr:uid="{00000000-0005-0000-0000-00002F2D0000}"/>
    <cellStyle name="20% - Accent5 2 2 7" xfId="1963" xr:uid="{00000000-0005-0000-0000-0000302D0000}"/>
    <cellStyle name="20% - Accent5 2 2 7 2" xfId="6930" xr:uid="{00000000-0005-0000-0000-0000312D0000}"/>
    <cellStyle name="20% - Accent5 2 2 7 2 2" xfId="16844" xr:uid="{00000000-0005-0000-0000-0000322D0000}"/>
    <cellStyle name="20% - Accent5 2 2 7 2 2 2" xfId="36676" xr:uid="{00000000-0005-0000-0000-0000332D0000}"/>
    <cellStyle name="20% - Accent5 2 2 7 2 3" xfId="26762" xr:uid="{00000000-0005-0000-0000-0000342D0000}"/>
    <cellStyle name="20% - Accent5 2 2 7 3" xfId="11887" xr:uid="{00000000-0005-0000-0000-0000352D0000}"/>
    <cellStyle name="20% - Accent5 2 2 7 3 2" xfId="31719" xr:uid="{00000000-0005-0000-0000-0000362D0000}"/>
    <cellStyle name="20% - Accent5 2 2 7 4" xfId="21805" xr:uid="{00000000-0005-0000-0000-0000372D0000}"/>
    <cellStyle name="20% - Accent5 2 2 8" xfId="680" xr:uid="{00000000-0005-0000-0000-0000382D0000}"/>
    <cellStyle name="20% - Accent5 2 2 8 2" xfId="5657" xr:uid="{00000000-0005-0000-0000-0000392D0000}"/>
    <cellStyle name="20% - Accent5 2 2 8 2 2" xfId="15571" xr:uid="{00000000-0005-0000-0000-00003A2D0000}"/>
    <cellStyle name="20% - Accent5 2 2 8 2 2 2" xfId="35403" xr:uid="{00000000-0005-0000-0000-00003B2D0000}"/>
    <cellStyle name="20% - Accent5 2 2 8 2 3" xfId="25489" xr:uid="{00000000-0005-0000-0000-00003C2D0000}"/>
    <cellStyle name="20% - Accent5 2 2 8 3" xfId="10614" xr:uid="{00000000-0005-0000-0000-00003D2D0000}"/>
    <cellStyle name="20% - Accent5 2 2 8 3 2" xfId="30446" xr:uid="{00000000-0005-0000-0000-00003E2D0000}"/>
    <cellStyle name="20% - Accent5 2 2 8 4" xfId="20532" xr:uid="{00000000-0005-0000-0000-00003F2D0000}"/>
    <cellStyle name="20% - Accent5 2 2 9" xfId="3982" xr:uid="{00000000-0005-0000-0000-0000402D0000}"/>
    <cellStyle name="20% - Accent5 2 2 9 2" xfId="8939" xr:uid="{00000000-0005-0000-0000-0000412D0000}"/>
    <cellStyle name="20% - Accent5 2 2 9 2 2" xfId="18853" xr:uid="{00000000-0005-0000-0000-0000422D0000}"/>
    <cellStyle name="20% - Accent5 2 2 9 2 2 2" xfId="38685" xr:uid="{00000000-0005-0000-0000-0000432D0000}"/>
    <cellStyle name="20% - Accent5 2 2 9 2 3" xfId="28771" xr:uid="{00000000-0005-0000-0000-0000442D0000}"/>
    <cellStyle name="20% - Accent5 2 2 9 3" xfId="13896" xr:uid="{00000000-0005-0000-0000-0000452D0000}"/>
    <cellStyle name="20% - Accent5 2 2 9 3 2" xfId="33728" xr:uid="{00000000-0005-0000-0000-0000462D0000}"/>
    <cellStyle name="20% - Accent5 2 2 9 4" xfId="23814" xr:uid="{00000000-0005-0000-0000-0000472D0000}"/>
    <cellStyle name="20% - Accent5 2 3" xfId="143" xr:uid="{00000000-0005-0000-0000-0000482D0000}"/>
    <cellStyle name="20% - Accent5 2 3 10" xfId="4567" xr:uid="{00000000-0005-0000-0000-0000492D0000}"/>
    <cellStyle name="20% - Accent5 2 3 10 2" xfId="9524" xr:uid="{00000000-0005-0000-0000-00004A2D0000}"/>
    <cellStyle name="20% - Accent5 2 3 10 2 2" xfId="19438" xr:uid="{00000000-0005-0000-0000-00004B2D0000}"/>
    <cellStyle name="20% - Accent5 2 3 10 2 2 2" xfId="39270" xr:uid="{00000000-0005-0000-0000-00004C2D0000}"/>
    <cellStyle name="20% - Accent5 2 3 10 2 3" xfId="29356" xr:uid="{00000000-0005-0000-0000-00004D2D0000}"/>
    <cellStyle name="20% - Accent5 2 3 10 3" xfId="14481" xr:uid="{00000000-0005-0000-0000-00004E2D0000}"/>
    <cellStyle name="20% - Accent5 2 3 10 3 2" xfId="34313" xr:uid="{00000000-0005-0000-0000-00004F2D0000}"/>
    <cellStyle name="20% - Accent5 2 3 10 4" xfId="24399" xr:uid="{00000000-0005-0000-0000-0000502D0000}"/>
    <cellStyle name="20% - Accent5 2 3 11" xfId="5125" xr:uid="{00000000-0005-0000-0000-0000512D0000}"/>
    <cellStyle name="20% - Accent5 2 3 11 2" xfId="15039" xr:uid="{00000000-0005-0000-0000-0000522D0000}"/>
    <cellStyle name="20% - Accent5 2 3 11 2 2" xfId="34871" xr:uid="{00000000-0005-0000-0000-0000532D0000}"/>
    <cellStyle name="20% - Accent5 2 3 11 3" xfId="24957" xr:uid="{00000000-0005-0000-0000-0000542D0000}"/>
    <cellStyle name="20% - Accent5 2 3 12" xfId="10082" xr:uid="{00000000-0005-0000-0000-0000552D0000}"/>
    <cellStyle name="20% - Accent5 2 3 12 2" xfId="29914" xr:uid="{00000000-0005-0000-0000-0000562D0000}"/>
    <cellStyle name="20% - Accent5 2 3 13" xfId="20000" xr:uid="{00000000-0005-0000-0000-0000572D0000}"/>
    <cellStyle name="20% - Accent5 2 3 2" xfId="283" xr:uid="{00000000-0005-0000-0000-0000582D0000}"/>
    <cellStyle name="20% - Accent5 2 3 2 10" xfId="5264" xr:uid="{00000000-0005-0000-0000-0000592D0000}"/>
    <cellStyle name="20% - Accent5 2 3 2 10 2" xfId="15178" xr:uid="{00000000-0005-0000-0000-00005A2D0000}"/>
    <cellStyle name="20% - Accent5 2 3 2 10 2 2" xfId="35010" xr:uid="{00000000-0005-0000-0000-00005B2D0000}"/>
    <cellStyle name="20% - Accent5 2 3 2 10 3" xfId="25096" xr:uid="{00000000-0005-0000-0000-00005C2D0000}"/>
    <cellStyle name="20% - Accent5 2 3 2 11" xfId="10221" xr:uid="{00000000-0005-0000-0000-00005D2D0000}"/>
    <cellStyle name="20% - Accent5 2 3 2 11 2" xfId="30053" xr:uid="{00000000-0005-0000-0000-00005E2D0000}"/>
    <cellStyle name="20% - Accent5 2 3 2 12" xfId="20139" xr:uid="{00000000-0005-0000-0000-00005F2D0000}"/>
    <cellStyle name="20% - Accent5 2 3 2 2" xfId="565" xr:uid="{00000000-0005-0000-0000-0000602D0000}"/>
    <cellStyle name="20% - Accent5 2 3 2 2 10" xfId="10500" xr:uid="{00000000-0005-0000-0000-0000612D0000}"/>
    <cellStyle name="20% - Accent5 2 3 2 2 10 2" xfId="30332" xr:uid="{00000000-0005-0000-0000-0000622D0000}"/>
    <cellStyle name="20% - Accent5 2 3 2 2 11" xfId="20418" xr:uid="{00000000-0005-0000-0000-0000632D0000}"/>
    <cellStyle name="20% - Accent5 2 3 2 2 2" xfId="1899" xr:uid="{00000000-0005-0000-0000-0000642D0000}"/>
    <cellStyle name="20% - Accent5 2 3 2 2 2 2" xfId="3912" xr:uid="{00000000-0005-0000-0000-0000652D0000}"/>
    <cellStyle name="20% - Accent5 2 3 2 2 2 2 2" xfId="8869" xr:uid="{00000000-0005-0000-0000-0000662D0000}"/>
    <cellStyle name="20% - Accent5 2 3 2 2 2 2 2 2" xfId="18783" xr:uid="{00000000-0005-0000-0000-0000672D0000}"/>
    <cellStyle name="20% - Accent5 2 3 2 2 2 2 2 2 2" xfId="38615" xr:uid="{00000000-0005-0000-0000-0000682D0000}"/>
    <cellStyle name="20% - Accent5 2 3 2 2 2 2 2 3" xfId="28701" xr:uid="{00000000-0005-0000-0000-0000692D0000}"/>
    <cellStyle name="20% - Accent5 2 3 2 2 2 2 3" xfId="13826" xr:uid="{00000000-0005-0000-0000-00006A2D0000}"/>
    <cellStyle name="20% - Accent5 2 3 2 2 2 2 3 2" xfId="33658" xr:uid="{00000000-0005-0000-0000-00006B2D0000}"/>
    <cellStyle name="20% - Accent5 2 3 2 2 2 2 4" xfId="23744" xr:uid="{00000000-0005-0000-0000-00006C2D0000}"/>
    <cellStyle name="20% - Accent5 2 3 2 2 2 3" xfId="2622" xr:uid="{00000000-0005-0000-0000-00006D2D0000}"/>
    <cellStyle name="20% - Accent5 2 3 2 2 2 3 2" xfId="7589" xr:uid="{00000000-0005-0000-0000-00006E2D0000}"/>
    <cellStyle name="20% - Accent5 2 3 2 2 2 3 2 2" xfId="17503" xr:uid="{00000000-0005-0000-0000-00006F2D0000}"/>
    <cellStyle name="20% - Accent5 2 3 2 2 2 3 2 2 2" xfId="37335" xr:uid="{00000000-0005-0000-0000-0000702D0000}"/>
    <cellStyle name="20% - Accent5 2 3 2 2 2 3 2 3" xfId="27421" xr:uid="{00000000-0005-0000-0000-0000712D0000}"/>
    <cellStyle name="20% - Accent5 2 3 2 2 2 3 3" xfId="12546" xr:uid="{00000000-0005-0000-0000-0000722D0000}"/>
    <cellStyle name="20% - Accent5 2 3 2 2 2 3 3 2" xfId="32378" xr:uid="{00000000-0005-0000-0000-0000732D0000}"/>
    <cellStyle name="20% - Accent5 2 3 2 2 2 3 4" xfId="22464" xr:uid="{00000000-0005-0000-0000-0000742D0000}"/>
    <cellStyle name="20% - Accent5 2 3 2 2 2 4" xfId="6867" xr:uid="{00000000-0005-0000-0000-0000752D0000}"/>
    <cellStyle name="20% - Accent5 2 3 2 2 2 4 2" xfId="16781" xr:uid="{00000000-0005-0000-0000-0000762D0000}"/>
    <cellStyle name="20% - Accent5 2 3 2 2 2 4 2 2" xfId="36613" xr:uid="{00000000-0005-0000-0000-0000772D0000}"/>
    <cellStyle name="20% - Accent5 2 3 2 2 2 4 3" xfId="26699" xr:uid="{00000000-0005-0000-0000-0000782D0000}"/>
    <cellStyle name="20% - Accent5 2 3 2 2 2 5" xfId="11824" xr:uid="{00000000-0005-0000-0000-0000792D0000}"/>
    <cellStyle name="20% - Accent5 2 3 2 2 2 5 2" xfId="31656" xr:uid="{00000000-0005-0000-0000-00007A2D0000}"/>
    <cellStyle name="20% - Accent5 2 3 2 2 2 6" xfId="21742" xr:uid="{00000000-0005-0000-0000-00007B2D0000}"/>
    <cellStyle name="20% - Accent5 2 3 2 2 3" xfId="1540" xr:uid="{00000000-0005-0000-0000-00007C2D0000}"/>
    <cellStyle name="20% - Accent5 2 3 2 2 3 2" xfId="3553" xr:uid="{00000000-0005-0000-0000-00007D2D0000}"/>
    <cellStyle name="20% - Accent5 2 3 2 2 3 2 2" xfId="8510" xr:uid="{00000000-0005-0000-0000-00007E2D0000}"/>
    <cellStyle name="20% - Accent5 2 3 2 2 3 2 2 2" xfId="18424" xr:uid="{00000000-0005-0000-0000-00007F2D0000}"/>
    <cellStyle name="20% - Accent5 2 3 2 2 3 2 2 2 2" xfId="38256" xr:uid="{00000000-0005-0000-0000-0000802D0000}"/>
    <cellStyle name="20% - Accent5 2 3 2 2 3 2 2 3" xfId="28342" xr:uid="{00000000-0005-0000-0000-0000812D0000}"/>
    <cellStyle name="20% - Accent5 2 3 2 2 3 2 3" xfId="13467" xr:uid="{00000000-0005-0000-0000-0000822D0000}"/>
    <cellStyle name="20% - Accent5 2 3 2 2 3 2 3 2" xfId="33299" xr:uid="{00000000-0005-0000-0000-0000832D0000}"/>
    <cellStyle name="20% - Accent5 2 3 2 2 3 2 4" xfId="23385" xr:uid="{00000000-0005-0000-0000-0000842D0000}"/>
    <cellStyle name="20% - Accent5 2 3 2 2 3 3" xfId="6508" xr:uid="{00000000-0005-0000-0000-0000852D0000}"/>
    <cellStyle name="20% - Accent5 2 3 2 2 3 3 2" xfId="16422" xr:uid="{00000000-0005-0000-0000-0000862D0000}"/>
    <cellStyle name="20% - Accent5 2 3 2 2 3 3 2 2" xfId="36254" xr:uid="{00000000-0005-0000-0000-0000872D0000}"/>
    <cellStyle name="20% - Accent5 2 3 2 2 3 3 3" xfId="26340" xr:uid="{00000000-0005-0000-0000-0000882D0000}"/>
    <cellStyle name="20% - Accent5 2 3 2 2 3 4" xfId="11465" xr:uid="{00000000-0005-0000-0000-0000892D0000}"/>
    <cellStyle name="20% - Accent5 2 3 2 2 3 4 2" xfId="31297" xr:uid="{00000000-0005-0000-0000-00008A2D0000}"/>
    <cellStyle name="20% - Accent5 2 3 2 2 3 5" xfId="21383" xr:uid="{00000000-0005-0000-0000-00008B2D0000}"/>
    <cellStyle name="20% - Accent5 2 3 2 2 4" xfId="3147" xr:uid="{00000000-0005-0000-0000-00008C2D0000}"/>
    <cellStyle name="20% - Accent5 2 3 2 2 4 2" xfId="8104" xr:uid="{00000000-0005-0000-0000-00008D2D0000}"/>
    <cellStyle name="20% - Accent5 2 3 2 2 4 2 2" xfId="18018" xr:uid="{00000000-0005-0000-0000-00008E2D0000}"/>
    <cellStyle name="20% - Accent5 2 3 2 2 4 2 2 2" xfId="37850" xr:uid="{00000000-0005-0000-0000-00008F2D0000}"/>
    <cellStyle name="20% - Accent5 2 3 2 2 4 2 3" xfId="27936" xr:uid="{00000000-0005-0000-0000-0000902D0000}"/>
    <cellStyle name="20% - Accent5 2 3 2 2 4 3" xfId="13061" xr:uid="{00000000-0005-0000-0000-0000912D0000}"/>
    <cellStyle name="20% - Accent5 2 3 2 2 4 3 2" xfId="32893" xr:uid="{00000000-0005-0000-0000-0000922D0000}"/>
    <cellStyle name="20% - Accent5 2 3 2 2 4 4" xfId="22979" xr:uid="{00000000-0005-0000-0000-0000932D0000}"/>
    <cellStyle name="20% - Accent5 2 3 2 2 5" xfId="2263" xr:uid="{00000000-0005-0000-0000-0000942D0000}"/>
    <cellStyle name="20% - Accent5 2 3 2 2 5 2" xfId="7230" xr:uid="{00000000-0005-0000-0000-0000952D0000}"/>
    <cellStyle name="20% - Accent5 2 3 2 2 5 2 2" xfId="17144" xr:uid="{00000000-0005-0000-0000-0000962D0000}"/>
    <cellStyle name="20% - Accent5 2 3 2 2 5 2 2 2" xfId="36976" xr:uid="{00000000-0005-0000-0000-0000972D0000}"/>
    <cellStyle name="20% - Accent5 2 3 2 2 5 2 3" xfId="27062" xr:uid="{00000000-0005-0000-0000-0000982D0000}"/>
    <cellStyle name="20% - Accent5 2 3 2 2 5 3" xfId="12187" xr:uid="{00000000-0005-0000-0000-0000992D0000}"/>
    <cellStyle name="20% - Accent5 2 3 2 2 5 3 2" xfId="32019" xr:uid="{00000000-0005-0000-0000-00009A2D0000}"/>
    <cellStyle name="20% - Accent5 2 3 2 2 5 4" xfId="22105" xr:uid="{00000000-0005-0000-0000-00009B2D0000}"/>
    <cellStyle name="20% - Accent5 2 3 2 2 6" xfId="1126" xr:uid="{00000000-0005-0000-0000-00009C2D0000}"/>
    <cellStyle name="20% - Accent5 2 3 2 2 6 2" xfId="6102" xr:uid="{00000000-0005-0000-0000-00009D2D0000}"/>
    <cellStyle name="20% - Accent5 2 3 2 2 6 2 2" xfId="16016" xr:uid="{00000000-0005-0000-0000-00009E2D0000}"/>
    <cellStyle name="20% - Accent5 2 3 2 2 6 2 2 2" xfId="35848" xr:uid="{00000000-0005-0000-0000-00009F2D0000}"/>
    <cellStyle name="20% - Accent5 2 3 2 2 6 2 3" xfId="25934" xr:uid="{00000000-0005-0000-0000-0000A02D0000}"/>
    <cellStyle name="20% - Accent5 2 3 2 2 6 3" xfId="11059" xr:uid="{00000000-0005-0000-0000-0000A12D0000}"/>
    <cellStyle name="20% - Accent5 2 3 2 2 6 3 2" xfId="30891" xr:uid="{00000000-0005-0000-0000-0000A22D0000}"/>
    <cellStyle name="20% - Accent5 2 3 2 2 6 4" xfId="20977" xr:uid="{00000000-0005-0000-0000-0000A32D0000}"/>
    <cellStyle name="20% - Accent5 2 3 2 2 7" xfId="4427" xr:uid="{00000000-0005-0000-0000-0000A42D0000}"/>
    <cellStyle name="20% - Accent5 2 3 2 2 7 2" xfId="9384" xr:uid="{00000000-0005-0000-0000-0000A52D0000}"/>
    <cellStyle name="20% - Accent5 2 3 2 2 7 2 2" xfId="19298" xr:uid="{00000000-0005-0000-0000-0000A62D0000}"/>
    <cellStyle name="20% - Accent5 2 3 2 2 7 2 2 2" xfId="39130" xr:uid="{00000000-0005-0000-0000-0000A72D0000}"/>
    <cellStyle name="20% - Accent5 2 3 2 2 7 2 3" xfId="29216" xr:uid="{00000000-0005-0000-0000-0000A82D0000}"/>
    <cellStyle name="20% - Accent5 2 3 2 2 7 3" xfId="14341" xr:uid="{00000000-0005-0000-0000-0000A92D0000}"/>
    <cellStyle name="20% - Accent5 2 3 2 2 7 3 2" xfId="34173" xr:uid="{00000000-0005-0000-0000-0000AA2D0000}"/>
    <cellStyle name="20% - Accent5 2 3 2 2 7 4" xfId="24259" xr:uid="{00000000-0005-0000-0000-0000AB2D0000}"/>
    <cellStyle name="20% - Accent5 2 3 2 2 8" xfId="4985" xr:uid="{00000000-0005-0000-0000-0000AC2D0000}"/>
    <cellStyle name="20% - Accent5 2 3 2 2 8 2" xfId="9942" xr:uid="{00000000-0005-0000-0000-0000AD2D0000}"/>
    <cellStyle name="20% - Accent5 2 3 2 2 8 2 2" xfId="19856" xr:uid="{00000000-0005-0000-0000-0000AE2D0000}"/>
    <cellStyle name="20% - Accent5 2 3 2 2 8 2 2 2" xfId="39688" xr:uid="{00000000-0005-0000-0000-0000AF2D0000}"/>
    <cellStyle name="20% - Accent5 2 3 2 2 8 2 3" xfId="29774" xr:uid="{00000000-0005-0000-0000-0000B02D0000}"/>
    <cellStyle name="20% - Accent5 2 3 2 2 8 3" xfId="14899" xr:uid="{00000000-0005-0000-0000-0000B12D0000}"/>
    <cellStyle name="20% - Accent5 2 3 2 2 8 3 2" xfId="34731" xr:uid="{00000000-0005-0000-0000-0000B22D0000}"/>
    <cellStyle name="20% - Accent5 2 3 2 2 8 4" xfId="24817" xr:uid="{00000000-0005-0000-0000-0000B32D0000}"/>
    <cellStyle name="20% - Accent5 2 3 2 2 9" xfId="5543" xr:uid="{00000000-0005-0000-0000-0000B42D0000}"/>
    <cellStyle name="20% - Accent5 2 3 2 2 9 2" xfId="15457" xr:uid="{00000000-0005-0000-0000-0000B52D0000}"/>
    <cellStyle name="20% - Accent5 2 3 2 2 9 2 2" xfId="35289" xr:uid="{00000000-0005-0000-0000-0000B62D0000}"/>
    <cellStyle name="20% - Accent5 2 3 2 2 9 3" xfId="25375" xr:uid="{00000000-0005-0000-0000-0000B72D0000}"/>
    <cellStyle name="20% - Accent5 2 3 2 3" xfId="1719" xr:uid="{00000000-0005-0000-0000-0000B82D0000}"/>
    <cellStyle name="20% - Accent5 2 3 2 3 2" xfId="3732" xr:uid="{00000000-0005-0000-0000-0000B92D0000}"/>
    <cellStyle name="20% - Accent5 2 3 2 3 2 2" xfId="8689" xr:uid="{00000000-0005-0000-0000-0000BA2D0000}"/>
    <cellStyle name="20% - Accent5 2 3 2 3 2 2 2" xfId="18603" xr:uid="{00000000-0005-0000-0000-0000BB2D0000}"/>
    <cellStyle name="20% - Accent5 2 3 2 3 2 2 2 2" xfId="38435" xr:uid="{00000000-0005-0000-0000-0000BC2D0000}"/>
    <cellStyle name="20% - Accent5 2 3 2 3 2 2 3" xfId="28521" xr:uid="{00000000-0005-0000-0000-0000BD2D0000}"/>
    <cellStyle name="20% - Accent5 2 3 2 3 2 3" xfId="13646" xr:uid="{00000000-0005-0000-0000-0000BE2D0000}"/>
    <cellStyle name="20% - Accent5 2 3 2 3 2 3 2" xfId="33478" xr:uid="{00000000-0005-0000-0000-0000BF2D0000}"/>
    <cellStyle name="20% - Accent5 2 3 2 3 2 4" xfId="23564" xr:uid="{00000000-0005-0000-0000-0000C02D0000}"/>
    <cellStyle name="20% - Accent5 2 3 2 3 3" xfId="2442" xr:uid="{00000000-0005-0000-0000-0000C12D0000}"/>
    <cellStyle name="20% - Accent5 2 3 2 3 3 2" xfId="7409" xr:uid="{00000000-0005-0000-0000-0000C22D0000}"/>
    <cellStyle name="20% - Accent5 2 3 2 3 3 2 2" xfId="17323" xr:uid="{00000000-0005-0000-0000-0000C32D0000}"/>
    <cellStyle name="20% - Accent5 2 3 2 3 3 2 2 2" xfId="37155" xr:uid="{00000000-0005-0000-0000-0000C42D0000}"/>
    <cellStyle name="20% - Accent5 2 3 2 3 3 2 3" xfId="27241" xr:uid="{00000000-0005-0000-0000-0000C52D0000}"/>
    <cellStyle name="20% - Accent5 2 3 2 3 3 3" xfId="12366" xr:uid="{00000000-0005-0000-0000-0000C62D0000}"/>
    <cellStyle name="20% - Accent5 2 3 2 3 3 3 2" xfId="32198" xr:uid="{00000000-0005-0000-0000-0000C72D0000}"/>
    <cellStyle name="20% - Accent5 2 3 2 3 3 4" xfId="22284" xr:uid="{00000000-0005-0000-0000-0000C82D0000}"/>
    <cellStyle name="20% - Accent5 2 3 2 3 4" xfId="6687" xr:uid="{00000000-0005-0000-0000-0000C92D0000}"/>
    <cellStyle name="20% - Accent5 2 3 2 3 4 2" xfId="16601" xr:uid="{00000000-0005-0000-0000-0000CA2D0000}"/>
    <cellStyle name="20% - Accent5 2 3 2 3 4 2 2" xfId="36433" xr:uid="{00000000-0005-0000-0000-0000CB2D0000}"/>
    <cellStyle name="20% - Accent5 2 3 2 3 4 3" xfId="26519" xr:uid="{00000000-0005-0000-0000-0000CC2D0000}"/>
    <cellStyle name="20% - Accent5 2 3 2 3 5" xfId="11644" xr:uid="{00000000-0005-0000-0000-0000CD2D0000}"/>
    <cellStyle name="20% - Accent5 2 3 2 3 5 2" xfId="31476" xr:uid="{00000000-0005-0000-0000-0000CE2D0000}"/>
    <cellStyle name="20% - Accent5 2 3 2 3 6" xfId="21562" xr:uid="{00000000-0005-0000-0000-0000CF2D0000}"/>
    <cellStyle name="20% - Accent5 2 3 2 4" xfId="1360" xr:uid="{00000000-0005-0000-0000-0000D02D0000}"/>
    <cellStyle name="20% - Accent5 2 3 2 4 2" xfId="3373" xr:uid="{00000000-0005-0000-0000-0000D12D0000}"/>
    <cellStyle name="20% - Accent5 2 3 2 4 2 2" xfId="8330" xr:uid="{00000000-0005-0000-0000-0000D22D0000}"/>
    <cellStyle name="20% - Accent5 2 3 2 4 2 2 2" xfId="18244" xr:uid="{00000000-0005-0000-0000-0000D32D0000}"/>
    <cellStyle name="20% - Accent5 2 3 2 4 2 2 2 2" xfId="38076" xr:uid="{00000000-0005-0000-0000-0000D42D0000}"/>
    <cellStyle name="20% - Accent5 2 3 2 4 2 2 3" xfId="28162" xr:uid="{00000000-0005-0000-0000-0000D52D0000}"/>
    <cellStyle name="20% - Accent5 2 3 2 4 2 3" xfId="13287" xr:uid="{00000000-0005-0000-0000-0000D62D0000}"/>
    <cellStyle name="20% - Accent5 2 3 2 4 2 3 2" xfId="33119" xr:uid="{00000000-0005-0000-0000-0000D72D0000}"/>
    <cellStyle name="20% - Accent5 2 3 2 4 2 4" xfId="23205" xr:uid="{00000000-0005-0000-0000-0000D82D0000}"/>
    <cellStyle name="20% - Accent5 2 3 2 4 3" xfId="6328" xr:uid="{00000000-0005-0000-0000-0000D92D0000}"/>
    <cellStyle name="20% - Accent5 2 3 2 4 3 2" xfId="16242" xr:uid="{00000000-0005-0000-0000-0000DA2D0000}"/>
    <cellStyle name="20% - Accent5 2 3 2 4 3 2 2" xfId="36074" xr:uid="{00000000-0005-0000-0000-0000DB2D0000}"/>
    <cellStyle name="20% - Accent5 2 3 2 4 3 3" xfId="26160" xr:uid="{00000000-0005-0000-0000-0000DC2D0000}"/>
    <cellStyle name="20% - Accent5 2 3 2 4 4" xfId="11285" xr:uid="{00000000-0005-0000-0000-0000DD2D0000}"/>
    <cellStyle name="20% - Accent5 2 3 2 4 4 2" xfId="31117" xr:uid="{00000000-0005-0000-0000-0000DE2D0000}"/>
    <cellStyle name="20% - Accent5 2 3 2 4 5" xfId="21203" xr:uid="{00000000-0005-0000-0000-0000DF2D0000}"/>
    <cellStyle name="20% - Accent5 2 3 2 5" xfId="2866" xr:uid="{00000000-0005-0000-0000-0000E02D0000}"/>
    <cellStyle name="20% - Accent5 2 3 2 5 2" xfId="7825" xr:uid="{00000000-0005-0000-0000-0000E12D0000}"/>
    <cellStyle name="20% - Accent5 2 3 2 5 2 2" xfId="17739" xr:uid="{00000000-0005-0000-0000-0000E22D0000}"/>
    <cellStyle name="20% - Accent5 2 3 2 5 2 2 2" xfId="37571" xr:uid="{00000000-0005-0000-0000-0000E32D0000}"/>
    <cellStyle name="20% - Accent5 2 3 2 5 2 3" xfId="27657" xr:uid="{00000000-0005-0000-0000-0000E42D0000}"/>
    <cellStyle name="20% - Accent5 2 3 2 5 3" xfId="12782" xr:uid="{00000000-0005-0000-0000-0000E52D0000}"/>
    <cellStyle name="20% - Accent5 2 3 2 5 3 2" xfId="32614" xr:uid="{00000000-0005-0000-0000-0000E62D0000}"/>
    <cellStyle name="20% - Accent5 2 3 2 5 4" xfId="22700" xr:uid="{00000000-0005-0000-0000-0000E72D0000}"/>
    <cellStyle name="20% - Accent5 2 3 2 6" xfId="2083" xr:uid="{00000000-0005-0000-0000-0000E82D0000}"/>
    <cellStyle name="20% - Accent5 2 3 2 6 2" xfId="7050" xr:uid="{00000000-0005-0000-0000-0000E92D0000}"/>
    <cellStyle name="20% - Accent5 2 3 2 6 2 2" xfId="16964" xr:uid="{00000000-0005-0000-0000-0000EA2D0000}"/>
    <cellStyle name="20% - Accent5 2 3 2 6 2 2 2" xfId="36796" xr:uid="{00000000-0005-0000-0000-0000EB2D0000}"/>
    <cellStyle name="20% - Accent5 2 3 2 6 2 3" xfId="26882" xr:uid="{00000000-0005-0000-0000-0000EC2D0000}"/>
    <cellStyle name="20% - Accent5 2 3 2 6 3" xfId="12007" xr:uid="{00000000-0005-0000-0000-0000ED2D0000}"/>
    <cellStyle name="20% - Accent5 2 3 2 6 3 2" xfId="31839" xr:uid="{00000000-0005-0000-0000-0000EE2D0000}"/>
    <cellStyle name="20% - Accent5 2 3 2 6 4" xfId="21925" xr:uid="{00000000-0005-0000-0000-0000EF2D0000}"/>
    <cellStyle name="20% - Accent5 2 3 2 7" xfId="846" xr:uid="{00000000-0005-0000-0000-0000F02D0000}"/>
    <cellStyle name="20% - Accent5 2 3 2 7 2" xfId="5823" xr:uid="{00000000-0005-0000-0000-0000F12D0000}"/>
    <cellStyle name="20% - Accent5 2 3 2 7 2 2" xfId="15737" xr:uid="{00000000-0005-0000-0000-0000F22D0000}"/>
    <cellStyle name="20% - Accent5 2 3 2 7 2 2 2" xfId="35569" xr:uid="{00000000-0005-0000-0000-0000F32D0000}"/>
    <cellStyle name="20% - Accent5 2 3 2 7 2 3" xfId="25655" xr:uid="{00000000-0005-0000-0000-0000F42D0000}"/>
    <cellStyle name="20% - Accent5 2 3 2 7 3" xfId="10780" xr:uid="{00000000-0005-0000-0000-0000F52D0000}"/>
    <cellStyle name="20% - Accent5 2 3 2 7 3 2" xfId="30612" xr:uid="{00000000-0005-0000-0000-0000F62D0000}"/>
    <cellStyle name="20% - Accent5 2 3 2 7 4" xfId="20698" xr:uid="{00000000-0005-0000-0000-0000F72D0000}"/>
    <cellStyle name="20% - Accent5 2 3 2 8" xfId="4148" xr:uid="{00000000-0005-0000-0000-0000F82D0000}"/>
    <cellStyle name="20% - Accent5 2 3 2 8 2" xfId="9105" xr:uid="{00000000-0005-0000-0000-0000F92D0000}"/>
    <cellStyle name="20% - Accent5 2 3 2 8 2 2" xfId="19019" xr:uid="{00000000-0005-0000-0000-0000FA2D0000}"/>
    <cellStyle name="20% - Accent5 2 3 2 8 2 2 2" xfId="38851" xr:uid="{00000000-0005-0000-0000-0000FB2D0000}"/>
    <cellStyle name="20% - Accent5 2 3 2 8 2 3" xfId="28937" xr:uid="{00000000-0005-0000-0000-0000FC2D0000}"/>
    <cellStyle name="20% - Accent5 2 3 2 8 3" xfId="14062" xr:uid="{00000000-0005-0000-0000-0000FD2D0000}"/>
    <cellStyle name="20% - Accent5 2 3 2 8 3 2" xfId="33894" xr:uid="{00000000-0005-0000-0000-0000FE2D0000}"/>
    <cellStyle name="20% - Accent5 2 3 2 8 4" xfId="23980" xr:uid="{00000000-0005-0000-0000-0000FF2D0000}"/>
    <cellStyle name="20% - Accent5 2 3 2 9" xfId="4706" xr:uid="{00000000-0005-0000-0000-0000002E0000}"/>
    <cellStyle name="20% - Accent5 2 3 2 9 2" xfId="9663" xr:uid="{00000000-0005-0000-0000-0000012E0000}"/>
    <cellStyle name="20% - Accent5 2 3 2 9 2 2" xfId="19577" xr:uid="{00000000-0005-0000-0000-0000022E0000}"/>
    <cellStyle name="20% - Accent5 2 3 2 9 2 2 2" xfId="39409" xr:uid="{00000000-0005-0000-0000-0000032E0000}"/>
    <cellStyle name="20% - Accent5 2 3 2 9 2 3" xfId="29495" xr:uid="{00000000-0005-0000-0000-0000042E0000}"/>
    <cellStyle name="20% - Accent5 2 3 2 9 3" xfId="14620" xr:uid="{00000000-0005-0000-0000-0000052E0000}"/>
    <cellStyle name="20% - Accent5 2 3 2 9 3 2" xfId="34452" xr:uid="{00000000-0005-0000-0000-0000062E0000}"/>
    <cellStyle name="20% - Accent5 2 3 2 9 4" xfId="24538" xr:uid="{00000000-0005-0000-0000-0000072E0000}"/>
    <cellStyle name="20% - Accent5 2 3 3" xfId="426" xr:uid="{00000000-0005-0000-0000-0000082E0000}"/>
    <cellStyle name="20% - Accent5 2 3 3 10" xfId="10361" xr:uid="{00000000-0005-0000-0000-0000092E0000}"/>
    <cellStyle name="20% - Accent5 2 3 3 10 2" xfId="30193" xr:uid="{00000000-0005-0000-0000-00000A2E0000}"/>
    <cellStyle name="20% - Accent5 2 3 3 11" xfId="20279" xr:uid="{00000000-0005-0000-0000-00000B2E0000}"/>
    <cellStyle name="20% - Accent5 2 3 3 2" xfId="1809" xr:uid="{00000000-0005-0000-0000-00000C2E0000}"/>
    <cellStyle name="20% - Accent5 2 3 3 2 2" xfId="3822" xr:uid="{00000000-0005-0000-0000-00000D2E0000}"/>
    <cellStyle name="20% - Accent5 2 3 3 2 2 2" xfId="8779" xr:uid="{00000000-0005-0000-0000-00000E2E0000}"/>
    <cellStyle name="20% - Accent5 2 3 3 2 2 2 2" xfId="18693" xr:uid="{00000000-0005-0000-0000-00000F2E0000}"/>
    <cellStyle name="20% - Accent5 2 3 3 2 2 2 2 2" xfId="38525" xr:uid="{00000000-0005-0000-0000-0000102E0000}"/>
    <cellStyle name="20% - Accent5 2 3 3 2 2 2 3" xfId="28611" xr:uid="{00000000-0005-0000-0000-0000112E0000}"/>
    <cellStyle name="20% - Accent5 2 3 3 2 2 3" xfId="13736" xr:uid="{00000000-0005-0000-0000-0000122E0000}"/>
    <cellStyle name="20% - Accent5 2 3 3 2 2 3 2" xfId="33568" xr:uid="{00000000-0005-0000-0000-0000132E0000}"/>
    <cellStyle name="20% - Accent5 2 3 3 2 2 4" xfId="23654" xr:uid="{00000000-0005-0000-0000-0000142E0000}"/>
    <cellStyle name="20% - Accent5 2 3 3 2 3" xfId="2532" xr:uid="{00000000-0005-0000-0000-0000152E0000}"/>
    <cellStyle name="20% - Accent5 2 3 3 2 3 2" xfId="7499" xr:uid="{00000000-0005-0000-0000-0000162E0000}"/>
    <cellStyle name="20% - Accent5 2 3 3 2 3 2 2" xfId="17413" xr:uid="{00000000-0005-0000-0000-0000172E0000}"/>
    <cellStyle name="20% - Accent5 2 3 3 2 3 2 2 2" xfId="37245" xr:uid="{00000000-0005-0000-0000-0000182E0000}"/>
    <cellStyle name="20% - Accent5 2 3 3 2 3 2 3" xfId="27331" xr:uid="{00000000-0005-0000-0000-0000192E0000}"/>
    <cellStyle name="20% - Accent5 2 3 3 2 3 3" xfId="12456" xr:uid="{00000000-0005-0000-0000-00001A2E0000}"/>
    <cellStyle name="20% - Accent5 2 3 3 2 3 3 2" xfId="32288" xr:uid="{00000000-0005-0000-0000-00001B2E0000}"/>
    <cellStyle name="20% - Accent5 2 3 3 2 3 4" xfId="22374" xr:uid="{00000000-0005-0000-0000-00001C2E0000}"/>
    <cellStyle name="20% - Accent5 2 3 3 2 4" xfId="6777" xr:uid="{00000000-0005-0000-0000-00001D2E0000}"/>
    <cellStyle name="20% - Accent5 2 3 3 2 4 2" xfId="16691" xr:uid="{00000000-0005-0000-0000-00001E2E0000}"/>
    <cellStyle name="20% - Accent5 2 3 3 2 4 2 2" xfId="36523" xr:uid="{00000000-0005-0000-0000-00001F2E0000}"/>
    <cellStyle name="20% - Accent5 2 3 3 2 4 3" xfId="26609" xr:uid="{00000000-0005-0000-0000-0000202E0000}"/>
    <cellStyle name="20% - Accent5 2 3 3 2 5" xfId="11734" xr:uid="{00000000-0005-0000-0000-0000212E0000}"/>
    <cellStyle name="20% - Accent5 2 3 3 2 5 2" xfId="31566" xr:uid="{00000000-0005-0000-0000-0000222E0000}"/>
    <cellStyle name="20% - Accent5 2 3 3 2 6" xfId="21652" xr:uid="{00000000-0005-0000-0000-0000232E0000}"/>
    <cellStyle name="20% - Accent5 2 3 3 3" xfId="1450" xr:uid="{00000000-0005-0000-0000-0000242E0000}"/>
    <cellStyle name="20% - Accent5 2 3 3 3 2" xfId="3463" xr:uid="{00000000-0005-0000-0000-0000252E0000}"/>
    <cellStyle name="20% - Accent5 2 3 3 3 2 2" xfId="8420" xr:uid="{00000000-0005-0000-0000-0000262E0000}"/>
    <cellStyle name="20% - Accent5 2 3 3 3 2 2 2" xfId="18334" xr:uid="{00000000-0005-0000-0000-0000272E0000}"/>
    <cellStyle name="20% - Accent5 2 3 3 3 2 2 2 2" xfId="38166" xr:uid="{00000000-0005-0000-0000-0000282E0000}"/>
    <cellStyle name="20% - Accent5 2 3 3 3 2 2 3" xfId="28252" xr:uid="{00000000-0005-0000-0000-0000292E0000}"/>
    <cellStyle name="20% - Accent5 2 3 3 3 2 3" xfId="13377" xr:uid="{00000000-0005-0000-0000-00002A2E0000}"/>
    <cellStyle name="20% - Accent5 2 3 3 3 2 3 2" xfId="33209" xr:uid="{00000000-0005-0000-0000-00002B2E0000}"/>
    <cellStyle name="20% - Accent5 2 3 3 3 2 4" xfId="23295" xr:uid="{00000000-0005-0000-0000-00002C2E0000}"/>
    <cellStyle name="20% - Accent5 2 3 3 3 3" xfId="6418" xr:uid="{00000000-0005-0000-0000-00002D2E0000}"/>
    <cellStyle name="20% - Accent5 2 3 3 3 3 2" xfId="16332" xr:uid="{00000000-0005-0000-0000-00002E2E0000}"/>
    <cellStyle name="20% - Accent5 2 3 3 3 3 2 2" xfId="36164" xr:uid="{00000000-0005-0000-0000-00002F2E0000}"/>
    <cellStyle name="20% - Accent5 2 3 3 3 3 3" xfId="26250" xr:uid="{00000000-0005-0000-0000-0000302E0000}"/>
    <cellStyle name="20% - Accent5 2 3 3 3 4" xfId="11375" xr:uid="{00000000-0005-0000-0000-0000312E0000}"/>
    <cellStyle name="20% - Accent5 2 3 3 3 4 2" xfId="31207" xr:uid="{00000000-0005-0000-0000-0000322E0000}"/>
    <cellStyle name="20% - Accent5 2 3 3 3 5" xfId="21293" xr:uid="{00000000-0005-0000-0000-0000332E0000}"/>
    <cellStyle name="20% - Accent5 2 3 3 4" xfId="3008" xr:uid="{00000000-0005-0000-0000-0000342E0000}"/>
    <cellStyle name="20% - Accent5 2 3 3 4 2" xfId="7965" xr:uid="{00000000-0005-0000-0000-0000352E0000}"/>
    <cellStyle name="20% - Accent5 2 3 3 4 2 2" xfId="17879" xr:uid="{00000000-0005-0000-0000-0000362E0000}"/>
    <cellStyle name="20% - Accent5 2 3 3 4 2 2 2" xfId="37711" xr:uid="{00000000-0005-0000-0000-0000372E0000}"/>
    <cellStyle name="20% - Accent5 2 3 3 4 2 3" xfId="27797" xr:uid="{00000000-0005-0000-0000-0000382E0000}"/>
    <cellStyle name="20% - Accent5 2 3 3 4 3" xfId="12922" xr:uid="{00000000-0005-0000-0000-0000392E0000}"/>
    <cellStyle name="20% - Accent5 2 3 3 4 3 2" xfId="32754" xr:uid="{00000000-0005-0000-0000-00003A2E0000}"/>
    <cellStyle name="20% - Accent5 2 3 3 4 4" xfId="22840" xr:uid="{00000000-0005-0000-0000-00003B2E0000}"/>
    <cellStyle name="20% - Accent5 2 3 3 5" xfId="2173" xr:uid="{00000000-0005-0000-0000-00003C2E0000}"/>
    <cellStyle name="20% - Accent5 2 3 3 5 2" xfId="7140" xr:uid="{00000000-0005-0000-0000-00003D2E0000}"/>
    <cellStyle name="20% - Accent5 2 3 3 5 2 2" xfId="17054" xr:uid="{00000000-0005-0000-0000-00003E2E0000}"/>
    <cellStyle name="20% - Accent5 2 3 3 5 2 2 2" xfId="36886" xr:uid="{00000000-0005-0000-0000-00003F2E0000}"/>
    <cellStyle name="20% - Accent5 2 3 3 5 2 3" xfId="26972" xr:uid="{00000000-0005-0000-0000-0000402E0000}"/>
    <cellStyle name="20% - Accent5 2 3 3 5 3" xfId="12097" xr:uid="{00000000-0005-0000-0000-0000412E0000}"/>
    <cellStyle name="20% - Accent5 2 3 3 5 3 2" xfId="31929" xr:uid="{00000000-0005-0000-0000-0000422E0000}"/>
    <cellStyle name="20% - Accent5 2 3 3 5 4" xfId="22015" xr:uid="{00000000-0005-0000-0000-0000432E0000}"/>
    <cellStyle name="20% - Accent5 2 3 3 6" xfId="987" xr:uid="{00000000-0005-0000-0000-0000442E0000}"/>
    <cellStyle name="20% - Accent5 2 3 3 6 2" xfId="5963" xr:uid="{00000000-0005-0000-0000-0000452E0000}"/>
    <cellStyle name="20% - Accent5 2 3 3 6 2 2" xfId="15877" xr:uid="{00000000-0005-0000-0000-0000462E0000}"/>
    <cellStyle name="20% - Accent5 2 3 3 6 2 2 2" xfId="35709" xr:uid="{00000000-0005-0000-0000-0000472E0000}"/>
    <cellStyle name="20% - Accent5 2 3 3 6 2 3" xfId="25795" xr:uid="{00000000-0005-0000-0000-0000482E0000}"/>
    <cellStyle name="20% - Accent5 2 3 3 6 3" xfId="10920" xr:uid="{00000000-0005-0000-0000-0000492E0000}"/>
    <cellStyle name="20% - Accent5 2 3 3 6 3 2" xfId="30752" xr:uid="{00000000-0005-0000-0000-00004A2E0000}"/>
    <cellStyle name="20% - Accent5 2 3 3 6 4" xfId="20838" xr:uid="{00000000-0005-0000-0000-00004B2E0000}"/>
    <cellStyle name="20% - Accent5 2 3 3 7" xfId="4288" xr:uid="{00000000-0005-0000-0000-00004C2E0000}"/>
    <cellStyle name="20% - Accent5 2 3 3 7 2" xfId="9245" xr:uid="{00000000-0005-0000-0000-00004D2E0000}"/>
    <cellStyle name="20% - Accent5 2 3 3 7 2 2" xfId="19159" xr:uid="{00000000-0005-0000-0000-00004E2E0000}"/>
    <cellStyle name="20% - Accent5 2 3 3 7 2 2 2" xfId="38991" xr:uid="{00000000-0005-0000-0000-00004F2E0000}"/>
    <cellStyle name="20% - Accent5 2 3 3 7 2 3" xfId="29077" xr:uid="{00000000-0005-0000-0000-0000502E0000}"/>
    <cellStyle name="20% - Accent5 2 3 3 7 3" xfId="14202" xr:uid="{00000000-0005-0000-0000-0000512E0000}"/>
    <cellStyle name="20% - Accent5 2 3 3 7 3 2" xfId="34034" xr:uid="{00000000-0005-0000-0000-0000522E0000}"/>
    <cellStyle name="20% - Accent5 2 3 3 7 4" xfId="24120" xr:uid="{00000000-0005-0000-0000-0000532E0000}"/>
    <cellStyle name="20% - Accent5 2 3 3 8" xfId="4846" xr:uid="{00000000-0005-0000-0000-0000542E0000}"/>
    <cellStyle name="20% - Accent5 2 3 3 8 2" xfId="9803" xr:uid="{00000000-0005-0000-0000-0000552E0000}"/>
    <cellStyle name="20% - Accent5 2 3 3 8 2 2" xfId="19717" xr:uid="{00000000-0005-0000-0000-0000562E0000}"/>
    <cellStyle name="20% - Accent5 2 3 3 8 2 2 2" xfId="39549" xr:uid="{00000000-0005-0000-0000-0000572E0000}"/>
    <cellStyle name="20% - Accent5 2 3 3 8 2 3" xfId="29635" xr:uid="{00000000-0005-0000-0000-0000582E0000}"/>
    <cellStyle name="20% - Accent5 2 3 3 8 3" xfId="14760" xr:uid="{00000000-0005-0000-0000-0000592E0000}"/>
    <cellStyle name="20% - Accent5 2 3 3 8 3 2" xfId="34592" xr:uid="{00000000-0005-0000-0000-00005A2E0000}"/>
    <cellStyle name="20% - Accent5 2 3 3 8 4" xfId="24678" xr:uid="{00000000-0005-0000-0000-00005B2E0000}"/>
    <cellStyle name="20% - Accent5 2 3 3 9" xfId="5404" xr:uid="{00000000-0005-0000-0000-00005C2E0000}"/>
    <cellStyle name="20% - Accent5 2 3 3 9 2" xfId="15318" xr:uid="{00000000-0005-0000-0000-00005D2E0000}"/>
    <cellStyle name="20% - Accent5 2 3 3 9 2 2" xfId="35150" xr:uid="{00000000-0005-0000-0000-00005E2E0000}"/>
    <cellStyle name="20% - Accent5 2 3 3 9 3" xfId="25236" xr:uid="{00000000-0005-0000-0000-00005F2E0000}"/>
    <cellStyle name="20% - Accent5 2 3 4" xfId="1629" xr:uid="{00000000-0005-0000-0000-0000602E0000}"/>
    <cellStyle name="20% - Accent5 2 3 4 2" xfId="3642" xr:uid="{00000000-0005-0000-0000-0000612E0000}"/>
    <cellStyle name="20% - Accent5 2 3 4 2 2" xfId="8599" xr:uid="{00000000-0005-0000-0000-0000622E0000}"/>
    <cellStyle name="20% - Accent5 2 3 4 2 2 2" xfId="18513" xr:uid="{00000000-0005-0000-0000-0000632E0000}"/>
    <cellStyle name="20% - Accent5 2 3 4 2 2 2 2" xfId="38345" xr:uid="{00000000-0005-0000-0000-0000642E0000}"/>
    <cellStyle name="20% - Accent5 2 3 4 2 2 3" xfId="28431" xr:uid="{00000000-0005-0000-0000-0000652E0000}"/>
    <cellStyle name="20% - Accent5 2 3 4 2 3" xfId="13556" xr:uid="{00000000-0005-0000-0000-0000662E0000}"/>
    <cellStyle name="20% - Accent5 2 3 4 2 3 2" xfId="33388" xr:uid="{00000000-0005-0000-0000-0000672E0000}"/>
    <cellStyle name="20% - Accent5 2 3 4 2 4" xfId="23474" xr:uid="{00000000-0005-0000-0000-0000682E0000}"/>
    <cellStyle name="20% - Accent5 2 3 4 3" xfId="2352" xr:uid="{00000000-0005-0000-0000-0000692E0000}"/>
    <cellStyle name="20% - Accent5 2 3 4 3 2" xfId="7319" xr:uid="{00000000-0005-0000-0000-00006A2E0000}"/>
    <cellStyle name="20% - Accent5 2 3 4 3 2 2" xfId="17233" xr:uid="{00000000-0005-0000-0000-00006B2E0000}"/>
    <cellStyle name="20% - Accent5 2 3 4 3 2 2 2" xfId="37065" xr:uid="{00000000-0005-0000-0000-00006C2E0000}"/>
    <cellStyle name="20% - Accent5 2 3 4 3 2 3" xfId="27151" xr:uid="{00000000-0005-0000-0000-00006D2E0000}"/>
    <cellStyle name="20% - Accent5 2 3 4 3 3" xfId="12276" xr:uid="{00000000-0005-0000-0000-00006E2E0000}"/>
    <cellStyle name="20% - Accent5 2 3 4 3 3 2" xfId="32108" xr:uid="{00000000-0005-0000-0000-00006F2E0000}"/>
    <cellStyle name="20% - Accent5 2 3 4 3 4" xfId="22194" xr:uid="{00000000-0005-0000-0000-0000702E0000}"/>
    <cellStyle name="20% - Accent5 2 3 4 4" xfId="6597" xr:uid="{00000000-0005-0000-0000-0000712E0000}"/>
    <cellStyle name="20% - Accent5 2 3 4 4 2" xfId="16511" xr:uid="{00000000-0005-0000-0000-0000722E0000}"/>
    <cellStyle name="20% - Accent5 2 3 4 4 2 2" xfId="36343" xr:uid="{00000000-0005-0000-0000-0000732E0000}"/>
    <cellStyle name="20% - Accent5 2 3 4 4 3" xfId="26429" xr:uid="{00000000-0005-0000-0000-0000742E0000}"/>
    <cellStyle name="20% - Accent5 2 3 4 5" xfId="11554" xr:uid="{00000000-0005-0000-0000-0000752E0000}"/>
    <cellStyle name="20% - Accent5 2 3 4 5 2" xfId="31386" xr:uid="{00000000-0005-0000-0000-0000762E0000}"/>
    <cellStyle name="20% - Accent5 2 3 4 6" xfId="21472" xr:uid="{00000000-0005-0000-0000-0000772E0000}"/>
    <cellStyle name="20% - Accent5 2 3 5" xfId="1270" xr:uid="{00000000-0005-0000-0000-0000782E0000}"/>
    <cellStyle name="20% - Accent5 2 3 5 2" xfId="3283" xr:uid="{00000000-0005-0000-0000-0000792E0000}"/>
    <cellStyle name="20% - Accent5 2 3 5 2 2" xfId="8240" xr:uid="{00000000-0005-0000-0000-00007A2E0000}"/>
    <cellStyle name="20% - Accent5 2 3 5 2 2 2" xfId="18154" xr:uid="{00000000-0005-0000-0000-00007B2E0000}"/>
    <cellStyle name="20% - Accent5 2 3 5 2 2 2 2" xfId="37986" xr:uid="{00000000-0005-0000-0000-00007C2E0000}"/>
    <cellStyle name="20% - Accent5 2 3 5 2 2 3" xfId="28072" xr:uid="{00000000-0005-0000-0000-00007D2E0000}"/>
    <cellStyle name="20% - Accent5 2 3 5 2 3" xfId="13197" xr:uid="{00000000-0005-0000-0000-00007E2E0000}"/>
    <cellStyle name="20% - Accent5 2 3 5 2 3 2" xfId="33029" xr:uid="{00000000-0005-0000-0000-00007F2E0000}"/>
    <cellStyle name="20% - Accent5 2 3 5 2 4" xfId="23115" xr:uid="{00000000-0005-0000-0000-0000802E0000}"/>
    <cellStyle name="20% - Accent5 2 3 5 3" xfId="6238" xr:uid="{00000000-0005-0000-0000-0000812E0000}"/>
    <cellStyle name="20% - Accent5 2 3 5 3 2" xfId="16152" xr:uid="{00000000-0005-0000-0000-0000822E0000}"/>
    <cellStyle name="20% - Accent5 2 3 5 3 2 2" xfId="35984" xr:uid="{00000000-0005-0000-0000-0000832E0000}"/>
    <cellStyle name="20% - Accent5 2 3 5 3 3" xfId="26070" xr:uid="{00000000-0005-0000-0000-0000842E0000}"/>
    <cellStyle name="20% - Accent5 2 3 5 4" xfId="11195" xr:uid="{00000000-0005-0000-0000-0000852E0000}"/>
    <cellStyle name="20% - Accent5 2 3 5 4 2" xfId="31027" xr:uid="{00000000-0005-0000-0000-0000862E0000}"/>
    <cellStyle name="20% - Accent5 2 3 5 5" xfId="21113" xr:uid="{00000000-0005-0000-0000-0000872E0000}"/>
    <cellStyle name="20% - Accent5 2 3 6" xfId="2726" xr:uid="{00000000-0005-0000-0000-0000882E0000}"/>
    <cellStyle name="20% - Accent5 2 3 6 2" xfId="7686" xr:uid="{00000000-0005-0000-0000-0000892E0000}"/>
    <cellStyle name="20% - Accent5 2 3 6 2 2" xfId="17600" xr:uid="{00000000-0005-0000-0000-00008A2E0000}"/>
    <cellStyle name="20% - Accent5 2 3 6 2 2 2" xfId="37432" xr:uid="{00000000-0005-0000-0000-00008B2E0000}"/>
    <cellStyle name="20% - Accent5 2 3 6 2 3" xfId="27518" xr:uid="{00000000-0005-0000-0000-00008C2E0000}"/>
    <cellStyle name="20% - Accent5 2 3 6 3" xfId="12643" xr:uid="{00000000-0005-0000-0000-00008D2E0000}"/>
    <cellStyle name="20% - Accent5 2 3 6 3 2" xfId="32475" xr:uid="{00000000-0005-0000-0000-00008E2E0000}"/>
    <cellStyle name="20% - Accent5 2 3 6 4" xfId="22561" xr:uid="{00000000-0005-0000-0000-00008F2E0000}"/>
    <cellStyle name="20% - Accent5 2 3 7" xfId="1993" xr:uid="{00000000-0005-0000-0000-0000902E0000}"/>
    <cellStyle name="20% - Accent5 2 3 7 2" xfId="6960" xr:uid="{00000000-0005-0000-0000-0000912E0000}"/>
    <cellStyle name="20% - Accent5 2 3 7 2 2" xfId="16874" xr:uid="{00000000-0005-0000-0000-0000922E0000}"/>
    <cellStyle name="20% - Accent5 2 3 7 2 2 2" xfId="36706" xr:uid="{00000000-0005-0000-0000-0000932E0000}"/>
    <cellStyle name="20% - Accent5 2 3 7 2 3" xfId="26792" xr:uid="{00000000-0005-0000-0000-0000942E0000}"/>
    <cellStyle name="20% - Accent5 2 3 7 3" xfId="11917" xr:uid="{00000000-0005-0000-0000-0000952E0000}"/>
    <cellStyle name="20% - Accent5 2 3 7 3 2" xfId="31749" xr:uid="{00000000-0005-0000-0000-0000962E0000}"/>
    <cellStyle name="20% - Accent5 2 3 7 4" xfId="21835" xr:uid="{00000000-0005-0000-0000-0000972E0000}"/>
    <cellStyle name="20% - Accent5 2 3 8" xfId="707" xr:uid="{00000000-0005-0000-0000-0000982E0000}"/>
    <cellStyle name="20% - Accent5 2 3 8 2" xfId="5684" xr:uid="{00000000-0005-0000-0000-0000992E0000}"/>
    <cellStyle name="20% - Accent5 2 3 8 2 2" xfId="15598" xr:uid="{00000000-0005-0000-0000-00009A2E0000}"/>
    <cellStyle name="20% - Accent5 2 3 8 2 2 2" xfId="35430" xr:uid="{00000000-0005-0000-0000-00009B2E0000}"/>
    <cellStyle name="20% - Accent5 2 3 8 2 3" xfId="25516" xr:uid="{00000000-0005-0000-0000-00009C2E0000}"/>
    <cellStyle name="20% - Accent5 2 3 8 3" xfId="10641" xr:uid="{00000000-0005-0000-0000-00009D2E0000}"/>
    <cellStyle name="20% - Accent5 2 3 8 3 2" xfId="30473" xr:uid="{00000000-0005-0000-0000-00009E2E0000}"/>
    <cellStyle name="20% - Accent5 2 3 8 4" xfId="20559" xr:uid="{00000000-0005-0000-0000-00009F2E0000}"/>
    <cellStyle name="20% - Accent5 2 3 9" xfId="4009" xr:uid="{00000000-0005-0000-0000-0000A02E0000}"/>
    <cellStyle name="20% - Accent5 2 3 9 2" xfId="8966" xr:uid="{00000000-0005-0000-0000-0000A12E0000}"/>
    <cellStyle name="20% - Accent5 2 3 9 2 2" xfId="18880" xr:uid="{00000000-0005-0000-0000-0000A22E0000}"/>
    <cellStyle name="20% - Accent5 2 3 9 2 2 2" xfId="38712" xr:uid="{00000000-0005-0000-0000-0000A32E0000}"/>
    <cellStyle name="20% - Accent5 2 3 9 2 3" xfId="28798" xr:uid="{00000000-0005-0000-0000-0000A42E0000}"/>
    <cellStyle name="20% - Accent5 2 3 9 3" xfId="13923" xr:uid="{00000000-0005-0000-0000-0000A52E0000}"/>
    <cellStyle name="20% - Accent5 2 3 9 3 2" xfId="33755" xr:uid="{00000000-0005-0000-0000-0000A62E0000}"/>
    <cellStyle name="20% - Accent5 2 3 9 4" xfId="23841" xr:uid="{00000000-0005-0000-0000-0000A72E0000}"/>
    <cellStyle name="20% - Accent5 2 4" xfId="217" xr:uid="{00000000-0005-0000-0000-0000A82E0000}"/>
    <cellStyle name="20% - Accent5 2 4 10" xfId="5198" xr:uid="{00000000-0005-0000-0000-0000A92E0000}"/>
    <cellStyle name="20% - Accent5 2 4 10 2" xfId="15112" xr:uid="{00000000-0005-0000-0000-0000AA2E0000}"/>
    <cellStyle name="20% - Accent5 2 4 10 2 2" xfId="34944" xr:uid="{00000000-0005-0000-0000-0000AB2E0000}"/>
    <cellStyle name="20% - Accent5 2 4 10 3" xfId="25030" xr:uid="{00000000-0005-0000-0000-0000AC2E0000}"/>
    <cellStyle name="20% - Accent5 2 4 11" xfId="10155" xr:uid="{00000000-0005-0000-0000-0000AD2E0000}"/>
    <cellStyle name="20% - Accent5 2 4 11 2" xfId="29987" xr:uid="{00000000-0005-0000-0000-0000AE2E0000}"/>
    <cellStyle name="20% - Accent5 2 4 12" xfId="20073" xr:uid="{00000000-0005-0000-0000-0000AF2E0000}"/>
    <cellStyle name="20% - Accent5 2 4 2" xfId="499" xr:uid="{00000000-0005-0000-0000-0000B02E0000}"/>
    <cellStyle name="20% - Accent5 2 4 2 10" xfId="10434" xr:uid="{00000000-0005-0000-0000-0000B12E0000}"/>
    <cellStyle name="20% - Accent5 2 4 2 10 2" xfId="30266" xr:uid="{00000000-0005-0000-0000-0000B22E0000}"/>
    <cellStyle name="20% - Accent5 2 4 2 11" xfId="20352" xr:uid="{00000000-0005-0000-0000-0000B32E0000}"/>
    <cellStyle name="20% - Accent5 2 4 2 2" xfId="1839" xr:uid="{00000000-0005-0000-0000-0000B42E0000}"/>
    <cellStyle name="20% - Accent5 2 4 2 2 2" xfId="3852" xr:uid="{00000000-0005-0000-0000-0000B52E0000}"/>
    <cellStyle name="20% - Accent5 2 4 2 2 2 2" xfId="8809" xr:uid="{00000000-0005-0000-0000-0000B62E0000}"/>
    <cellStyle name="20% - Accent5 2 4 2 2 2 2 2" xfId="18723" xr:uid="{00000000-0005-0000-0000-0000B72E0000}"/>
    <cellStyle name="20% - Accent5 2 4 2 2 2 2 2 2" xfId="38555" xr:uid="{00000000-0005-0000-0000-0000B82E0000}"/>
    <cellStyle name="20% - Accent5 2 4 2 2 2 2 3" xfId="28641" xr:uid="{00000000-0005-0000-0000-0000B92E0000}"/>
    <cellStyle name="20% - Accent5 2 4 2 2 2 3" xfId="13766" xr:uid="{00000000-0005-0000-0000-0000BA2E0000}"/>
    <cellStyle name="20% - Accent5 2 4 2 2 2 3 2" xfId="33598" xr:uid="{00000000-0005-0000-0000-0000BB2E0000}"/>
    <cellStyle name="20% - Accent5 2 4 2 2 2 4" xfId="23684" xr:uid="{00000000-0005-0000-0000-0000BC2E0000}"/>
    <cellStyle name="20% - Accent5 2 4 2 2 3" xfId="2562" xr:uid="{00000000-0005-0000-0000-0000BD2E0000}"/>
    <cellStyle name="20% - Accent5 2 4 2 2 3 2" xfId="7529" xr:uid="{00000000-0005-0000-0000-0000BE2E0000}"/>
    <cellStyle name="20% - Accent5 2 4 2 2 3 2 2" xfId="17443" xr:uid="{00000000-0005-0000-0000-0000BF2E0000}"/>
    <cellStyle name="20% - Accent5 2 4 2 2 3 2 2 2" xfId="37275" xr:uid="{00000000-0005-0000-0000-0000C02E0000}"/>
    <cellStyle name="20% - Accent5 2 4 2 2 3 2 3" xfId="27361" xr:uid="{00000000-0005-0000-0000-0000C12E0000}"/>
    <cellStyle name="20% - Accent5 2 4 2 2 3 3" xfId="12486" xr:uid="{00000000-0005-0000-0000-0000C22E0000}"/>
    <cellStyle name="20% - Accent5 2 4 2 2 3 3 2" xfId="32318" xr:uid="{00000000-0005-0000-0000-0000C32E0000}"/>
    <cellStyle name="20% - Accent5 2 4 2 2 3 4" xfId="22404" xr:uid="{00000000-0005-0000-0000-0000C42E0000}"/>
    <cellStyle name="20% - Accent5 2 4 2 2 4" xfId="6807" xr:uid="{00000000-0005-0000-0000-0000C52E0000}"/>
    <cellStyle name="20% - Accent5 2 4 2 2 4 2" xfId="16721" xr:uid="{00000000-0005-0000-0000-0000C62E0000}"/>
    <cellStyle name="20% - Accent5 2 4 2 2 4 2 2" xfId="36553" xr:uid="{00000000-0005-0000-0000-0000C72E0000}"/>
    <cellStyle name="20% - Accent5 2 4 2 2 4 3" xfId="26639" xr:uid="{00000000-0005-0000-0000-0000C82E0000}"/>
    <cellStyle name="20% - Accent5 2 4 2 2 5" xfId="11764" xr:uid="{00000000-0005-0000-0000-0000C92E0000}"/>
    <cellStyle name="20% - Accent5 2 4 2 2 5 2" xfId="31596" xr:uid="{00000000-0005-0000-0000-0000CA2E0000}"/>
    <cellStyle name="20% - Accent5 2 4 2 2 6" xfId="21682" xr:uid="{00000000-0005-0000-0000-0000CB2E0000}"/>
    <cellStyle name="20% - Accent5 2 4 2 3" xfId="1480" xr:uid="{00000000-0005-0000-0000-0000CC2E0000}"/>
    <cellStyle name="20% - Accent5 2 4 2 3 2" xfId="3493" xr:uid="{00000000-0005-0000-0000-0000CD2E0000}"/>
    <cellStyle name="20% - Accent5 2 4 2 3 2 2" xfId="8450" xr:uid="{00000000-0005-0000-0000-0000CE2E0000}"/>
    <cellStyle name="20% - Accent5 2 4 2 3 2 2 2" xfId="18364" xr:uid="{00000000-0005-0000-0000-0000CF2E0000}"/>
    <cellStyle name="20% - Accent5 2 4 2 3 2 2 2 2" xfId="38196" xr:uid="{00000000-0005-0000-0000-0000D02E0000}"/>
    <cellStyle name="20% - Accent5 2 4 2 3 2 2 3" xfId="28282" xr:uid="{00000000-0005-0000-0000-0000D12E0000}"/>
    <cellStyle name="20% - Accent5 2 4 2 3 2 3" xfId="13407" xr:uid="{00000000-0005-0000-0000-0000D22E0000}"/>
    <cellStyle name="20% - Accent5 2 4 2 3 2 3 2" xfId="33239" xr:uid="{00000000-0005-0000-0000-0000D32E0000}"/>
    <cellStyle name="20% - Accent5 2 4 2 3 2 4" xfId="23325" xr:uid="{00000000-0005-0000-0000-0000D42E0000}"/>
    <cellStyle name="20% - Accent5 2 4 2 3 3" xfId="6448" xr:uid="{00000000-0005-0000-0000-0000D52E0000}"/>
    <cellStyle name="20% - Accent5 2 4 2 3 3 2" xfId="16362" xr:uid="{00000000-0005-0000-0000-0000D62E0000}"/>
    <cellStyle name="20% - Accent5 2 4 2 3 3 2 2" xfId="36194" xr:uid="{00000000-0005-0000-0000-0000D72E0000}"/>
    <cellStyle name="20% - Accent5 2 4 2 3 3 3" xfId="26280" xr:uid="{00000000-0005-0000-0000-0000D82E0000}"/>
    <cellStyle name="20% - Accent5 2 4 2 3 4" xfId="11405" xr:uid="{00000000-0005-0000-0000-0000D92E0000}"/>
    <cellStyle name="20% - Accent5 2 4 2 3 4 2" xfId="31237" xr:uid="{00000000-0005-0000-0000-0000DA2E0000}"/>
    <cellStyle name="20% - Accent5 2 4 2 3 5" xfId="21323" xr:uid="{00000000-0005-0000-0000-0000DB2E0000}"/>
    <cellStyle name="20% - Accent5 2 4 2 4" xfId="3081" xr:uid="{00000000-0005-0000-0000-0000DC2E0000}"/>
    <cellStyle name="20% - Accent5 2 4 2 4 2" xfId="8038" xr:uid="{00000000-0005-0000-0000-0000DD2E0000}"/>
    <cellStyle name="20% - Accent5 2 4 2 4 2 2" xfId="17952" xr:uid="{00000000-0005-0000-0000-0000DE2E0000}"/>
    <cellStyle name="20% - Accent5 2 4 2 4 2 2 2" xfId="37784" xr:uid="{00000000-0005-0000-0000-0000DF2E0000}"/>
    <cellStyle name="20% - Accent5 2 4 2 4 2 3" xfId="27870" xr:uid="{00000000-0005-0000-0000-0000E02E0000}"/>
    <cellStyle name="20% - Accent5 2 4 2 4 3" xfId="12995" xr:uid="{00000000-0005-0000-0000-0000E12E0000}"/>
    <cellStyle name="20% - Accent5 2 4 2 4 3 2" xfId="32827" xr:uid="{00000000-0005-0000-0000-0000E22E0000}"/>
    <cellStyle name="20% - Accent5 2 4 2 4 4" xfId="22913" xr:uid="{00000000-0005-0000-0000-0000E32E0000}"/>
    <cellStyle name="20% - Accent5 2 4 2 5" xfId="2203" xr:uid="{00000000-0005-0000-0000-0000E42E0000}"/>
    <cellStyle name="20% - Accent5 2 4 2 5 2" xfId="7170" xr:uid="{00000000-0005-0000-0000-0000E52E0000}"/>
    <cellStyle name="20% - Accent5 2 4 2 5 2 2" xfId="17084" xr:uid="{00000000-0005-0000-0000-0000E62E0000}"/>
    <cellStyle name="20% - Accent5 2 4 2 5 2 2 2" xfId="36916" xr:uid="{00000000-0005-0000-0000-0000E72E0000}"/>
    <cellStyle name="20% - Accent5 2 4 2 5 2 3" xfId="27002" xr:uid="{00000000-0005-0000-0000-0000E82E0000}"/>
    <cellStyle name="20% - Accent5 2 4 2 5 3" xfId="12127" xr:uid="{00000000-0005-0000-0000-0000E92E0000}"/>
    <cellStyle name="20% - Accent5 2 4 2 5 3 2" xfId="31959" xr:uid="{00000000-0005-0000-0000-0000EA2E0000}"/>
    <cellStyle name="20% - Accent5 2 4 2 5 4" xfId="22045" xr:uid="{00000000-0005-0000-0000-0000EB2E0000}"/>
    <cellStyle name="20% - Accent5 2 4 2 6" xfId="1060" xr:uid="{00000000-0005-0000-0000-0000EC2E0000}"/>
    <cellStyle name="20% - Accent5 2 4 2 6 2" xfId="6036" xr:uid="{00000000-0005-0000-0000-0000ED2E0000}"/>
    <cellStyle name="20% - Accent5 2 4 2 6 2 2" xfId="15950" xr:uid="{00000000-0005-0000-0000-0000EE2E0000}"/>
    <cellStyle name="20% - Accent5 2 4 2 6 2 2 2" xfId="35782" xr:uid="{00000000-0005-0000-0000-0000EF2E0000}"/>
    <cellStyle name="20% - Accent5 2 4 2 6 2 3" xfId="25868" xr:uid="{00000000-0005-0000-0000-0000F02E0000}"/>
    <cellStyle name="20% - Accent5 2 4 2 6 3" xfId="10993" xr:uid="{00000000-0005-0000-0000-0000F12E0000}"/>
    <cellStyle name="20% - Accent5 2 4 2 6 3 2" xfId="30825" xr:uid="{00000000-0005-0000-0000-0000F22E0000}"/>
    <cellStyle name="20% - Accent5 2 4 2 6 4" xfId="20911" xr:uid="{00000000-0005-0000-0000-0000F32E0000}"/>
    <cellStyle name="20% - Accent5 2 4 2 7" xfId="4361" xr:uid="{00000000-0005-0000-0000-0000F42E0000}"/>
    <cellStyle name="20% - Accent5 2 4 2 7 2" xfId="9318" xr:uid="{00000000-0005-0000-0000-0000F52E0000}"/>
    <cellStyle name="20% - Accent5 2 4 2 7 2 2" xfId="19232" xr:uid="{00000000-0005-0000-0000-0000F62E0000}"/>
    <cellStyle name="20% - Accent5 2 4 2 7 2 2 2" xfId="39064" xr:uid="{00000000-0005-0000-0000-0000F72E0000}"/>
    <cellStyle name="20% - Accent5 2 4 2 7 2 3" xfId="29150" xr:uid="{00000000-0005-0000-0000-0000F82E0000}"/>
    <cellStyle name="20% - Accent5 2 4 2 7 3" xfId="14275" xr:uid="{00000000-0005-0000-0000-0000F92E0000}"/>
    <cellStyle name="20% - Accent5 2 4 2 7 3 2" xfId="34107" xr:uid="{00000000-0005-0000-0000-0000FA2E0000}"/>
    <cellStyle name="20% - Accent5 2 4 2 7 4" xfId="24193" xr:uid="{00000000-0005-0000-0000-0000FB2E0000}"/>
    <cellStyle name="20% - Accent5 2 4 2 8" xfId="4919" xr:uid="{00000000-0005-0000-0000-0000FC2E0000}"/>
    <cellStyle name="20% - Accent5 2 4 2 8 2" xfId="9876" xr:uid="{00000000-0005-0000-0000-0000FD2E0000}"/>
    <cellStyle name="20% - Accent5 2 4 2 8 2 2" xfId="19790" xr:uid="{00000000-0005-0000-0000-0000FE2E0000}"/>
    <cellStyle name="20% - Accent5 2 4 2 8 2 2 2" xfId="39622" xr:uid="{00000000-0005-0000-0000-0000FF2E0000}"/>
    <cellStyle name="20% - Accent5 2 4 2 8 2 3" xfId="29708" xr:uid="{00000000-0005-0000-0000-0000002F0000}"/>
    <cellStyle name="20% - Accent5 2 4 2 8 3" xfId="14833" xr:uid="{00000000-0005-0000-0000-0000012F0000}"/>
    <cellStyle name="20% - Accent5 2 4 2 8 3 2" xfId="34665" xr:uid="{00000000-0005-0000-0000-0000022F0000}"/>
    <cellStyle name="20% - Accent5 2 4 2 8 4" xfId="24751" xr:uid="{00000000-0005-0000-0000-0000032F0000}"/>
    <cellStyle name="20% - Accent5 2 4 2 9" xfId="5477" xr:uid="{00000000-0005-0000-0000-0000042F0000}"/>
    <cellStyle name="20% - Accent5 2 4 2 9 2" xfId="15391" xr:uid="{00000000-0005-0000-0000-0000052F0000}"/>
    <cellStyle name="20% - Accent5 2 4 2 9 2 2" xfId="35223" xr:uid="{00000000-0005-0000-0000-0000062F0000}"/>
    <cellStyle name="20% - Accent5 2 4 2 9 3" xfId="25309" xr:uid="{00000000-0005-0000-0000-0000072F0000}"/>
    <cellStyle name="20% - Accent5 2 4 3" xfId="1659" xr:uid="{00000000-0005-0000-0000-0000082F0000}"/>
    <cellStyle name="20% - Accent5 2 4 3 2" xfId="3672" xr:uid="{00000000-0005-0000-0000-0000092F0000}"/>
    <cellStyle name="20% - Accent5 2 4 3 2 2" xfId="8629" xr:uid="{00000000-0005-0000-0000-00000A2F0000}"/>
    <cellStyle name="20% - Accent5 2 4 3 2 2 2" xfId="18543" xr:uid="{00000000-0005-0000-0000-00000B2F0000}"/>
    <cellStyle name="20% - Accent5 2 4 3 2 2 2 2" xfId="38375" xr:uid="{00000000-0005-0000-0000-00000C2F0000}"/>
    <cellStyle name="20% - Accent5 2 4 3 2 2 3" xfId="28461" xr:uid="{00000000-0005-0000-0000-00000D2F0000}"/>
    <cellStyle name="20% - Accent5 2 4 3 2 3" xfId="13586" xr:uid="{00000000-0005-0000-0000-00000E2F0000}"/>
    <cellStyle name="20% - Accent5 2 4 3 2 3 2" xfId="33418" xr:uid="{00000000-0005-0000-0000-00000F2F0000}"/>
    <cellStyle name="20% - Accent5 2 4 3 2 4" xfId="23504" xr:uid="{00000000-0005-0000-0000-0000102F0000}"/>
    <cellStyle name="20% - Accent5 2 4 3 3" xfId="2382" xr:uid="{00000000-0005-0000-0000-0000112F0000}"/>
    <cellStyle name="20% - Accent5 2 4 3 3 2" xfId="7349" xr:uid="{00000000-0005-0000-0000-0000122F0000}"/>
    <cellStyle name="20% - Accent5 2 4 3 3 2 2" xfId="17263" xr:uid="{00000000-0005-0000-0000-0000132F0000}"/>
    <cellStyle name="20% - Accent5 2 4 3 3 2 2 2" xfId="37095" xr:uid="{00000000-0005-0000-0000-0000142F0000}"/>
    <cellStyle name="20% - Accent5 2 4 3 3 2 3" xfId="27181" xr:uid="{00000000-0005-0000-0000-0000152F0000}"/>
    <cellStyle name="20% - Accent5 2 4 3 3 3" xfId="12306" xr:uid="{00000000-0005-0000-0000-0000162F0000}"/>
    <cellStyle name="20% - Accent5 2 4 3 3 3 2" xfId="32138" xr:uid="{00000000-0005-0000-0000-0000172F0000}"/>
    <cellStyle name="20% - Accent5 2 4 3 3 4" xfId="22224" xr:uid="{00000000-0005-0000-0000-0000182F0000}"/>
    <cellStyle name="20% - Accent5 2 4 3 4" xfId="6627" xr:uid="{00000000-0005-0000-0000-0000192F0000}"/>
    <cellStyle name="20% - Accent5 2 4 3 4 2" xfId="16541" xr:uid="{00000000-0005-0000-0000-00001A2F0000}"/>
    <cellStyle name="20% - Accent5 2 4 3 4 2 2" xfId="36373" xr:uid="{00000000-0005-0000-0000-00001B2F0000}"/>
    <cellStyle name="20% - Accent5 2 4 3 4 3" xfId="26459" xr:uid="{00000000-0005-0000-0000-00001C2F0000}"/>
    <cellStyle name="20% - Accent5 2 4 3 5" xfId="11584" xr:uid="{00000000-0005-0000-0000-00001D2F0000}"/>
    <cellStyle name="20% - Accent5 2 4 3 5 2" xfId="31416" xr:uid="{00000000-0005-0000-0000-00001E2F0000}"/>
    <cellStyle name="20% - Accent5 2 4 3 6" xfId="21502" xr:uid="{00000000-0005-0000-0000-00001F2F0000}"/>
    <cellStyle name="20% - Accent5 2 4 4" xfId="1300" xr:uid="{00000000-0005-0000-0000-0000202F0000}"/>
    <cellStyle name="20% - Accent5 2 4 4 2" xfId="3313" xr:uid="{00000000-0005-0000-0000-0000212F0000}"/>
    <cellStyle name="20% - Accent5 2 4 4 2 2" xfId="8270" xr:uid="{00000000-0005-0000-0000-0000222F0000}"/>
    <cellStyle name="20% - Accent5 2 4 4 2 2 2" xfId="18184" xr:uid="{00000000-0005-0000-0000-0000232F0000}"/>
    <cellStyle name="20% - Accent5 2 4 4 2 2 2 2" xfId="38016" xr:uid="{00000000-0005-0000-0000-0000242F0000}"/>
    <cellStyle name="20% - Accent5 2 4 4 2 2 3" xfId="28102" xr:uid="{00000000-0005-0000-0000-0000252F0000}"/>
    <cellStyle name="20% - Accent5 2 4 4 2 3" xfId="13227" xr:uid="{00000000-0005-0000-0000-0000262F0000}"/>
    <cellStyle name="20% - Accent5 2 4 4 2 3 2" xfId="33059" xr:uid="{00000000-0005-0000-0000-0000272F0000}"/>
    <cellStyle name="20% - Accent5 2 4 4 2 4" xfId="23145" xr:uid="{00000000-0005-0000-0000-0000282F0000}"/>
    <cellStyle name="20% - Accent5 2 4 4 3" xfId="6268" xr:uid="{00000000-0005-0000-0000-0000292F0000}"/>
    <cellStyle name="20% - Accent5 2 4 4 3 2" xfId="16182" xr:uid="{00000000-0005-0000-0000-00002A2F0000}"/>
    <cellStyle name="20% - Accent5 2 4 4 3 2 2" xfId="36014" xr:uid="{00000000-0005-0000-0000-00002B2F0000}"/>
    <cellStyle name="20% - Accent5 2 4 4 3 3" xfId="26100" xr:uid="{00000000-0005-0000-0000-00002C2F0000}"/>
    <cellStyle name="20% - Accent5 2 4 4 4" xfId="11225" xr:uid="{00000000-0005-0000-0000-00002D2F0000}"/>
    <cellStyle name="20% - Accent5 2 4 4 4 2" xfId="31057" xr:uid="{00000000-0005-0000-0000-00002E2F0000}"/>
    <cellStyle name="20% - Accent5 2 4 4 5" xfId="21143" xr:uid="{00000000-0005-0000-0000-00002F2F0000}"/>
    <cellStyle name="20% - Accent5 2 4 5" xfId="2800" xr:uid="{00000000-0005-0000-0000-0000302F0000}"/>
    <cellStyle name="20% - Accent5 2 4 5 2" xfId="7759" xr:uid="{00000000-0005-0000-0000-0000312F0000}"/>
    <cellStyle name="20% - Accent5 2 4 5 2 2" xfId="17673" xr:uid="{00000000-0005-0000-0000-0000322F0000}"/>
    <cellStyle name="20% - Accent5 2 4 5 2 2 2" xfId="37505" xr:uid="{00000000-0005-0000-0000-0000332F0000}"/>
    <cellStyle name="20% - Accent5 2 4 5 2 3" xfId="27591" xr:uid="{00000000-0005-0000-0000-0000342F0000}"/>
    <cellStyle name="20% - Accent5 2 4 5 3" xfId="12716" xr:uid="{00000000-0005-0000-0000-0000352F0000}"/>
    <cellStyle name="20% - Accent5 2 4 5 3 2" xfId="32548" xr:uid="{00000000-0005-0000-0000-0000362F0000}"/>
    <cellStyle name="20% - Accent5 2 4 5 4" xfId="22634" xr:uid="{00000000-0005-0000-0000-0000372F0000}"/>
    <cellStyle name="20% - Accent5 2 4 6" xfId="2023" xr:uid="{00000000-0005-0000-0000-0000382F0000}"/>
    <cellStyle name="20% - Accent5 2 4 6 2" xfId="6990" xr:uid="{00000000-0005-0000-0000-0000392F0000}"/>
    <cellStyle name="20% - Accent5 2 4 6 2 2" xfId="16904" xr:uid="{00000000-0005-0000-0000-00003A2F0000}"/>
    <cellStyle name="20% - Accent5 2 4 6 2 2 2" xfId="36736" xr:uid="{00000000-0005-0000-0000-00003B2F0000}"/>
    <cellStyle name="20% - Accent5 2 4 6 2 3" xfId="26822" xr:uid="{00000000-0005-0000-0000-00003C2F0000}"/>
    <cellStyle name="20% - Accent5 2 4 6 3" xfId="11947" xr:uid="{00000000-0005-0000-0000-00003D2F0000}"/>
    <cellStyle name="20% - Accent5 2 4 6 3 2" xfId="31779" xr:uid="{00000000-0005-0000-0000-00003E2F0000}"/>
    <cellStyle name="20% - Accent5 2 4 6 4" xfId="21865" xr:uid="{00000000-0005-0000-0000-00003F2F0000}"/>
    <cellStyle name="20% - Accent5 2 4 7" xfId="780" xr:uid="{00000000-0005-0000-0000-0000402F0000}"/>
    <cellStyle name="20% - Accent5 2 4 7 2" xfId="5757" xr:uid="{00000000-0005-0000-0000-0000412F0000}"/>
    <cellStyle name="20% - Accent5 2 4 7 2 2" xfId="15671" xr:uid="{00000000-0005-0000-0000-0000422F0000}"/>
    <cellStyle name="20% - Accent5 2 4 7 2 2 2" xfId="35503" xr:uid="{00000000-0005-0000-0000-0000432F0000}"/>
    <cellStyle name="20% - Accent5 2 4 7 2 3" xfId="25589" xr:uid="{00000000-0005-0000-0000-0000442F0000}"/>
    <cellStyle name="20% - Accent5 2 4 7 3" xfId="10714" xr:uid="{00000000-0005-0000-0000-0000452F0000}"/>
    <cellStyle name="20% - Accent5 2 4 7 3 2" xfId="30546" xr:uid="{00000000-0005-0000-0000-0000462F0000}"/>
    <cellStyle name="20% - Accent5 2 4 7 4" xfId="20632" xr:uid="{00000000-0005-0000-0000-0000472F0000}"/>
    <cellStyle name="20% - Accent5 2 4 8" xfId="4082" xr:uid="{00000000-0005-0000-0000-0000482F0000}"/>
    <cellStyle name="20% - Accent5 2 4 8 2" xfId="9039" xr:uid="{00000000-0005-0000-0000-0000492F0000}"/>
    <cellStyle name="20% - Accent5 2 4 8 2 2" xfId="18953" xr:uid="{00000000-0005-0000-0000-00004A2F0000}"/>
    <cellStyle name="20% - Accent5 2 4 8 2 2 2" xfId="38785" xr:uid="{00000000-0005-0000-0000-00004B2F0000}"/>
    <cellStyle name="20% - Accent5 2 4 8 2 3" xfId="28871" xr:uid="{00000000-0005-0000-0000-00004C2F0000}"/>
    <cellStyle name="20% - Accent5 2 4 8 3" xfId="13996" xr:uid="{00000000-0005-0000-0000-00004D2F0000}"/>
    <cellStyle name="20% - Accent5 2 4 8 3 2" xfId="33828" xr:uid="{00000000-0005-0000-0000-00004E2F0000}"/>
    <cellStyle name="20% - Accent5 2 4 8 4" xfId="23914" xr:uid="{00000000-0005-0000-0000-00004F2F0000}"/>
    <cellStyle name="20% - Accent5 2 4 9" xfId="4640" xr:uid="{00000000-0005-0000-0000-0000502F0000}"/>
    <cellStyle name="20% - Accent5 2 4 9 2" xfId="9597" xr:uid="{00000000-0005-0000-0000-0000512F0000}"/>
    <cellStyle name="20% - Accent5 2 4 9 2 2" xfId="19511" xr:uid="{00000000-0005-0000-0000-0000522F0000}"/>
    <cellStyle name="20% - Accent5 2 4 9 2 2 2" xfId="39343" xr:uid="{00000000-0005-0000-0000-0000532F0000}"/>
    <cellStyle name="20% - Accent5 2 4 9 2 3" xfId="29429" xr:uid="{00000000-0005-0000-0000-0000542F0000}"/>
    <cellStyle name="20% - Accent5 2 4 9 3" xfId="14554" xr:uid="{00000000-0005-0000-0000-0000552F0000}"/>
    <cellStyle name="20% - Accent5 2 4 9 3 2" xfId="34386" xr:uid="{00000000-0005-0000-0000-0000562F0000}"/>
    <cellStyle name="20% - Accent5 2 4 9 4" xfId="24472" xr:uid="{00000000-0005-0000-0000-0000572F0000}"/>
    <cellStyle name="20% - Accent5 2 5" xfId="360" xr:uid="{00000000-0005-0000-0000-0000582F0000}"/>
    <cellStyle name="20% - Accent5 2 5 10" xfId="10295" xr:uid="{00000000-0005-0000-0000-0000592F0000}"/>
    <cellStyle name="20% - Accent5 2 5 10 2" xfId="30127" xr:uid="{00000000-0005-0000-0000-00005A2F0000}"/>
    <cellStyle name="20% - Accent5 2 5 11" xfId="20213" xr:uid="{00000000-0005-0000-0000-00005B2F0000}"/>
    <cellStyle name="20% - Accent5 2 5 2" xfId="1749" xr:uid="{00000000-0005-0000-0000-00005C2F0000}"/>
    <cellStyle name="20% - Accent5 2 5 2 2" xfId="3762" xr:uid="{00000000-0005-0000-0000-00005D2F0000}"/>
    <cellStyle name="20% - Accent5 2 5 2 2 2" xfId="8719" xr:uid="{00000000-0005-0000-0000-00005E2F0000}"/>
    <cellStyle name="20% - Accent5 2 5 2 2 2 2" xfId="18633" xr:uid="{00000000-0005-0000-0000-00005F2F0000}"/>
    <cellStyle name="20% - Accent5 2 5 2 2 2 2 2" xfId="38465" xr:uid="{00000000-0005-0000-0000-0000602F0000}"/>
    <cellStyle name="20% - Accent5 2 5 2 2 2 3" xfId="28551" xr:uid="{00000000-0005-0000-0000-0000612F0000}"/>
    <cellStyle name="20% - Accent5 2 5 2 2 3" xfId="13676" xr:uid="{00000000-0005-0000-0000-0000622F0000}"/>
    <cellStyle name="20% - Accent5 2 5 2 2 3 2" xfId="33508" xr:uid="{00000000-0005-0000-0000-0000632F0000}"/>
    <cellStyle name="20% - Accent5 2 5 2 2 4" xfId="23594" xr:uid="{00000000-0005-0000-0000-0000642F0000}"/>
    <cellStyle name="20% - Accent5 2 5 2 3" xfId="2472" xr:uid="{00000000-0005-0000-0000-0000652F0000}"/>
    <cellStyle name="20% - Accent5 2 5 2 3 2" xfId="7439" xr:uid="{00000000-0005-0000-0000-0000662F0000}"/>
    <cellStyle name="20% - Accent5 2 5 2 3 2 2" xfId="17353" xr:uid="{00000000-0005-0000-0000-0000672F0000}"/>
    <cellStyle name="20% - Accent5 2 5 2 3 2 2 2" xfId="37185" xr:uid="{00000000-0005-0000-0000-0000682F0000}"/>
    <cellStyle name="20% - Accent5 2 5 2 3 2 3" xfId="27271" xr:uid="{00000000-0005-0000-0000-0000692F0000}"/>
    <cellStyle name="20% - Accent5 2 5 2 3 3" xfId="12396" xr:uid="{00000000-0005-0000-0000-00006A2F0000}"/>
    <cellStyle name="20% - Accent5 2 5 2 3 3 2" xfId="32228" xr:uid="{00000000-0005-0000-0000-00006B2F0000}"/>
    <cellStyle name="20% - Accent5 2 5 2 3 4" xfId="22314" xr:uid="{00000000-0005-0000-0000-00006C2F0000}"/>
    <cellStyle name="20% - Accent5 2 5 2 4" xfId="6717" xr:uid="{00000000-0005-0000-0000-00006D2F0000}"/>
    <cellStyle name="20% - Accent5 2 5 2 4 2" xfId="16631" xr:uid="{00000000-0005-0000-0000-00006E2F0000}"/>
    <cellStyle name="20% - Accent5 2 5 2 4 2 2" xfId="36463" xr:uid="{00000000-0005-0000-0000-00006F2F0000}"/>
    <cellStyle name="20% - Accent5 2 5 2 4 3" xfId="26549" xr:uid="{00000000-0005-0000-0000-0000702F0000}"/>
    <cellStyle name="20% - Accent5 2 5 2 5" xfId="11674" xr:uid="{00000000-0005-0000-0000-0000712F0000}"/>
    <cellStyle name="20% - Accent5 2 5 2 5 2" xfId="31506" xr:uid="{00000000-0005-0000-0000-0000722F0000}"/>
    <cellStyle name="20% - Accent5 2 5 2 6" xfId="21592" xr:uid="{00000000-0005-0000-0000-0000732F0000}"/>
    <cellStyle name="20% - Accent5 2 5 3" xfId="1390" xr:uid="{00000000-0005-0000-0000-0000742F0000}"/>
    <cellStyle name="20% - Accent5 2 5 3 2" xfId="3403" xr:uid="{00000000-0005-0000-0000-0000752F0000}"/>
    <cellStyle name="20% - Accent5 2 5 3 2 2" xfId="8360" xr:uid="{00000000-0005-0000-0000-0000762F0000}"/>
    <cellStyle name="20% - Accent5 2 5 3 2 2 2" xfId="18274" xr:uid="{00000000-0005-0000-0000-0000772F0000}"/>
    <cellStyle name="20% - Accent5 2 5 3 2 2 2 2" xfId="38106" xr:uid="{00000000-0005-0000-0000-0000782F0000}"/>
    <cellStyle name="20% - Accent5 2 5 3 2 2 3" xfId="28192" xr:uid="{00000000-0005-0000-0000-0000792F0000}"/>
    <cellStyle name="20% - Accent5 2 5 3 2 3" xfId="13317" xr:uid="{00000000-0005-0000-0000-00007A2F0000}"/>
    <cellStyle name="20% - Accent5 2 5 3 2 3 2" xfId="33149" xr:uid="{00000000-0005-0000-0000-00007B2F0000}"/>
    <cellStyle name="20% - Accent5 2 5 3 2 4" xfId="23235" xr:uid="{00000000-0005-0000-0000-00007C2F0000}"/>
    <cellStyle name="20% - Accent5 2 5 3 3" xfId="6358" xr:uid="{00000000-0005-0000-0000-00007D2F0000}"/>
    <cellStyle name="20% - Accent5 2 5 3 3 2" xfId="16272" xr:uid="{00000000-0005-0000-0000-00007E2F0000}"/>
    <cellStyle name="20% - Accent5 2 5 3 3 2 2" xfId="36104" xr:uid="{00000000-0005-0000-0000-00007F2F0000}"/>
    <cellStyle name="20% - Accent5 2 5 3 3 3" xfId="26190" xr:uid="{00000000-0005-0000-0000-0000802F0000}"/>
    <cellStyle name="20% - Accent5 2 5 3 4" xfId="11315" xr:uid="{00000000-0005-0000-0000-0000812F0000}"/>
    <cellStyle name="20% - Accent5 2 5 3 4 2" xfId="31147" xr:uid="{00000000-0005-0000-0000-0000822F0000}"/>
    <cellStyle name="20% - Accent5 2 5 3 5" xfId="21233" xr:uid="{00000000-0005-0000-0000-0000832F0000}"/>
    <cellStyle name="20% - Accent5 2 5 4" xfId="2942" xr:uid="{00000000-0005-0000-0000-0000842F0000}"/>
    <cellStyle name="20% - Accent5 2 5 4 2" xfId="7899" xr:uid="{00000000-0005-0000-0000-0000852F0000}"/>
    <cellStyle name="20% - Accent5 2 5 4 2 2" xfId="17813" xr:uid="{00000000-0005-0000-0000-0000862F0000}"/>
    <cellStyle name="20% - Accent5 2 5 4 2 2 2" xfId="37645" xr:uid="{00000000-0005-0000-0000-0000872F0000}"/>
    <cellStyle name="20% - Accent5 2 5 4 2 3" xfId="27731" xr:uid="{00000000-0005-0000-0000-0000882F0000}"/>
    <cellStyle name="20% - Accent5 2 5 4 3" xfId="12856" xr:uid="{00000000-0005-0000-0000-0000892F0000}"/>
    <cellStyle name="20% - Accent5 2 5 4 3 2" xfId="32688" xr:uid="{00000000-0005-0000-0000-00008A2F0000}"/>
    <cellStyle name="20% - Accent5 2 5 4 4" xfId="22774" xr:uid="{00000000-0005-0000-0000-00008B2F0000}"/>
    <cellStyle name="20% - Accent5 2 5 5" xfId="2113" xr:uid="{00000000-0005-0000-0000-00008C2F0000}"/>
    <cellStyle name="20% - Accent5 2 5 5 2" xfId="7080" xr:uid="{00000000-0005-0000-0000-00008D2F0000}"/>
    <cellStyle name="20% - Accent5 2 5 5 2 2" xfId="16994" xr:uid="{00000000-0005-0000-0000-00008E2F0000}"/>
    <cellStyle name="20% - Accent5 2 5 5 2 2 2" xfId="36826" xr:uid="{00000000-0005-0000-0000-00008F2F0000}"/>
    <cellStyle name="20% - Accent5 2 5 5 2 3" xfId="26912" xr:uid="{00000000-0005-0000-0000-0000902F0000}"/>
    <cellStyle name="20% - Accent5 2 5 5 3" xfId="12037" xr:uid="{00000000-0005-0000-0000-0000912F0000}"/>
    <cellStyle name="20% - Accent5 2 5 5 3 2" xfId="31869" xr:uid="{00000000-0005-0000-0000-0000922F0000}"/>
    <cellStyle name="20% - Accent5 2 5 5 4" xfId="21955" xr:uid="{00000000-0005-0000-0000-0000932F0000}"/>
    <cellStyle name="20% - Accent5 2 5 6" xfId="921" xr:uid="{00000000-0005-0000-0000-0000942F0000}"/>
    <cellStyle name="20% - Accent5 2 5 6 2" xfId="5897" xr:uid="{00000000-0005-0000-0000-0000952F0000}"/>
    <cellStyle name="20% - Accent5 2 5 6 2 2" xfId="15811" xr:uid="{00000000-0005-0000-0000-0000962F0000}"/>
    <cellStyle name="20% - Accent5 2 5 6 2 2 2" xfId="35643" xr:uid="{00000000-0005-0000-0000-0000972F0000}"/>
    <cellStyle name="20% - Accent5 2 5 6 2 3" xfId="25729" xr:uid="{00000000-0005-0000-0000-0000982F0000}"/>
    <cellStyle name="20% - Accent5 2 5 6 3" xfId="10854" xr:uid="{00000000-0005-0000-0000-0000992F0000}"/>
    <cellStyle name="20% - Accent5 2 5 6 3 2" xfId="30686" xr:uid="{00000000-0005-0000-0000-00009A2F0000}"/>
    <cellStyle name="20% - Accent5 2 5 6 4" xfId="20772" xr:uid="{00000000-0005-0000-0000-00009B2F0000}"/>
    <cellStyle name="20% - Accent5 2 5 7" xfId="4222" xr:uid="{00000000-0005-0000-0000-00009C2F0000}"/>
    <cellStyle name="20% - Accent5 2 5 7 2" xfId="9179" xr:uid="{00000000-0005-0000-0000-00009D2F0000}"/>
    <cellStyle name="20% - Accent5 2 5 7 2 2" xfId="19093" xr:uid="{00000000-0005-0000-0000-00009E2F0000}"/>
    <cellStyle name="20% - Accent5 2 5 7 2 2 2" xfId="38925" xr:uid="{00000000-0005-0000-0000-00009F2F0000}"/>
    <cellStyle name="20% - Accent5 2 5 7 2 3" xfId="29011" xr:uid="{00000000-0005-0000-0000-0000A02F0000}"/>
    <cellStyle name="20% - Accent5 2 5 7 3" xfId="14136" xr:uid="{00000000-0005-0000-0000-0000A12F0000}"/>
    <cellStyle name="20% - Accent5 2 5 7 3 2" xfId="33968" xr:uid="{00000000-0005-0000-0000-0000A22F0000}"/>
    <cellStyle name="20% - Accent5 2 5 7 4" xfId="24054" xr:uid="{00000000-0005-0000-0000-0000A32F0000}"/>
    <cellStyle name="20% - Accent5 2 5 8" xfId="4780" xr:uid="{00000000-0005-0000-0000-0000A42F0000}"/>
    <cellStyle name="20% - Accent5 2 5 8 2" xfId="9737" xr:uid="{00000000-0005-0000-0000-0000A52F0000}"/>
    <cellStyle name="20% - Accent5 2 5 8 2 2" xfId="19651" xr:uid="{00000000-0005-0000-0000-0000A62F0000}"/>
    <cellStyle name="20% - Accent5 2 5 8 2 2 2" xfId="39483" xr:uid="{00000000-0005-0000-0000-0000A72F0000}"/>
    <cellStyle name="20% - Accent5 2 5 8 2 3" xfId="29569" xr:uid="{00000000-0005-0000-0000-0000A82F0000}"/>
    <cellStyle name="20% - Accent5 2 5 8 3" xfId="14694" xr:uid="{00000000-0005-0000-0000-0000A92F0000}"/>
    <cellStyle name="20% - Accent5 2 5 8 3 2" xfId="34526" xr:uid="{00000000-0005-0000-0000-0000AA2F0000}"/>
    <cellStyle name="20% - Accent5 2 5 8 4" xfId="24612" xr:uid="{00000000-0005-0000-0000-0000AB2F0000}"/>
    <cellStyle name="20% - Accent5 2 5 9" xfId="5338" xr:uid="{00000000-0005-0000-0000-0000AC2F0000}"/>
    <cellStyle name="20% - Accent5 2 5 9 2" xfId="15252" xr:uid="{00000000-0005-0000-0000-0000AD2F0000}"/>
    <cellStyle name="20% - Accent5 2 5 9 2 2" xfId="35084" xr:uid="{00000000-0005-0000-0000-0000AE2F0000}"/>
    <cellStyle name="20% - Accent5 2 5 9 3" xfId="25170" xr:uid="{00000000-0005-0000-0000-0000AF2F0000}"/>
    <cellStyle name="20% - Accent5 2 6" xfId="1569" xr:uid="{00000000-0005-0000-0000-0000B02F0000}"/>
    <cellStyle name="20% - Accent5 2 6 2" xfId="3582" xr:uid="{00000000-0005-0000-0000-0000B12F0000}"/>
    <cellStyle name="20% - Accent5 2 6 2 2" xfId="8539" xr:uid="{00000000-0005-0000-0000-0000B22F0000}"/>
    <cellStyle name="20% - Accent5 2 6 2 2 2" xfId="18453" xr:uid="{00000000-0005-0000-0000-0000B32F0000}"/>
    <cellStyle name="20% - Accent5 2 6 2 2 2 2" xfId="38285" xr:uid="{00000000-0005-0000-0000-0000B42F0000}"/>
    <cellStyle name="20% - Accent5 2 6 2 2 3" xfId="28371" xr:uid="{00000000-0005-0000-0000-0000B52F0000}"/>
    <cellStyle name="20% - Accent5 2 6 2 3" xfId="13496" xr:uid="{00000000-0005-0000-0000-0000B62F0000}"/>
    <cellStyle name="20% - Accent5 2 6 2 3 2" xfId="33328" xr:uid="{00000000-0005-0000-0000-0000B72F0000}"/>
    <cellStyle name="20% - Accent5 2 6 2 4" xfId="23414" xr:uid="{00000000-0005-0000-0000-0000B82F0000}"/>
    <cellStyle name="20% - Accent5 2 6 3" xfId="2292" xr:uid="{00000000-0005-0000-0000-0000B92F0000}"/>
    <cellStyle name="20% - Accent5 2 6 3 2" xfId="7259" xr:uid="{00000000-0005-0000-0000-0000BA2F0000}"/>
    <cellStyle name="20% - Accent5 2 6 3 2 2" xfId="17173" xr:uid="{00000000-0005-0000-0000-0000BB2F0000}"/>
    <cellStyle name="20% - Accent5 2 6 3 2 2 2" xfId="37005" xr:uid="{00000000-0005-0000-0000-0000BC2F0000}"/>
    <cellStyle name="20% - Accent5 2 6 3 2 3" xfId="27091" xr:uid="{00000000-0005-0000-0000-0000BD2F0000}"/>
    <cellStyle name="20% - Accent5 2 6 3 3" xfId="12216" xr:uid="{00000000-0005-0000-0000-0000BE2F0000}"/>
    <cellStyle name="20% - Accent5 2 6 3 3 2" xfId="32048" xr:uid="{00000000-0005-0000-0000-0000BF2F0000}"/>
    <cellStyle name="20% - Accent5 2 6 3 4" xfId="22134" xr:uid="{00000000-0005-0000-0000-0000C02F0000}"/>
    <cellStyle name="20% - Accent5 2 6 4" xfId="6537" xr:uid="{00000000-0005-0000-0000-0000C12F0000}"/>
    <cellStyle name="20% - Accent5 2 6 4 2" xfId="16451" xr:uid="{00000000-0005-0000-0000-0000C22F0000}"/>
    <cellStyle name="20% - Accent5 2 6 4 2 2" xfId="36283" xr:uid="{00000000-0005-0000-0000-0000C32F0000}"/>
    <cellStyle name="20% - Accent5 2 6 4 3" xfId="26369" xr:uid="{00000000-0005-0000-0000-0000C42F0000}"/>
    <cellStyle name="20% - Accent5 2 6 5" xfId="11494" xr:uid="{00000000-0005-0000-0000-0000C52F0000}"/>
    <cellStyle name="20% - Accent5 2 6 5 2" xfId="31326" xr:uid="{00000000-0005-0000-0000-0000C62F0000}"/>
    <cellStyle name="20% - Accent5 2 6 6" xfId="21412" xr:uid="{00000000-0005-0000-0000-0000C72F0000}"/>
    <cellStyle name="20% - Accent5 2 7" xfId="1209" xr:uid="{00000000-0005-0000-0000-0000C82F0000}"/>
    <cellStyle name="20% - Accent5 2 7 2" xfId="3223" xr:uid="{00000000-0005-0000-0000-0000C92F0000}"/>
    <cellStyle name="20% - Accent5 2 7 2 2" xfId="8180" xr:uid="{00000000-0005-0000-0000-0000CA2F0000}"/>
    <cellStyle name="20% - Accent5 2 7 2 2 2" xfId="18094" xr:uid="{00000000-0005-0000-0000-0000CB2F0000}"/>
    <cellStyle name="20% - Accent5 2 7 2 2 2 2" xfId="37926" xr:uid="{00000000-0005-0000-0000-0000CC2F0000}"/>
    <cellStyle name="20% - Accent5 2 7 2 2 3" xfId="28012" xr:uid="{00000000-0005-0000-0000-0000CD2F0000}"/>
    <cellStyle name="20% - Accent5 2 7 2 3" xfId="13137" xr:uid="{00000000-0005-0000-0000-0000CE2F0000}"/>
    <cellStyle name="20% - Accent5 2 7 2 3 2" xfId="32969" xr:uid="{00000000-0005-0000-0000-0000CF2F0000}"/>
    <cellStyle name="20% - Accent5 2 7 2 4" xfId="23055" xr:uid="{00000000-0005-0000-0000-0000D02F0000}"/>
    <cellStyle name="20% - Accent5 2 7 3" xfId="6178" xr:uid="{00000000-0005-0000-0000-0000D12F0000}"/>
    <cellStyle name="20% - Accent5 2 7 3 2" xfId="16092" xr:uid="{00000000-0005-0000-0000-0000D22F0000}"/>
    <cellStyle name="20% - Accent5 2 7 3 2 2" xfId="35924" xr:uid="{00000000-0005-0000-0000-0000D32F0000}"/>
    <cellStyle name="20% - Accent5 2 7 3 3" xfId="26010" xr:uid="{00000000-0005-0000-0000-0000D42F0000}"/>
    <cellStyle name="20% - Accent5 2 7 4" xfId="11135" xr:uid="{00000000-0005-0000-0000-0000D52F0000}"/>
    <cellStyle name="20% - Accent5 2 7 4 2" xfId="30967" xr:uid="{00000000-0005-0000-0000-0000D62F0000}"/>
    <cellStyle name="20% - Accent5 2 7 5" xfId="21053" xr:uid="{00000000-0005-0000-0000-0000D72F0000}"/>
    <cellStyle name="20% - Accent5 2 8" xfId="2659" xr:uid="{00000000-0005-0000-0000-0000D82F0000}"/>
    <cellStyle name="20% - Accent5 2 8 2" xfId="7620" xr:uid="{00000000-0005-0000-0000-0000D92F0000}"/>
    <cellStyle name="20% - Accent5 2 8 2 2" xfId="17534" xr:uid="{00000000-0005-0000-0000-0000DA2F0000}"/>
    <cellStyle name="20% - Accent5 2 8 2 2 2" xfId="37366" xr:uid="{00000000-0005-0000-0000-0000DB2F0000}"/>
    <cellStyle name="20% - Accent5 2 8 2 3" xfId="27452" xr:uid="{00000000-0005-0000-0000-0000DC2F0000}"/>
    <cellStyle name="20% - Accent5 2 8 3" xfId="12577" xr:uid="{00000000-0005-0000-0000-0000DD2F0000}"/>
    <cellStyle name="20% - Accent5 2 8 3 2" xfId="32409" xr:uid="{00000000-0005-0000-0000-0000DE2F0000}"/>
    <cellStyle name="20% - Accent5 2 8 4" xfId="22495" xr:uid="{00000000-0005-0000-0000-0000DF2F0000}"/>
    <cellStyle name="20% - Accent5 2 9" xfId="1933" xr:uid="{00000000-0005-0000-0000-0000E02F0000}"/>
    <cellStyle name="20% - Accent5 2 9 2" xfId="6900" xr:uid="{00000000-0005-0000-0000-0000E12F0000}"/>
    <cellStyle name="20% - Accent5 2 9 2 2" xfId="16814" xr:uid="{00000000-0005-0000-0000-0000E22F0000}"/>
    <cellStyle name="20% - Accent5 2 9 2 2 2" xfId="36646" xr:uid="{00000000-0005-0000-0000-0000E32F0000}"/>
    <cellStyle name="20% - Accent5 2 9 2 3" xfId="26732" xr:uid="{00000000-0005-0000-0000-0000E42F0000}"/>
    <cellStyle name="20% - Accent5 2 9 3" xfId="11857" xr:uid="{00000000-0005-0000-0000-0000E52F0000}"/>
    <cellStyle name="20% - Accent5 2 9 3 2" xfId="31689" xr:uid="{00000000-0005-0000-0000-0000E62F0000}"/>
    <cellStyle name="20% - Accent5 2 9 4" xfId="21775" xr:uid="{00000000-0005-0000-0000-0000E72F0000}"/>
    <cellStyle name="20% - Accent5 3" xfId="88" xr:uid="{00000000-0005-0000-0000-0000E82F0000}"/>
    <cellStyle name="20% - Accent5 3 10" xfId="4514" xr:uid="{00000000-0005-0000-0000-0000E92F0000}"/>
    <cellStyle name="20% - Accent5 3 10 2" xfId="9471" xr:uid="{00000000-0005-0000-0000-0000EA2F0000}"/>
    <cellStyle name="20% - Accent5 3 10 2 2" xfId="19385" xr:uid="{00000000-0005-0000-0000-0000EB2F0000}"/>
    <cellStyle name="20% - Accent5 3 10 2 2 2" xfId="39217" xr:uid="{00000000-0005-0000-0000-0000EC2F0000}"/>
    <cellStyle name="20% - Accent5 3 10 2 3" xfId="29303" xr:uid="{00000000-0005-0000-0000-0000ED2F0000}"/>
    <cellStyle name="20% - Accent5 3 10 3" xfId="14428" xr:uid="{00000000-0005-0000-0000-0000EE2F0000}"/>
    <cellStyle name="20% - Accent5 3 10 3 2" xfId="34260" xr:uid="{00000000-0005-0000-0000-0000EF2F0000}"/>
    <cellStyle name="20% - Accent5 3 10 4" xfId="24346" xr:uid="{00000000-0005-0000-0000-0000F02F0000}"/>
    <cellStyle name="20% - Accent5 3 11" xfId="5072" xr:uid="{00000000-0005-0000-0000-0000F12F0000}"/>
    <cellStyle name="20% - Accent5 3 11 2" xfId="14986" xr:uid="{00000000-0005-0000-0000-0000F22F0000}"/>
    <cellStyle name="20% - Accent5 3 11 2 2" xfId="34818" xr:uid="{00000000-0005-0000-0000-0000F32F0000}"/>
    <cellStyle name="20% - Accent5 3 11 3" xfId="24904" xr:uid="{00000000-0005-0000-0000-0000F42F0000}"/>
    <cellStyle name="20% - Accent5 3 12" xfId="10029" xr:uid="{00000000-0005-0000-0000-0000F52F0000}"/>
    <cellStyle name="20% - Accent5 3 12 2" xfId="29861" xr:uid="{00000000-0005-0000-0000-0000F62F0000}"/>
    <cellStyle name="20% - Accent5 3 13" xfId="19947" xr:uid="{00000000-0005-0000-0000-0000F72F0000}"/>
    <cellStyle name="20% - Accent5 3 2" xfId="156" xr:uid="{00000000-0005-0000-0000-0000F82F0000}"/>
    <cellStyle name="20% - Accent5 3 2 10" xfId="5138" xr:uid="{00000000-0005-0000-0000-0000F92F0000}"/>
    <cellStyle name="20% - Accent5 3 2 10 2" xfId="15052" xr:uid="{00000000-0005-0000-0000-0000FA2F0000}"/>
    <cellStyle name="20% - Accent5 3 2 10 2 2" xfId="34884" xr:uid="{00000000-0005-0000-0000-0000FB2F0000}"/>
    <cellStyle name="20% - Accent5 3 2 10 3" xfId="24970" xr:uid="{00000000-0005-0000-0000-0000FC2F0000}"/>
    <cellStyle name="20% - Accent5 3 2 11" xfId="10095" xr:uid="{00000000-0005-0000-0000-0000FD2F0000}"/>
    <cellStyle name="20% - Accent5 3 2 11 2" xfId="29927" xr:uid="{00000000-0005-0000-0000-0000FE2F0000}"/>
    <cellStyle name="20% - Accent5 3 2 12" xfId="20013" xr:uid="{00000000-0005-0000-0000-0000FF2F0000}"/>
    <cellStyle name="20% - Accent5 3 2 2" xfId="296" xr:uid="{00000000-0005-0000-0000-000000300000}"/>
    <cellStyle name="20% - Accent5 3 2 2 10" xfId="10234" xr:uid="{00000000-0005-0000-0000-000001300000}"/>
    <cellStyle name="20% - Accent5 3 2 2 10 2" xfId="30066" xr:uid="{00000000-0005-0000-0000-000002300000}"/>
    <cellStyle name="20% - Accent5 3 2 2 11" xfId="20152" xr:uid="{00000000-0005-0000-0000-000003300000}"/>
    <cellStyle name="20% - Accent5 3 2 2 2" xfId="578" xr:uid="{00000000-0005-0000-0000-000004300000}"/>
    <cellStyle name="20% - Accent5 3 2 2 2 10" xfId="20431" xr:uid="{00000000-0005-0000-0000-000005300000}"/>
    <cellStyle name="20% - Accent5 3 2 2 2 2" xfId="1854" xr:uid="{00000000-0005-0000-0000-000006300000}"/>
    <cellStyle name="20% - Accent5 3 2 2 2 2 2" xfId="3867" xr:uid="{00000000-0005-0000-0000-000007300000}"/>
    <cellStyle name="20% - Accent5 3 2 2 2 2 2 2" xfId="8824" xr:uid="{00000000-0005-0000-0000-000008300000}"/>
    <cellStyle name="20% - Accent5 3 2 2 2 2 2 2 2" xfId="18738" xr:uid="{00000000-0005-0000-0000-000009300000}"/>
    <cellStyle name="20% - Accent5 3 2 2 2 2 2 2 2 2" xfId="38570" xr:uid="{00000000-0005-0000-0000-00000A300000}"/>
    <cellStyle name="20% - Accent5 3 2 2 2 2 2 2 3" xfId="28656" xr:uid="{00000000-0005-0000-0000-00000B300000}"/>
    <cellStyle name="20% - Accent5 3 2 2 2 2 2 3" xfId="13781" xr:uid="{00000000-0005-0000-0000-00000C300000}"/>
    <cellStyle name="20% - Accent5 3 2 2 2 2 2 3 2" xfId="33613" xr:uid="{00000000-0005-0000-0000-00000D300000}"/>
    <cellStyle name="20% - Accent5 3 2 2 2 2 2 4" xfId="23699" xr:uid="{00000000-0005-0000-0000-00000E300000}"/>
    <cellStyle name="20% - Accent5 3 2 2 2 2 3" xfId="6822" xr:uid="{00000000-0005-0000-0000-00000F300000}"/>
    <cellStyle name="20% - Accent5 3 2 2 2 2 3 2" xfId="16736" xr:uid="{00000000-0005-0000-0000-000010300000}"/>
    <cellStyle name="20% - Accent5 3 2 2 2 2 3 2 2" xfId="36568" xr:uid="{00000000-0005-0000-0000-000011300000}"/>
    <cellStyle name="20% - Accent5 3 2 2 2 2 3 3" xfId="26654" xr:uid="{00000000-0005-0000-0000-000012300000}"/>
    <cellStyle name="20% - Accent5 3 2 2 2 2 4" xfId="11779" xr:uid="{00000000-0005-0000-0000-000013300000}"/>
    <cellStyle name="20% - Accent5 3 2 2 2 2 4 2" xfId="31611" xr:uid="{00000000-0005-0000-0000-000014300000}"/>
    <cellStyle name="20% - Accent5 3 2 2 2 2 5" xfId="21697" xr:uid="{00000000-0005-0000-0000-000015300000}"/>
    <cellStyle name="20% - Accent5 3 2 2 2 3" xfId="3160" xr:uid="{00000000-0005-0000-0000-000016300000}"/>
    <cellStyle name="20% - Accent5 3 2 2 2 3 2" xfId="8117" xr:uid="{00000000-0005-0000-0000-000017300000}"/>
    <cellStyle name="20% - Accent5 3 2 2 2 3 2 2" xfId="18031" xr:uid="{00000000-0005-0000-0000-000018300000}"/>
    <cellStyle name="20% - Accent5 3 2 2 2 3 2 2 2" xfId="37863" xr:uid="{00000000-0005-0000-0000-000019300000}"/>
    <cellStyle name="20% - Accent5 3 2 2 2 3 2 3" xfId="27949" xr:uid="{00000000-0005-0000-0000-00001A300000}"/>
    <cellStyle name="20% - Accent5 3 2 2 2 3 3" xfId="13074" xr:uid="{00000000-0005-0000-0000-00001B300000}"/>
    <cellStyle name="20% - Accent5 3 2 2 2 3 3 2" xfId="32906" xr:uid="{00000000-0005-0000-0000-00001C300000}"/>
    <cellStyle name="20% - Accent5 3 2 2 2 3 4" xfId="22992" xr:uid="{00000000-0005-0000-0000-00001D300000}"/>
    <cellStyle name="20% - Accent5 3 2 2 2 4" xfId="2577" xr:uid="{00000000-0005-0000-0000-00001E300000}"/>
    <cellStyle name="20% - Accent5 3 2 2 2 4 2" xfId="7544" xr:uid="{00000000-0005-0000-0000-00001F300000}"/>
    <cellStyle name="20% - Accent5 3 2 2 2 4 2 2" xfId="17458" xr:uid="{00000000-0005-0000-0000-000020300000}"/>
    <cellStyle name="20% - Accent5 3 2 2 2 4 2 2 2" xfId="37290" xr:uid="{00000000-0005-0000-0000-000021300000}"/>
    <cellStyle name="20% - Accent5 3 2 2 2 4 2 3" xfId="27376" xr:uid="{00000000-0005-0000-0000-000022300000}"/>
    <cellStyle name="20% - Accent5 3 2 2 2 4 3" xfId="12501" xr:uid="{00000000-0005-0000-0000-000023300000}"/>
    <cellStyle name="20% - Accent5 3 2 2 2 4 3 2" xfId="32333" xr:uid="{00000000-0005-0000-0000-000024300000}"/>
    <cellStyle name="20% - Accent5 3 2 2 2 4 4" xfId="22419" xr:uid="{00000000-0005-0000-0000-000025300000}"/>
    <cellStyle name="20% - Accent5 3 2 2 2 5" xfId="1139" xr:uid="{00000000-0005-0000-0000-000026300000}"/>
    <cellStyle name="20% - Accent5 3 2 2 2 5 2" xfId="6115" xr:uid="{00000000-0005-0000-0000-000027300000}"/>
    <cellStyle name="20% - Accent5 3 2 2 2 5 2 2" xfId="16029" xr:uid="{00000000-0005-0000-0000-000028300000}"/>
    <cellStyle name="20% - Accent5 3 2 2 2 5 2 2 2" xfId="35861" xr:uid="{00000000-0005-0000-0000-000029300000}"/>
    <cellStyle name="20% - Accent5 3 2 2 2 5 2 3" xfId="25947" xr:uid="{00000000-0005-0000-0000-00002A300000}"/>
    <cellStyle name="20% - Accent5 3 2 2 2 5 3" xfId="11072" xr:uid="{00000000-0005-0000-0000-00002B300000}"/>
    <cellStyle name="20% - Accent5 3 2 2 2 5 3 2" xfId="30904" xr:uid="{00000000-0005-0000-0000-00002C300000}"/>
    <cellStyle name="20% - Accent5 3 2 2 2 5 4" xfId="20990" xr:uid="{00000000-0005-0000-0000-00002D300000}"/>
    <cellStyle name="20% - Accent5 3 2 2 2 6" xfId="4440" xr:uid="{00000000-0005-0000-0000-00002E300000}"/>
    <cellStyle name="20% - Accent5 3 2 2 2 6 2" xfId="9397" xr:uid="{00000000-0005-0000-0000-00002F300000}"/>
    <cellStyle name="20% - Accent5 3 2 2 2 6 2 2" xfId="19311" xr:uid="{00000000-0005-0000-0000-000030300000}"/>
    <cellStyle name="20% - Accent5 3 2 2 2 6 2 2 2" xfId="39143" xr:uid="{00000000-0005-0000-0000-000031300000}"/>
    <cellStyle name="20% - Accent5 3 2 2 2 6 2 3" xfId="29229" xr:uid="{00000000-0005-0000-0000-000032300000}"/>
    <cellStyle name="20% - Accent5 3 2 2 2 6 3" xfId="14354" xr:uid="{00000000-0005-0000-0000-000033300000}"/>
    <cellStyle name="20% - Accent5 3 2 2 2 6 3 2" xfId="34186" xr:uid="{00000000-0005-0000-0000-000034300000}"/>
    <cellStyle name="20% - Accent5 3 2 2 2 6 4" xfId="24272" xr:uid="{00000000-0005-0000-0000-000035300000}"/>
    <cellStyle name="20% - Accent5 3 2 2 2 7" xfId="4998" xr:uid="{00000000-0005-0000-0000-000036300000}"/>
    <cellStyle name="20% - Accent5 3 2 2 2 7 2" xfId="9955" xr:uid="{00000000-0005-0000-0000-000037300000}"/>
    <cellStyle name="20% - Accent5 3 2 2 2 7 2 2" xfId="19869" xr:uid="{00000000-0005-0000-0000-000038300000}"/>
    <cellStyle name="20% - Accent5 3 2 2 2 7 2 2 2" xfId="39701" xr:uid="{00000000-0005-0000-0000-000039300000}"/>
    <cellStyle name="20% - Accent5 3 2 2 2 7 2 3" xfId="29787" xr:uid="{00000000-0005-0000-0000-00003A300000}"/>
    <cellStyle name="20% - Accent5 3 2 2 2 7 3" xfId="14912" xr:uid="{00000000-0005-0000-0000-00003B300000}"/>
    <cellStyle name="20% - Accent5 3 2 2 2 7 3 2" xfId="34744" xr:uid="{00000000-0005-0000-0000-00003C300000}"/>
    <cellStyle name="20% - Accent5 3 2 2 2 7 4" xfId="24830" xr:uid="{00000000-0005-0000-0000-00003D300000}"/>
    <cellStyle name="20% - Accent5 3 2 2 2 8" xfId="5556" xr:uid="{00000000-0005-0000-0000-00003E300000}"/>
    <cellStyle name="20% - Accent5 3 2 2 2 8 2" xfId="15470" xr:uid="{00000000-0005-0000-0000-00003F300000}"/>
    <cellStyle name="20% - Accent5 3 2 2 2 8 2 2" xfId="35302" xr:uid="{00000000-0005-0000-0000-000040300000}"/>
    <cellStyle name="20% - Accent5 3 2 2 2 8 3" xfId="25388" xr:uid="{00000000-0005-0000-0000-000041300000}"/>
    <cellStyle name="20% - Accent5 3 2 2 2 9" xfId="10513" xr:uid="{00000000-0005-0000-0000-000042300000}"/>
    <cellStyle name="20% - Accent5 3 2 2 2 9 2" xfId="30345" xr:uid="{00000000-0005-0000-0000-000043300000}"/>
    <cellStyle name="20% - Accent5 3 2 2 3" xfId="1495" xr:uid="{00000000-0005-0000-0000-000044300000}"/>
    <cellStyle name="20% - Accent5 3 2 2 3 2" xfId="3508" xr:uid="{00000000-0005-0000-0000-000045300000}"/>
    <cellStyle name="20% - Accent5 3 2 2 3 2 2" xfId="8465" xr:uid="{00000000-0005-0000-0000-000046300000}"/>
    <cellStyle name="20% - Accent5 3 2 2 3 2 2 2" xfId="18379" xr:uid="{00000000-0005-0000-0000-000047300000}"/>
    <cellStyle name="20% - Accent5 3 2 2 3 2 2 2 2" xfId="38211" xr:uid="{00000000-0005-0000-0000-000048300000}"/>
    <cellStyle name="20% - Accent5 3 2 2 3 2 2 3" xfId="28297" xr:uid="{00000000-0005-0000-0000-000049300000}"/>
    <cellStyle name="20% - Accent5 3 2 2 3 2 3" xfId="13422" xr:uid="{00000000-0005-0000-0000-00004A300000}"/>
    <cellStyle name="20% - Accent5 3 2 2 3 2 3 2" xfId="33254" xr:uid="{00000000-0005-0000-0000-00004B300000}"/>
    <cellStyle name="20% - Accent5 3 2 2 3 2 4" xfId="23340" xr:uid="{00000000-0005-0000-0000-00004C300000}"/>
    <cellStyle name="20% - Accent5 3 2 2 3 3" xfId="6463" xr:uid="{00000000-0005-0000-0000-00004D300000}"/>
    <cellStyle name="20% - Accent5 3 2 2 3 3 2" xfId="16377" xr:uid="{00000000-0005-0000-0000-00004E300000}"/>
    <cellStyle name="20% - Accent5 3 2 2 3 3 2 2" xfId="36209" xr:uid="{00000000-0005-0000-0000-00004F300000}"/>
    <cellStyle name="20% - Accent5 3 2 2 3 3 3" xfId="26295" xr:uid="{00000000-0005-0000-0000-000050300000}"/>
    <cellStyle name="20% - Accent5 3 2 2 3 4" xfId="11420" xr:uid="{00000000-0005-0000-0000-000051300000}"/>
    <cellStyle name="20% - Accent5 3 2 2 3 4 2" xfId="31252" xr:uid="{00000000-0005-0000-0000-000052300000}"/>
    <cellStyle name="20% - Accent5 3 2 2 3 5" xfId="21338" xr:uid="{00000000-0005-0000-0000-000053300000}"/>
    <cellStyle name="20% - Accent5 3 2 2 4" xfId="2879" xr:uid="{00000000-0005-0000-0000-000054300000}"/>
    <cellStyle name="20% - Accent5 3 2 2 4 2" xfId="7838" xr:uid="{00000000-0005-0000-0000-000055300000}"/>
    <cellStyle name="20% - Accent5 3 2 2 4 2 2" xfId="17752" xr:uid="{00000000-0005-0000-0000-000056300000}"/>
    <cellStyle name="20% - Accent5 3 2 2 4 2 2 2" xfId="37584" xr:uid="{00000000-0005-0000-0000-000057300000}"/>
    <cellStyle name="20% - Accent5 3 2 2 4 2 3" xfId="27670" xr:uid="{00000000-0005-0000-0000-000058300000}"/>
    <cellStyle name="20% - Accent5 3 2 2 4 3" xfId="12795" xr:uid="{00000000-0005-0000-0000-000059300000}"/>
    <cellStyle name="20% - Accent5 3 2 2 4 3 2" xfId="32627" xr:uid="{00000000-0005-0000-0000-00005A300000}"/>
    <cellStyle name="20% - Accent5 3 2 2 4 4" xfId="22713" xr:uid="{00000000-0005-0000-0000-00005B300000}"/>
    <cellStyle name="20% - Accent5 3 2 2 5" xfId="2218" xr:uid="{00000000-0005-0000-0000-00005C300000}"/>
    <cellStyle name="20% - Accent5 3 2 2 5 2" xfId="7185" xr:uid="{00000000-0005-0000-0000-00005D300000}"/>
    <cellStyle name="20% - Accent5 3 2 2 5 2 2" xfId="17099" xr:uid="{00000000-0005-0000-0000-00005E300000}"/>
    <cellStyle name="20% - Accent5 3 2 2 5 2 2 2" xfId="36931" xr:uid="{00000000-0005-0000-0000-00005F300000}"/>
    <cellStyle name="20% - Accent5 3 2 2 5 2 3" xfId="27017" xr:uid="{00000000-0005-0000-0000-000060300000}"/>
    <cellStyle name="20% - Accent5 3 2 2 5 3" xfId="12142" xr:uid="{00000000-0005-0000-0000-000061300000}"/>
    <cellStyle name="20% - Accent5 3 2 2 5 3 2" xfId="31974" xr:uid="{00000000-0005-0000-0000-000062300000}"/>
    <cellStyle name="20% - Accent5 3 2 2 5 4" xfId="22060" xr:uid="{00000000-0005-0000-0000-000063300000}"/>
    <cellStyle name="20% - Accent5 3 2 2 6" xfId="859" xr:uid="{00000000-0005-0000-0000-000064300000}"/>
    <cellStyle name="20% - Accent5 3 2 2 6 2" xfId="5836" xr:uid="{00000000-0005-0000-0000-000065300000}"/>
    <cellStyle name="20% - Accent5 3 2 2 6 2 2" xfId="15750" xr:uid="{00000000-0005-0000-0000-000066300000}"/>
    <cellStyle name="20% - Accent5 3 2 2 6 2 2 2" xfId="35582" xr:uid="{00000000-0005-0000-0000-000067300000}"/>
    <cellStyle name="20% - Accent5 3 2 2 6 2 3" xfId="25668" xr:uid="{00000000-0005-0000-0000-000068300000}"/>
    <cellStyle name="20% - Accent5 3 2 2 6 3" xfId="10793" xr:uid="{00000000-0005-0000-0000-000069300000}"/>
    <cellStyle name="20% - Accent5 3 2 2 6 3 2" xfId="30625" xr:uid="{00000000-0005-0000-0000-00006A300000}"/>
    <cellStyle name="20% - Accent5 3 2 2 6 4" xfId="20711" xr:uid="{00000000-0005-0000-0000-00006B300000}"/>
    <cellStyle name="20% - Accent5 3 2 2 7" xfId="4161" xr:uid="{00000000-0005-0000-0000-00006C300000}"/>
    <cellStyle name="20% - Accent5 3 2 2 7 2" xfId="9118" xr:uid="{00000000-0005-0000-0000-00006D300000}"/>
    <cellStyle name="20% - Accent5 3 2 2 7 2 2" xfId="19032" xr:uid="{00000000-0005-0000-0000-00006E300000}"/>
    <cellStyle name="20% - Accent5 3 2 2 7 2 2 2" xfId="38864" xr:uid="{00000000-0005-0000-0000-00006F300000}"/>
    <cellStyle name="20% - Accent5 3 2 2 7 2 3" xfId="28950" xr:uid="{00000000-0005-0000-0000-000070300000}"/>
    <cellStyle name="20% - Accent5 3 2 2 7 3" xfId="14075" xr:uid="{00000000-0005-0000-0000-000071300000}"/>
    <cellStyle name="20% - Accent5 3 2 2 7 3 2" xfId="33907" xr:uid="{00000000-0005-0000-0000-000072300000}"/>
    <cellStyle name="20% - Accent5 3 2 2 7 4" xfId="23993" xr:uid="{00000000-0005-0000-0000-000073300000}"/>
    <cellStyle name="20% - Accent5 3 2 2 8" xfId="4719" xr:uid="{00000000-0005-0000-0000-000074300000}"/>
    <cellStyle name="20% - Accent5 3 2 2 8 2" xfId="9676" xr:uid="{00000000-0005-0000-0000-000075300000}"/>
    <cellStyle name="20% - Accent5 3 2 2 8 2 2" xfId="19590" xr:uid="{00000000-0005-0000-0000-000076300000}"/>
    <cellStyle name="20% - Accent5 3 2 2 8 2 2 2" xfId="39422" xr:uid="{00000000-0005-0000-0000-000077300000}"/>
    <cellStyle name="20% - Accent5 3 2 2 8 2 3" xfId="29508" xr:uid="{00000000-0005-0000-0000-000078300000}"/>
    <cellStyle name="20% - Accent5 3 2 2 8 3" xfId="14633" xr:uid="{00000000-0005-0000-0000-000079300000}"/>
    <cellStyle name="20% - Accent5 3 2 2 8 3 2" xfId="34465" xr:uid="{00000000-0005-0000-0000-00007A300000}"/>
    <cellStyle name="20% - Accent5 3 2 2 8 4" xfId="24551" xr:uid="{00000000-0005-0000-0000-00007B300000}"/>
    <cellStyle name="20% - Accent5 3 2 2 9" xfId="5277" xr:uid="{00000000-0005-0000-0000-00007C300000}"/>
    <cellStyle name="20% - Accent5 3 2 2 9 2" xfId="15191" xr:uid="{00000000-0005-0000-0000-00007D300000}"/>
    <cellStyle name="20% - Accent5 3 2 2 9 2 2" xfId="35023" xr:uid="{00000000-0005-0000-0000-00007E300000}"/>
    <cellStyle name="20% - Accent5 3 2 2 9 3" xfId="25109" xr:uid="{00000000-0005-0000-0000-00007F300000}"/>
    <cellStyle name="20% - Accent5 3 2 3" xfId="439" xr:uid="{00000000-0005-0000-0000-000080300000}"/>
    <cellStyle name="20% - Accent5 3 2 3 10" xfId="20292" xr:uid="{00000000-0005-0000-0000-000081300000}"/>
    <cellStyle name="20% - Accent5 3 2 3 2" xfId="1674" xr:uid="{00000000-0005-0000-0000-000082300000}"/>
    <cellStyle name="20% - Accent5 3 2 3 2 2" xfId="3687" xr:uid="{00000000-0005-0000-0000-000083300000}"/>
    <cellStyle name="20% - Accent5 3 2 3 2 2 2" xfId="8644" xr:uid="{00000000-0005-0000-0000-000084300000}"/>
    <cellStyle name="20% - Accent5 3 2 3 2 2 2 2" xfId="18558" xr:uid="{00000000-0005-0000-0000-000085300000}"/>
    <cellStyle name="20% - Accent5 3 2 3 2 2 2 2 2" xfId="38390" xr:uid="{00000000-0005-0000-0000-000086300000}"/>
    <cellStyle name="20% - Accent5 3 2 3 2 2 2 3" xfId="28476" xr:uid="{00000000-0005-0000-0000-000087300000}"/>
    <cellStyle name="20% - Accent5 3 2 3 2 2 3" xfId="13601" xr:uid="{00000000-0005-0000-0000-000088300000}"/>
    <cellStyle name="20% - Accent5 3 2 3 2 2 3 2" xfId="33433" xr:uid="{00000000-0005-0000-0000-000089300000}"/>
    <cellStyle name="20% - Accent5 3 2 3 2 2 4" xfId="23519" xr:uid="{00000000-0005-0000-0000-00008A300000}"/>
    <cellStyle name="20% - Accent5 3 2 3 2 3" xfId="6642" xr:uid="{00000000-0005-0000-0000-00008B300000}"/>
    <cellStyle name="20% - Accent5 3 2 3 2 3 2" xfId="16556" xr:uid="{00000000-0005-0000-0000-00008C300000}"/>
    <cellStyle name="20% - Accent5 3 2 3 2 3 2 2" xfId="36388" xr:uid="{00000000-0005-0000-0000-00008D300000}"/>
    <cellStyle name="20% - Accent5 3 2 3 2 3 3" xfId="26474" xr:uid="{00000000-0005-0000-0000-00008E300000}"/>
    <cellStyle name="20% - Accent5 3 2 3 2 4" xfId="11599" xr:uid="{00000000-0005-0000-0000-00008F300000}"/>
    <cellStyle name="20% - Accent5 3 2 3 2 4 2" xfId="31431" xr:uid="{00000000-0005-0000-0000-000090300000}"/>
    <cellStyle name="20% - Accent5 3 2 3 2 5" xfId="21517" xr:uid="{00000000-0005-0000-0000-000091300000}"/>
    <cellStyle name="20% - Accent5 3 2 3 3" xfId="3021" xr:uid="{00000000-0005-0000-0000-000092300000}"/>
    <cellStyle name="20% - Accent5 3 2 3 3 2" xfId="7978" xr:uid="{00000000-0005-0000-0000-000093300000}"/>
    <cellStyle name="20% - Accent5 3 2 3 3 2 2" xfId="17892" xr:uid="{00000000-0005-0000-0000-000094300000}"/>
    <cellStyle name="20% - Accent5 3 2 3 3 2 2 2" xfId="37724" xr:uid="{00000000-0005-0000-0000-000095300000}"/>
    <cellStyle name="20% - Accent5 3 2 3 3 2 3" xfId="27810" xr:uid="{00000000-0005-0000-0000-000096300000}"/>
    <cellStyle name="20% - Accent5 3 2 3 3 3" xfId="12935" xr:uid="{00000000-0005-0000-0000-000097300000}"/>
    <cellStyle name="20% - Accent5 3 2 3 3 3 2" xfId="32767" xr:uid="{00000000-0005-0000-0000-000098300000}"/>
    <cellStyle name="20% - Accent5 3 2 3 3 4" xfId="22853" xr:uid="{00000000-0005-0000-0000-000099300000}"/>
    <cellStyle name="20% - Accent5 3 2 3 4" xfId="2397" xr:uid="{00000000-0005-0000-0000-00009A300000}"/>
    <cellStyle name="20% - Accent5 3 2 3 4 2" xfId="7364" xr:uid="{00000000-0005-0000-0000-00009B300000}"/>
    <cellStyle name="20% - Accent5 3 2 3 4 2 2" xfId="17278" xr:uid="{00000000-0005-0000-0000-00009C300000}"/>
    <cellStyle name="20% - Accent5 3 2 3 4 2 2 2" xfId="37110" xr:uid="{00000000-0005-0000-0000-00009D300000}"/>
    <cellStyle name="20% - Accent5 3 2 3 4 2 3" xfId="27196" xr:uid="{00000000-0005-0000-0000-00009E300000}"/>
    <cellStyle name="20% - Accent5 3 2 3 4 3" xfId="12321" xr:uid="{00000000-0005-0000-0000-00009F300000}"/>
    <cellStyle name="20% - Accent5 3 2 3 4 3 2" xfId="32153" xr:uid="{00000000-0005-0000-0000-0000A0300000}"/>
    <cellStyle name="20% - Accent5 3 2 3 4 4" xfId="22239" xr:uid="{00000000-0005-0000-0000-0000A1300000}"/>
    <cellStyle name="20% - Accent5 3 2 3 5" xfId="1000" xr:uid="{00000000-0005-0000-0000-0000A2300000}"/>
    <cellStyle name="20% - Accent5 3 2 3 5 2" xfId="5976" xr:uid="{00000000-0005-0000-0000-0000A3300000}"/>
    <cellStyle name="20% - Accent5 3 2 3 5 2 2" xfId="15890" xr:uid="{00000000-0005-0000-0000-0000A4300000}"/>
    <cellStyle name="20% - Accent5 3 2 3 5 2 2 2" xfId="35722" xr:uid="{00000000-0005-0000-0000-0000A5300000}"/>
    <cellStyle name="20% - Accent5 3 2 3 5 2 3" xfId="25808" xr:uid="{00000000-0005-0000-0000-0000A6300000}"/>
    <cellStyle name="20% - Accent5 3 2 3 5 3" xfId="10933" xr:uid="{00000000-0005-0000-0000-0000A7300000}"/>
    <cellStyle name="20% - Accent5 3 2 3 5 3 2" xfId="30765" xr:uid="{00000000-0005-0000-0000-0000A8300000}"/>
    <cellStyle name="20% - Accent5 3 2 3 5 4" xfId="20851" xr:uid="{00000000-0005-0000-0000-0000A9300000}"/>
    <cellStyle name="20% - Accent5 3 2 3 6" xfId="4301" xr:uid="{00000000-0005-0000-0000-0000AA300000}"/>
    <cellStyle name="20% - Accent5 3 2 3 6 2" xfId="9258" xr:uid="{00000000-0005-0000-0000-0000AB300000}"/>
    <cellStyle name="20% - Accent5 3 2 3 6 2 2" xfId="19172" xr:uid="{00000000-0005-0000-0000-0000AC300000}"/>
    <cellStyle name="20% - Accent5 3 2 3 6 2 2 2" xfId="39004" xr:uid="{00000000-0005-0000-0000-0000AD300000}"/>
    <cellStyle name="20% - Accent5 3 2 3 6 2 3" xfId="29090" xr:uid="{00000000-0005-0000-0000-0000AE300000}"/>
    <cellStyle name="20% - Accent5 3 2 3 6 3" xfId="14215" xr:uid="{00000000-0005-0000-0000-0000AF300000}"/>
    <cellStyle name="20% - Accent5 3 2 3 6 3 2" xfId="34047" xr:uid="{00000000-0005-0000-0000-0000B0300000}"/>
    <cellStyle name="20% - Accent5 3 2 3 6 4" xfId="24133" xr:uid="{00000000-0005-0000-0000-0000B1300000}"/>
    <cellStyle name="20% - Accent5 3 2 3 7" xfId="4859" xr:uid="{00000000-0005-0000-0000-0000B2300000}"/>
    <cellStyle name="20% - Accent5 3 2 3 7 2" xfId="9816" xr:uid="{00000000-0005-0000-0000-0000B3300000}"/>
    <cellStyle name="20% - Accent5 3 2 3 7 2 2" xfId="19730" xr:uid="{00000000-0005-0000-0000-0000B4300000}"/>
    <cellStyle name="20% - Accent5 3 2 3 7 2 2 2" xfId="39562" xr:uid="{00000000-0005-0000-0000-0000B5300000}"/>
    <cellStyle name="20% - Accent5 3 2 3 7 2 3" xfId="29648" xr:uid="{00000000-0005-0000-0000-0000B6300000}"/>
    <cellStyle name="20% - Accent5 3 2 3 7 3" xfId="14773" xr:uid="{00000000-0005-0000-0000-0000B7300000}"/>
    <cellStyle name="20% - Accent5 3 2 3 7 3 2" xfId="34605" xr:uid="{00000000-0005-0000-0000-0000B8300000}"/>
    <cellStyle name="20% - Accent5 3 2 3 7 4" xfId="24691" xr:uid="{00000000-0005-0000-0000-0000B9300000}"/>
    <cellStyle name="20% - Accent5 3 2 3 8" xfId="5417" xr:uid="{00000000-0005-0000-0000-0000BA300000}"/>
    <cellStyle name="20% - Accent5 3 2 3 8 2" xfId="15331" xr:uid="{00000000-0005-0000-0000-0000BB300000}"/>
    <cellStyle name="20% - Accent5 3 2 3 8 2 2" xfId="35163" xr:uid="{00000000-0005-0000-0000-0000BC300000}"/>
    <cellStyle name="20% - Accent5 3 2 3 8 3" xfId="25249" xr:uid="{00000000-0005-0000-0000-0000BD300000}"/>
    <cellStyle name="20% - Accent5 3 2 3 9" xfId="10374" xr:uid="{00000000-0005-0000-0000-0000BE300000}"/>
    <cellStyle name="20% - Accent5 3 2 3 9 2" xfId="30206" xr:uid="{00000000-0005-0000-0000-0000BF300000}"/>
    <cellStyle name="20% - Accent5 3 2 4" xfId="1315" xr:uid="{00000000-0005-0000-0000-0000C0300000}"/>
    <cellStyle name="20% - Accent5 3 2 4 2" xfId="3328" xr:uid="{00000000-0005-0000-0000-0000C1300000}"/>
    <cellStyle name="20% - Accent5 3 2 4 2 2" xfId="8285" xr:uid="{00000000-0005-0000-0000-0000C2300000}"/>
    <cellStyle name="20% - Accent5 3 2 4 2 2 2" xfId="18199" xr:uid="{00000000-0005-0000-0000-0000C3300000}"/>
    <cellStyle name="20% - Accent5 3 2 4 2 2 2 2" xfId="38031" xr:uid="{00000000-0005-0000-0000-0000C4300000}"/>
    <cellStyle name="20% - Accent5 3 2 4 2 2 3" xfId="28117" xr:uid="{00000000-0005-0000-0000-0000C5300000}"/>
    <cellStyle name="20% - Accent5 3 2 4 2 3" xfId="13242" xr:uid="{00000000-0005-0000-0000-0000C6300000}"/>
    <cellStyle name="20% - Accent5 3 2 4 2 3 2" xfId="33074" xr:uid="{00000000-0005-0000-0000-0000C7300000}"/>
    <cellStyle name="20% - Accent5 3 2 4 2 4" xfId="23160" xr:uid="{00000000-0005-0000-0000-0000C8300000}"/>
    <cellStyle name="20% - Accent5 3 2 4 3" xfId="6283" xr:uid="{00000000-0005-0000-0000-0000C9300000}"/>
    <cellStyle name="20% - Accent5 3 2 4 3 2" xfId="16197" xr:uid="{00000000-0005-0000-0000-0000CA300000}"/>
    <cellStyle name="20% - Accent5 3 2 4 3 2 2" xfId="36029" xr:uid="{00000000-0005-0000-0000-0000CB300000}"/>
    <cellStyle name="20% - Accent5 3 2 4 3 3" xfId="26115" xr:uid="{00000000-0005-0000-0000-0000CC300000}"/>
    <cellStyle name="20% - Accent5 3 2 4 4" xfId="11240" xr:uid="{00000000-0005-0000-0000-0000CD300000}"/>
    <cellStyle name="20% - Accent5 3 2 4 4 2" xfId="31072" xr:uid="{00000000-0005-0000-0000-0000CE300000}"/>
    <cellStyle name="20% - Accent5 3 2 4 5" xfId="21158" xr:uid="{00000000-0005-0000-0000-0000CF300000}"/>
    <cellStyle name="20% - Accent5 3 2 5" xfId="2739" xr:uid="{00000000-0005-0000-0000-0000D0300000}"/>
    <cellStyle name="20% - Accent5 3 2 5 2" xfId="7699" xr:uid="{00000000-0005-0000-0000-0000D1300000}"/>
    <cellStyle name="20% - Accent5 3 2 5 2 2" xfId="17613" xr:uid="{00000000-0005-0000-0000-0000D2300000}"/>
    <cellStyle name="20% - Accent5 3 2 5 2 2 2" xfId="37445" xr:uid="{00000000-0005-0000-0000-0000D3300000}"/>
    <cellStyle name="20% - Accent5 3 2 5 2 3" xfId="27531" xr:uid="{00000000-0005-0000-0000-0000D4300000}"/>
    <cellStyle name="20% - Accent5 3 2 5 3" xfId="12656" xr:uid="{00000000-0005-0000-0000-0000D5300000}"/>
    <cellStyle name="20% - Accent5 3 2 5 3 2" xfId="32488" xr:uid="{00000000-0005-0000-0000-0000D6300000}"/>
    <cellStyle name="20% - Accent5 3 2 5 4" xfId="22574" xr:uid="{00000000-0005-0000-0000-0000D7300000}"/>
    <cellStyle name="20% - Accent5 3 2 6" xfId="2038" xr:uid="{00000000-0005-0000-0000-0000D8300000}"/>
    <cellStyle name="20% - Accent5 3 2 6 2" xfId="7005" xr:uid="{00000000-0005-0000-0000-0000D9300000}"/>
    <cellStyle name="20% - Accent5 3 2 6 2 2" xfId="16919" xr:uid="{00000000-0005-0000-0000-0000DA300000}"/>
    <cellStyle name="20% - Accent5 3 2 6 2 2 2" xfId="36751" xr:uid="{00000000-0005-0000-0000-0000DB300000}"/>
    <cellStyle name="20% - Accent5 3 2 6 2 3" xfId="26837" xr:uid="{00000000-0005-0000-0000-0000DC300000}"/>
    <cellStyle name="20% - Accent5 3 2 6 3" xfId="11962" xr:uid="{00000000-0005-0000-0000-0000DD300000}"/>
    <cellStyle name="20% - Accent5 3 2 6 3 2" xfId="31794" xr:uid="{00000000-0005-0000-0000-0000DE300000}"/>
    <cellStyle name="20% - Accent5 3 2 6 4" xfId="21880" xr:uid="{00000000-0005-0000-0000-0000DF300000}"/>
    <cellStyle name="20% - Accent5 3 2 7" xfId="720" xr:uid="{00000000-0005-0000-0000-0000E0300000}"/>
    <cellStyle name="20% - Accent5 3 2 7 2" xfId="5697" xr:uid="{00000000-0005-0000-0000-0000E1300000}"/>
    <cellStyle name="20% - Accent5 3 2 7 2 2" xfId="15611" xr:uid="{00000000-0005-0000-0000-0000E2300000}"/>
    <cellStyle name="20% - Accent5 3 2 7 2 2 2" xfId="35443" xr:uid="{00000000-0005-0000-0000-0000E3300000}"/>
    <cellStyle name="20% - Accent5 3 2 7 2 3" xfId="25529" xr:uid="{00000000-0005-0000-0000-0000E4300000}"/>
    <cellStyle name="20% - Accent5 3 2 7 3" xfId="10654" xr:uid="{00000000-0005-0000-0000-0000E5300000}"/>
    <cellStyle name="20% - Accent5 3 2 7 3 2" xfId="30486" xr:uid="{00000000-0005-0000-0000-0000E6300000}"/>
    <cellStyle name="20% - Accent5 3 2 7 4" xfId="20572" xr:uid="{00000000-0005-0000-0000-0000E7300000}"/>
    <cellStyle name="20% - Accent5 3 2 8" xfId="4022" xr:uid="{00000000-0005-0000-0000-0000E8300000}"/>
    <cellStyle name="20% - Accent5 3 2 8 2" xfId="8979" xr:uid="{00000000-0005-0000-0000-0000E9300000}"/>
    <cellStyle name="20% - Accent5 3 2 8 2 2" xfId="18893" xr:uid="{00000000-0005-0000-0000-0000EA300000}"/>
    <cellStyle name="20% - Accent5 3 2 8 2 2 2" xfId="38725" xr:uid="{00000000-0005-0000-0000-0000EB300000}"/>
    <cellStyle name="20% - Accent5 3 2 8 2 3" xfId="28811" xr:uid="{00000000-0005-0000-0000-0000EC300000}"/>
    <cellStyle name="20% - Accent5 3 2 8 3" xfId="13936" xr:uid="{00000000-0005-0000-0000-0000ED300000}"/>
    <cellStyle name="20% - Accent5 3 2 8 3 2" xfId="33768" xr:uid="{00000000-0005-0000-0000-0000EE300000}"/>
    <cellStyle name="20% - Accent5 3 2 8 4" xfId="23854" xr:uid="{00000000-0005-0000-0000-0000EF300000}"/>
    <cellStyle name="20% - Accent5 3 2 9" xfId="4580" xr:uid="{00000000-0005-0000-0000-0000F0300000}"/>
    <cellStyle name="20% - Accent5 3 2 9 2" xfId="9537" xr:uid="{00000000-0005-0000-0000-0000F1300000}"/>
    <cellStyle name="20% - Accent5 3 2 9 2 2" xfId="19451" xr:uid="{00000000-0005-0000-0000-0000F2300000}"/>
    <cellStyle name="20% - Accent5 3 2 9 2 2 2" xfId="39283" xr:uid="{00000000-0005-0000-0000-0000F3300000}"/>
    <cellStyle name="20% - Accent5 3 2 9 2 3" xfId="29369" xr:uid="{00000000-0005-0000-0000-0000F4300000}"/>
    <cellStyle name="20% - Accent5 3 2 9 3" xfId="14494" xr:uid="{00000000-0005-0000-0000-0000F5300000}"/>
    <cellStyle name="20% - Accent5 3 2 9 3 2" xfId="34326" xr:uid="{00000000-0005-0000-0000-0000F6300000}"/>
    <cellStyle name="20% - Accent5 3 2 9 4" xfId="24412" xr:uid="{00000000-0005-0000-0000-0000F7300000}"/>
    <cellStyle name="20% - Accent5 3 3" xfId="230" xr:uid="{00000000-0005-0000-0000-0000F8300000}"/>
    <cellStyle name="20% - Accent5 3 3 10" xfId="10168" xr:uid="{00000000-0005-0000-0000-0000F9300000}"/>
    <cellStyle name="20% - Accent5 3 3 10 2" xfId="30000" xr:uid="{00000000-0005-0000-0000-0000FA300000}"/>
    <cellStyle name="20% - Accent5 3 3 11" xfId="20086" xr:uid="{00000000-0005-0000-0000-0000FB300000}"/>
    <cellStyle name="20% - Accent5 3 3 2" xfId="512" xr:uid="{00000000-0005-0000-0000-0000FC300000}"/>
    <cellStyle name="20% - Accent5 3 3 2 10" xfId="20365" xr:uid="{00000000-0005-0000-0000-0000FD300000}"/>
    <cellStyle name="20% - Accent5 3 3 2 2" xfId="1764" xr:uid="{00000000-0005-0000-0000-0000FE300000}"/>
    <cellStyle name="20% - Accent5 3 3 2 2 2" xfId="3777" xr:uid="{00000000-0005-0000-0000-0000FF300000}"/>
    <cellStyle name="20% - Accent5 3 3 2 2 2 2" xfId="8734" xr:uid="{00000000-0005-0000-0000-000000310000}"/>
    <cellStyle name="20% - Accent5 3 3 2 2 2 2 2" xfId="18648" xr:uid="{00000000-0005-0000-0000-000001310000}"/>
    <cellStyle name="20% - Accent5 3 3 2 2 2 2 2 2" xfId="38480" xr:uid="{00000000-0005-0000-0000-000002310000}"/>
    <cellStyle name="20% - Accent5 3 3 2 2 2 2 3" xfId="28566" xr:uid="{00000000-0005-0000-0000-000003310000}"/>
    <cellStyle name="20% - Accent5 3 3 2 2 2 3" xfId="13691" xr:uid="{00000000-0005-0000-0000-000004310000}"/>
    <cellStyle name="20% - Accent5 3 3 2 2 2 3 2" xfId="33523" xr:uid="{00000000-0005-0000-0000-000005310000}"/>
    <cellStyle name="20% - Accent5 3 3 2 2 2 4" xfId="23609" xr:uid="{00000000-0005-0000-0000-000006310000}"/>
    <cellStyle name="20% - Accent5 3 3 2 2 3" xfId="6732" xr:uid="{00000000-0005-0000-0000-000007310000}"/>
    <cellStyle name="20% - Accent5 3 3 2 2 3 2" xfId="16646" xr:uid="{00000000-0005-0000-0000-000008310000}"/>
    <cellStyle name="20% - Accent5 3 3 2 2 3 2 2" xfId="36478" xr:uid="{00000000-0005-0000-0000-000009310000}"/>
    <cellStyle name="20% - Accent5 3 3 2 2 3 3" xfId="26564" xr:uid="{00000000-0005-0000-0000-00000A310000}"/>
    <cellStyle name="20% - Accent5 3 3 2 2 4" xfId="11689" xr:uid="{00000000-0005-0000-0000-00000B310000}"/>
    <cellStyle name="20% - Accent5 3 3 2 2 4 2" xfId="31521" xr:uid="{00000000-0005-0000-0000-00000C310000}"/>
    <cellStyle name="20% - Accent5 3 3 2 2 5" xfId="21607" xr:uid="{00000000-0005-0000-0000-00000D310000}"/>
    <cellStyle name="20% - Accent5 3 3 2 3" xfId="3094" xr:uid="{00000000-0005-0000-0000-00000E310000}"/>
    <cellStyle name="20% - Accent5 3 3 2 3 2" xfId="8051" xr:uid="{00000000-0005-0000-0000-00000F310000}"/>
    <cellStyle name="20% - Accent5 3 3 2 3 2 2" xfId="17965" xr:uid="{00000000-0005-0000-0000-000010310000}"/>
    <cellStyle name="20% - Accent5 3 3 2 3 2 2 2" xfId="37797" xr:uid="{00000000-0005-0000-0000-000011310000}"/>
    <cellStyle name="20% - Accent5 3 3 2 3 2 3" xfId="27883" xr:uid="{00000000-0005-0000-0000-000012310000}"/>
    <cellStyle name="20% - Accent5 3 3 2 3 3" xfId="13008" xr:uid="{00000000-0005-0000-0000-000013310000}"/>
    <cellStyle name="20% - Accent5 3 3 2 3 3 2" xfId="32840" xr:uid="{00000000-0005-0000-0000-000014310000}"/>
    <cellStyle name="20% - Accent5 3 3 2 3 4" xfId="22926" xr:uid="{00000000-0005-0000-0000-000015310000}"/>
    <cellStyle name="20% - Accent5 3 3 2 4" xfId="2487" xr:uid="{00000000-0005-0000-0000-000016310000}"/>
    <cellStyle name="20% - Accent5 3 3 2 4 2" xfId="7454" xr:uid="{00000000-0005-0000-0000-000017310000}"/>
    <cellStyle name="20% - Accent5 3 3 2 4 2 2" xfId="17368" xr:uid="{00000000-0005-0000-0000-000018310000}"/>
    <cellStyle name="20% - Accent5 3 3 2 4 2 2 2" xfId="37200" xr:uid="{00000000-0005-0000-0000-000019310000}"/>
    <cellStyle name="20% - Accent5 3 3 2 4 2 3" xfId="27286" xr:uid="{00000000-0005-0000-0000-00001A310000}"/>
    <cellStyle name="20% - Accent5 3 3 2 4 3" xfId="12411" xr:uid="{00000000-0005-0000-0000-00001B310000}"/>
    <cellStyle name="20% - Accent5 3 3 2 4 3 2" xfId="32243" xr:uid="{00000000-0005-0000-0000-00001C310000}"/>
    <cellStyle name="20% - Accent5 3 3 2 4 4" xfId="22329" xr:uid="{00000000-0005-0000-0000-00001D310000}"/>
    <cellStyle name="20% - Accent5 3 3 2 5" xfId="1073" xr:uid="{00000000-0005-0000-0000-00001E310000}"/>
    <cellStyle name="20% - Accent5 3 3 2 5 2" xfId="6049" xr:uid="{00000000-0005-0000-0000-00001F310000}"/>
    <cellStyle name="20% - Accent5 3 3 2 5 2 2" xfId="15963" xr:uid="{00000000-0005-0000-0000-000020310000}"/>
    <cellStyle name="20% - Accent5 3 3 2 5 2 2 2" xfId="35795" xr:uid="{00000000-0005-0000-0000-000021310000}"/>
    <cellStyle name="20% - Accent5 3 3 2 5 2 3" xfId="25881" xr:uid="{00000000-0005-0000-0000-000022310000}"/>
    <cellStyle name="20% - Accent5 3 3 2 5 3" xfId="11006" xr:uid="{00000000-0005-0000-0000-000023310000}"/>
    <cellStyle name="20% - Accent5 3 3 2 5 3 2" xfId="30838" xr:uid="{00000000-0005-0000-0000-000024310000}"/>
    <cellStyle name="20% - Accent5 3 3 2 5 4" xfId="20924" xr:uid="{00000000-0005-0000-0000-000025310000}"/>
    <cellStyle name="20% - Accent5 3 3 2 6" xfId="4374" xr:uid="{00000000-0005-0000-0000-000026310000}"/>
    <cellStyle name="20% - Accent5 3 3 2 6 2" xfId="9331" xr:uid="{00000000-0005-0000-0000-000027310000}"/>
    <cellStyle name="20% - Accent5 3 3 2 6 2 2" xfId="19245" xr:uid="{00000000-0005-0000-0000-000028310000}"/>
    <cellStyle name="20% - Accent5 3 3 2 6 2 2 2" xfId="39077" xr:uid="{00000000-0005-0000-0000-000029310000}"/>
    <cellStyle name="20% - Accent5 3 3 2 6 2 3" xfId="29163" xr:uid="{00000000-0005-0000-0000-00002A310000}"/>
    <cellStyle name="20% - Accent5 3 3 2 6 3" xfId="14288" xr:uid="{00000000-0005-0000-0000-00002B310000}"/>
    <cellStyle name="20% - Accent5 3 3 2 6 3 2" xfId="34120" xr:uid="{00000000-0005-0000-0000-00002C310000}"/>
    <cellStyle name="20% - Accent5 3 3 2 6 4" xfId="24206" xr:uid="{00000000-0005-0000-0000-00002D310000}"/>
    <cellStyle name="20% - Accent5 3 3 2 7" xfId="4932" xr:uid="{00000000-0005-0000-0000-00002E310000}"/>
    <cellStyle name="20% - Accent5 3 3 2 7 2" xfId="9889" xr:uid="{00000000-0005-0000-0000-00002F310000}"/>
    <cellStyle name="20% - Accent5 3 3 2 7 2 2" xfId="19803" xr:uid="{00000000-0005-0000-0000-000030310000}"/>
    <cellStyle name="20% - Accent5 3 3 2 7 2 2 2" xfId="39635" xr:uid="{00000000-0005-0000-0000-000031310000}"/>
    <cellStyle name="20% - Accent5 3 3 2 7 2 3" xfId="29721" xr:uid="{00000000-0005-0000-0000-000032310000}"/>
    <cellStyle name="20% - Accent5 3 3 2 7 3" xfId="14846" xr:uid="{00000000-0005-0000-0000-000033310000}"/>
    <cellStyle name="20% - Accent5 3 3 2 7 3 2" xfId="34678" xr:uid="{00000000-0005-0000-0000-000034310000}"/>
    <cellStyle name="20% - Accent5 3 3 2 7 4" xfId="24764" xr:uid="{00000000-0005-0000-0000-000035310000}"/>
    <cellStyle name="20% - Accent5 3 3 2 8" xfId="5490" xr:uid="{00000000-0005-0000-0000-000036310000}"/>
    <cellStyle name="20% - Accent5 3 3 2 8 2" xfId="15404" xr:uid="{00000000-0005-0000-0000-000037310000}"/>
    <cellStyle name="20% - Accent5 3 3 2 8 2 2" xfId="35236" xr:uid="{00000000-0005-0000-0000-000038310000}"/>
    <cellStyle name="20% - Accent5 3 3 2 8 3" xfId="25322" xr:uid="{00000000-0005-0000-0000-000039310000}"/>
    <cellStyle name="20% - Accent5 3 3 2 9" xfId="10447" xr:uid="{00000000-0005-0000-0000-00003A310000}"/>
    <cellStyle name="20% - Accent5 3 3 2 9 2" xfId="30279" xr:uid="{00000000-0005-0000-0000-00003B310000}"/>
    <cellStyle name="20% - Accent5 3 3 3" xfId="1405" xr:uid="{00000000-0005-0000-0000-00003C310000}"/>
    <cellStyle name="20% - Accent5 3 3 3 2" xfId="3418" xr:uid="{00000000-0005-0000-0000-00003D310000}"/>
    <cellStyle name="20% - Accent5 3 3 3 2 2" xfId="8375" xr:uid="{00000000-0005-0000-0000-00003E310000}"/>
    <cellStyle name="20% - Accent5 3 3 3 2 2 2" xfId="18289" xr:uid="{00000000-0005-0000-0000-00003F310000}"/>
    <cellStyle name="20% - Accent5 3 3 3 2 2 2 2" xfId="38121" xr:uid="{00000000-0005-0000-0000-000040310000}"/>
    <cellStyle name="20% - Accent5 3 3 3 2 2 3" xfId="28207" xr:uid="{00000000-0005-0000-0000-000041310000}"/>
    <cellStyle name="20% - Accent5 3 3 3 2 3" xfId="13332" xr:uid="{00000000-0005-0000-0000-000042310000}"/>
    <cellStyle name="20% - Accent5 3 3 3 2 3 2" xfId="33164" xr:uid="{00000000-0005-0000-0000-000043310000}"/>
    <cellStyle name="20% - Accent5 3 3 3 2 4" xfId="23250" xr:uid="{00000000-0005-0000-0000-000044310000}"/>
    <cellStyle name="20% - Accent5 3 3 3 3" xfId="6373" xr:uid="{00000000-0005-0000-0000-000045310000}"/>
    <cellStyle name="20% - Accent5 3 3 3 3 2" xfId="16287" xr:uid="{00000000-0005-0000-0000-000046310000}"/>
    <cellStyle name="20% - Accent5 3 3 3 3 2 2" xfId="36119" xr:uid="{00000000-0005-0000-0000-000047310000}"/>
    <cellStyle name="20% - Accent5 3 3 3 3 3" xfId="26205" xr:uid="{00000000-0005-0000-0000-000048310000}"/>
    <cellStyle name="20% - Accent5 3 3 3 4" xfId="11330" xr:uid="{00000000-0005-0000-0000-000049310000}"/>
    <cellStyle name="20% - Accent5 3 3 3 4 2" xfId="31162" xr:uid="{00000000-0005-0000-0000-00004A310000}"/>
    <cellStyle name="20% - Accent5 3 3 3 5" xfId="21248" xr:uid="{00000000-0005-0000-0000-00004B310000}"/>
    <cellStyle name="20% - Accent5 3 3 4" xfId="2813" xr:uid="{00000000-0005-0000-0000-00004C310000}"/>
    <cellStyle name="20% - Accent5 3 3 4 2" xfId="7772" xr:uid="{00000000-0005-0000-0000-00004D310000}"/>
    <cellStyle name="20% - Accent5 3 3 4 2 2" xfId="17686" xr:uid="{00000000-0005-0000-0000-00004E310000}"/>
    <cellStyle name="20% - Accent5 3 3 4 2 2 2" xfId="37518" xr:uid="{00000000-0005-0000-0000-00004F310000}"/>
    <cellStyle name="20% - Accent5 3 3 4 2 3" xfId="27604" xr:uid="{00000000-0005-0000-0000-000050310000}"/>
    <cellStyle name="20% - Accent5 3 3 4 3" xfId="12729" xr:uid="{00000000-0005-0000-0000-000051310000}"/>
    <cellStyle name="20% - Accent5 3 3 4 3 2" xfId="32561" xr:uid="{00000000-0005-0000-0000-000052310000}"/>
    <cellStyle name="20% - Accent5 3 3 4 4" xfId="22647" xr:uid="{00000000-0005-0000-0000-000053310000}"/>
    <cellStyle name="20% - Accent5 3 3 5" xfId="2128" xr:uid="{00000000-0005-0000-0000-000054310000}"/>
    <cellStyle name="20% - Accent5 3 3 5 2" xfId="7095" xr:uid="{00000000-0005-0000-0000-000055310000}"/>
    <cellStyle name="20% - Accent5 3 3 5 2 2" xfId="17009" xr:uid="{00000000-0005-0000-0000-000056310000}"/>
    <cellStyle name="20% - Accent5 3 3 5 2 2 2" xfId="36841" xr:uid="{00000000-0005-0000-0000-000057310000}"/>
    <cellStyle name="20% - Accent5 3 3 5 2 3" xfId="26927" xr:uid="{00000000-0005-0000-0000-000058310000}"/>
    <cellStyle name="20% - Accent5 3 3 5 3" xfId="12052" xr:uid="{00000000-0005-0000-0000-000059310000}"/>
    <cellStyle name="20% - Accent5 3 3 5 3 2" xfId="31884" xr:uid="{00000000-0005-0000-0000-00005A310000}"/>
    <cellStyle name="20% - Accent5 3 3 5 4" xfId="21970" xr:uid="{00000000-0005-0000-0000-00005B310000}"/>
    <cellStyle name="20% - Accent5 3 3 6" xfId="793" xr:uid="{00000000-0005-0000-0000-00005C310000}"/>
    <cellStyle name="20% - Accent5 3 3 6 2" xfId="5770" xr:uid="{00000000-0005-0000-0000-00005D310000}"/>
    <cellStyle name="20% - Accent5 3 3 6 2 2" xfId="15684" xr:uid="{00000000-0005-0000-0000-00005E310000}"/>
    <cellStyle name="20% - Accent5 3 3 6 2 2 2" xfId="35516" xr:uid="{00000000-0005-0000-0000-00005F310000}"/>
    <cellStyle name="20% - Accent5 3 3 6 2 3" xfId="25602" xr:uid="{00000000-0005-0000-0000-000060310000}"/>
    <cellStyle name="20% - Accent5 3 3 6 3" xfId="10727" xr:uid="{00000000-0005-0000-0000-000061310000}"/>
    <cellStyle name="20% - Accent5 3 3 6 3 2" xfId="30559" xr:uid="{00000000-0005-0000-0000-000062310000}"/>
    <cellStyle name="20% - Accent5 3 3 6 4" xfId="20645" xr:uid="{00000000-0005-0000-0000-000063310000}"/>
    <cellStyle name="20% - Accent5 3 3 7" xfId="4095" xr:uid="{00000000-0005-0000-0000-000064310000}"/>
    <cellStyle name="20% - Accent5 3 3 7 2" xfId="9052" xr:uid="{00000000-0005-0000-0000-000065310000}"/>
    <cellStyle name="20% - Accent5 3 3 7 2 2" xfId="18966" xr:uid="{00000000-0005-0000-0000-000066310000}"/>
    <cellStyle name="20% - Accent5 3 3 7 2 2 2" xfId="38798" xr:uid="{00000000-0005-0000-0000-000067310000}"/>
    <cellStyle name="20% - Accent5 3 3 7 2 3" xfId="28884" xr:uid="{00000000-0005-0000-0000-000068310000}"/>
    <cellStyle name="20% - Accent5 3 3 7 3" xfId="14009" xr:uid="{00000000-0005-0000-0000-000069310000}"/>
    <cellStyle name="20% - Accent5 3 3 7 3 2" xfId="33841" xr:uid="{00000000-0005-0000-0000-00006A310000}"/>
    <cellStyle name="20% - Accent5 3 3 7 4" xfId="23927" xr:uid="{00000000-0005-0000-0000-00006B310000}"/>
    <cellStyle name="20% - Accent5 3 3 8" xfId="4653" xr:uid="{00000000-0005-0000-0000-00006C310000}"/>
    <cellStyle name="20% - Accent5 3 3 8 2" xfId="9610" xr:uid="{00000000-0005-0000-0000-00006D310000}"/>
    <cellStyle name="20% - Accent5 3 3 8 2 2" xfId="19524" xr:uid="{00000000-0005-0000-0000-00006E310000}"/>
    <cellStyle name="20% - Accent5 3 3 8 2 2 2" xfId="39356" xr:uid="{00000000-0005-0000-0000-00006F310000}"/>
    <cellStyle name="20% - Accent5 3 3 8 2 3" xfId="29442" xr:uid="{00000000-0005-0000-0000-000070310000}"/>
    <cellStyle name="20% - Accent5 3 3 8 3" xfId="14567" xr:uid="{00000000-0005-0000-0000-000071310000}"/>
    <cellStyle name="20% - Accent5 3 3 8 3 2" xfId="34399" xr:uid="{00000000-0005-0000-0000-000072310000}"/>
    <cellStyle name="20% - Accent5 3 3 8 4" xfId="24485" xr:uid="{00000000-0005-0000-0000-000073310000}"/>
    <cellStyle name="20% - Accent5 3 3 9" xfId="5211" xr:uid="{00000000-0005-0000-0000-000074310000}"/>
    <cellStyle name="20% - Accent5 3 3 9 2" xfId="15125" xr:uid="{00000000-0005-0000-0000-000075310000}"/>
    <cellStyle name="20% - Accent5 3 3 9 2 2" xfId="34957" xr:uid="{00000000-0005-0000-0000-000076310000}"/>
    <cellStyle name="20% - Accent5 3 3 9 3" xfId="25043" xr:uid="{00000000-0005-0000-0000-000077310000}"/>
    <cellStyle name="20% - Accent5 3 4" xfId="373" xr:uid="{00000000-0005-0000-0000-000078310000}"/>
    <cellStyle name="20% - Accent5 3 4 10" xfId="20226" xr:uid="{00000000-0005-0000-0000-000079310000}"/>
    <cellStyle name="20% - Accent5 3 4 2" xfId="1584" xr:uid="{00000000-0005-0000-0000-00007A310000}"/>
    <cellStyle name="20% - Accent5 3 4 2 2" xfId="3597" xr:uid="{00000000-0005-0000-0000-00007B310000}"/>
    <cellStyle name="20% - Accent5 3 4 2 2 2" xfId="8554" xr:uid="{00000000-0005-0000-0000-00007C310000}"/>
    <cellStyle name="20% - Accent5 3 4 2 2 2 2" xfId="18468" xr:uid="{00000000-0005-0000-0000-00007D310000}"/>
    <cellStyle name="20% - Accent5 3 4 2 2 2 2 2" xfId="38300" xr:uid="{00000000-0005-0000-0000-00007E310000}"/>
    <cellStyle name="20% - Accent5 3 4 2 2 2 3" xfId="28386" xr:uid="{00000000-0005-0000-0000-00007F310000}"/>
    <cellStyle name="20% - Accent5 3 4 2 2 3" xfId="13511" xr:uid="{00000000-0005-0000-0000-000080310000}"/>
    <cellStyle name="20% - Accent5 3 4 2 2 3 2" xfId="33343" xr:uid="{00000000-0005-0000-0000-000081310000}"/>
    <cellStyle name="20% - Accent5 3 4 2 2 4" xfId="23429" xr:uid="{00000000-0005-0000-0000-000082310000}"/>
    <cellStyle name="20% - Accent5 3 4 2 3" xfId="6552" xr:uid="{00000000-0005-0000-0000-000083310000}"/>
    <cellStyle name="20% - Accent5 3 4 2 3 2" xfId="16466" xr:uid="{00000000-0005-0000-0000-000084310000}"/>
    <cellStyle name="20% - Accent5 3 4 2 3 2 2" xfId="36298" xr:uid="{00000000-0005-0000-0000-000085310000}"/>
    <cellStyle name="20% - Accent5 3 4 2 3 3" xfId="26384" xr:uid="{00000000-0005-0000-0000-000086310000}"/>
    <cellStyle name="20% - Accent5 3 4 2 4" xfId="11509" xr:uid="{00000000-0005-0000-0000-000087310000}"/>
    <cellStyle name="20% - Accent5 3 4 2 4 2" xfId="31341" xr:uid="{00000000-0005-0000-0000-000088310000}"/>
    <cellStyle name="20% - Accent5 3 4 2 5" xfId="21427" xr:uid="{00000000-0005-0000-0000-000089310000}"/>
    <cellStyle name="20% - Accent5 3 4 3" xfId="2955" xr:uid="{00000000-0005-0000-0000-00008A310000}"/>
    <cellStyle name="20% - Accent5 3 4 3 2" xfId="7912" xr:uid="{00000000-0005-0000-0000-00008B310000}"/>
    <cellStyle name="20% - Accent5 3 4 3 2 2" xfId="17826" xr:uid="{00000000-0005-0000-0000-00008C310000}"/>
    <cellStyle name="20% - Accent5 3 4 3 2 2 2" xfId="37658" xr:uid="{00000000-0005-0000-0000-00008D310000}"/>
    <cellStyle name="20% - Accent5 3 4 3 2 3" xfId="27744" xr:uid="{00000000-0005-0000-0000-00008E310000}"/>
    <cellStyle name="20% - Accent5 3 4 3 3" xfId="12869" xr:uid="{00000000-0005-0000-0000-00008F310000}"/>
    <cellStyle name="20% - Accent5 3 4 3 3 2" xfId="32701" xr:uid="{00000000-0005-0000-0000-000090310000}"/>
    <cellStyle name="20% - Accent5 3 4 3 4" xfId="22787" xr:uid="{00000000-0005-0000-0000-000091310000}"/>
    <cellStyle name="20% - Accent5 3 4 4" xfId="2307" xr:uid="{00000000-0005-0000-0000-000092310000}"/>
    <cellStyle name="20% - Accent5 3 4 4 2" xfId="7274" xr:uid="{00000000-0005-0000-0000-000093310000}"/>
    <cellStyle name="20% - Accent5 3 4 4 2 2" xfId="17188" xr:uid="{00000000-0005-0000-0000-000094310000}"/>
    <cellStyle name="20% - Accent5 3 4 4 2 2 2" xfId="37020" xr:uid="{00000000-0005-0000-0000-000095310000}"/>
    <cellStyle name="20% - Accent5 3 4 4 2 3" xfId="27106" xr:uid="{00000000-0005-0000-0000-000096310000}"/>
    <cellStyle name="20% - Accent5 3 4 4 3" xfId="12231" xr:uid="{00000000-0005-0000-0000-000097310000}"/>
    <cellStyle name="20% - Accent5 3 4 4 3 2" xfId="32063" xr:uid="{00000000-0005-0000-0000-000098310000}"/>
    <cellStyle name="20% - Accent5 3 4 4 4" xfId="22149" xr:uid="{00000000-0005-0000-0000-000099310000}"/>
    <cellStyle name="20% - Accent5 3 4 5" xfId="934" xr:uid="{00000000-0005-0000-0000-00009A310000}"/>
    <cellStyle name="20% - Accent5 3 4 5 2" xfId="5910" xr:uid="{00000000-0005-0000-0000-00009B310000}"/>
    <cellStyle name="20% - Accent5 3 4 5 2 2" xfId="15824" xr:uid="{00000000-0005-0000-0000-00009C310000}"/>
    <cellStyle name="20% - Accent5 3 4 5 2 2 2" xfId="35656" xr:uid="{00000000-0005-0000-0000-00009D310000}"/>
    <cellStyle name="20% - Accent5 3 4 5 2 3" xfId="25742" xr:uid="{00000000-0005-0000-0000-00009E310000}"/>
    <cellStyle name="20% - Accent5 3 4 5 3" xfId="10867" xr:uid="{00000000-0005-0000-0000-00009F310000}"/>
    <cellStyle name="20% - Accent5 3 4 5 3 2" xfId="30699" xr:uid="{00000000-0005-0000-0000-0000A0310000}"/>
    <cellStyle name="20% - Accent5 3 4 5 4" xfId="20785" xr:uid="{00000000-0005-0000-0000-0000A1310000}"/>
    <cellStyle name="20% - Accent5 3 4 6" xfId="4235" xr:uid="{00000000-0005-0000-0000-0000A2310000}"/>
    <cellStyle name="20% - Accent5 3 4 6 2" xfId="9192" xr:uid="{00000000-0005-0000-0000-0000A3310000}"/>
    <cellStyle name="20% - Accent5 3 4 6 2 2" xfId="19106" xr:uid="{00000000-0005-0000-0000-0000A4310000}"/>
    <cellStyle name="20% - Accent5 3 4 6 2 2 2" xfId="38938" xr:uid="{00000000-0005-0000-0000-0000A5310000}"/>
    <cellStyle name="20% - Accent5 3 4 6 2 3" xfId="29024" xr:uid="{00000000-0005-0000-0000-0000A6310000}"/>
    <cellStyle name="20% - Accent5 3 4 6 3" xfId="14149" xr:uid="{00000000-0005-0000-0000-0000A7310000}"/>
    <cellStyle name="20% - Accent5 3 4 6 3 2" xfId="33981" xr:uid="{00000000-0005-0000-0000-0000A8310000}"/>
    <cellStyle name="20% - Accent5 3 4 6 4" xfId="24067" xr:uid="{00000000-0005-0000-0000-0000A9310000}"/>
    <cellStyle name="20% - Accent5 3 4 7" xfId="4793" xr:uid="{00000000-0005-0000-0000-0000AA310000}"/>
    <cellStyle name="20% - Accent5 3 4 7 2" xfId="9750" xr:uid="{00000000-0005-0000-0000-0000AB310000}"/>
    <cellStyle name="20% - Accent5 3 4 7 2 2" xfId="19664" xr:uid="{00000000-0005-0000-0000-0000AC310000}"/>
    <cellStyle name="20% - Accent5 3 4 7 2 2 2" xfId="39496" xr:uid="{00000000-0005-0000-0000-0000AD310000}"/>
    <cellStyle name="20% - Accent5 3 4 7 2 3" xfId="29582" xr:uid="{00000000-0005-0000-0000-0000AE310000}"/>
    <cellStyle name="20% - Accent5 3 4 7 3" xfId="14707" xr:uid="{00000000-0005-0000-0000-0000AF310000}"/>
    <cellStyle name="20% - Accent5 3 4 7 3 2" xfId="34539" xr:uid="{00000000-0005-0000-0000-0000B0310000}"/>
    <cellStyle name="20% - Accent5 3 4 7 4" xfId="24625" xr:uid="{00000000-0005-0000-0000-0000B1310000}"/>
    <cellStyle name="20% - Accent5 3 4 8" xfId="5351" xr:uid="{00000000-0005-0000-0000-0000B2310000}"/>
    <cellStyle name="20% - Accent5 3 4 8 2" xfId="15265" xr:uid="{00000000-0005-0000-0000-0000B3310000}"/>
    <cellStyle name="20% - Accent5 3 4 8 2 2" xfId="35097" xr:uid="{00000000-0005-0000-0000-0000B4310000}"/>
    <cellStyle name="20% - Accent5 3 4 8 3" xfId="25183" xr:uid="{00000000-0005-0000-0000-0000B5310000}"/>
    <cellStyle name="20% - Accent5 3 4 9" xfId="10308" xr:uid="{00000000-0005-0000-0000-0000B6310000}"/>
    <cellStyle name="20% - Accent5 3 4 9 2" xfId="30140" xr:uid="{00000000-0005-0000-0000-0000B7310000}"/>
    <cellStyle name="20% - Accent5 3 5" xfId="1225" xr:uid="{00000000-0005-0000-0000-0000B8310000}"/>
    <cellStyle name="20% - Accent5 3 5 2" xfId="3238" xr:uid="{00000000-0005-0000-0000-0000B9310000}"/>
    <cellStyle name="20% - Accent5 3 5 2 2" xfId="8195" xr:uid="{00000000-0005-0000-0000-0000BA310000}"/>
    <cellStyle name="20% - Accent5 3 5 2 2 2" xfId="18109" xr:uid="{00000000-0005-0000-0000-0000BB310000}"/>
    <cellStyle name="20% - Accent5 3 5 2 2 2 2" xfId="37941" xr:uid="{00000000-0005-0000-0000-0000BC310000}"/>
    <cellStyle name="20% - Accent5 3 5 2 2 3" xfId="28027" xr:uid="{00000000-0005-0000-0000-0000BD310000}"/>
    <cellStyle name="20% - Accent5 3 5 2 3" xfId="13152" xr:uid="{00000000-0005-0000-0000-0000BE310000}"/>
    <cellStyle name="20% - Accent5 3 5 2 3 2" xfId="32984" xr:uid="{00000000-0005-0000-0000-0000BF310000}"/>
    <cellStyle name="20% - Accent5 3 5 2 4" xfId="23070" xr:uid="{00000000-0005-0000-0000-0000C0310000}"/>
    <cellStyle name="20% - Accent5 3 5 3" xfId="6193" xr:uid="{00000000-0005-0000-0000-0000C1310000}"/>
    <cellStyle name="20% - Accent5 3 5 3 2" xfId="16107" xr:uid="{00000000-0005-0000-0000-0000C2310000}"/>
    <cellStyle name="20% - Accent5 3 5 3 2 2" xfId="35939" xr:uid="{00000000-0005-0000-0000-0000C3310000}"/>
    <cellStyle name="20% - Accent5 3 5 3 3" xfId="26025" xr:uid="{00000000-0005-0000-0000-0000C4310000}"/>
    <cellStyle name="20% - Accent5 3 5 4" xfId="11150" xr:uid="{00000000-0005-0000-0000-0000C5310000}"/>
    <cellStyle name="20% - Accent5 3 5 4 2" xfId="30982" xr:uid="{00000000-0005-0000-0000-0000C6310000}"/>
    <cellStyle name="20% - Accent5 3 5 5" xfId="21068" xr:uid="{00000000-0005-0000-0000-0000C7310000}"/>
    <cellStyle name="20% - Accent5 3 6" xfId="2672" xr:uid="{00000000-0005-0000-0000-0000C8310000}"/>
    <cellStyle name="20% - Accent5 3 6 2" xfId="7633" xr:uid="{00000000-0005-0000-0000-0000C9310000}"/>
    <cellStyle name="20% - Accent5 3 6 2 2" xfId="17547" xr:uid="{00000000-0005-0000-0000-0000CA310000}"/>
    <cellStyle name="20% - Accent5 3 6 2 2 2" xfId="37379" xr:uid="{00000000-0005-0000-0000-0000CB310000}"/>
    <cellStyle name="20% - Accent5 3 6 2 3" xfId="27465" xr:uid="{00000000-0005-0000-0000-0000CC310000}"/>
    <cellStyle name="20% - Accent5 3 6 3" xfId="12590" xr:uid="{00000000-0005-0000-0000-0000CD310000}"/>
    <cellStyle name="20% - Accent5 3 6 3 2" xfId="32422" xr:uid="{00000000-0005-0000-0000-0000CE310000}"/>
    <cellStyle name="20% - Accent5 3 6 4" xfId="22508" xr:uid="{00000000-0005-0000-0000-0000CF310000}"/>
    <cellStyle name="20% - Accent5 3 7" xfId="1948" xr:uid="{00000000-0005-0000-0000-0000D0310000}"/>
    <cellStyle name="20% - Accent5 3 7 2" xfId="6915" xr:uid="{00000000-0005-0000-0000-0000D1310000}"/>
    <cellStyle name="20% - Accent5 3 7 2 2" xfId="16829" xr:uid="{00000000-0005-0000-0000-0000D2310000}"/>
    <cellStyle name="20% - Accent5 3 7 2 2 2" xfId="36661" xr:uid="{00000000-0005-0000-0000-0000D3310000}"/>
    <cellStyle name="20% - Accent5 3 7 2 3" xfId="26747" xr:uid="{00000000-0005-0000-0000-0000D4310000}"/>
    <cellStyle name="20% - Accent5 3 7 3" xfId="11872" xr:uid="{00000000-0005-0000-0000-0000D5310000}"/>
    <cellStyle name="20% - Accent5 3 7 3 2" xfId="31704" xr:uid="{00000000-0005-0000-0000-0000D6310000}"/>
    <cellStyle name="20% - Accent5 3 7 4" xfId="21790" xr:uid="{00000000-0005-0000-0000-0000D7310000}"/>
    <cellStyle name="20% - Accent5 3 8" xfId="654" xr:uid="{00000000-0005-0000-0000-0000D8310000}"/>
    <cellStyle name="20% - Accent5 3 8 2" xfId="5631" xr:uid="{00000000-0005-0000-0000-0000D9310000}"/>
    <cellStyle name="20% - Accent5 3 8 2 2" xfId="15545" xr:uid="{00000000-0005-0000-0000-0000DA310000}"/>
    <cellStyle name="20% - Accent5 3 8 2 2 2" xfId="35377" xr:uid="{00000000-0005-0000-0000-0000DB310000}"/>
    <cellStyle name="20% - Accent5 3 8 2 3" xfId="25463" xr:uid="{00000000-0005-0000-0000-0000DC310000}"/>
    <cellStyle name="20% - Accent5 3 8 3" xfId="10588" xr:uid="{00000000-0005-0000-0000-0000DD310000}"/>
    <cellStyle name="20% - Accent5 3 8 3 2" xfId="30420" xr:uid="{00000000-0005-0000-0000-0000DE310000}"/>
    <cellStyle name="20% - Accent5 3 8 4" xfId="20506" xr:uid="{00000000-0005-0000-0000-0000DF310000}"/>
    <cellStyle name="20% - Accent5 3 9" xfId="3956" xr:uid="{00000000-0005-0000-0000-0000E0310000}"/>
    <cellStyle name="20% - Accent5 3 9 2" xfId="8913" xr:uid="{00000000-0005-0000-0000-0000E1310000}"/>
    <cellStyle name="20% - Accent5 3 9 2 2" xfId="18827" xr:uid="{00000000-0005-0000-0000-0000E2310000}"/>
    <cellStyle name="20% - Accent5 3 9 2 2 2" xfId="38659" xr:uid="{00000000-0005-0000-0000-0000E3310000}"/>
    <cellStyle name="20% - Accent5 3 9 2 3" xfId="28745" xr:uid="{00000000-0005-0000-0000-0000E4310000}"/>
    <cellStyle name="20% - Accent5 3 9 3" xfId="13870" xr:uid="{00000000-0005-0000-0000-0000E5310000}"/>
    <cellStyle name="20% - Accent5 3 9 3 2" xfId="33702" xr:uid="{00000000-0005-0000-0000-0000E6310000}"/>
    <cellStyle name="20% - Accent5 3 9 4" xfId="23788" xr:uid="{00000000-0005-0000-0000-0000E7310000}"/>
    <cellStyle name="20% - Accent5 4" xfId="101" xr:uid="{00000000-0005-0000-0000-0000E8310000}"/>
    <cellStyle name="20% - Accent5 4 10" xfId="4527" xr:uid="{00000000-0005-0000-0000-0000E9310000}"/>
    <cellStyle name="20% - Accent5 4 10 2" xfId="9484" xr:uid="{00000000-0005-0000-0000-0000EA310000}"/>
    <cellStyle name="20% - Accent5 4 10 2 2" xfId="19398" xr:uid="{00000000-0005-0000-0000-0000EB310000}"/>
    <cellStyle name="20% - Accent5 4 10 2 2 2" xfId="39230" xr:uid="{00000000-0005-0000-0000-0000EC310000}"/>
    <cellStyle name="20% - Accent5 4 10 2 3" xfId="29316" xr:uid="{00000000-0005-0000-0000-0000ED310000}"/>
    <cellStyle name="20% - Accent5 4 10 3" xfId="14441" xr:uid="{00000000-0005-0000-0000-0000EE310000}"/>
    <cellStyle name="20% - Accent5 4 10 3 2" xfId="34273" xr:uid="{00000000-0005-0000-0000-0000EF310000}"/>
    <cellStyle name="20% - Accent5 4 10 4" xfId="24359" xr:uid="{00000000-0005-0000-0000-0000F0310000}"/>
    <cellStyle name="20% - Accent5 4 11" xfId="5085" xr:uid="{00000000-0005-0000-0000-0000F1310000}"/>
    <cellStyle name="20% - Accent5 4 11 2" xfId="14999" xr:uid="{00000000-0005-0000-0000-0000F2310000}"/>
    <cellStyle name="20% - Accent5 4 11 2 2" xfId="34831" xr:uid="{00000000-0005-0000-0000-0000F3310000}"/>
    <cellStyle name="20% - Accent5 4 11 3" xfId="24917" xr:uid="{00000000-0005-0000-0000-0000F4310000}"/>
    <cellStyle name="20% - Accent5 4 12" xfId="10042" xr:uid="{00000000-0005-0000-0000-0000F5310000}"/>
    <cellStyle name="20% - Accent5 4 12 2" xfId="29874" xr:uid="{00000000-0005-0000-0000-0000F6310000}"/>
    <cellStyle name="20% - Accent5 4 13" xfId="19960" xr:uid="{00000000-0005-0000-0000-0000F7310000}"/>
    <cellStyle name="20% - Accent5 4 2" xfId="169" xr:uid="{00000000-0005-0000-0000-0000F8310000}"/>
    <cellStyle name="20% - Accent5 4 2 10" xfId="5151" xr:uid="{00000000-0005-0000-0000-0000F9310000}"/>
    <cellStyle name="20% - Accent5 4 2 10 2" xfId="15065" xr:uid="{00000000-0005-0000-0000-0000FA310000}"/>
    <cellStyle name="20% - Accent5 4 2 10 2 2" xfId="34897" xr:uid="{00000000-0005-0000-0000-0000FB310000}"/>
    <cellStyle name="20% - Accent5 4 2 10 3" xfId="24983" xr:uid="{00000000-0005-0000-0000-0000FC310000}"/>
    <cellStyle name="20% - Accent5 4 2 11" xfId="10108" xr:uid="{00000000-0005-0000-0000-0000FD310000}"/>
    <cellStyle name="20% - Accent5 4 2 11 2" xfId="29940" xr:uid="{00000000-0005-0000-0000-0000FE310000}"/>
    <cellStyle name="20% - Accent5 4 2 12" xfId="20026" xr:uid="{00000000-0005-0000-0000-0000FF310000}"/>
    <cellStyle name="20% - Accent5 4 2 2" xfId="309" xr:uid="{00000000-0005-0000-0000-000000320000}"/>
    <cellStyle name="20% - Accent5 4 2 2 10" xfId="10247" xr:uid="{00000000-0005-0000-0000-000001320000}"/>
    <cellStyle name="20% - Accent5 4 2 2 10 2" xfId="30079" xr:uid="{00000000-0005-0000-0000-000002320000}"/>
    <cellStyle name="20% - Accent5 4 2 2 11" xfId="20165" xr:uid="{00000000-0005-0000-0000-000003320000}"/>
    <cellStyle name="20% - Accent5 4 2 2 2" xfId="591" xr:uid="{00000000-0005-0000-0000-000004320000}"/>
    <cellStyle name="20% - Accent5 4 2 2 2 10" xfId="20444" xr:uid="{00000000-0005-0000-0000-000005320000}"/>
    <cellStyle name="20% - Accent5 4 2 2 2 2" xfId="1884" xr:uid="{00000000-0005-0000-0000-000006320000}"/>
    <cellStyle name="20% - Accent5 4 2 2 2 2 2" xfId="3897" xr:uid="{00000000-0005-0000-0000-000007320000}"/>
    <cellStyle name="20% - Accent5 4 2 2 2 2 2 2" xfId="8854" xr:uid="{00000000-0005-0000-0000-000008320000}"/>
    <cellStyle name="20% - Accent5 4 2 2 2 2 2 2 2" xfId="18768" xr:uid="{00000000-0005-0000-0000-000009320000}"/>
    <cellStyle name="20% - Accent5 4 2 2 2 2 2 2 2 2" xfId="38600" xr:uid="{00000000-0005-0000-0000-00000A320000}"/>
    <cellStyle name="20% - Accent5 4 2 2 2 2 2 2 3" xfId="28686" xr:uid="{00000000-0005-0000-0000-00000B320000}"/>
    <cellStyle name="20% - Accent5 4 2 2 2 2 2 3" xfId="13811" xr:uid="{00000000-0005-0000-0000-00000C320000}"/>
    <cellStyle name="20% - Accent5 4 2 2 2 2 2 3 2" xfId="33643" xr:uid="{00000000-0005-0000-0000-00000D320000}"/>
    <cellStyle name="20% - Accent5 4 2 2 2 2 2 4" xfId="23729" xr:uid="{00000000-0005-0000-0000-00000E320000}"/>
    <cellStyle name="20% - Accent5 4 2 2 2 2 3" xfId="6852" xr:uid="{00000000-0005-0000-0000-00000F320000}"/>
    <cellStyle name="20% - Accent5 4 2 2 2 2 3 2" xfId="16766" xr:uid="{00000000-0005-0000-0000-000010320000}"/>
    <cellStyle name="20% - Accent5 4 2 2 2 2 3 2 2" xfId="36598" xr:uid="{00000000-0005-0000-0000-000011320000}"/>
    <cellStyle name="20% - Accent5 4 2 2 2 2 3 3" xfId="26684" xr:uid="{00000000-0005-0000-0000-000012320000}"/>
    <cellStyle name="20% - Accent5 4 2 2 2 2 4" xfId="11809" xr:uid="{00000000-0005-0000-0000-000013320000}"/>
    <cellStyle name="20% - Accent5 4 2 2 2 2 4 2" xfId="31641" xr:uid="{00000000-0005-0000-0000-000014320000}"/>
    <cellStyle name="20% - Accent5 4 2 2 2 2 5" xfId="21727" xr:uid="{00000000-0005-0000-0000-000015320000}"/>
    <cellStyle name="20% - Accent5 4 2 2 2 3" xfId="3173" xr:uid="{00000000-0005-0000-0000-000016320000}"/>
    <cellStyle name="20% - Accent5 4 2 2 2 3 2" xfId="8130" xr:uid="{00000000-0005-0000-0000-000017320000}"/>
    <cellStyle name="20% - Accent5 4 2 2 2 3 2 2" xfId="18044" xr:uid="{00000000-0005-0000-0000-000018320000}"/>
    <cellStyle name="20% - Accent5 4 2 2 2 3 2 2 2" xfId="37876" xr:uid="{00000000-0005-0000-0000-000019320000}"/>
    <cellStyle name="20% - Accent5 4 2 2 2 3 2 3" xfId="27962" xr:uid="{00000000-0005-0000-0000-00001A320000}"/>
    <cellStyle name="20% - Accent5 4 2 2 2 3 3" xfId="13087" xr:uid="{00000000-0005-0000-0000-00001B320000}"/>
    <cellStyle name="20% - Accent5 4 2 2 2 3 3 2" xfId="32919" xr:uid="{00000000-0005-0000-0000-00001C320000}"/>
    <cellStyle name="20% - Accent5 4 2 2 2 3 4" xfId="23005" xr:uid="{00000000-0005-0000-0000-00001D320000}"/>
    <cellStyle name="20% - Accent5 4 2 2 2 4" xfId="2607" xr:uid="{00000000-0005-0000-0000-00001E320000}"/>
    <cellStyle name="20% - Accent5 4 2 2 2 4 2" xfId="7574" xr:uid="{00000000-0005-0000-0000-00001F320000}"/>
    <cellStyle name="20% - Accent5 4 2 2 2 4 2 2" xfId="17488" xr:uid="{00000000-0005-0000-0000-000020320000}"/>
    <cellStyle name="20% - Accent5 4 2 2 2 4 2 2 2" xfId="37320" xr:uid="{00000000-0005-0000-0000-000021320000}"/>
    <cellStyle name="20% - Accent5 4 2 2 2 4 2 3" xfId="27406" xr:uid="{00000000-0005-0000-0000-000022320000}"/>
    <cellStyle name="20% - Accent5 4 2 2 2 4 3" xfId="12531" xr:uid="{00000000-0005-0000-0000-000023320000}"/>
    <cellStyle name="20% - Accent5 4 2 2 2 4 3 2" xfId="32363" xr:uid="{00000000-0005-0000-0000-000024320000}"/>
    <cellStyle name="20% - Accent5 4 2 2 2 4 4" xfId="22449" xr:uid="{00000000-0005-0000-0000-000025320000}"/>
    <cellStyle name="20% - Accent5 4 2 2 2 5" xfId="1152" xr:uid="{00000000-0005-0000-0000-000026320000}"/>
    <cellStyle name="20% - Accent5 4 2 2 2 5 2" xfId="6128" xr:uid="{00000000-0005-0000-0000-000027320000}"/>
    <cellStyle name="20% - Accent5 4 2 2 2 5 2 2" xfId="16042" xr:uid="{00000000-0005-0000-0000-000028320000}"/>
    <cellStyle name="20% - Accent5 4 2 2 2 5 2 2 2" xfId="35874" xr:uid="{00000000-0005-0000-0000-000029320000}"/>
    <cellStyle name="20% - Accent5 4 2 2 2 5 2 3" xfId="25960" xr:uid="{00000000-0005-0000-0000-00002A320000}"/>
    <cellStyle name="20% - Accent5 4 2 2 2 5 3" xfId="11085" xr:uid="{00000000-0005-0000-0000-00002B320000}"/>
    <cellStyle name="20% - Accent5 4 2 2 2 5 3 2" xfId="30917" xr:uid="{00000000-0005-0000-0000-00002C320000}"/>
    <cellStyle name="20% - Accent5 4 2 2 2 5 4" xfId="21003" xr:uid="{00000000-0005-0000-0000-00002D320000}"/>
    <cellStyle name="20% - Accent5 4 2 2 2 6" xfId="4453" xr:uid="{00000000-0005-0000-0000-00002E320000}"/>
    <cellStyle name="20% - Accent5 4 2 2 2 6 2" xfId="9410" xr:uid="{00000000-0005-0000-0000-00002F320000}"/>
    <cellStyle name="20% - Accent5 4 2 2 2 6 2 2" xfId="19324" xr:uid="{00000000-0005-0000-0000-000030320000}"/>
    <cellStyle name="20% - Accent5 4 2 2 2 6 2 2 2" xfId="39156" xr:uid="{00000000-0005-0000-0000-000031320000}"/>
    <cellStyle name="20% - Accent5 4 2 2 2 6 2 3" xfId="29242" xr:uid="{00000000-0005-0000-0000-000032320000}"/>
    <cellStyle name="20% - Accent5 4 2 2 2 6 3" xfId="14367" xr:uid="{00000000-0005-0000-0000-000033320000}"/>
    <cellStyle name="20% - Accent5 4 2 2 2 6 3 2" xfId="34199" xr:uid="{00000000-0005-0000-0000-000034320000}"/>
    <cellStyle name="20% - Accent5 4 2 2 2 6 4" xfId="24285" xr:uid="{00000000-0005-0000-0000-000035320000}"/>
    <cellStyle name="20% - Accent5 4 2 2 2 7" xfId="5011" xr:uid="{00000000-0005-0000-0000-000036320000}"/>
    <cellStyle name="20% - Accent5 4 2 2 2 7 2" xfId="9968" xr:uid="{00000000-0005-0000-0000-000037320000}"/>
    <cellStyle name="20% - Accent5 4 2 2 2 7 2 2" xfId="19882" xr:uid="{00000000-0005-0000-0000-000038320000}"/>
    <cellStyle name="20% - Accent5 4 2 2 2 7 2 2 2" xfId="39714" xr:uid="{00000000-0005-0000-0000-000039320000}"/>
    <cellStyle name="20% - Accent5 4 2 2 2 7 2 3" xfId="29800" xr:uid="{00000000-0005-0000-0000-00003A320000}"/>
    <cellStyle name="20% - Accent5 4 2 2 2 7 3" xfId="14925" xr:uid="{00000000-0005-0000-0000-00003B320000}"/>
    <cellStyle name="20% - Accent5 4 2 2 2 7 3 2" xfId="34757" xr:uid="{00000000-0005-0000-0000-00003C320000}"/>
    <cellStyle name="20% - Accent5 4 2 2 2 7 4" xfId="24843" xr:uid="{00000000-0005-0000-0000-00003D320000}"/>
    <cellStyle name="20% - Accent5 4 2 2 2 8" xfId="5569" xr:uid="{00000000-0005-0000-0000-00003E320000}"/>
    <cellStyle name="20% - Accent5 4 2 2 2 8 2" xfId="15483" xr:uid="{00000000-0005-0000-0000-00003F320000}"/>
    <cellStyle name="20% - Accent5 4 2 2 2 8 2 2" xfId="35315" xr:uid="{00000000-0005-0000-0000-000040320000}"/>
    <cellStyle name="20% - Accent5 4 2 2 2 8 3" xfId="25401" xr:uid="{00000000-0005-0000-0000-000041320000}"/>
    <cellStyle name="20% - Accent5 4 2 2 2 9" xfId="10526" xr:uid="{00000000-0005-0000-0000-000042320000}"/>
    <cellStyle name="20% - Accent5 4 2 2 2 9 2" xfId="30358" xr:uid="{00000000-0005-0000-0000-000043320000}"/>
    <cellStyle name="20% - Accent5 4 2 2 3" xfId="1525" xr:uid="{00000000-0005-0000-0000-000044320000}"/>
    <cellStyle name="20% - Accent5 4 2 2 3 2" xfId="3538" xr:uid="{00000000-0005-0000-0000-000045320000}"/>
    <cellStyle name="20% - Accent5 4 2 2 3 2 2" xfId="8495" xr:uid="{00000000-0005-0000-0000-000046320000}"/>
    <cellStyle name="20% - Accent5 4 2 2 3 2 2 2" xfId="18409" xr:uid="{00000000-0005-0000-0000-000047320000}"/>
    <cellStyle name="20% - Accent5 4 2 2 3 2 2 2 2" xfId="38241" xr:uid="{00000000-0005-0000-0000-000048320000}"/>
    <cellStyle name="20% - Accent5 4 2 2 3 2 2 3" xfId="28327" xr:uid="{00000000-0005-0000-0000-000049320000}"/>
    <cellStyle name="20% - Accent5 4 2 2 3 2 3" xfId="13452" xr:uid="{00000000-0005-0000-0000-00004A320000}"/>
    <cellStyle name="20% - Accent5 4 2 2 3 2 3 2" xfId="33284" xr:uid="{00000000-0005-0000-0000-00004B320000}"/>
    <cellStyle name="20% - Accent5 4 2 2 3 2 4" xfId="23370" xr:uid="{00000000-0005-0000-0000-00004C320000}"/>
    <cellStyle name="20% - Accent5 4 2 2 3 3" xfId="6493" xr:uid="{00000000-0005-0000-0000-00004D320000}"/>
    <cellStyle name="20% - Accent5 4 2 2 3 3 2" xfId="16407" xr:uid="{00000000-0005-0000-0000-00004E320000}"/>
    <cellStyle name="20% - Accent5 4 2 2 3 3 2 2" xfId="36239" xr:uid="{00000000-0005-0000-0000-00004F320000}"/>
    <cellStyle name="20% - Accent5 4 2 2 3 3 3" xfId="26325" xr:uid="{00000000-0005-0000-0000-000050320000}"/>
    <cellStyle name="20% - Accent5 4 2 2 3 4" xfId="11450" xr:uid="{00000000-0005-0000-0000-000051320000}"/>
    <cellStyle name="20% - Accent5 4 2 2 3 4 2" xfId="31282" xr:uid="{00000000-0005-0000-0000-000052320000}"/>
    <cellStyle name="20% - Accent5 4 2 2 3 5" xfId="21368" xr:uid="{00000000-0005-0000-0000-000053320000}"/>
    <cellStyle name="20% - Accent5 4 2 2 4" xfId="2892" xr:uid="{00000000-0005-0000-0000-000054320000}"/>
    <cellStyle name="20% - Accent5 4 2 2 4 2" xfId="7851" xr:uid="{00000000-0005-0000-0000-000055320000}"/>
    <cellStyle name="20% - Accent5 4 2 2 4 2 2" xfId="17765" xr:uid="{00000000-0005-0000-0000-000056320000}"/>
    <cellStyle name="20% - Accent5 4 2 2 4 2 2 2" xfId="37597" xr:uid="{00000000-0005-0000-0000-000057320000}"/>
    <cellStyle name="20% - Accent5 4 2 2 4 2 3" xfId="27683" xr:uid="{00000000-0005-0000-0000-000058320000}"/>
    <cellStyle name="20% - Accent5 4 2 2 4 3" xfId="12808" xr:uid="{00000000-0005-0000-0000-000059320000}"/>
    <cellStyle name="20% - Accent5 4 2 2 4 3 2" xfId="32640" xr:uid="{00000000-0005-0000-0000-00005A320000}"/>
    <cellStyle name="20% - Accent5 4 2 2 4 4" xfId="22726" xr:uid="{00000000-0005-0000-0000-00005B320000}"/>
    <cellStyle name="20% - Accent5 4 2 2 5" xfId="2248" xr:uid="{00000000-0005-0000-0000-00005C320000}"/>
    <cellStyle name="20% - Accent5 4 2 2 5 2" xfId="7215" xr:uid="{00000000-0005-0000-0000-00005D320000}"/>
    <cellStyle name="20% - Accent5 4 2 2 5 2 2" xfId="17129" xr:uid="{00000000-0005-0000-0000-00005E320000}"/>
    <cellStyle name="20% - Accent5 4 2 2 5 2 2 2" xfId="36961" xr:uid="{00000000-0005-0000-0000-00005F320000}"/>
    <cellStyle name="20% - Accent5 4 2 2 5 2 3" xfId="27047" xr:uid="{00000000-0005-0000-0000-000060320000}"/>
    <cellStyle name="20% - Accent5 4 2 2 5 3" xfId="12172" xr:uid="{00000000-0005-0000-0000-000061320000}"/>
    <cellStyle name="20% - Accent5 4 2 2 5 3 2" xfId="32004" xr:uid="{00000000-0005-0000-0000-000062320000}"/>
    <cellStyle name="20% - Accent5 4 2 2 5 4" xfId="22090" xr:uid="{00000000-0005-0000-0000-000063320000}"/>
    <cellStyle name="20% - Accent5 4 2 2 6" xfId="872" xr:uid="{00000000-0005-0000-0000-000064320000}"/>
    <cellStyle name="20% - Accent5 4 2 2 6 2" xfId="5849" xr:uid="{00000000-0005-0000-0000-000065320000}"/>
    <cellStyle name="20% - Accent5 4 2 2 6 2 2" xfId="15763" xr:uid="{00000000-0005-0000-0000-000066320000}"/>
    <cellStyle name="20% - Accent5 4 2 2 6 2 2 2" xfId="35595" xr:uid="{00000000-0005-0000-0000-000067320000}"/>
    <cellStyle name="20% - Accent5 4 2 2 6 2 3" xfId="25681" xr:uid="{00000000-0005-0000-0000-000068320000}"/>
    <cellStyle name="20% - Accent5 4 2 2 6 3" xfId="10806" xr:uid="{00000000-0005-0000-0000-000069320000}"/>
    <cellStyle name="20% - Accent5 4 2 2 6 3 2" xfId="30638" xr:uid="{00000000-0005-0000-0000-00006A320000}"/>
    <cellStyle name="20% - Accent5 4 2 2 6 4" xfId="20724" xr:uid="{00000000-0005-0000-0000-00006B320000}"/>
    <cellStyle name="20% - Accent5 4 2 2 7" xfId="4174" xr:uid="{00000000-0005-0000-0000-00006C320000}"/>
    <cellStyle name="20% - Accent5 4 2 2 7 2" xfId="9131" xr:uid="{00000000-0005-0000-0000-00006D320000}"/>
    <cellStyle name="20% - Accent5 4 2 2 7 2 2" xfId="19045" xr:uid="{00000000-0005-0000-0000-00006E320000}"/>
    <cellStyle name="20% - Accent5 4 2 2 7 2 2 2" xfId="38877" xr:uid="{00000000-0005-0000-0000-00006F320000}"/>
    <cellStyle name="20% - Accent5 4 2 2 7 2 3" xfId="28963" xr:uid="{00000000-0005-0000-0000-000070320000}"/>
    <cellStyle name="20% - Accent5 4 2 2 7 3" xfId="14088" xr:uid="{00000000-0005-0000-0000-000071320000}"/>
    <cellStyle name="20% - Accent5 4 2 2 7 3 2" xfId="33920" xr:uid="{00000000-0005-0000-0000-000072320000}"/>
    <cellStyle name="20% - Accent5 4 2 2 7 4" xfId="24006" xr:uid="{00000000-0005-0000-0000-000073320000}"/>
    <cellStyle name="20% - Accent5 4 2 2 8" xfId="4732" xr:uid="{00000000-0005-0000-0000-000074320000}"/>
    <cellStyle name="20% - Accent5 4 2 2 8 2" xfId="9689" xr:uid="{00000000-0005-0000-0000-000075320000}"/>
    <cellStyle name="20% - Accent5 4 2 2 8 2 2" xfId="19603" xr:uid="{00000000-0005-0000-0000-000076320000}"/>
    <cellStyle name="20% - Accent5 4 2 2 8 2 2 2" xfId="39435" xr:uid="{00000000-0005-0000-0000-000077320000}"/>
    <cellStyle name="20% - Accent5 4 2 2 8 2 3" xfId="29521" xr:uid="{00000000-0005-0000-0000-000078320000}"/>
    <cellStyle name="20% - Accent5 4 2 2 8 3" xfId="14646" xr:uid="{00000000-0005-0000-0000-000079320000}"/>
    <cellStyle name="20% - Accent5 4 2 2 8 3 2" xfId="34478" xr:uid="{00000000-0005-0000-0000-00007A320000}"/>
    <cellStyle name="20% - Accent5 4 2 2 8 4" xfId="24564" xr:uid="{00000000-0005-0000-0000-00007B320000}"/>
    <cellStyle name="20% - Accent5 4 2 2 9" xfId="5290" xr:uid="{00000000-0005-0000-0000-00007C320000}"/>
    <cellStyle name="20% - Accent5 4 2 2 9 2" xfId="15204" xr:uid="{00000000-0005-0000-0000-00007D320000}"/>
    <cellStyle name="20% - Accent5 4 2 2 9 2 2" xfId="35036" xr:uid="{00000000-0005-0000-0000-00007E320000}"/>
    <cellStyle name="20% - Accent5 4 2 2 9 3" xfId="25122" xr:uid="{00000000-0005-0000-0000-00007F320000}"/>
    <cellStyle name="20% - Accent5 4 2 3" xfId="452" xr:uid="{00000000-0005-0000-0000-000080320000}"/>
    <cellStyle name="20% - Accent5 4 2 3 10" xfId="20305" xr:uid="{00000000-0005-0000-0000-000081320000}"/>
    <cellStyle name="20% - Accent5 4 2 3 2" xfId="1704" xr:uid="{00000000-0005-0000-0000-000082320000}"/>
    <cellStyle name="20% - Accent5 4 2 3 2 2" xfId="3717" xr:uid="{00000000-0005-0000-0000-000083320000}"/>
    <cellStyle name="20% - Accent5 4 2 3 2 2 2" xfId="8674" xr:uid="{00000000-0005-0000-0000-000084320000}"/>
    <cellStyle name="20% - Accent5 4 2 3 2 2 2 2" xfId="18588" xr:uid="{00000000-0005-0000-0000-000085320000}"/>
    <cellStyle name="20% - Accent5 4 2 3 2 2 2 2 2" xfId="38420" xr:uid="{00000000-0005-0000-0000-000086320000}"/>
    <cellStyle name="20% - Accent5 4 2 3 2 2 2 3" xfId="28506" xr:uid="{00000000-0005-0000-0000-000087320000}"/>
    <cellStyle name="20% - Accent5 4 2 3 2 2 3" xfId="13631" xr:uid="{00000000-0005-0000-0000-000088320000}"/>
    <cellStyle name="20% - Accent5 4 2 3 2 2 3 2" xfId="33463" xr:uid="{00000000-0005-0000-0000-000089320000}"/>
    <cellStyle name="20% - Accent5 4 2 3 2 2 4" xfId="23549" xr:uid="{00000000-0005-0000-0000-00008A320000}"/>
    <cellStyle name="20% - Accent5 4 2 3 2 3" xfId="6672" xr:uid="{00000000-0005-0000-0000-00008B320000}"/>
    <cellStyle name="20% - Accent5 4 2 3 2 3 2" xfId="16586" xr:uid="{00000000-0005-0000-0000-00008C320000}"/>
    <cellStyle name="20% - Accent5 4 2 3 2 3 2 2" xfId="36418" xr:uid="{00000000-0005-0000-0000-00008D320000}"/>
    <cellStyle name="20% - Accent5 4 2 3 2 3 3" xfId="26504" xr:uid="{00000000-0005-0000-0000-00008E320000}"/>
    <cellStyle name="20% - Accent5 4 2 3 2 4" xfId="11629" xr:uid="{00000000-0005-0000-0000-00008F320000}"/>
    <cellStyle name="20% - Accent5 4 2 3 2 4 2" xfId="31461" xr:uid="{00000000-0005-0000-0000-000090320000}"/>
    <cellStyle name="20% - Accent5 4 2 3 2 5" xfId="21547" xr:uid="{00000000-0005-0000-0000-000091320000}"/>
    <cellStyle name="20% - Accent5 4 2 3 3" xfId="3034" xr:uid="{00000000-0005-0000-0000-000092320000}"/>
    <cellStyle name="20% - Accent5 4 2 3 3 2" xfId="7991" xr:uid="{00000000-0005-0000-0000-000093320000}"/>
    <cellStyle name="20% - Accent5 4 2 3 3 2 2" xfId="17905" xr:uid="{00000000-0005-0000-0000-000094320000}"/>
    <cellStyle name="20% - Accent5 4 2 3 3 2 2 2" xfId="37737" xr:uid="{00000000-0005-0000-0000-000095320000}"/>
    <cellStyle name="20% - Accent5 4 2 3 3 2 3" xfId="27823" xr:uid="{00000000-0005-0000-0000-000096320000}"/>
    <cellStyle name="20% - Accent5 4 2 3 3 3" xfId="12948" xr:uid="{00000000-0005-0000-0000-000097320000}"/>
    <cellStyle name="20% - Accent5 4 2 3 3 3 2" xfId="32780" xr:uid="{00000000-0005-0000-0000-000098320000}"/>
    <cellStyle name="20% - Accent5 4 2 3 3 4" xfId="22866" xr:uid="{00000000-0005-0000-0000-000099320000}"/>
    <cellStyle name="20% - Accent5 4 2 3 4" xfId="2427" xr:uid="{00000000-0005-0000-0000-00009A320000}"/>
    <cellStyle name="20% - Accent5 4 2 3 4 2" xfId="7394" xr:uid="{00000000-0005-0000-0000-00009B320000}"/>
    <cellStyle name="20% - Accent5 4 2 3 4 2 2" xfId="17308" xr:uid="{00000000-0005-0000-0000-00009C320000}"/>
    <cellStyle name="20% - Accent5 4 2 3 4 2 2 2" xfId="37140" xr:uid="{00000000-0005-0000-0000-00009D320000}"/>
    <cellStyle name="20% - Accent5 4 2 3 4 2 3" xfId="27226" xr:uid="{00000000-0005-0000-0000-00009E320000}"/>
    <cellStyle name="20% - Accent5 4 2 3 4 3" xfId="12351" xr:uid="{00000000-0005-0000-0000-00009F320000}"/>
    <cellStyle name="20% - Accent5 4 2 3 4 3 2" xfId="32183" xr:uid="{00000000-0005-0000-0000-0000A0320000}"/>
    <cellStyle name="20% - Accent5 4 2 3 4 4" xfId="22269" xr:uid="{00000000-0005-0000-0000-0000A1320000}"/>
    <cellStyle name="20% - Accent5 4 2 3 5" xfId="1013" xr:uid="{00000000-0005-0000-0000-0000A2320000}"/>
    <cellStyle name="20% - Accent5 4 2 3 5 2" xfId="5989" xr:uid="{00000000-0005-0000-0000-0000A3320000}"/>
    <cellStyle name="20% - Accent5 4 2 3 5 2 2" xfId="15903" xr:uid="{00000000-0005-0000-0000-0000A4320000}"/>
    <cellStyle name="20% - Accent5 4 2 3 5 2 2 2" xfId="35735" xr:uid="{00000000-0005-0000-0000-0000A5320000}"/>
    <cellStyle name="20% - Accent5 4 2 3 5 2 3" xfId="25821" xr:uid="{00000000-0005-0000-0000-0000A6320000}"/>
    <cellStyle name="20% - Accent5 4 2 3 5 3" xfId="10946" xr:uid="{00000000-0005-0000-0000-0000A7320000}"/>
    <cellStyle name="20% - Accent5 4 2 3 5 3 2" xfId="30778" xr:uid="{00000000-0005-0000-0000-0000A8320000}"/>
    <cellStyle name="20% - Accent5 4 2 3 5 4" xfId="20864" xr:uid="{00000000-0005-0000-0000-0000A9320000}"/>
    <cellStyle name="20% - Accent5 4 2 3 6" xfId="4314" xr:uid="{00000000-0005-0000-0000-0000AA320000}"/>
    <cellStyle name="20% - Accent5 4 2 3 6 2" xfId="9271" xr:uid="{00000000-0005-0000-0000-0000AB320000}"/>
    <cellStyle name="20% - Accent5 4 2 3 6 2 2" xfId="19185" xr:uid="{00000000-0005-0000-0000-0000AC320000}"/>
    <cellStyle name="20% - Accent5 4 2 3 6 2 2 2" xfId="39017" xr:uid="{00000000-0005-0000-0000-0000AD320000}"/>
    <cellStyle name="20% - Accent5 4 2 3 6 2 3" xfId="29103" xr:uid="{00000000-0005-0000-0000-0000AE320000}"/>
    <cellStyle name="20% - Accent5 4 2 3 6 3" xfId="14228" xr:uid="{00000000-0005-0000-0000-0000AF320000}"/>
    <cellStyle name="20% - Accent5 4 2 3 6 3 2" xfId="34060" xr:uid="{00000000-0005-0000-0000-0000B0320000}"/>
    <cellStyle name="20% - Accent5 4 2 3 6 4" xfId="24146" xr:uid="{00000000-0005-0000-0000-0000B1320000}"/>
    <cellStyle name="20% - Accent5 4 2 3 7" xfId="4872" xr:uid="{00000000-0005-0000-0000-0000B2320000}"/>
    <cellStyle name="20% - Accent5 4 2 3 7 2" xfId="9829" xr:uid="{00000000-0005-0000-0000-0000B3320000}"/>
    <cellStyle name="20% - Accent5 4 2 3 7 2 2" xfId="19743" xr:uid="{00000000-0005-0000-0000-0000B4320000}"/>
    <cellStyle name="20% - Accent5 4 2 3 7 2 2 2" xfId="39575" xr:uid="{00000000-0005-0000-0000-0000B5320000}"/>
    <cellStyle name="20% - Accent5 4 2 3 7 2 3" xfId="29661" xr:uid="{00000000-0005-0000-0000-0000B6320000}"/>
    <cellStyle name="20% - Accent5 4 2 3 7 3" xfId="14786" xr:uid="{00000000-0005-0000-0000-0000B7320000}"/>
    <cellStyle name="20% - Accent5 4 2 3 7 3 2" xfId="34618" xr:uid="{00000000-0005-0000-0000-0000B8320000}"/>
    <cellStyle name="20% - Accent5 4 2 3 7 4" xfId="24704" xr:uid="{00000000-0005-0000-0000-0000B9320000}"/>
    <cellStyle name="20% - Accent5 4 2 3 8" xfId="5430" xr:uid="{00000000-0005-0000-0000-0000BA320000}"/>
    <cellStyle name="20% - Accent5 4 2 3 8 2" xfId="15344" xr:uid="{00000000-0005-0000-0000-0000BB320000}"/>
    <cellStyle name="20% - Accent5 4 2 3 8 2 2" xfId="35176" xr:uid="{00000000-0005-0000-0000-0000BC320000}"/>
    <cellStyle name="20% - Accent5 4 2 3 8 3" xfId="25262" xr:uid="{00000000-0005-0000-0000-0000BD320000}"/>
    <cellStyle name="20% - Accent5 4 2 3 9" xfId="10387" xr:uid="{00000000-0005-0000-0000-0000BE320000}"/>
    <cellStyle name="20% - Accent5 4 2 3 9 2" xfId="30219" xr:uid="{00000000-0005-0000-0000-0000BF320000}"/>
    <cellStyle name="20% - Accent5 4 2 4" xfId="1345" xr:uid="{00000000-0005-0000-0000-0000C0320000}"/>
    <cellStyle name="20% - Accent5 4 2 4 2" xfId="3358" xr:uid="{00000000-0005-0000-0000-0000C1320000}"/>
    <cellStyle name="20% - Accent5 4 2 4 2 2" xfId="8315" xr:uid="{00000000-0005-0000-0000-0000C2320000}"/>
    <cellStyle name="20% - Accent5 4 2 4 2 2 2" xfId="18229" xr:uid="{00000000-0005-0000-0000-0000C3320000}"/>
    <cellStyle name="20% - Accent5 4 2 4 2 2 2 2" xfId="38061" xr:uid="{00000000-0005-0000-0000-0000C4320000}"/>
    <cellStyle name="20% - Accent5 4 2 4 2 2 3" xfId="28147" xr:uid="{00000000-0005-0000-0000-0000C5320000}"/>
    <cellStyle name="20% - Accent5 4 2 4 2 3" xfId="13272" xr:uid="{00000000-0005-0000-0000-0000C6320000}"/>
    <cellStyle name="20% - Accent5 4 2 4 2 3 2" xfId="33104" xr:uid="{00000000-0005-0000-0000-0000C7320000}"/>
    <cellStyle name="20% - Accent5 4 2 4 2 4" xfId="23190" xr:uid="{00000000-0005-0000-0000-0000C8320000}"/>
    <cellStyle name="20% - Accent5 4 2 4 3" xfId="6313" xr:uid="{00000000-0005-0000-0000-0000C9320000}"/>
    <cellStyle name="20% - Accent5 4 2 4 3 2" xfId="16227" xr:uid="{00000000-0005-0000-0000-0000CA320000}"/>
    <cellStyle name="20% - Accent5 4 2 4 3 2 2" xfId="36059" xr:uid="{00000000-0005-0000-0000-0000CB320000}"/>
    <cellStyle name="20% - Accent5 4 2 4 3 3" xfId="26145" xr:uid="{00000000-0005-0000-0000-0000CC320000}"/>
    <cellStyle name="20% - Accent5 4 2 4 4" xfId="11270" xr:uid="{00000000-0005-0000-0000-0000CD320000}"/>
    <cellStyle name="20% - Accent5 4 2 4 4 2" xfId="31102" xr:uid="{00000000-0005-0000-0000-0000CE320000}"/>
    <cellStyle name="20% - Accent5 4 2 4 5" xfId="21188" xr:uid="{00000000-0005-0000-0000-0000CF320000}"/>
    <cellStyle name="20% - Accent5 4 2 5" xfId="2752" xr:uid="{00000000-0005-0000-0000-0000D0320000}"/>
    <cellStyle name="20% - Accent5 4 2 5 2" xfId="7712" xr:uid="{00000000-0005-0000-0000-0000D1320000}"/>
    <cellStyle name="20% - Accent5 4 2 5 2 2" xfId="17626" xr:uid="{00000000-0005-0000-0000-0000D2320000}"/>
    <cellStyle name="20% - Accent5 4 2 5 2 2 2" xfId="37458" xr:uid="{00000000-0005-0000-0000-0000D3320000}"/>
    <cellStyle name="20% - Accent5 4 2 5 2 3" xfId="27544" xr:uid="{00000000-0005-0000-0000-0000D4320000}"/>
    <cellStyle name="20% - Accent5 4 2 5 3" xfId="12669" xr:uid="{00000000-0005-0000-0000-0000D5320000}"/>
    <cellStyle name="20% - Accent5 4 2 5 3 2" xfId="32501" xr:uid="{00000000-0005-0000-0000-0000D6320000}"/>
    <cellStyle name="20% - Accent5 4 2 5 4" xfId="22587" xr:uid="{00000000-0005-0000-0000-0000D7320000}"/>
    <cellStyle name="20% - Accent5 4 2 6" xfId="2068" xr:uid="{00000000-0005-0000-0000-0000D8320000}"/>
    <cellStyle name="20% - Accent5 4 2 6 2" xfId="7035" xr:uid="{00000000-0005-0000-0000-0000D9320000}"/>
    <cellStyle name="20% - Accent5 4 2 6 2 2" xfId="16949" xr:uid="{00000000-0005-0000-0000-0000DA320000}"/>
    <cellStyle name="20% - Accent5 4 2 6 2 2 2" xfId="36781" xr:uid="{00000000-0005-0000-0000-0000DB320000}"/>
    <cellStyle name="20% - Accent5 4 2 6 2 3" xfId="26867" xr:uid="{00000000-0005-0000-0000-0000DC320000}"/>
    <cellStyle name="20% - Accent5 4 2 6 3" xfId="11992" xr:uid="{00000000-0005-0000-0000-0000DD320000}"/>
    <cellStyle name="20% - Accent5 4 2 6 3 2" xfId="31824" xr:uid="{00000000-0005-0000-0000-0000DE320000}"/>
    <cellStyle name="20% - Accent5 4 2 6 4" xfId="21910" xr:uid="{00000000-0005-0000-0000-0000DF320000}"/>
    <cellStyle name="20% - Accent5 4 2 7" xfId="733" xr:uid="{00000000-0005-0000-0000-0000E0320000}"/>
    <cellStyle name="20% - Accent5 4 2 7 2" xfId="5710" xr:uid="{00000000-0005-0000-0000-0000E1320000}"/>
    <cellStyle name="20% - Accent5 4 2 7 2 2" xfId="15624" xr:uid="{00000000-0005-0000-0000-0000E2320000}"/>
    <cellStyle name="20% - Accent5 4 2 7 2 2 2" xfId="35456" xr:uid="{00000000-0005-0000-0000-0000E3320000}"/>
    <cellStyle name="20% - Accent5 4 2 7 2 3" xfId="25542" xr:uid="{00000000-0005-0000-0000-0000E4320000}"/>
    <cellStyle name="20% - Accent5 4 2 7 3" xfId="10667" xr:uid="{00000000-0005-0000-0000-0000E5320000}"/>
    <cellStyle name="20% - Accent5 4 2 7 3 2" xfId="30499" xr:uid="{00000000-0005-0000-0000-0000E6320000}"/>
    <cellStyle name="20% - Accent5 4 2 7 4" xfId="20585" xr:uid="{00000000-0005-0000-0000-0000E7320000}"/>
    <cellStyle name="20% - Accent5 4 2 8" xfId="4035" xr:uid="{00000000-0005-0000-0000-0000E8320000}"/>
    <cellStyle name="20% - Accent5 4 2 8 2" xfId="8992" xr:uid="{00000000-0005-0000-0000-0000E9320000}"/>
    <cellStyle name="20% - Accent5 4 2 8 2 2" xfId="18906" xr:uid="{00000000-0005-0000-0000-0000EA320000}"/>
    <cellStyle name="20% - Accent5 4 2 8 2 2 2" xfId="38738" xr:uid="{00000000-0005-0000-0000-0000EB320000}"/>
    <cellStyle name="20% - Accent5 4 2 8 2 3" xfId="28824" xr:uid="{00000000-0005-0000-0000-0000EC320000}"/>
    <cellStyle name="20% - Accent5 4 2 8 3" xfId="13949" xr:uid="{00000000-0005-0000-0000-0000ED320000}"/>
    <cellStyle name="20% - Accent5 4 2 8 3 2" xfId="33781" xr:uid="{00000000-0005-0000-0000-0000EE320000}"/>
    <cellStyle name="20% - Accent5 4 2 8 4" xfId="23867" xr:uid="{00000000-0005-0000-0000-0000EF320000}"/>
    <cellStyle name="20% - Accent5 4 2 9" xfId="4593" xr:uid="{00000000-0005-0000-0000-0000F0320000}"/>
    <cellStyle name="20% - Accent5 4 2 9 2" xfId="9550" xr:uid="{00000000-0005-0000-0000-0000F1320000}"/>
    <cellStyle name="20% - Accent5 4 2 9 2 2" xfId="19464" xr:uid="{00000000-0005-0000-0000-0000F2320000}"/>
    <cellStyle name="20% - Accent5 4 2 9 2 2 2" xfId="39296" xr:uid="{00000000-0005-0000-0000-0000F3320000}"/>
    <cellStyle name="20% - Accent5 4 2 9 2 3" xfId="29382" xr:uid="{00000000-0005-0000-0000-0000F4320000}"/>
    <cellStyle name="20% - Accent5 4 2 9 3" xfId="14507" xr:uid="{00000000-0005-0000-0000-0000F5320000}"/>
    <cellStyle name="20% - Accent5 4 2 9 3 2" xfId="34339" xr:uid="{00000000-0005-0000-0000-0000F6320000}"/>
    <cellStyle name="20% - Accent5 4 2 9 4" xfId="24425" xr:uid="{00000000-0005-0000-0000-0000F7320000}"/>
    <cellStyle name="20% - Accent5 4 3" xfId="243" xr:uid="{00000000-0005-0000-0000-0000F8320000}"/>
    <cellStyle name="20% - Accent5 4 3 10" xfId="10181" xr:uid="{00000000-0005-0000-0000-0000F9320000}"/>
    <cellStyle name="20% - Accent5 4 3 10 2" xfId="30013" xr:uid="{00000000-0005-0000-0000-0000FA320000}"/>
    <cellStyle name="20% - Accent5 4 3 11" xfId="20099" xr:uid="{00000000-0005-0000-0000-0000FB320000}"/>
    <cellStyle name="20% - Accent5 4 3 2" xfId="525" xr:uid="{00000000-0005-0000-0000-0000FC320000}"/>
    <cellStyle name="20% - Accent5 4 3 2 10" xfId="20378" xr:uid="{00000000-0005-0000-0000-0000FD320000}"/>
    <cellStyle name="20% - Accent5 4 3 2 2" xfId="1794" xr:uid="{00000000-0005-0000-0000-0000FE320000}"/>
    <cellStyle name="20% - Accent5 4 3 2 2 2" xfId="3807" xr:uid="{00000000-0005-0000-0000-0000FF320000}"/>
    <cellStyle name="20% - Accent5 4 3 2 2 2 2" xfId="8764" xr:uid="{00000000-0005-0000-0000-000000330000}"/>
    <cellStyle name="20% - Accent5 4 3 2 2 2 2 2" xfId="18678" xr:uid="{00000000-0005-0000-0000-000001330000}"/>
    <cellStyle name="20% - Accent5 4 3 2 2 2 2 2 2" xfId="38510" xr:uid="{00000000-0005-0000-0000-000002330000}"/>
    <cellStyle name="20% - Accent5 4 3 2 2 2 2 3" xfId="28596" xr:uid="{00000000-0005-0000-0000-000003330000}"/>
    <cellStyle name="20% - Accent5 4 3 2 2 2 3" xfId="13721" xr:uid="{00000000-0005-0000-0000-000004330000}"/>
    <cellStyle name="20% - Accent5 4 3 2 2 2 3 2" xfId="33553" xr:uid="{00000000-0005-0000-0000-000005330000}"/>
    <cellStyle name="20% - Accent5 4 3 2 2 2 4" xfId="23639" xr:uid="{00000000-0005-0000-0000-000006330000}"/>
    <cellStyle name="20% - Accent5 4 3 2 2 3" xfId="6762" xr:uid="{00000000-0005-0000-0000-000007330000}"/>
    <cellStyle name="20% - Accent5 4 3 2 2 3 2" xfId="16676" xr:uid="{00000000-0005-0000-0000-000008330000}"/>
    <cellStyle name="20% - Accent5 4 3 2 2 3 2 2" xfId="36508" xr:uid="{00000000-0005-0000-0000-000009330000}"/>
    <cellStyle name="20% - Accent5 4 3 2 2 3 3" xfId="26594" xr:uid="{00000000-0005-0000-0000-00000A330000}"/>
    <cellStyle name="20% - Accent5 4 3 2 2 4" xfId="11719" xr:uid="{00000000-0005-0000-0000-00000B330000}"/>
    <cellStyle name="20% - Accent5 4 3 2 2 4 2" xfId="31551" xr:uid="{00000000-0005-0000-0000-00000C330000}"/>
    <cellStyle name="20% - Accent5 4 3 2 2 5" xfId="21637" xr:uid="{00000000-0005-0000-0000-00000D330000}"/>
    <cellStyle name="20% - Accent5 4 3 2 3" xfId="3107" xr:uid="{00000000-0005-0000-0000-00000E330000}"/>
    <cellStyle name="20% - Accent5 4 3 2 3 2" xfId="8064" xr:uid="{00000000-0005-0000-0000-00000F330000}"/>
    <cellStyle name="20% - Accent5 4 3 2 3 2 2" xfId="17978" xr:uid="{00000000-0005-0000-0000-000010330000}"/>
    <cellStyle name="20% - Accent5 4 3 2 3 2 2 2" xfId="37810" xr:uid="{00000000-0005-0000-0000-000011330000}"/>
    <cellStyle name="20% - Accent5 4 3 2 3 2 3" xfId="27896" xr:uid="{00000000-0005-0000-0000-000012330000}"/>
    <cellStyle name="20% - Accent5 4 3 2 3 3" xfId="13021" xr:uid="{00000000-0005-0000-0000-000013330000}"/>
    <cellStyle name="20% - Accent5 4 3 2 3 3 2" xfId="32853" xr:uid="{00000000-0005-0000-0000-000014330000}"/>
    <cellStyle name="20% - Accent5 4 3 2 3 4" xfId="22939" xr:uid="{00000000-0005-0000-0000-000015330000}"/>
    <cellStyle name="20% - Accent5 4 3 2 4" xfId="2517" xr:uid="{00000000-0005-0000-0000-000016330000}"/>
    <cellStyle name="20% - Accent5 4 3 2 4 2" xfId="7484" xr:uid="{00000000-0005-0000-0000-000017330000}"/>
    <cellStyle name="20% - Accent5 4 3 2 4 2 2" xfId="17398" xr:uid="{00000000-0005-0000-0000-000018330000}"/>
    <cellStyle name="20% - Accent5 4 3 2 4 2 2 2" xfId="37230" xr:uid="{00000000-0005-0000-0000-000019330000}"/>
    <cellStyle name="20% - Accent5 4 3 2 4 2 3" xfId="27316" xr:uid="{00000000-0005-0000-0000-00001A330000}"/>
    <cellStyle name="20% - Accent5 4 3 2 4 3" xfId="12441" xr:uid="{00000000-0005-0000-0000-00001B330000}"/>
    <cellStyle name="20% - Accent5 4 3 2 4 3 2" xfId="32273" xr:uid="{00000000-0005-0000-0000-00001C330000}"/>
    <cellStyle name="20% - Accent5 4 3 2 4 4" xfId="22359" xr:uid="{00000000-0005-0000-0000-00001D330000}"/>
    <cellStyle name="20% - Accent5 4 3 2 5" xfId="1086" xr:uid="{00000000-0005-0000-0000-00001E330000}"/>
    <cellStyle name="20% - Accent5 4 3 2 5 2" xfId="6062" xr:uid="{00000000-0005-0000-0000-00001F330000}"/>
    <cellStyle name="20% - Accent5 4 3 2 5 2 2" xfId="15976" xr:uid="{00000000-0005-0000-0000-000020330000}"/>
    <cellStyle name="20% - Accent5 4 3 2 5 2 2 2" xfId="35808" xr:uid="{00000000-0005-0000-0000-000021330000}"/>
    <cellStyle name="20% - Accent5 4 3 2 5 2 3" xfId="25894" xr:uid="{00000000-0005-0000-0000-000022330000}"/>
    <cellStyle name="20% - Accent5 4 3 2 5 3" xfId="11019" xr:uid="{00000000-0005-0000-0000-000023330000}"/>
    <cellStyle name="20% - Accent5 4 3 2 5 3 2" xfId="30851" xr:uid="{00000000-0005-0000-0000-000024330000}"/>
    <cellStyle name="20% - Accent5 4 3 2 5 4" xfId="20937" xr:uid="{00000000-0005-0000-0000-000025330000}"/>
    <cellStyle name="20% - Accent5 4 3 2 6" xfId="4387" xr:uid="{00000000-0005-0000-0000-000026330000}"/>
    <cellStyle name="20% - Accent5 4 3 2 6 2" xfId="9344" xr:uid="{00000000-0005-0000-0000-000027330000}"/>
    <cellStyle name="20% - Accent5 4 3 2 6 2 2" xfId="19258" xr:uid="{00000000-0005-0000-0000-000028330000}"/>
    <cellStyle name="20% - Accent5 4 3 2 6 2 2 2" xfId="39090" xr:uid="{00000000-0005-0000-0000-000029330000}"/>
    <cellStyle name="20% - Accent5 4 3 2 6 2 3" xfId="29176" xr:uid="{00000000-0005-0000-0000-00002A330000}"/>
    <cellStyle name="20% - Accent5 4 3 2 6 3" xfId="14301" xr:uid="{00000000-0005-0000-0000-00002B330000}"/>
    <cellStyle name="20% - Accent5 4 3 2 6 3 2" xfId="34133" xr:uid="{00000000-0005-0000-0000-00002C330000}"/>
    <cellStyle name="20% - Accent5 4 3 2 6 4" xfId="24219" xr:uid="{00000000-0005-0000-0000-00002D330000}"/>
    <cellStyle name="20% - Accent5 4 3 2 7" xfId="4945" xr:uid="{00000000-0005-0000-0000-00002E330000}"/>
    <cellStyle name="20% - Accent5 4 3 2 7 2" xfId="9902" xr:uid="{00000000-0005-0000-0000-00002F330000}"/>
    <cellStyle name="20% - Accent5 4 3 2 7 2 2" xfId="19816" xr:uid="{00000000-0005-0000-0000-000030330000}"/>
    <cellStyle name="20% - Accent5 4 3 2 7 2 2 2" xfId="39648" xr:uid="{00000000-0005-0000-0000-000031330000}"/>
    <cellStyle name="20% - Accent5 4 3 2 7 2 3" xfId="29734" xr:uid="{00000000-0005-0000-0000-000032330000}"/>
    <cellStyle name="20% - Accent5 4 3 2 7 3" xfId="14859" xr:uid="{00000000-0005-0000-0000-000033330000}"/>
    <cellStyle name="20% - Accent5 4 3 2 7 3 2" xfId="34691" xr:uid="{00000000-0005-0000-0000-000034330000}"/>
    <cellStyle name="20% - Accent5 4 3 2 7 4" xfId="24777" xr:uid="{00000000-0005-0000-0000-000035330000}"/>
    <cellStyle name="20% - Accent5 4 3 2 8" xfId="5503" xr:uid="{00000000-0005-0000-0000-000036330000}"/>
    <cellStyle name="20% - Accent5 4 3 2 8 2" xfId="15417" xr:uid="{00000000-0005-0000-0000-000037330000}"/>
    <cellStyle name="20% - Accent5 4 3 2 8 2 2" xfId="35249" xr:uid="{00000000-0005-0000-0000-000038330000}"/>
    <cellStyle name="20% - Accent5 4 3 2 8 3" xfId="25335" xr:uid="{00000000-0005-0000-0000-000039330000}"/>
    <cellStyle name="20% - Accent5 4 3 2 9" xfId="10460" xr:uid="{00000000-0005-0000-0000-00003A330000}"/>
    <cellStyle name="20% - Accent5 4 3 2 9 2" xfId="30292" xr:uid="{00000000-0005-0000-0000-00003B330000}"/>
    <cellStyle name="20% - Accent5 4 3 3" xfId="1435" xr:uid="{00000000-0005-0000-0000-00003C330000}"/>
    <cellStyle name="20% - Accent5 4 3 3 2" xfId="3448" xr:uid="{00000000-0005-0000-0000-00003D330000}"/>
    <cellStyle name="20% - Accent5 4 3 3 2 2" xfId="8405" xr:uid="{00000000-0005-0000-0000-00003E330000}"/>
    <cellStyle name="20% - Accent5 4 3 3 2 2 2" xfId="18319" xr:uid="{00000000-0005-0000-0000-00003F330000}"/>
    <cellStyle name="20% - Accent5 4 3 3 2 2 2 2" xfId="38151" xr:uid="{00000000-0005-0000-0000-000040330000}"/>
    <cellStyle name="20% - Accent5 4 3 3 2 2 3" xfId="28237" xr:uid="{00000000-0005-0000-0000-000041330000}"/>
    <cellStyle name="20% - Accent5 4 3 3 2 3" xfId="13362" xr:uid="{00000000-0005-0000-0000-000042330000}"/>
    <cellStyle name="20% - Accent5 4 3 3 2 3 2" xfId="33194" xr:uid="{00000000-0005-0000-0000-000043330000}"/>
    <cellStyle name="20% - Accent5 4 3 3 2 4" xfId="23280" xr:uid="{00000000-0005-0000-0000-000044330000}"/>
    <cellStyle name="20% - Accent5 4 3 3 3" xfId="6403" xr:uid="{00000000-0005-0000-0000-000045330000}"/>
    <cellStyle name="20% - Accent5 4 3 3 3 2" xfId="16317" xr:uid="{00000000-0005-0000-0000-000046330000}"/>
    <cellStyle name="20% - Accent5 4 3 3 3 2 2" xfId="36149" xr:uid="{00000000-0005-0000-0000-000047330000}"/>
    <cellStyle name="20% - Accent5 4 3 3 3 3" xfId="26235" xr:uid="{00000000-0005-0000-0000-000048330000}"/>
    <cellStyle name="20% - Accent5 4 3 3 4" xfId="11360" xr:uid="{00000000-0005-0000-0000-000049330000}"/>
    <cellStyle name="20% - Accent5 4 3 3 4 2" xfId="31192" xr:uid="{00000000-0005-0000-0000-00004A330000}"/>
    <cellStyle name="20% - Accent5 4 3 3 5" xfId="21278" xr:uid="{00000000-0005-0000-0000-00004B330000}"/>
    <cellStyle name="20% - Accent5 4 3 4" xfId="2826" xr:uid="{00000000-0005-0000-0000-00004C330000}"/>
    <cellStyle name="20% - Accent5 4 3 4 2" xfId="7785" xr:uid="{00000000-0005-0000-0000-00004D330000}"/>
    <cellStyle name="20% - Accent5 4 3 4 2 2" xfId="17699" xr:uid="{00000000-0005-0000-0000-00004E330000}"/>
    <cellStyle name="20% - Accent5 4 3 4 2 2 2" xfId="37531" xr:uid="{00000000-0005-0000-0000-00004F330000}"/>
    <cellStyle name="20% - Accent5 4 3 4 2 3" xfId="27617" xr:uid="{00000000-0005-0000-0000-000050330000}"/>
    <cellStyle name="20% - Accent5 4 3 4 3" xfId="12742" xr:uid="{00000000-0005-0000-0000-000051330000}"/>
    <cellStyle name="20% - Accent5 4 3 4 3 2" xfId="32574" xr:uid="{00000000-0005-0000-0000-000052330000}"/>
    <cellStyle name="20% - Accent5 4 3 4 4" xfId="22660" xr:uid="{00000000-0005-0000-0000-000053330000}"/>
    <cellStyle name="20% - Accent5 4 3 5" xfId="2158" xr:uid="{00000000-0005-0000-0000-000054330000}"/>
    <cellStyle name="20% - Accent5 4 3 5 2" xfId="7125" xr:uid="{00000000-0005-0000-0000-000055330000}"/>
    <cellStyle name="20% - Accent5 4 3 5 2 2" xfId="17039" xr:uid="{00000000-0005-0000-0000-000056330000}"/>
    <cellStyle name="20% - Accent5 4 3 5 2 2 2" xfId="36871" xr:uid="{00000000-0005-0000-0000-000057330000}"/>
    <cellStyle name="20% - Accent5 4 3 5 2 3" xfId="26957" xr:uid="{00000000-0005-0000-0000-000058330000}"/>
    <cellStyle name="20% - Accent5 4 3 5 3" xfId="12082" xr:uid="{00000000-0005-0000-0000-000059330000}"/>
    <cellStyle name="20% - Accent5 4 3 5 3 2" xfId="31914" xr:uid="{00000000-0005-0000-0000-00005A330000}"/>
    <cellStyle name="20% - Accent5 4 3 5 4" xfId="22000" xr:uid="{00000000-0005-0000-0000-00005B330000}"/>
    <cellStyle name="20% - Accent5 4 3 6" xfId="806" xr:uid="{00000000-0005-0000-0000-00005C330000}"/>
    <cellStyle name="20% - Accent5 4 3 6 2" xfId="5783" xr:uid="{00000000-0005-0000-0000-00005D330000}"/>
    <cellStyle name="20% - Accent5 4 3 6 2 2" xfId="15697" xr:uid="{00000000-0005-0000-0000-00005E330000}"/>
    <cellStyle name="20% - Accent5 4 3 6 2 2 2" xfId="35529" xr:uid="{00000000-0005-0000-0000-00005F330000}"/>
    <cellStyle name="20% - Accent5 4 3 6 2 3" xfId="25615" xr:uid="{00000000-0005-0000-0000-000060330000}"/>
    <cellStyle name="20% - Accent5 4 3 6 3" xfId="10740" xr:uid="{00000000-0005-0000-0000-000061330000}"/>
    <cellStyle name="20% - Accent5 4 3 6 3 2" xfId="30572" xr:uid="{00000000-0005-0000-0000-000062330000}"/>
    <cellStyle name="20% - Accent5 4 3 6 4" xfId="20658" xr:uid="{00000000-0005-0000-0000-000063330000}"/>
    <cellStyle name="20% - Accent5 4 3 7" xfId="4108" xr:uid="{00000000-0005-0000-0000-000064330000}"/>
    <cellStyle name="20% - Accent5 4 3 7 2" xfId="9065" xr:uid="{00000000-0005-0000-0000-000065330000}"/>
    <cellStyle name="20% - Accent5 4 3 7 2 2" xfId="18979" xr:uid="{00000000-0005-0000-0000-000066330000}"/>
    <cellStyle name="20% - Accent5 4 3 7 2 2 2" xfId="38811" xr:uid="{00000000-0005-0000-0000-000067330000}"/>
    <cellStyle name="20% - Accent5 4 3 7 2 3" xfId="28897" xr:uid="{00000000-0005-0000-0000-000068330000}"/>
    <cellStyle name="20% - Accent5 4 3 7 3" xfId="14022" xr:uid="{00000000-0005-0000-0000-000069330000}"/>
    <cellStyle name="20% - Accent5 4 3 7 3 2" xfId="33854" xr:uid="{00000000-0005-0000-0000-00006A330000}"/>
    <cellStyle name="20% - Accent5 4 3 7 4" xfId="23940" xr:uid="{00000000-0005-0000-0000-00006B330000}"/>
    <cellStyle name="20% - Accent5 4 3 8" xfId="4666" xr:uid="{00000000-0005-0000-0000-00006C330000}"/>
    <cellStyle name="20% - Accent5 4 3 8 2" xfId="9623" xr:uid="{00000000-0005-0000-0000-00006D330000}"/>
    <cellStyle name="20% - Accent5 4 3 8 2 2" xfId="19537" xr:uid="{00000000-0005-0000-0000-00006E330000}"/>
    <cellStyle name="20% - Accent5 4 3 8 2 2 2" xfId="39369" xr:uid="{00000000-0005-0000-0000-00006F330000}"/>
    <cellStyle name="20% - Accent5 4 3 8 2 3" xfId="29455" xr:uid="{00000000-0005-0000-0000-000070330000}"/>
    <cellStyle name="20% - Accent5 4 3 8 3" xfId="14580" xr:uid="{00000000-0005-0000-0000-000071330000}"/>
    <cellStyle name="20% - Accent5 4 3 8 3 2" xfId="34412" xr:uid="{00000000-0005-0000-0000-000072330000}"/>
    <cellStyle name="20% - Accent5 4 3 8 4" xfId="24498" xr:uid="{00000000-0005-0000-0000-000073330000}"/>
    <cellStyle name="20% - Accent5 4 3 9" xfId="5224" xr:uid="{00000000-0005-0000-0000-000074330000}"/>
    <cellStyle name="20% - Accent5 4 3 9 2" xfId="15138" xr:uid="{00000000-0005-0000-0000-000075330000}"/>
    <cellStyle name="20% - Accent5 4 3 9 2 2" xfId="34970" xr:uid="{00000000-0005-0000-0000-000076330000}"/>
    <cellStyle name="20% - Accent5 4 3 9 3" xfId="25056" xr:uid="{00000000-0005-0000-0000-000077330000}"/>
    <cellStyle name="20% - Accent5 4 4" xfId="386" xr:uid="{00000000-0005-0000-0000-000078330000}"/>
    <cellStyle name="20% - Accent5 4 4 10" xfId="20239" xr:uid="{00000000-0005-0000-0000-000079330000}"/>
    <cellStyle name="20% - Accent5 4 4 2" xfId="1614" xr:uid="{00000000-0005-0000-0000-00007A330000}"/>
    <cellStyle name="20% - Accent5 4 4 2 2" xfId="3627" xr:uid="{00000000-0005-0000-0000-00007B330000}"/>
    <cellStyle name="20% - Accent5 4 4 2 2 2" xfId="8584" xr:uid="{00000000-0005-0000-0000-00007C330000}"/>
    <cellStyle name="20% - Accent5 4 4 2 2 2 2" xfId="18498" xr:uid="{00000000-0005-0000-0000-00007D330000}"/>
    <cellStyle name="20% - Accent5 4 4 2 2 2 2 2" xfId="38330" xr:uid="{00000000-0005-0000-0000-00007E330000}"/>
    <cellStyle name="20% - Accent5 4 4 2 2 2 3" xfId="28416" xr:uid="{00000000-0005-0000-0000-00007F330000}"/>
    <cellStyle name="20% - Accent5 4 4 2 2 3" xfId="13541" xr:uid="{00000000-0005-0000-0000-000080330000}"/>
    <cellStyle name="20% - Accent5 4 4 2 2 3 2" xfId="33373" xr:uid="{00000000-0005-0000-0000-000081330000}"/>
    <cellStyle name="20% - Accent5 4 4 2 2 4" xfId="23459" xr:uid="{00000000-0005-0000-0000-000082330000}"/>
    <cellStyle name="20% - Accent5 4 4 2 3" xfId="6582" xr:uid="{00000000-0005-0000-0000-000083330000}"/>
    <cellStyle name="20% - Accent5 4 4 2 3 2" xfId="16496" xr:uid="{00000000-0005-0000-0000-000084330000}"/>
    <cellStyle name="20% - Accent5 4 4 2 3 2 2" xfId="36328" xr:uid="{00000000-0005-0000-0000-000085330000}"/>
    <cellStyle name="20% - Accent5 4 4 2 3 3" xfId="26414" xr:uid="{00000000-0005-0000-0000-000086330000}"/>
    <cellStyle name="20% - Accent5 4 4 2 4" xfId="11539" xr:uid="{00000000-0005-0000-0000-000087330000}"/>
    <cellStyle name="20% - Accent5 4 4 2 4 2" xfId="31371" xr:uid="{00000000-0005-0000-0000-000088330000}"/>
    <cellStyle name="20% - Accent5 4 4 2 5" xfId="21457" xr:uid="{00000000-0005-0000-0000-000089330000}"/>
    <cellStyle name="20% - Accent5 4 4 3" xfId="2968" xr:uid="{00000000-0005-0000-0000-00008A330000}"/>
    <cellStyle name="20% - Accent5 4 4 3 2" xfId="7925" xr:uid="{00000000-0005-0000-0000-00008B330000}"/>
    <cellStyle name="20% - Accent5 4 4 3 2 2" xfId="17839" xr:uid="{00000000-0005-0000-0000-00008C330000}"/>
    <cellStyle name="20% - Accent5 4 4 3 2 2 2" xfId="37671" xr:uid="{00000000-0005-0000-0000-00008D330000}"/>
    <cellStyle name="20% - Accent5 4 4 3 2 3" xfId="27757" xr:uid="{00000000-0005-0000-0000-00008E330000}"/>
    <cellStyle name="20% - Accent5 4 4 3 3" xfId="12882" xr:uid="{00000000-0005-0000-0000-00008F330000}"/>
    <cellStyle name="20% - Accent5 4 4 3 3 2" xfId="32714" xr:uid="{00000000-0005-0000-0000-000090330000}"/>
    <cellStyle name="20% - Accent5 4 4 3 4" xfId="22800" xr:uid="{00000000-0005-0000-0000-000091330000}"/>
    <cellStyle name="20% - Accent5 4 4 4" xfId="2337" xr:uid="{00000000-0005-0000-0000-000092330000}"/>
    <cellStyle name="20% - Accent5 4 4 4 2" xfId="7304" xr:uid="{00000000-0005-0000-0000-000093330000}"/>
    <cellStyle name="20% - Accent5 4 4 4 2 2" xfId="17218" xr:uid="{00000000-0005-0000-0000-000094330000}"/>
    <cellStyle name="20% - Accent5 4 4 4 2 2 2" xfId="37050" xr:uid="{00000000-0005-0000-0000-000095330000}"/>
    <cellStyle name="20% - Accent5 4 4 4 2 3" xfId="27136" xr:uid="{00000000-0005-0000-0000-000096330000}"/>
    <cellStyle name="20% - Accent5 4 4 4 3" xfId="12261" xr:uid="{00000000-0005-0000-0000-000097330000}"/>
    <cellStyle name="20% - Accent5 4 4 4 3 2" xfId="32093" xr:uid="{00000000-0005-0000-0000-000098330000}"/>
    <cellStyle name="20% - Accent5 4 4 4 4" xfId="22179" xr:uid="{00000000-0005-0000-0000-000099330000}"/>
    <cellStyle name="20% - Accent5 4 4 5" xfId="947" xr:uid="{00000000-0005-0000-0000-00009A330000}"/>
    <cellStyle name="20% - Accent5 4 4 5 2" xfId="5923" xr:uid="{00000000-0005-0000-0000-00009B330000}"/>
    <cellStyle name="20% - Accent5 4 4 5 2 2" xfId="15837" xr:uid="{00000000-0005-0000-0000-00009C330000}"/>
    <cellStyle name="20% - Accent5 4 4 5 2 2 2" xfId="35669" xr:uid="{00000000-0005-0000-0000-00009D330000}"/>
    <cellStyle name="20% - Accent5 4 4 5 2 3" xfId="25755" xr:uid="{00000000-0005-0000-0000-00009E330000}"/>
    <cellStyle name="20% - Accent5 4 4 5 3" xfId="10880" xr:uid="{00000000-0005-0000-0000-00009F330000}"/>
    <cellStyle name="20% - Accent5 4 4 5 3 2" xfId="30712" xr:uid="{00000000-0005-0000-0000-0000A0330000}"/>
    <cellStyle name="20% - Accent5 4 4 5 4" xfId="20798" xr:uid="{00000000-0005-0000-0000-0000A1330000}"/>
    <cellStyle name="20% - Accent5 4 4 6" xfId="4248" xr:uid="{00000000-0005-0000-0000-0000A2330000}"/>
    <cellStyle name="20% - Accent5 4 4 6 2" xfId="9205" xr:uid="{00000000-0005-0000-0000-0000A3330000}"/>
    <cellStyle name="20% - Accent5 4 4 6 2 2" xfId="19119" xr:uid="{00000000-0005-0000-0000-0000A4330000}"/>
    <cellStyle name="20% - Accent5 4 4 6 2 2 2" xfId="38951" xr:uid="{00000000-0005-0000-0000-0000A5330000}"/>
    <cellStyle name="20% - Accent5 4 4 6 2 3" xfId="29037" xr:uid="{00000000-0005-0000-0000-0000A6330000}"/>
    <cellStyle name="20% - Accent5 4 4 6 3" xfId="14162" xr:uid="{00000000-0005-0000-0000-0000A7330000}"/>
    <cellStyle name="20% - Accent5 4 4 6 3 2" xfId="33994" xr:uid="{00000000-0005-0000-0000-0000A8330000}"/>
    <cellStyle name="20% - Accent5 4 4 6 4" xfId="24080" xr:uid="{00000000-0005-0000-0000-0000A9330000}"/>
    <cellStyle name="20% - Accent5 4 4 7" xfId="4806" xr:uid="{00000000-0005-0000-0000-0000AA330000}"/>
    <cellStyle name="20% - Accent5 4 4 7 2" xfId="9763" xr:uid="{00000000-0005-0000-0000-0000AB330000}"/>
    <cellStyle name="20% - Accent5 4 4 7 2 2" xfId="19677" xr:uid="{00000000-0005-0000-0000-0000AC330000}"/>
    <cellStyle name="20% - Accent5 4 4 7 2 2 2" xfId="39509" xr:uid="{00000000-0005-0000-0000-0000AD330000}"/>
    <cellStyle name="20% - Accent5 4 4 7 2 3" xfId="29595" xr:uid="{00000000-0005-0000-0000-0000AE330000}"/>
    <cellStyle name="20% - Accent5 4 4 7 3" xfId="14720" xr:uid="{00000000-0005-0000-0000-0000AF330000}"/>
    <cellStyle name="20% - Accent5 4 4 7 3 2" xfId="34552" xr:uid="{00000000-0005-0000-0000-0000B0330000}"/>
    <cellStyle name="20% - Accent5 4 4 7 4" xfId="24638" xr:uid="{00000000-0005-0000-0000-0000B1330000}"/>
    <cellStyle name="20% - Accent5 4 4 8" xfId="5364" xr:uid="{00000000-0005-0000-0000-0000B2330000}"/>
    <cellStyle name="20% - Accent5 4 4 8 2" xfId="15278" xr:uid="{00000000-0005-0000-0000-0000B3330000}"/>
    <cellStyle name="20% - Accent5 4 4 8 2 2" xfId="35110" xr:uid="{00000000-0005-0000-0000-0000B4330000}"/>
    <cellStyle name="20% - Accent5 4 4 8 3" xfId="25196" xr:uid="{00000000-0005-0000-0000-0000B5330000}"/>
    <cellStyle name="20% - Accent5 4 4 9" xfId="10321" xr:uid="{00000000-0005-0000-0000-0000B6330000}"/>
    <cellStyle name="20% - Accent5 4 4 9 2" xfId="30153" xr:uid="{00000000-0005-0000-0000-0000B7330000}"/>
    <cellStyle name="20% - Accent5 4 5" xfId="1255" xr:uid="{00000000-0005-0000-0000-0000B8330000}"/>
    <cellStyle name="20% - Accent5 4 5 2" xfId="3268" xr:uid="{00000000-0005-0000-0000-0000B9330000}"/>
    <cellStyle name="20% - Accent5 4 5 2 2" xfId="8225" xr:uid="{00000000-0005-0000-0000-0000BA330000}"/>
    <cellStyle name="20% - Accent5 4 5 2 2 2" xfId="18139" xr:uid="{00000000-0005-0000-0000-0000BB330000}"/>
    <cellStyle name="20% - Accent5 4 5 2 2 2 2" xfId="37971" xr:uid="{00000000-0005-0000-0000-0000BC330000}"/>
    <cellStyle name="20% - Accent5 4 5 2 2 3" xfId="28057" xr:uid="{00000000-0005-0000-0000-0000BD330000}"/>
    <cellStyle name="20% - Accent5 4 5 2 3" xfId="13182" xr:uid="{00000000-0005-0000-0000-0000BE330000}"/>
    <cellStyle name="20% - Accent5 4 5 2 3 2" xfId="33014" xr:uid="{00000000-0005-0000-0000-0000BF330000}"/>
    <cellStyle name="20% - Accent5 4 5 2 4" xfId="23100" xr:uid="{00000000-0005-0000-0000-0000C0330000}"/>
    <cellStyle name="20% - Accent5 4 5 3" xfId="6223" xr:uid="{00000000-0005-0000-0000-0000C1330000}"/>
    <cellStyle name="20% - Accent5 4 5 3 2" xfId="16137" xr:uid="{00000000-0005-0000-0000-0000C2330000}"/>
    <cellStyle name="20% - Accent5 4 5 3 2 2" xfId="35969" xr:uid="{00000000-0005-0000-0000-0000C3330000}"/>
    <cellStyle name="20% - Accent5 4 5 3 3" xfId="26055" xr:uid="{00000000-0005-0000-0000-0000C4330000}"/>
    <cellStyle name="20% - Accent5 4 5 4" xfId="11180" xr:uid="{00000000-0005-0000-0000-0000C5330000}"/>
    <cellStyle name="20% - Accent5 4 5 4 2" xfId="31012" xr:uid="{00000000-0005-0000-0000-0000C6330000}"/>
    <cellStyle name="20% - Accent5 4 5 5" xfId="21098" xr:uid="{00000000-0005-0000-0000-0000C7330000}"/>
    <cellStyle name="20% - Accent5 4 6" xfId="2685" xr:uid="{00000000-0005-0000-0000-0000C8330000}"/>
    <cellStyle name="20% - Accent5 4 6 2" xfId="7646" xr:uid="{00000000-0005-0000-0000-0000C9330000}"/>
    <cellStyle name="20% - Accent5 4 6 2 2" xfId="17560" xr:uid="{00000000-0005-0000-0000-0000CA330000}"/>
    <cellStyle name="20% - Accent5 4 6 2 2 2" xfId="37392" xr:uid="{00000000-0005-0000-0000-0000CB330000}"/>
    <cellStyle name="20% - Accent5 4 6 2 3" xfId="27478" xr:uid="{00000000-0005-0000-0000-0000CC330000}"/>
    <cellStyle name="20% - Accent5 4 6 3" xfId="12603" xr:uid="{00000000-0005-0000-0000-0000CD330000}"/>
    <cellStyle name="20% - Accent5 4 6 3 2" xfId="32435" xr:uid="{00000000-0005-0000-0000-0000CE330000}"/>
    <cellStyle name="20% - Accent5 4 6 4" xfId="22521" xr:uid="{00000000-0005-0000-0000-0000CF330000}"/>
    <cellStyle name="20% - Accent5 4 7" xfId="1978" xr:uid="{00000000-0005-0000-0000-0000D0330000}"/>
    <cellStyle name="20% - Accent5 4 7 2" xfId="6945" xr:uid="{00000000-0005-0000-0000-0000D1330000}"/>
    <cellStyle name="20% - Accent5 4 7 2 2" xfId="16859" xr:uid="{00000000-0005-0000-0000-0000D2330000}"/>
    <cellStyle name="20% - Accent5 4 7 2 2 2" xfId="36691" xr:uid="{00000000-0005-0000-0000-0000D3330000}"/>
    <cellStyle name="20% - Accent5 4 7 2 3" xfId="26777" xr:uid="{00000000-0005-0000-0000-0000D4330000}"/>
    <cellStyle name="20% - Accent5 4 7 3" xfId="11902" xr:uid="{00000000-0005-0000-0000-0000D5330000}"/>
    <cellStyle name="20% - Accent5 4 7 3 2" xfId="31734" xr:uid="{00000000-0005-0000-0000-0000D6330000}"/>
    <cellStyle name="20% - Accent5 4 7 4" xfId="21820" xr:uid="{00000000-0005-0000-0000-0000D7330000}"/>
    <cellStyle name="20% - Accent5 4 8" xfId="667" xr:uid="{00000000-0005-0000-0000-0000D8330000}"/>
    <cellStyle name="20% - Accent5 4 8 2" xfId="5644" xr:uid="{00000000-0005-0000-0000-0000D9330000}"/>
    <cellStyle name="20% - Accent5 4 8 2 2" xfId="15558" xr:uid="{00000000-0005-0000-0000-0000DA330000}"/>
    <cellStyle name="20% - Accent5 4 8 2 2 2" xfId="35390" xr:uid="{00000000-0005-0000-0000-0000DB330000}"/>
    <cellStyle name="20% - Accent5 4 8 2 3" xfId="25476" xr:uid="{00000000-0005-0000-0000-0000DC330000}"/>
    <cellStyle name="20% - Accent5 4 8 3" xfId="10601" xr:uid="{00000000-0005-0000-0000-0000DD330000}"/>
    <cellStyle name="20% - Accent5 4 8 3 2" xfId="30433" xr:uid="{00000000-0005-0000-0000-0000DE330000}"/>
    <cellStyle name="20% - Accent5 4 8 4" xfId="20519" xr:uid="{00000000-0005-0000-0000-0000DF330000}"/>
    <cellStyle name="20% - Accent5 4 9" xfId="3969" xr:uid="{00000000-0005-0000-0000-0000E0330000}"/>
    <cellStyle name="20% - Accent5 4 9 2" xfId="8926" xr:uid="{00000000-0005-0000-0000-0000E1330000}"/>
    <cellStyle name="20% - Accent5 4 9 2 2" xfId="18840" xr:uid="{00000000-0005-0000-0000-0000E2330000}"/>
    <cellStyle name="20% - Accent5 4 9 2 2 2" xfId="38672" xr:uid="{00000000-0005-0000-0000-0000E3330000}"/>
    <cellStyle name="20% - Accent5 4 9 2 3" xfId="28758" xr:uid="{00000000-0005-0000-0000-0000E4330000}"/>
    <cellStyle name="20% - Accent5 4 9 3" xfId="13883" xr:uid="{00000000-0005-0000-0000-0000E5330000}"/>
    <cellStyle name="20% - Accent5 4 9 3 2" xfId="33715" xr:uid="{00000000-0005-0000-0000-0000E6330000}"/>
    <cellStyle name="20% - Accent5 4 9 4" xfId="23801" xr:uid="{00000000-0005-0000-0000-0000E7330000}"/>
    <cellStyle name="20% - Accent5 5" xfId="130" xr:uid="{00000000-0005-0000-0000-0000E8330000}"/>
    <cellStyle name="20% - Accent5 5 10" xfId="5112" xr:uid="{00000000-0005-0000-0000-0000E9330000}"/>
    <cellStyle name="20% - Accent5 5 10 2" xfId="15026" xr:uid="{00000000-0005-0000-0000-0000EA330000}"/>
    <cellStyle name="20% - Accent5 5 10 2 2" xfId="34858" xr:uid="{00000000-0005-0000-0000-0000EB330000}"/>
    <cellStyle name="20% - Accent5 5 10 3" xfId="24944" xr:uid="{00000000-0005-0000-0000-0000EC330000}"/>
    <cellStyle name="20% - Accent5 5 11" xfId="10069" xr:uid="{00000000-0005-0000-0000-0000ED330000}"/>
    <cellStyle name="20% - Accent5 5 11 2" xfId="29901" xr:uid="{00000000-0005-0000-0000-0000EE330000}"/>
    <cellStyle name="20% - Accent5 5 12" xfId="19987" xr:uid="{00000000-0005-0000-0000-0000EF330000}"/>
    <cellStyle name="20% - Accent5 5 2" xfId="270" xr:uid="{00000000-0005-0000-0000-0000F0330000}"/>
    <cellStyle name="20% - Accent5 5 2 10" xfId="10208" xr:uid="{00000000-0005-0000-0000-0000F1330000}"/>
    <cellStyle name="20% - Accent5 5 2 10 2" xfId="30040" xr:uid="{00000000-0005-0000-0000-0000F2330000}"/>
    <cellStyle name="20% - Accent5 5 2 11" xfId="20126" xr:uid="{00000000-0005-0000-0000-0000F3330000}"/>
    <cellStyle name="20% - Accent5 5 2 2" xfId="552" xr:uid="{00000000-0005-0000-0000-0000F4330000}"/>
    <cellStyle name="20% - Accent5 5 2 2 10" xfId="20405" xr:uid="{00000000-0005-0000-0000-0000F5330000}"/>
    <cellStyle name="20% - Accent5 5 2 2 2" xfId="1824" xr:uid="{00000000-0005-0000-0000-0000F6330000}"/>
    <cellStyle name="20% - Accent5 5 2 2 2 2" xfId="3837" xr:uid="{00000000-0005-0000-0000-0000F7330000}"/>
    <cellStyle name="20% - Accent5 5 2 2 2 2 2" xfId="8794" xr:uid="{00000000-0005-0000-0000-0000F8330000}"/>
    <cellStyle name="20% - Accent5 5 2 2 2 2 2 2" xfId="18708" xr:uid="{00000000-0005-0000-0000-0000F9330000}"/>
    <cellStyle name="20% - Accent5 5 2 2 2 2 2 2 2" xfId="38540" xr:uid="{00000000-0005-0000-0000-0000FA330000}"/>
    <cellStyle name="20% - Accent5 5 2 2 2 2 2 3" xfId="28626" xr:uid="{00000000-0005-0000-0000-0000FB330000}"/>
    <cellStyle name="20% - Accent5 5 2 2 2 2 3" xfId="13751" xr:uid="{00000000-0005-0000-0000-0000FC330000}"/>
    <cellStyle name="20% - Accent5 5 2 2 2 2 3 2" xfId="33583" xr:uid="{00000000-0005-0000-0000-0000FD330000}"/>
    <cellStyle name="20% - Accent5 5 2 2 2 2 4" xfId="23669" xr:uid="{00000000-0005-0000-0000-0000FE330000}"/>
    <cellStyle name="20% - Accent5 5 2 2 2 3" xfId="6792" xr:uid="{00000000-0005-0000-0000-0000FF330000}"/>
    <cellStyle name="20% - Accent5 5 2 2 2 3 2" xfId="16706" xr:uid="{00000000-0005-0000-0000-000000340000}"/>
    <cellStyle name="20% - Accent5 5 2 2 2 3 2 2" xfId="36538" xr:uid="{00000000-0005-0000-0000-000001340000}"/>
    <cellStyle name="20% - Accent5 5 2 2 2 3 3" xfId="26624" xr:uid="{00000000-0005-0000-0000-000002340000}"/>
    <cellStyle name="20% - Accent5 5 2 2 2 4" xfId="11749" xr:uid="{00000000-0005-0000-0000-000003340000}"/>
    <cellStyle name="20% - Accent5 5 2 2 2 4 2" xfId="31581" xr:uid="{00000000-0005-0000-0000-000004340000}"/>
    <cellStyle name="20% - Accent5 5 2 2 2 5" xfId="21667" xr:uid="{00000000-0005-0000-0000-000005340000}"/>
    <cellStyle name="20% - Accent5 5 2 2 3" xfId="3134" xr:uid="{00000000-0005-0000-0000-000006340000}"/>
    <cellStyle name="20% - Accent5 5 2 2 3 2" xfId="8091" xr:uid="{00000000-0005-0000-0000-000007340000}"/>
    <cellStyle name="20% - Accent5 5 2 2 3 2 2" xfId="18005" xr:uid="{00000000-0005-0000-0000-000008340000}"/>
    <cellStyle name="20% - Accent5 5 2 2 3 2 2 2" xfId="37837" xr:uid="{00000000-0005-0000-0000-000009340000}"/>
    <cellStyle name="20% - Accent5 5 2 2 3 2 3" xfId="27923" xr:uid="{00000000-0005-0000-0000-00000A340000}"/>
    <cellStyle name="20% - Accent5 5 2 2 3 3" xfId="13048" xr:uid="{00000000-0005-0000-0000-00000B340000}"/>
    <cellStyle name="20% - Accent5 5 2 2 3 3 2" xfId="32880" xr:uid="{00000000-0005-0000-0000-00000C340000}"/>
    <cellStyle name="20% - Accent5 5 2 2 3 4" xfId="22966" xr:uid="{00000000-0005-0000-0000-00000D340000}"/>
    <cellStyle name="20% - Accent5 5 2 2 4" xfId="2547" xr:uid="{00000000-0005-0000-0000-00000E340000}"/>
    <cellStyle name="20% - Accent5 5 2 2 4 2" xfId="7514" xr:uid="{00000000-0005-0000-0000-00000F340000}"/>
    <cellStyle name="20% - Accent5 5 2 2 4 2 2" xfId="17428" xr:uid="{00000000-0005-0000-0000-000010340000}"/>
    <cellStyle name="20% - Accent5 5 2 2 4 2 2 2" xfId="37260" xr:uid="{00000000-0005-0000-0000-000011340000}"/>
    <cellStyle name="20% - Accent5 5 2 2 4 2 3" xfId="27346" xr:uid="{00000000-0005-0000-0000-000012340000}"/>
    <cellStyle name="20% - Accent5 5 2 2 4 3" xfId="12471" xr:uid="{00000000-0005-0000-0000-000013340000}"/>
    <cellStyle name="20% - Accent5 5 2 2 4 3 2" xfId="32303" xr:uid="{00000000-0005-0000-0000-000014340000}"/>
    <cellStyle name="20% - Accent5 5 2 2 4 4" xfId="22389" xr:uid="{00000000-0005-0000-0000-000015340000}"/>
    <cellStyle name="20% - Accent5 5 2 2 5" xfId="1113" xr:uid="{00000000-0005-0000-0000-000016340000}"/>
    <cellStyle name="20% - Accent5 5 2 2 5 2" xfId="6089" xr:uid="{00000000-0005-0000-0000-000017340000}"/>
    <cellStyle name="20% - Accent5 5 2 2 5 2 2" xfId="16003" xr:uid="{00000000-0005-0000-0000-000018340000}"/>
    <cellStyle name="20% - Accent5 5 2 2 5 2 2 2" xfId="35835" xr:uid="{00000000-0005-0000-0000-000019340000}"/>
    <cellStyle name="20% - Accent5 5 2 2 5 2 3" xfId="25921" xr:uid="{00000000-0005-0000-0000-00001A340000}"/>
    <cellStyle name="20% - Accent5 5 2 2 5 3" xfId="11046" xr:uid="{00000000-0005-0000-0000-00001B340000}"/>
    <cellStyle name="20% - Accent5 5 2 2 5 3 2" xfId="30878" xr:uid="{00000000-0005-0000-0000-00001C340000}"/>
    <cellStyle name="20% - Accent5 5 2 2 5 4" xfId="20964" xr:uid="{00000000-0005-0000-0000-00001D340000}"/>
    <cellStyle name="20% - Accent5 5 2 2 6" xfId="4414" xr:uid="{00000000-0005-0000-0000-00001E340000}"/>
    <cellStyle name="20% - Accent5 5 2 2 6 2" xfId="9371" xr:uid="{00000000-0005-0000-0000-00001F340000}"/>
    <cellStyle name="20% - Accent5 5 2 2 6 2 2" xfId="19285" xr:uid="{00000000-0005-0000-0000-000020340000}"/>
    <cellStyle name="20% - Accent5 5 2 2 6 2 2 2" xfId="39117" xr:uid="{00000000-0005-0000-0000-000021340000}"/>
    <cellStyle name="20% - Accent5 5 2 2 6 2 3" xfId="29203" xr:uid="{00000000-0005-0000-0000-000022340000}"/>
    <cellStyle name="20% - Accent5 5 2 2 6 3" xfId="14328" xr:uid="{00000000-0005-0000-0000-000023340000}"/>
    <cellStyle name="20% - Accent5 5 2 2 6 3 2" xfId="34160" xr:uid="{00000000-0005-0000-0000-000024340000}"/>
    <cellStyle name="20% - Accent5 5 2 2 6 4" xfId="24246" xr:uid="{00000000-0005-0000-0000-000025340000}"/>
    <cellStyle name="20% - Accent5 5 2 2 7" xfId="4972" xr:uid="{00000000-0005-0000-0000-000026340000}"/>
    <cellStyle name="20% - Accent5 5 2 2 7 2" xfId="9929" xr:uid="{00000000-0005-0000-0000-000027340000}"/>
    <cellStyle name="20% - Accent5 5 2 2 7 2 2" xfId="19843" xr:uid="{00000000-0005-0000-0000-000028340000}"/>
    <cellStyle name="20% - Accent5 5 2 2 7 2 2 2" xfId="39675" xr:uid="{00000000-0005-0000-0000-000029340000}"/>
    <cellStyle name="20% - Accent5 5 2 2 7 2 3" xfId="29761" xr:uid="{00000000-0005-0000-0000-00002A340000}"/>
    <cellStyle name="20% - Accent5 5 2 2 7 3" xfId="14886" xr:uid="{00000000-0005-0000-0000-00002B340000}"/>
    <cellStyle name="20% - Accent5 5 2 2 7 3 2" xfId="34718" xr:uid="{00000000-0005-0000-0000-00002C340000}"/>
    <cellStyle name="20% - Accent5 5 2 2 7 4" xfId="24804" xr:uid="{00000000-0005-0000-0000-00002D340000}"/>
    <cellStyle name="20% - Accent5 5 2 2 8" xfId="5530" xr:uid="{00000000-0005-0000-0000-00002E340000}"/>
    <cellStyle name="20% - Accent5 5 2 2 8 2" xfId="15444" xr:uid="{00000000-0005-0000-0000-00002F340000}"/>
    <cellStyle name="20% - Accent5 5 2 2 8 2 2" xfId="35276" xr:uid="{00000000-0005-0000-0000-000030340000}"/>
    <cellStyle name="20% - Accent5 5 2 2 8 3" xfId="25362" xr:uid="{00000000-0005-0000-0000-000031340000}"/>
    <cellStyle name="20% - Accent5 5 2 2 9" xfId="10487" xr:uid="{00000000-0005-0000-0000-000032340000}"/>
    <cellStyle name="20% - Accent5 5 2 2 9 2" xfId="30319" xr:uid="{00000000-0005-0000-0000-000033340000}"/>
    <cellStyle name="20% - Accent5 5 2 3" xfId="1465" xr:uid="{00000000-0005-0000-0000-000034340000}"/>
    <cellStyle name="20% - Accent5 5 2 3 2" xfId="3478" xr:uid="{00000000-0005-0000-0000-000035340000}"/>
    <cellStyle name="20% - Accent5 5 2 3 2 2" xfId="8435" xr:uid="{00000000-0005-0000-0000-000036340000}"/>
    <cellStyle name="20% - Accent5 5 2 3 2 2 2" xfId="18349" xr:uid="{00000000-0005-0000-0000-000037340000}"/>
    <cellStyle name="20% - Accent5 5 2 3 2 2 2 2" xfId="38181" xr:uid="{00000000-0005-0000-0000-000038340000}"/>
    <cellStyle name="20% - Accent5 5 2 3 2 2 3" xfId="28267" xr:uid="{00000000-0005-0000-0000-000039340000}"/>
    <cellStyle name="20% - Accent5 5 2 3 2 3" xfId="13392" xr:uid="{00000000-0005-0000-0000-00003A340000}"/>
    <cellStyle name="20% - Accent5 5 2 3 2 3 2" xfId="33224" xr:uid="{00000000-0005-0000-0000-00003B340000}"/>
    <cellStyle name="20% - Accent5 5 2 3 2 4" xfId="23310" xr:uid="{00000000-0005-0000-0000-00003C340000}"/>
    <cellStyle name="20% - Accent5 5 2 3 3" xfId="6433" xr:uid="{00000000-0005-0000-0000-00003D340000}"/>
    <cellStyle name="20% - Accent5 5 2 3 3 2" xfId="16347" xr:uid="{00000000-0005-0000-0000-00003E340000}"/>
    <cellStyle name="20% - Accent5 5 2 3 3 2 2" xfId="36179" xr:uid="{00000000-0005-0000-0000-00003F340000}"/>
    <cellStyle name="20% - Accent5 5 2 3 3 3" xfId="26265" xr:uid="{00000000-0005-0000-0000-000040340000}"/>
    <cellStyle name="20% - Accent5 5 2 3 4" xfId="11390" xr:uid="{00000000-0005-0000-0000-000041340000}"/>
    <cellStyle name="20% - Accent5 5 2 3 4 2" xfId="31222" xr:uid="{00000000-0005-0000-0000-000042340000}"/>
    <cellStyle name="20% - Accent5 5 2 3 5" xfId="21308" xr:uid="{00000000-0005-0000-0000-000043340000}"/>
    <cellStyle name="20% - Accent5 5 2 4" xfId="2853" xr:uid="{00000000-0005-0000-0000-000044340000}"/>
    <cellStyle name="20% - Accent5 5 2 4 2" xfId="7812" xr:uid="{00000000-0005-0000-0000-000045340000}"/>
    <cellStyle name="20% - Accent5 5 2 4 2 2" xfId="17726" xr:uid="{00000000-0005-0000-0000-000046340000}"/>
    <cellStyle name="20% - Accent5 5 2 4 2 2 2" xfId="37558" xr:uid="{00000000-0005-0000-0000-000047340000}"/>
    <cellStyle name="20% - Accent5 5 2 4 2 3" xfId="27644" xr:uid="{00000000-0005-0000-0000-000048340000}"/>
    <cellStyle name="20% - Accent5 5 2 4 3" xfId="12769" xr:uid="{00000000-0005-0000-0000-000049340000}"/>
    <cellStyle name="20% - Accent5 5 2 4 3 2" xfId="32601" xr:uid="{00000000-0005-0000-0000-00004A340000}"/>
    <cellStyle name="20% - Accent5 5 2 4 4" xfId="22687" xr:uid="{00000000-0005-0000-0000-00004B340000}"/>
    <cellStyle name="20% - Accent5 5 2 5" xfId="2188" xr:uid="{00000000-0005-0000-0000-00004C340000}"/>
    <cellStyle name="20% - Accent5 5 2 5 2" xfId="7155" xr:uid="{00000000-0005-0000-0000-00004D340000}"/>
    <cellStyle name="20% - Accent5 5 2 5 2 2" xfId="17069" xr:uid="{00000000-0005-0000-0000-00004E340000}"/>
    <cellStyle name="20% - Accent5 5 2 5 2 2 2" xfId="36901" xr:uid="{00000000-0005-0000-0000-00004F340000}"/>
    <cellStyle name="20% - Accent5 5 2 5 2 3" xfId="26987" xr:uid="{00000000-0005-0000-0000-000050340000}"/>
    <cellStyle name="20% - Accent5 5 2 5 3" xfId="12112" xr:uid="{00000000-0005-0000-0000-000051340000}"/>
    <cellStyle name="20% - Accent5 5 2 5 3 2" xfId="31944" xr:uid="{00000000-0005-0000-0000-000052340000}"/>
    <cellStyle name="20% - Accent5 5 2 5 4" xfId="22030" xr:uid="{00000000-0005-0000-0000-000053340000}"/>
    <cellStyle name="20% - Accent5 5 2 6" xfId="833" xr:uid="{00000000-0005-0000-0000-000054340000}"/>
    <cellStyle name="20% - Accent5 5 2 6 2" xfId="5810" xr:uid="{00000000-0005-0000-0000-000055340000}"/>
    <cellStyle name="20% - Accent5 5 2 6 2 2" xfId="15724" xr:uid="{00000000-0005-0000-0000-000056340000}"/>
    <cellStyle name="20% - Accent5 5 2 6 2 2 2" xfId="35556" xr:uid="{00000000-0005-0000-0000-000057340000}"/>
    <cellStyle name="20% - Accent5 5 2 6 2 3" xfId="25642" xr:uid="{00000000-0005-0000-0000-000058340000}"/>
    <cellStyle name="20% - Accent5 5 2 6 3" xfId="10767" xr:uid="{00000000-0005-0000-0000-000059340000}"/>
    <cellStyle name="20% - Accent5 5 2 6 3 2" xfId="30599" xr:uid="{00000000-0005-0000-0000-00005A340000}"/>
    <cellStyle name="20% - Accent5 5 2 6 4" xfId="20685" xr:uid="{00000000-0005-0000-0000-00005B340000}"/>
    <cellStyle name="20% - Accent5 5 2 7" xfId="4135" xr:uid="{00000000-0005-0000-0000-00005C340000}"/>
    <cellStyle name="20% - Accent5 5 2 7 2" xfId="9092" xr:uid="{00000000-0005-0000-0000-00005D340000}"/>
    <cellStyle name="20% - Accent5 5 2 7 2 2" xfId="19006" xr:uid="{00000000-0005-0000-0000-00005E340000}"/>
    <cellStyle name="20% - Accent5 5 2 7 2 2 2" xfId="38838" xr:uid="{00000000-0005-0000-0000-00005F340000}"/>
    <cellStyle name="20% - Accent5 5 2 7 2 3" xfId="28924" xr:uid="{00000000-0005-0000-0000-000060340000}"/>
    <cellStyle name="20% - Accent5 5 2 7 3" xfId="14049" xr:uid="{00000000-0005-0000-0000-000061340000}"/>
    <cellStyle name="20% - Accent5 5 2 7 3 2" xfId="33881" xr:uid="{00000000-0005-0000-0000-000062340000}"/>
    <cellStyle name="20% - Accent5 5 2 7 4" xfId="23967" xr:uid="{00000000-0005-0000-0000-000063340000}"/>
    <cellStyle name="20% - Accent5 5 2 8" xfId="4693" xr:uid="{00000000-0005-0000-0000-000064340000}"/>
    <cellStyle name="20% - Accent5 5 2 8 2" xfId="9650" xr:uid="{00000000-0005-0000-0000-000065340000}"/>
    <cellStyle name="20% - Accent5 5 2 8 2 2" xfId="19564" xr:uid="{00000000-0005-0000-0000-000066340000}"/>
    <cellStyle name="20% - Accent5 5 2 8 2 2 2" xfId="39396" xr:uid="{00000000-0005-0000-0000-000067340000}"/>
    <cellStyle name="20% - Accent5 5 2 8 2 3" xfId="29482" xr:uid="{00000000-0005-0000-0000-000068340000}"/>
    <cellStyle name="20% - Accent5 5 2 8 3" xfId="14607" xr:uid="{00000000-0005-0000-0000-000069340000}"/>
    <cellStyle name="20% - Accent5 5 2 8 3 2" xfId="34439" xr:uid="{00000000-0005-0000-0000-00006A340000}"/>
    <cellStyle name="20% - Accent5 5 2 8 4" xfId="24525" xr:uid="{00000000-0005-0000-0000-00006B340000}"/>
    <cellStyle name="20% - Accent5 5 2 9" xfId="5251" xr:uid="{00000000-0005-0000-0000-00006C340000}"/>
    <cellStyle name="20% - Accent5 5 2 9 2" xfId="15165" xr:uid="{00000000-0005-0000-0000-00006D340000}"/>
    <cellStyle name="20% - Accent5 5 2 9 2 2" xfId="34997" xr:uid="{00000000-0005-0000-0000-00006E340000}"/>
    <cellStyle name="20% - Accent5 5 2 9 3" xfId="25083" xr:uid="{00000000-0005-0000-0000-00006F340000}"/>
    <cellStyle name="20% - Accent5 5 3" xfId="413" xr:uid="{00000000-0005-0000-0000-000070340000}"/>
    <cellStyle name="20% - Accent5 5 3 10" xfId="20266" xr:uid="{00000000-0005-0000-0000-000071340000}"/>
    <cellStyle name="20% - Accent5 5 3 2" xfId="1644" xr:uid="{00000000-0005-0000-0000-000072340000}"/>
    <cellStyle name="20% - Accent5 5 3 2 2" xfId="3657" xr:uid="{00000000-0005-0000-0000-000073340000}"/>
    <cellStyle name="20% - Accent5 5 3 2 2 2" xfId="8614" xr:uid="{00000000-0005-0000-0000-000074340000}"/>
    <cellStyle name="20% - Accent5 5 3 2 2 2 2" xfId="18528" xr:uid="{00000000-0005-0000-0000-000075340000}"/>
    <cellStyle name="20% - Accent5 5 3 2 2 2 2 2" xfId="38360" xr:uid="{00000000-0005-0000-0000-000076340000}"/>
    <cellStyle name="20% - Accent5 5 3 2 2 2 3" xfId="28446" xr:uid="{00000000-0005-0000-0000-000077340000}"/>
    <cellStyle name="20% - Accent5 5 3 2 2 3" xfId="13571" xr:uid="{00000000-0005-0000-0000-000078340000}"/>
    <cellStyle name="20% - Accent5 5 3 2 2 3 2" xfId="33403" xr:uid="{00000000-0005-0000-0000-000079340000}"/>
    <cellStyle name="20% - Accent5 5 3 2 2 4" xfId="23489" xr:uid="{00000000-0005-0000-0000-00007A340000}"/>
    <cellStyle name="20% - Accent5 5 3 2 3" xfId="6612" xr:uid="{00000000-0005-0000-0000-00007B340000}"/>
    <cellStyle name="20% - Accent5 5 3 2 3 2" xfId="16526" xr:uid="{00000000-0005-0000-0000-00007C340000}"/>
    <cellStyle name="20% - Accent5 5 3 2 3 2 2" xfId="36358" xr:uid="{00000000-0005-0000-0000-00007D340000}"/>
    <cellStyle name="20% - Accent5 5 3 2 3 3" xfId="26444" xr:uid="{00000000-0005-0000-0000-00007E340000}"/>
    <cellStyle name="20% - Accent5 5 3 2 4" xfId="11569" xr:uid="{00000000-0005-0000-0000-00007F340000}"/>
    <cellStyle name="20% - Accent5 5 3 2 4 2" xfId="31401" xr:uid="{00000000-0005-0000-0000-000080340000}"/>
    <cellStyle name="20% - Accent5 5 3 2 5" xfId="21487" xr:uid="{00000000-0005-0000-0000-000081340000}"/>
    <cellStyle name="20% - Accent5 5 3 3" xfId="2995" xr:uid="{00000000-0005-0000-0000-000082340000}"/>
    <cellStyle name="20% - Accent5 5 3 3 2" xfId="7952" xr:uid="{00000000-0005-0000-0000-000083340000}"/>
    <cellStyle name="20% - Accent5 5 3 3 2 2" xfId="17866" xr:uid="{00000000-0005-0000-0000-000084340000}"/>
    <cellStyle name="20% - Accent5 5 3 3 2 2 2" xfId="37698" xr:uid="{00000000-0005-0000-0000-000085340000}"/>
    <cellStyle name="20% - Accent5 5 3 3 2 3" xfId="27784" xr:uid="{00000000-0005-0000-0000-000086340000}"/>
    <cellStyle name="20% - Accent5 5 3 3 3" xfId="12909" xr:uid="{00000000-0005-0000-0000-000087340000}"/>
    <cellStyle name="20% - Accent5 5 3 3 3 2" xfId="32741" xr:uid="{00000000-0005-0000-0000-000088340000}"/>
    <cellStyle name="20% - Accent5 5 3 3 4" xfId="22827" xr:uid="{00000000-0005-0000-0000-000089340000}"/>
    <cellStyle name="20% - Accent5 5 3 4" xfId="2367" xr:uid="{00000000-0005-0000-0000-00008A340000}"/>
    <cellStyle name="20% - Accent5 5 3 4 2" xfId="7334" xr:uid="{00000000-0005-0000-0000-00008B340000}"/>
    <cellStyle name="20% - Accent5 5 3 4 2 2" xfId="17248" xr:uid="{00000000-0005-0000-0000-00008C340000}"/>
    <cellStyle name="20% - Accent5 5 3 4 2 2 2" xfId="37080" xr:uid="{00000000-0005-0000-0000-00008D340000}"/>
    <cellStyle name="20% - Accent5 5 3 4 2 3" xfId="27166" xr:uid="{00000000-0005-0000-0000-00008E340000}"/>
    <cellStyle name="20% - Accent5 5 3 4 3" xfId="12291" xr:uid="{00000000-0005-0000-0000-00008F340000}"/>
    <cellStyle name="20% - Accent5 5 3 4 3 2" xfId="32123" xr:uid="{00000000-0005-0000-0000-000090340000}"/>
    <cellStyle name="20% - Accent5 5 3 4 4" xfId="22209" xr:uid="{00000000-0005-0000-0000-000091340000}"/>
    <cellStyle name="20% - Accent5 5 3 5" xfId="974" xr:uid="{00000000-0005-0000-0000-000092340000}"/>
    <cellStyle name="20% - Accent5 5 3 5 2" xfId="5950" xr:uid="{00000000-0005-0000-0000-000093340000}"/>
    <cellStyle name="20% - Accent5 5 3 5 2 2" xfId="15864" xr:uid="{00000000-0005-0000-0000-000094340000}"/>
    <cellStyle name="20% - Accent5 5 3 5 2 2 2" xfId="35696" xr:uid="{00000000-0005-0000-0000-000095340000}"/>
    <cellStyle name="20% - Accent5 5 3 5 2 3" xfId="25782" xr:uid="{00000000-0005-0000-0000-000096340000}"/>
    <cellStyle name="20% - Accent5 5 3 5 3" xfId="10907" xr:uid="{00000000-0005-0000-0000-000097340000}"/>
    <cellStyle name="20% - Accent5 5 3 5 3 2" xfId="30739" xr:uid="{00000000-0005-0000-0000-000098340000}"/>
    <cellStyle name="20% - Accent5 5 3 5 4" xfId="20825" xr:uid="{00000000-0005-0000-0000-000099340000}"/>
    <cellStyle name="20% - Accent5 5 3 6" xfId="4275" xr:uid="{00000000-0005-0000-0000-00009A340000}"/>
    <cellStyle name="20% - Accent5 5 3 6 2" xfId="9232" xr:uid="{00000000-0005-0000-0000-00009B340000}"/>
    <cellStyle name="20% - Accent5 5 3 6 2 2" xfId="19146" xr:uid="{00000000-0005-0000-0000-00009C340000}"/>
    <cellStyle name="20% - Accent5 5 3 6 2 2 2" xfId="38978" xr:uid="{00000000-0005-0000-0000-00009D340000}"/>
    <cellStyle name="20% - Accent5 5 3 6 2 3" xfId="29064" xr:uid="{00000000-0005-0000-0000-00009E340000}"/>
    <cellStyle name="20% - Accent5 5 3 6 3" xfId="14189" xr:uid="{00000000-0005-0000-0000-00009F340000}"/>
    <cellStyle name="20% - Accent5 5 3 6 3 2" xfId="34021" xr:uid="{00000000-0005-0000-0000-0000A0340000}"/>
    <cellStyle name="20% - Accent5 5 3 6 4" xfId="24107" xr:uid="{00000000-0005-0000-0000-0000A1340000}"/>
    <cellStyle name="20% - Accent5 5 3 7" xfId="4833" xr:uid="{00000000-0005-0000-0000-0000A2340000}"/>
    <cellStyle name="20% - Accent5 5 3 7 2" xfId="9790" xr:uid="{00000000-0005-0000-0000-0000A3340000}"/>
    <cellStyle name="20% - Accent5 5 3 7 2 2" xfId="19704" xr:uid="{00000000-0005-0000-0000-0000A4340000}"/>
    <cellStyle name="20% - Accent5 5 3 7 2 2 2" xfId="39536" xr:uid="{00000000-0005-0000-0000-0000A5340000}"/>
    <cellStyle name="20% - Accent5 5 3 7 2 3" xfId="29622" xr:uid="{00000000-0005-0000-0000-0000A6340000}"/>
    <cellStyle name="20% - Accent5 5 3 7 3" xfId="14747" xr:uid="{00000000-0005-0000-0000-0000A7340000}"/>
    <cellStyle name="20% - Accent5 5 3 7 3 2" xfId="34579" xr:uid="{00000000-0005-0000-0000-0000A8340000}"/>
    <cellStyle name="20% - Accent5 5 3 7 4" xfId="24665" xr:uid="{00000000-0005-0000-0000-0000A9340000}"/>
    <cellStyle name="20% - Accent5 5 3 8" xfId="5391" xr:uid="{00000000-0005-0000-0000-0000AA340000}"/>
    <cellStyle name="20% - Accent5 5 3 8 2" xfId="15305" xr:uid="{00000000-0005-0000-0000-0000AB340000}"/>
    <cellStyle name="20% - Accent5 5 3 8 2 2" xfId="35137" xr:uid="{00000000-0005-0000-0000-0000AC340000}"/>
    <cellStyle name="20% - Accent5 5 3 8 3" xfId="25223" xr:uid="{00000000-0005-0000-0000-0000AD340000}"/>
    <cellStyle name="20% - Accent5 5 3 9" xfId="10348" xr:uid="{00000000-0005-0000-0000-0000AE340000}"/>
    <cellStyle name="20% - Accent5 5 3 9 2" xfId="30180" xr:uid="{00000000-0005-0000-0000-0000AF340000}"/>
    <cellStyle name="20% - Accent5 5 4" xfId="1285" xr:uid="{00000000-0005-0000-0000-0000B0340000}"/>
    <cellStyle name="20% - Accent5 5 4 2" xfId="3298" xr:uid="{00000000-0005-0000-0000-0000B1340000}"/>
    <cellStyle name="20% - Accent5 5 4 2 2" xfId="8255" xr:uid="{00000000-0005-0000-0000-0000B2340000}"/>
    <cellStyle name="20% - Accent5 5 4 2 2 2" xfId="18169" xr:uid="{00000000-0005-0000-0000-0000B3340000}"/>
    <cellStyle name="20% - Accent5 5 4 2 2 2 2" xfId="38001" xr:uid="{00000000-0005-0000-0000-0000B4340000}"/>
    <cellStyle name="20% - Accent5 5 4 2 2 3" xfId="28087" xr:uid="{00000000-0005-0000-0000-0000B5340000}"/>
    <cellStyle name="20% - Accent5 5 4 2 3" xfId="13212" xr:uid="{00000000-0005-0000-0000-0000B6340000}"/>
    <cellStyle name="20% - Accent5 5 4 2 3 2" xfId="33044" xr:uid="{00000000-0005-0000-0000-0000B7340000}"/>
    <cellStyle name="20% - Accent5 5 4 2 4" xfId="23130" xr:uid="{00000000-0005-0000-0000-0000B8340000}"/>
    <cellStyle name="20% - Accent5 5 4 3" xfId="6253" xr:uid="{00000000-0005-0000-0000-0000B9340000}"/>
    <cellStyle name="20% - Accent5 5 4 3 2" xfId="16167" xr:uid="{00000000-0005-0000-0000-0000BA340000}"/>
    <cellStyle name="20% - Accent5 5 4 3 2 2" xfId="35999" xr:uid="{00000000-0005-0000-0000-0000BB340000}"/>
    <cellStyle name="20% - Accent5 5 4 3 3" xfId="26085" xr:uid="{00000000-0005-0000-0000-0000BC340000}"/>
    <cellStyle name="20% - Accent5 5 4 4" xfId="11210" xr:uid="{00000000-0005-0000-0000-0000BD340000}"/>
    <cellStyle name="20% - Accent5 5 4 4 2" xfId="31042" xr:uid="{00000000-0005-0000-0000-0000BE340000}"/>
    <cellStyle name="20% - Accent5 5 4 5" xfId="21128" xr:uid="{00000000-0005-0000-0000-0000BF340000}"/>
    <cellStyle name="20% - Accent5 5 5" xfId="2713" xr:uid="{00000000-0005-0000-0000-0000C0340000}"/>
    <cellStyle name="20% - Accent5 5 5 2" xfId="7673" xr:uid="{00000000-0005-0000-0000-0000C1340000}"/>
    <cellStyle name="20% - Accent5 5 5 2 2" xfId="17587" xr:uid="{00000000-0005-0000-0000-0000C2340000}"/>
    <cellStyle name="20% - Accent5 5 5 2 2 2" xfId="37419" xr:uid="{00000000-0005-0000-0000-0000C3340000}"/>
    <cellStyle name="20% - Accent5 5 5 2 3" xfId="27505" xr:uid="{00000000-0005-0000-0000-0000C4340000}"/>
    <cellStyle name="20% - Accent5 5 5 3" xfId="12630" xr:uid="{00000000-0005-0000-0000-0000C5340000}"/>
    <cellStyle name="20% - Accent5 5 5 3 2" xfId="32462" xr:uid="{00000000-0005-0000-0000-0000C6340000}"/>
    <cellStyle name="20% - Accent5 5 5 4" xfId="22548" xr:uid="{00000000-0005-0000-0000-0000C7340000}"/>
    <cellStyle name="20% - Accent5 5 6" xfId="2008" xr:uid="{00000000-0005-0000-0000-0000C8340000}"/>
    <cellStyle name="20% - Accent5 5 6 2" xfId="6975" xr:uid="{00000000-0005-0000-0000-0000C9340000}"/>
    <cellStyle name="20% - Accent5 5 6 2 2" xfId="16889" xr:uid="{00000000-0005-0000-0000-0000CA340000}"/>
    <cellStyle name="20% - Accent5 5 6 2 2 2" xfId="36721" xr:uid="{00000000-0005-0000-0000-0000CB340000}"/>
    <cellStyle name="20% - Accent5 5 6 2 3" xfId="26807" xr:uid="{00000000-0005-0000-0000-0000CC340000}"/>
    <cellStyle name="20% - Accent5 5 6 3" xfId="11932" xr:uid="{00000000-0005-0000-0000-0000CD340000}"/>
    <cellStyle name="20% - Accent5 5 6 3 2" xfId="31764" xr:uid="{00000000-0005-0000-0000-0000CE340000}"/>
    <cellStyle name="20% - Accent5 5 6 4" xfId="21850" xr:uid="{00000000-0005-0000-0000-0000CF340000}"/>
    <cellStyle name="20% - Accent5 5 7" xfId="694" xr:uid="{00000000-0005-0000-0000-0000D0340000}"/>
    <cellStyle name="20% - Accent5 5 7 2" xfId="5671" xr:uid="{00000000-0005-0000-0000-0000D1340000}"/>
    <cellStyle name="20% - Accent5 5 7 2 2" xfId="15585" xr:uid="{00000000-0005-0000-0000-0000D2340000}"/>
    <cellStyle name="20% - Accent5 5 7 2 2 2" xfId="35417" xr:uid="{00000000-0005-0000-0000-0000D3340000}"/>
    <cellStyle name="20% - Accent5 5 7 2 3" xfId="25503" xr:uid="{00000000-0005-0000-0000-0000D4340000}"/>
    <cellStyle name="20% - Accent5 5 7 3" xfId="10628" xr:uid="{00000000-0005-0000-0000-0000D5340000}"/>
    <cellStyle name="20% - Accent5 5 7 3 2" xfId="30460" xr:uid="{00000000-0005-0000-0000-0000D6340000}"/>
    <cellStyle name="20% - Accent5 5 7 4" xfId="20546" xr:uid="{00000000-0005-0000-0000-0000D7340000}"/>
    <cellStyle name="20% - Accent5 5 8" xfId="3996" xr:uid="{00000000-0005-0000-0000-0000D8340000}"/>
    <cellStyle name="20% - Accent5 5 8 2" xfId="8953" xr:uid="{00000000-0005-0000-0000-0000D9340000}"/>
    <cellStyle name="20% - Accent5 5 8 2 2" xfId="18867" xr:uid="{00000000-0005-0000-0000-0000DA340000}"/>
    <cellStyle name="20% - Accent5 5 8 2 2 2" xfId="38699" xr:uid="{00000000-0005-0000-0000-0000DB340000}"/>
    <cellStyle name="20% - Accent5 5 8 2 3" xfId="28785" xr:uid="{00000000-0005-0000-0000-0000DC340000}"/>
    <cellStyle name="20% - Accent5 5 8 3" xfId="13910" xr:uid="{00000000-0005-0000-0000-0000DD340000}"/>
    <cellStyle name="20% - Accent5 5 8 3 2" xfId="33742" xr:uid="{00000000-0005-0000-0000-0000DE340000}"/>
    <cellStyle name="20% - Accent5 5 8 4" xfId="23828" xr:uid="{00000000-0005-0000-0000-0000DF340000}"/>
    <cellStyle name="20% - Accent5 5 9" xfId="4554" xr:uid="{00000000-0005-0000-0000-0000E0340000}"/>
    <cellStyle name="20% - Accent5 5 9 2" xfId="9511" xr:uid="{00000000-0005-0000-0000-0000E1340000}"/>
    <cellStyle name="20% - Accent5 5 9 2 2" xfId="19425" xr:uid="{00000000-0005-0000-0000-0000E2340000}"/>
    <cellStyle name="20% - Accent5 5 9 2 2 2" xfId="39257" xr:uid="{00000000-0005-0000-0000-0000E3340000}"/>
    <cellStyle name="20% - Accent5 5 9 2 3" xfId="29343" xr:uid="{00000000-0005-0000-0000-0000E4340000}"/>
    <cellStyle name="20% - Accent5 5 9 3" xfId="14468" xr:uid="{00000000-0005-0000-0000-0000E5340000}"/>
    <cellStyle name="20% - Accent5 5 9 3 2" xfId="34300" xr:uid="{00000000-0005-0000-0000-0000E6340000}"/>
    <cellStyle name="20% - Accent5 5 9 4" xfId="24386" xr:uid="{00000000-0005-0000-0000-0000E7340000}"/>
    <cellStyle name="20% - Accent5 6" xfId="204" xr:uid="{00000000-0005-0000-0000-0000E8340000}"/>
    <cellStyle name="20% - Accent5 6 10" xfId="10142" xr:uid="{00000000-0005-0000-0000-0000E9340000}"/>
    <cellStyle name="20% - Accent5 6 10 2" xfId="29974" xr:uid="{00000000-0005-0000-0000-0000EA340000}"/>
    <cellStyle name="20% - Accent5 6 11" xfId="20060" xr:uid="{00000000-0005-0000-0000-0000EB340000}"/>
    <cellStyle name="20% - Accent5 6 2" xfId="486" xr:uid="{00000000-0005-0000-0000-0000EC340000}"/>
    <cellStyle name="20% - Accent5 6 2 10" xfId="20339" xr:uid="{00000000-0005-0000-0000-0000ED340000}"/>
    <cellStyle name="20% - Accent5 6 2 2" xfId="1734" xr:uid="{00000000-0005-0000-0000-0000EE340000}"/>
    <cellStyle name="20% - Accent5 6 2 2 2" xfId="3747" xr:uid="{00000000-0005-0000-0000-0000EF340000}"/>
    <cellStyle name="20% - Accent5 6 2 2 2 2" xfId="8704" xr:uid="{00000000-0005-0000-0000-0000F0340000}"/>
    <cellStyle name="20% - Accent5 6 2 2 2 2 2" xfId="18618" xr:uid="{00000000-0005-0000-0000-0000F1340000}"/>
    <cellStyle name="20% - Accent5 6 2 2 2 2 2 2" xfId="38450" xr:uid="{00000000-0005-0000-0000-0000F2340000}"/>
    <cellStyle name="20% - Accent5 6 2 2 2 2 3" xfId="28536" xr:uid="{00000000-0005-0000-0000-0000F3340000}"/>
    <cellStyle name="20% - Accent5 6 2 2 2 3" xfId="13661" xr:uid="{00000000-0005-0000-0000-0000F4340000}"/>
    <cellStyle name="20% - Accent5 6 2 2 2 3 2" xfId="33493" xr:uid="{00000000-0005-0000-0000-0000F5340000}"/>
    <cellStyle name="20% - Accent5 6 2 2 2 4" xfId="23579" xr:uid="{00000000-0005-0000-0000-0000F6340000}"/>
    <cellStyle name="20% - Accent5 6 2 2 3" xfId="6702" xr:uid="{00000000-0005-0000-0000-0000F7340000}"/>
    <cellStyle name="20% - Accent5 6 2 2 3 2" xfId="16616" xr:uid="{00000000-0005-0000-0000-0000F8340000}"/>
    <cellStyle name="20% - Accent5 6 2 2 3 2 2" xfId="36448" xr:uid="{00000000-0005-0000-0000-0000F9340000}"/>
    <cellStyle name="20% - Accent5 6 2 2 3 3" xfId="26534" xr:uid="{00000000-0005-0000-0000-0000FA340000}"/>
    <cellStyle name="20% - Accent5 6 2 2 4" xfId="11659" xr:uid="{00000000-0005-0000-0000-0000FB340000}"/>
    <cellStyle name="20% - Accent5 6 2 2 4 2" xfId="31491" xr:uid="{00000000-0005-0000-0000-0000FC340000}"/>
    <cellStyle name="20% - Accent5 6 2 2 5" xfId="21577" xr:uid="{00000000-0005-0000-0000-0000FD340000}"/>
    <cellStyle name="20% - Accent5 6 2 3" xfId="3068" xr:uid="{00000000-0005-0000-0000-0000FE340000}"/>
    <cellStyle name="20% - Accent5 6 2 3 2" xfId="8025" xr:uid="{00000000-0005-0000-0000-0000FF340000}"/>
    <cellStyle name="20% - Accent5 6 2 3 2 2" xfId="17939" xr:uid="{00000000-0005-0000-0000-000000350000}"/>
    <cellStyle name="20% - Accent5 6 2 3 2 2 2" xfId="37771" xr:uid="{00000000-0005-0000-0000-000001350000}"/>
    <cellStyle name="20% - Accent5 6 2 3 2 3" xfId="27857" xr:uid="{00000000-0005-0000-0000-000002350000}"/>
    <cellStyle name="20% - Accent5 6 2 3 3" xfId="12982" xr:uid="{00000000-0005-0000-0000-000003350000}"/>
    <cellStyle name="20% - Accent5 6 2 3 3 2" xfId="32814" xr:uid="{00000000-0005-0000-0000-000004350000}"/>
    <cellStyle name="20% - Accent5 6 2 3 4" xfId="22900" xr:uid="{00000000-0005-0000-0000-000005350000}"/>
    <cellStyle name="20% - Accent5 6 2 4" xfId="2457" xr:uid="{00000000-0005-0000-0000-000006350000}"/>
    <cellStyle name="20% - Accent5 6 2 4 2" xfId="7424" xr:uid="{00000000-0005-0000-0000-000007350000}"/>
    <cellStyle name="20% - Accent5 6 2 4 2 2" xfId="17338" xr:uid="{00000000-0005-0000-0000-000008350000}"/>
    <cellStyle name="20% - Accent5 6 2 4 2 2 2" xfId="37170" xr:uid="{00000000-0005-0000-0000-000009350000}"/>
    <cellStyle name="20% - Accent5 6 2 4 2 3" xfId="27256" xr:uid="{00000000-0005-0000-0000-00000A350000}"/>
    <cellStyle name="20% - Accent5 6 2 4 3" xfId="12381" xr:uid="{00000000-0005-0000-0000-00000B350000}"/>
    <cellStyle name="20% - Accent5 6 2 4 3 2" xfId="32213" xr:uid="{00000000-0005-0000-0000-00000C350000}"/>
    <cellStyle name="20% - Accent5 6 2 4 4" xfId="22299" xr:uid="{00000000-0005-0000-0000-00000D350000}"/>
    <cellStyle name="20% - Accent5 6 2 5" xfId="1047" xr:uid="{00000000-0005-0000-0000-00000E350000}"/>
    <cellStyle name="20% - Accent5 6 2 5 2" xfId="6023" xr:uid="{00000000-0005-0000-0000-00000F350000}"/>
    <cellStyle name="20% - Accent5 6 2 5 2 2" xfId="15937" xr:uid="{00000000-0005-0000-0000-000010350000}"/>
    <cellStyle name="20% - Accent5 6 2 5 2 2 2" xfId="35769" xr:uid="{00000000-0005-0000-0000-000011350000}"/>
    <cellStyle name="20% - Accent5 6 2 5 2 3" xfId="25855" xr:uid="{00000000-0005-0000-0000-000012350000}"/>
    <cellStyle name="20% - Accent5 6 2 5 3" xfId="10980" xr:uid="{00000000-0005-0000-0000-000013350000}"/>
    <cellStyle name="20% - Accent5 6 2 5 3 2" xfId="30812" xr:uid="{00000000-0005-0000-0000-000014350000}"/>
    <cellStyle name="20% - Accent5 6 2 5 4" xfId="20898" xr:uid="{00000000-0005-0000-0000-000015350000}"/>
    <cellStyle name="20% - Accent5 6 2 6" xfId="4348" xr:uid="{00000000-0005-0000-0000-000016350000}"/>
    <cellStyle name="20% - Accent5 6 2 6 2" xfId="9305" xr:uid="{00000000-0005-0000-0000-000017350000}"/>
    <cellStyle name="20% - Accent5 6 2 6 2 2" xfId="19219" xr:uid="{00000000-0005-0000-0000-000018350000}"/>
    <cellStyle name="20% - Accent5 6 2 6 2 2 2" xfId="39051" xr:uid="{00000000-0005-0000-0000-000019350000}"/>
    <cellStyle name="20% - Accent5 6 2 6 2 3" xfId="29137" xr:uid="{00000000-0005-0000-0000-00001A350000}"/>
    <cellStyle name="20% - Accent5 6 2 6 3" xfId="14262" xr:uid="{00000000-0005-0000-0000-00001B350000}"/>
    <cellStyle name="20% - Accent5 6 2 6 3 2" xfId="34094" xr:uid="{00000000-0005-0000-0000-00001C350000}"/>
    <cellStyle name="20% - Accent5 6 2 6 4" xfId="24180" xr:uid="{00000000-0005-0000-0000-00001D350000}"/>
    <cellStyle name="20% - Accent5 6 2 7" xfId="4906" xr:uid="{00000000-0005-0000-0000-00001E350000}"/>
    <cellStyle name="20% - Accent5 6 2 7 2" xfId="9863" xr:uid="{00000000-0005-0000-0000-00001F350000}"/>
    <cellStyle name="20% - Accent5 6 2 7 2 2" xfId="19777" xr:uid="{00000000-0005-0000-0000-000020350000}"/>
    <cellStyle name="20% - Accent5 6 2 7 2 2 2" xfId="39609" xr:uid="{00000000-0005-0000-0000-000021350000}"/>
    <cellStyle name="20% - Accent5 6 2 7 2 3" xfId="29695" xr:uid="{00000000-0005-0000-0000-000022350000}"/>
    <cellStyle name="20% - Accent5 6 2 7 3" xfId="14820" xr:uid="{00000000-0005-0000-0000-000023350000}"/>
    <cellStyle name="20% - Accent5 6 2 7 3 2" xfId="34652" xr:uid="{00000000-0005-0000-0000-000024350000}"/>
    <cellStyle name="20% - Accent5 6 2 7 4" xfId="24738" xr:uid="{00000000-0005-0000-0000-000025350000}"/>
    <cellStyle name="20% - Accent5 6 2 8" xfId="5464" xr:uid="{00000000-0005-0000-0000-000026350000}"/>
    <cellStyle name="20% - Accent5 6 2 8 2" xfId="15378" xr:uid="{00000000-0005-0000-0000-000027350000}"/>
    <cellStyle name="20% - Accent5 6 2 8 2 2" xfId="35210" xr:uid="{00000000-0005-0000-0000-000028350000}"/>
    <cellStyle name="20% - Accent5 6 2 8 3" xfId="25296" xr:uid="{00000000-0005-0000-0000-000029350000}"/>
    <cellStyle name="20% - Accent5 6 2 9" xfId="10421" xr:uid="{00000000-0005-0000-0000-00002A350000}"/>
    <cellStyle name="20% - Accent5 6 2 9 2" xfId="30253" xr:uid="{00000000-0005-0000-0000-00002B350000}"/>
    <cellStyle name="20% - Accent5 6 3" xfId="1375" xr:uid="{00000000-0005-0000-0000-00002C350000}"/>
    <cellStyle name="20% - Accent5 6 3 2" xfId="3388" xr:uid="{00000000-0005-0000-0000-00002D350000}"/>
    <cellStyle name="20% - Accent5 6 3 2 2" xfId="8345" xr:uid="{00000000-0005-0000-0000-00002E350000}"/>
    <cellStyle name="20% - Accent5 6 3 2 2 2" xfId="18259" xr:uid="{00000000-0005-0000-0000-00002F350000}"/>
    <cellStyle name="20% - Accent5 6 3 2 2 2 2" xfId="38091" xr:uid="{00000000-0005-0000-0000-000030350000}"/>
    <cellStyle name="20% - Accent5 6 3 2 2 3" xfId="28177" xr:uid="{00000000-0005-0000-0000-000031350000}"/>
    <cellStyle name="20% - Accent5 6 3 2 3" xfId="13302" xr:uid="{00000000-0005-0000-0000-000032350000}"/>
    <cellStyle name="20% - Accent5 6 3 2 3 2" xfId="33134" xr:uid="{00000000-0005-0000-0000-000033350000}"/>
    <cellStyle name="20% - Accent5 6 3 2 4" xfId="23220" xr:uid="{00000000-0005-0000-0000-000034350000}"/>
    <cellStyle name="20% - Accent5 6 3 3" xfId="6343" xr:uid="{00000000-0005-0000-0000-000035350000}"/>
    <cellStyle name="20% - Accent5 6 3 3 2" xfId="16257" xr:uid="{00000000-0005-0000-0000-000036350000}"/>
    <cellStyle name="20% - Accent5 6 3 3 2 2" xfId="36089" xr:uid="{00000000-0005-0000-0000-000037350000}"/>
    <cellStyle name="20% - Accent5 6 3 3 3" xfId="26175" xr:uid="{00000000-0005-0000-0000-000038350000}"/>
    <cellStyle name="20% - Accent5 6 3 4" xfId="11300" xr:uid="{00000000-0005-0000-0000-000039350000}"/>
    <cellStyle name="20% - Accent5 6 3 4 2" xfId="31132" xr:uid="{00000000-0005-0000-0000-00003A350000}"/>
    <cellStyle name="20% - Accent5 6 3 5" xfId="21218" xr:uid="{00000000-0005-0000-0000-00003B350000}"/>
    <cellStyle name="20% - Accent5 6 4" xfId="2787" xr:uid="{00000000-0005-0000-0000-00003C350000}"/>
    <cellStyle name="20% - Accent5 6 4 2" xfId="7746" xr:uid="{00000000-0005-0000-0000-00003D350000}"/>
    <cellStyle name="20% - Accent5 6 4 2 2" xfId="17660" xr:uid="{00000000-0005-0000-0000-00003E350000}"/>
    <cellStyle name="20% - Accent5 6 4 2 2 2" xfId="37492" xr:uid="{00000000-0005-0000-0000-00003F350000}"/>
    <cellStyle name="20% - Accent5 6 4 2 3" xfId="27578" xr:uid="{00000000-0005-0000-0000-000040350000}"/>
    <cellStyle name="20% - Accent5 6 4 3" xfId="12703" xr:uid="{00000000-0005-0000-0000-000041350000}"/>
    <cellStyle name="20% - Accent5 6 4 3 2" xfId="32535" xr:uid="{00000000-0005-0000-0000-000042350000}"/>
    <cellStyle name="20% - Accent5 6 4 4" xfId="22621" xr:uid="{00000000-0005-0000-0000-000043350000}"/>
    <cellStyle name="20% - Accent5 6 5" xfId="2098" xr:uid="{00000000-0005-0000-0000-000044350000}"/>
    <cellStyle name="20% - Accent5 6 5 2" xfId="7065" xr:uid="{00000000-0005-0000-0000-000045350000}"/>
    <cellStyle name="20% - Accent5 6 5 2 2" xfId="16979" xr:uid="{00000000-0005-0000-0000-000046350000}"/>
    <cellStyle name="20% - Accent5 6 5 2 2 2" xfId="36811" xr:uid="{00000000-0005-0000-0000-000047350000}"/>
    <cellStyle name="20% - Accent5 6 5 2 3" xfId="26897" xr:uid="{00000000-0005-0000-0000-000048350000}"/>
    <cellStyle name="20% - Accent5 6 5 3" xfId="12022" xr:uid="{00000000-0005-0000-0000-000049350000}"/>
    <cellStyle name="20% - Accent5 6 5 3 2" xfId="31854" xr:uid="{00000000-0005-0000-0000-00004A350000}"/>
    <cellStyle name="20% - Accent5 6 5 4" xfId="21940" xr:uid="{00000000-0005-0000-0000-00004B350000}"/>
    <cellStyle name="20% - Accent5 6 6" xfId="767" xr:uid="{00000000-0005-0000-0000-00004C350000}"/>
    <cellStyle name="20% - Accent5 6 6 2" xfId="5744" xr:uid="{00000000-0005-0000-0000-00004D350000}"/>
    <cellStyle name="20% - Accent5 6 6 2 2" xfId="15658" xr:uid="{00000000-0005-0000-0000-00004E350000}"/>
    <cellStyle name="20% - Accent5 6 6 2 2 2" xfId="35490" xr:uid="{00000000-0005-0000-0000-00004F350000}"/>
    <cellStyle name="20% - Accent5 6 6 2 3" xfId="25576" xr:uid="{00000000-0005-0000-0000-000050350000}"/>
    <cellStyle name="20% - Accent5 6 6 3" xfId="10701" xr:uid="{00000000-0005-0000-0000-000051350000}"/>
    <cellStyle name="20% - Accent5 6 6 3 2" xfId="30533" xr:uid="{00000000-0005-0000-0000-000052350000}"/>
    <cellStyle name="20% - Accent5 6 6 4" xfId="20619" xr:uid="{00000000-0005-0000-0000-000053350000}"/>
    <cellStyle name="20% - Accent5 6 7" xfId="4069" xr:uid="{00000000-0005-0000-0000-000054350000}"/>
    <cellStyle name="20% - Accent5 6 7 2" xfId="9026" xr:uid="{00000000-0005-0000-0000-000055350000}"/>
    <cellStyle name="20% - Accent5 6 7 2 2" xfId="18940" xr:uid="{00000000-0005-0000-0000-000056350000}"/>
    <cellStyle name="20% - Accent5 6 7 2 2 2" xfId="38772" xr:uid="{00000000-0005-0000-0000-000057350000}"/>
    <cellStyle name="20% - Accent5 6 7 2 3" xfId="28858" xr:uid="{00000000-0005-0000-0000-000058350000}"/>
    <cellStyle name="20% - Accent5 6 7 3" xfId="13983" xr:uid="{00000000-0005-0000-0000-000059350000}"/>
    <cellStyle name="20% - Accent5 6 7 3 2" xfId="33815" xr:uid="{00000000-0005-0000-0000-00005A350000}"/>
    <cellStyle name="20% - Accent5 6 7 4" xfId="23901" xr:uid="{00000000-0005-0000-0000-00005B350000}"/>
    <cellStyle name="20% - Accent5 6 8" xfId="4627" xr:uid="{00000000-0005-0000-0000-00005C350000}"/>
    <cellStyle name="20% - Accent5 6 8 2" xfId="9584" xr:uid="{00000000-0005-0000-0000-00005D350000}"/>
    <cellStyle name="20% - Accent5 6 8 2 2" xfId="19498" xr:uid="{00000000-0005-0000-0000-00005E350000}"/>
    <cellStyle name="20% - Accent5 6 8 2 2 2" xfId="39330" xr:uid="{00000000-0005-0000-0000-00005F350000}"/>
    <cellStyle name="20% - Accent5 6 8 2 3" xfId="29416" xr:uid="{00000000-0005-0000-0000-000060350000}"/>
    <cellStyle name="20% - Accent5 6 8 3" xfId="14541" xr:uid="{00000000-0005-0000-0000-000061350000}"/>
    <cellStyle name="20% - Accent5 6 8 3 2" xfId="34373" xr:uid="{00000000-0005-0000-0000-000062350000}"/>
    <cellStyle name="20% - Accent5 6 8 4" xfId="24459" xr:uid="{00000000-0005-0000-0000-000063350000}"/>
    <cellStyle name="20% - Accent5 6 9" xfId="5185" xr:uid="{00000000-0005-0000-0000-000064350000}"/>
    <cellStyle name="20% - Accent5 6 9 2" xfId="15099" xr:uid="{00000000-0005-0000-0000-000065350000}"/>
    <cellStyle name="20% - Accent5 6 9 2 2" xfId="34931" xr:uid="{00000000-0005-0000-0000-000066350000}"/>
    <cellStyle name="20% - Accent5 6 9 3" xfId="25017" xr:uid="{00000000-0005-0000-0000-000067350000}"/>
    <cellStyle name="20% - Accent5 7" xfId="347" xr:uid="{00000000-0005-0000-0000-000068350000}"/>
    <cellStyle name="20% - Accent5 7 10" xfId="20200" xr:uid="{00000000-0005-0000-0000-000069350000}"/>
    <cellStyle name="20% - Accent5 7 2" xfId="1554" xr:uid="{00000000-0005-0000-0000-00006A350000}"/>
    <cellStyle name="20% - Accent5 7 2 2" xfId="3567" xr:uid="{00000000-0005-0000-0000-00006B350000}"/>
    <cellStyle name="20% - Accent5 7 2 2 2" xfId="8524" xr:uid="{00000000-0005-0000-0000-00006C350000}"/>
    <cellStyle name="20% - Accent5 7 2 2 2 2" xfId="18438" xr:uid="{00000000-0005-0000-0000-00006D350000}"/>
    <cellStyle name="20% - Accent5 7 2 2 2 2 2" xfId="38270" xr:uid="{00000000-0005-0000-0000-00006E350000}"/>
    <cellStyle name="20% - Accent5 7 2 2 2 3" xfId="28356" xr:uid="{00000000-0005-0000-0000-00006F350000}"/>
    <cellStyle name="20% - Accent5 7 2 2 3" xfId="13481" xr:uid="{00000000-0005-0000-0000-000070350000}"/>
    <cellStyle name="20% - Accent5 7 2 2 3 2" xfId="33313" xr:uid="{00000000-0005-0000-0000-000071350000}"/>
    <cellStyle name="20% - Accent5 7 2 2 4" xfId="23399" xr:uid="{00000000-0005-0000-0000-000072350000}"/>
    <cellStyle name="20% - Accent5 7 2 3" xfId="6522" xr:uid="{00000000-0005-0000-0000-000073350000}"/>
    <cellStyle name="20% - Accent5 7 2 3 2" xfId="16436" xr:uid="{00000000-0005-0000-0000-000074350000}"/>
    <cellStyle name="20% - Accent5 7 2 3 2 2" xfId="36268" xr:uid="{00000000-0005-0000-0000-000075350000}"/>
    <cellStyle name="20% - Accent5 7 2 3 3" xfId="26354" xr:uid="{00000000-0005-0000-0000-000076350000}"/>
    <cellStyle name="20% - Accent5 7 2 4" xfId="11479" xr:uid="{00000000-0005-0000-0000-000077350000}"/>
    <cellStyle name="20% - Accent5 7 2 4 2" xfId="31311" xr:uid="{00000000-0005-0000-0000-000078350000}"/>
    <cellStyle name="20% - Accent5 7 2 5" xfId="21397" xr:uid="{00000000-0005-0000-0000-000079350000}"/>
    <cellStyle name="20% - Accent5 7 3" xfId="2929" xr:uid="{00000000-0005-0000-0000-00007A350000}"/>
    <cellStyle name="20% - Accent5 7 3 2" xfId="7886" xr:uid="{00000000-0005-0000-0000-00007B350000}"/>
    <cellStyle name="20% - Accent5 7 3 2 2" xfId="17800" xr:uid="{00000000-0005-0000-0000-00007C350000}"/>
    <cellStyle name="20% - Accent5 7 3 2 2 2" xfId="37632" xr:uid="{00000000-0005-0000-0000-00007D350000}"/>
    <cellStyle name="20% - Accent5 7 3 2 3" xfId="27718" xr:uid="{00000000-0005-0000-0000-00007E350000}"/>
    <cellStyle name="20% - Accent5 7 3 3" xfId="12843" xr:uid="{00000000-0005-0000-0000-00007F350000}"/>
    <cellStyle name="20% - Accent5 7 3 3 2" xfId="32675" xr:uid="{00000000-0005-0000-0000-000080350000}"/>
    <cellStyle name="20% - Accent5 7 3 4" xfId="22761" xr:uid="{00000000-0005-0000-0000-000081350000}"/>
    <cellStyle name="20% - Accent5 7 4" xfId="2277" xr:uid="{00000000-0005-0000-0000-000082350000}"/>
    <cellStyle name="20% - Accent5 7 4 2" xfId="7244" xr:uid="{00000000-0005-0000-0000-000083350000}"/>
    <cellStyle name="20% - Accent5 7 4 2 2" xfId="17158" xr:uid="{00000000-0005-0000-0000-000084350000}"/>
    <cellStyle name="20% - Accent5 7 4 2 2 2" xfId="36990" xr:uid="{00000000-0005-0000-0000-000085350000}"/>
    <cellStyle name="20% - Accent5 7 4 2 3" xfId="27076" xr:uid="{00000000-0005-0000-0000-000086350000}"/>
    <cellStyle name="20% - Accent5 7 4 3" xfId="12201" xr:uid="{00000000-0005-0000-0000-000087350000}"/>
    <cellStyle name="20% - Accent5 7 4 3 2" xfId="32033" xr:uid="{00000000-0005-0000-0000-000088350000}"/>
    <cellStyle name="20% - Accent5 7 4 4" xfId="22119" xr:uid="{00000000-0005-0000-0000-000089350000}"/>
    <cellStyle name="20% - Accent5 7 5" xfId="908" xr:uid="{00000000-0005-0000-0000-00008A350000}"/>
    <cellStyle name="20% - Accent5 7 5 2" xfId="5884" xr:uid="{00000000-0005-0000-0000-00008B350000}"/>
    <cellStyle name="20% - Accent5 7 5 2 2" xfId="15798" xr:uid="{00000000-0005-0000-0000-00008C350000}"/>
    <cellStyle name="20% - Accent5 7 5 2 2 2" xfId="35630" xr:uid="{00000000-0005-0000-0000-00008D350000}"/>
    <cellStyle name="20% - Accent5 7 5 2 3" xfId="25716" xr:uid="{00000000-0005-0000-0000-00008E350000}"/>
    <cellStyle name="20% - Accent5 7 5 3" xfId="10841" xr:uid="{00000000-0005-0000-0000-00008F350000}"/>
    <cellStyle name="20% - Accent5 7 5 3 2" xfId="30673" xr:uid="{00000000-0005-0000-0000-000090350000}"/>
    <cellStyle name="20% - Accent5 7 5 4" xfId="20759" xr:uid="{00000000-0005-0000-0000-000091350000}"/>
    <cellStyle name="20% - Accent5 7 6" xfId="4209" xr:uid="{00000000-0005-0000-0000-000092350000}"/>
    <cellStyle name="20% - Accent5 7 6 2" xfId="9166" xr:uid="{00000000-0005-0000-0000-000093350000}"/>
    <cellStyle name="20% - Accent5 7 6 2 2" xfId="19080" xr:uid="{00000000-0005-0000-0000-000094350000}"/>
    <cellStyle name="20% - Accent5 7 6 2 2 2" xfId="38912" xr:uid="{00000000-0005-0000-0000-000095350000}"/>
    <cellStyle name="20% - Accent5 7 6 2 3" xfId="28998" xr:uid="{00000000-0005-0000-0000-000096350000}"/>
    <cellStyle name="20% - Accent5 7 6 3" xfId="14123" xr:uid="{00000000-0005-0000-0000-000097350000}"/>
    <cellStyle name="20% - Accent5 7 6 3 2" xfId="33955" xr:uid="{00000000-0005-0000-0000-000098350000}"/>
    <cellStyle name="20% - Accent5 7 6 4" xfId="24041" xr:uid="{00000000-0005-0000-0000-000099350000}"/>
    <cellStyle name="20% - Accent5 7 7" xfId="4767" xr:uid="{00000000-0005-0000-0000-00009A350000}"/>
    <cellStyle name="20% - Accent5 7 7 2" xfId="9724" xr:uid="{00000000-0005-0000-0000-00009B350000}"/>
    <cellStyle name="20% - Accent5 7 7 2 2" xfId="19638" xr:uid="{00000000-0005-0000-0000-00009C350000}"/>
    <cellStyle name="20% - Accent5 7 7 2 2 2" xfId="39470" xr:uid="{00000000-0005-0000-0000-00009D350000}"/>
    <cellStyle name="20% - Accent5 7 7 2 3" xfId="29556" xr:uid="{00000000-0005-0000-0000-00009E350000}"/>
    <cellStyle name="20% - Accent5 7 7 3" xfId="14681" xr:uid="{00000000-0005-0000-0000-00009F350000}"/>
    <cellStyle name="20% - Accent5 7 7 3 2" xfId="34513" xr:uid="{00000000-0005-0000-0000-0000A0350000}"/>
    <cellStyle name="20% - Accent5 7 7 4" xfId="24599" xr:uid="{00000000-0005-0000-0000-0000A1350000}"/>
    <cellStyle name="20% - Accent5 7 8" xfId="5325" xr:uid="{00000000-0005-0000-0000-0000A2350000}"/>
    <cellStyle name="20% - Accent5 7 8 2" xfId="15239" xr:uid="{00000000-0005-0000-0000-0000A3350000}"/>
    <cellStyle name="20% - Accent5 7 8 2 2" xfId="35071" xr:uid="{00000000-0005-0000-0000-0000A4350000}"/>
    <cellStyle name="20% - Accent5 7 8 3" xfId="25157" xr:uid="{00000000-0005-0000-0000-0000A5350000}"/>
    <cellStyle name="20% - Accent5 7 9" xfId="10282" xr:uid="{00000000-0005-0000-0000-0000A6350000}"/>
    <cellStyle name="20% - Accent5 7 9 2" xfId="30114" xr:uid="{00000000-0005-0000-0000-0000A7350000}"/>
    <cellStyle name="20% - Accent5 8" xfId="1188" xr:uid="{00000000-0005-0000-0000-0000A8350000}"/>
    <cellStyle name="20% - Accent5 8 2" xfId="3208" xr:uid="{00000000-0005-0000-0000-0000A9350000}"/>
    <cellStyle name="20% - Accent5 8 2 2" xfId="8165" xr:uid="{00000000-0005-0000-0000-0000AA350000}"/>
    <cellStyle name="20% - Accent5 8 2 2 2" xfId="18079" xr:uid="{00000000-0005-0000-0000-0000AB350000}"/>
    <cellStyle name="20% - Accent5 8 2 2 2 2" xfId="37911" xr:uid="{00000000-0005-0000-0000-0000AC350000}"/>
    <cellStyle name="20% - Accent5 8 2 2 3" xfId="27997" xr:uid="{00000000-0005-0000-0000-0000AD350000}"/>
    <cellStyle name="20% - Accent5 8 2 3" xfId="13122" xr:uid="{00000000-0005-0000-0000-0000AE350000}"/>
    <cellStyle name="20% - Accent5 8 2 3 2" xfId="32954" xr:uid="{00000000-0005-0000-0000-0000AF350000}"/>
    <cellStyle name="20% - Accent5 8 2 4" xfId="23040" xr:uid="{00000000-0005-0000-0000-0000B0350000}"/>
    <cellStyle name="20% - Accent5 8 3" xfId="6163" xr:uid="{00000000-0005-0000-0000-0000B1350000}"/>
    <cellStyle name="20% - Accent5 8 3 2" xfId="16077" xr:uid="{00000000-0005-0000-0000-0000B2350000}"/>
    <cellStyle name="20% - Accent5 8 3 2 2" xfId="35909" xr:uid="{00000000-0005-0000-0000-0000B3350000}"/>
    <cellStyle name="20% - Accent5 8 3 3" xfId="25995" xr:uid="{00000000-0005-0000-0000-0000B4350000}"/>
    <cellStyle name="20% - Accent5 8 4" xfId="11120" xr:uid="{00000000-0005-0000-0000-0000B5350000}"/>
    <cellStyle name="20% - Accent5 8 4 2" xfId="30952" xr:uid="{00000000-0005-0000-0000-0000B6350000}"/>
    <cellStyle name="20% - Accent5 8 5" xfId="21038" xr:uid="{00000000-0005-0000-0000-0000B7350000}"/>
    <cellStyle name="20% - Accent5 9" xfId="2642" xr:uid="{00000000-0005-0000-0000-0000B8350000}"/>
    <cellStyle name="20% - Accent5 9 2" xfId="7607" xr:uid="{00000000-0005-0000-0000-0000B9350000}"/>
    <cellStyle name="20% - Accent5 9 2 2" xfId="17521" xr:uid="{00000000-0005-0000-0000-0000BA350000}"/>
    <cellStyle name="20% - Accent5 9 2 2 2" xfId="37353" xr:uid="{00000000-0005-0000-0000-0000BB350000}"/>
    <cellStyle name="20% - Accent5 9 2 3" xfId="27439" xr:uid="{00000000-0005-0000-0000-0000BC350000}"/>
    <cellStyle name="20% - Accent5 9 3" xfId="12564" xr:uid="{00000000-0005-0000-0000-0000BD350000}"/>
    <cellStyle name="20% - Accent5 9 3 2" xfId="32396" xr:uid="{00000000-0005-0000-0000-0000BE350000}"/>
    <cellStyle name="20% - Accent5 9 4" xfId="22482" xr:uid="{00000000-0005-0000-0000-0000BF350000}"/>
    <cellStyle name="20% - Accent6" xfId="41" builtinId="50" customBuiltin="1"/>
    <cellStyle name="20% - Accent6 10" xfId="1920" xr:uid="{00000000-0005-0000-0000-0000C1350000}"/>
    <cellStyle name="20% - Accent6 10 2" xfId="6887" xr:uid="{00000000-0005-0000-0000-0000C2350000}"/>
    <cellStyle name="20% - Accent6 10 2 2" xfId="16801" xr:uid="{00000000-0005-0000-0000-0000C3350000}"/>
    <cellStyle name="20% - Accent6 10 2 2 2" xfId="36633" xr:uid="{00000000-0005-0000-0000-0000C4350000}"/>
    <cellStyle name="20% - Accent6 10 2 3" xfId="26719" xr:uid="{00000000-0005-0000-0000-0000C5350000}"/>
    <cellStyle name="20% - Accent6 10 3" xfId="11844" xr:uid="{00000000-0005-0000-0000-0000C6350000}"/>
    <cellStyle name="20% - Accent6 10 3 2" xfId="31676" xr:uid="{00000000-0005-0000-0000-0000C7350000}"/>
    <cellStyle name="20% - Accent6 10 4" xfId="21762" xr:uid="{00000000-0005-0000-0000-0000C8350000}"/>
    <cellStyle name="20% - Accent6 11" xfId="630" xr:uid="{00000000-0005-0000-0000-0000C9350000}"/>
    <cellStyle name="20% - Accent6 11 2" xfId="5607" xr:uid="{00000000-0005-0000-0000-0000CA350000}"/>
    <cellStyle name="20% - Accent6 11 2 2" xfId="15521" xr:uid="{00000000-0005-0000-0000-0000CB350000}"/>
    <cellStyle name="20% - Accent6 11 2 2 2" xfId="35353" xr:uid="{00000000-0005-0000-0000-0000CC350000}"/>
    <cellStyle name="20% - Accent6 11 2 3" xfId="25439" xr:uid="{00000000-0005-0000-0000-0000CD350000}"/>
    <cellStyle name="20% - Accent6 11 3" xfId="10564" xr:uid="{00000000-0005-0000-0000-0000CE350000}"/>
    <cellStyle name="20% - Accent6 11 3 2" xfId="30396" xr:uid="{00000000-0005-0000-0000-0000CF350000}"/>
    <cellStyle name="20% - Accent6 11 4" xfId="20482" xr:uid="{00000000-0005-0000-0000-0000D0350000}"/>
    <cellStyle name="20% - Accent6 12" xfId="3932" xr:uid="{00000000-0005-0000-0000-0000D1350000}"/>
    <cellStyle name="20% - Accent6 12 2" xfId="8889" xr:uid="{00000000-0005-0000-0000-0000D2350000}"/>
    <cellStyle name="20% - Accent6 12 2 2" xfId="18803" xr:uid="{00000000-0005-0000-0000-0000D3350000}"/>
    <cellStyle name="20% - Accent6 12 2 2 2" xfId="38635" xr:uid="{00000000-0005-0000-0000-0000D4350000}"/>
    <cellStyle name="20% - Accent6 12 2 3" xfId="28721" xr:uid="{00000000-0005-0000-0000-0000D5350000}"/>
    <cellStyle name="20% - Accent6 12 3" xfId="13846" xr:uid="{00000000-0005-0000-0000-0000D6350000}"/>
    <cellStyle name="20% - Accent6 12 3 2" xfId="33678" xr:uid="{00000000-0005-0000-0000-0000D7350000}"/>
    <cellStyle name="20% - Accent6 12 4" xfId="23764" xr:uid="{00000000-0005-0000-0000-0000D8350000}"/>
    <cellStyle name="20% - Accent6 13" xfId="4490" xr:uid="{00000000-0005-0000-0000-0000D9350000}"/>
    <cellStyle name="20% - Accent6 13 2" xfId="9447" xr:uid="{00000000-0005-0000-0000-0000DA350000}"/>
    <cellStyle name="20% - Accent6 13 2 2" xfId="19361" xr:uid="{00000000-0005-0000-0000-0000DB350000}"/>
    <cellStyle name="20% - Accent6 13 2 2 2" xfId="39193" xr:uid="{00000000-0005-0000-0000-0000DC350000}"/>
    <cellStyle name="20% - Accent6 13 2 3" xfId="29279" xr:uid="{00000000-0005-0000-0000-0000DD350000}"/>
    <cellStyle name="20% - Accent6 13 3" xfId="14404" xr:uid="{00000000-0005-0000-0000-0000DE350000}"/>
    <cellStyle name="20% - Accent6 13 3 2" xfId="34236" xr:uid="{00000000-0005-0000-0000-0000DF350000}"/>
    <cellStyle name="20% - Accent6 13 4" xfId="24322" xr:uid="{00000000-0005-0000-0000-0000E0350000}"/>
    <cellStyle name="20% - Accent6 14" xfId="5048" xr:uid="{00000000-0005-0000-0000-0000E1350000}"/>
    <cellStyle name="20% - Accent6 14 2" xfId="14962" xr:uid="{00000000-0005-0000-0000-0000E2350000}"/>
    <cellStyle name="20% - Accent6 14 2 2" xfId="34794" xr:uid="{00000000-0005-0000-0000-0000E3350000}"/>
    <cellStyle name="20% - Accent6 14 3" xfId="24880" xr:uid="{00000000-0005-0000-0000-0000E4350000}"/>
    <cellStyle name="20% - Accent6 15" xfId="10005" xr:uid="{00000000-0005-0000-0000-0000E5350000}"/>
    <cellStyle name="20% - Accent6 15 2" xfId="29837" xr:uid="{00000000-0005-0000-0000-0000E6350000}"/>
    <cellStyle name="20% - Accent6 16" xfId="19920" xr:uid="{00000000-0005-0000-0000-0000E7350000}"/>
    <cellStyle name="20% - Accent6 2" xfId="77" xr:uid="{00000000-0005-0000-0000-0000E8350000}"/>
    <cellStyle name="20% - Accent6 2 10" xfId="643" xr:uid="{00000000-0005-0000-0000-0000E9350000}"/>
    <cellStyle name="20% - Accent6 2 10 2" xfId="5620" xr:uid="{00000000-0005-0000-0000-0000EA350000}"/>
    <cellStyle name="20% - Accent6 2 10 2 2" xfId="15534" xr:uid="{00000000-0005-0000-0000-0000EB350000}"/>
    <cellStyle name="20% - Accent6 2 10 2 2 2" xfId="35366" xr:uid="{00000000-0005-0000-0000-0000EC350000}"/>
    <cellStyle name="20% - Accent6 2 10 2 3" xfId="25452" xr:uid="{00000000-0005-0000-0000-0000ED350000}"/>
    <cellStyle name="20% - Accent6 2 10 3" xfId="10577" xr:uid="{00000000-0005-0000-0000-0000EE350000}"/>
    <cellStyle name="20% - Accent6 2 10 3 2" xfId="30409" xr:uid="{00000000-0005-0000-0000-0000EF350000}"/>
    <cellStyle name="20% - Accent6 2 10 4" xfId="20495" xr:uid="{00000000-0005-0000-0000-0000F0350000}"/>
    <cellStyle name="20% - Accent6 2 11" xfId="3945" xr:uid="{00000000-0005-0000-0000-0000F1350000}"/>
    <cellStyle name="20% - Accent6 2 11 2" xfId="8902" xr:uid="{00000000-0005-0000-0000-0000F2350000}"/>
    <cellStyle name="20% - Accent6 2 11 2 2" xfId="18816" xr:uid="{00000000-0005-0000-0000-0000F3350000}"/>
    <cellStyle name="20% - Accent6 2 11 2 2 2" xfId="38648" xr:uid="{00000000-0005-0000-0000-0000F4350000}"/>
    <cellStyle name="20% - Accent6 2 11 2 3" xfId="28734" xr:uid="{00000000-0005-0000-0000-0000F5350000}"/>
    <cellStyle name="20% - Accent6 2 11 3" xfId="13859" xr:uid="{00000000-0005-0000-0000-0000F6350000}"/>
    <cellStyle name="20% - Accent6 2 11 3 2" xfId="33691" xr:uid="{00000000-0005-0000-0000-0000F7350000}"/>
    <cellStyle name="20% - Accent6 2 11 4" xfId="23777" xr:uid="{00000000-0005-0000-0000-0000F8350000}"/>
    <cellStyle name="20% - Accent6 2 12" xfId="4503" xr:uid="{00000000-0005-0000-0000-0000F9350000}"/>
    <cellStyle name="20% - Accent6 2 12 2" xfId="9460" xr:uid="{00000000-0005-0000-0000-0000FA350000}"/>
    <cellStyle name="20% - Accent6 2 12 2 2" xfId="19374" xr:uid="{00000000-0005-0000-0000-0000FB350000}"/>
    <cellStyle name="20% - Accent6 2 12 2 2 2" xfId="39206" xr:uid="{00000000-0005-0000-0000-0000FC350000}"/>
    <cellStyle name="20% - Accent6 2 12 2 3" xfId="29292" xr:uid="{00000000-0005-0000-0000-0000FD350000}"/>
    <cellStyle name="20% - Accent6 2 12 3" xfId="14417" xr:uid="{00000000-0005-0000-0000-0000FE350000}"/>
    <cellStyle name="20% - Accent6 2 12 3 2" xfId="34249" xr:uid="{00000000-0005-0000-0000-0000FF350000}"/>
    <cellStyle name="20% - Accent6 2 12 4" xfId="24335" xr:uid="{00000000-0005-0000-0000-000000360000}"/>
    <cellStyle name="20% - Accent6 2 13" xfId="5061" xr:uid="{00000000-0005-0000-0000-000001360000}"/>
    <cellStyle name="20% - Accent6 2 13 2" xfId="14975" xr:uid="{00000000-0005-0000-0000-000002360000}"/>
    <cellStyle name="20% - Accent6 2 13 2 2" xfId="34807" xr:uid="{00000000-0005-0000-0000-000003360000}"/>
    <cellStyle name="20% - Accent6 2 13 3" xfId="24893" xr:uid="{00000000-0005-0000-0000-000004360000}"/>
    <cellStyle name="20% - Accent6 2 14" xfId="10018" xr:uid="{00000000-0005-0000-0000-000005360000}"/>
    <cellStyle name="20% - Accent6 2 14 2" xfId="29850" xr:uid="{00000000-0005-0000-0000-000006360000}"/>
    <cellStyle name="20% - Accent6 2 15" xfId="19936" xr:uid="{00000000-0005-0000-0000-000007360000}"/>
    <cellStyle name="20% - Accent6 2 2" xfId="116" xr:uid="{00000000-0005-0000-0000-000008360000}"/>
    <cellStyle name="20% - Accent6 2 2 10" xfId="4542" xr:uid="{00000000-0005-0000-0000-000009360000}"/>
    <cellStyle name="20% - Accent6 2 2 10 2" xfId="9499" xr:uid="{00000000-0005-0000-0000-00000A360000}"/>
    <cellStyle name="20% - Accent6 2 2 10 2 2" xfId="19413" xr:uid="{00000000-0005-0000-0000-00000B360000}"/>
    <cellStyle name="20% - Accent6 2 2 10 2 2 2" xfId="39245" xr:uid="{00000000-0005-0000-0000-00000C360000}"/>
    <cellStyle name="20% - Accent6 2 2 10 2 3" xfId="29331" xr:uid="{00000000-0005-0000-0000-00000D360000}"/>
    <cellStyle name="20% - Accent6 2 2 10 3" xfId="14456" xr:uid="{00000000-0005-0000-0000-00000E360000}"/>
    <cellStyle name="20% - Accent6 2 2 10 3 2" xfId="34288" xr:uid="{00000000-0005-0000-0000-00000F360000}"/>
    <cellStyle name="20% - Accent6 2 2 10 4" xfId="24374" xr:uid="{00000000-0005-0000-0000-000010360000}"/>
    <cellStyle name="20% - Accent6 2 2 11" xfId="5100" xr:uid="{00000000-0005-0000-0000-000011360000}"/>
    <cellStyle name="20% - Accent6 2 2 11 2" xfId="15014" xr:uid="{00000000-0005-0000-0000-000012360000}"/>
    <cellStyle name="20% - Accent6 2 2 11 2 2" xfId="34846" xr:uid="{00000000-0005-0000-0000-000013360000}"/>
    <cellStyle name="20% - Accent6 2 2 11 3" xfId="24932" xr:uid="{00000000-0005-0000-0000-000014360000}"/>
    <cellStyle name="20% - Accent6 2 2 12" xfId="10057" xr:uid="{00000000-0005-0000-0000-000015360000}"/>
    <cellStyle name="20% - Accent6 2 2 12 2" xfId="29889" xr:uid="{00000000-0005-0000-0000-000016360000}"/>
    <cellStyle name="20% - Accent6 2 2 13" xfId="19975" xr:uid="{00000000-0005-0000-0000-000017360000}"/>
    <cellStyle name="20% - Accent6 2 2 2" xfId="184" xr:uid="{00000000-0005-0000-0000-000018360000}"/>
    <cellStyle name="20% - Accent6 2 2 2 10" xfId="5166" xr:uid="{00000000-0005-0000-0000-000019360000}"/>
    <cellStyle name="20% - Accent6 2 2 2 10 2" xfId="15080" xr:uid="{00000000-0005-0000-0000-00001A360000}"/>
    <cellStyle name="20% - Accent6 2 2 2 10 2 2" xfId="34912" xr:uid="{00000000-0005-0000-0000-00001B360000}"/>
    <cellStyle name="20% - Accent6 2 2 2 10 3" xfId="24998" xr:uid="{00000000-0005-0000-0000-00001C360000}"/>
    <cellStyle name="20% - Accent6 2 2 2 11" xfId="10123" xr:uid="{00000000-0005-0000-0000-00001D360000}"/>
    <cellStyle name="20% - Accent6 2 2 2 11 2" xfId="29955" xr:uid="{00000000-0005-0000-0000-00001E360000}"/>
    <cellStyle name="20% - Accent6 2 2 2 12" xfId="20041" xr:uid="{00000000-0005-0000-0000-00001F360000}"/>
    <cellStyle name="20% - Accent6 2 2 2 2" xfId="324" xr:uid="{00000000-0005-0000-0000-000020360000}"/>
    <cellStyle name="20% - Accent6 2 2 2 2 10" xfId="10262" xr:uid="{00000000-0005-0000-0000-000021360000}"/>
    <cellStyle name="20% - Accent6 2 2 2 2 10 2" xfId="30094" xr:uid="{00000000-0005-0000-0000-000022360000}"/>
    <cellStyle name="20% - Accent6 2 2 2 2 11" xfId="20180" xr:uid="{00000000-0005-0000-0000-000023360000}"/>
    <cellStyle name="20% - Accent6 2 2 2 2 2" xfId="606" xr:uid="{00000000-0005-0000-0000-000024360000}"/>
    <cellStyle name="20% - Accent6 2 2 2 2 2 10" xfId="20459" xr:uid="{00000000-0005-0000-0000-000025360000}"/>
    <cellStyle name="20% - Accent6 2 2 2 2 2 2" xfId="1871" xr:uid="{00000000-0005-0000-0000-000026360000}"/>
    <cellStyle name="20% - Accent6 2 2 2 2 2 2 2" xfId="3884" xr:uid="{00000000-0005-0000-0000-000027360000}"/>
    <cellStyle name="20% - Accent6 2 2 2 2 2 2 2 2" xfId="8841" xr:uid="{00000000-0005-0000-0000-000028360000}"/>
    <cellStyle name="20% - Accent6 2 2 2 2 2 2 2 2 2" xfId="18755" xr:uid="{00000000-0005-0000-0000-000029360000}"/>
    <cellStyle name="20% - Accent6 2 2 2 2 2 2 2 2 2 2" xfId="38587" xr:uid="{00000000-0005-0000-0000-00002A360000}"/>
    <cellStyle name="20% - Accent6 2 2 2 2 2 2 2 2 3" xfId="28673" xr:uid="{00000000-0005-0000-0000-00002B360000}"/>
    <cellStyle name="20% - Accent6 2 2 2 2 2 2 2 3" xfId="13798" xr:uid="{00000000-0005-0000-0000-00002C360000}"/>
    <cellStyle name="20% - Accent6 2 2 2 2 2 2 2 3 2" xfId="33630" xr:uid="{00000000-0005-0000-0000-00002D360000}"/>
    <cellStyle name="20% - Accent6 2 2 2 2 2 2 2 4" xfId="23716" xr:uid="{00000000-0005-0000-0000-00002E360000}"/>
    <cellStyle name="20% - Accent6 2 2 2 2 2 2 3" xfId="6839" xr:uid="{00000000-0005-0000-0000-00002F360000}"/>
    <cellStyle name="20% - Accent6 2 2 2 2 2 2 3 2" xfId="16753" xr:uid="{00000000-0005-0000-0000-000030360000}"/>
    <cellStyle name="20% - Accent6 2 2 2 2 2 2 3 2 2" xfId="36585" xr:uid="{00000000-0005-0000-0000-000031360000}"/>
    <cellStyle name="20% - Accent6 2 2 2 2 2 2 3 3" xfId="26671" xr:uid="{00000000-0005-0000-0000-000032360000}"/>
    <cellStyle name="20% - Accent6 2 2 2 2 2 2 4" xfId="11796" xr:uid="{00000000-0005-0000-0000-000033360000}"/>
    <cellStyle name="20% - Accent6 2 2 2 2 2 2 4 2" xfId="31628" xr:uid="{00000000-0005-0000-0000-000034360000}"/>
    <cellStyle name="20% - Accent6 2 2 2 2 2 2 5" xfId="21714" xr:uid="{00000000-0005-0000-0000-000035360000}"/>
    <cellStyle name="20% - Accent6 2 2 2 2 2 3" xfId="3188" xr:uid="{00000000-0005-0000-0000-000036360000}"/>
    <cellStyle name="20% - Accent6 2 2 2 2 2 3 2" xfId="8145" xr:uid="{00000000-0005-0000-0000-000037360000}"/>
    <cellStyle name="20% - Accent6 2 2 2 2 2 3 2 2" xfId="18059" xr:uid="{00000000-0005-0000-0000-000038360000}"/>
    <cellStyle name="20% - Accent6 2 2 2 2 2 3 2 2 2" xfId="37891" xr:uid="{00000000-0005-0000-0000-000039360000}"/>
    <cellStyle name="20% - Accent6 2 2 2 2 2 3 2 3" xfId="27977" xr:uid="{00000000-0005-0000-0000-00003A360000}"/>
    <cellStyle name="20% - Accent6 2 2 2 2 2 3 3" xfId="13102" xr:uid="{00000000-0005-0000-0000-00003B360000}"/>
    <cellStyle name="20% - Accent6 2 2 2 2 2 3 3 2" xfId="32934" xr:uid="{00000000-0005-0000-0000-00003C360000}"/>
    <cellStyle name="20% - Accent6 2 2 2 2 2 3 4" xfId="23020" xr:uid="{00000000-0005-0000-0000-00003D360000}"/>
    <cellStyle name="20% - Accent6 2 2 2 2 2 4" xfId="2594" xr:uid="{00000000-0005-0000-0000-00003E360000}"/>
    <cellStyle name="20% - Accent6 2 2 2 2 2 4 2" xfId="7561" xr:uid="{00000000-0005-0000-0000-00003F360000}"/>
    <cellStyle name="20% - Accent6 2 2 2 2 2 4 2 2" xfId="17475" xr:uid="{00000000-0005-0000-0000-000040360000}"/>
    <cellStyle name="20% - Accent6 2 2 2 2 2 4 2 2 2" xfId="37307" xr:uid="{00000000-0005-0000-0000-000041360000}"/>
    <cellStyle name="20% - Accent6 2 2 2 2 2 4 2 3" xfId="27393" xr:uid="{00000000-0005-0000-0000-000042360000}"/>
    <cellStyle name="20% - Accent6 2 2 2 2 2 4 3" xfId="12518" xr:uid="{00000000-0005-0000-0000-000043360000}"/>
    <cellStyle name="20% - Accent6 2 2 2 2 2 4 3 2" xfId="32350" xr:uid="{00000000-0005-0000-0000-000044360000}"/>
    <cellStyle name="20% - Accent6 2 2 2 2 2 4 4" xfId="22436" xr:uid="{00000000-0005-0000-0000-000045360000}"/>
    <cellStyle name="20% - Accent6 2 2 2 2 2 5" xfId="1167" xr:uid="{00000000-0005-0000-0000-000046360000}"/>
    <cellStyle name="20% - Accent6 2 2 2 2 2 5 2" xfId="6143" xr:uid="{00000000-0005-0000-0000-000047360000}"/>
    <cellStyle name="20% - Accent6 2 2 2 2 2 5 2 2" xfId="16057" xr:uid="{00000000-0005-0000-0000-000048360000}"/>
    <cellStyle name="20% - Accent6 2 2 2 2 2 5 2 2 2" xfId="35889" xr:uid="{00000000-0005-0000-0000-000049360000}"/>
    <cellStyle name="20% - Accent6 2 2 2 2 2 5 2 3" xfId="25975" xr:uid="{00000000-0005-0000-0000-00004A360000}"/>
    <cellStyle name="20% - Accent6 2 2 2 2 2 5 3" xfId="11100" xr:uid="{00000000-0005-0000-0000-00004B360000}"/>
    <cellStyle name="20% - Accent6 2 2 2 2 2 5 3 2" xfId="30932" xr:uid="{00000000-0005-0000-0000-00004C360000}"/>
    <cellStyle name="20% - Accent6 2 2 2 2 2 5 4" xfId="21018" xr:uid="{00000000-0005-0000-0000-00004D360000}"/>
    <cellStyle name="20% - Accent6 2 2 2 2 2 6" xfId="4468" xr:uid="{00000000-0005-0000-0000-00004E360000}"/>
    <cellStyle name="20% - Accent6 2 2 2 2 2 6 2" xfId="9425" xr:uid="{00000000-0005-0000-0000-00004F360000}"/>
    <cellStyle name="20% - Accent6 2 2 2 2 2 6 2 2" xfId="19339" xr:uid="{00000000-0005-0000-0000-000050360000}"/>
    <cellStyle name="20% - Accent6 2 2 2 2 2 6 2 2 2" xfId="39171" xr:uid="{00000000-0005-0000-0000-000051360000}"/>
    <cellStyle name="20% - Accent6 2 2 2 2 2 6 2 3" xfId="29257" xr:uid="{00000000-0005-0000-0000-000052360000}"/>
    <cellStyle name="20% - Accent6 2 2 2 2 2 6 3" xfId="14382" xr:uid="{00000000-0005-0000-0000-000053360000}"/>
    <cellStyle name="20% - Accent6 2 2 2 2 2 6 3 2" xfId="34214" xr:uid="{00000000-0005-0000-0000-000054360000}"/>
    <cellStyle name="20% - Accent6 2 2 2 2 2 6 4" xfId="24300" xr:uid="{00000000-0005-0000-0000-000055360000}"/>
    <cellStyle name="20% - Accent6 2 2 2 2 2 7" xfId="5026" xr:uid="{00000000-0005-0000-0000-000056360000}"/>
    <cellStyle name="20% - Accent6 2 2 2 2 2 7 2" xfId="9983" xr:uid="{00000000-0005-0000-0000-000057360000}"/>
    <cellStyle name="20% - Accent6 2 2 2 2 2 7 2 2" xfId="19897" xr:uid="{00000000-0005-0000-0000-000058360000}"/>
    <cellStyle name="20% - Accent6 2 2 2 2 2 7 2 2 2" xfId="39729" xr:uid="{00000000-0005-0000-0000-000059360000}"/>
    <cellStyle name="20% - Accent6 2 2 2 2 2 7 2 3" xfId="29815" xr:uid="{00000000-0005-0000-0000-00005A360000}"/>
    <cellStyle name="20% - Accent6 2 2 2 2 2 7 3" xfId="14940" xr:uid="{00000000-0005-0000-0000-00005B360000}"/>
    <cellStyle name="20% - Accent6 2 2 2 2 2 7 3 2" xfId="34772" xr:uid="{00000000-0005-0000-0000-00005C360000}"/>
    <cellStyle name="20% - Accent6 2 2 2 2 2 7 4" xfId="24858" xr:uid="{00000000-0005-0000-0000-00005D360000}"/>
    <cellStyle name="20% - Accent6 2 2 2 2 2 8" xfId="5584" xr:uid="{00000000-0005-0000-0000-00005E360000}"/>
    <cellStyle name="20% - Accent6 2 2 2 2 2 8 2" xfId="15498" xr:uid="{00000000-0005-0000-0000-00005F360000}"/>
    <cellStyle name="20% - Accent6 2 2 2 2 2 8 2 2" xfId="35330" xr:uid="{00000000-0005-0000-0000-000060360000}"/>
    <cellStyle name="20% - Accent6 2 2 2 2 2 8 3" xfId="25416" xr:uid="{00000000-0005-0000-0000-000061360000}"/>
    <cellStyle name="20% - Accent6 2 2 2 2 2 9" xfId="10541" xr:uid="{00000000-0005-0000-0000-000062360000}"/>
    <cellStyle name="20% - Accent6 2 2 2 2 2 9 2" xfId="30373" xr:uid="{00000000-0005-0000-0000-000063360000}"/>
    <cellStyle name="20% - Accent6 2 2 2 2 3" xfId="1512" xr:uid="{00000000-0005-0000-0000-000064360000}"/>
    <cellStyle name="20% - Accent6 2 2 2 2 3 2" xfId="3525" xr:uid="{00000000-0005-0000-0000-000065360000}"/>
    <cellStyle name="20% - Accent6 2 2 2 2 3 2 2" xfId="8482" xr:uid="{00000000-0005-0000-0000-000066360000}"/>
    <cellStyle name="20% - Accent6 2 2 2 2 3 2 2 2" xfId="18396" xr:uid="{00000000-0005-0000-0000-000067360000}"/>
    <cellStyle name="20% - Accent6 2 2 2 2 3 2 2 2 2" xfId="38228" xr:uid="{00000000-0005-0000-0000-000068360000}"/>
    <cellStyle name="20% - Accent6 2 2 2 2 3 2 2 3" xfId="28314" xr:uid="{00000000-0005-0000-0000-000069360000}"/>
    <cellStyle name="20% - Accent6 2 2 2 2 3 2 3" xfId="13439" xr:uid="{00000000-0005-0000-0000-00006A360000}"/>
    <cellStyle name="20% - Accent6 2 2 2 2 3 2 3 2" xfId="33271" xr:uid="{00000000-0005-0000-0000-00006B360000}"/>
    <cellStyle name="20% - Accent6 2 2 2 2 3 2 4" xfId="23357" xr:uid="{00000000-0005-0000-0000-00006C360000}"/>
    <cellStyle name="20% - Accent6 2 2 2 2 3 3" xfId="6480" xr:uid="{00000000-0005-0000-0000-00006D360000}"/>
    <cellStyle name="20% - Accent6 2 2 2 2 3 3 2" xfId="16394" xr:uid="{00000000-0005-0000-0000-00006E360000}"/>
    <cellStyle name="20% - Accent6 2 2 2 2 3 3 2 2" xfId="36226" xr:uid="{00000000-0005-0000-0000-00006F360000}"/>
    <cellStyle name="20% - Accent6 2 2 2 2 3 3 3" xfId="26312" xr:uid="{00000000-0005-0000-0000-000070360000}"/>
    <cellStyle name="20% - Accent6 2 2 2 2 3 4" xfId="11437" xr:uid="{00000000-0005-0000-0000-000071360000}"/>
    <cellStyle name="20% - Accent6 2 2 2 2 3 4 2" xfId="31269" xr:uid="{00000000-0005-0000-0000-000072360000}"/>
    <cellStyle name="20% - Accent6 2 2 2 2 3 5" xfId="21355" xr:uid="{00000000-0005-0000-0000-000073360000}"/>
    <cellStyle name="20% - Accent6 2 2 2 2 4" xfId="2907" xr:uid="{00000000-0005-0000-0000-000074360000}"/>
    <cellStyle name="20% - Accent6 2 2 2 2 4 2" xfId="7866" xr:uid="{00000000-0005-0000-0000-000075360000}"/>
    <cellStyle name="20% - Accent6 2 2 2 2 4 2 2" xfId="17780" xr:uid="{00000000-0005-0000-0000-000076360000}"/>
    <cellStyle name="20% - Accent6 2 2 2 2 4 2 2 2" xfId="37612" xr:uid="{00000000-0005-0000-0000-000077360000}"/>
    <cellStyle name="20% - Accent6 2 2 2 2 4 2 3" xfId="27698" xr:uid="{00000000-0005-0000-0000-000078360000}"/>
    <cellStyle name="20% - Accent6 2 2 2 2 4 3" xfId="12823" xr:uid="{00000000-0005-0000-0000-000079360000}"/>
    <cellStyle name="20% - Accent6 2 2 2 2 4 3 2" xfId="32655" xr:uid="{00000000-0005-0000-0000-00007A360000}"/>
    <cellStyle name="20% - Accent6 2 2 2 2 4 4" xfId="22741" xr:uid="{00000000-0005-0000-0000-00007B360000}"/>
    <cellStyle name="20% - Accent6 2 2 2 2 5" xfId="2235" xr:uid="{00000000-0005-0000-0000-00007C360000}"/>
    <cellStyle name="20% - Accent6 2 2 2 2 5 2" xfId="7202" xr:uid="{00000000-0005-0000-0000-00007D360000}"/>
    <cellStyle name="20% - Accent6 2 2 2 2 5 2 2" xfId="17116" xr:uid="{00000000-0005-0000-0000-00007E360000}"/>
    <cellStyle name="20% - Accent6 2 2 2 2 5 2 2 2" xfId="36948" xr:uid="{00000000-0005-0000-0000-00007F360000}"/>
    <cellStyle name="20% - Accent6 2 2 2 2 5 2 3" xfId="27034" xr:uid="{00000000-0005-0000-0000-000080360000}"/>
    <cellStyle name="20% - Accent6 2 2 2 2 5 3" xfId="12159" xr:uid="{00000000-0005-0000-0000-000081360000}"/>
    <cellStyle name="20% - Accent6 2 2 2 2 5 3 2" xfId="31991" xr:uid="{00000000-0005-0000-0000-000082360000}"/>
    <cellStyle name="20% - Accent6 2 2 2 2 5 4" xfId="22077" xr:uid="{00000000-0005-0000-0000-000083360000}"/>
    <cellStyle name="20% - Accent6 2 2 2 2 6" xfId="887" xr:uid="{00000000-0005-0000-0000-000084360000}"/>
    <cellStyle name="20% - Accent6 2 2 2 2 6 2" xfId="5864" xr:uid="{00000000-0005-0000-0000-000085360000}"/>
    <cellStyle name="20% - Accent6 2 2 2 2 6 2 2" xfId="15778" xr:uid="{00000000-0005-0000-0000-000086360000}"/>
    <cellStyle name="20% - Accent6 2 2 2 2 6 2 2 2" xfId="35610" xr:uid="{00000000-0005-0000-0000-000087360000}"/>
    <cellStyle name="20% - Accent6 2 2 2 2 6 2 3" xfId="25696" xr:uid="{00000000-0005-0000-0000-000088360000}"/>
    <cellStyle name="20% - Accent6 2 2 2 2 6 3" xfId="10821" xr:uid="{00000000-0005-0000-0000-000089360000}"/>
    <cellStyle name="20% - Accent6 2 2 2 2 6 3 2" xfId="30653" xr:uid="{00000000-0005-0000-0000-00008A360000}"/>
    <cellStyle name="20% - Accent6 2 2 2 2 6 4" xfId="20739" xr:uid="{00000000-0005-0000-0000-00008B360000}"/>
    <cellStyle name="20% - Accent6 2 2 2 2 7" xfId="4189" xr:uid="{00000000-0005-0000-0000-00008C360000}"/>
    <cellStyle name="20% - Accent6 2 2 2 2 7 2" xfId="9146" xr:uid="{00000000-0005-0000-0000-00008D360000}"/>
    <cellStyle name="20% - Accent6 2 2 2 2 7 2 2" xfId="19060" xr:uid="{00000000-0005-0000-0000-00008E360000}"/>
    <cellStyle name="20% - Accent6 2 2 2 2 7 2 2 2" xfId="38892" xr:uid="{00000000-0005-0000-0000-00008F360000}"/>
    <cellStyle name="20% - Accent6 2 2 2 2 7 2 3" xfId="28978" xr:uid="{00000000-0005-0000-0000-000090360000}"/>
    <cellStyle name="20% - Accent6 2 2 2 2 7 3" xfId="14103" xr:uid="{00000000-0005-0000-0000-000091360000}"/>
    <cellStyle name="20% - Accent6 2 2 2 2 7 3 2" xfId="33935" xr:uid="{00000000-0005-0000-0000-000092360000}"/>
    <cellStyle name="20% - Accent6 2 2 2 2 7 4" xfId="24021" xr:uid="{00000000-0005-0000-0000-000093360000}"/>
    <cellStyle name="20% - Accent6 2 2 2 2 8" xfId="4747" xr:uid="{00000000-0005-0000-0000-000094360000}"/>
    <cellStyle name="20% - Accent6 2 2 2 2 8 2" xfId="9704" xr:uid="{00000000-0005-0000-0000-000095360000}"/>
    <cellStyle name="20% - Accent6 2 2 2 2 8 2 2" xfId="19618" xr:uid="{00000000-0005-0000-0000-000096360000}"/>
    <cellStyle name="20% - Accent6 2 2 2 2 8 2 2 2" xfId="39450" xr:uid="{00000000-0005-0000-0000-000097360000}"/>
    <cellStyle name="20% - Accent6 2 2 2 2 8 2 3" xfId="29536" xr:uid="{00000000-0005-0000-0000-000098360000}"/>
    <cellStyle name="20% - Accent6 2 2 2 2 8 3" xfId="14661" xr:uid="{00000000-0005-0000-0000-000099360000}"/>
    <cellStyle name="20% - Accent6 2 2 2 2 8 3 2" xfId="34493" xr:uid="{00000000-0005-0000-0000-00009A360000}"/>
    <cellStyle name="20% - Accent6 2 2 2 2 8 4" xfId="24579" xr:uid="{00000000-0005-0000-0000-00009B360000}"/>
    <cellStyle name="20% - Accent6 2 2 2 2 9" xfId="5305" xr:uid="{00000000-0005-0000-0000-00009C360000}"/>
    <cellStyle name="20% - Accent6 2 2 2 2 9 2" xfId="15219" xr:uid="{00000000-0005-0000-0000-00009D360000}"/>
    <cellStyle name="20% - Accent6 2 2 2 2 9 2 2" xfId="35051" xr:uid="{00000000-0005-0000-0000-00009E360000}"/>
    <cellStyle name="20% - Accent6 2 2 2 2 9 3" xfId="25137" xr:uid="{00000000-0005-0000-0000-00009F360000}"/>
    <cellStyle name="20% - Accent6 2 2 2 3" xfId="467" xr:uid="{00000000-0005-0000-0000-0000A0360000}"/>
    <cellStyle name="20% - Accent6 2 2 2 3 10" xfId="20320" xr:uid="{00000000-0005-0000-0000-0000A1360000}"/>
    <cellStyle name="20% - Accent6 2 2 2 3 2" xfId="1691" xr:uid="{00000000-0005-0000-0000-0000A2360000}"/>
    <cellStyle name="20% - Accent6 2 2 2 3 2 2" xfId="3704" xr:uid="{00000000-0005-0000-0000-0000A3360000}"/>
    <cellStyle name="20% - Accent6 2 2 2 3 2 2 2" xfId="8661" xr:uid="{00000000-0005-0000-0000-0000A4360000}"/>
    <cellStyle name="20% - Accent6 2 2 2 3 2 2 2 2" xfId="18575" xr:uid="{00000000-0005-0000-0000-0000A5360000}"/>
    <cellStyle name="20% - Accent6 2 2 2 3 2 2 2 2 2" xfId="38407" xr:uid="{00000000-0005-0000-0000-0000A6360000}"/>
    <cellStyle name="20% - Accent6 2 2 2 3 2 2 2 3" xfId="28493" xr:uid="{00000000-0005-0000-0000-0000A7360000}"/>
    <cellStyle name="20% - Accent6 2 2 2 3 2 2 3" xfId="13618" xr:uid="{00000000-0005-0000-0000-0000A8360000}"/>
    <cellStyle name="20% - Accent6 2 2 2 3 2 2 3 2" xfId="33450" xr:uid="{00000000-0005-0000-0000-0000A9360000}"/>
    <cellStyle name="20% - Accent6 2 2 2 3 2 2 4" xfId="23536" xr:uid="{00000000-0005-0000-0000-0000AA360000}"/>
    <cellStyle name="20% - Accent6 2 2 2 3 2 3" xfId="6659" xr:uid="{00000000-0005-0000-0000-0000AB360000}"/>
    <cellStyle name="20% - Accent6 2 2 2 3 2 3 2" xfId="16573" xr:uid="{00000000-0005-0000-0000-0000AC360000}"/>
    <cellStyle name="20% - Accent6 2 2 2 3 2 3 2 2" xfId="36405" xr:uid="{00000000-0005-0000-0000-0000AD360000}"/>
    <cellStyle name="20% - Accent6 2 2 2 3 2 3 3" xfId="26491" xr:uid="{00000000-0005-0000-0000-0000AE360000}"/>
    <cellStyle name="20% - Accent6 2 2 2 3 2 4" xfId="11616" xr:uid="{00000000-0005-0000-0000-0000AF360000}"/>
    <cellStyle name="20% - Accent6 2 2 2 3 2 4 2" xfId="31448" xr:uid="{00000000-0005-0000-0000-0000B0360000}"/>
    <cellStyle name="20% - Accent6 2 2 2 3 2 5" xfId="21534" xr:uid="{00000000-0005-0000-0000-0000B1360000}"/>
    <cellStyle name="20% - Accent6 2 2 2 3 3" xfId="3049" xr:uid="{00000000-0005-0000-0000-0000B2360000}"/>
    <cellStyle name="20% - Accent6 2 2 2 3 3 2" xfId="8006" xr:uid="{00000000-0005-0000-0000-0000B3360000}"/>
    <cellStyle name="20% - Accent6 2 2 2 3 3 2 2" xfId="17920" xr:uid="{00000000-0005-0000-0000-0000B4360000}"/>
    <cellStyle name="20% - Accent6 2 2 2 3 3 2 2 2" xfId="37752" xr:uid="{00000000-0005-0000-0000-0000B5360000}"/>
    <cellStyle name="20% - Accent6 2 2 2 3 3 2 3" xfId="27838" xr:uid="{00000000-0005-0000-0000-0000B6360000}"/>
    <cellStyle name="20% - Accent6 2 2 2 3 3 3" xfId="12963" xr:uid="{00000000-0005-0000-0000-0000B7360000}"/>
    <cellStyle name="20% - Accent6 2 2 2 3 3 3 2" xfId="32795" xr:uid="{00000000-0005-0000-0000-0000B8360000}"/>
    <cellStyle name="20% - Accent6 2 2 2 3 3 4" xfId="22881" xr:uid="{00000000-0005-0000-0000-0000B9360000}"/>
    <cellStyle name="20% - Accent6 2 2 2 3 4" xfId="2414" xr:uid="{00000000-0005-0000-0000-0000BA360000}"/>
    <cellStyle name="20% - Accent6 2 2 2 3 4 2" xfId="7381" xr:uid="{00000000-0005-0000-0000-0000BB360000}"/>
    <cellStyle name="20% - Accent6 2 2 2 3 4 2 2" xfId="17295" xr:uid="{00000000-0005-0000-0000-0000BC360000}"/>
    <cellStyle name="20% - Accent6 2 2 2 3 4 2 2 2" xfId="37127" xr:uid="{00000000-0005-0000-0000-0000BD360000}"/>
    <cellStyle name="20% - Accent6 2 2 2 3 4 2 3" xfId="27213" xr:uid="{00000000-0005-0000-0000-0000BE360000}"/>
    <cellStyle name="20% - Accent6 2 2 2 3 4 3" xfId="12338" xr:uid="{00000000-0005-0000-0000-0000BF360000}"/>
    <cellStyle name="20% - Accent6 2 2 2 3 4 3 2" xfId="32170" xr:uid="{00000000-0005-0000-0000-0000C0360000}"/>
    <cellStyle name="20% - Accent6 2 2 2 3 4 4" xfId="22256" xr:uid="{00000000-0005-0000-0000-0000C1360000}"/>
    <cellStyle name="20% - Accent6 2 2 2 3 5" xfId="1028" xr:uid="{00000000-0005-0000-0000-0000C2360000}"/>
    <cellStyle name="20% - Accent6 2 2 2 3 5 2" xfId="6004" xr:uid="{00000000-0005-0000-0000-0000C3360000}"/>
    <cellStyle name="20% - Accent6 2 2 2 3 5 2 2" xfId="15918" xr:uid="{00000000-0005-0000-0000-0000C4360000}"/>
    <cellStyle name="20% - Accent6 2 2 2 3 5 2 2 2" xfId="35750" xr:uid="{00000000-0005-0000-0000-0000C5360000}"/>
    <cellStyle name="20% - Accent6 2 2 2 3 5 2 3" xfId="25836" xr:uid="{00000000-0005-0000-0000-0000C6360000}"/>
    <cellStyle name="20% - Accent6 2 2 2 3 5 3" xfId="10961" xr:uid="{00000000-0005-0000-0000-0000C7360000}"/>
    <cellStyle name="20% - Accent6 2 2 2 3 5 3 2" xfId="30793" xr:uid="{00000000-0005-0000-0000-0000C8360000}"/>
    <cellStyle name="20% - Accent6 2 2 2 3 5 4" xfId="20879" xr:uid="{00000000-0005-0000-0000-0000C9360000}"/>
    <cellStyle name="20% - Accent6 2 2 2 3 6" xfId="4329" xr:uid="{00000000-0005-0000-0000-0000CA360000}"/>
    <cellStyle name="20% - Accent6 2 2 2 3 6 2" xfId="9286" xr:uid="{00000000-0005-0000-0000-0000CB360000}"/>
    <cellStyle name="20% - Accent6 2 2 2 3 6 2 2" xfId="19200" xr:uid="{00000000-0005-0000-0000-0000CC360000}"/>
    <cellStyle name="20% - Accent6 2 2 2 3 6 2 2 2" xfId="39032" xr:uid="{00000000-0005-0000-0000-0000CD360000}"/>
    <cellStyle name="20% - Accent6 2 2 2 3 6 2 3" xfId="29118" xr:uid="{00000000-0005-0000-0000-0000CE360000}"/>
    <cellStyle name="20% - Accent6 2 2 2 3 6 3" xfId="14243" xr:uid="{00000000-0005-0000-0000-0000CF360000}"/>
    <cellStyle name="20% - Accent6 2 2 2 3 6 3 2" xfId="34075" xr:uid="{00000000-0005-0000-0000-0000D0360000}"/>
    <cellStyle name="20% - Accent6 2 2 2 3 6 4" xfId="24161" xr:uid="{00000000-0005-0000-0000-0000D1360000}"/>
    <cellStyle name="20% - Accent6 2 2 2 3 7" xfId="4887" xr:uid="{00000000-0005-0000-0000-0000D2360000}"/>
    <cellStyle name="20% - Accent6 2 2 2 3 7 2" xfId="9844" xr:uid="{00000000-0005-0000-0000-0000D3360000}"/>
    <cellStyle name="20% - Accent6 2 2 2 3 7 2 2" xfId="19758" xr:uid="{00000000-0005-0000-0000-0000D4360000}"/>
    <cellStyle name="20% - Accent6 2 2 2 3 7 2 2 2" xfId="39590" xr:uid="{00000000-0005-0000-0000-0000D5360000}"/>
    <cellStyle name="20% - Accent6 2 2 2 3 7 2 3" xfId="29676" xr:uid="{00000000-0005-0000-0000-0000D6360000}"/>
    <cellStyle name="20% - Accent6 2 2 2 3 7 3" xfId="14801" xr:uid="{00000000-0005-0000-0000-0000D7360000}"/>
    <cellStyle name="20% - Accent6 2 2 2 3 7 3 2" xfId="34633" xr:uid="{00000000-0005-0000-0000-0000D8360000}"/>
    <cellStyle name="20% - Accent6 2 2 2 3 7 4" xfId="24719" xr:uid="{00000000-0005-0000-0000-0000D9360000}"/>
    <cellStyle name="20% - Accent6 2 2 2 3 8" xfId="5445" xr:uid="{00000000-0005-0000-0000-0000DA360000}"/>
    <cellStyle name="20% - Accent6 2 2 2 3 8 2" xfId="15359" xr:uid="{00000000-0005-0000-0000-0000DB360000}"/>
    <cellStyle name="20% - Accent6 2 2 2 3 8 2 2" xfId="35191" xr:uid="{00000000-0005-0000-0000-0000DC360000}"/>
    <cellStyle name="20% - Accent6 2 2 2 3 8 3" xfId="25277" xr:uid="{00000000-0005-0000-0000-0000DD360000}"/>
    <cellStyle name="20% - Accent6 2 2 2 3 9" xfId="10402" xr:uid="{00000000-0005-0000-0000-0000DE360000}"/>
    <cellStyle name="20% - Accent6 2 2 2 3 9 2" xfId="30234" xr:uid="{00000000-0005-0000-0000-0000DF360000}"/>
    <cellStyle name="20% - Accent6 2 2 2 4" xfId="1332" xr:uid="{00000000-0005-0000-0000-0000E0360000}"/>
    <cellStyle name="20% - Accent6 2 2 2 4 2" xfId="3345" xr:uid="{00000000-0005-0000-0000-0000E1360000}"/>
    <cellStyle name="20% - Accent6 2 2 2 4 2 2" xfId="8302" xr:uid="{00000000-0005-0000-0000-0000E2360000}"/>
    <cellStyle name="20% - Accent6 2 2 2 4 2 2 2" xfId="18216" xr:uid="{00000000-0005-0000-0000-0000E3360000}"/>
    <cellStyle name="20% - Accent6 2 2 2 4 2 2 2 2" xfId="38048" xr:uid="{00000000-0005-0000-0000-0000E4360000}"/>
    <cellStyle name="20% - Accent6 2 2 2 4 2 2 3" xfId="28134" xr:uid="{00000000-0005-0000-0000-0000E5360000}"/>
    <cellStyle name="20% - Accent6 2 2 2 4 2 3" xfId="13259" xr:uid="{00000000-0005-0000-0000-0000E6360000}"/>
    <cellStyle name="20% - Accent6 2 2 2 4 2 3 2" xfId="33091" xr:uid="{00000000-0005-0000-0000-0000E7360000}"/>
    <cellStyle name="20% - Accent6 2 2 2 4 2 4" xfId="23177" xr:uid="{00000000-0005-0000-0000-0000E8360000}"/>
    <cellStyle name="20% - Accent6 2 2 2 4 3" xfId="6300" xr:uid="{00000000-0005-0000-0000-0000E9360000}"/>
    <cellStyle name="20% - Accent6 2 2 2 4 3 2" xfId="16214" xr:uid="{00000000-0005-0000-0000-0000EA360000}"/>
    <cellStyle name="20% - Accent6 2 2 2 4 3 2 2" xfId="36046" xr:uid="{00000000-0005-0000-0000-0000EB360000}"/>
    <cellStyle name="20% - Accent6 2 2 2 4 3 3" xfId="26132" xr:uid="{00000000-0005-0000-0000-0000EC360000}"/>
    <cellStyle name="20% - Accent6 2 2 2 4 4" xfId="11257" xr:uid="{00000000-0005-0000-0000-0000ED360000}"/>
    <cellStyle name="20% - Accent6 2 2 2 4 4 2" xfId="31089" xr:uid="{00000000-0005-0000-0000-0000EE360000}"/>
    <cellStyle name="20% - Accent6 2 2 2 4 5" xfId="21175" xr:uid="{00000000-0005-0000-0000-0000EF360000}"/>
    <cellStyle name="20% - Accent6 2 2 2 5" xfId="2767" xr:uid="{00000000-0005-0000-0000-0000F0360000}"/>
    <cellStyle name="20% - Accent6 2 2 2 5 2" xfId="7727" xr:uid="{00000000-0005-0000-0000-0000F1360000}"/>
    <cellStyle name="20% - Accent6 2 2 2 5 2 2" xfId="17641" xr:uid="{00000000-0005-0000-0000-0000F2360000}"/>
    <cellStyle name="20% - Accent6 2 2 2 5 2 2 2" xfId="37473" xr:uid="{00000000-0005-0000-0000-0000F3360000}"/>
    <cellStyle name="20% - Accent6 2 2 2 5 2 3" xfId="27559" xr:uid="{00000000-0005-0000-0000-0000F4360000}"/>
    <cellStyle name="20% - Accent6 2 2 2 5 3" xfId="12684" xr:uid="{00000000-0005-0000-0000-0000F5360000}"/>
    <cellStyle name="20% - Accent6 2 2 2 5 3 2" xfId="32516" xr:uid="{00000000-0005-0000-0000-0000F6360000}"/>
    <cellStyle name="20% - Accent6 2 2 2 5 4" xfId="22602" xr:uid="{00000000-0005-0000-0000-0000F7360000}"/>
    <cellStyle name="20% - Accent6 2 2 2 6" xfId="2055" xr:uid="{00000000-0005-0000-0000-0000F8360000}"/>
    <cellStyle name="20% - Accent6 2 2 2 6 2" xfId="7022" xr:uid="{00000000-0005-0000-0000-0000F9360000}"/>
    <cellStyle name="20% - Accent6 2 2 2 6 2 2" xfId="16936" xr:uid="{00000000-0005-0000-0000-0000FA360000}"/>
    <cellStyle name="20% - Accent6 2 2 2 6 2 2 2" xfId="36768" xr:uid="{00000000-0005-0000-0000-0000FB360000}"/>
    <cellStyle name="20% - Accent6 2 2 2 6 2 3" xfId="26854" xr:uid="{00000000-0005-0000-0000-0000FC360000}"/>
    <cellStyle name="20% - Accent6 2 2 2 6 3" xfId="11979" xr:uid="{00000000-0005-0000-0000-0000FD360000}"/>
    <cellStyle name="20% - Accent6 2 2 2 6 3 2" xfId="31811" xr:uid="{00000000-0005-0000-0000-0000FE360000}"/>
    <cellStyle name="20% - Accent6 2 2 2 6 4" xfId="21897" xr:uid="{00000000-0005-0000-0000-0000FF360000}"/>
    <cellStyle name="20% - Accent6 2 2 2 7" xfId="748" xr:uid="{00000000-0005-0000-0000-000000370000}"/>
    <cellStyle name="20% - Accent6 2 2 2 7 2" xfId="5725" xr:uid="{00000000-0005-0000-0000-000001370000}"/>
    <cellStyle name="20% - Accent6 2 2 2 7 2 2" xfId="15639" xr:uid="{00000000-0005-0000-0000-000002370000}"/>
    <cellStyle name="20% - Accent6 2 2 2 7 2 2 2" xfId="35471" xr:uid="{00000000-0005-0000-0000-000003370000}"/>
    <cellStyle name="20% - Accent6 2 2 2 7 2 3" xfId="25557" xr:uid="{00000000-0005-0000-0000-000004370000}"/>
    <cellStyle name="20% - Accent6 2 2 2 7 3" xfId="10682" xr:uid="{00000000-0005-0000-0000-000005370000}"/>
    <cellStyle name="20% - Accent6 2 2 2 7 3 2" xfId="30514" xr:uid="{00000000-0005-0000-0000-000006370000}"/>
    <cellStyle name="20% - Accent6 2 2 2 7 4" xfId="20600" xr:uid="{00000000-0005-0000-0000-000007370000}"/>
    <cellStyle name="20% - Accent6 2 2 2 8" xfId="4050" xr:uid="{00000000-0005-0000-0000-000008370000}"/>
    <cellStyle name="20% - Accent6 2 2 2 8 2" xfId="9007" xr:uid="{00000000-0005-0000-0000-000009370000}"/>
    <cellStyle name="20% - Accent6 2 2 2 8 2 2" xfId="18921" xr:uid="{00000000-0005-0000-0000-00000A370000}"/>
    <cellStyle name="20% - Accent6 2 2 2 8 2 2 2" xfId="38753" xr:uid="{00000000-0005-0000-0000-00000B370000}"/>
    <cellStyle name="20% - Accent6 2 2 2 8 2 3" xfId="28839" xr:uid="{00000000-0005-0000-0000-00000C370000}"/>
    <cellStyle name="20% - Accent6 2 2 2 8 3" xfId="13964" xr:uid="{00000000-0005-0000-0000-00000D370000}"/>
    <cellStyle name="20% - Accent6 2 2 2 8 3 2" xfId="33796" xr:uid="{00000000-0005-0000-0000-00000E370000}"/>
    <cellStyle name="20% - Accent6 2 2 2 8 4" xfId="23882" xr:uid="{00000000-0005-0000-0000-00000F370000}"/>
    <cellStyle name="20% - Accent6 2 2 2 9" xfId="4608" xr:uid="{00000000-0005-0000-0000-000010370000}"/>
    <cellStyle name="20% - Accent6 2 2 2 9 2" xfId="9565" xr:uid="{00000000-0005-0000-0000-000011370000}"/>
    <cellStyle name="20% - Accent6 2 2 2 9 2 2" xfId="19479" xr:uid="{00000000-0005-0000-0000-000012370000}"/>
    <cellStyle name="20% - Accent6 2 2 2 9 2 2 2" xfId="39311" xr:uid="{00000000-0005-0000-0000-000013370000}"/>
    <cellStyle name="20% - Accent6 2 2 2 9 2 3" xfId="29397" xr:uid="{00000000-0005-0000-0000-000014370000}"/>
    <cellStyle name="20% - Accent6 2 2 2 9 3" xfId="14522" xr:uid="{00000000-0005-0000-0000-000015370000}"/>
    <cellStyle name="20% - Accent6 2 2 2 9 3 2" xfId="34354" xr:uid="{00000000-0005-0000-0000-000016370000}"/>
    <cellStyle name="20% - Accent6 2 2 2 9 4" xfId="24440" xr:uid="{00000000-0005-0000-0000-000017370000}"/>
    <cellStyle name="20% - Accent6 2 2 3" xfId="258" xr:uid="{00000000-0005-0000-0000-000018370000}"/>
    <cellStyle name="20% - Accent6 2 2 3 10" xfId="10196" xr:uid="{00000000-0005-0000-0000-000019370000}"/>
    <cellStyle name="20% - Accent6 2 2 3 10 2" xfId="30028" xr:uid="{00000000-0005-0000-0000-00001A370000}"/>
    <cellStyle name="20% - Accent6 2 2 3 11" xfId="20114" xr:uid="{00000000-0005-0000-0000-00001B370000}"/>
    <cellStyle name="20% - Accent6 2 2 3 2" xfId="540" xr:uid="{00000000-0005-0000-0000-00001C370000}"/>
    <cellStyle name="20% - Accent6 2 2 3 2 10" xfId="20393" xr:uid="{00000000-0005-0000-0000-00001D370000}"/>
    <cellStyle name="20% - Accent6 2 2 3 2 2" xfId="1781" xr:uid="{00000000-0005-0000-0000-00001E370000}"/>
    <cellStyle name="20% - Accent6 2 2 3 2 2 2" xfId="3794" xr:uid="{00000000-0005-0000-0000-00001F370000}"/>
    <cellStyle name="20% - Accent6 2 2 3 2 2 2 2" xfId="8751" xr:uid="{00000000-0005-0000-0000-000020370000}"/>
    <cellStyle name="20% - Accent6 2 2 3 2 2 2 2 2" xfId="18665" xr:uid="{00000000-0005-0000-0000-000021370000}"/>
    <cellStyle name="20% - Accent6 2 2 3 2 2 2 2 2 2" xfId="38497" xr:uid="{00000000-0005-0000-0000-000022370000}"/>
    <cellStyle name="20% - Accent6 2 2 3 2 2 2 2 3" xfId="28583" xr:uid="{00000000-0005-0000-0000-000023370000}"/>
    <cellStyle name="20% - Accent6 2 2 3 2 2 2 3" xfId="13708" xr:uid="{00000000-0005-0000-0000-000024370000}"/>
    <cellStyle name="20% - Accent6 2 2 3 2 2 2 3 2" xfId="33540" xr:uid="{00000000-0005-0000-0000-000025370000}"/>
    <cellStyle name="20% - Accent6 2 2 3 2 2 2 4" xfId="23626" xr:uid="{00000000-0005-0000-0000-000026370000}"/>
    <cellStyle name="20% - Accent6 2 2 3 2 2 3" xfId="6749" xr:uid="{00000000-0005-0000-0000-000027370000}"/>
    <cellStyle name="20% - Accent6 2 2 3 2 2 3 2" xfId="16663" xr:uid="{00000000-0005-0000-0000-000028370000}"/>
    <cellStyle name="20% - Accent6 2 2 3 2 2 3 2 2" xfId="36495" xr:uid="{00000000-0005-0000-0000-000029370000}"/>
    <cellStyle name="20% - Accent6 2 2 3 2 2 3 3" xfId="26581" xr:uid="{00000000-0005-0000-0000-00002A370000}"/>
    <cellStyle name="20% - Accent6 2 2 3 2 2 4" xfId="11706" xr:uid="{00000000-0005-0000-0000-00002B370000}"/>
    <cellStyle name="20% - Accent6 2 2 3 2 2 4 2" xfId="31538" xr:uid="{00000000-0005-0000-0000-00002C370000}"/>
    <cellStyle name="20% - Accent6 2 2 3 2 2 5" xfId="21624" xr:uid="{00000000-0005-0000-0000-00002D370000}"/>
    <cellStyle name="20% - Accent6 2 2 3 2 3" xfId="3122" xr:uid="{00000000-0005-0000-0000-00002E370000}"/>
    <cellStyle name="20% - Accent6 2 2 3 2 3 2" xfId="8079" xr:uid="{00000000-0005-0000-0000-00002F370000}"/>
    <cellStyle name="20% - Accent6 2 2 3 2 3 2 2" xfId="17993" xr:uid="{00000000-0005-0000-0000-000030370000}"/>
    <cellStyle name="20% - Accent6 2 2 3 2 3 2 2 2" xfId="37825" xr:uid="{00000000-0005-0000-0000-000031370000}"/>
    <cellStyle name="20% - Accent6 2 2 3 2 3 2 3" xfId="27911" xr:uid="{00000000-0005-0000-0000-000032370000}"/>
    <cellStyle name="20% - Accent6 2 2 3 2 3 3" xfId="13036" xr:uid="{00000000-0005-0000-0000-000033370000}"/>
    <cellStyle name="20% - Accent6 2 2 3 2 3 3 2" xfId="32868" xr:uid="{00000000-0005-0000-0000-000034370000}"/>
    <cellStyle name="20% - Accent6 2 2 3 2 3 4" xfId="22954" xr:uid="{00000000-0005-0000-0000-000035370000}"/>
    <cellStyle name="20% - Accent6 2 2 3 2 4" xfId="2504" xr:uid="{00000000-0005-0000-0000-000036370000}"/>
    <cellStyle name="20% - Accent6 2 2 3 2 4 2" xfId="7471" xr:uid="{00000000-0005-0000-0000-000037370000}"/>
    <cellStyle name="20% - Accent6 2 2 3 2 4 2 2" xfId="17385" xr:uid="{00000000-0005-0000-0000-000038370000}"/>
    <cellStyle name="20% - Accent6 2 2 3 2 4 2 2 2" xfId="37217" xr:uid="{00000000-0005-0000-0000-000039370000}"/>
    <cellStyle name="20% - Accent6 2 2 3 2 4 2 3" xfId="27303" xr:uid="{00000000-0005-0000-0000-00003A370000}"/>
    <cellStyle name="20% - Accent6 2 2 3 2 4 3" xfId="12428" xr:uid="{00000000-0005-0000-0000-00003B370000}"/>
    <cellStyle name="20% - Accent6 2 2 3 2 4 3 2" xfId="32260" xr:uid="{00000000-0005-0000-0000-00003C370000}"/>
    <cellStyle name="20% - Accent6 2 2 3 2 4 4" xfId="22346" xr:uid="{00000000-0005-0000-0000-00003D370000}"/>
    <cellStyle name="20% - Accent6 2 2 3 2 5" xfId="1101" xr:uid="{00000000-0005-0000-0000-00003E370000}"/>
    <cellStyle name="20% - Accent6 2 2 3 2 5 2" xfId="6077" xr:uid="{00000000-0005-0000-0000-00003F370000}"/>
    <cellStyle name="20% - Accent6 2 2 3 2 5 2 2" xfId="15991" xr:uid="{00000000-0005-0000-0000-000040370000}"/>
    <cellStyle name="20% - Accent6 2 2 3 2 5 2 2 2" xfId="35823" xr:uid="{00000000-0005-0000-0000-000041370000}"/>
    <cellStyle name="20% - Accent6 2 2 3 2 5 2 3" xfId="25909" xr:uid="{00000000-0005-0000-0000-000042370000}"/>
    <cellStyle name="20% - Accent6 2 2 3 2 5 3" xfId="11034" xr:uid="{00000000-0005-0000-0000-000043370000}"/>
    <cellStyle name="20% - Accent6 2 2 3 2 5 3 2" xfId="30866" xr:uid="{00000000-0005-0000-0000-000044370000}"/>
    <cellStyle name="20% - Accent6 2 2 3 2 5 4" xfId="20952" xr:uid="{00000000-0005-0000-0000-000045370000}"/>
    <cellStyle name="20% - Accent6 2 2 3 2 6" xfId="4402" xr:uid="{00000000-0005-0000-0000-000046370000}"/>
    <cellStyle name="20% - Accent6 2 2 3 2 6 2" xfId="9359" xr:uid="{00000000-0005-0000-0000-000047370000}"/>
    <cellStyle name="20% - Accent6 2 2 3 2 6 2 2" xfId="19273" xr:uid="{00000000-0005-0000-0000-000048370000}"/>
    <cellStyle name="20% - Accent6 2 2 3 2 6 2 2 2" xfId="39105" xr:uid="{00000000-0005-0000-0000-000049370000}"/>
    <cellStyle name="20% - Accent6 2 2 3 2 6 2 3" xfId="29191" xr:uid="{00000000-0005-0000-0000-00004A370000}"/>
    <cellStyle name="20% - Accent6 2 2 3 2 6 3" xfId="14316" xr:uid="{00000000-0005-0000-0000-00004B370000}"/>
    <cellStyle name="20% - Accent6 2 2 3 2 6 3 2" xfId="34148" xr:uid="{00000000-0005-0000-0000-00004C370000}"/>
    <cellStyle name="20% - Accent6 2 2 3 2 6 4" xfId="24234" xr:uid="{00000000-0005-0000-0000-00004D370000}"/>
    <cellStyle name="20% - Accent6 2 2 3 2 7" xfId="4960" xr:uid="{00000000-0005-0000-0000-00004E370000}"/>
    <cellStyle name="20% - Accent6 2 2 3 2 7 2" xfId="9917" xr:uid="{00000000-0005-0000-0000-00004F370000}"/>
    <cellStyle name="20% - Accent6 2 2 3 2 7 2 2" xfId="19831" xr:uid="{00000000-0005-0000-0000-000050370000}"/>
    <cellStyle name="20% - Accent6 2 2 3 2 7 2 2 2" xfId="39663" xr:uid="{00000000-0005-0000-0000-000051370000}"/>
    <cellStyle name="20% - Accent6 2 2 3 2 7 2 3" xfId="29749" xr:uid="{00000000-0005-0000-0000-000052370000}"/>
    <cellStyle name="20% - Accent6 2 2 3 2 7 3" xfId="14874" xr:uid="{00000000-0005-0000-0000-000053370000}"/>
    <cellStyle name="20% - Accent6 2 2 3 2 7 3 2" xfId="34706" xr:uid="{00000000-0005-0000-0000-000054370000}"/>
    <cellStyle name="20% - Accent6 2 2 3 2 7 4" xfId="24792" xr:uid="{00000000-0005-0000-0000-000055370000}"/>
    <cellStyle name="20% - Accent6 2 2 3 2 8" xfId="5518" xr:uid="{00000000-0005-0000-0000-000056370000}"/>
    <cellStyle name="20% - Accent6 2 2 3 2 8 2" xfId="15432" xr:uid="{00000000-0005-0000-0000-000057370000}"/>
    <cellStyle name="20% - Accent6 2 2 3 2 8 2 2" xfId="35264" xr:uid="{00000000-0005-0000-0000-000058370000}"/>
    <cellStyle name="20% - Accent6 2 2 3 2 8 3" xfId="25350" xr:uid="{00000000-0005-0000-0000-000059370000}"/>
    <cellStyle name="20% - Accent6 2 2 3 2 9" xfId="10475" xr:uid="{00000000-0005-0000-0000-00005A370000}"/>
    <cellStyle name="20% - Accent6 2 2 3 2 9 2" xfId="30307" xr:uid="{00000000-0005-0000-0000-00005B370000}"/>
    <cellStyle name="20% - Accent6 2 2 3 3" xfId="1422" xr:uid="{00000000-0005-0000-0000-00005C370000}"/>
    <cellStyle name="20% - Accent6 2 2 3 3 2" xfId="3435" xr:uid="{00000000-0005-0000-0000-00005D370000}"/>
    <cellStyle name="20% - Accent6 2 2 3 3 2 2" xfId="8392" xr:uid="{00000000-0005-0000-0000-00005E370000}"/>
    <cellStyle name="20% - Accent6 2 2 3 3 2 2 2" xfId="18306" xr:uid="{00000000-0005-0000-0000-00005F370000}"/>
    <cellStyle name="20% - Accent6 2 2 3 3 2 2 2 2" xfId="38138" xr:uid="{00000000-0005-0000-0000-000060370000}"/>
    <cellStyle name="20% - Accent6 2 2 3 3 2 2 3" xfId="28224" xr:uid="{00000000-0005-0000-0000-000061370000}"/>
    <cellStyle name="20% - Accent6 2 2 3 3 2 3" xfId="13349" xr:uid="{00000000-0005-0000-0000-000062370000}"/>
    <cellStyle name="20% - Accent6 2 2 3 3 2 3 2" xfId="33181" xr:uid="{00000000-0005-0000-0000-000063370000}"/>
    <cellStyle name="20% - Accent6 2 2 3 3 2 4" xfId="23267" xr:uid="{00000000-0005-0000-0000-000064370000}"/>
    <cellStyle name="20% - Accent6 2 2 3 3 3" xfId="6390" xr:uid="{00000000-0005-0000-0000-000065370000}"/>
    <cellStyle name="20% - Accent6 2 2 3 3 3 2" xfId="16304" xr:uid="{00000000-0005-0000-0000-000066370000}"/>
    <cellStyle name="20% - Accent6 2 2 3 3 3 2 2" xfId="36136" xr:uid="{00000000-0005-0000-0000-000067370000}"/>
    <cellStyle name="20% - Accent6 2 2 3 3 3 3" xfId="26222" xr:uid="{00000000-0005-0000-0000-000068370000}"/>
    <cellStyle name="20% - Accent6 2 2 3 3 4" xfId="11347" xr:uid="{00000000-0005-0000-0000-000069370000}"/>
    <cellStyle name="20% - Accent6 2 2 3 3 4 2" xfId="31179" xr:uid="{00000000-0005-0000-0000-00006A370000}"/>
    <cellStyle name="20% - Accent6 2 2 3 3 5" xfId="21265" xr:uid="{00000000-0005-0000-0000-00006B370000}"/>
    <cellStyle name="20% - Accent6 2 2 3 4" xfId="2841" xr:uid="{00000000-0005-0000-0000-00006C370000}"/>
    <cellStyle name="20% - Accent6 2 2 3 4 2" xfId="7800" xr:uid="{00000000-0005-0000-0000-00006D370000}"/>
    <cellStyle name="20% - Accent6 2 2 3 4 2 2" xfId="17714" xr:uid="{00000000-0005-0000-0000-00006E370000}"/>
    <cellStyle name="20% - Accent6 2 2 3 4 2 2 2" xfId="37546" xr:uid="{00000000-0005-0000-0000-00006F370000}"/>
    <cellStyle name="20% - Accent6 2 2 3 4 2 3" xfId="27632" xr:uid="{00000000-0005-0000-0000-000070370000}"/>
    <cellStyle name="20% - Accent6 2 2 3 4 3" xfId="12757" xr:uid="{00000000-0005-0000-0000-000071370000}"/>
    <cellStyle name="20% - Accent6 2 2 3 4 3 2" xfId="32589" xr:uid="{00000000-0005-0000-0000-000072370000}"/>
    <cellStyle name="20% - Accent6 2 2 3 4 4" xfId="22675" xr:uid="{00000000-0005-0000-0000-000073370000}"/>
    <cellStyle name="20% - Accent6 2 2 3 5" xfId="2145" xr:uid="{00000000-0005-0000-0000-000074370000}"/>
    <cellStyle name="20% - Accent6 2 2 3 5 2" xfId="7112" xr:uid="{00000000-0005-0000-0000-000075370000}"/>
    <cellStyle name="20% - Accent6 2 2 3 5 2 2" xfId="17026" xr:uid="{00000000-0005-0000-0000-000076370000}"/>
    <cellStyle name="20% - Accent6 2 2 3 5 2 2 2" xfId="36858" xr:uid="{00000000-0005-0000-0000-000077370000}"/>
    <cellStyle name="20% - Accent6 2 2 3 5 2 3" xfId="26944" xr:uid="{00000000-0005-0000-0000-000078370000}"/>
    <cellStyle name="20% - Accent6 2 2 3 5 3" xfId="12069" xr:uid="{00000000-0005-0000-0000-000079370000}"/>
    <cellStyle name="20% - Accent6 2 2 3 5 3 2" xfId="31901" xr:uid="{00000000-0005-0000-0000-00007A370000}"/>
    <cellStyle name="20% - Accent6 2 2 3 5 4" xfId="21987" xr:uid="{00000000-0005-0000-0000-00007B370000}"/>
    <cellStyle name="20% - Accent6 2 2 3 6" xfId="821" xr:uid="{00000000-0005-0000-0000-00007C370000}"/>
    <cellStyle name="20% - Accent6 2 2 3 6 2" xfId="5798" xr:uid="{00000000-0005-0000-0000-00007D370000}"/>
    <cellStyle name="20% - Accent6 2 2 3 6 2 2" xfId="15712" xr:uid="{00000000-0005-0000-0000-00007E370000}"/>
    <cellStyle name="20% - Accent6 2 2 3 6 2 2 2" xfId="35544" xr:uid="{00000000-0005-0000-0000-00007F370000}"/>
    <cellStyle name="20% - Accent6 2 2 3 6 2 3" xfId="25630" xr:uid="{00000000-0005-0000-0000-000080370000}"/>
    <cellStyle name="20% - Accent6 2 2 3 6 3" xfId="10755" xr:uid="{00000000-0005-0000-0000-000081370000}"/>
    <cellStyle name="20% - Accent6 2 2 3 6 3 2" xfId="30587" xr:uid="{00000000-0005-0000-0000-000082370000}"/>
    <cellStyle name="20% - Accent6 2 2 3 6 4" xfId="20673" xr:uid="{00000000-0005-0000-0000-000083370000}"/>
    <cellStyle name="20% - Accent6 2 2 3 7" xfId="4123" xr:uid="{00000000-0005-0000-0000-000084370000}"/>
    <cellStyle name="20% - Accent6 2 2 3 7 2" xfId="9080" xr:uid="{00000000-0005-0000-0000-000085370000}"/>
    <cellStyle name="20% - Accent6 2 2 3 7 2 2" xfId="18994" xr:uid="{00000000-0005-0000-0000-000086370000}"/>
    <cellStyle name="20% - Accent6 2 2 3 7 2 2 2" xfId="38826" xr:uid="{00000000-0005-0000-0000-000087370000}"/>
    <cellStyle name="20% - Accent6 2 2 3 7 2 3" xfId="28912" xr:uid="{00000000-0005-0000-0000-000088370000}"/>
    <cellStyle name="20% - Accent6 2 2 3 7 3" xfId="14037" xr:uid="{00000000-0005-0000-0000-000089370000}"/>
    <cellStyle name="20% - Accent6 2 2 3 7 3 2" xfId="33869" xr:uid="{00000000-0005-0000-0000-00008A370000}"/>
    <cellStyle name="20% - Accent6 2 2 3 7 4" xfId="23955" xr:uid="{00000000-0005-0000-0000-00008B370000}"/>
    <cellStyle name="20% - Accent6 2 2 3 8" xfId="4681" xr:uid="{00000000-0005-0000-0000-00008C370000}"/>
    <cellStyle name="20% - Accent6 2 2 3 8 2" xfId="9638" xr:uid="{00000000-0005-0000-0000-00008D370000}"/>
    <cellStyle name="20% - Accent6 2 2 3 8 2 2" xfId="19552" xr:uid="{00000000-0005-0000-0000-00008E370000}"/>
    <cellStyle name="20% - Accent6 2 2 3 8 2 2 2" xfId="39384" xr:uid="{00000000-0005-0000-0000-00008F370000}"/>
    <cellStyle name="20% - Accent6 2 2 3 8 2 3" xfId="29470" xr:uid="{00000000-0005-0000-0000-000090370000}"/>
    <cellStyle name="20% - Accent6 2 2 3 8 3" xfId="14595" xr:uid="{00000000-0005-0000-0000-000091370000}"/>
    <cellStyle name="20% - Accent6 2 2 3 8 3 2" xfId="34427" xr:uid="{00000000-0005-0000-0000-000092370000}"/>
    <cellStyle name="20% - Accent6 2 2 3 8 4" xfId="24513" xr:uid="{00000000-0005-0000-0000-000093370000}"/>
    <cellStyle name="20% - Accent6 2 2 3 9" xfId="5239" xr:uid="{00000000-0005-0000-0000-000094370000}"/>
    <cellStyle name="20% - Accent6 2 2 3 9 2" xfId="15153" xr:uid="{00000000-0005-0000-0000-000095370000}"/>
    <cellStyle name="20% - Accent6 2 2 3 9 2 2" xfId="34985" xr:uid="{00000000-0005-0000-0000-000096370000}"/>
    <cellStyle name="20% - Accent6 2 2 3 9 3" xfId="25071" xr:uid="{00000000-0005-0000-0000-000097370000}"/>
    <cellStyle name="20% - Accent6 2 2 4" xfId="401" xr:uid="{00000000-0005-0000-0000-000098370000}"/>
    <cellStyle name="20% - Accent6 2 2 4 10" xfId="20254" xr:uid="{00000000-0005-0000-0000-000099370000}"/>
    <cellStyle name="20% - Accent6 2 2 4 2" xfId="1601" xr:uid="{00000000-0005-0000-0000-00009A370000}"/>
    <cellStyle name="20% - Accent6 2 2 4 2 2" xfId="3614" xr:uid="{00000000-0005-0000-0000-00009B370000}"/>
    <cellStyle name="20% - Accent6 2 2 4 2 2 2" xfId="8571" xr:uid="{00000000-0005-0000-0000-00009C370000}"/>
    <cellStyle name="20% - Accent6 2 2 4 2 2 2 2" xfId="18485" xr:uid="{00000000-0005-0000-0000-00009D370000}"/>
    <cellStyle name="20% - Accent6 2 2 4 2 2 2 2 2" xfId="38317" xr:uid="{00000000-0005-0000-0000-00009E370000}"/>
    <cellStyle name="20% - Accent6 2 2 4 2 2 2 3" xfId="28403" xr:uid="{00000000-0005-0000-0000-00009F370000}"/>
    <cellStyle name="20% - Accent6 2 2 4 2 2 3" xfId="13528" xr:uid="{00000000-0005-0000-0000-0000A0370000}"/>
    <cellStyle name="20% - Accent6 2 2 4 2 2 3 2" xfId="33360" xr:uid="{00000000-0005-0000-0000-0000A1370000}"/>
    <cellStyle name="20% - Accent6 2 2 4 2 2 4" xfId="23446" xr:uid="{00000000-0005-0000-0000-0000A2370000}"/>
    <cellStyle name="20% - Accent6 2 2 4 2 3" xfId="6569" xr:uid="{00000000-0005-0000-0000-0000A3370000}"/>
    <cellStyle name="20% - Accent6 2 2 4 2 3 2" xfId="16483" xr:uid="{00000000-0005-0000-0000-0000A4370000}"/>
    <cellStyle name="20% - Accent6 2 2 4 2 3 2 2" xfId="36315" xr:uid="{00000000-0005-0000-0000-0000A5370000}"/>
    <cellStyle name="20% - Accent6 2 2 4 2 3 3" xfId="26401" xr:uid="{00000000-0005-0000-0000-0000A6370000}"/>
    <cellStyle name="20% - Accent6 2 2 4 2 4" xfId="11526" xr:uid="{00000000-0005-0000-0000-0000A7370000}"/>
    <cellStyle name="20% - Accent6 2 2 4 2 4 2" xfId="31358" xr:uid="{00000000-0005-0000-0000-0000A8370000}"/>
    <cellStyle name="20% - Accent6 2 2 4 2 5" xfId="21444" xr:uid="{00000000-0005-0000-0000-0000A9370000}"/>
    <cellStyle name="20% - Accent6 2 2 4 3" xfId="2983" xr:uid="{00000000-0005-0000-0000-0000AA370000}"/>
    <cellStyle name="20% - Accent6 2 2 4 3 2" xfId="7940" xr:uid="{00000000-0005-0000-0000-0000AB370000}"/>
    <cellStyle name="20% - Accent6 2 2 4 3 2 2" xfId="17854" xr:uid="{00000000-0005-0000-0000-0000AC370000}"/>
    <cellStyle name="20% - Accent6 2 2 4 3 2 2 2" xfId="37686" xr:uid="{00000000-0005-0000-0000-0000AD370000}"/>
    <cellStyle name="20% - Accent6 2 2 4 3 2 3" xfId="27772" xr:uid="{00000000-0005-0000-0000-0000AE370000}"/>
    <cellStyle name="20% - Accent6 2 2 4 3 3" xfId="12897" xr:uid="{00000000-0005-0000-0000-0000AF370000}"/>
    <cellStyle name="20% - Accent6 2 2 4 3 3 2" xfId="32729" xr:uid="{00000000-0005-0000-0000-0000B0370000}"/>
    <cellStyle name="20% - Accent6 2 2 4 3 4" xfId="22815" xr:uid="{00000000-0005-0000-0000-0000B1370000}"/>
    <cellStyle name="20% - Accent6 2 2 4 4" xfId="2324" xr:uid="{00000000-0005-0000-0000-0000B2370000}"/>
    <cellStyle name="20% - Accent6 2 2 4 4 2" xfId="7291" xr:uid="{00000000-0005-0000-0000-0000B3370000}"/>
    <cellStyle name="20% - Accent6 2 2 4 4 2 2" xfId="17205" xr:uid="{00000000-0005-0000-0000-0000B4370000}"/>
    <cellStyle name="20% - Accent6 2 2 4 4 2 2 2" xfId="37037" xr:uid="{00000000-0005-0000-0000-0000B5370000}"/>
    <cellStyle name="20% - Accent6 2 2 4 4 2 3" xfId="27123" xr:uid="{00000000-0005-0000-0000-0000B6370000}"/>
    <cellStyle name="20% - Accent6 2 2 4 4 3" xfId="12248" xr:uid="{00000000-0005-0000-0000-0000B7370000}"/>
    <cellStyle name="20% - Accent6 2 2 4 4 3 2" xfId="32080" xr:uid="{00000000-0005-0000-0000-0000B8370000}"/>
    <cellStyle name="20% - Accent6 2 2 4 4 4" xfId="22166" xr:uid="{00000000-0005-0000-0000-0000B9370000}"/>
    <cellStyle name="20% - Accent6 2 2 4 5" xfId="962" xr:uid="{00000000-0005-0000-0000-0000BA370000}"/>
    <cellStyle name="20% - Accent6 2 2 4 5 2" xfId="5938" xr:uid="{00000000-0005-0000-0000-0000BB370000}"/>
    <cellStyle name="20% - Accent6 2 2 4 5 2 2" xfId="15852" xr:uid="{00000000-0005-0000-0000-0000BC370000}"/>
    <cellStyle name="20% - Accent6 2 2 4 5 2 2 2" xfId="35684" xr:uid="{00000000-0005-0000-0000-0000BD370000}"/>
    <cellStyle name="20% - Accent6 2 2 4 5 2 3" xfId="25770" xr:uid="{00000000-0005-0000-0000-0000BE370000}"/>
    <cellStyle name="20% - Accent6 2 2 4 5 3" xfId="10895" xr:uid="{00000000-0005-0000-0000-0000BF370000}"/>
    <cellStyle name="20% - Accent6 2 2 4 5 3 2" xfId="30727" xr:uid="{00000000-0005-0000-0000-0000C0370000}"/>
    <cellStyle name="20% - Accent6 2 2 4 5 4" xfId="20813" xr:uid="{00000000-0005-0000-0000-0000C1370000}"/>
    <cellStyle name="20% - Accent6 2 2 4 6" xfId="4263" xr:uid="{00000000-0005-0000-0000-0000C2370000}"/>
    <cellStyle name="20% - Accent6 2 2 4 6 2" xfId="9220" xr:uid="{00000000-0005-0000-0000-0000C3370000}"/>
    <cellStyle name="20% - Accent6 2 2 4 6 2 2" xfId="19134" xr:uid="{00000000-0005-0000-0000-0000C4370000}"/>
    <cellStyle name="20% - Accent6 2 2 4 6 2 2 2" xfId="38966" xr:uid="{00000000-0005-0000-0000-0000C5370000}"/>
    <cellStyle name="20% - Accent6 2 2 4 6 2 3" xfId="29052" xr:uid="{00000000-0005-0000-0000-0000C6370000}"/>
    <cellStyle name="20% - Accent6 2 2 4 6 3" xfId="14177" xr:uid="{00000000-0005-0000-0000-0000C7370000}"/>
    <cellStyle name="20% - Accent6 2 2 4 6 3 2" xfId="34009" xr:uid="{00000000-0005-0000-0000-0000C8370000}"/>
    <cellStyle name="20% - Accent6 2 2 4 6 4" xfId="24095" xr:uid="{00000000-0005-0000-0000-0000C9370000}"/>
    <cellStyle name="20% - Accent6 2 2 4 7" xfId="4821" xr:uid="{00000000-0005-0000-0000-0000CA370000}"/>
    <cellStyle name="20% - Accent6 2 2 4 7 2" xfId="9778" xr:uid="{00000000-0005-0000-0000-0000CB370000}"/>
    <cellStyle name="20% - Accent6 2 2 4 7 2 2" xfId="19692" xr:uid="{00000000-0005-0000-0000-0000CC370000}"/>
    <cellStyle name="20% - Accent6 2 2 4 7 2 2 2" xfId="39524" xr:uid="{00000000-0005-0000-0000-0000CD370000}"/>
    <cellStyle name="20% - Accent6 2 2 4 7 2 3" xfId="29610" xr:uid="{00000000-0005-0000-0000-0000CE370000}"/>
    <cellStyle name="20% - Accent6 2 2 4 7 3" xfId="14735" xr:uid="{00000000-0005-0000-0000-0000CF370000}"/>
    <cellStyle name="20% - Accent6 2 2 4 7 3 2" xfId="34567" xr:uid="{00000000-0005-0000-0000-0000D0370000}"/>
    <cellStyle name="20% - Accent6 2 2 4 7 4" xfId="24653" xr:uid="{00000000-0005-0000-0000-0000D1370000}"/>
    <cellStyle name="20% - Accent6 2 2 4 8" xfId="5379" xr:uid="{00000000-0005-0000-0000-0000D2370000}"/>
    <cellStyle name="20% - Accent6 2 2 4 8 2" xfId="15293" xr:uid="{00000000-0005-0000-0000-0000D3370000}"/>
    <cellStyle name="20% - Accent6 2 2 4 8 2 2" xfId="35125" xr:uid="{00000000-0005-0000-0000-0000D4370000}"/>
    <cellStyle name="20% - Accent6 2 2 4 8 3" xfId="25211" xr:uid="{00000000-0005-0000-0000-0000D5370000}"/>
    <cellStyle name="20% - Accent6 2 2 4 9" xfId="10336" xr:uid="{00000000-0005-0000-0000-0000D6370000}"/>
    <cellStyle name="20% - Accent6 2 2 4 9 2" xfId="30168" xr:uid="{00000000-0005-0000-0000-0000D7370000}"/>
    <cellStyle name="20% - Accent6 2 2 5" xfId="1242" xr:uid="{00000000-0005-0000-0000-0000D8370000}"/>
    <cellStyle name="20% - Accent6 2 2 5 2" xfId="3255" xr:uid="{00000000-0005-0000-0000-0000D9370000}"/>
    <cellStyle name="20% - Accent6 2 2 5 2 2" xfId="8212" xr:uid="{00000000-0005-0000-0000-0000DA370000}"/>
    <cellStyle name="20% - Accent6 2 2 5 2 2 2" xfId="18126" xr:uid="{00000000-0005-0000-0000-0000DB370000}"/>
    <cellStyle name="20% - Accent6 2 2 5 2 2 2 2" xfId="37958" xr:uid="{00000000-0005-0000-0000-0000DC370000}"/>
    <cellStyle name="20% - Accent6 2 2 5 2 2 3" xfId="28044" xr:uid="{00000000-0005-0000-0000-0000DD370000}"/>
    <cellStyle name="20% - Accent6 2 2 5 2 3" xfId="13169" xr:uid="{00000000-0005-0000-0000-0000DE370000}"/>
    <cellStyle name="20% - Accent6 2 2 5 2 3 2" xfId="33001" xr:uid="{00000000-0005-0000-0000-0000DF370000}"/>
    <cellStyle name="20% - Accent6 2 2 5 2 4" xfId="23087" xr:uid="{00000000-0005-0000-0000-0000E0370000}"/>
    <cellStyle name="20% - Accent6 2 2 5 3" xfId="6210" xr:uid="{00000000-0005-0000-0000-0000E1370000}"/>
    <cellStyle name="20% - Accent6 2 2 5 3 2" xfId="16124" xr:uid="{00000000-0005-0000-0000-0000E2370000}"/>
    <cellStyle name="20% - Accent6 2 2 5 3 2 2" xfId="35956" xr:uid="{00000000-0005-0000-0000-0000E3370000}"/>
    <cellStyle name="20% - Accent6 2 2 5 3 3" xfId="26042" xr:uid="{00000000-0005-0000-0000-0000E4370000}"/>
    <cellStyle name="20% - Accent6 2 2 5 4" xfId="11167" xr:uid="{00000000-0005-0000-0000-0000E5370000}"/>
    <cellStyle name="20% - Accent6 2 2 5 4 2" xfId="30999" xr:uid="{00000000-0005-0000-0000-0000E6370000}"/>
    <cellStyle name="20% - Accent6 2 2 5 5" xfId="21085" xr:uid="{00000000-0005-0000-0000-0000E7370000}"/>
    <cellStyle name="20% - Accent6 2 2 6" xfId="2700" xr:uid="{00000000-0005-0000-0000-0000E8370000}"/>
    <cellStyle name="20% - Accent6 2 2 6 2" xfId="7661" xr:uid="{00000000-0005-0000-0000-0000E9370000}"/>
    <cellStyle name="20% - Accent6 2 2 6 2 2" xfId="17575" xr:uid="{00000000-0005-0000-0000-0000EA370000}"/>
    <cellStyle name="20% - Accent6 2 2 6 2 2 2" xfId="37407" xr:uid="{00000000-0005-0000-0000-0000EB370000}"/>
    <cellStyle name="20% - Accent6 2 2 6 2 3" xfId="27493" xr:uid="{00000000-0005-0000-0000-0000EC370000}"/>
    <cellStyle name="20% - Accent6 2 2 6 3" xfId="12618" xr:uid="{00000000-0005-0000-0000-0000ED370000}"/>
    <cellStyle name="20% - Accent6 2 2 6 3 2" xfId="32450" xr:uid="{00000000-0005-0000-0000-0000EE370000}"/>
    <cellStyle name="20% - Accent6 2 2 6 4" xfId="22536" xr:uid="{00000000-0005-0000-0000-0000EF370000}"/>
    <cellStyle name="20% - Accent6 2 2 7" xfId="1965" xr:uid="{00000000-0005-0000-0000-0000F0370000}"/>
    <cellStyle name="20% - Accent6 2 2 7 2" xfId="6932" xr:uid="{00000000-0005-0000-0000-0000F1370000}"/>
    <cellStyle name="20% - Accent6 2 2 7 2 2" xfId="16846" xr:uid="{00000000-0005-0000-0000-0000F2370000}"/>
    <cellStyle name="20% - Accent6 2 2 7 2 2 2" xfId="36678" xr:uid="{00000000-0005-0000-0000-0000F3370000}"/>
    <cellStyle name="20% - Accent6 2 2 7 2 3" xfId="26764" xr:uid="{00000000-0005-0000-0000-0000F4370000}"/>
    <cellStyle name="20% - Accent6 2 2 7 3" xfId="11889" xr:uid="{00000000-0005-0000-0000-0000F5370000}"/>
    <cellStyle name="20% - Accent6 2 2 7 3 2" xfId="31721" xr:uid="{00000000-0005-0000-0000-0000F6370000}"/>
    <cellStyle name="20% - Accent6 2 2 7 4" xfId="21807" xr:uid="{00000000-0005-0000-0000-0000F7370000}"/>
    <cellStyle name="20% - Accent6 2 2 8" xfId="682" xr:uid="{00000000-0005-0000-0000-0000F8370000}"/>
    <cellStyle name="20% - Accent6 2 2 8 2" xfId="5659" xr:uid="{00000000-0005-0000-0000-0000F9370000}"/>
    <cellStyle name="20% - Accent6 2 2 8 2 2" xfId="15573" xr:uid="{00000000-0005-0000-0000-0000FA370000}"/>
    <cellStyle name="20% - Accent6 2 2 8 2 2 2" xfId="35405" xr:uid="{00000000-0005-0000-0000-0000FB370000}"/>
    <cellStyle name="20% - Accent6 2 2 8 2 3" xfId="25491" xr:uid="{00000000-0005-0000-0000-0000FC370000}"/>
    <cellStyle name="20% - Accent6 2 2 8 3" xfId="10616" xr:uid="{00000000-0005-0000-0000-0000FD370000}"/>
    <cellStyle name="20% - Accent6 2 2 8 3 2" xfId="30448" xr:uid="{00000000-0005-0000-0000-0000FE370000}"/>
    <cellStyle name="20% - Accent6 2 2 8 4" xfId="20534" xr:uid="{00000000-0005-0000-0000-0000FF370000}"/>
    <cellStyle name="20% - Accent6 2 2 9" xfId="3984" xr:uid="{00000000-0005-0000-0000-000000380000}"/>
    <cellStyle name="20% - Accent6 2 2 9 2" xfId="8941" xr:uid="{00000000-0005-0000-0000-000001380000}"/>
    <cellStyle name="20% - Accent6 2 2 9 2 2" xfId="18855" xr:uid="{00000000-0005-0000-0000-000002380000}"/>
    <cellStyle name="20% - Accent6 2 2 9 2 2 2" xfId="38687" xr:uid="{00000000-0005-0000-0000-000003380000}"/>
    <cellStyle name="20% - Accent6 2 2 9 2 3" xfId="28773" xr:uid="{00000000-0005-0000-0000-000004380000}"/>
    <cellStyle name="20% - Accent6 2 2 9 3" xfId="13898" xr:uid="{00000000-0005-0000-0000-000005380000}"/>
    <cellStyle name="20% - Accent6 2 2 9 3 2" xfId="33730" xr:uid="{00000000-0005-0000-0000-000006380000}"/>
    <cellStyle name="20% - Accent6 2 2 9 4" xfId="23816" xr:uid="{00000000-0005-0000-0000-000007380000}"/>
    <cellStyle name="20% - Accent6 2 3" xfId="145" xr:uid="{00000000-0005-0000-0000-000008380000}"/>
    <cellStyle name="20% - Accent6 2 3 10" xfId="4569" xr:uid="{00000000-0005-0000-0000-000009380000}"/>
    <cellStyle name="20% - Accent6 2 3 10 2" xfId="9526" xr:uid="{00000000-0005-0000-0000-00000A380000}"/>
    <cellStyle name="20% - Accent6 2 3 10 2 2" xfId="19440" xr:uid="{00000000-0005-0000-0000-00000B380000}"/>
    <cellStyle name="20% - Accent6 2 3 10 2 2 2" xfId="39272" xr:uid="{00000000-0005-0000-0000-00000C380000}"/>
    <cellStyle name="20% - Accent6 2 3 10 2 3" xfId="29358" xr:uid="{00000000-0005-0000-0000-00000D380000}"/>
    <cellStyle name="20% - Accent6 2 3 10 3" xfId="14483" xr:uid="{00000000-0005-0000-0000-00000E380000}"/>
    <cellStyle name="20% - Accent6 2 3 10 3 2" xfId="34315" xr:uid="{00000000-0005-0000-0000-00000F380000}"/>
    <cellStyle name="20% - Accent6 2 3 10 4" xfId="24401" xr:uid="{00000000-0005-0000-0000-000010380000}"/>
    <cellStyle name="20% - Accent6 2 3 11" xfId="5127" xr:uid="{00000000-0005-0000-0000-000011380000}"/>
    <cellStyle name="20% - Accent6 2 3 11 2" xfId="15041" xr:uid="{00000000-0005-0000-0000-000012380000}"/>
    <cellStyle name="20% - Accent6 2 3 11 2 2" xfId="34873" xr:uid="{00000000-0005-0000-0000-000013380000}"/>
    <cellStyle name="20% - Accent6 2 3 11 3" xfId="24959" xr:uid="{00000000-0005-0000-0000-000014380000}"/>
    <cellStyle name="20% - Accent6 2 3 12" xfId="10084" xr:uid="{00000000-0005-0000-0000-000015380000}"/>
    <cellStyle name="20% - Accent6 2 3 12 2" xfId="29916" xr:uid="{00000000-0005-0000-0000-000016380000}"/>
    <cellStyle name="20% - Accent6 2 3 13" xfId="20002" xr:uid="{00000000-0005-0000-0000-000017380000}"/>
    <cellStyle name="20% - Accent6 2 3 2" xfId="285" xr:uid="{00000000-0005-0000-0000-000018380000}"/>
    <cellStyle name="20% - Accent6 2 3 2 10" xfId="5266" xr:uid="{00000000-0005-0000-0000-000019380000}"/>
    <cellStyle name="20% - Accent6 2 3 2 10 2" xfId="15180" xr:uid="{00000000-0005-0000-0000-00001A380000}"/>
    <cellStyle name="20% - Accent6 2 3 2 10 2 2" xfId="35012" xr:uid="{00000000-0005-0000-0000-00001B380000}"/>
    <cellStyle name="20% - Accent6 2 3 2 10 3" xfId="25098" xr:uid="{00000000-0005-0000-0000-00001C380000}"/>
    <cellStyle name="20% - Accent6 2 3 2 11" xfId="10223" xr:uid="{00000000-0005-0000-0000-00001D380000}"/>
    <cellStyle name="20% - Accent6 2 3 2 11 2" xfId="30055" xr:uid="{00000000-0005-0000-0000-00001E380000}"/>
    <cellStyle name="20% - Accent6 2 3 2 12" xfId="20141" xr:uid="{00000000-0005-0000-0000-00001F380000}"/>
    <cellStyle name="20% - Accent6 2 3 2 2" xfId="567" xr:uid="{00000000-0005-0000-0000-000020380000}"/>
    <cellStyle name="20% - Accent6 2 3 2 2 10" xfId="10502" xr:uid="{00000000-0005-0000-0000-000021380000}"/>
    <cellStyle name="20% - Accent6 2 3 2 2 10 2" xfId="30334" xr:uid="{00000000-0005-0000-0000-000022380000}"/>
    <cellStyle name="20% - Accent6 2 3 2 2 11" xfId="20420" xr:uid="{00000000-0005-0000-0000-000023380000}"/>
    <cellStyle name="20% - Accent6 2 3 2 2 2" xfId="1901" xr:uid="{00000000-0005-0000-0000-000024380000}"/>
    <cellStyle name="20% - Accent6 2 3 2 2 2 2" xfId="3914" xr:uid="{00000000-0005-0000-0000-000025380000}"/>
    <cellStyle name="20% - Accent6 2 3 2 2 2 2 2" xfId="8871" xr:uid="{00000000-0005-0000-0000-000026380000}"/>
    <cellStyle name="20% - Accent6 2 3 2 2 2 2 2 2" xfId="18785" xr:uid="{00000000-0005-0000-0000-000027380000}"/>
    <cellStyle name="20% - Accent6 2 3 2 2 2 2 2 2 2" xfId="38617" xr:uid="{00000000-0005-0000-0000-000028380000}"/>
    <cellStyle name="20% - Accent6 2 3 2 2 2 2 2 3" xfId="28703" xr:uid="{00000000-0005-0000-0000-000029380000}"/>
    <cellStyle name="20% - Accent6 2 3 2 2 2 2 3" xfId="13828" xr:uid="{00000000-0005-0000-0000-00002A380000}"/>
    <cellStyle name="20% - Accent6 2 3 2 2 2 2 3 2" xfId="33660" xr:uid="{00000000-0005-0000-0000-00002B380000}"/>
    <cellStyle name="20% - Accent6 2 3 2 2 2 2 4" xfId="23746" xr:uid="{00000000-0005-0000-0000-00002C380000}"/>
    <cellStyle name="20% - Accent6 2 3 2 2 2 3" xfId="2624" xr:uid="{00000000-0005-0000-0000-00002D380000}"/>
    <cellStyle name="20% - Accent6 2 3 2 2 2 3 2" xfId="7591" xr:uid="{00000000-0005-0000-0000-00002E380000}"/>
    <cellStyle name="20% - Accent6 2 3 2 2 2 3 2 2" xfId="17505" xr:uid="{00000000-0005-0000-0000-00002F380000}"/>
    <cellStyle name="20% - Accent6 2 3 2 2 2 3 2 2 2" xfId="37337" xr:uid="{00000000-0005-0000-0000-000030380000}"/>
    <cellStyle name="20% - Accent6 2 3 2 2 2 3 2 3" xfId="27423" xr:uid="{00000000-0005-0000-0000-000031380000}"/>
    <cellStyle name="20% - Accent6 2 3 2 2 2 3 3" xfId="12548" xr:uid="{00000000-0005-0000-0000-000032380000}"/>
    <cellStyle name="20% - Accent6 2 3 2 2 2 3 3 2" xfId="32380" xr:uid="{00000000-0005-0000-0000-000033380000}"/>
    <cellStyle name="20% - Accent6 2 3 2 2 2 3 4" xfId="22466" xr:uid="{00000000-0005-0000-0000-000034380000}"/>
    <cellStyle name="20% - Accent6 2 3 2 2 2 4" xfId="6869" xr:uid="{00000000-0005-0000-0000-000035380000}"/>
    <cellStyle name="20% - Accent6 2 3 2 2 2 4 2" xfId="16783" xr:uid="{00000000-0005-0000-0000-000036380000}"/>
    <cellStyle name="20% - Accent6 2 3 2 2 2 4 2 2" xfId="36615" xr:uid="{00000000-0005-0000-0000-000037380000}"/>
    <cellStyle name="20% - Accent6 2 3 2 2 2 4 3" xfId="26701" xr:uid="{00000000-0005-0000-0000-000038380000}"/>
    <cellStyle name="20% - Accent6 2 3 2 2 2 5" xfId="11826" xr:uid="{00000000-0005-0000-0000-000039380000}"/>
    <cellStyle name="20% - Accent6 2 3 2 2 2 5 2" xfId="31658" xr:uid="{00000000-0005-0000-0000-00003A380000}"/>
    <cellStyle name="20% - Accent6 2 3 2 2 2 6" xfId="21744" xr:uid="{00000000-0005-0000-0000-00003B380000}"/>
    <cellStyle name="20% - Accent6 2 3 2 2 3" xfId="1542" xr:uid="{00000000-0005-0000-0000-00003C380000}"/>
    <cellStyle name="20% - Accent6 2 3 2 2 3 2" xfId="3555" xr:uid="{00000000-0005-0000-0000-00003D380000}"/>
    <cellStyle name="20% - Accent6 2 3 2 2 3 2 2" xfId="8512" xr:uid="{00000000-0005-0000-0000-00003E380000}"/>
    <cellStyle name="20% - Accent6 2 3 2 2 3 2 2 2" xfId="18426" xr:uid="{00000000-0005-0000-0000-00003F380000}"/>
    <cellStyle name="20% - Accent6 2 3 2 2 3 2 2 2 2" xfId="38258" xr:uid="{00000000-0005-0000-0000-000040380000}"/>
    <cellStyle name="20% - Accent6 2 3 2 2 3 2 2 3" xfId="28344" xr:uid="{00000000-0005-0000-0000-000041380000}"/>
    <cellStyle name="20% - Accent6 2 3 2 2 3 2 3" xfId="13469" xr:uid="{00000000-0005-0000-0000-000042380000}"/>
    <cellStyle name="20% - Accent6 2 3 2 2 3 2 3 2" xfId="33301" xr:uid="{00000000-0005-0000-0000-000043380000}"/>
    <cellStyle name="20% - Accent6 2 3 2 2 3 2 4" xfId="23387" xr:uid="{00000000-0005-0000-0000-000044380000}"/>
    <cellStyle name="20% - Accent6 2 3 2 2 3 3" xfId="6510" xr:uid="{00000000-0005-0000-0000-000045380000}"/>
    <cellStyle name="20% - Accent6 2 3 2 2 3 3 2" xfId="16424" xr:uid="{00000000-0005-0000-0000-000046380000}"/>
    <cellStyle name="20% - Accent6 2 3 2 2 3 3 2 2" xfId="36256" xr:uid="{00000000-0005-0000-0000-000047380000}"/>
    <cellStyle name="20% - Accent6 2 3 2 2 3 3 3" xfId="26342" xr:uid="{00000000-0005-0000-0000-000048380000}"/>
    <cellStyle name="20% - Accent6 2 3 2 2 3 4" xfId="11467" xr:uid="{00000000-0005-0000-0000-000049380000}"/>
    <cellStyle name="20% - Accent6 2 3 2 2 3 4 2" xfId="31299" xr:uid="{00000000-0005-0000-0000-00004A380000}"/>
    <cellStyle name="20% - Accent6 2 3 2 2 3 5" xfId="21385" xr:uid="{00000000-0005-0000-0000-00004B380000}"/>
    <cellStyle name="20% - Accent6 2 3 2 2 4" xfId="3149" xr:uid="{00000000-0005-0000-0000-00004C380000}"/>
    <cellStyle name="20% - Accent6 2 3 2 2 4 2" xfId="8106" xr:uid="{00000000-0005-0000-0000-00004D380000}"/>
    <cellStyle name="20% - Accent6 2 3 2 2 4 2 2" xfId="18020" xr:uid="{00000000-0005-0000-0000-00004E380000}"/>
    <cellStyle name="20% - Accent6 2 3 2 2 4 2 2 2" xfId="37852" xr:uid="{00000000-0005-0000-0000-00004F380000}"/>
    <cellStyle name="20% - Accent6 2 3 2 2 4 2 3" xfId="27938" xr:uid="{00000000-0005-0000-0000-000050380000}"/>
    <cellStyle name="20% - Accent6 2 3 2 2 4 3" xfId="13063" xr:uid="{00000000-0005-0000-0000-000051380000}"/>
    <cellStyle name="20% - Accent6 2 3 2 2 4 3 2" xfId="32895" xr:uid="{00000000-0005-0000-0000-000052380000}"/>
    <cellStyle name="20% - Accent6 2 3 2 2 4 4" xfId="22981" xr:uid="{00000000-0005-0000-0000-000053380000}"/>
    <cellStyle name="20% - Accent6 2 3 2 2 5" xfId="2265" xr:uid="{00000000-0005-0000-0000-000054380000}"/>
    <cellStyle name="20% - Accent6 2 3 2 2 5 2" xfId="7232" xr:uid="{00000000-0005-0000-0000-000055380000}"/>
    <cellStyle name="20% - Accent6 2 3 2 2 5 2 2" xfId="17146" xr:uid="{00000000-0005-0000-0000-000056380000}"/>
    <cellStyle name="20% - Accent6 2 3 2 2 5 2 2 2" xfId="36978" xr:uid="{00000000-0005-0000-0000-000057380000}"/>
    <cellStyle name="20% - Accent6 2 3 2 2 5 2 3" xfId="27064" xr:uid="{00000000-0005-0000-0000-000058380000}"/>
    <cellStyle name="20% - Accent6 2 3 2 2 5 3" xfId="12189" xr:uid="{00000000-0005-0000-0000-000059380000}"/>
    <cellStyle name="20% - Accent6 2 3 2 2 5 3 2" xfId="32021" xr:uid="{00000000-0005-0000-0000-00005A380000}"/>
    <cellStyle name="20% - Accent6 2 3 2 2 5 4" xfId="22107" xr:uid="{00000000-0005-0000-0000-00005B380000}"/>
    <cellStyle name="20% - Accent6 2 3 2 2 6" xfId="1128" xr:uid="{00000000-0005-0000-0000-00005C380000}"/>
    <cellStyle name="20% - Accent6 2 3 2 2 6 2" xfId="6104" xr:uid="{00000000-0005-0000-0000-00005D380000}"/>
    <cellStyle name="20% - Accent6 2 3 2 2 6 2 2" xfId="16018" xr:uid="{00000000-0005-0000-0000-00005E380000}"/>
    <cellStyle name="20% - Accent6 2 3 2 2 6 2 2 2" xfId="35850" xr:uid="{00000000-0005-0000-0000-00005F380000}"/>
    <cellStyle name="20% - Accent6 2 3 2 2 6 2 3" xfId="25936" xr:uid="{00000000-0005-0000-0000-000060380000}"/>
    <cellStyle name="20% - Accent6 2 3 2 2 6 3" xfId="11061" xr:uid="{00000000-0005-0000-0000-000061380000}"/>
    <cellStyle name="20% - Accent6 2 3 2 2 6 3 2" xfId="30893" xr:uid="{00000000-0005-0000-0000-000062380000}"/>
    <cellStyle name="20% - Accent6 2 3 2 2 6 4" xfId="20979" xr:uid="{00000000-0005-0000-0000-000063380000}"/>
    <cellStyle name="20% - Accent6 2 3 2 2 7" xfId="4429" xr:uid="{00000000-0005-0000-0000-000064380000}"/>
    <cellStyle name="20% - Accent6 2 3 2 2 7 2" xfId="9386" xr:uid="{00000000-0005-0000-0000-000065380000}"/>
    <cellStyle name="20% - Accent6 2 3 2 2 7 2 2" xfId="19300" xr:uid="{00000000-0005-0000-0000-000066380000}"/>
    <cellStyle name="20% - Accent6 2 3 2 2 7 2 2 2" xfId="39132" xr:uid="{00000000-0005-0000-0000-000067380000}"/>
    <cellStyle name="20% - Accent6 2 3 2 2 7 2 3" xfId="29218" xr:uid="{00000000-0005-0000-0000-000068380000}"/>
    <cellStyle name="20% - Accent6 2 3 2 2 7 3" xfId="14343" xr:uid="{00000000-0005-0000-0000-000069380000}"/>
    <cellStyle name="20% - Accent6 2 3 2 2 7 3 2" xfId="34175" xr:uid="{00000000-0005-0000-0000-00006A380000}"/>
    <cellStyle name="20% - Accent6 2 3 2 2 7 4" xfId="24261" xr:uid="{00000000-0005-0000-0000-00006B380000}"/>
    <cellStyle name="20% - Accent6 2 3 2 2 8" xfId="4987" xr:uid="{00000000-0005-0000-0000-00006C380000}"/>
    <cellStyle name="20% - Accent6 2 3 2 2 8 2" xfId="9944" xr:uid="{00000000-0005-0000-0000-00006D380000}"/>
    <cellStyle name="20% - Accent6 2 3 2 2 8 2 2" xfId="19858" xr:uid="{00000000-0005-0000-0000-00006E380000}"/>
    <cellStyle name="20% - Accent6 2 3 2 2 8 2 2 2" xfId="39690" xr:uid="{00000000-0005-0000-0000-00006F380000}"/>
    <cellStyle name="20% - Accent6 2 3 2 2 8 2 3" xfId="29776" xr:uid="{00000000-0005-0000-0000-000070380000}"/>
    <cellStyle name="20% - Accent6 2 3 2 2 8 3" xfId="14901" xr:uid="{00000000-0005-0000-0000-000071380000}"/>
    <cellStyle name="20% - Accent6 2 3 2 2 8 3 2" xfId="34733" xr:uid="{00000000-0005-0000-0000-000072380000}"/>
    <cellStyle name="20% - Accent6 2 3 2 2 8 4" xfId="24819" xr:uid="{00000000-0005-0000-0000-000073380000}"/>
    <cellStyle name="20% - Accent6 2 3 2 2 9" xfId="5545" xr:uid="{00000000-0005-0000-0000-000074380000}"/>
    <cellStyle name="20% - Accent6 2 3 2 2 9 2" xfId="15459" xr:uid="{00000000-0005-0000-0000-000075380000}"/>
    <cellStyle name="20% - Accent6 2 3 2 2 9 2 2" xfId="35291" xr:uid="{00000000-0005-0000-0000-000076380000}"/>
    <cellStyle name="20% - Accent6 2 3 2 2 9 3" xfId="25377" xr:uid="{00000000-0005-0000-0000-000077380000}"/>
    <cellStyle name="20% - Accent6 2 3 2 3" xfId="1721" xr:uid="{00000000-0005-0000-0000-000078380000}"/>
    <cellStyle name="20% - Accent6 2 3 2 3 2" xfId="3734" xr:uid="{00000000-0005-0000-0000-000079380000}"/>
    <cellStyle name="20% - Accent6 2 3 2 3 2 2" xfId="8691" xr:uid="{00000000-0005-0000-0000-00007A380000}"/>
    <cellStyle name="20% - Accent6 2 3 2 3 2 2 2" xfId="18605" xr:uid="{00000000-0005-0000-0000-00007B380000}"/>
    <cellStyle name="20% - Accent6 2 3 2 3 2 2 2 2" xfId="38437" xr:uid="{00000000-0005-0000-0000-00007C380000}"/>
    <cellStyle name="20% - Accent6 2 3 2 3 2 2 3" xfId="28523" xr:uid="{00000000-0005-0000-0000-00007D380000}"/>
    <cellStyle name="20% - Accent6 2 3 2 3 2 3" xfId="13648" xr:uid="{00000000-0005-0000-0000-00007E380000}"/>
    <cellStyle name="20% - Accent6 2 3 2 3 2 3 2" xfId="33480" xr:uid="{00000000-0005-0000-0000-00007F380000}"/>
    <cellStyle name="20% - Accent6 2 3 2 3 2 4" xfId="23566" xr:uid="{00000000-0005-0000-0000-000080380000}"/>
    <cellStyle name="20% - Accent6 2 3 2 3 3" xfId="2444" xr:uid="{00000000-0005-0000-0000-000081380000}"/>
    <cellStyle name="20% - Accent6 2 3 2 3 3 2" xfId="7411" xr:uid="{00000000-0005-0000-0000-000082380000}"/>
    <cellStyle name="20% - Accent6 2 3 2 3 3 2 2" xfId="17325" xr:uid="{00000000-0005-0000-0000-000083380000}"/>
    <cellStyle name="20% - Accent6 2 3 2 3 3 2 2 2" xfId="37157" xr:uid="{00000000-0005-0000-0000-000084380000}"/>
    <cellStyle name="20% - Accent6 2 3 2 3 3 2 3" xfId="27243" xr:uid="{00000000-0005-0000-0000-000085380000}"/>
    <cellStyle name="20% - Accent6 2 3 2 3 3 3" xfId="12368" xr:uid="{00000000-0005-0000-0000-000086380000}"/>
    <cellStyle name="20% - Accent6 2 3 2 3 3 3 2" xfId="32200" xr:uid="{00000000-0005-0000-0000-000087380000}"/>
    <cellStyle name="20% - Accent6 2 3 2 3 3 4" xfId="22286" xr:uid="{00000000-0005-0000-0000-000088380000}"/>
    <cellStyle name="20% - Accent6 2 3 2 3 4" xfId="6689" xr:uid="{00000000-0005-0000-0000-000089380000}"/>
    <cellStyle name="20% - Accent6 2 3 2 3 4 2" xfId="16603" xr:uid="{00000000-0005-0000-0000-00008A380000}"/>
    <cellStyle name="20% - Accent6 2 3 2 3 4 2 2" xfId="36435" xr:uid="{00000000-0005-0000-0000-00008B380000}"/>
    <cellStyle name="20% - Accent6 2 3 2 3 4 3" xfId="26521" xr:uid="{00000000-0005-0000-0000-00008C380000}"/>
    <cellStyle name="20% - Accent6 2 3 2 3 5" xfId="11646" xr:uid="{00000000-0005-0000-0000-00008D380000}"/>
    <cellStyle name="20% - Accent6 2 3 2 3 5 2" xfId="31478" xr:uid="{00000000-0005-0000-0000-00008E380000}"/>
    <cellStyle name="20% - Accent6 2 3 2 3 6" xfId="21564" xr:uid="{00000000-0005-0000-0000-00008F380000}"/>
    <cellStyle name="20% - Accent6 2 3 2 4" xfId="1362" xr:uid="{00000000-0005-0000-0000-000090380000}"/>
    <cellStyle name="20% - Accent6 2 3 2 4 2" xfId="3375" xr:uid="{00000000-0005-0000-0000-000091380000}"/>
    <cellStyle name="20% - Accent6 2 3 2 4 2 2" xfId="8332" xr:uid="{00000000-0005-0000-0000-000092380000}"/>
    <cellStyle name="20% - Accent6 2 3 2 4 2 2 2" xfId="18246" xr:uid="{00000000-0005-0000-0000-000093380000}"/>
    <cellStyle name="20% - Accent6 2 3 2 4 2 2 2 2" xfId="38078" xr:uid="{00000000-0005-0000-0000-000094380000}"/>
    <cellStyle name="20% - Accent6 2 3 2 4 2 2 3" xfId="28164" xr:uid="{00000000-0005-0000-0000-000095380000}"/>
    <cellStyle name="20% - Accent6 2 3 2 4 2 3" xfId="13289" xr:uid="{00000000-0005-0000-0000-000096380000}"/>
    <cellStyle name="20% - Accent6 2 3 2 4 2 3 2" xfId="33121" xr:uid="{00000000-0005-0000-0000-000097380000}"/>
    <cellStyle name="20% - Accent6 2 3 2 4 2 4" xfId="23207" xr:uid="{00000000-0005-0000-0000-000098380000}"/>
    <cellStyle name="20% - Accent6 2 3 2 4 3" xfId="6330" xr:uid="{00000000-0005-0000-0000-000099380000}"/>
    <cellStyle name="20% - Accent6 2 3 2 4 3 2" xfId="16244" xr:uid="{00000000-0005-0000-0000-00009A380000}"/>
    <cellStyle name="20% - Accent6 2 3 2 4 3 2 2" xfId="36076" xr:uid="{00000000-0005-0000-0000-00009B380000}"/>
    <cellStyle name="20% - Accent6 2 3 2 4 3 3" xfId="26162" xr:uid="{00000000-0005-0000-0000-00009C380000}"/>
    <cellStyle name="20% - Accent6 2 3 2 4 4" xfId="11287" xr:uid="{00000000-0005-0000-0000-00009D380000}"/>
    <cellStyle name="20% - Accent6 2 3 2 4 4 2" xfId="31119" xr:uid="{00000000-0005-0000-0000-00009E380000}"/>
    <cellStyle name="20% - Accent6 2 3 2 4 5" xfId="21205" xr:uid="{00000000-0005-0000-0000-00009F380000}"/>
    <cellStyle name="20% - Accent6 2 3 2 5" xfId="2868" xr:uid="{00000000-0005-0000-0000-0000A0380000}"/>
    <cellStyle name="20% - Accent6 2 3 2 5 2" xfId="7827" xr:uid="{00000000-0005-0000-0000-0000A1380000}"/>
    <cellStyle name="20% - Accent6 2 3 2 5 2 2" xfId="17741" xr:uid="{00000000-0005-0000-0000-0000A2380000}"/>
    <cellStyle name="20% - Accent6 2 3 2 5 2 2 2" xfId="37573" xr:uid="{00000000-0005-0000-0000-0000A3380000}"/>
    <cellStyle name="20% - Accent6 2 3 2 5 2 3" xfId="27659" xr:uid="{00000000-0005-0000-0000-0000A4380000}"/>
    <cellStyle name="20% - Accent6 2 3 2 5 3" xfId="12784" xr:uid="{00000000-0005-0000-0000-0000A5380000}"/>
    <cellStyle name="20% - Accent6 2 3 2 5 3 2" xfId="32616" xr:uid="{00000000-0005-0000-0000-0000A6380000}"/>
    <cellStyle name="20% - Accent6 2 3 2 5 4" xfId="22702" xr:uid="{00000000-0005-0000-0000-0000A7380000}"/>
    <cellStyle name="20% - Accent6 2 3 2 6" xfId="2085" xr:uid="{00000000-0005-0000-0000-0000A8380000}"/>
    <cellStyle name="20% - Accent6 2 3 2 6 2" xfId="7052" xr:uid="{00000000-0005-0000-0000-0000A9380000}"/>
    <cellStyle name="20% - Accent6 2 3 2 6 2 2" xfId="16966" xr:uid="{00000000-0005-0000-0000-0000AA380000}"/>
    <cellStyle name="20% - Accent6 2 3 2 6 2 2 2" xfId="36798" xr:uid="{00000000-0005-0000-0000-0000AB380000}"/>
    <cellStyle name="20% - Accent6 2 3 2 6 2 3" xfId="26884" xr:uid="{00000000-0005-0000-0000-0000AC380000}"/>
    <cellStyle name="20% - Accent6 2 3 2 6 3" xfId="12009" xr:uid="{00000000-0005-0000-0000-0000AD380000}"/>
    <cellStyle name="20% - Accent6 2 3 2 6 3 2" xfId="31841" xr:uid="{00000000-0005-0000-0000-0000AE380000}"/>
    <cellStyle name="20% - Accent6 2 3 2 6 4" xfId="21927" xr:uid="{00000000-0005-0000-0000-0000AF380000}"/>
    <cellStyle name="20% - Accent6 2 3 2 7" xfId="848" xr:uid="{00000000-0005-0000-0000-0000B0380000}"/>
    <cellStyle name="20% - Accent6 2 3 2 7 2" xfId="5825" xr:uid="{00000000-0005-0000-0000-0000B1380000}"/>
    <cellStyle name="20% - Accent6 2 3 2 7 2 2" xfId="15739" xr:uid="{00000000-0005-0000-0000-0000B2380000}"/>
    <cellStyle name="20% - Accent6 2 3 2 7 2 2 2" xfId="35571" xr:uid="{00000000-0005-0000-0000-0000B3380000}"/>
    <cellStyle name="20% - Accent6 2 3 2 7 2 3" xfId="25657" xr:uid="{00000000-0005-0000-0000-0000B4380000}"/>
    <cellStyle name="20% - Accent6 2 3 2 7 3" xfId="10782" xr:uid="{00000000-0005-0000-0000-0000B5380000}"/>
    <cellStyle name="20% - Accent6 2 3 2 7 3 2" xfId="30614" xr:uid="{00000000-0005-0000-0000-0000B6380000}"/>
    <cellStyle name="20% - Accent6 2 3 2 7 4" xfId="20700" xr:uid="{00000000-0005-0000-0000-0000B7380000}"/>
    <cellStyle name="20% - Accent6 2 3 2 8" xfId="4150" xr:uid="{00000000-0005-0000-0000-0000B8380000}"/>
    <cellStyle name="20% - Accent6 2 3 2 8 2" xfId="9107" xr:uid="{00000000-0005-0000-0000-0000B9380000}"/>
    <cellStyle name="20% - Accent6 2 3 2 8 2 2" xfId="19021" xr:uid="{00000000-0005-0000-0000-0000BA380000}"/>
    <cellStyle name="20% - Accent6 2 3 2 8 2 2 2" xfId="38853" xr:uid="{00000000-0005-0000-0000-0000BB380000}"/>
    <cellStyle name="20% - Accent6 2 3 2 8 2 3" xfId="28939" xr:uid="{00000000-0005-0000-0000-0000BC380000}"/>
    <cellStyle name="20% - Accent6 2 3 2 8 3" xfId="14064" xr:uid="{00000000-0005-0000-0000-0000BD380000}"/>
    <cellStyle name="20% - Accent6 2 3 2 8 3 2" xfId="33896" xr:uid="{00000000-0005-0000-0000-0000BE380000}"/>
    <cellStyle name="20% - Accent6 2 3 2 8 4" xfId="23982" xr:uid="{00000000-0005-0000-0000-0000BF380000}"/>
    <cellStyle name="20% - Accent6 2 3 2 9" xfId="4708" xr:uid="{00000000-0005-0000-0000-0000C0380000}"/>
    <cellStyle name="20% - Accent6 2 3 2 9 2" xfId="9665" xr:uid="{00000000-0005-0000-0000-0000C1380000}"/>
    <cellStyle name="20% - Accent6 2 3 2 9 2 2" xfId="19579" xr:uid="{00000000-0005-0000-0000-0000C2380000}"/>
    <cellStyle name="20% - Accent6 2 3 2 9 2 2 2" xfId="39411" xr:uid="{00000000-0005-0000-0000-0000C3380000}"/>
    <cellStyle name="20% - Accent6 2 3 2 9 2 3" xfId="29497" xr:uid="{00000000-0005-0000-0000-0000C4380000}"/>
    <cellStyle name="20% - Accent6 2 3 2 9 3" xfId="14622" xr:uid="{00000000-0005-0000-0000-0000C5380000}"/>
    <cellStyle name="20% - Accent6 2 3 2 9 3 2" xfId="34454" xr:uid="{00000000-0005-0000-0000-0000C6380000}"/>
    <cellStyle name="20% - Accent6 2 3 2 9 4" xfId="24540" xr:uid="{00000000-0005-0000-0000-0000C7380000}"/>
    <cellStyle name="20% - Accent6 2 3 3" xfId="428" xr:uid="{00000000-0005-0000-0000-0000C8380000}"/>
    <cellStyle name="20% - Accent6 2 3 3 10" xfId="10363" xr:uid="{00000000-0005-0000-0000-0000C9380000}"/>
    <cellStyle name="20% - Accent6 2 3 3 10 2" xfId="30195" xr:uid="{00000000-0005-0000-0000-0000CA380000}"/>
    <cellStyle name="20% - Accent6 2 3 3 11" xfId="20281" xr:uid="{00000000-0005-0000-0000-0000CB380000}"/>
    <cellStyle name="20% - Accent6 2 3 3 2" xfId="1811" xr:uid="{00000000-0005-0000-0000-0000CC380000}"/>
    <cellStyle name="20% - Accent6 2 3 3 2 2" xfId="3824" xr:uid="{00000000-0005-0000-0000-0000CD380000}"/>
    <cellStyle name="20% - Accent6 2 3 3 2 2 2" xfId="8781" xr:uid="{00000000-0005-0000-0000-0000CE380000}"/>
    <cellStyle name="20% - Accent6 2 3 3 2 2 2 2" xfId="18695" xr:uid="{00000000-0005-0000-0000-0000CF380000}"/>
    <cellStyle name="20% - Accent6 2 3 3 2 2 2 2 2" xfId="38527" xr:uid="{00000000-0005-0000-0000-0000D0380000}"/>
    <cellStyle name="20% - Accent6 2 3 3 2 2 2 3" xfId="28613" xr:uid="{00000000-0005-0000-0000-0000D1380000}"/>
    <cellStyle name="20% - Accent6 2 3 3 2 2 3" xfId="13738" xr:uid="{00000000-0005-0000-0000-0000D2380000}"/>
    <cellStyle name="20% - Accent6 2 3 3 2 2 3 2" xfId="33570" xr:uid="{00000000-0005-0000-0000-0000D3380000}"/>
    <cellStyle name="20% - Accent6 2 3 3 2 2 4" xfId="23656" xr:uid="{00000000-0005-0000-0000-0000D4380000}"/>
    <cellStyle name="20% - Accent6 2 3 3 2 3" xfId="2534" xr:uid="{00000000-0005-0000-0000-0000D5380000}"/>
    <cellStyle name="20% - Accent6 2 3 3 2 3 2" xfId="7501" xr:uid="{00000000-0005-0000-0000-0000D6380000}"/>
    <cellStyle name="20% - Accent6 2 3 3 2 3 2 2" xfId="17415" xr:uid="{00000000-0005-0000-0000-0000D7380000}"/>
    <cellStyle name="20% - Accent6 2 3 3 2 3 2 2 2" xfId="37247" xr:uid="{00000000-0005-0000-0000-0000D8380000}"/>
    <cellStyle name="20% - Accent6 2 3 3 2 3 2 3" xfId="27333" xr:uid="{00000000-0005-0000-0000-0000D9380000}"/>
    <cellStyle name="20% - Accent6 2 3 3 2 3 3" xfId="12458" xr:uid="{00000000-0005-0000-0000-0000DA380000}"/>
    <cellStyle name="20% - Accent6 2 3 3 2 3 3 2" xfId="32290" xr:uid="{00000000-0005-0000-0000-0000DB380000}"/>
    <cellStyle name="20% - Accent6 2 3 3 2 3 4" xfId="22376" xr:uid="{00000000-0005-0000-0000-0000DC380000}"/>
    <cellStyle name="20% - Accent6 2 3 3 2 4" xfId="6779" xr:uid="{00000000-0005-0000-0000-0000DD380000}"/>
    <cellStyle name="20% - Accent6 2 3 3 2 4 2" xfId="16693" xr:uid="{00000000-0005-0000-0000-0000DE380000}"/>
    <cellStyle name="20% - Accent6 2 3 3 2 4 2 2" xfId="36525" xr:uid="{00000000-0005-0000-0000-0000DF380000}"/>
    <cellStyle name="20% - Accent6 2 3 3 2 4 3" xfId="26611" xr:uid="{00000000-0005-0000-0000-0000E0380000}"/>
    <cellStyle name="20% - Accent6 2 3 3 2 5" xfId="11736" xr:uid="{00000000-0005-0000-0000-0000E1380000}"/>
    <cellStyle name="20% - Accent6 2 3 3 2 5 2" xfId="31568" xr:uid="{00000000-0005-0000-0000-0000E2380000}"/>
    <cellStyle name="20% - Accent6 2 3 3 2 6" xfId="21654" xr:uid="{00000000-0005-0000-0000-0000E3380000}"/>
    <cellStyle name="20% - Accent6 2 3 3 3" xfId="1452" xr:uid="{00000000-0005-0000-0000-0000E4380000}"/>
    <cellStyle name="20% - Accent6 2 3 3 3 2" xfId="3465" xr:uid="{00000000-0005-0000-0000-0000E5380000}"/>
    <cellStyle name="20% - Accent6 2 3 3 3 2 2" xfId="8422" xr:uid="{00000000-0005-0000-0000-0000E6380000}"/>
    <cellStyle name="20% - Accent6 2 3 3 3 2 2 2" xfId="18336" xr:uid="{00000000-0005-0000-0000-0000E7380000}"/>
    <cellStyle name="20% - Accent6 2 3 3 3 2 2 2 2" xfId="38168" xr:uid="{00000000-0005-0000-0000-0000E8380000}"/>
    <cellStyle name="20% - Accent6 2 3 3 3 2 2 3" xfId="28254" xr:uid="{00000000-0005-0000-0000-0000E9380000}"/>
    <cellStyle name="20% - Accent6 2 3 3 3 2 3" xfId="13379" xr:uid="{00000000-0005-0000-0000-0000EA380000}"/>
    <cellStyle name="20% - Accent6 2 3 3 3 2 3 2" xfId="33211" xr:uid="{00000000-0005-0000-0000-0000EB380000}"/>
    <cellStyle name="20% - Accent6 2 3 3 3 2 4" xfId="23297" xr:uid="{00000000-0005-0000-0000-0000EC380000}"/>
    <cellStyle name="20% - Accent6 2 3 3 3 3" xfId="6420" xr:uid="{00000000-0005-0000-0000-0000ED380000}"/>
    <cellStyle name="20% - Accent6 2 3 3 3 3 2" xfId="16334" xr:uid="{00000000-0005-0000-0000-0000EE380000}"/>
    <cellStyle name="20% - Accent6 2 3 3 3 3 2 2" xfId="36166" xr:uid="{00000000-0005-0000-0000-0000EF380000}"/>
    <cellStyle name="20% - Accent6 2 3 3 3 3 3" xfId="26252" xr:uid="{00000000-0005-0000-0000-0000F0380000}"/>
    <cellStyle name="20% - Accent6 2 3 3 3 4" xfId="11377" xr:uid="{00000000-0005-0000-0000-0000F1380000}"/>
    <cellStyle name="20% - Accent6 2 3 3 3 4 2" xfId="31209" xr:uid="{00000000-0005-0000-0000-0000F2380000}"/>
    <cellStyle name="20% - Accent6 2 3 3 3 5" xfId="21295" xr:uid="{00000000-0005-0000-0000-0000F3380000}"/>
    <cellStyle name="20% - Accent6 2 3 3 4" xfId="3010" xr:uid="{00000000-0005-0000-0000-0000F4380000}"/>
    <cellStyle name="20% - Accent6 2 3 3 4 2" xfId="7967" xr:uid="{00000000-0005-0000-0000-0000F5380000}"/>
    <cellStyle name="20% - Accent6 2 3 3 4 2 2" xfId="17881" xr:uid="{00000000-0005-0000-0000-0000F6380000}"/>
    <cellStyle name="20% - Accent6 2 3 3 4 2 2 2" xfId="37713" xr:uid="{00000000-0005-0000-0000-0000F7380000}"/>
    <cellStyle name="20% - Accent6 2 3 3 4 2 3" xfId="27799" xr:uid="{00000000-0005-0000-0000-0000F8380000}"/>
    <cellStyle name="20% - Accent6 2 3 3 4 3" xfId="12924" xr:uid="{00000000-0005-0000-0000-0000F9380000}"/>
    <cellStyle name="20% - Accent6 2 3 3 4 3 2" xfId="32756" xr:uid="{00000000-0005-0000-0000-0000FA380000}"/>
    <cellStyle name="20% - Accent6 2 3 3 4 4" xfId="22842" xr:uid="{00000000-0005-0000-0000-0000FB380000}"/>
    <cellStyle name="20% - Accent6 2 3 3 5" xfId="2175" xr:uid="{00000000-0005-0000-0000-0000FC380000}"/>
    <cellStyle name="20% - Accent6 2 3 3 5 2" xfId="7142" xr:uid="{00000000-0005-0000-0000-0000FD380000}"/>
    <cellStyle name="20% - Accent6 2 3 3 5 2 2" xfId="17056" xr:uid="{00000000-0005-0000-0000-0000FE380000}"/>
    <cellStyle name="20% - Accent6 2 3 3 5 2 2 2" xfId="36888" xr:uid="{00000000-0005-0000-0000-0000FF380000}"/>
    <cellStyle name="20% - Accent6 2 3 3 5 2 3" xfId="26974" xr:uid="{00000000-0005-0000-0000-000000390000}"/>
    <cellStyle name="20% - Accent6 2 3 3 5 3" xfId="12099" xr:uid="{00000000-0005-0000-0000-000001390000}"/>
    <cellStyle name="20% - Accent6 2 3 3 5 3 2" xfId="31931" xr:uid="{00000000-0005-0000-0000-000002390000}"/>
    <cellStyle name="20% - Accent6 2 3 3 5 4" xfId="22017" xr:uid="{00000000-0005-0000-0000-000003390000}"/>
    <cellStyle name="20% - Accent6 2 3 3 6" xfId="989" xr:uid="{00000000-0005-0000-0000-000004390000}"/>
    <cellStyle name="20% - Accent6 2 3 3 6 2" xfId="5965" xr:uid="{00000000-0005-0000-0000-000005390000}"/>
    <cellStyle name="20% - Accent6 2 3 3 6 2 2" xfId="15879" xr:uid="{00000000-0005-0000-0000-000006390000}"/>
    <cellStyle name="20% - Accent6 2 3 3 6 2 2 2" xfId="35711" xr:uid="{00000000-0005-0000-0000-000007390000}"/>
    <cellStyle name="20% - Accent6 2 3 3 6 2 3" xfId="25797" xr:uid="{00000000-0005-0000-0000-000008390000}"/>
    <cellStyle name="20% - Accent6 2 3 3 6 3" xfId="10922" xr:uid="{00000000-0005-0000-0000-000009390000}"/>
    <cellStyle name="20% - Accent6 2 3 3 6 3 2" xfId="30754" xr:uid="{00000000-0005-0000-0000-00000A390000}"/>
    <cellStyle name="20% - Accent6 2 3 3 6 4" xfId="20840" xr:uid="{00000000-0005-0000-0000-00000B390000}"/>
    <cellStyle name="20% - Accent6 2 3 3 7" xfId="4290" xr:uid="{00000000-0005-0000-0000-00000C390000}"/>
    <cellStyle name="20% - Accent6 2 3 3 7 2" xfId="9247" xr:uid="{00000000-0005-0000-0000-00000D390000}"/>
    <cellStyle name="20% - Accent6 2 3 3 7 2 2" xfId="19161" xr:uid="{00000000-0005-0000-0000-00000E390000}"/>
    <cellStyle name="20% - Accent6 2 3 3 7 2 2 2" xfId="38993" xr:uid="{00000000-0005-0000-0000-00000F390000}"/>
    <cellStyle name="20% - Accent6 2 3 3 7 2 3" xfId="29079" xr:uid="{00000000-0005-0000-0000-000010390000}"/>
    <cellStyle name="20% - Accent6 2 3 3 7 3" xfId="14204" xr:uid="{00000000-0005-0000-0000-000011390000}"/>
    <cellStyle name="20% - Accent6 2 3 3 7 3 2" xfId="34036" xr:uid="{00000000-0005-0000-0000-000012390000}"/>
    <cellStyle name="20% - Accent6 2 3 3 7 4" xfId="24122" xr:uid="{00000000-0005-0000-0000-000013390000}"/>
    <cellStyle name="20% - Accent6 2 3 3 8" xfId="4848" xr:uid="{00000000-0005-0000-0000-000014390000}"/>
    <cellStyle name="20% - Accent6 2 3 3 8 2" xfId="9805" xr:uid="{00000000-0005-0000-0000-000015390000}"/>
    <cellStyle name="20% - Accent6 2 3 3 8 2 2" xfId="19719" xr:uid="{00000000-0005-0000-0000-000016390000}"/>
    <cellStyle name="20% - Accent6 2 3 3 8 2 2 2" xfId="39551" xr:uid="{00000000-0005-0000-0000-000017390000}"/>
    <cellStyle name="20% - Accent6 2 3 3 8 2 3" xfId="29637" xr:uid="{00000000-0005-0000-0000-000018390000}"/>
    <cellStyle name="20% - Accent6 2 3 3 8 3" xfId="14762" xr:uid="{00000000-0005-0000-0000-000019390000}"/>
    <cellStyle name="20% - Accent6 2 3 3 8 3 2" xfId="34594" xr:uid="{00000000-0005-0000-0000-00001A390000}"/>
    <cellStyle name="20% - Accent6 2 3 3 8 4" xfId="24680" xr:uid="{00000000-0005-0000-0000-00001B390000}"/>
    <cellStyle name="20% - Accent6 2 3 3 9" xfId="5406" xr:uid="{00000000-0005-0000-0000-00001C390000}"/>
    <cellStyle name="20% - Accent6 2 3 3 9 2" xfId="15320" xr:uid="{00000000-0005-0000-0000-00001D390000}"/>
    <cellStyle name="20% - Accent6 2 3 3 9 2 2" xfId="35152" xr:uid="{00000000-0005-0000-0000-00001E390000}"/>
    <cellStyle name="20% - Accent6 2 3 3 9 3" xfId="25238" xr:uid="{00000000-0005-0000-0000-00001F390000}"/>
    <cellStyle name="20% - Accent6 2 3 4" xfId="1631" xr:uid="{00000000-0005-0000-0000-000020390000}"/>
    <cellStyle name="20% - Accent6 2 3 4 2" xfId="3644" xr:uid="{00000000-0005-0000-0000-000021390000}"/>
    <cellStyle name="20% - Accent6 2 3 4 2 2" xfId="8601" xr:uid="{00000000-0005-0000-0000-000022390000}"/>
    <cellStyle name="20% - Accent6 2 3 4 2 2 2" xfId="18515" xr:uid="{00000000-0005-0000-0000-000023390000}"/>
    <cellStyle name="20% - Accent6 2 3 4 2 2 2 2" xfId="38347" xr:uid="{00000000-0005-0000-0000-000024390000}"/>
    <cellStyle name="20% - Accent6 2 3 4 2 2 3" xfId="28433" xr:uid="{00000000-0005-0000-0000-000025390000}"/>
    <cellStyle name="20% - Accent6 2 3 4 2 3" xfId="13558" xr:uid="{00000000-0005-0000-0000-000026390000}"/>
    <cellStyle name="20% - Accent6 2 3 4 2 3 2" xfId="33390" xr:uid="{00000000-0005-0000-0000-000027390000}"/>
    <cellStyle name="20% - Accent6 2 3 4 2 4" xfId="23476" xr:uid="{00000000-0005-0000-0000-000028390000}"/>
    <cellStyle name="20% - Accent6 2 3 4 3" xfId="2354" xr:uid="{00000000-0005-0000-0000-000029390000}"/>
    <cellStyle name="20% - Accent6 2 3 4 3 2" xfId="7321" xr:uid="{00000000-0005-0000-0000-00002A390000}"/>
    <cellStyle name="20% - Accent6 2 3 4 3 2 2" xfId="17235" xr:uid="{00000000-0005-0000-0000-00002B390000}"/>
    <cellStyle name="20% - Accent6 2 3 4 3 2 2 2" xfId="37067" xr:uid="{00000000-0005-0000-0000-00002C390000}"/>
    <cellStyle name="20% - Accent6 2 3 4 3 2 3" xfId="27153" xr:uid="{00000000-0005-0000-0000-00002D390000}"/>
    <cellStyle name="20% - Accent6 2 3 4 3 3" xfId="12278" xr:uid="{00000000-0005-0000-0000-00002E390000}"/>
    <cellStyle name="20% - Accent6 2 3 4 3 3 2" xfId="32110" xr:uid="{00000000-0005-0000-0000-00002F390000}"/>
    <cellStyle name="20% - Accent6 2 3 4 3 4" xfId="22196" xr:uid="{00000000-0005-0000-0000-000030390000}"/>
    <cellStyle name="20% - Accent6 2 3 4 4" xfId="6599" xr:uid="{00000000-0005-0000-0000-000031390000}"/>
    <cellStyle name="20% - Accent6 2 3 4 4 2" xfId="16513" xr:uid="{00000000-0005-0000-0000-000032390000}"/>
    <cellStyle name="20% - Accent6 2 3 4 4 2 2" xfId="36345" xr:uid="{00000000-0005-0000-0000-000033390000}"/>
    <cellStyle name="20% - Accent6 2 3 4 4 3" xfId="26431" xr:uid="{00000000-0005-0000-0000-000034390000}"/>
    <cellStyle name="20% - Accent6 2 3 4 5" xfId="11556" xr:uid="{00000000-0005-0000-0000-000035390000}"/>
    <cellStyle name="20% - Accent6 2 3 4 5 2" xfId="31388" xr:uid="{00000000-0005-0000-0000-000036390000}"/>
    <cellStyle name="20% - Accent6 2 3 4 6" xfId="21474" xr:uid="{00000000-0005-0000-0000-000037390000}"/>
    <cellStyle name="20% - Accent6 2 3 5" xfId="1272" xr:uid="{00000000-0005-0000-0000-000038390000}"/>
    <cellStyle name="20% - Accent6 2 3 5 2" xfId="3285" xr:uid="{00000000-0005-0000-0000-000039390000}"/>
    <cellStyle name="20% - Accent6 2 3 5 2 2" xfId="8242" xr:uid="{00000000-0005-0000-0000-00003A390000}"/>
    <cellStyle name="20% - Accent6 2 3 5 2 2 2" xfId="18156" xr:uid="{00000000-0005-0000-0000-00003B390000}"/>
    <cellStyle name="20% - Accent6 2 3 5 2 2 2 2" xfId="37988" xr:uid="{00000000-0005-0000-0000-00003C390000}"/>
    <cellStyle name="20% - Accent6 2 3 5 2 2 3" xfId="28074" xr:uid="{00000000-0005-0000-0000-00003D390000}"/>
    <cellStyle name="20% - Accent6 2 3 5 2 3" xfId="13199" xr:uid="{00000000-0005-0000-0000-00003E390000}"/>
    <cellStyle name="20% - Accent6 2 3 5 2 3 2" xfId="33031" xr:uid="{00000000-0005-0000-0000-00003F390000}"/>
    <cellStyle name="20% - Accent6 2 3 5 2 4" xfId="23117" xr:uid="{00000000-0005-0000-0000-000040390000}"/>
    <cellStyle name="20% - Accent6 2 3 5 3" xfId="6240" xr:uid="{00000000-0005-0000-0000-000041390000}"/>
    <cellStyle name="20% - Accent6 2 3 5 3 2" xfId="16154" xr:uid="{00000000-0005-0000-0000-000042390000}"/>
    <cellStyle name="20% - Accent6 2 3 5 3 2 2" xfId="35986" xr:uid="{00000000-0005-0000-0000-000043390000}"/>
    <cellStyle name="20% - Accent6 2 3 5 3 3" xfId="26072" xr:uid="{00000000-0005-0000-0000-000044390000}"/>
    <cellStyle name="20% - Accent6 2 3 5 4" xfId="11197" xr:uid="{00000000-0005-0000-0000-000045390000}"/>
    <cellStyle name="20% - Accent6 2 3 5 4 2" xfId="31029" xr:uid="{00000000-0005-0000-0000-000046390000}"/>
    <cellStyle name="20% - Accent6 2 3 5 5" xfId="21115" xr:uid="{00000000-0005-0000-0000-000047390000}"/>
    <cellStyle name="20% - Accent6 2 3 6" xfId="2728" xr:uid="{00000000-0005-0000-0000-000048390000}"/>
    <cellStyle name="20% - Accent6 2 3 6 2" xfId="7688" xr:uid="{00000000-0005-0000-0000-000049390000}"/>
    <cellStyle name="20% - Accent6 2 3 6 2 2" xfId="17602" xr:uid="{00000000-0005-0000-0000-00004A390000}"/>
    <cellStyle name="20% - Accent6 2 3 6 2 2 2" xfId="37434" xr:uid="{00000000-0005-0000-0000-00004B390000}"/>
    <cellStyle name="20% - Accent6 2 3 6 2 3" xfId="27520" xr:uid="{00000000-0005-0000-0000-00004C390000}"/>
    <cellStyle name="20% - Accent6 2 3 6 3" xfId="12645" xr:uid="{00000000-0005-0000-0000-00004D390000}"/>
    <cellStyle name="20% - Accent6 2 3 6 3 2" xfId="32477" xr:uid="{00000000-0005-0000-0000-00004E390000}"/>
    <cellStyle name="20% - Accent6 2 3 6 4" xfId="22563" xr:uid="{00000000-0005-0000-0000-00004F390000}"/>
    <cellStyle name="20% - Accent6 2 3 7" xfId="1995" xr:uid="{00000000-0005-0000-0000-000050390000}"/>
    <cellStyle name="20% - Accent6 2 3 7 2" xfId="6962" xr:uid="{00000000-0005-0000-0000-000051390000}"/>
    <cellStyle name="20% - Accent6 2 3 7 2 2" xfId="16876" xr:uid="{00000000-0005-0000-0000-000052390000}"/>
    <cellStyle name="20% - Accent6 2 3 7 2 2 2" xfId="36708" xr:uid="{00000000-0005-0000-0000-000053390000}"/>
    <cellStyle name="20% - Accent6 2 3 7 2 3" xfId="26794" xr:uid="{00000000-0005-0000-0000-000054390000}"/>
    <cellStyle name="20% - Accent6 2 3 7 3" xfId="11919" xr:uid="{00000000-0005-0000-0000-000055390000}"/>
    <cellStyle name="20% - Accent6 2 3 7 3 2" xfId="31751" xr:uid="{00000000-0005-0000-0000-000056390000}"/>
    <cellStyle name="20% - Accent6 2 3 7 4" xfId="21837" xr:uid="{00000000-0005-0000-0000-000057390000}"/>
    <cellStyle name="20% - Accent6 2 3 8" xfId="709" xr:uid="{00000000-0005-0000-0000-000058390000}"/>
    <cellStyle name="20% - Accent6 2 3 8 2" xfId="5686" xr:uid="{00000000-0005-0000-0000-000059390000}"/>
    <cellStyle name="20% - Accent6 2 3 8 2 2" xfId="15600" xr:uid="{00000000-0005-0000-0000-00005A390000}"/>
    <cellStyle name="20% - Accent6 2 3 8 2 2 2" xfId="35432" xr:uid="{00000000-0005-0000-0000-00005B390000}"/>
    <cellStyle name="20% - Accent6 2 3 8 2 3" xfId="25518" xr:uid="{00000000-0005-0000-0000-00005C390000}"/>
    <cellStyle name="20% - Accent6 2 3 8 3" xfId="10643" xr:uid="{00000000-0005-0000-0000-00005D390000}"/>
    <cellStyle name="20% - Accent6 2 3 8 3 2" xfId="30475" xr:uid="{00000000-0005-0000-0000-00005E390000}"/>
    <cellStyle name="20% - Accent6 2 3 8 4" xfId="20561" xr:uid="{00000000-0005-0000-0000-00005F390000}"/>
    <cellStyle name="20% - Accent6 2 3 9" xfId="4011" xr:uid="{00000000-0005-0000-0000-000060390000}"/>
    <cellStyle name="20% - Accent6 2 3 9 2" xfId="8968" xr:uid="{00000000-0005-0000-0000-000061390000}"/>
    <cellStyle name="20% - Accent6 2 3 9 2 2" xfId="18882" xr:uid="{00000000-0005-0000-0000-000062390000}"/>
    <cellStyle name="20% - Accent6 2 3 9 2 2 2" xfId="38714" xr:uid="{00000000-0005-0000-0000-000063390000}"/>
    <cellStyle name="20% - Accent6 2 3 9 2 3" xfId="28800" xr:uid="{00000000-0005-0000-0000-000064390000}"/>
    <cellStyle name="20% - Accent6 2 3 9 3" xfId="13925" xr:uid="{00000000-0005-0000-0000-000065390000}"/>
    <cellStyle name="20% - Accent6 2 3 9 3 2" xfId="33757" xr:uid="{00000000-0005-0000-0000-000066390000}"/>
    <cellStyle name="20% - Accent6 2 3 9 4" xfId="23843" xr:uid="{00000000-0005-0000-0000-000067390000}"/>
    <cellStyle name="20% - Accent6 2 4" xfId="219" xr:uid="{00000000-0005-0000-0000-000068390000}"/>
    <cellStyle name="20% - Accent6 2 4 10" xfId="5200" xr:uid="{00000000-0005-0000-0000-000069390000}"/>
    <cellStyle name="20% - Accent6 2 4 10 2" xfId="15114" xr:uid="{00000000-0005-0000-0000-00006A390000}"/>
    <cellStyle name="20% - Accent6 2 4 10 2 2" xfId="34946" xr:uid="{00000000-0005-0000-0000-00006B390000}"/>
    <cellStyle name="20% - Accent6 2 4 10 3" xfId="25032" xr:uid="{00000000-0005-0000-0000-00006C390000}"/>
    <cellStyle name="20% - Accent6 2 4 11" xfId="10157" xr:uid="{00000000-0005-0000-0000-00006D390000}"/>
    <cellStyle name="20% - Accent6 2 4 11 2" xfId="29989" xr:uid="{00000000-0005-0000-0000-00006E390000}"/>
    <cellStyle name="20% - Accent6 2 4 12" xfId="20075" xr:uid="{00000000-0005-0000-0000-00006F390000}"/>
    <cellStyle name="20% - Accent6 2 4 2" xfId="501" xr:uid="{00000000-0005-0000-0000-000070390000}"/>
    <cellStyle name="20% - Accent6 2 4 2 10" xfId="10436" xr:uid="{00000000-0005-0000-0000-000071390000}"/>
    <cellStyle name="20% - Accent6 2 4 2 10 2" xfId="30268" xr:uid="{00000000-0005-0000-0000-000072390000}"/>
    <cellStyle name="20% - Accent6 2 4 2 11" xfId="20354" xr:uid="{00000000-0005-0000-0000-000073390000}"/>
    <cellStyle name="20% - Accent6 2 4 2 2" xfId="1841" xr:uid="{00000000-0005-0000-0000-000074390000}"/>
    <cellStyle name="20% - Accent6 2 4 2 2 2" xfId="3854" xr:uid="{00000000-0005-0000-0000-000075390000}"/>
    <cellStyle name="20% - Accent6 2 4 2 2 2 2" xfId="8811" xr:uid="{00000000-0005-0000-0000-000076390000}"/>
    <cellStyle name="20% - Accent6 2 4 2 2 2 2 2" xfId="18725" xr:uid="{00000000-0005-0000-0000-000077390000}"/>
    <cellStyle name="20% - Accent6 2 4 2 2 2 2 2 2" xfId="38557" xr:uid="{00000000-0005-0000-0000-000078390000}"/>
    <cellStyle name="20% - Accent6 2 4 2 2 2 2 3" xfId="28643" xr:uid="{00000000-0005-0000-0000-000079390000}"/>
    <cellStyle name="20% - Accent6 2 4 2 2 2 3" xfId="13768" xr:uid="{00000000-0005-0000-0000-00007A390000}"/>
    <cellStyle name="20% - Accent6 2 4 2 2 2 3 2" xfId="33600" xr:uid="{00000000-0005-0000-0000-00007B390000}"/>
    <cellStyle name="20% - Accent6 2 4 2 2 2 4" xfId="23686" xr:uid="{00000000-0005-0000-0000-00007C390000}"/>
    <cellStyle name="20% - Accent6 2 4 2 2 3" xfId="2564" xr:uid="{00000000-0005-0000-0000-00007D390000}"/>
    <cellStyle name="20% - Accent6 2 4 2 2 3 2" xfId="7531" xr:uid="{00000000-0005-0000-0000-00007E390000}"/>
    <cellStyle name="20% - Accent6 2 4 2 2 3 2 2" xfId="17445" xr:uid="{00000000-0005-0000-0000-00007F390000}"/>
    <cellStyle name="20% - Accent6 2 4 2 2 3 2 2 2" xfId="37277" xr:uid="{00000000-0005-0000-0000-000080390000}"/>
    <cellStyle name="20% - Accent6 2 4 2 2 3 2 3" xfId="27363" xr:uid="{00000000-0005-0000-0000-000081390000}"/>
    <cellStyle name="20% - Accent6 2 4 2 2 3 3" xfId="12488" xr:uid="{00000000-0005-0000-0000-000082390000}"/>
    <cellStyle name="20% - Accent6 2 4 2 2 3 3 2" xfId="32320" xr:uid="{00000000-0005-0000-0000-000083390000}"/>
    <cellStyle name="20% - Accent6 2 4 2 2 3 4" xfId="22406" xr:uid="{00000000-0005-0000-0000-000084390000}"/>
    <cellStyle name="20% - Accent6 2 4 2 2 4" xfId="6809" xr:uid="{00000000-0005-0000-0000-000085390000}"/>
    <cellStyle name="20% - Accent6 2 4 2 2 4 2" xfId="16723" xr:uid="{00000000-0005-0000-0000-000086390000}"/>
    <cellStyle name="20% - Accent6 2 4 2 2 4 2 2" xfId="36555" xr:uid="{00000000-0005-0000-0000-000087390000}"/>
    <cellStyle name="20% - Accent6 2 4 2 2 4 3" xfId="26641" xr:uid="{00000000-0005-0000-0000-000088390000}"/>
    <cellStyle name="20% - Accent6 2 4 2 2 5" xfId="11766" xr:uid="{00000000-0005-0000-0000-000089390000}"/>
    <cellStyle name="20% - Accent6 2 4 2 2 5 2" xfId="31598" xr:uid="{00000000-0005-0000-0000-00008A390000}"/>
    <cellStyle name="20% - Accent6 2 4 2 2 6" xfId="21684" xr:uid="{00000000-0005-0000-0000-00008B390000}"/>
    <cellStyle name="20% - Accent6 2 4 2 3" xfId="1482" xr:uid="{00000000-0005-0000-0000-00008C390000}"/>
    <cellStyle name="20% - Accent6 2 4 2 3 2" xfId="3495" xr:uid="{00000000-0005-0000-0000-00008D390000}"/>
    <cellStyle name="20% - Accent6 2 4 2 3 2 2" xfId="8452" xr:uid="{00000000-0005-0000-0000-00008E390000}"/>
    <cellStyle name="20% - Accent6 2 4 2 3 2 2 2" xfId="18366" xr:uid="{00000000-0005-0000-0000-00008F390000}"/>
    <cellStyle name="20% - Accent6 2 4 2 3 2 2 2 2" xfId="38198" xr:uid="{00000000-0005-0000-0000-000090390000}"/>
    <cellStyle name="20% - Accent6 2 4 2 3 2 2 3" xfId="28284" xr:uid="{00000000-0005-0000-0000-000091390000}"/>
    <cellStyle name="20% - Accent6 2 4 2 3 2 3" xfId="13409" xr:uid="{00000000-0005-0000-0000-000092390000}"/>
    <cellStyle name="20% - Accent6 2 4 2 3 2 3 2" xfId="33241" xr:uid="{00000000-0005-0000-0000-000093390000}"/>
    <cellStyle name="20% - Accent6 2 4 2 3 2 4" xfId="23327" xr:uid="{00000000-0005-0000-0000-000094390000}"/>
    <cellStyle name="20% - Accent6 2 4 2 3 3" xfId="6450" xr:uid="{00000000-0005-0000-0000-000095390000}"/>
    <cellStyle name="20% - Accent6 2 4 2 3 3 2" xfId="16364" xr:uid="{00000000-0005-0000-0000-000096390000}"/>
    <cellStyle name="20% - Accent6 2 4 2 3 3 2 2" xfId="36196" xr:uid="{00000000-0005-0000-0000-000097390000}"/>
    <cellStyle name="20% - Accent6 2 4 2 3 3 3" xfId="26282" xr:uid="{00000000-0005-0000-0000-000098390000}"/>
    <cellStyle name="20% - Accent6 2 4 2 3 4" xfId="11407" xr:uid="{00000000-0005-0000-0000-000099390000}"/>
    <cellStyle name="20% - Accent6 2 4 2 3 4 2" xfId="31239" xr:uid="{00000000-0005-0000-0000-00009A390000}"/>
    <cellStyle name="20% - Accent6 2 4 2 3 5" xfId="21325" xr:uid="{00000000-0005-0000-0000-00009B390000}"/>
    <cellStyle name="20% - Accent6 2 4 2 4" xfId="3083" xr:uid="{00000000-0005-0000-0000-00009C390000}"/>
    <cellStyle name="20% - Accent6 2 4 2 4 2" xfId="8040" xr:uid="{00000000-0005-0000-0000-00009D390000}"/>
    <cellStyle name="20% - Accent6 2 4 2 4 2 2" xfId="17954" xr:uid="{00000000-0005-0000-0000-00009E390000}"/>
    <cellStyle name="20% - Accent6 2 4 2 4 2 2 2" xfId="37786" xr:uid="{00000000-0005-0000-0000-00009F390000}"/>
    <cellStyle name="20% - Accent6 2 4 2 4 2 3" xfId="27872" xr:uid="{00000000-0005-0000-0000-0000A0390000}"/>
    <cellStyle name="20% - Accent6 2 4 2 4 3" xfId="12997" xr:uid="{00000000-0005-0000-0000-0000A1390000}"/>
    <cellStyle name="20% - Accent6 2 4 2 4 3 2" xfId="32829" xr:uid="{00000000-0005-0000-0000-0000A2390000}"/>
    <cellStyle name="20% - Accent6 2 4 2 4 4" xfId="22915" xr:uid="{00000000-0005-0000-0000-0000A3390000}"/>
    <cellStyle name="20% - Accent6 2 4 2 5" xfId="2205" xr:uid="{00000000-0005-0000-0000-0000A4390000}"/>
    <cellStyle name="20% - Accent6 2 4 2 5 2" xfId="7172" xr:uid="{00000000-0005-0000-0000-0000A5390000}"/>
    <cellStyle name="20% - Accent6 2 4 2 5 2 2" xfId="17086" xr:uid="{00000000-0005-0000-0000-0000A6390000}"/>
    <cellStyle name="20% - Accent6 2 4 2 5 2 2 2" xfId="36918" xr:uid="{00000000-0005-0000-0000-0000A7390000}"/>
    <cellStyle name="20% - Accent6 2 4 2 5 2 3" xfId="27004" xr:uid="{00000000-0005-0000-0000-0000A8390000}"/>
    <cellStyle name="20% - Accent6 2 4 2 5 3" xfId="12129" xr:uid="{00000000-0005-0000-0000-0000A9390000}"/>
    <cellStyle name="20% - Accent6 2 4 2 5 3 2" xfId="31961" xr:uid="{00000000-0005-0000-0000-0000AA390000}"/>
    <cellStyle name="20% - Accent6 2 4 2 5 4" xfId="22047" xr:uid="{00000000-0005-0000-0000-0000AB390000}"/>
    <cellStyle name="20% - Accent6 2 4 2 6" xfId="1062" xr:uid="{00000000-0005-0000-0000-0000AC390000}"/>
    <cellStyle name="20% - Accent6 2 4 2 6 2" xfId="6038" xr:uid="{00000000-0005-0000-0000-0000AD390000}"/>
    <cellStyle name="20% - Accent6 2 4 2 6 2 2" xfId="15952" xr:uid="{00000000-0005-0000-0000-0000AE390000}"/>
    <cellStyle name="20% - Accent6 2 4 2 6 2 2 2" xfId="35784" xr:uid="{00000000-0005-0000-0000-0000AF390000}"/>
    <cellStyle name="20% - Accent6 2 4 2 6 2 3" xfId="25870" xr:uid="{00000000-0005-0000-0000-0000B0390000}"/>
    <cellStyle name="20% - Accent6 2 4 2 6 3" xfId="10995" xr:uid="{00000000-0005-0000-0000-0000B1390000}"/>
    <cellStyle name="20% - Accent6 2 4 2 6 3 2" xfId="30827" xr:uid="{00000000-0005-0000-0000-0000B2390000}"/>
    <cellStyle name="20% - Accent6 2 4 2 6 4" xfId="20913" xr:uid="{00000000-0005-0000-0000-0000B3390000}"/>
    <cellStyle name="20% - Accent6 2 4 2 7" xfId="4363" xr:uid="{00000000-0005-0000-0000-0000B4390000}"/>
    <cellStyle name="20% - Accent6 2 4 2 7 2" xfId="9320" xr:uid="{00000000-0005-0000-0000-0000B5390000}"/>
    <cellStyle name="20% - Accent6 2 4 2 7 2 2" xfId="19234" xr:uid="{00000000-0005-0000-0000-0000B6390000}"/>
    <cellStyle name="20% - Accent6 2 4 2 7 2 2 2" xfId="39066" xr:uid="{00000000-0005-0000-0000-0000B7390000}"/>
    <cellStyle name="20% - Accent6 2 4 2 7 2 3" xfId="29152" xr:uid="{00000000-0005-0000-0000-0000B8390000}"/>
    <cellStyle name="20% - Accent6 2 4 2 7 3" xfId="14277" xr:uid="{00000000-0005-0000-0000-0000B9390000}"/>
    <cellStyle name="20% - Accent6 2 4 2 7 3 2" xfId="34109" xr:uid="{00000000-0005-0000-0000-0000BA390000}"/>
    <cellStyle name="20% - Accent6 2 4 2 7 4" xfId="24195" xr:uid="{00000000-0005-0000-0000-0000BB390000}"/>
    <cellStyle name="20% - Accent6 2 4 2 8" xfId="4921" xr:uid="{00000000-0005-0000-0000-0000BC390000}"/>
    <cellStyle name="20% - Accent6 2 4 2 8 2" xfId="9878" xr:uid="{00000000-0005-0000-0000-0000BD390000}"/>
    <cellStyle name="20% - Accent6 2 4 2 8 2 2" xfId="19792" xr:uid="{00000000-0005-0000-0000-0000BE390000}"/>
    <cellStyle name="20% - Accent6 2 4 2 8 2 2 2" xfId="39624" xr:uid="{00000000-0005-0000-0000-0000BF390000}"/>
    <cellStyle name="20% - Accent6 2 4 2 8 2 3" xfId="29710" xr:uid="{00000000-0005-0000-0000-0000C0390000}"/>
    <cellStyle name="20% - Accent6 2 4 2 8 3" xfId="14835" xr:uid="{00000000-0005-0000-0000-0000C1390000}"/>
    <cellStyle name="20% - Accent6 2 4 2 8 3 2" xfId="34667" xr:uid="{00000000-0005-0000-0000-0000C2390000}"/>
    <cellStyle name="20% - Accent6 2 4 2 8 4" xfId="24753" xr:uid="{00000000-0005-0000-0000-0000C3390000}"/>
    <cellStyle name="20% - Accent6 2 4 2 9" xfId="5479" xr:uid="{00000000-0005-0000-0000-0000C4390000}"/>
    <cellStyle name="20% - Accent6 2 4 2 9 2" xfId="15393" xr:uid="{00000000-0005-0000-0000-0000C5390000}"/>
    <cellStyle name="20% - Accent6 2 4 2 9 2 2" xfId="35225" xr:uid="{00000000-0005-0000-0000-0000C6390000}"/>
    <cellStyle name="20% - Accent6 2 4 2 9 3" xfId="25311" xr:uid="{00000000-0005-0000-0000-0000C7390000}"/>
    <cellStyle name="20% - Accent6 2 4 3" xfId="1661" xr:uid="{00000000-0005-0000-0000-0000C8390000}"/>
    <cellStyle name="20% - Accent6 2 4 3 2" xfId="3674" xr:uid="{00000000-0005-0000-0000-0000C9390000}"/>
    <cellStyle name="20% - Accent6 2 4 3 2 2" xfId="8631" xr:uid="{00000000-0005-0000-0000-0000CA390000}"/>
    <cellStyle name="20% - Accent6 2 4 3 2 2 2" xfId="18545" xr:uid="{00000000-0005-0000-0000-0000CB390000}"/>
    <cellStyle name="20% - Accent6 2 4 3 2 2 2 2" xfId="38377" xr:uid="{00000000-0005-0000-0000-0000CC390000}"/>
    <cellStyle name="20% - Accent6 2 4 3 2 2 3" xfId="28463" xr:uid="{00000000-0005-0000-0000-0000CD390000}"/>
    <cellStyle name="20% - Accent6 2 4 3 2 3" xfId="13588" xr:uid="{00000000-0005-0000-0000-0000CE390000}"/>
    <cellStyle name="20% - Accent6 2 4 3 2 3 2" xfId="33420" xr:uid="{00000000-0005-0000-0000-0000CF390000}"/>
    <cellStyle name="20% - Accent6 2 4 3 2 4" xfId="23506" xr:uid="{00000000-0005-0000-0000-0000D0390000}"/>
    <cellStyle name="20% - Accent6 2 4 3 3" xfId="2384" xr:uid="{00000000-0005-0000-0000-0000D1390000}"/>
    <cellStyle name="20% - Accent6 2 4 3 3 2" xfId="7351" xr:uid="{00000000-0005-0000-0000-0000D2390000}"/>
    <cellStyle name="20% - Accent6 2 4 3 3 2 2" xfId="17265" xr:uid="{00000000-0005-0000-0000-0000D3390000}"/>
    <cellStyle name="20% - Accent6 2 4 3 3 2 2 2" xfId="37097" xr:uid="{00000000-0005-0000-0000-0000D4390000}"/>
    <cellStyle name="20% - Accent6 2 4 3 3 2 3" xfId="27183" xr:uid="{00000000-0005-0000-0000-0000D5390000}"/>
    <cellStyle name="20% - Accent6 2 4 3 3 3" xfId="12308" xr:uid="{00000000-0005-0000-0000-0000D6390000}"/>
    <cellStyle name="20% - Accent6 2 4 3 3 3 2" xfId="32140" xr:uid="{00000000-0005-0000-0000-0000D7390000}"/>
    <cellStyle name="20% - Accent6 2 4 3 3 4" xfId="22226" xr:uid="{00000000-0005-0000-0000-0000D8390000}"/>
    <cellStyle name="20% - Accent6 2 4 3 4" xfId="6629" xr:uid="{00000000-0005-0000-0000-0000D9390000}"/>
    <cellStyle name="20% - Accent6 2 4 3 4 2" xfId="16543" xr:uid="{00000000-0005-0000-0000-0000DA390000}"/>
    <cellStyle name="20% - Accent6 2 4 3 4 2 2" xfId="36375" xr:uid="{00000000-0005-0000-0000-0000DB390000}"/>
    <cellStyle name="20% - Accent6 2 4 3 4 3" xfId="26461" xr:uid="{00000000-0005-0000-0000-0000DC390000}"/>
    <cellStyle name="20% - Accent6 2 4 3 5" xfId="11586" xr:uid="{00000000-0005-0000-0000-0000DD390000}"/>
    <cellStyle name="20% - Accent6 2 4 3 5 2" xfId="31418" xr:uid="{00000000-0005-0000-0000-0000DE390000}"/>
    <cellStyle name="20% - Accent6 2 4 3 6" xfId="21504" xr:uid="{00000000-0005-0000-0000-0000DF390000}"/>
    <cellStyle name="20% - Accent6 2 4 4" xfId="1302" xr:uid="{00000000-0005-0000-0000-0000E0390000}"/>
    <cellStyle name="20% - Accent6 2 4 4 2" xfId="3315" xr:uid="{00000000-0005-0000-0000-0000E1390000}"/>
    <cellStyle name="20% - Accent6 2 4 4 2 2" xfId="8272" xr:uid="{00000000-0005-0000-0000-0000E2390000}"/>
    <cellStyle name="20% - Accent6 2 4 4 2 2 2" xfId="18186" xr:uid="{00000000-0005-0000-0000-0000E3390000}"/>
    <cellStyle name="20% - Accent6 2 4 4 2 2 2 2" xfId="38018" xr:uid="{00000000-0005-0000-0000-0000E4390000}"/>
    <cellStyle name="20% - Accent6 2 4 4 2 2 3" xfId="28104" xr:uid="{00000000-0005-0000-0000-0000E5390000}"/>
    <cellStyle name="20% - Accent6 2 4 4 2 3" xfId="13229" xr:uid="{00000000-0005-0000-0000-0000E6390000}"/>
    <cellStyle name="20% - Accent6 2 4 4 2 3 2" xfId="33061" xr:uid="{00000000-0005-0000-0000-0000E7390000}"/>
    <cellStyle name="20% - Accent6 2 4 4 2 4" xfId="23147" xr:uid="{00000000-0005-0000-0000-0000E8390000}"/>
    <cellStyle name="20% - Accent6 2 4 4 3" xfId="6270" xr:uid="{00000000-0005-0000-0000-0000E9390000}"/>
    <cellStyle name="20% - Accent6 2 4 4 3 2" xfId="16184" xr:uid="{00000000-0005-0000-0000-0000EA390000}"/>
    <cellStyle name="20% - Accent6 2 4 4 3 2 2" xfId="36016" xr:uid="{00000000-0005-0000-0000-0000EB390000}"/>
    <cellStyle name="20% - Accent6 2 4 4 3 3" xfId="26102" xr:uid="{00000000-0005-0000-0000-0000EC390000}"/>
    <cellStyle name="20% - Accent6 2 4 4 4" xfId="11227" xr:uid="{00000000-0005-0000-0000-0000ED390000}"/>
    <cellStyle name="20% - Accent6 2 4 4 4 2" xfId="31059" xr:uid="{00000000-0005-0000-0000-0000EE390000}"/>
    <cellStyle name="20% - Accent6 2 4 4 5" xfId="21145" xr:uid="{00000000-0005-0000-0000-0000EF390000}"/>
    <cellStyle name="20% - Accent6 2 4 5" xfId="2802" xr:uid="{00000000-0005-0000-0000-0000F0390000}"/>
    <cellStyle name="20% - Accent6 2 4 5 2" xfId="7761" xr:uid="{00000000-0005-0000-0000-0000F1390000}"/>
    <cellStyle name="20% - Accent6 2 4 5 2 2" xfId="17675" xr:uid="{00000000-0005-0000-0000-0000F2390000}"/>
    <cellStyle name="20% - Accent6 2 4 5 2 2 2" xfId="37507" xr:uid="{00000000-0005-0000-0000-0000F3390000}"/>
    <cellStyle name="20% - Accent6 2 4 5 2 3" xfId="27593" xr:uid="{00000000-0005-0000-0000-0000F4390000}"/>
    <cellStyle name="20% - Accent6 2 4 5 3" xfId="12718" xr:uid="{00000000-0005-0000-0000-0000F5390000}"/>
    <cellStyle name="20% - Accent6 2 4 5 3 2" xfId="32550" xr:uid="{00000000-0005-0000-0000-0000F6390000}"/>
    <cellStyle name="20% - Accent6 2 4 5 4" xfId="22636" xr:uid="{00000000-0005-0000-0000-0000F7390000}"/>
    <cellStyle name="20% - Accent6 2 4 6" xfId="2025" xr:uid="{00000000-0005-0000-0000-0000F8390000}"/>
    <cellStyle name="20% - Accent6 2 4 6 2" xfId="6992" xr:uid="{00000000-0005-0000-0000-0000F9390000}"/>
    <cellStyle name="20% - Accent6 2 4 6 2 2" xfId="16906" xr:uid="{00000000-0005-0000-0000-0000FA390000}"/>
    <cellStyle name="20% - Accent6 2 4 6 2 2 2" xfId="36738" xr:uid="{00000000-0005-0000-0000-0000FB390000}"/>
    <cellStyle name="20% - Accent6 2 4 6 2 3" xfId="26824" xr:uid="{00000000-0005-0000-0000-0000FC390000}"/>
    <cellStyle name="20% - Accent6 2 4 6 3" xfId="11949" xr:uid="{00000000-0005-0000-0000-0000FD390000}"/>
    <cellStyle name="20% - Accent6 2 4 6 3 2" xfId="31781" xr:uid="{00000000-0005-0000-0000-0000FE390000}"/>
    <cellStyle name="20% - Accent6 2 4 6 4" xfId="21867" xr:uid="{00000000-0005-0000-0000-0000FF390000}"/>
    <cellStyle name="20% - Accent6 2 4 7" xfId="782" xr:uid="{00000000-0005-0000-0000-0000003A0000}"/>
    <cellStyle name="20% - Accent6 2 4 7 2" xfId="5759" xr:uid="{00000000-0005-0000-0000-0000013A0000}"/>
    <cellStyle name="20% - Accent6 2 4 7 2 2" xfId="15673" xr:uid="{00000000-0005-0000-0000-0000023A0000}"/>
    <cellStyle name="20% - Accent6 2 4 7 2 2 2" xfId="35505" xr:uid="{00000000-0005-0000-0000-0000033A0000}"/>
    <cellStyle name="20% - Accent6 2 4 7 2 3" xfId="25591" xr:uid="{00000000-0005-0000-0000-0000043A0000}"/>
    <cellStyle name="20% - Accent6 2 4 7 3" xfId="10716" xr:uid="{00000000-0005-0000-0000-0000053A0000}"/>
    <cellStyle name="20% - Accent6 2 4 7 3 2" xfId="30548" xr:uid="{00000000-0005-0000-0000-0000063A0000}"/>
    <cellStyle name="20% - Accent6 2 4 7 4" xfId="20634" xr:uid="{00000000-0005-0000-0000-0000073A0000}"/>
    <cellStyle name="20% - Accent6 2 4 8" xfId="4084" xr:uid="{00000000-0005-0000-0000-0000083A0000}"/>
    <cellStyle name="20% - Accent6 2 4 8 2" xfId="9041" xr:uid="{00000000-0005-0000-0000-0000093A0000}"/>
    <cellStyle name="20% - Accent6 2 4 8 2 2" xfId="18955" xr:uid="{00000000-0005-0000-0000-00000A3A0000}"/>
    <cellStyle name="20% - Accent6 2 4 8 2 2 2" xfId="38787" xr:uid="{00000000-0005-0000-0000-00000B3A0000}"/>
    <cellStyle name="20% - Accent6 2 4 8 2 3" xfId="28873" xr:uid="{00000000-0005-0000-0000-00000C3A0000}"/>
    <cellStyle name="20% - Accent6 2 4 8 3" xfId="13998" xr:uid="{00000000-0005-0000-0000-00000D3A0000}"/>
    <cellStyle name="20% - Accent6 2 4 8 3 2" xfId="33830" xr:uid="{00000000-0005-0000-0000-00000E3A0000}"/>
    <cellStyle name="20% - Accent6 2 4 8 4" xfId="23916" xr:uid="{00000000-0005-0000-0000-00000F3A0000}"/>
    <cellStyle name="20% - Accent6 2 4 9" xfId="4642" xr:uid="{00000000-0005-0000-0000-0000103A0000}"/>
    <cellStyle name="20% - Accent6 2 4 9 2" xfId="9599" xr:uid="{00000000-0005-0000-0000-0000113A0000}"/>
    <cellStyle name="20% - Accent6 2 4 9 2 2" xfId="19513" xr:uid="{00000000-0005-0000-0000-0000123A0000}"/>
    <cellStyle name="20% - Accent6 2 4 9 2 2 2" xfId="39345" xr:uid="{00000000-0005-0000-0000-0000133A0000}"/>
    <cellStyle name="20% - Accent6 2 4 9 2 3" xfId="29431" xr:uid="{00000000-0005-0000-0000-0000143A0000}"/>
    <cellStyle name="20% - Accent6 2 4 9 3" xfId="14556" xr:uid="{00000000-0005-0000-0000-0000153A0000}"/>
    <cellStyle name="20% - Accent6 2 4 9 3 2" xfId="34388" xr:uid="{00000000-0005-0000-0000-0000163A0000}"/>
    <cellStyle name="20% - Accent6 2 4 9 4" xfId="24474" xr:uid="{00000000-0005-0000-0000-0000173A0000}"/>
    <cellStyle name="20% - Accent6 2 5" xfId="362" xr:uid="{00000000-0005-0000-0000-0000183A0000}"/>
    <cellStyle name="20% - Accent6 2 5 10" xfId="10297" xr:uid="{00000000-0005-0000-0000-0000193A0000}"/>
    <cellStyle name="20% - Accent6 2 5 10 2" xfId="30129" xr:uid="{00000000-0005-0000-0000-00001A3A0000}"/>
    <cellStyle name="20% - Accent6 2 5 11" xfId="20215" xr:uid="{00000000-0005-0000-0000-00001B3A0000}"/>
    <cellStyle name="20% - Accent6 2 5 2" xfId="1751" xr:uid="{00000000-0005-0000-0000-00001C3A0000}"/>
    <cellStyle name="20% - Accent6 2 5 2 2" xfId="3764" xr:uid="{00000000-0005-0000-0000-00001D3A0000}"/>
    <cellStyle name="20% - Accent6 2 5 2 2 2" xfId="8721" xr:uid="{00000000-0005-0000-0000-00001E3A0000}"/>
    <cellStyle name="20% - Accent6 2 5 2 2 2 2" xfId="18635" xr:uid="{00000000-0005-0000-0000-00001F3A0000}"/>
    <cellStyle name="20% - Accent6 2 5 2 2 2 2 2" xfId="38467" xr:uid="{00000000-0005-0000-0000-0000203A0000}"/>
    <cellStyle name="20% - Accent6 2 5 2 2 2 3" xfId="28553" xr:uid="{00000000-0005-0000-0000-0000213A0000}"/>
    <cellStyle name="20% - Accent6 2 5 2 2 3" xfId="13678" xr:uid="{00000000-0005-0000-0000-0000223A0000}"/>
    <cellStyle name="20% - Accent6 2 5 2 2 3 2" xfId="33510" xr:uid="{00000000-0005-0000-0000-0000233A0000}"/>
    <cellStyle name="20% - Accent6 2 5 2 2 4" xfId="23596" xr:uid="{00000000-0005-0000-0000-0000243A0000}"/>
    <cellStyle name="20% - Accent6 2 5 2 3" xfId="2474" xr:uid="{00000000-0005-0000-0000-0000253A0000}"/>
    <cellStyle name="20% - Accent6 2 5 2 3 2" xfId="7441" xr:uid="{00000000-0005-0000-0000-0000263A0000}"/>
    <cellStyle name="20% - Accent6 2 5 2 3 2 2" xfId="17355" xr:uid="{00000000-0005-0000-0000-0000273A0000}"/>
    <cellStyle name="20% - Accent6 2 5 2 3 2 2 2" xfId="37187" xr:uid="{00000000-0005-0000-0000-0000283A0000}"/>
    <cellStyle name="20% - Accent6 2 5 2 3 2 3" xfId="27273" xr:uid="{00000000-0005-0000-0000-0000293A0000}"/>
    <cellStyle name="20% - Accent6 2 5 2 3 3" xfId="12398" xr:uid="{00000000-0005-0000-0000-00002A3A0000}"/>
    <cellStyle name="20% - Accent6 2 5 2 3 3 2" xfId="32230" xr:uid="{00000000-0005-0000-0000-00002B3A0000}"/>
    <cellStyle name="20% - Accent6 2 5 2 3 4" xfId="22316" xr:uid="{00000000-0005-0000-0000-00002C3A0000}"/>
    <cellStyle name="20% - Accent6 2 5 2 4" xfId="6719" xr:uid="{00000000-0005-0000-0000-00002D3A0000}"/>
    <cellStyle name="20% - Accent6 2 5 2 4 2" xfId="16633" xr:uid="{00000000-0005-0000-0000-00002E3A0000}"/>
    <cellStyle name="20% - Accent6 2 5 2 4 2 2" xfId="36465" xr:uid="{00000000-0005-0000-0000-00002F3A0000}"/>
    <cellStyle name="20% - Accent6 2 5 2 4 3" xfId="26551" xr:uid="{00000000-0005-0000-0000-0000303A0000}"/>
    <cellStyle name="20% - Accent6 2 5 2 5" xfId="11676" xr:uid="{00000000-0005-0000-0000-0000313A0000}"/>
    <cellStyle name="20% - Accent6 2 5 2 5 2" xfId="31508" xr:uid="{00000000-0005-0000-0000-0000323A0000}"/>
    <cellStyle name="20% - Accent6 2 5 2 6" xfId="21594" xr:uid="{00000000-0005-0000-0000-0000333A0000}"/>
    <cellStyle name="20% - Accent6 2 5 3" xfId="1392" xr:uid="{00000000-0005-0000-0000-0000343A0000}"/>
    <cellStyle name="20% - Accent6 2 5 3 2" xfId="3405" xr:uid="{00000000-0005-0000-0000-0000353A0000}"/>
    <cellStyle name="20% - Accent6 2 5 3 2 2" xfId="8362" xr:uid="{00000000-0005-0000-0000-0000363A0000}"/>
    <cellStyle name="20% - Accent6 2 5 3 2 2 2" xfId="18276" xr:uid="{00000000-0005-0000-0000-0000373A0000}"/>
    <cellStyle name="20% - Accent6 2 5 3 2 2 2 2" xfId="38108" xr:uid="{00000000-0005-0000-0000-0000383A0000}"/>
    <cellStyle name="20% - Accent6 2 5 3 2 2 3" xfId="28194" xr:uid="{00000000-0005-0000-0000-0000393A0000}"/>
    <cellStyle name="20% - Accent6 2 5 3 2 3" xfId="13319" xr:uid="{00000000-0005-0000-0000-00003A3A0000}"/>
    <cellStyle name="20% - Accent6 2 5 3 2 3 2" xfId="33151" xr:uid="{00000000-0005-0000-0000-00003B3A0000}"/>
    <cellStyle name="20% - Accent6 2 5 3 2 4" xfId="23237" xr:uid="{00000000-0005-0000-0000-00003C3A0000}"/>
    <cellStyle name="20% - Accent6 2 5 3 3" xfId="6360" xr:uid="{00000000-0005-0000-0000-00003D3A0000}"/>
    <cellStyle name="20% - Accent6 2 5 3 3 2" xfId="16274" xr:uid="{00000000-0005-0000-0000-00003E3A0000}"/>
    <cellStyle name="20% - Accent6 2 5 3 3 2 2" xfId="36106" xr:uid="{00000000-0005-0000-0000-00003F3A0000}"/>
    <cellStyle name="20% - Accent6 2 5 3 3 3" xfId="26192" xr:uid="{00000000-0005-0000-0000-0000403A0000}"/>
    <cellStyle name="20% - Accent6 2 5 3 4" xfId="11317" xr:uid="{00000000-0005-0000-0000-0000413A0000}"/>
    <cellStyle name="20% - Accent6 2 5 3 4 2" xfId="31149" xr:uid="{00000000-0005-0000-0000-0000423A0000}"/>
    <cellStyle name="20% - Accent6 2 5 3 5" xfId="21235" xr:uid="{00000000-0005-0000-0000-0000433A0000}"/>
    <cellStyle name="20% - Accent6 2 5 4" xfId="2944" xr:uid="{00000000-0005-0000-0000-0000443A0000}"/>
    <cellStyle name="20% - Accent6 2 5 4 2" xfId="7901" xr:uid="{00000000-0005-0000-0000-0000453A0000}"/>
    <cellStyle name="20% - Accent6 2 5 4 2 2" xfId="17815" xr:uid="{00000000-0005-0000-0000-0000463A0000}"/>
    <cellStyle name="20% - Accent6 2 5 4 2 2 2" xfId="37647" xr:uid="{00000000-0005-0000-0000-0000473A0000}"/>
    <cellStyle name="20% - Accent6 2 5 4 2 3" xfId="27733" xr:uid="{00000000-0005-0000-0000-0000483A0000}"/>
    <cellStyle name="20% - Accent6 2 5 4 3" xfId="12858" xr:uid="{00000000-0005-0000-0000-0000493A0000}"/>
    <cellStyle name="20% - Accent6 2 5 4 3 2" xfId="32690" xr:uid="{00000000-0005-0000-0000-00004A3A0000}"/>
    <cellStyle name="20% - Accent6 2 5 4 4" xfId="22776" xr:uid="{00000000-0005-0000-0000-00004B3A0000}"/>
    <cellStyle name="20% - Accent6 2 5 5" xfId="2115" xr:uid="{00000000-0005-0000-0000-00004C3A0000}"/>
    <cellStyle name="20% - Accent6 2 5 5 2" xfId="7082" xr:uid="{00000000-0005-0000-0000-00004D3A0000}"/>
    <cellStyle name="20% - Accent6 2 5 5 2 2" xfId="16996" xr:uid="{00000000-0005-0000-0000-00004E3A0000}"/>
    <cellStyle name="20% - Accent6 2 5 5 2 2 2" xfId="36828" xr:uid="{00000000-0005-0000-0000-00004F3A0000}"/>
    <cellStyle name="20% - Accent6 2 5 5 2 3" xfId="26914" xr:uid="{00000000-0005-0000-0000-0000503A0000}"/>
    <cellStyle name="20% - Accent6 2 5 5 3" xfId="12039" xr:uid="{00000000-0005-0000-0000-0000513A0000}"/>
    <cellStyle name="20% - Accent6 2 5 5 3 2" xfId="31871" xr:uid="{00000000-0005-0000-0000-0000523A0000}"/>
    <cellStyle name="20% - Accent6 2 5 5 4" xfId="21957" xr:uid="{00000000-0005-0000-0000-0000533A0000}"/>
    <cellStyle name="20% - Accent6 2 5 6" xfId="923" xr:uid="{00000000-0005-0000-0000-0000543A0000}"/>
    <cellStyle name="20% - Accent6 2 5 6 2" xfId="5899" xr:uid="{00000000-0005-0000-0000-0000553A0000}"/>
    <cellStyle name="20% - Accent6 2 5 6 2 2" xfId="15813" xr:uid="{00000000-0005-0000-0000-0000563A0000}"/>
    <cellStyle name="20% - Accent6 2 5 6 2 2 2" xfId="35645" xr:uid="{00000000-0005-0000-0000-0000573A0000}"/>
    <cellStyle name="20% - Accent6 2 5 6 2 3" xfId="25731" xr:uid="{00000000-0005-0000-0000-0000583A0000}"/>
    <cellStyle name="20% - Accent6 2 5 6 3" xfId="10856" xr:uid="{00000000-0005-0000-0000-0000593A0000}"/>
    <cellStyle name="20% - Accent6 2 5 6 3 2" xfId="30688" xr:uid="{00000000-0005-0000-0000-00005A3A0000}"/>
    <cellStyle name="20% - Accent6 2 5 6 4" xfId="20774" xr:uid="{00000000-0005-0000-0000-00005B3A0000}"/>
    <cellStyle name="20% - Accent6 2 5 7" xfId="4224" xr:uid="{00000000-0005-0000-0000-00005C3A0000}"/>
    <cellStyle name="20% - Accent6 2 5 7 2" xfId="9181" xr:uid="{00000000-0005-0000-0000-00005D3A0000}"/>
    <cellStyle name="20% - Accent6 2 5 7 2 2" xfId="19095" xr:uid="{00000000-0005-0000-0000-00005E3A0000}"/>
    <cellStyle name="20% - Accent6 2 5 7 2 2 2" xfId="38927" xr:uid="{00000000-0005-0000-0000-00005F3A0000}"/>
    <cellStyle name="20% - Accent6 2 5 7 2 3" xfId="29013" xr:uid="{00000000-0005-0000-0000-0000603A0000}"/>
    <cellStyle name="20% - Accent6 2 5 7 3" xfId="14138" xr:uid="{00000000-0005-0000-0000-0000613A0000}"/>
    <cellStyle name="20% - Accent6 2 5 7 3 2" xfId="33970" xr:uid="{00000000-0005-0000-0000-0000623A0000}"/>
    <cellStyle name="20% - Accent6 2 5 7 4" xfId="24056" xr:uid="{00000000-0005-0000-0000-0000633A0000}"/>
    <cellStyle name="20% - Accent6 2 5 8" xfId="4782" xr:uid="{00000000-0005-0000-0000-0000643A0000}"/>
    <cellStyle name="20% - Accent6 2 5 8 2" xfId="9739" xr:uid="{00000000-0005-0000-0000-0000653A0000}"/>
    <cellStyle name="20% - Accent6 2 5 8 2 2" xfId="19653" xr:uid="{00000000-0005-0000-0000-0000663A0000}"/>
    <cellStyle name="20% - Accent6 2 5 8 2 2 2" xfId="39485" xr:uid="{00000000-0005-0000-0000-0000673A0000}"/>
    <cellStyle name="20% - Accent6 2 5 8 2 3" xfId="29571" xr:uid="{00000000-0005-0000-0000-0000683A0000}"/>
    <cellStyle name="20% - Accent6 2 5 8 3" xfId="14696" xr:uid="{00000000-0005-0000-0000-0000693A0000}"/>
    <cellStyle name="20% - Accent6 2 5 8 3 2" xfId="34528" xr:uid="{00000000-0005-0000-0000-00006A3A0000}"/>
    <cellStyle name="20% - Accent6 2 5 8 4" xfId="24614" xr:uid="{00000000-0005-0000-0000-00006B3A0000}"/>
    <cellStyle name="20% - Accent6 2 5 9" xfId="5340" xr:uid="{00000000-0005-0000-0000-00006C3A0000}"/>
    <cellStyle name="20% - Accent6 2 5 9 2" xfId="15254" xr:uid="{00000000-0005-0000-0000-00006D3A0000}"/>
    <cellStyle name="20% - Accent6 2 5 9 2 2" xfId="35086" xr:uid="{00000000-0005-0000-0000-00006E3A0000}"/>
    <cellStyle name="20% - Accent6 2 5 9 3" xfId="25172" xr:uid="{00000000-0005-0000-0000-00006F3A0000}"/>
    <cellStyle name="20% - Accent6 2 6" xfId="1571" xr:uid="{00000000-0005-0000-0000-0000703A0000}"/>
    <cellStyle name="20% - Accent6 2 6 2" xfId="3584" xr:uid="{00000000-0005-0000-0000-0000713A0000}"/>
    <cellStyle name="20% - Accent6 2 6 2 2" xfId="8541" xr:uid="{00000000-0005-0000-0000-0000723A0000}"/>
    <cellStyle name="20% - Accent6 2 6 2 2 2" xfId="18455" xr:uid="{00000000-0005-0000-0000-0000733A0000}"/>
    <cellStyle name="20% - Accent6 2 6 2 2 2 2" xfId="38287" xr:uid="{00000000-0005-0000-0000-0000743A0000}"/>
    <cellStyle name="20% - Accent6 2 6 2 2 3" xfId="28373" xr:uid="{00000000-0005-0000-0000-0000753A0000}"/>
    <cellStyle name="20% - Accent6 2 6 2 3" xfId="13498" xr:uid="{00000000-0005-0000-0000-0000763A0000}"/>
    <cellStyle name="20% - Accent6 2 6 2 3 2" xfId="33330" xr:uid="{00000000-0005-0000-0000-0000773A0000}"/>
    <cellStyle name="20% - Accent6 2 6 2 4" xfId="23416" xr:uid="{00000000-0005-0000-0000-0000783A0000}"/>
    <cellStyle name="20% - Accent6 2 6 3" xfId="2294" xr:uid="{00000000-0005-0000-0000-0000793A0000}"/>
    <cellStyle name="20% - Accent6 2 6 3 2" xfId="7261" xr:uid="{00000000-0005-0000-0000-00007A3A0000}"/>
    <cellStyle name="20% - Accent6 2 6 3 2 2" xfId="17175" xr:uid="{00000000-0005-0000-0000-00007B3A0000}"/>
    <cellStyle name="20% - Accent6 2 6 3 2 2 2" xfId="37007" xr:uid="{00000000-0005-0000-0000-00007C3A0000}"/>
    <cellStyle name="20% - Accent6 2 6 3 2 3" xfId="27093" xr:uid="{00000000-0005-0000-0000-00007D3A0000}"/>
    <cellStyle name="20% - Accent6 2 6 3 3" xfId="12218" xr:uid="{00000000-0005-0000-0000-00007E3A0000}"/>
    <cellStyle name="20% - Accent6 2 6 3 3 2" xfId="32050" xr:uid="{00000000-0005-0000-0000-00007F3A0000}"/>
    <cellStyle name="20% - Accent6 2 6 3 4" xfId="22136" xr:uid="{00000000-0005-0000-0000-0000803A0000}"/>
    <cellStyle name="20% - Accent6 2 6 4" xfId="6539" xr:uid="{00000000-0005-0000-0000-0000813A0000}"/>
    <cellStyle name="20% - Accent6 2 6 4 2" xfId="16453" xr:uid="{00000000-0005-0000-0000-0000823A0000}"/>
    <cellStyle name="20% - Accent6 2 6 4 2 2" xfId="36285" xr:uid="{00000000-0005-0000-0000-0000833A0000}"/>
    <cellStyle name="20% - Accent6 2 6 4 3" xfId="26371" xr:uid="{00000000-0005-0000-0000-0000843A0000}"/>
    <cellStyle name="20% - Accent6 2 6 5" xfId="11496" xr:uid="{00000000-0005-0000-0000-0000853A0000}"/>
    <cellStyle name="20% - Accent6 2 6 5 2" xfId="31328" xr:uid="{00000000-0005-0000-0000-0000863A0000}"/>
    <cellStyle name="20% - Accent6 2 6 6" xfId="21414" xr:uid="{00000000-0005-0000-0000-0000873A0000}"/>
    <cellStyle name="20% - Accent6 2 7" xfId="1211" xr:uid="{00000000-0005-0000-0000-0000883A0000}"/>
    <cellStyle name="20% - Accent6 2 7 2" xfId="3225" xr:uid="{00000000-0005-0000-0000-0000893A0000}"/>
    <cellStyle name="20% - Accent6 2 7 2 2" xfId="8182" xr:uid="{00000000-0005-0000-0000-00008A3A0000}"/>
    <cellStyle name="20% - Accent6 2 7 2 2 2" xfId="18096" xr:uid="{00000000-0005-0000-0000-00008B3A0000}"/>
    <cellStyle name="20% - Accent6 2 7 2 2 2 2" xfId="37928" xr:uid="{00000000-0005-0000-0000-00008C3A0000}"/>
    <cellStyle name="20% - Accent6 2 7 2 2 3" xfId="28014" xr:uid="{00000000-0005-0000-0000-00008D3A0000}"/>
    <cellStyle name="20% - Accent6 2 7 2 3" xfId="13139" xr:uid="{00000000-0005-0000-0000-00008E3A0000}"/>
    <cellStyle name="20% - Accent6 2 7 2 3 2" xfId="32971" xr:uid="{00000000-0005-0000-0000-00008F3A0000}"/>
    <cellStyle name="20% - Accent6 2 7 2 4" xfId="23057" xr:uid="{00000000-0005-0000-0000-0000903A0000}"/>
    <cellStyle name="20% - Accent6 2 7 3" xfId="6180" xr:uid="{00000000-0005-0000-0000-0000913A0000}"/>
    <cellStyle name="20% - Accent6 2 7 3 2" xfId="16094" xr:uid="{00000000-0005-0000-0000-0000923A0000}"/>
    <cellStyle name="20% - Accent6 2 7 3 2 2" xfId="35926" xr:uid="{00000000-0005-0000-0000-0000933A0000}"/>
    <cellStyle name="20% - Accent6 2 7 3 3" xfId="26012" xr:uid="{00000000-0005-0000-0000-0000943A0000}"/>
    <cellStyle name="20% - Accent6 2 7 4" xfId="11137" xr:uid="{00000000-0005-0000-0000-0000953A0000}"/>
    <cellStyle name="20% - Accent6 2 7 4 2" xfId="30969" xr:uid="{00000000-0005-0000-0000-0000963A0000}"/>
    <cellStyle name="20% - Accent6 2 7 5" xfId="21055" xr:uid="{00000000-0005-0000-0000-0000973A0000}"/>
    <cellStyle name="20% - Accent6 2 8" xfId="2661" xr:uid="{00000000-0005-0000-0000-0000983A0000}"/>
    <cellStyle name="20% - Accent6 2 8 2" xfId="7622" xr:uid="{00000000-0005-0000-0000-0000993A0000}"/>
    <cellStyle name="20% - Accent6 2 8 2 2" xfId="17536" xr:uid="{00000000-0005-0000-0000-00009A3A0000}"/>
    <cellStyle name="20% - Accent6 2 8 2 2 2" xfId="37368" xr:uid="{00000000-0005-0000-0000-00009B3A0000}"/>
    <cellStyle name="20% - Accent6 2 8 2 3" xfId="27454" xr:uid="{00000000-0005-0000-0000-00009C3A0000}"/>
    <cellStyle name="20% - Accent6 2 8 3" xfId="12579" xr:uid="{00000000-0005-0000-0000-00009D3A0000}"/>
    <cellStyle name="20% - Accent6 2 8 3 2" xfId="32411" xr:uid="{00000000-0005-0000-0000-00009E3A0000}"/>
    <cellStyle name="20% - Accent6 2 8 4" xfId="22497" xr:uid="{00000000-0005-0000-0000-00009F3A0000}"/>
    <cellStyle name="20% - Accent6 2 9" xfId="1935" xr:uid="{00000000-0005-0000-0000-0000A03A0000}"/>
    <cellStyle name="20% - Accent6 2 9 2" xfId="6902" xr:uid="{00000000-0005-0000-0000-0000A13A0000}"/>
    <cellStyle name="20% - Accent6 2 9 2 2" xfId="16816" xr:uid="{00000000-0005-0000-0000-0000A23A0000}"/>
    <cellStyle name="20% - Accent6 2 9 2 2 2" xfId="36648" xr:uid="{00000000-0005-0000-0000-0000A33A0000}"/>
    <cellStyle name="20% - Accent6 2 9 2 3" xfId="26734" xr:uid="{00000000-0005-0000-0000-0000A43A0000}"/>
    <cellStyle name="20% - Accent6 2 9 3" xfId="11859" xr:uid="{00000000-0005-0000-0000-0000A53A0000}"/>
    <cellStyle name="20% - Accent6 2 9 3 2" xfId="31691" xr:uid="{00000000-0005-0000-0000-0000A63A0000}"/>
    <cellStyle name="20% - Accent6 2 9 4" xfId="21777" xr:uid="{00000000-0005-0000-0000-0000A73A0000}"/>
    <cellStyle name="20% - Accent6 3" xfId="90" xr:uid="{00000000-0005-0000-0000-0000A83A0000}"/>
    <cellStyle name="20% - Accent6 3 10" xfId="4516" xr:uid="{00000000-0005-0000-0000-0000A93A0000}"/>
    <cellStyle name="20% - Accent6 3 10 2" xfId="9473" xr:uid="{00000000-0005-0000-0000-0000AA3A0000}"/>
    <cellStyle name="20% - Accent6 3 10 2 2" xfId="19387" xr:uid="{00000000-0005-0000-0000-0000AB3A0000}"/>
    <cellStyle name="20% - Accent6 3 10 2 2 2" xfId="39219" xr:uid="{00000000-0005-0000-0000-0000AC3A0000}"/>
    <cellStyle name="20% - Accent6 3 10 2 3" xfId="29305" xr:uid="{00000000-0005-0000-0000-0000AD3A0000}"/>
    <cellStyle name="20% - Accent6 3 10 3" xfId="14430" xr:uid="{00000000-0005-0000-0000-0000AE3A0000}"/>
    <cellStyle name="20% - Accent6 3 10 3 2" xfId="34262" xr:uid="{00000000-0005-0000-0000-0000AF3A0000}"/>
    <cellStyle name="20% - Accent6 3 10 4" xfId="24348" xr:uid="{00000000-0005-0000-0000-0000B03A0000}"/>
    <cellStyle name="20% - Accent6 3 11" xfId="5074" xr:uid="{00000000-0005-0000-0000-0000B13A0000}"/>
    <cellStyle name="20% - Accent6 3 11 2" xfId="14988" xr:uid="{00000000-0005-0000-0000-0000B23A0000}"/>
    <cellStyle name="20% - Accent6 3 11 2 2" xfId="34820" xr:uid="{00000000-0005-0000-0000-0000B33A0000}"/>
    <cellStyle name="20% - Accent6 3 11 3" xfId="24906" xr:uid="{00000000-0005-0000-0000-0000B43A0000}"/>
    <cellStyle name="20% - Accent6 3 12" xfId="10031" xr:uid="{00000000-0005-0000-0000-0000B53A0000}"/>
    <cellStyle name="20% - Accent6 3 12 2" xfId="29863" xr:uid="{00000000-0005-0000-0000-0000B63A0000}"/>
    <cellStyle name="20% - Accent6 3 13" xfId="19949" xr:uid="{00000000-0005-0000-0000-0000B73A0000}"/>
    <cellStyle name="20% - Accent6 3 2" xfId="158" xr:uid="{00000000-0005-0000-0000-0000B83A0000}"/>
    <cellStyle name="20% - Accent6 3 2 10" xfId="5140" xr:uid="{00000000-0005-0000-0000-0000B93A0000}"/>
    <cellStyle name="20% - Accent6 3 2 10 2" xfId="15054" xr:uid="{00000000-0005-0000-0000-0000BA3A0000}"/>
    <cellStyle name="20% - Accent6 3 2 10 2 2" xfId="34886" xr:uid="{00000000-0005-0000-0000-0000BB3A0000}"/>
    <cellStyle name="20% - Accent6 3 2 10 3" xfId="24972" xr:uid="{00000000-0005-0000-0000-0000BC3A0000}"/>
    <cellStyle name="20% - Accent6 3 2 11" xfId="10097" xr:uid="{00000000-0005-0000-0000-0000BD3A0000}"/>
    <cellStyle name="20% - Accent6 3 2 11 2" xfId="29929" xr:uid="{00000000-0005-0000-0000-0000BE3A0000}"/>
    <cellStyle name="20% - Accent6 3 2 12" xfId="20015" xr:uid="{00000000-0005-0000-0000-0000BF3A0000}"/>
    <cellStyle name="20% - Accent6 3 2 2" xfId="298" xr:uid="{00000000-0005-0000-0000-0000C03A0000}"/>
    <cellStyle name="20% - Accent6 3 2 2 10" xfId="10236" xr:uid="{00000000-0005-0000-0000-0000C13A0000}"/>
    <cellStyle name="20% - Accent6 3 2 2 10 2" xfId="30068" xr:uid="{00000000-0005-0000-0000-0000C23A0000}"/>
    <cellStyle name="20% - Accent6 3 2 2 11" xfId="20154" xr:uid="{00000000-0005-0000-0000-0000C33A0000}"/>
    <cellStyle name="20% - Accent6 3 2 2 2" xfId="580" xr:uid="{00000000-0005-0000-0000-0000C43A0000}"/>
    <cellStyle name="20% - Accent6 3 2 2 2 10" xfId="20433" xr:uid="{00000000-0005-0000-0000-0000C53A0000}"/>
    <cellStyle name="20% - Accent6 3 2 2 2 2" xfId="1856" xr:uid="{00000000-0005-0000-0000-0000C63A0000}"/>
    <cellStyle name="20% - Accent6 3 2 2 2 2 2" xfId="3869" xr:uid="{00000000-0005-0000-0000-0000C73A0000}"/>
    <cellStyle name="20% - Accent6 3 2 2 2 2 2 2" xfId="8826" xr:uid="{00000000-0005-0000-0000-0000C83A0000}"/>
    <cellStyle name="20% - Accent6 3 2 2 2 2 2 2 2" xfId="18740" xr:uid="{00000000-0005-0000-0000-0000C93A0000}"/>
    <cellStyle name="20% - Accent6 3 2 2 2 2 2 2 2 2" xfId="38572" xr:uid="{00000000-0005-0000-0000-0000CA3A0000}"/>
    <cellStyle name="20% - Accent6 3 2 2 2 2 2 2 3" xfId="28658" xr:uid="{00000000-0005-0000-0000-0000CB3A0000}"/>
    <cellStyle name="20% - Accent6 3 2 2 2 2 2 3" xfId="13783" xr:uid="{00000000-0005-0000-0000-0000CC3A0000}"/>
    <cellStyle name="20% - Accent6 3 2 2 2 2 2 3 2" xfId="33615" xr:uid="{00000000-0005-0000-0000-0000CD3A0000}"/>
    <cellStyle name="20% - Accent6 3 2 2 2 2 2 4" xfId="23701" xr:uid="{00000000-0005-0000-0000-0000CE3A0000}"/>
    <cellStyle name="20% - Accent6 3 2 2 2 2 3" xfId="6824" xr:uid="{00000000-0005-0000-0000-0000CF3A0000}"/>
    <cellStyle name="20% - Accent6 3 2 2 2 2 3 2" xfId="16738" xr:uid="{00000000-0005-0000-0000-0000D03A0000}"/>
    <cellStyle name="20% - Accent6 3 2 2 2 2 3 2 2" xfId="36570" xr:uid="{00000000-0005-0000-0000-0000D13A0000}"/>
    <cellStyle name="20% - Accent6 3 2 2 2 2 3 3" xfId="26656" xr:uid="{00000000-0005-0000-0000-0000D23A0000}"/>
    <cellStyle name="20% - Accent6 3 2 2 2 2 4" xfId="11781" xr:uid="{00000000-0005-0000-0000-0000D33A0000}"/>
    <cellStyle name="20% - Accent6 3 2 2 2 2 4 2" xfId="31613" xr:uid="{00000000-0005-0000-0000-0000D43A0000}"/>
    <cellStyle name="20% - Accent6 3 2 2 2 2 5" xfId="21699" xr:uid="{00000000-0005-0000-0000-0000D53A0000}"/>
    <cellStyle name="20% - Accent6 3 2 2 2 3" xfId="3162" xr:uid="{00000000-0005-0000-0000-0000D63A0000}"/>
    <cellStyle name="20% - Accent6 3 2 2 2 3 2" xfId="8119" xr:uid="{00000000-0005-0000-0000-0000D73A0000}"/>
    <cellStyle name="20% - Accent6 3 2 2 2 3 2 2" xfId="18033" xr:uid="{00000000-0005-0000-0000-0000D83A0000}"/>
    <cellStyle name="20% - Accent6 3 2 2 2 3 2 2 2" xfId="37865" xr:uid="{00000000-0005-0000-0000-0000D93A0000}"/>
    <cellStyle name="20% - Accent6 3 2 2 2 3 2 3" xfId="27951" xr:uid="{00000000-0005-0000-0000-0000DA3A0000}"/>
    <cellStyle name="20% - Accent6 3 2 2 2 3 3" xfId="13076" xr:uid="{00000000-0005-0000-0000-0000DB3A0000}"/>
    <cellStyle name="20% - Accent6 3 2 2 2 3 3 2" xfId="32908" xr:uid="{00000000-0005-0000-0000-0000DC3A0000}"/>
    <cellStyle name="20% - Accent6 3 2 2 2 3 4" xfId="22994" xr:uid="{00000000-0005-0000-0000-0000DD3A0000}"/>
    <cellStyle name="20% - Accent6 3 2 2 2 4" xfId="2579" xr:uid="{00000000-0005-0000-0000-0000DE3A0000}"/>
    <cellStyle name="20% - Accent6 3 2 2 2 4 2" xfId="7546" xr:uid="{00000000-0005-0000-0000-0000DF3A0000}"/>
    <cellStyle name="20% - Accent6 3 2 2 2 4 2 2" xfId="17460" xr:uid="{00000000-0005-0000-0000-0000E03A0000}"/>
    <cellStyle name="20% - Accent6 3 2 2 2 4 2 2 2" xfId="37292" xr:uid="{00000000-0005-0000-0000-0000E13A0000}"/>
    <cellStyle name="20% - Accent6 3 2 2 2 4 2 3" xfId="27378" xr:uid="{00000000-0005-0000-0000-0000E23A0000}"/>
    <cellStyle name="20% - Accent6 3 2 2 2 4 3" xfId="12503" xr:uid="{00000000-0005-0000-0000-0000E33A0000}"/>
    <cellStyle name="20% - Accent6 3 2 2 2 4 3 2" xfId="32335" xr:uid="{00000000-0005-0000-0000-0000E43A0000}"/>
    <cellStyle name="20% - Accent6 3 2 2 2 4 4" xfId="22421" xr:uid="{00000000-0005-0000-0000-0000E53A0000}"/>
    <cellStyle name="20% - Accent6 3 2 2 2 5" xfId="1141" xr:uid="{00000000-0005-0000-0000-0000E63A0000}"/>
    <cellStyle name="20% - Accent6 3 2 2 2 5 2" xfId="6117" xr:uid="{00000000-0005-0000-0000-0000E73A0000}"/>
    <cellStyle name="20% - Accent6 3 2 2 2 5 2 2" xfId="16031" xr:uid="{00000000-0005-0000-0000-0000E83A0000}"/>
    <cellStyle name="20% - Accent6 3 2 2 2 5 2 2 2" xfId="35863" xr:uid="{00000000-0005-0000-0000-0000E93A0000}"/>
    <cellStyle name="20% - Accent6 3 2 2 2 5 2 3" xfId="25949" xr:uid="{00000000-0005-0000-0000-0000EA3A0000}"/>
    <cellStyle name="20% - Accent6 3 2 2 2 5 3" xfId="11074" xr:uid="{00000000-0005-0000-0000-0000EB3A0000}"/>
    <cellStyle name="20% - Accent6 3 2 2 2 5 3 2" xfId="30906" xr:uid="{00000000-0005-0000-0000-0000EC3A0000}"/>
    <cellStyle name="20% - Accent6 3 2 2 2 5 4" xfId="20992" xr:uid="{00000000-0005-0000-0000-0000ED3A0000}"/>
    <cellStyle name="20% - Accent6 3 2 2 2 6" xfId="4442" xr:uid="{00000000-0005-0000-0000-0000EE3A0000}"/>
    <cellStyle name="20% - Accent6 3 2 2 2 6 2" xfId="9399" xr:uid="{00000000-0005-0000-0000-0000EF3A0000}"/>
    <cellStyle name="20% - Accent6 3 2 2 2 6 2 2" xfId="19313" xr:uid="{00000000-0005-0000-0000-0000F03A0000}"/>
    <cellStyle name="20% - Accent6 3 2 2 2 6 2 2 2" xfId="39145" xr:uid="{00000000-0005-0000-0000-0000F13A0000}"/>
    <cellStyle name="20% - Accent6 3 2 2 2 6 2 3" xfId="29231" xr:uid="{00000000-0005-0000-0000-0000F23A0000}"/>
    <cellStyle name="20% - Accent6 3 2 2 2 6 3" xfId="14356" xr:uid="{00000000-0005-0000-0000-0000F33A0000}"/>
    <cellStyle name="20% - Accent6 3 2 2 2 6 3 2" xfId="34188" xr:uid="{00000000-0005-0000-0000-0000F43A0000}"/>
    <cellStyle name="20% - Accent6 3 2 2 2 6 4" xfId="24274" xr:uid="{00000000-0005-0000-0000-0000F53A0000}"/>
    <cellStyle name="20% - Accent6 3 2 2 2 7" xfId="5000" xr:uid="{00000000-0005-0000-0000-0000F63A0000}"/>
    <cellStyle name="20% - Accent6 3 2 2 2 7 2" xfId="9957" xr:uid="{00000000-0005-0000-0000-0000F73A0000}"/>
    <cellStyle name="20% - Accent6 3 2 2 2 7 2 2" xfId="19871" xr:uid="{00000000-0005-0000-0000-0000F83A0000}"/>
    <cellStyle name="20% - Accent6 3 2 2 2 7 2 2 2" xfId="39703" xr:uid="{00000000-0005-0000-0000-0000F93A0000}"/>
    <cellStyle name="20% - Accent6 3 2 2 2 7 2 3" xfId="29789" xr:uid="{00000000-0005-0000-0000-0000FA3A0000}"/>
    <cellStyle name="20% - Accent6 3 2 2 2 7 3" xfId="14914" xr:uid="{00000000-0005-0000-0000-0000FB3A0000}"/>
    <cellStyle name="20% - Accent6 3 2 2 2 7 3 2" xfId="34746" xr:uid="{00000000-0005-0000-0000-0000FC3A0000}"/>
    <cellStyle name="20% - Accent6 3 2 2 2 7 4" xfId="24832" xr:uid="{00000000-0005-0000-0000-0000FD3A0000}"/>
    <cellStyle name="20% - Accent6 3 2 2 2 8" xfId="5558" xr:uid="{00000000-0005-0000-0000-0000FE3A0000}"/>
    <cellStyle name="20% - Accent6 3 2 2 2 8 2" xfId="15472" xr:uid="{00000000-0005-0000-0000-0000FF3A0000}"/>
    <cellStyle name="20% - Accent6 3 2 2 2 8 2 2" xfId="35304" xr:uid="{00000000-0005-0000-0000-0000003B0000}"/>
    <cellStyle name="20% - Accent6 3 2 2 2 8 3" xfId="25390" xr:uid="{00000000-0005-0000-0000-0000013B0000}"/>
    <cellStyle name="20% - Accent6 3 2 2 2 9" xfId="10515" xr:uid="{00000000-0005-0000-0000-0000023B0000}"/>
    <cellStyle name="20% - Accent6 3 2 2 2 9 2" xfId="30347" xr:uid="{00000000-0005-0000-0000-0000033B0000}"/>
    <cellStyle name="20% - Accent6 3 2 2 3" xfId="1497" xr:uid="{00000000-0005-0000-0000-0000043B0000}"/>
    <cellStyle name="20% - Accent6 3 2 2 3 2" xfId="3510" xr:uid="{00000000-0005-0000-0000-0000053B0000}"/>
    <cellStyle name="20% - Accent6 3 2 2 3 2 2" xfId="8467" xr:uid="{00000000-0005-0000-0000-0000063B0000}"/>
    <cellStyle name="20% - Accent6 3 2 2 3 2 2 2" xfId="18381" xr:uid="{00000000-0005-0000-0000-0000073B0000}"/>
    <cellStyle name="20% - Accent6 3 2 2 3 2 2 2 2" xfId="38213" xr:uid="{00000000-0005-0000-0000-0000083B0000}"/>
    <cellStyle name="20% - Accent6 3 2 2 3 2 2 3" xfId="28299" xr:uid="{00000000-0005-0000-0000-0000093B0000}"/>
    <cellStyle name="20% - Accent6 3 2 2 3 2 3" xfId="13424" xr:uid="{00000000-0005-0000-0000-00000A3B0000}"/>
    <cellStyle name="20% - Accent6 3 2 2 3 2 3 2" xfId="33256" xr:uid="{00000000-0005-0000-0000-00000B3B0000}"/>
    <cellStyle name="20% - Accent6 3 2 2 3 2 4" xfId="23342" xr:uid="{00000000-0005-0000-0000-00000C3B0000}"/>
    <cellStyle name="20% - Accent6 3 2 2 3 3" xfId="6465" xr:uid="{00000000-0005-0000-0000-00000D3B0000}"/>
    <cellStyle name="20% - Accent6 3 2 2 3 3 2" xfId="16379" xr:uid="{00000000-0005-0000-0000-00000E3B0000}"/>
    <cellStyle name="20% - Accent6 3 2 2 3 3 2 2" xfId="36211" xr:uid="{00000000-0005-0000-0000-00000F3B0000}"/>
    <cellStyle name="20% - Accent6 3 2 2 3 3 3" xfId="26297" xr:uid="{00000000-0005-0000-0000-0000103B0000}"/>
    <cellStyle name="20% - Accent6 3 2 2 3 4" xfId="11422" xr:uid="{00000000-0005-0000-0000-0000113B0000}"/>
    <cellStyle name="20% - Accent6 3 2 2 3 4 2" xfId="31254" xr:uid="{00000000-0005-0000-0000-0000123B0000}"/>
    <cellStyle name="20% - Accent6 3 2 2 3 5" xfId="21340" xr:uid="{00000000-0005-0000-0000-0000133B0000}"/>
    <cellStyle name="20% - Accent6 3 2 2 4" xfId="2881" xr:uid="{00000000-0005-0000-0000-0000143B0000}"/>
    <cellStyle name="20% - Accent6 3 2 2 4 2" xfId="7840" xr:uid="{00000000-0005-0000-0000-0000153B0000}"/>
    <cellStyle name="20% - Accent6 3 2 2 4 2 2" xfId="17754" xr:uid="{00000000-0005-0000-0000-0000163B0000}"/>
    <cellStyle name="20% - Accent6 3 2 2 4 2 2 2" xfId="37586" xr:uid="{00000000-0005-0000-0000-0000173B0000}"/>
    <cellStyle name="20% - Accent6 3 2 2 4 2 3" xfId="27672" xr:uid="{00000000-0005-0000-0000-0000183B0000}"/>
    <cellStyle name="20% - Accent6 3 2 2 4 3" xfId="12797" xr:uid="{00000000-0005-0000-0000-0000193B0000}"/>
    <cellStyle name="20% - Accent6 3 2 2 4 3 2" xfId="32629" xr:uid="{00000000-0005-0000-0000-00001A3B0000}"/>
    <cellStyle name="20% - Accent6 3 2 2 4 4" xfId="22715" xr:uid="{00000000-0005-0000-0000-00001B3B0000}"/>
    <cellStyle name="20% - Accent6 3 2 2 5" xfId="2220" xr:uid="{00000000-0005-0000-0000-00001C3B0000}"/>
    <cellStyle name="20% - Accent6 3 2 2 5 2" xfId="7187" xr:uid="{00000000-0005-0000-0000-00001D3B0000}"/>
    <cellStyle name="20% - Accent6 3 2 2 5 2 2" xfId="17101" xr:uid="{00000000-0005-0000-0000-00001E3B0000}"/>
    <cellStyle name="20% - Accent6 3 2 2 5 2 2 2" xfId="36933" xr:uid="{00000000-0005-0000-0000-00001F3B0000}"/>
    <cellStyle name="20% - Accent6 3 2 2 5 2 3" xfId="27019" xr:uid="{00000000-0005-0000-0000-0000203B0000}"/>
    <cellStyle name="20% - Accent6 3 2 2 5 3" xfId="12144" xr:uid="{00000000-0005-0000-0000-0000213B0000}"/>
    <cellStyle name="20% - Accent6 3 2 2 5 3 2" xfId="31976" xr:uid="{00000000-0005-0000-0000-0000223B0000}"/>
    <cellStyle name="20% - Accent6 3 2 2 5 4" xfId="22062" xr:uid="{00000000-0005-0000-0000-0000233B0000}"/>
    <cellStyle name="20% - Accent6 3 2 2 6" xfId="861" xr:uid="{00000000-0005-0000-0000-0000243B0000}"/>
    <cellStyle name="20% - Accent6 3 2 2 6 2" xfId="5838" xr:uid="{00000000-0005-0000-0000-0000253B0000}"/>
    <cellStyle name="20% - Accent6 3 2 2 6 2 2" xfId="15752" xr:uid="{00000000-0005-0000-0000-0000263B0000}"/>
    <cellStyle name="20% - Accent6 3 2 2 6 2 2 2" xfId="35584" xr:uid="{00000000-0005-0000-0000-0000273B0000}"/>
    <cellStyle name="20% - Accent6 3 2 2 6 2 3" xfId="25670" xr:uid="{00000000-0005-0000-0000-0000283B0000}"/>
    <cellStyle name="20% - Accent6 3 2 2 6 3" xfId="10795" xr:uid="{00000000-0005-0000-0000-0000293B0000}"/>
    <cellStyle name="20% - Accent6 3 2 2 6 3 2" xfId="30627" xr:uid="{00000000-0005-0000-0000-00002A3B0000}"/>
    <cellStyle name="20% - Accent6 3 2 2 6 4" xfId="20713" xr:uid="{00000000-0005-0000-0000-00002B3B0000}"/>
    <cellStyle name="20% - Accent6 3 2 2 7" xfId="4163" xr:uid="{00000000-0005-0000-0000-00002C3B0000}"/>
    <cellStyle name="20% - Accent6 3 2 2 7 2" xfId="9120" xr:uid="{00000000-0005-0000-0000-00002D3B0000}"/>
    <cellStyle name="20% - Accent6 3 2 2 7 2 2" xfId="19034" xr:uid="{00000000-0005-0000-0000-00002E3B0000}"/>
    <cellStyle name="20% - Accent6 3 2 2 7 2 2 2" xfId="38866" xr:uid="{00000000-0005-0000-0000-00002F3B0000}"/>
    <cellStyle name="20% - Accent6 3 2 2 7 2 3" xfId="28952" xr:uid="{00000000-0005-0000-0000-0000303B0000}"/>
    <cellStyle name="20% - Accent6 3 2 2 7 3" xfId="14077" xr:uid="{00000000-0005-0000-0000-0000313B0000}"/>
    <cellStyle name="20% - Accent6 3 2 2 7 3 2" xfId="33909" xr:uid="{00000000-0005-0000-0000-0000323B0000}"/>
    <cellStyle name="20% - Accent6 3 2 2 7 4" xfId="23995" xr:uid="{00000000-0005-0000-0000-0000333B0000}"/>
    <cellStyle name="20% - Accent6 3 2 2 8" xfId="4721" xr:uid="{00000000-0005-0000-0000-0000343B0000}"/>
    <cellStyle name="20% - Accent6 3 2 2 8 2" xfId="9678" xr:uid="{00000000-0005-0000-0000-0000353B0000}"/>
    <cellStyle name="20% - Accent6 3 2 2 8 2 2" xfId="19592" xr:uid="{00000000-0005-0000-0000-0000363B0000}"/>
    <cellStyle name="20% - Accent6 3 2 2 8 2 2 2" xfId="39424" xr:uid="{00000000-0005-0000-0000-0000373B0000}"/>
    <cellStyle name="20% - Accent6 3 2 2 8 2 3" xfId="29510" xr:uid="{00000000-0005-0000-0000-0000383B0000}"/>
    <cellStyle name="20% - Accent6 3 2 2 8 3" xfId="14635" xr:uid="{00000000-0005-0000-0000-0000393B0000}"/>
    <cellStyle name="20% - Accent6 3 2 2 8 3 2" xfId="34467" xr:uid="{00000000-0005-0000-0000-00003A3B0000}"/>
    <cellStyle name="20% - Accent6 3 2 2 8 4" xfId="24553" xr:uid="{00000000-0005-0000-0000-00003B3B0000}"/>
    <cellStyle name="20% - Accent6 3 2 2 9" xfId="5279" xr:uid="{00000000-0005-0000-0000-00003C3B0000}"/>
    <cellStyle name="20% - Accent6 3 2 2 9 2" xfId="15193" xr:uid="{00000000-0005-0000-0000-00003D3B0000}"/>
    <cellStyle name="20% - Accent6 3 2 2 9 2 2" xfId="35025" xr:uid="{00000000-0005-0000-0000-00003E3B0000}"/>
    <cellStyle name="20% - Accent6 3 2 2 9 3" xfId="25111" xr:uid="{00000000-0005-0000-0000-00003F3B0000}"/>
    <cellStyle name="20% - Accent6 3 2 3" xfId="441" xr:uid="{00000000-0005-0000-0000-0000403B0000}"/>
    <cellStyle name="20% - Accent6 3 2 3 10" xfId="20294" xr:uid="{00000000-0005-0000-0000-0000413B0000}"/>
    <cellStyle name="20% - Accent6 3 2 3 2" xfId="1676" xr:uid="{00000000-0005-0000-0000-0000423B0000}"/>
    <cellStyle name="20% - Accent6 3 2 3 2 2" xfId="3689" xr:uid="{00000000-0005-0000-0000-0000433B0000}"/>
    <cellStyle name="20% - Accent6 3 2 3 2 2 2" xfId="8646" xr:uid="{00000000-0005-0000-0000-0000443B0000}"/>
    <cellStyle name="20% - Accent6 3 2 3 2 2 2 2" xfId="18560" xr:uid="{00000000-0005-0000-0000-0000453B0000}"/>
    <cellStyle name="20% - Accent6 3 2 3 2 2 2 2 2" xfId="38392" xr:uid="{00000000-0005-0000-0000-0000463B0000}"/>
    <cellStyle name="20% - Accent6 3 2 3 2 2 2 3" xfId="28478" xr:uid="{00000000-0005-0000-0000-0000473B0000}"/>
    <cellStyle name="20% - Accent6 3 2 3 2 2 3" xfId="13603" xr:uid="{00000000-0005-0000-0000-0000483B0000}"/>
    <cellStyle name="20% - Accent6 3 2 3 2 2 3 2" xfId="33435" xr:uid="{00000000-0005-0000-0000-0000493B0000}"/>
    <cellStyle name="20% - Accent6 3 2 3 2 2 4" xfId="23521" xr:uid="{00000000-0005-0000-0000-00004A3B0000}"/>
    <cellStyle name="20% - Accent6 3 2 3 2 3" xfId="6644" xr:uid="{00000000-0005-0000-0000-00004B3B0000}"/>
    <cellStyle name="20% - Accent6 3 2 3 2 3 2" xfId="16558" xr:uid="{00000000-0005-0000-0000-00004C3B0000}"/>
    <cellStyle name="20% - Accent6 3 2 3 2 3 2 2" xfId="36390" xr:uid="{00000000-0005-0000-0000-00004D3B0000}"/>
    <cellStyle name="20% - Accent6 3 2 3 2 3 3" xfId="26476" xr:uid="{00000000-0005-0000-0000-00004E3B0000}"/>
    <cellStyle name="20% - Accent6 3 2 3 2 4" xfId="11601" xr:uid="{00000000-0005-0000-0000-00004F3B0000}"/>
    <cellStyle name="20% - Accent6 3 2 3 2 4 2" xfId="31433" xr:uid="{00000000-0005-0000-0000-0000503B0000}"/>
    <cellStyle name="20% - Accent6 3 2 3 2 5" xfId="21519" xr:uid="{00000000-0005-0000-0000-0000513B0000}"/>
    <cellStyle name="20% - Accent6 3 2 3 3" xfId="3023" xr:uid="{00000000-0005-0000-0000-0000523B0000}"/>
    <cellStyle name="20% - Accent6 3 2 3 3 2" xfId="7980" xr:uid="{00000000-0005-0000-0000-0000533B0000}"/>
    <cellStyle name="20% - Accent6 3 2 3 3 2 2" xfId="17894" xr:uid="{00000000-0005-0000-0000-0000543B0000}"/>
    <cellStyle name="20% - Accent6 3 2 3 3 2 2 2" xfId="37726" xr:uid="{00000000-0005-0000-0000-0000553B0000}"/>
    <cellStyle name="20% - Accent6 3 2 3 3 2 3" xfId="27812" xr:uid="{00000000-0005-0000-0000-0000563B0000}"/>
    <cellStyle name="20% - Accent6 3 2 3 3 3" xfId="12937" xr:uid="{00000000-0005-0000-0000-0000573B0000}"/>
    <cellStyle name="20% - Accent6 3 2 3 3 3 2" xfId="32769" xr:uid="{00000000-0005-0000-0000-0000583B0000}"/>
    <cellStyle name="20% - Accent6 3 2 3 3 4" xfId="22855" xr:uid="{00000000-0005-0000-0000-0000593B0000}"/>
    <cellStyle name="20% - Accent6 3 2 3 4" xfId="2399" xr:uid="{00000000-0005-0000-0000-00005A3B0000}"/>
    <cellStyle name="20% - Accent6 3 2 3 4 2" xfId="7366" xr:uid="{00000000-0005-0000-0000-00005B3B0000}"/>
    <cellStyle name="20% - Accent6 3 2 3 4 2 2" xfId="17280" xr:uid="{00000000-0005-0000-0000-00005C3B0000}"/>
    <cellStyle name="20% - Accent6 3 2 3 4 2 2 2" xfId="37112" xr:uid="{00000000-0005-0000-0000-00005D3B0000}"/>
    <cellStyle name="20% - Accent6 3 2 3 4 2 3" xfId="27198" xr:uid="{00000000-0005-0000-0000-00005E3B0000}"/>
    <cellStyle name="20% - Accent6 3 2 3 4 3" xfId="12323" xr:uid="{00000000-0005-0000-0000-00005F3B0000}"/>
    <cellStyle name="20% - Accent6 3 2 3 4 3 2" xfId="32155" xr:uid="{00000000-0005-0000-0000-0000603B0000}"/>
    <cellStyle name="20% - Accent6 3 2 3 4 4" xfId="22241" xr:uid="{00000000-0005-0000-0000-0000613B0000}"/>
    <cellStyle name="20% - Accent6 3 2 3 5" xfId="1002" xr:uid="{00000000-0005-0000-0000-0000623B0000}"/>
    <cellStyle name="20% - Accent6 3 2 3 5 2" xfId="5978" xr:uid="{00000000-0005-0000-0000-0000633B0000}"/>
    <cellStyle name="20% - Accent6 3 2 3 5 2 2" xfId="15892" xr:uid="{00000000-0005-0000-0000-0000643B0000}"/>
    <cellStyle name="20% - Accent6 3 2 3 5 2 2 2" xfId="35724" xr:uid="{00000000-0005-0000-0000-0000653B0000}"/>
    <cellStyle name="20% - Accent6 3 2 3 5 2 3" xfId="25810" xr:uid="{00000000-0005-0000-0000-0000663B0000}"/>
    <cellStyle name="20% - Accent6 3 2 3 5 3" xfId="10935" xr:uid="{00000000-0005-0000-0000-0000673B0000}"/>
    <cellStyle name="20% - Accent6 3 2 3 5 3 2" xfId="30767" xr:uid="{00000000-0005-0000-0000-0000683B0000}"/>
    <cellStyle name="20% - Accent6 3 2 3 5 4" xfId="20853" xr:uid="{00000000-0005-0000-0000-0000693B0000}"/>
    <cellStyle name="20% - Accent6 3 2 3 6" xfId="4303" xr:uid="{00000000-0005-0000-0000-00006A3B0000}"/>
    <cellStyle name="20% - Accent6 3 2 3 6 2" xfId="9260" xr:uid="{00000000-0005-0000-0000-00006B3B0000}"/>
    <cellStyle name="20% - Accent6 3 2 3 6 2 2" xfId="19174" xr:uid="{00000000-0005-0000-0000-00006C3B0000}"/>
    <cellStyle name="20% - Accent6 3 2 3 6 2 2 2" xfId="39006" xr:uid="{00000000-0005-0000-0000-00006D3B0000}"/>
    <cellStyle name="20% - Accent6 3 2 3 6 2 3" xfId="29092" xr:uid="{00000000-0005-0000-0000-00006E3B0000}"/>
    <cellStyle name="20% - Accent6 3 2 3 6 3" xfId="14217" xr:uid="{00000000-0005-0000-0000-00006F3B0000}"/>
    <cellStyle name="20% - Accent6 3 2 3 6 3 2" xfId="34049" xr:uid="{00000000-0005-0000-0000-0000703B0000}"/>
    <cellStyle name="20% - Accent6 3 2 3 6 4" xfId="24135" xr:uid="{00000000-0005-0000-0000-0000713B0000}"/>
    <cellStyle name="20% - Accent6 3 2 3 7" xfId="4861" xr:uid="{00000000-0005-0000-0000-0000723B0000}"/>
    <cellStyle name="20% - Accent6 3 2 3 7 2" xfId="9818" xr:uid="{00000000-0005-0000-0000-0000733B0000}"/>
    <cellStyle name="20% - Accent6 3 2 3 7 2 2" xfId="19732" xr:uid="{00000000-0005-0000-0000-0000743B0000}"/>
    <cellStyle name="20% - Accent6 3 2 3 7 2 2 2" xfId="39564" xr:uid="{00000000-0005-0000-0000-0000753B0000}"/>
    <cellStyle name="20% - Accent6 3 2 3 7 2 3" xfId="29650" xr:uid="{00000000-0005-0000-0000-0000763B0000}"/>
    <cellStyle name="20% - Accent6 3 2 3 7 3" xfId="14775" xr:uid="{00000000-0005-0000-0000-0000773B0000}"/>
    <cellStyle name="20% - Accent6 3 2 3 7 3 2" xfId="34607" xr:uid="{00000000-0005-0000-0000-0000783B0000}"/>
    <cellStyle name="20% - Accent6 3 2 3 7 4" xfId="24693" xr:uid="{00000000-0005-0000-0000-0000793B0000}"/>
    <cellStyle name="20% - Accent6 3 2 3 8" xfId="5419" xr:uid="{00000000-0005-0000-0000-00007A3B0000}"/>
    <cellStyle name="20% - Accent6 3 2 3 8 2" xfId="15333" xr:uid="{00000000-0005-0000-0000-00007B3B0000}"/>
    <cellStyle name="20% - Accent6 3 2 3 8 2 2" xfId="35165" xr:uid="{00000000-0005-0000-0000-00007C3B0000}"/>
    <cellStyle name="20% - Accent6 3 2 3 8 3" xfId="25251" xr:uid="{00000000-0005-0000-0000-00007D3B0000}"/>
    <cellStyle name="20% - Accent6 3 2 3 9" xfId="10376" xr:uid="{00000000-0005-0000-0000-00007E3B0000}"/>
    <cellStyle name="20% - Accent6 3 2 3 9 2" xfId="30208" xr:uid="{00000000-0005-0000-0000-00007F3B0000}"/>
    <cellStyle name="20% - Accent6 3 2 4" xfId="1317" xr:uid="{00000000-0005-0000-0000-0000803B0000}"/>
    <cellStyle name="20% - Accent6 3 2 4 2" xfId="3330" xr:uid="{00000000-0005-0000-0000-0000813B0000}"/>
    <cellStyle name="20% - Accent6 3 2 4 2 2" xfId="8287" xr:uid="{00000000-0005-0000-0000-0000823B0000}"/>
    <cellStyle name="20% - Accent6 3 2 4 2 2 2" xfId="18201" xr:uid="{00000000-0005-0000-0000-0000833B0000}"/>
    <cellStyle name="20% - Accent6 3 2 4 2 2 2 2" xfId="38033" xr:uid="{00000000-0005-0000-0000-0000843B0000}"/>
    <cellStyle name="20% - Accent6 3 2 4 2 2 3" xfId="28119" xr:uid="{00000000-0005-0000-0000-0000853B0000}"/>
    <cellStyle name="20% - Accent6 3 2 4 2 3" xfId="13244" xr:uid="{00000000-0005-0000-0000-0000863B0000}"/>
    <cellStyle name="20% - Accent6 3 2 4 2 3 2" xfId="33076" xr:uid="{00000000-0005-0000-0000-0000873B0000}"/>
    <cellStyle name="20% - Accent6 3 2 4 2 4" xfId="23162" xr:uid="{00000000-0005-0000-0000-0000883B0000}"/>
    <cellStyle name="20% - Accent6 3 2 4 3" xfId="6285" xr:uid="{00000000-0005-0000-0000-0000893B0000}"/>
    <cellStyle name="20% - Accent6 3 2 4 3 2" xfId="16199" xr:uid="{00000000-0005-0000-0000-00008A3B0000}"/>
    <cellStyle name="20% - Accent6 3 2 4 3 2 2" xfId="36031" xr:uid="{00000000-0005-0000-0000-00008B3B0000}"/>
    <cellStyle name="20% - Accent6 3 2 4 3 3" xfId="26117" xr:uid="{00000000-0005-0000-0000-00008C3B0000}"/>
    <cellStyle name="20% - Accent6 3 2 4 4" xfId="11242" xr:uid="{00000000-0005-0000-0000-00008D3B0000}"/>
    <cellStyle name="20% - Accent6 3 2 4 4 2" xfId="31074" xr:uid="{00000000-0005-0000-0000-00008E3B0000}"/>
    <cellStyle name="20% - Accent6 3 2 4 5" xfId="21160" xr:uid="{00000000-0005-0000-0000-00008F3B0000}"/>
    <cellStyle name="20% - Accent6 3 2 5" xfId="2741" xr:uid="{00000000-0005-0000-0000-0000903B0000}"/>
    <cellStyle name="20% - Accent6 3 2 5 2" xfId="7701" xr:uid="{00000000-0005-0000-0000-0000913B0000}"/>
    <cellStyle name="20% - Accent6 3 2 5 2 2" xfId="17615" xr:uid="{00000000-0005-0000-0000-0000923B0000}"/>
    <cellStyle name="20% - Accent6 3 2 5 2 2 2" xfId="37447" xr:uid="{00000000-0005-0000-0000-0000933B0000}"/>
    <cellStyle name="20% - Accent6 3 2 5 2 3" xfId="27533" xr:uid="{00000000-0005-0000-0000-0000943B0000}"/>
    <cellStyle name="20% - Accent6 3 2 5 3" xfId="12658" xr:uid="{00000000-0005-0000-0000-0000953B0000}"/>
    <cellStyle name="20% - Accent6 3 2 5 3 2" xfId="32490" xr:uid="{00000000-0005-0000-0000-0000963B0000}"/>
    <cellStyle name="20% - Accent6 3 2 5 4" xfId="22576" xr:uid="{00000000-0005-0000-0000-0000973B0000}"/>
    <cellStyle name="20% - Accent6 3 2 6" xfId="2040" xr:uid="{00000000-0005-0000-0000-0000983B0000}"/>
    <cellStyle name="20% - Accent6 3 2 6 2" xfId="7007" xr:uid="{00000000-0005-0000-0000-0000993B0000}"/>
    <cellStyle name="20% - Accent6 3 2 6 2 2" xfId="16921" xr:uid="{00000000-0005-0000-0000-00009A3B0000}"/>
    <cellStyle name="20% - Accent6 3 2 6 2 2 2" xfId="36753" xr:uid="{00000000-0005-0000-0000-00009B3B0000}"/>
    <cellStyle name="20% - Accent6 3 2 6 2 3" xfId="26839" xr:uid="{00000000-0005-0000-0000-00009C3B0000}"/>
    <cellStyle name="20% - Accent6 3 2 6 3" xfId="11964" xr:uid="{00000000-0005-0000-0000-00009D3B0000}"/>
    <cellStyle name="20% - Accent6 3 2 6 3 2" xfId="31796" xr:uid="{00000000-0005-0000-0000-00009E3B0000}"/>
    <cellStyle name="20% - Accent6 3 2 6 4" xfId="21882" xr:uid="{00000000-0005-0000-0000-00009F3B0000}"/>
    <cellStyle name="20% - Accent6 3 2 7" xfId="722" xr:uid="{00000000-0005-0000-0000-0000A03B0000}"/>
    <cellStyle name="20% - Accent6 3 2 7 2" xfId="5699" xr:uid="{00000000-0005-0000-0000-0000A13B0000}"/>
    <cellStyle name="20% - Accent6 3 2 7 2 2" xfId="15613" xr:uid="{00000000-0005-0000-0000-0000A23B0000}"/>
    <cellStyle name="20% - Accent6 3 2 7 2 2 2" xfId="35445" xr:uid="{00000000-0005-0000-0000-0000A33B0000}"/>
    <cellStyle name="20% - Accent6 3 2 7 2 3" xfId="25531" xr:uid="{00000000-0005-0000-0000-0000A43B0000}"/>
    <cellStyle name="20% - Accent6 3 2 7 3" xfId="10656" xr:uid="{00000000-0005-0000-0000-0000A53B0000}"/>
    <cellStyle name="20% - Accent6 3 2 7 3 2" xfId="30488" xr:uid="{00000000-0005-0000-0000-0000A63B0000}"/>
    <cellStyle name="20% - Accent6 3 2 7 4" xfId="20574" xr:uid="{00000000-0005-0000-0000-0000A73B0000}"/>
    <cellStyle name="20% - Accent6 3 2 8" xfId="4024" xr:uid="{00000000-0005-0000-0000-0000A83B0000}"/>
    <cellStyle name="20% - Accent6 3 2 8 2" xfId="8981" xr:uid="{00000000-0005-0000-0000-0000A93B0000}"/>
    <cellStyle name="20% - Accent6 3 2 8 2 2" xfId="18895" xr:uid="{00000000-0005-0000-0000-0000AA3B0000}"/>
    <cellStyle name="20% - Accent6 3 2 8 2 2 2" xfId="38727" xr:uid="{00000000-0005-0000-0000-0000AB3B0000}"/>
    <cellStyle name="20% - Accent6 3 2 8 2 3" xfId="28813" xr:uid="{00000000-0005-0000-0000-0000AC3B0000}"/>
    <cellStyle name="20% - Accent6 3 2 8 3" xfId="13938" xr:uid="{00000000-0005-0000-0000-0000AD3B0000}"/>
    <cellStyle name="20% - Accent6 3 2 8 3 2" xfId="33770" xr:uid="{00000000-0005-0000-0000-0000AE3B0000}"/>
    <cellStyle name="20% - Accent6 3 2 8 4" xfId="23856" xr:uid="{00000000-0005-0000-0000-0000AF3B0000}"/>
    <cellStyle name="20% - Accent6 3 2 9" xfId="4582" xr:uid="{00000000-0005-0000-0000-0000B03B0000}"/>
    <cellStyle name="20% - Accent6 3 2 9 2" xfId="9539" xr:uid="{00000000-0005-0000-0000-0000B13B0000}"/>
    <cellStyle name="20% - Accent6 3 2 9 2 2" xfId="19453" xr:uid="{00000000-0005-0000-0000-0000B23B0000}"/>
    <cellStyle name="20% - Accent6 3 2 9 2 2 2" xfId="39285" xr:uid="{00000000-0005-0000-0000-0000B33B0000}"/>
    <cellStyle name="20% - Accent6 3 2 9 2 3" xfId="29371" xr:uid="{00000000-0005-0000-0000-0000B43B0000}"/>
    <cellStyle name="20% - Accent6 3 2 9 3" xfId="14496" xr:uid="{00000000-0005-0000-0000-0000B53B0000}"/>
    <cellStyle name="20% - Accent6 3 2 9 3 2" xfId="34328" xr:uid="{00000000-0005-0000-0000-0000B63B0000}"/>
    <cellStyle name="20% - Accent6 3 2 9 4" xfId="24414" xr:uid="{00000000-0005-0000-0000-0000B73B0000}"/>
    <cellStyle name="20% - Accent6 3 3" xfId="232" xr:uid="{00000000-0005-0000-0000-0000B83B0000}"/>
    <cellStyle name="20% - Accent6 3 3 10" xfId="10170" xr:uid="{00000000-0005-0000-0000-0000B93B0000}"/>
    <cellStyle name="20% - Accent6 3 3 10 2" xfId="30002" xr:uid="{00000000-0005-0000-0000-0000BA3B0000}"/>
    <cellStyle name="20% - Accent6 3 3 11" xfId="20088" xr:uid="{00000000-0005-0000-0000-0000BB3B0000}"/>
    <cellStyle name="20% - Accent6 3 3 2" xfId="514" xr:uid="{00000000-0005-0000-0000-0000BC3B0000}"/>
    <cellStyle name="20% - Accent6 3 3 2 10" xfId="20367" xr:uid="{00000000-0005-0000-0000-0000BD3B0000}"/>
    <cellStyle name="20% - Accent6 3 3 2 2" xfId="1766" xr:uid="{00000000-0005-0000-0000-0000BE3B0000}"/>
    <cellStyle name="20% - Accent6 3 3 2 2 2" xfId="3779" xr:uid="{00000000-0005-0000-0000-0000BF3B0000}"/>
    <cellStyle name="20% - Accent6 3 3 2 2 2 2" xfId="8736" xr:uid="{00000000-0005-0000-0000-0000C03B0000}"/>
    <cellStyle name="20% - Accent6 3 3 2 2 2 2 2" xfId="18650" xr:uid="{00000000-0005-0000-0000-0000C13B0000}"/>
    <cellStyle name="20% - Accent6 3 3 2 2 2 2 2 2" xfId="38482" xr:uid="{00000000-0005-0000-0000-0000C23B0000}"/>
    <cellStyle name="20% - Accent6 3 3 2 2 2 2 3" xfId="28568" xr:uid="{00000000-0005-0000-0000-0000C33B0000}"/>
    <cellStyle name="20% - Accent6 3 3 2 2 2 3" xfId="13693" xr:uid="{00000000-0005-0000-0000-0000C43B0000}"/>
    <cellStyle name="20% - Accent6 3 3 2 2 2 3 2" xfId="33525" xr:uid="{00000000-0005-0000-0000-0000C53B0000}"/>
    <cellStyle name="20% - Accent6 3 3 2 2 2 4" xfId="23611" xr:uid="{00000000-0005-0000-0000-0000C63B0000}"/>
    <cellStyle name="20% - Accent6 3 3 2 2 3" xfId="6734" xr:uid="{00000000-0005-0000-0000-0000C73B0000}"/>
    <cellStyle name="20% - Accent6 3 3 2 2 3 2" xfId="16648" xr:uid="{00000000-0005-0000-0000-0000C83B0000}"/>
    <cellStyle name="20% - Accent6 3 3 2 2 3 2 2" xfId="36480" xr:uid="{00000000-0005-0000-0000-0000C93B0000}"/>
    <cellStyle name="20% - Accent6 3 3 2 2 3 3" xfId="26566" xr:uid="{00000000-0005-0000-0000-0000CA3B0000}"/>
    <cellStyle name="20% - Accent6 3 3 2 2 4" xfId="11691" xr:uid="{00000000-0005-0000-0000-0000CB3B0000}"/>
    <cellStyle name="20% - Accent6 3 3 2 2 4 2" xfId="31523" xr:uid="{00000000-0005-0000-0000-0000CC3B0000}"/>
    <cellStyle name="20% - Accent6 3 3 2 2 5" xfId="21609" xr:uid="{00000000-0005-0000-0000-0000CD3B0000}"/>
    <cellStyle name="20% - Accent6 3 3 2 3" xfId="3096" xr:uid="{00000000-0005-0000-0000-0000CE3B0000}"/>
    <cellStyle name="20% - Accent6 3 3 2 3 2" xfId="8053" xr:uid="{00000000-0005-0000-0000-0000CF3B0000}"/>
    <cellStyle name="20% - Accent6 3 3 2 3 2 2" xfId="17967" xr:uid="{00000000-0005-0000-0000-0000D03B0000}"/>
    <cellStyle name="20% - Accent6 3 3 2 3 2 2 2" xfId="37799" xr:uid="{00000000-0005-0000-0000-0000D13B0000}"/>
    <cellStyle name="20% - Accent6 3 3 2 3 2 3" xfId="27885" xr:uid="{00000000-0005-0000-0000-0000D23B0000}"/>
    <cellStyle name="20% - Accent6 3 3 2 3 3" xfId="13010" xr:uid="{00000000-0005-0000-0000-0000D33B0000}"/>
    <cellStyle name="20% - Accent6 3 3 2 3 3 2" xfId="32842" xr:uid="{00000000-0005-0000-0000-0000D43B0000}"/>
    <cellStyle name="20% - Accent6 3 3 2 3 4" xfId="22928" xr:uid="{00000000-0005-0000-0000-0000D53B0000}"/>
    <cellStyle name="20% - Accent6 3 3 2 4" xfId="2489" xr:uid="{00000000-0005-0000-0000-0000D63B0000}"/>
    <cellStyle name="20% - Accent6 3 3 2 4 2" xfId="7456" xr:uid="{00000000-0005-0000-0000-0000D73B0000}"/>
    <cellStyle name="20% - Accent6 3 3 2 4 2 2" xfId="17370" xr:uid="{00000000-0005-0000-0000-0000D83B0000}"/>
    <cellStyle name="20% - Accent6 3 3 2 4 2 2 2" xfId="37202" xr:uid="{00000000-0005-0000-0000-0000D93B0000}"/>
    <cellStyle name="20% - Accent6 3 3 2 4 2 3" xfId="27288" xr:uid="{00000000-0005-0000-0000-0000DA3B0000}"/>
    <cellStyle name="20% - Accent6 3 3 2 4 3" xfId="12413" xr:uid="{00000000-0005-0000-0000-0000DB3B0000}"/>
    <cellStyle name="20% - Accent6 3 3 2 4 3 2" xfId="32245" xr:uid="{00000000-0005-0000-0000-0000DC3B0000}"/>
    <cellStyle name="20% - Accent6 3 3 2 4 4" xfId="22331" xr:uid="{00000000-0005-0000-0000-0000DD3B0000}"/>
    <cellStyle name="20% - Accent6 3 3 2 5" xfId="1075" xr:uid="{00000000-0005-0000-0000-0000DE3B0000}"/>
    <cellStyle name="20% - Accent6 3 3 2 5 2" xfId="6051" xr:uid="{00000000-0005-0000-0000-0000DF3B0000}"/>
    <cellStyle name="20% - Accent6 3 3 2 5 2 2" xfId="15965" xr:uid="{00000000-0005-0000-0000-0000E03B0000}"/>
    <cellStyle name="20% - Accent6 3 3 2 5 2 2 2" xfId="35797" xr:uid="{00000000-0005-0000-0000-0000E13B0000}"/>
    <cellStyle name="20% - Accent6 3 3 2 5 2 3" xfId="25883" xr:uid="{00000000-0005-0000-0000-0000E23B0000}"/>
    <cellStyle name="20% - Accent6 3 3 2 5 3" xfId="11008" xr:uid="{00000000-0005-0000-0000-0000E33B0000}"/>
    <cellStyle name="20% - Accent6 3 3 2 5 3 2" xfId="30840" xr:uid="{00000000-0005-0000-0000-0000E43B0000}"/>
    <cellStyle name="20% - Accent6 3 3 2 5 4" xfId="20926" xr:uid="{00000000-0005-0000-0000-0000E53B0000}"/>
    <cellStyle name="20% - Accent6 3 3 2 6" xfId="4376" xr:uid="{00000000-0005-0000-0000-0000E63B0000}"/>
    <cellStyle name="20% - Accent6 3 3 2 6 2" xfId="9333" xr:uid="{00000000-0005-0000-0000-0000E73B0000}"/>
    <cellStyle name="20% - Accent6 3 3 2 6 2 2" xfId="19247" xr:uid="{00000000-0005-0000-0000-0000E83B0000}"/>
    <cellStyle name="20% - Accent6 3 3 2 6 2 2 2" xfId="39079" xr:uid="{00000000-0005-0000-0000-0000E93B0000}"/>
    <cellStyle name="20% - Accent6 3 3 2 6 2 3" xfId="29165" xr:uid="{00000000-0005-0000-0000-0000EA3B0000}"/>
    <cellStyle name="20% - Accent6 3 3 2 6 3" xfId="14290" xr:uid="{00000000-0005-0000-0000-0000EB3B0000}"/>
    <cellStyle name="20% - Accent6 3 3 2 6 3 2" xfId="34122" xr:uid="{00000000-0005-0000-0000-0000EC3B0000}"/>
    <cellStyle name="20% - Accent6 3 3 2 6 4" xfId="24208" xr:uid="{00000000-0005-0000-0000-0000ED3B0000}"/>
    <cellStyle name="20% - Accent6 3 3 2 7" xfId="4934" xr:uid="{00000000-0005-0000-0000-0000EE3B0000}"/>
    <cellStyle name="20% - Accent6 3 3 2 7 2" xfId="9891" xr:uid="{00000000-0005-0000-0000-0000EF3B0000}"/>
    <cellStyle name="20% - Accent6 3 3 2 7 2 2" xfId="19805" xr:uid="{00000000-0005-0000-0000-0000F03B0000}"/>
    <cellStyle name="20% - Accent6 3 3 2 7 2 2 2" xfId="39637" xr:uid="{00000000-0005-0000-0000-0000F13B0000}"/>
    <cellStyle name="20% - Accent6 3 3 2 7 2 3" xfId="29723" xr:uid="{00000000-0005-0000-0000-0000F23B0000}"/>
    <cellStyle name="20% - Accent6 3 3 2 7 3" xfId="14848" xr:uid="{00000000-0005-0000-0000-0000F33B0000}"/>
    <cellStyle name="20% - Accent6 3 3 2 7 3 2" xfId="34680" xr:uid="{00000000-0005-0000-0000-0000F43B0000}"/>
    <cellStyle name="20% - Accent6 3 3 2 7 4" xfId="24766" xr:uid="{00000000-0005-0000-0000-0000F53B0000}"/>
    <cellStyle name="20% - Accent6 3 3 2 8" xfId="5492" xr:uid="{00000000-0005-0000-0000-0000F63B0000}"/>
    <cellStyle name="20% - Accent6 3 3 2 8 2" xfId="15406" xr:uid="{00000000-0005-0000-0000-0000F73B0000}"/>
    <cellStyle name="20% - Accent6 3 3 2 8 2 2" xfId="35238" xr:uid="{00000000-0005-0000-0000-0000F83B0000}"/>
    <cellStyle name="20% - Accent6 3 3 2 8 3" xfId="25324" xr:uid="{00000000-0005-0000-0000-0000F93B0000}"/>
    <cellStyle name="20% - Accent6 3 3 2 9" xfId="10449" xr:uid="{00000000-0005-0000-0000-0000FA3B0000}"/>
    <cellStyle name="20% - Accent6 3 3 2 9 2" xfId="30281" xr:uid="{00000000-0005-0000-0000-0000FB3B0000}"/>
    <cellStyle name="20% - Accent6 3 3 3" xfId="1407" xr:uid="{00000000-0005-0000-0000-0000FC3B0000}"/>
    <cellStyle name="20% - Accent6 3 3 3 2" xfId="3420" xr:uid="{00000000-0005-0000-0000-0000FD3B0000}"/>
    <cellStyle name="20% - Accent6 3 3 3 2 2" xfId="8377" xr:uid="{00000000-0005-0000-0000-0000FE3B0000}"/>
    <cellStyle name="20% - Accent6 3 3 3 2 2 2" xfId="18291" xr:uid="{00000000-0005-0000-0000-0000FF3B0000}"/>
    <cellStyle name="20% - Accent6 3 3 3 2 2 2 2" xfId="38123" xr:uid="{00000000-0005-0000-0000-0000003C0000}"/>
    <cellStyle name="20% - Accent6 3 3 3 2 2 3" xfId="28209" xr:uid="{00000000-0005-0000-0000-0000013C0000}"/>
    <cellStyle name="20% - Accent6 3 3 3 2 3" xfId="13334" xr:uid="{00000000-0005-0000-0000-0000023C0000}"/>
    <cellStyle name="20% - Accent6 3 3 3 2 3 2" xfId="33166" xr:uid="{00000000-0005-0000-0000-0000033C0000}"/>
    <cellStyle name="20% - Accent6 3 3 3 2 4" xfId="23252" xr:uid="{00000000-0005-0000-0000-0000043C0000}"/>
    <cellStyle name="20% - Accent6 3 3 3 3" xfId="6375" xr:uid="{00000000-0005-0000-0000-0000053C0000}"/>
    <cellStyle name="20% - Accent6 3 3 3 3 2" xfId="16289" xr:uid="{00000000-0005-0000-0000-0000063C0000}"/>
    <cellStyle name="20% - Accent6 3 3 3 3 2 2" xfId="36121" xr:uid="{00000000-0005-0000-0000-0000073C0000}"/>
    <cellStyle name="20% - Accent6 3 3 3 3 3" xfId="26207" xr:uid="{00000000-0005-0000-0000-0000083C0000}"/>
    <cellStyle name="20% - Accent6 3 3 3 4" xfId="11332" xr:uid="{00000000-0005-0000-0000-0000093C0000}"/>
    <cellStyle name="20% - Accent6 3 3 3 4 2" xfId="31164" xr:uid="{00000000-0005-0000-0000-00000A3C0000}"/>
    <cellStyle name="20% - Accent6 3 3 3 5" xfId="21250" xr:uid="{00000000-0005-0000-0000-00000B3C0000}"/>
    <cellStyle name="20% - Accent6 3 3 4" xfId="2815" xr:uid="{00000000-0005-0000-0000-00000C3C0000}"/>
    <cellStyle name="20% - Accent6 3 3 4 2" xfId="7774" xr:uid="{00000000-0005-0000-0000-00000D3C0000}"/>
    <cellStyle name="20% - Accent6 3 3 4 2 2" xfId="17688" xr:uid="{00000000-0005-0000-0000-00000E3C0000}"/>
    <cellStyle name="20% - Accent6 3 3 4 2 2 2" xfId="37520" xr:uid="{00000000-0005-0000-0000-00000F3C0000}"/>
    <cellStyle name="20% - Accent6 3 3 4 2 3" xfId="27606" xr:uid="{00000000-0005-0000-0000-0000103C0000}"/>
    <cellStyle name="20% - Accent6 3 3 4 3" xfId="12731" xr:uid="{00000000-0005-0000-0000-0000113C0000}"/>
    <cellStyle name="20% - Accent6 3 3 4 3 2" xfId="32563" xr:uid="{00000000-0005-0000-0000-0000123C0000}"/>
    <cellStyle name="20% - Accent6 3 3 4 4" xfId="22649" xr:uid="{00000000-0005-0000-0000-0000133C0000}"/>
    <cellStyle name="20% - Accent6 3 3 5" xfId="2130" xr:uid="{00000000-0005-0000-0000-0000143C0000}"/>
    <cellStyle name="20% - Accent6 3 3 5 2" xfId="7097" xr:uid="{00000000-0005-0000-0000-0000153C0000}"/>
    <cellStyle name="20% - Accent6 3 3 5 2 2" xfId="17011" xr:uid="{00000000-0005-0000-0000-0000163C0000}"/>
    <cellStyle name="20% - Accent6 3 3 5 2 2 2" xfId="36843" xr:uid="{00000000-0005-0000-0000-0000173C0000}"/>
    <cellStyle name="20% - Accent6 3 3 5 2 3" xfId="26929" xr:uid="{00000000-0005-0000-0000-0000183C0000}"/>
    <cellStyle name="20% - Accent6 3 3 5 3" xfId="12054" xr:uid="{00000000-0005-0000-0000-0000193C0000}"/>
    <cellStyle name="20% - Accent6 3 3 5 3 2" xfId="31886" xr:uid="{00000000-0005-0000-0000-00001A3C0000}"/>
    <cellStyle name="20% - Accent6 3 3 5 4" xfId="21972" xr:uid="{00000000-0005-0000-0000-00001B3C0000}"/>
    <cellStyle name="20% - Accent6 3 3 6" xfId="795" xr:uid="{00000000-0005-0000-0000-00001C3C0000}"/>
    <cellStyle name="20% - Accent6 3 3 6 2" xfId="5772" xr:uid="{00000000-0005-0000-0000-00001D3C0000}"/>
    <cellStyle name="20% - Accent6 3 3 6 2 2" xfId="15686" xr:uid="{00000000-0005-0000-0000-00001E3C0000}"/>
    <cellStyle name="20% - Accent6 3 3 6 2 2 2" xfId="35518" xr:uid="{00000000-0005-0000-0000-00001F3C0000}"/>
    <cellStyle name="20% - Accent6 3 3 6 2 3" xfId="25604" xr:uid="{00000000-0005-0000-0000-0000203C0000}"/>
    <cellStyle name="20% - Accent6 3 3 6 3" xfId="10729" xr:uid="{00000000-0005-0000-0000-0000213C0000}"/>
    <cellStyle name="20% - Accent6 3 3 6 3 2" xfId="30561" xr:uid="{00000000-0005-0000-0000-0000223C0000}"/>
    <cellStyle name="20% - Accent6 3 3 6 4" xfId="20647" xr:uid="{00000000-0005-0000-0000-0000233C0000}"/>
    <cellStyle name="20% - Accent6 3 3 7" xfId="4097" xr:uid="{00000000-0005-0000-0000-0000243C0000}"/>
    <cellStyle name="20% - Accent6 3 3 7 2" xfId="9054" xr:uid="{00000000-0005-0000-0000-0000253C0000}"/>
    <cellStyle name="20% - Accent6 3 3 7 2 2" xfId="18968" xr:uid="{00000000-0005-0000-0000-0000263C0000}"/>
    <cellStyle name="20% - Accent6 3 3 7 2 2 2" xfId="38800" xr:uid="{00000000-0005-0000-0000-0000273C0000}"/>
    <cellStyle name="20% - Accent6 3 3 7 2 3" xfId="28886" xr:uid="{00000000-0005-0000-0000-0000283C0000}"/>
    <cellStyle name="20% - Accent6 3 3 7 3" xfId="14011" xr:uid="{00000000-0005-0000-0000-0000293C0000}"/>
    <cellStyle name="20% - Accent6 3 3 7 3 2" xfId="33843" xr:uid="{00000000-0005-0000-0000-00002A3C0000}"/>
    <cellStyle name="20% - Accent6 3 3 7 4" xfId="23929" xr:uid="{00000000-0005-0000-0000-00002B3C0000}"/>
    <cellStyle name="20% - Accent6 3 3 8" xfId="4655" xr:uid="{00000000-0005-0000-0000-00002C3C0000}"/>
    <cellStyle name="20% - Accent6 3 3 8 2" xfId="9612" xr:uid="{00000000-0005-0000-0000-00002D3C0000}"/>
    <cellStyle name="20% - Accent6 3 3 8 2 2" xfId="19526" xr:uid="{00000000-0005-0000-0000-00002E3C0000}"/>
    <cellStyle name="20% - Accent6 3 3 8 2 2 2" xfId="39358" xr:uid="{00000000-0005-0000-0000-00002F3C0000}"/>
    <cellStyle name="20% - Accent6 3 3 8 2 3" xfId="29444" xr:uid="{00000000-0005-0000-0000-0000303C0000}"/>
    <cellStyle name="20% - Accent6 3 3 8 3" xfId="14569" xr:uid="{00000000-0005-0000-0000-0000313C0000}"/>
    <cellStyle name="20% - Accent6 3 3 8 3 2" xfId="34401" xr:uid="{00000000-0005-0000-0000-0000323C0000}"/>
    <cellStyle name="20% - Accent6 3 3 8 4" xfId="24487" xr:uid="{00000000-0005-0000-0000-0000333C0000}"/>
    <cellStyle name="20% - Accent6 3 3 9" xfId="5213" xr:uid="{00000000-0005-0000-0000-0000343C0000}"/>
    <cellStyle name="20% - Accent6 3 3 9 2" xfId="15127" xr:uid="{00000000-0005-0000-0000-0000353C0000}"/>
    <cellStyle name="20% - Accent6 3 3 9 2 2" xfId="34959" xr:uid="{00000000-0005-0000-0000-0000363C0000}"/>
    <cellStyle name="20% - Accent6 3 3 9 3" xfId="25045" xr:uid="{00000000-0005-0000-0000-0000373C0000}"/>
    <cellStyle name="20% - Accent6 3 4" xfId="375" xr:uid="{00000000-0005-0000-0000-0000383C0000}"/>
    <cellStyle name="20% - Accent6 3 4 10" xfId="20228" xr:uid="{00000000-0005-0000-0000-0000393C0000}"/>
    <cellStyle name="20% - Accent6 3 4 2" xfId="1586" xr:uid="{00000000-0005-0000-0000-00003A3C0000}"/>
    <cellStyle name="20% - Accent6 3 4 2 2" xfId="3599" xr:uid="{00000000-0005-0000-0000-00003B3C0000}"/>
    <cellStyle name="20% - Accent6 3 4 2 2 2" xfId="8556" xr:uid="{00000000-0005-0000-0000-00003C3C0000}"/>
    <cellStyle name="20% - Accent6 3 4 2 2 2 2" xfId="18470" xr:uid="{00000000-0005-0000-0000-00003D3C0000}"/>
    <cellStyle name="20% - Accent6 3 4 2 2 2 2 2" xfId="38302" xr:uid="{00000000-0005-0000-0000-00003E3C0000}"/>
    <cellStyle name="20% - Accent6 3 4 2 2 2 3" xfId="28388" xr:uid="{00000000-0005-0000-0000-00003F3C0000}"/>
    <cellStyle name="20% - Accent6 3 4 2 2 3" xfId="13513" xr:uid="{00000000-0005-0000-0000-0000403C0000}"/>
    <cellStyle name="20% - Accent6 3 4 2 2 3 2" xfId="33345" xr:uid="{00000000-0005-0000-0000-0000413C0000}"/>
    <cellStyle name="20% - Accent6 3 4 2 2 4" xfId="23431" xr:uid="{00000000-0005-0000-0000-0000423C0000}"/>
    <cellStyle name="20% - Accent6 3 4 2 3" xfId="6554" xr:uid="{00000000-0005-0000-0000-0000433C0000}"/>
    <cellStyle name="20% - Accent6 3 4 2 3 2" xfId="16468" xr:uid="{00000000-0005-0000-0000-0000443C0000}"/>
    <cellStyle name="20% - Accent6 3 4 2 3 2 2" xfId="36300" xr:uid="{00000000-0005-0000-0000-0000453C0000}"/>
    <cellStyle name="20% - Accent6 3 4 2 3 3" xfId="26386" xr:uid="{00000000-0005-0000-0000-0000463C0000}"/>
    <cellStyle name="20% - Accent6 3 4 2 4" xfId="11511" xr:uid="{00000000-0005-0000-0000-0000473C0000}"/>
    <cellStyle name="20% - Accent6 3 4 2 4 2" xfId="31343" xr:uid="{00000000-0005-0000-0000-0000483C0000}"/>
    <cellStyle name="20% - Accent6 3 4 2 5" xfId="21429" xr:uid="{00000000-0005-0000-0000-0000493C0000}"/>
    <cellStyle name="20% - Accent6 3 4 3" xfId="2957" xr:uid="{00000000-0005-0000-0000-00004A3C0000}"/>
    <cellStyle name="20% - Accent6 3 4 3 2" xfId="7914" xr:uid="{00000000-0005-0000-0000-00004B3C0000}"/>
    <cellStyle name="20% - Accent6 3 4 3 2 2" xfId="17828" xr:uid="{00000000-0005-0000-0000-00004C3C0000}"/>
    <cellStyle name="20% - Accent6 3 4 3 2 2 2" xfId="37660" xr:uid="{00000000-0005-0000-0000-00004D3C0000}"/>
    <cellStyle name="20% - Accent6 3 4 3 2 3" xfId="27746" xr:uid="{00000000-0005-0000-0000-00004E3C0000}"/>
    <cellStyle name="20% - Accent6 3 4 3 3" xfId="12871" xr:uid="{00000000-0005-0000-0000-00004F3C0000}"/>
    <cellStyle name="20% - Accent6 3 4 3 3 2" xfId="32703" xr:uid="{00000000-0005-0000-0000-0000503C0000}"/>
    <cellStyle name="20% - Accent6 3 4 3 4" xfId="22789" xr:uid="{00000000-0005-0000-0000-0000513C0000}"/>
    <cellStyle name="20% - Accent6 3 4 4" xfId="2309" xr:uid="{00000000-0005-0000-0000-0000523C0000}"/>
    <cellStyle name="20% - Accent6 3 4 4 2" xfId="7276" xr:uid="{00000000-0005-0000-0000-0000533C0000}"/>
    <cellStyle name="20% - Accent6 3 4 4 2 2" xfId="17190" xr:uid="{00000000-0005-0000-0000-0000543C0000}"/>
    <cellStyle name="20% - Accent6 3 4 4 2 2 2" xfId="37022" xr:uid="{00000000-0005-0000-0000-0000553C0000}"/>
    <cellStyle name="20% - Accent6 3 4 4 2 3" xfId="27108" xr:uid="{00000000-0005-0000-0000-0000563C0000}"/>
    <cellStyle name="20% - Accent6 3 4 4 3" xfId="12233" xr:uid="{00000000-0005-0000-0000-0000573C0000}"/>
    <cellStyle name="20% - Accent6 3 4 4 3 2" xfId="32065" xr:uid="{00000000-0005-0000-0000-0000583C0000}"/>
    <cellStyle name="20% - Accent6 3 4 4 4" xfId="22151" xr:uid="{00000000-0005-0000-0000-0000593C0000}"/>
    <cellStyle name="20% - Accent6 3 4 5" xfId="936" xr:uid="{00000000-0005-0000-0000-00005A3C0000}"/>
    <cellStyle name="20% - Accent6 3 4 5 2" xfId="5912" xr:uid="{00000000-0005-0000-0000-00005B3C0000}"/>
    <cellStyle name="20% - Accent6 3 4 5 2 2" xfId="15826" xr:uid="{00000000-0005-0000-0000-00005C3C0000}"/>
    <cellStyle name="20% - Accent6 3 4 5 2 2 2" xfId="35658" xr:uid="{00000000-0005-0000-0000-00005D3C0000}"/>
    <cellStyle name="20% - Accent6 3 4 5 2 3" xfId="25744" xr:uid="{00000000-0005-0000-0000-00005E3C0000}"/>
    <cellStyle name="20% - Accent6 3 4 5 3" xfId="10869" xr:uid="{00000000-0005-0000-0000-00005F3C0000}"/>
    <cellStyle name="20% - Accent6 3 4 5 3 2" xfId="30701" xr:uid="{00000000-0005-0000-0000-0000603C0000}"/>
    <cellStyle name="20% - Accent6 3 4 5 4" xfId="20787" xr:uid="{00000000-0005-0000-0000-0000613C0000}"/>
    <cellStyle name="20% - Accent6 3 4 6" xfId="4237" xr:uid="{00000000-0005-0000-0000-0000623C0000}"/>
    <cellStyle name="20% - Accent6 3 4 6 2" xfId="9194" xr:uid="{00000000-0005-0000-0000-0000633C0000}"/>
    <cellStyle name="20% - Accent6 3 4 6 2 2" xfId="19108" xr:uid="{00000000-0005-0000-0000-0000643C0000}"/>
    <cellStyle name="20% - Accent6 3 4 6 2 2 2" xfId="38940" xr:uid="{00000000-0005-0000-0000-0000653C0000}"/>
    <cellStyle name="20% - Accent6 3 4 6 2 3" xfId="29026" xr:uid="{00000000-0005-0000-0000-0000663C0000}"/>
    <cellStyle name="20% - Accent6 3 4 6 3" xfId="14151" xr:uid="{00000000-0005-0000-0000-0000673C0000}"/>
    <cellStyle name="20% - Accent6 3 4 6 3 2" xfId="33983" xr:uid="{00000000-0005-0000-0000-0000683C0000}"/>
    <cellStyle name="20% - Accent6 3 4 6 4" xfId="24069" xr:uid="{00000000-0005-0000-0000-0000693C0000}"/>
    <cellStyle name="20% - Accent6 3 4 7" xfId="4795" xr:uid="{00000000-0005-0000-0000-00006A3C0000}"/>
    <cellStyle name="20% - Accent6 3 4 7 2" xfId="9752" xr:uid="{00000000-0005-0000-0000-00006B3C0000}"/>
    <cellStyle name="20% - Accent6 3 4 7 2 2" xfId="19666" xr:uid="{00000000-0005-0000-0000-00006C3C0000}"/>
    <cellStyle name="20% - Accent6 3 4 7 2 2 2" xfId="39498" xr:uid="{00000000-0005-0000-0000-00006D3C0000}"/>
    <cellStyle name="20% - Accent6 3 4 7 2 3" xfId="29584" xr:uid="{00000000-0005-0000-0000-00006E3C0000}"/>
    <cellStyle name="20% - Accent6 3 4 7 3" xfId="14709" xr:uid="{00000000-0005-0000-0000-00006F3C0000}"/>
    <cellStyle name="20% - Accent6 3 4 7 3 2" xfId="34541" xr:uid="{00000000-0005-0000-0000-0000703C0000}"/>
    <cellStyle name="20% - Accent6 3 4 7 4" xfId="24627" xr:uid="{00000000-0005-0000-0000-0000713C0000}"/>
    <cellStyle name="20% - Accent6 3 4 8" xfId="5353" xr:uid="{00000000-0005-0000-0000-0000723C0000}"/>
    <cellStyle name="20% - Accent6 3 4 8 2" xfId="15267" xr:uid="{00000000-0005-0000-0000-0000733C0000}"/>
    <cellStyle name="20% - Accent6 3 4 8 2 2" xfId="35099" xr:uid="{00000000-0005-0000-0000-0000743C0000}"/>
    <cellStyle name="20% - Accent6 3 4 8 3" xfId="25185" xr:uid="{00000000-0005-0000-0000-0000753C0000}"/>
    <cellStyle name="20% - Accent6 3 4 9" xfId="10310" xr:uid="{00000000-0005-0000-0000-0000763C0000}"/>
    <cellStyle name="20% - Accent6 3 4 9 2" xfId="30142" xr:uid="{00000000-0005-0000-0000-0000773C0000}"/>
    <cellStyle name="20% - Accent6 3 5" xfId="1227" xr:uid="{00000000-0005-0000-0000-0000783C0000}"/>
    <cellStyle name="20% - Accent6 3 5 2" xfId="3240" xr:uid="{00000000-0005-0000-0000-0000793C0000}"/>
    <cellStyle name="20% - Accent6 3 5 2 2" xfId="8197" xr:uid="{00000000-0005-0000-0000-00007A3C0000}"/>
    <cellStyle name="20% - Accent6 3 5 2 2 2" xfId="18111" xr:uid="{00000000-0005-0000-0000-00007B3C0000}"/>
    <cellStyle name="20% - Accent6 3 5 2 2 2 2" xfId="37943" xr:uid="{00000000-0005-0000-0000-00007C3C0000}"/>
    <cellStyle name="20% - Accent6 3 5 2 2 3" xfId="28029" xr:uid="{00000000-0005-0000-0000-00007D3C0000}"/>
    <cellStyle name="20% - Accent6 3 5 2 3" xfId="13154" xr:uid="{00000000-0005-0000-0000-00007E3C0000}"/>
    <cellStyle name="20% - Accent6 3 5 2 3 2" xfId="32986" xr:uid="{00000000-0005-0000-0000-00007F3C0000}"/>
    <cellStyle name="20% - Accent6 3 5 2 4" xfId="23072" xr:uid="{00000000-0005-0000-0000-0000803C0000}"/>
    <cellStyle name="20% - Accent6 3 5 3" xfId="6195" xr:uid="{00000000-0005-0000-0000-0000813C0000}"/>
    <cellStyle name="20% - Accent6 3 5 3 2" xfId="16109" xr:uid="{00000000-0005-0000-0000-0000823C0000}"/>
    <cellStyle name="20% - Accent6 3 5 3 2 2" xfId="35941" xr:uid="{00000000-0005-0000-0000-0000833C0000}"/>
    <cellStyle name="20% - Accent6 3 5 3 3" xfId="26027" xr:uid="{00000000-0005-0000-0000-0000843C0000}"/>
    <cellStyle name="20% - Accent6 3 5 4" xfId="11152" xr:uid="{00000000-0005-0000-0000-0000853C0000}"/>
    <cellStyle name="20% - Accent6 3 5 4 2" xfId="30984" xr:uid="{00000000-0005-0000-0000-0000863C0000}"/>
    <cellStyle name="20% - Accent6 3 5 5" xfId="21070" xr:uid="{00000000-0005-0000-0000-0000873C0000}"/>
    <cellStyle name="20% - Accent6 3 6" xfId="2674" xr:uid="{00000000-0005-0000-0000-0000883C0000}"/>
    <cellStyle name="20% - Accent6 3 6 2" xfId="7635" xr:uid="{00000000-0005-0000-0000-0000893C0000}"/>
    <cellStyle name="20% - Accent6 3 6 2 2" xfId="17549" xr:uid="{00000000-0005-0000-0000-00008A3C0000}"/>
    <cellStyle name="20% - Accent6 3 6 2 2 2" xfId="37381" xr:uid="{00000000-0005-0000-0000-00008B3C0000}"/>
    <cellStyle name="20% - Accent6 3 6 2 3" xfId="27467" xr:uid="{00000000-0005-0000-0000-00008C3C0000}"/>
    <cellStyle name="20% - Accent6 3 6 3" xfId="12592" xr:uid="{00000000-0005-0000-0000-00008D3C0000}"/>
    <cellStyle name="20% - Accent6 3 6 3 2" xfId="32424" xr:uid="{00000000-0005-0000-0000-00008E3C0000}"/>
    <cellStyle name="20% - Accent6 3 6 4" xfId="22510" xr:uid="{00000000-0005-0000-0000-00008F3C0000}"/>
    <cellStyle name="20% - Accent6 3 7" xfId="1950" xr:uid="{00000000-0005-0000-0000-0000903C0000}"/>
    <cellStyle name="20% - Accent6 3 7 2" xfId="6917" xr:uid="{00000000-0005-0000-0000-0000913C0000}"/>
    <cellStyle name="20% - Accent6 3 7 2 2" xfId="16831" xr:uid="{00000000-0005-0000-0000-0000923C0000}"/>
    <cellStyle name="20% - Accent6 3 7 2 2 2" xfId="36663" xr:uid="{00000000-0005-0000-0000-0000933C0000}"/>
    <cellStyle name="20% - Accent6 3 7 2 3" xfId="26749" xr:uid="{00000000-0005-0000-0000-0000943C0000}"/>
    <cellStyle name="20% - Accent6 3 7 3" xfId="11874" xr:uid="{00000000-0005-0000-0000-0000953C0000}"/>
    <cellStyle name="20% - Accent6 3 7 3 2" xfId="31706" xr:uid="{00000000-0005-0000-0000-0000963C0000}"/>
    <cellStyle name="20% - Accent6 3 7 4" xfId="21792" xr:uid="{00000000-0005-0000-0000-0000973C0000}"/>
    <cellStyle name="20% - Accent6 3 8" xfId="656" xr:uid="{00000000-0005-0000-0000-0000983C0000}"/>
    <cellStyle name="20% - Accent6 3 8 2" xfId="5633" xr:uid="{00000000-0005-0000-0000-0000993C0000}"/>
    <cellStyle name="20% - Accent6 3 8 2 2" xfId="15547" xr:uid="{00000000-0005-0000-0000-00009A3C0000}"/>
    <cellStyle name="20% - Accent6 3 8 2 2 2" xfId="35379" xr:uid="{00000000-0005-0000-0000-00009B3C0000}"/>
    <cellStyle name="20% - Accent6 3 8 2 3" xfId="25465" xr:uid="{00000000-0005-0000-0000-00009C3C0000}"/>
    <cellStyle name="20% - Accent6 3 8 3" xfId="10590" xr:uid="{00000000-0005-0000-0000-00009D3C0000}"/>
    <cellStyle name="20% - Accent6 3 8 3 2" xfId="30422" xr:uid="{00000000-0005-0000-0000-00009E3C0000}"/>
    <cellStyle name="20% - Accent6 3 8 4" xfId="20508" xr:uid="{00000000-0005-0000-0000-00009F3C0000}"/>
    <cellStyle name="20% - Accent6 3 9" xfId="3958" xr:uid="{00000000-0005-0000-0000-0000A03C0000}"/>
    <cellStyle name="20% - Accent6 3 9 2" xfId="8915" xr:uid="{00000000-0005-0000-0000-0000A13C0000}"/>
    <cellStyle name="20% - Accent6 3 9 2 2" xfId="18829" xr:uid="{00000000-0005-0000-0000-0000A23C0000}"/>
    <cellStyle name="20% - Accent6 3 9 2 2 2" xfId="38661" xr:uid="{00000000-0005-0000-0000-0000A33C0000}"/>
    <cellStyle name="20% - Accent6 3 9 2 3" xfId="28747" xr:uid="{00000000-0005-0000-0000-0000A43C0000}"/>
    <cellStyle name="20% - Accent6 3 9 3" xfId="13872" xr:uid="{00000000-0005-0000-0000-0000A53C0000}"/>
    <cellStyle name="20% - Accent6 3 9 3 2" xfId="33704" xr:uid="{00000000-0005-0000-0000-0000A63C0000}"/>
    <cellStyle name="20% - Accent6 3 9 4" xfId="23790" xr:uid="{00000000-0005-0000-0000-0000A73C0000}"/>
    <cellStyle name="20% - Accent6 4" xfId="103" xr:uid="{00000000-0005-0000-0000-0000A83C0000}"/>
    <cellStyle name="20% - Accent6 4 10" xfId="4529" xr:uid="{00000000-0005-0000-0000-0000A93C0000}"/>
    <cellStyle name="20% - Accent6 4 10 2" xfId="9486" xr:uid="{00000000-0005-0000-0000-0000AA3C0000}"/>
    <cellStyle name="20% - Accent6 4 10 2 2" xfId="19400" xr:uid="{00000000-0005-0000-0000-0000AB3C0000}"/>
    <cellStyle name="20% - Accent6 4 10 2 2 2" xfId="39232" xr:uid="{00000000-0005-0000-0000-0000AC3C0000}"/>
    <cellStyle name="20% - Accent6 4 10 2 3" xfId="29318" xr:uid="{00000000-0005-0000-0000-0000AD3C0000}"/>
    <cellStyle name="20% - Accent6 4 10 3" xfId="14443" xr:uid="{00000000-0005-0000-0000-0000AE3C0000}"/>
    <cellStyle name="20% - Accent6 4 10 3 2" xfId="34275" xr:uid="{00000000-0005-0000-0000-0000AF3C0000}"/>
    <cellStyle name="20% - Accent6 4 10 4" xfId="24361" xr:uid="{00000000-0005-0000-0000-0000B03C0000}"/>
    <cellStyle name="20% - Accent6 4 11" xfId="5087" xr:uid="{00000000-0005-0000-0000-0000B13C0000}"/>
    <cellStyle name="20% - Accent6 4 11 2" xfId="15001" xr:uid="{00000000-0005-0000-0000-0000B23C0000}"/>
    <cellStyle name="20% - Accent6 4 11 2 2" xfId="34833" xr:uid="{00000000-0005-0000-0000-0000B33C0000}"/>
    <cellStyle name="20% - Accent6 4 11 3" xfId="24919" xr:uid="{00000000-0005-0000-0000-0000B43C0000}"/>
    <cellStyle name="20% - Accent6 4 12" xfId="10044" xr:uid="{00000000-0005-0000-0000-0000B53C0000}"/>
    <cellStyle name="20% - Accent6 4 12 2" xfId="29876" xr:uid="{00000000-0005-0000-0000-0000B63C0000}"/>
    <cellStyle name="20% - Accent6 4 13" xfId="19962" xr:uid="{00000000-0005-0000-0000-0000B73C0000}"/>
    <cellStyle name="20% - Accent6 4 2" xfId="171" xr:uid="{00000000-0005-0000-0000-0000B83C0000}"/>
    <cellStyle name="20% - Accent6 4 2 10" xfId="5153" xr:uid="{00000000-0005-0000-0000-0000B93C0000}"/>
    <cellStyle name="20% - Accent6 4 2 10 2" xfId="15067" xr:uid="{00000000-0005-0000-0000-0000BA3C0000}"/>
    <cellStyle name="20% - Accent6 4 2 10 2 2" xfId="34899" xr:uid="{00000000-0005-0000-0000-0000BB3C0000}"/>
    <cellStyle name="20% - Accent6 4 2 10 3" xfId="24985" xr:uid="{00000000-0005-0000-0000-0000BC3C0000}"/>
    <cellStyle name="20% - Accent6 4 2 11" xfId="10110" xr:uid="{00000000-0005-0000-0000-0000BD3C0000}"/>
    <cellStyle name="20% - Accent6 4 2 11 2" xfId="29942" xr:uid="{00000000-0005-0000-0000-0000BE3C0000}"/>
    <cellStyle name="20% - Accent6 4 2 12" xfId="20028" xr:uid="{00000000-0005-0000-0000-0000BF3C0000}"/>
    <cellStyle name="20% - Accent6 4 2 2" xfId="311" xr:uid="{00000000-0005-0000-0000-0000C03C0000}"/>
    <cellStyle name="20% - Accent6 4 2 2 10" xfId="10249" xr:uid="{00000000-0005-0000-0000-0000C13C0000}"/>
    <cellStyle name="20% - Accent6 4 2 2 10 2" xfId="30081" xr:uid="{00000000-0005-0000-0000-0000C23C0000}"/>
    <cellStyle name="20% - Accent6 4 2 2 11" xfId="20167" xr:uid="{00000000-0005-0000-0000-0000C33C0000}"/>
    <cellStyle name="20% - Accent6 4 2 2 2" xfId="593" xr:uid="{00000000-0005-0000-0000-0000C43C0000}"/>
    <cellStyle name="20% - Accent6 4 2 2 2 10" xfId="20446" xr:uid="{00000000-0005-0000-0000-0000C53C0000}"/>
    <cellStyle name="20% - Accent6 4 2 2 2 2" xfId="1886" xr:uid="{00000000-0005-0000-0000-0000C63C0000}"/>
    <cellStyle name="20% - Accent6 4 2 2 2 2 2" xfId="3899" xr:uid="{00000000-0005-0000-0000-0000C73C0000}"/>
    <cellStyle name="20% - Accent6 4 2 2 2 2 2 2" xfId="8856" xr:uid="{00000000-0005-0000-0000-0000C83C0000}"/>
    <cellStyle name="20% - Accent6 4 2 2 2 2 2 2 2" xfId="18770" xr:uid="{00000000-0005-0000-0000-0000C93C0000}"/>
    <cellStyle name="20% - Accent6 4 2 2 2 2 2 2 2 2" xfId="38602" xr:uid="{00000000-0005-0000-0000-0000CA3C0000}"/>
    <cellStyle name="20% - Accent6 4 2 2 2 2 2 2 3" xfId="28688" xr:uid="{00000000-0005-0000-0000-0000CB3C0000}"/>
    <cellStyle name="20% - Accent6 4 2 2 2 2 2 3" xfId="13813" xr:uid="{00000000-0005-0000-0000-0000CC3C0000}"/>
    <cellStyle name="20% - Accent6 4 2 2 2 2 2 3 2" xfId="33645" xr:uid="{00000000-0005-0000-0000-0000CD3C0000}"/>
    <cellStyle name="20% - Accent6 4 2 2 2 2 2 4" xfId="23731" xr:uid="{00000000-0005-0000-0000-0000CE3C0000}"/>
    <cellStyle name="20% - Accent6 4 2 2 2 2 3" xfId="6854" xr:uid="{00000000-0005-0000-0000-0000CF3C0000}"/>
    <cellStyle name="20% - Accent6 4 2 2 2 2 3 2" xfId="16768" xr:uid="{00000000-0005-0000-0000-0000D03C0000}"/>
    <cellStyle name="20% - Accent6 4 2 2 2 2 3 2 2" xfId="36600" xr:uid="{00000000-0005-0000-0000-0000D13C0000}"/>
    <cellStyle name="20% - Accent6 4 2 2 2 2 3 3" xfId="26686" xr:uid="{00000000-0005-0000-0000-0000D23C0000}"/>
    <cellStyle name="20% - Accent6 4 2 2 2 2 4" xfId="11811" xr:uid="{00000000-0005-0000-0000-0000D33C0000}"/>
    <cellStyle name="20% - Accent6 4 2 2 2 2 4 2" xfId="31643" xr:uid="{00000000-0005-0000-0000-0000D43C0000}"/>
    <cellStyle name="20% - Accent6 4 2 2 2 2 5" xfId="21729" xr:uid="{00000000-0005-0000-0000-0000D53C0000}"/>
    <cellStyle name="20% - Accent6 4 2 2 2 3" xfId="3175" xr:uid="{00000000-0005-0000-0000-0000D63C0000}"/>
    <cellStyle name="20% - Accent6 4 2 2 2 3 2" xfId="8132" xr:uid="{00000000-0005-0000-0000-0000D73C0000}"/>
    <cellStyle name="20% - Accent6 4 2 2 2 3 2 2" xfId="18046" xr:uid="{00000000-0005-0000-0000-0000D83C0000}"/>
    <cellStyle name="20% - Accent6 4 2 2 2 3 2 2 2" xfId="37878" xr:uid="{00000000-0005-0000-0000-0000D93C0000}"/>
    <cellStyle name="20% - Accent6 4 2 2 2 3 2 3" xfId="27964" xr:uid="{00000000-0005-0000-0000-0000DA3C0000}"/>
    <cellStyle name="20% - Accent6 4 2 2 2 3 3" xfId="13089" xr:uid="{00000000-0005-0000-0000-0000DB3C0000}"/>
    <cellStyle name="20% - Accent6 4 2 2 2 3 3 2" xfId="32921" xr:uid="{00000000-0005-0000-0000-0000DC3C0000}"/>
    <cellStyle name="20% - Accent6 4 2 2 2 3 4" xfId="23007" xr:uid="{00000000-0005-0000-0000-0000DD3C0000}"/>
    <cellStyle name="20% - Accent6 4 2 2 2 4" xfId="2609" xr:uid="{00000000-0005-0000-0000-0000DE3C0000}"/>
    <cellStyle name="20% - Accent6 4 2 2 2 4 2" xfId="7576" xr:uid="{00000000-0005-0000-0000-0000DF3C0000}"/>
    <cellStyle name="20% - Accent6 4 2 2 2 4 2 2" xfId="17490" xr:uid="{00000000-0005-0000-0000-0000E03C0000}"/>
    <cellStyle name="20% - Accent6 4 2 2 2 4 2 2 2" xfId="37322" xr:uid="{00000000-0005-0000-0000-0000E13C0000}"/>
    <cellStyle name="20% - Accent6 4 2 2 2 4 2 3" xfId="27408" xr:uid="{00000000-0005-0000-0000-0000E23C0000}"/>
    <cellStyle name="20% - Accent6 4 2 2 2 4 3" xfId="12533" xr:uid="{00000000-0005-0000-0000-0000E33C0000}"/>
    <cellStyle name="20% - Accent6 4 2 2 2 4 3 2" xfId="32365" xr:uid="{00000000-0005-0000-0000-0000E43C0000}"/>
    <cellStyle name="20% - Accent6 4 2 2 2 4 4" xfId="22451" xr:uid="{00000000-0005-0000-0000-0000E53C0000}"/>
    <cellStyle name="20% - Accent6 4 2 2 2 5" xfId="1154" xr:uid="{00000000-0005-0000-0000-0000E63C0000}"/>
    <cellStyle name="20% - Accent6 4 2 2 2 5 2" xfId="6130" xr:uid="{00000000-0005-0000-0000-0000E73C0000}"/>
    <cellStyle name="20% - Accent6 4 2 2 2 5 2 2" xfId="16044" xr:uid="{00000000-0005-0000-0000-0000E83C0000}"/>
    <cellStyle name="20% - Accent6 4 2 2 2 5 2 2 2" xfId="35876" xr:uid="{00000000-0005-0000-0000-0000E93C0000}"/>
    <cellStyle name="20% - Accent6 4 2 2 2 5 2 3" xfId="25962" xr:uid="{00000000-0005-0000-0000-0000EA3C0000}"/>
    <cellStyle name="20% - Accent6 4 2 2 2 5 3" xfId="11087" xr:uid="{00000000-0005-0000-0000-0000EB3C0000}"/>
    <cellStyle name="20% - Accent6 4 2 2 2 5 3 2" xfId="30919" xr:uid="{00000000-0005-0000-0000-0000EC3C0000}"/>
    <cellStyle name="20% - Accent6 4 2 2 2 5 4" xfId="21005" xr:uid="{00000000-0005-0000-0000-0000ED3C0000}"/>
    <cellStyle name="20% - Accent6 4 2 2 2 6" xfId="4455" xr:uid="{00000000-0005-0000-0000-0000EE3C0000}"/>
    <cellStyle name="20% - Accent6 4 2 2 2 6 2" xfId="9412" xr:uid="{00000000-0005-0000-0000-0000EF3C0000}"/>
    <cellStyle name="20% - Accent6 4 2 2 2 6 2 2" xfId="19326" xr:uid="{00000000-0005-0000-0000-0000F03C0000}"/>
    <cellStyle name="20% - Accent6 4 2 2 2 6 2 2 2" xfId="39158" xr:uid="{00000000-0005-0000-0000-0000F13C0000}"/>
    <cellStyle name="20% - Accent6 4 2 2 2 6 2 3" xfId="29244" xr:uid="{00000000-0005-0000-0000-0000F23C0000}"/>
    <cellStyle name="20% - Accent6 4 2 2 2 6 3" xfId="14369" xr:uid="{00000000-0005-0000-0000-0000F33C0000}"/>
    <cellStyle name="20% - Accent6 4 2 2 2 6 3 2" xfId="34201" xr:uid="{00000000-0005-0000-0000-0000F43C0000}"/>
    <cellStyle name="20% - Accent6 4 2 2 2 6 4" xfId="24287" xr:uid="{00000000-0005-0000-0000-0000F53C0000}"/>
    <cellStyle name="20% - Accent6 4 2 2 2 7" xfId="5013" xr:uid="{00000000-0005-0000-0000-0000F63C0000}"/>
    <cellStyle name="20% - Accent6 4 2 2 2 7 2" xfId="9970" xr:uid="{00000000-0005-0000-0000-0000F73C0000}"/>
    <cellStyle name="20% - Accent6 4 2 2 2 7 2 2" xfId="19884" xr:uid="{00000000-0005-0000-0000-0000F83C0000}"/>
    <cellStyle name="20% - Accent6 4 2 2 2 7 2 2 2" xfId="39716" xr:uid="{00000000-0005-0000-0000-0000F93C0000}"/>
    <cellStyle name="20% - Accent6 4 2 2 2 7 2 3" xfId="29802" xr:uid="{00000000-0005-0000-0000-0000FA3C0000}"/>
    <cellStyle name="20% - Accent6 4 2 2 2 7 3" xfId="14927" xr:uid="{00000000-0005-0000-0000-0000FB3C0000}"/>
    <cellStyle name="20% - Accent6 4 2 2 2 7 3 2" xfId="34759" xr:uid="{00000000-0005-0000-0000-0000FC3C0000}"/>
    <cellStyle name="20% - Accent6 4 2 2 2 7 4" xfId="24845" xr:uid="{00000000-0005-0000-0000-0000FD3C0000}"/>
    <cellStyle name="20% - Accent6 4 2 2 2 8" xfId="5571" xr:uid="{00000000-0005-0000-0000-0000FE3C0000}"/>
    <cellStyle name="20% - Accent6 4 2 2 2 8 2" xfId="15485" xr:uid="{00000000-0005-0000-0000-0000FF3C0000}"/>
    <cellStyle name="20% - Accent6 4 2 2 2 8 2 2" xfId="35317" xr:uid="{00000000-0005-0000-0000-0000003D0000}"/>
    <cellStyle name="20% - Accent6 4 2 2 2 8 3" xfId="25403" xr:uid="{00000000-0005-0000-0000-0000013D0000}"/>
    <cellStyle name="20% - Accent6 4 2 2 2 9" xfId="10528" xr:uid="{00000000-0005-0000-0000-0000023D0000}"/>
    <cellStyle name="20% - Accent6 4 2 2 2 9 2" xfId="30360" xr:uid="{00000000-0005-0000-0000-0000033D0000}"/>
    <cellStyle name="20% - Accent6 4 2 2 3" xfId="1527" xr:uid="{00000000-0005-0000-0000-0000043D0000}"/>
    <cellStyle name="20% - Accent6 4 2 2 3 2" xfId="3540" xr:uid="{00000000-0005-0000-0000-0000053D0000}"/>
    <cellStyle name="20% - Accent6 4 2 2 3 2 2" xfId="8497" xr:uid="{00000000-0005-0000-0000-0000063D0000}"/>
    <cellStyle name="20% - Accent6 4 2 2 3 2 2 2" xfId="18411" xr:uid="{00000000-0005-0000-0000-0000073D0000}"/>
    <cellStyle name="20% - Accent6 4 2 2 3 2 2 2 2" xfId="38243" xr:uid="{00000000-0005-0000-0000-0000083D0000}"/>
    <cellStyle name="20% - Accent6 4 2 2 3 2 2 3" xfId="28329" xr:uid="{00000000-0005-0000-0000-0000093D0000}"/>
    <cellStyle name="20% - Accent6 4 2 2 3 2 3" xfId="13454" xr:uid="{00000000-0005-0000-0000-00000A3D0000}"/>
    <cellStyle name="20% - Accent6 4 2 2 3 2 3 2" xfId="33286" xr:uid="{00000000-0005-0000-0000-00000B3D0000}"/>
    <cellStyle name="20% - Accent6 4 2 2 3 2 4" xfId="23372" xr:uid="{00000000-0005-0000-0000-00000C3D0000}"/>
    <cellStyle name="20% - Accent6 4 2 2 3 3" xfId="6495" xr:uid="{00000000-0005-0000-0000-00000D3D0000}"/>
    <cellStyle name="20% - Accent6 4 2 2 3 3 2" xfId="16409" xr:uid="{00000000-0005-0000-0000-00000E3D0000}"/>
    <cellStyle name="20% - Accent6 4 2 2 3 3 2 2" xfId="36241" xr:uid="{00000000-0005-0000-0000-00000F3D0000}"/>
    <cellStyle name="20% - Accent6 4 2 2 3 3 3" xfId="26327" xr:uid="{00000000-0005-0000-0000-0000103D0000}"/>
    <cellStyle name="20% - Accent6 4 2 2 3 4" xfId="11452" xr:uid="{00000000-0005-0000-0000-0000113D0000}"/>
    <cellStyle name="20% - Accent6 4 2 2 3 4 2" xfId="31284" xr:uid="{00000000-0005-0000-0000-0000123D0000}"/>
    <cellStyle name="20% - Accent6 4 2 2 3 5" xfId="21370" xr:uid="{00000000-0005-0000-0000-0000133D0000}"/>
    <cellStyle name="20% - Accent6 4 2 2 4" xfId="2894" xr:uid="{00000000-0005-0000-0000-0000143D0000}"/>
    <cellStyle name="20% - Accent6 4 2 2 4 2" xfId="7853" xr:uid="{00000000-0005-0000-0000-0000153D0000}"/>
    <cellStyle name="20% - Accent6 4 2 2 4 2 2" xfId="17767" xr:uid="{00000000-0005-0000-0000-0000163D0000}"/>
    <cellStyle name="20% - Accent6 4 2 2 4 2 2 2" xfId="37599" xr:uid="{00000000-0005-0000-0000-0000173D0000}"/>
    <cellStyle name="20% - Accent6 4 2 2 4 2 3" xfId="27685" xr:uid="{00000000-0005-0000-0000-0000183D0000}"/>
    <cellStyle name="20% - Accent6 4 2 2 4 3" xfId="12810" xr:uid="{00000000-0005-0000-0000-0000193D0000}"/>
    <cellStyle name="20% - Accent6 4 2 2 4 3 2" xfId="32642" xr:uid="{00000000-0005-0000-0000-00001A3D0000}"/>
    <cellStyle name="20% - Accent6 4 2 2 4 4" xfId="22728" xr:uid="{00000000-0005-0000-0000-00001B3D0000}"/>
    <cellStyle name="20% - Accent6 4 2 2 5" xfId="2250" xr:uid="{00000000-0005-0000-0000-00001C3D0000}"/>
    <cellStyle name="20% - Accent6 4 2 2 5 2" xfId="7217" xr:uid="{00000000-0005-0000-0000-00001D3D0000}"/>
    <cellStyle name="20% - Accent6 4 2 2 5 2 2" xfId="17131" xr:uid="{00000000-0005-0000-0000-00001E3D0000}"/>
    <cellStyle name="20% - Accent6 4 2 2 5 2 2 2" xfId="36963" xr:uid="{00000000-0005-0000-0000-00001F3D0000}"/>
    <cellStyle name="20% - Accent6 4 2 2 5 2 3" xfId="27049" xr:uid="{00000000-0005-0000-0000-0000203D0000}"/>
    <cellStyle name="20% - Accent6 4 2 2 5 3" xfId="12174" xr:uid="{00000000-0005-0000-0000-0000213D0000}"/>
    <cellStyle name="20% - Accent6 4 2 2 5 3 2" xfId="32006" xr:uid="{00000000-0005-0000-0000-0000223D0000}"/>
    <cellStyle name="20% - Accent6 4 2 2 5 4" xfId="22092" xr:uid="{00000000-0005-0000-0000-0000233D0000}"/>
    <cellStyle name="20% - Accent6 4 2 2 6" xfId="874" xr:uid="{00000000-0005-0000-0000-0000243D0000}"/>
    <cellStyle name="20% - Accent6 4 2 2 6 2" xfId="5851" xr:uid="{00000000-0005-0000-0000-0000253D0000}"/>
    <cellStyle name="20% - Accent6 4 2 2 6 2 2" xfId="15765" xr:uid="{00000000-0005-0000-0000-0000263D0000}"/>
    <cellStyle name="20% - Accent6 4 2 2 6 2 2 2" xfId="35597" xr:uid="{00000000-0005-0000-0000-0000273D0000}"/>
    <cellStyle name="20% - Accent6 4 2 2 6 2 3" xfId="25683" xr:uid="{00000000-0005-0000-0000-0000283D0000}"/>
    <cellStyle name="20% - Accent6 4 2 2 6 3" xfId="10808" xr:uid="{00000000-0005-0000-0000-0000293D0000}"/>
    <cellStyle name="20% - Accent6 4 2 2 6 3 2" xfId="30640" xr:uid="{00000000-0005-0000-0000-00002A3D0000}"/>
    <cellStyle name="20% - Accent6 4 2 2 6 4" xfId="20726" xr:uid="{00000000-0005-0000-0000-00002B3D0000}"/>
    <cellStyle name="20% - Accent6 4 2 2 7" xfId="4176" xr:uid="{00000000-0005-0000-0000-00002C3D0000}"/>
    <cellStyle name="20% - Accent6 4 2 2 7 2" xfId="9133" xr:uid="{00000000-0005-0000-0000-00002D3D0000}"/>
    <cellStyle name="20% - Accent6 4 2 2 7 2 2" xfId="19047" xr:uid="{00000000-0005-0000-0000-00002E3D0000}"/>
    <cellStyle name="20% - Accent6 4 2 2 7 2 2 2" xfId="38879" xr:uid="{00000000-0005-0000-0000-00002F3D0000}"/>
    <cellStyle name="20% - Accent6 4 2 2 7 2 3" xfId="28965" xr:uid="{00000000-0005-0000-0000-0000303D0000}"/>
    <cellStyle name="20% - Accent6 4 2 2 7 3" xfId="14090" xr:uid="{00000000-0005-0000-0000-0000313D0000}"/>
    <cellStyle name="20% - Accent6 4 2 2 7 3 2" xfId="33922" xr:uid="{00000000-0005-0000-0000-0000323D0000}"/>
    <cellStyle name="20% - Accent6 4 2 2 7 4" xfId="24008" xr:uid="{00000000-0005-0000-0000-0000333D0000}"/>
    <cellStyle name="20% - Accent6 4 2 2 8" xfId="4734" xr:uid="{00000000-0005-0000-0000-0000343D0000}"/>
    <cellStyle name="20% - Accent6 4 2 2 8 2" xfId="9691" xr:uid="{00000000-0005-0000-0000-0000353D0000}"/>
    <cellStyle name="20% - Accent6 4 2 2 8 2 2" xfId="19605" xr:uid="{00000000-0005-0000-0000-0000363D0000}"/>
    <cellStyle name="20% - Accent6 4 2 2 8 2 2 2" xfId="39437" xr:uid="{00000000-0005-0000-0000-0000373D0000}"/>
    <cellStyle name="20% - Accent6 4 2 2 8 2 3" xfId="29523" xr:uid="{00000000-0005-0000-0000-0000383D0000}"/>
    <cellStyle name="20% - Accent6 4 2 2 8 3" xfId="14648" xr:uid="{00000000-0005-0000-0000-0000393D0000}"/>
    <cellStyle name="20% - Accent6 4 2 2 8 3 2" xfId="34480" xr:uid="{00000000-0005-0000-0000-00003A3D0000}"/>
    <cellStyle name="20% - Accent6 4 2 2 8 4" xfId="24566" xr:uid="{00000000-0005-0000-0000-00003B3D0000}"/>
    <cellStyle name="20% - Accent6 4 2 2 9" xfId="5292" xr:uid="{00000000-0005-0000-0000-00003C3D0000}"/>
    <cellStyle name="20% - Accent6 4 2 2 9 2" xfId="15206" xr:uid="{00000000-0005-0000-0000-00003D3D0000}"/>
    <cellStyle name="20% - Accent6 4 2 2 9 2 2" xfId="35038" xr:uid="{00000000-0005-0000-0000-00003E3D0000}"/>
    <cellStyle name="20% - Accent6 4 2 2 9 3" xfId="25124" xr:uid="{00000000-0005-0000-0000-00003F3D0000}"/>
    <cellStyle name="20% - Accent6 4 2 3" xfId="454" xr:uid="{00000000-0005-0000-0000-0000403D0000}"/>
    <cellStyle name="20% - Accent6 4 2 3 10" xfId="20307" xr:uid="{00000000-0005-0000-0000-0000413D0000}"/>
    <cellStyle name="20% - Accent6 4 2 3 2" xfId="1706" xr:uid="{00000000-0005-0000-0000-0000423D0000}"/>
    <cellStyle name="20% - Accent6 4 2 3 2 2" xfId="3719" xr:uid="{00000000-0005-0000-0000-0000433D0000}"/>
    <cellStyle name="20% - Accent6 4 2 3 2 2 2" xfId="8676" xr:uid="{00000000-0005-0000-0000-0000443D0000}"/>
    <cellStyle name="20% - Accent6 4 2 3 2 2 2 2" xfId="18590" xr:uid="{00000000-0005-0000-0000-0000453D0000}"/>
    <cellStyle name="20% - Accent6 4 2 3 2 2 2 2 2" xfId="38422" xr:uid="{00000000-0005-0000-0000-0000463D0000}"/>
    <cellStyle name="20% - Accent6 4 2 3 2 2 2 3" xfId="28508" xr:uid="{00000000-0005-0000-0000-0000473D0000}"/>
    <cellStyle name="20% - Accent6 4 2 3 2 2 3" xfId="13633" xr:uid="{00000000-0005-0000-0000-0000483D0000}"/>
    <cellStyle name="20% - Accent6 4 2 3 2 2 3 2" xfId="33465" xr:uid="{00000000-0005-0000-0000-0000493D0000}"/>
    <cellStyle name="20% - Accent6 4 2 3 2 2 4" xfId="23551" xr:uid="{00000000-0005-0000-0000-00004A3D0000}"/>
    <cellStyle name="20% - Accent6 4 2 3 2 3" xfId="6674" xr:uid="{00000000-0005-0000-0000-00004B3D0000}"/>
    <cellStyle name="20% - Accent6 4 2 3 2 3 2" xfId="16588" xr:uid="{00000000-0005-0000-0000-00004C3D0000}"/>
    <cellStyle name="20% - Accent6 4 2 3 2 3 2 2" xfId="36420" xr:uid="{00000000-0005-0000-0000-00004D3D0000}"/>
    <cellStyle name="20% - Accent6 4 2 3 2 3 3" xfId="26506" xr:uid="{00000000-0005-0000-0000-00004E3D0000}"/>
    <cellStyle name="20% - Accent6 4 2 3 2 4" xfId="11631" xr:uid="{00000000-0005-0000-0000-00004F3D0000}"/>
    <cellStyle name="20% - Accent6 4 2 3 2 4 2" xfId="31463" xr:uid="{00000000-0005-0000-0000-0000503D0000}"/>
    <cellStyle name="20% - Accent6 4 2 3 2 5" xfId="21549" xr:uid="{00000000-0005-0000-0000-0000513D0000}"/>
    <cellStyle name="20% - Accent6 4 2 3 3" xfId="3036" xr:uid="{00000000-0005-0000-0000-0000523D0000}"/>
    <cellStyle name="20% - Accent6 4 2 3 3 2" xfId="7993" xr:uid="{00000000-0005-0000-0000-0000533D0000}"/>
    <cellStyle name="20% - Accent6 4 2 3 3 2 2" xfId="17907" xr:uid="{00000000-0005-0000-0000-0000543D0000}"/>
    <cellStyle name="20% - Accent6 4 2 3 3 2 2 2" xfId="37739" xr:uid="{00000000-0005-0000-0000-0000553D0000}"/>
    <cellStyle name="20% - Accent6 4 2 3 3 2 3" xfId="27825" xr:uid="{00000000-0005-0000-0000-0000563D0000}"/>
    <cellStyle name="20% - Accent6 4 2 3 3 3" xfId="12950" xr:uid="{00000000-0005-0000-0000-0000573D0000}"/>
    <cellStyle name="20% - Accent6 4 2 3 3 3 2" xfId="32782" xr:uid="{00000000-0005-0000-0000-0000583D0000}"/>
    <cellStyle name="20% - Accent6 4 2 3 3 4" xfId="22868" xr:uid="{00000000-0005-0000-0000-0000593D0000}"/>
    <cellStyle name="20% - Accent6 4 2 3 4" xfId="2429" xr:uid="{00000000-0005-0000-0000-00005A3D0000}"/>
    <cellStyle name="20% - Accent6 4 2 3 4 2" xfId="7396" xr:uid="{00000000-0005-0000-0000-00005B3D0000}"/>
    <cellStyle name="20% - Accent6 4 2 3 4 2 2" xfId="17310" xr:uid="{00000000-0005-0000-0000-00005C3D0000}"/>
    <cellStyle name="20% - Accent6 4 2 3 4 2 2 2" xfId="37142" xr:uid="{00000000-0005-0000-0000-00005D3D0000}"/>
    <cellStyle name="20% - Accent6 4 2 3 4 2 3" xfId="27228" xr:uid="{00000000-0005-0000-0000-00005E3D0000}"/>
    <cellStyle name="20% - Accent6 4 2 3 4 3" xfId="12353" xr:uid="{00000000-0005-0000-0000-00005F3D0000}"/>
    <cellStyle name="20% - Accent6 4 2 3 4 3 2" xfId="32185" xr:uid="{00000000-0005-0000-0000-0000603D0000}"/>
    <cellStyle name="20% - Accent6 4 2 3 4 4" xfId="22271" xr:uid="{00000000-0005-0000-0000-0000613D0000}"/>
    <cellStyle name="20% - Accent6 4 2 3 5" xfId="1015" xr:uid="{00000000-0005-0000-0000-0000623D0000}"/>
    <cellStyle name="20% - Accent6 4 2 3 5 2" xfId="5991" xr:uid="{00000000-0005-0000-0000-0000633D0000}"/>
    <cellStyle name="20% - Accent6 4 2 3 5 2 2" xfId="15905" xr:uid="{00000000-0005-0000-0000-0000643D0000}"/>
    <cellStyle name="20% - Accent6 4 2 3 5 2 2 2" xfId="35737" xr:uid="{00000000-0005-0000-0000-0000653D0000}"/>
    <cellStyle name="20% - Accent6 4 2 3 5 2 3" xfId="25823" xr:uid="{00000000-0005-0000-0000-0000663D0000}"/>
    <cellStyle name="20% - Accent6 4 2 3 5 3" xfId="10948" xr:uid="{00000000-0005-0000-0000-0000673D0000}"/>
    <cellStyle name="20% - Accent6 4 2 3 5 3 2" xfId="30780" xr:uid="{00000000-0005-0000-0000-0000683D0000}"/>
    <cellStyle name="20% - Accent6 4 2 3 5 4" xfId="20866" xr:uid="{00000000-0005-0000-0000-0000693D0000}"/>
    <cellStyle name="20% - Accent6 4 2 3 6" xfId="4316" xr:uid="{00000000-0005-0000-0000-00006A3D0000}"/>
    <cellStyle name="20% - Accent6 4 2 3 6 2" xfId="9273" xr:uid="{00000000-0005-0000-0000-00006B3D0000}"/>
    <cellStyle name="20% - Accent6 4 2 3 6 2 2" xfId="19187" xr:uid="{00000000-0005-0000-0000-00006C3D0000}"/>
    <cellStyle name="20% - Accent6 4 2 3 6 2 2 2" xfId="39019" xr:uid="{00000000-0005-0000-0000-00006D3D0000}"/>
    <cellStyle name="20% - Accent6 4 2 3 6 2 3" xfId="29105" xr:uid="{00000000-0005-0000-0000-00006E3D0000}"/>
    <cellStyle name="20% - Accent6 4 2 3 6 3" xfId="14230" xr:uid="{00000000-0005-0000-0000-00006F3D0000}"/>
    <cellStyle name="20% - Accent6 4 2 3 6 3 2" xfId="34062" xr:uid="{00000000-0005-0000-0000-0000703D0000}"/>
    <cellStyle name="20% - Accent6 4 2 3 6 4" xfId="24148" xr:uid="{00000000-0005-0000-0000-0000713D0000}"/>
    <cellStyle name="20% - Accent6 4 2 3 7" xfId="4874" xr:uid="{00000000-0005-0000-0000-0000723D0000}"/>
    <cellStyle name="20% - Accent6 4 2 3 7 2" xfId="9831" xr:uid="{00000000-0005-0000-0000-0000733D0000}"/>
    <cellStyle name="20% - Accent6 4 2 3 7 2 2" xfId="19745" xr:uid="{00000000-0005-0000-0000-0000743D0000}"/>
    <cellStyle name="20% - Accent6 4 2 3 7 2 2 2" xfId="39577" xr:uid="{00000000-0005-0000-0000-0000753D0000}"/>
    <cellStyle name="20% - Accent6 4 2 3 7 2 3" xfId="29663" xr:uid="{00000000-0005-0000-0000-0000763D0000}"/>
    <cellStyle name="20% - Accent6 4 2 3 7 3" xfId="14788" xr:uid="{00000000-0005-0000-0000-0000773D0000}"/>
    <cellStyle name="20% - Accent6 4 2 3 7 3 2" xfId="34620" xr:uid="{00000000-0005-0000-0000-0000783D0000}"/>
    <cellStyle name="20% - Accent6 4 2 3 7 4" xfId="24706" xr:uid="{00000000-0005-0000-0000-0000793D0000}"/>
    <cellStyle name="20% - Accent6 4 2 3 8" xfId="5432" xr:uid="{00000000-0005-0000-0000-00007A3D0000}"/>
    <cellStyle name="20% - Accent6 4 2 3 8 2" xfId="15346" xr:uid="{00000000-0005-0000-0000-00007B3D0000}"/>
    <cellStyle name="20% - Accent6 4 2 3 8 2 2" xfId="35178" xr:uid="{00000000-0005-0000-0000-00007C3D0000}"/>
    <cellStyle name="20% - Accent6 4 2 3 8 3" xfId="25264" xr:uid="{00000000-0005-0000-0000-00007D3D0000}"/>
    <cellStyle name="20% - Accent6 4 2 3 9" xfId="10389" xr:uid="{00000000-0005-0000-0000-00007E3D0000}"/>
    <cellStyle name="20% - Accent6 4 2 3 9 2" xfId="30221" xr:uid="{00000000-0005-0000-0000-00007F3D0000}"/>
    <cellStyle name="20% - Accent6 4 2 4" xfId="1347" xr:uid="{00000000-0005-0000-0000-0000803D0000}"/>
    <cellStyle name="20% - Accent6 4 2 4 2" xfId="3360" xr:uid="{00000000-0005-0000-0000-0000813D0000}"/>
    <cellStyle name="20% - Accent6 4 2 4 2 2" xfId="8317" xr:uid="{00000000-0005-0000-0000-0000823D0000}"/>
    <cellStyle name="20% - Accent6 4 2 4 2 2 2" xfId="18231" xr:uid="{00000000-0005-0000-0000-0000833D0000}"/>
    <cellStyle name="20% - Accent6 4 2 4 2 2 2 2" xfId="38063" xr:uid="{00000000-0005-0000-0000-0000843D0000}"/>
    <cellStyle name="20% - Accent6 4 2 4 2 2 3" xfId="28149" xr:uid="{00000000-0005-0000-0000-0000853D0000}"/>
    <cellStyle name="20% - Accent6 4 2 4 2 3" xfId="13274" xr:uid="{00000000-0005-0000-0000-0000863D0000}"/>
    <cellStyle name="20% - Accent6 4 2 4 2 3 2" xfId="33106" xr:uid="{00000000-0005-0000-0000-0000873D0000}"/>
    <cellStyle name="20% - Accent6 4 2 4 2 4" xfId="23192" xr:uid="{00000000-0005-0000-0000-0000883D0000}"/>
    <cellStyle name="20% - Accent6 4 2 4 3" xfId="6315" xr:uid="{00000000-0005-0000-0000-0000893D0000}"/>
    <cellStyle name="20% - Accent6 4 2 4 3 2" xfId="16229" xr:uid="{00000000-0005-0000-0000-00008A3D0000}"/>
    <cellStyle name="20% - Accent6 4 2 4 3 2 2" xfId="36061" xr:uid="{00000000-0005-0000-0000-00008B3D0000}"/>
    <cellStyle name="20% - Accent6 4 2 4 3 3" xfId="26147" xr:uid="{00000000-0005-0000-0000-00008C3D0000}"/>
    <cellStyle name="20% - Accent6 4 2 4 4" xfId="11272" xr:uid="{00000000-0005-0000-0000-00008D3D0000}"/>
    <cellStyle name="20% - Accent6 4 2 4 4 2" xfId="31104" xr:uid="{00000000-0005-0000-0000-00008E3D0000}"/>
    <cellStyle name="20% - Accent6 4 2 4 5" xfId="21190" xr:uid="{00000000-0005-0000-0000-00008F3D0000}"/>
    <cellStyle name="20% - Accent6 4 2 5" xfId="2754" xr:uid="{00000000-0005-0000-0000-0000903D0000}"/>
    <cellStyle name="20% - Accent6 4 2 5 2" xfId="7714" xr:uid="{00000000-0005-0000-0000-0000913D0000}"/>
    <cellStyle name="20% - Accent6 4 2 5 2 2" xfId="17628" xr:uid="{00000000-0005-0000-0000-0000923D0000}"/>
    <cellStyle name="20% - Accent6 4 2 5 2 2 2" xfId="37460" xr:uid="{00000000-0005-0000-0000-0000933D0000}"/>
    <cellStyle name="20% - Accent6 4 2 5 2 3" xfId="27546" xr:uid="{00000000-0005-0000-0000-0000943D0000}"/>
    <cellStyle name="20% - Accent6 4 2 5 3" xfId="12671" xr:uid="{00000000-0005-0000-0000-0000953D0000}"/>
    <cellStyle name="20% - Accent6 4 2 5 3 2" xfId="32503" xr:uid="{00000000-0005-0000-0000-0000963D0000}"/>
    <cellStyle name="20% - Accent6 4 2 5 4" xfId="22589" xr:uid="{00000000-0005-0000-0000-0000973D0000}"/>
    <cellStyle name="20% - Accent6 4 2 6" xfId="2070" xr:uid="{00000000-0005-0000-0000-0000983D0000}"/>
    <cellStyle name="20% - Accent6 4 2 6 2" xfId="7037" xr:uid="{00000000-0005-0000-0000-0000993D0000}"/>
    <cellStyle name="20% - Accent6 4 2 6 2 2" xfId="16951" xr:uid="{00000000-0005-0000-0000-00009A3D0000}"/>
    <cellStyle name="20% - Accent6 4 2 6 2 2 2" xfId="36783" xr:uid="{00000000-0005-0000-0000-00009B3D0000}"/>
    <cellStyle name="20% - Accent6 4 2 6 2 3" xfId="26869" xr:uid="{00000000-0005-0000-0000-00009C3D0000}"/>
    <cellStyle name="20% - Accent6 4 2 6 3" xfId="11994" xr:uid="{00000000-0005-0000-0000-00009D3D0000}"/>
    <cellStyle name="20% - Accent6 4 2 6 3 2" xfId="31826" xr:uid="{00000000-0005-0000-0000-00009E3D0000}"/>
    <cellStyle name="20% - Accent6 4 2 6 4" xfId="21912" xr:uid="{00000000-0005-0000-0000-00009F3D0000}"/>
    <cellStyle name="20% - Accent6 4 2 7" xfId="735" xr:uid="{00000000-0005-0000-0000-0000A03D0000}"/>
    <cellStyle name="20% - Accent6 4 2 7 2" xfId="5712" xr:uid="{00000000-0005-0000-0000-0000A13D0000}"/>
    <cellStyle name="20% - Accent6 4 2 7 2 2" xfId="15626" xr:uid="{00000000-0005-0000-0000-0000A23D0000}"/>
    <cellStyle name="20% - Accent6 4 2 7 2 2 2" xfId="35458" xr:uid="{00000000-0005-0000-0000-0000A33D0000}"/>
    <cellStyle name="20% - Accent6 4 2 7 2 3" xfId="25544" xr:uid="{00000000-0005-0000-0000-0000A43D0000}"/>
    <cellStyle name="20% - Accent6 4 2 7 3" xfId="10669" xr:uid="{00000000-0005-0000-0000-0000A53D0000}"/>
    <cellStyle name="20% - Accent6 4 2 7 3 2" xfId="30501" xr:uid="{00000000-0005-0000-0000-0000A63D0000}"/>
    <cellStyle name="20% - Accent6 4 2 7 4" xfId="20587" xr:uid="{00000000-0005-0000-0000-0000A73D0000}"/>
    <cellStyle name="20% - Accent6 4 2 8" xfId="4037" xr:uid="{00000000-0005-0000-0000-0000A83D0000}"/>
    <cellStyle name="20% - Accent6 4 2 8 2" xfId="8994" xr:uid="{00000000-0005-0000-0000-0000A93D0000}"/>
    <cellStyle name="20% - Accent6 4 2 8 2 2" xfId="18908" xr:uid="{00000000-0005-0000-0000-0000AA3D0000}"/>
    <cellStyle name="20% - Accent6 4 2 8 2 2 2" xfId="38740" xr:uid="{00000000-0005-0000-0000-0000AB3D0000}"/>
    <cellStyle name="20% - Accent6 4 2 8 2 3" xfId="28826" xr:uid="{00000000-0005-0000-0000-0000AC3D0000}"/>
    <cellStyle name="20% - Accent6 4 2 8 3" xfId="13951" xr:uid="{00000000-0005-0000-0000-0000AD3D0000}"/>
    <cellStyle name="20% - Accent6 4 2 8 3 2" xfId="33783" xr:uid="{00000000-0005-0000-0000-0000AE3D0000}"/>
    <cellStyle name="20% - Accent6 4 2 8 4" xfId="23869" xr:uid="{00000000-0005-0000-0000-0000AF3D0000}"/>
    <cellStyle name="20% - Accent6 4 2 9" xfId="4595" xr:uid="{00000000-0005-0000-0000-0000B03D0000}"/>
    <cellStyle name="20% - Accent6 4 2 9 2" xfId="9552" xr:uid="{00000000-0005-0000-0000-0000B13D0000}"/>
    <cellStyle name="20% - Accent6 4 2 9 2 2" xfId="19466" xr:uid="{00000000-0005-0000-0000-0000B23D0000}"/>
    <cellStyle name="20% - Accent6 4 2 9 2 2 2" xfId="39298" xr:uid="{00000000-0005-0000-0000-0000B33D0000}"/>
    <cellStyle name="20% - Accent6 4 2 9 2 3" xfId="29384" xr:uid="{00000000-0005-0000-0000-0000B43D0000}"/>
    <cellStyle name="20% - Accent6 4 2 9 3" xfId="14509" xr:uid="{00000000-0005-0000-0000-0000B53D0000}"/>
    <cellStyle name="20% - Accent6 4 2 9 3 2" xfId="34341" xr:uid="{00000000-0005-0000-0000-0000B63D0000}"/>
    <cellStyle name="20% - Accent6 4 2 9 4" xfId="24427" xr:uid="{00000000-0005-0000-0000-0000B73D0000}"/>
    <cellStyle name="20% - Accent6 4 3" xfId="245" xr:uid="{00000000-0005-0000-0000-0000B83D0000}"/>
    <cellStyle name="20% - Accent6 4 3 10" xfId="10183" xr:uid="{00000000-0005-0000-0000-0000B93D0000}"/>
    <cellStyle name="20% - Accent6 4 3 10 2" xfId="30015" xr:uid="{00000000-0005-0000-0000-0000BA3D0000}"/>
    <cellStyle name="20% - Accent6 4 3 11" xfId="20101" xr:uid="{00000000-0005-0000-0000-0000BB3D0000}"/>
    <cellStyle name="20% - Accent6 4 3 2" xfId="527" xr:uid="{00000000-0005-0000-0000-0000BC3D0000}"/>
    <cellStyle name="20% - Accent6 4 3 2 10" xfId="20380" xr:uid="{00000000-0005-0000-0000-0000BD3D0000}"/>
    <cellStyle name="20% - Accent6 4 3 2 2" xfId="1796" xr:uid="{00000000-0005-0000-0000-0000BE3D0000}"/>
    <cellStyle name="20% - Accent6 4 3 2 2 2" xfId="3809" xr:uid="{00000000-0005-0000-0000-0000BF3D0000}"/>
    <cellStyle name="20% - Accent6 4 3 2 2 2 2" xfId="8766" xr:uid="{00000000-0005-0000-0000-0000C03D0000}"/>
    <cellStyle name="20% - Accent6 4 3 2 2 2 2 2" xfId="18680" xr:uid="{00000000-0005-0000-0000-0000C13D0000}"/>
    <cellStyle name="20% - Accent6 4 3 2 2 2 2 2 2" xfId="38512" xr:uid="{00000000-0005-0000-0000-0000C23D0000}"/>
    <cellStyle name="20% - Accent6 4 3 2 2 2 2 3" xfId="28598" xr:uid="{00000000-0005-0000-0000-0000C33D0000}"/>
    <cellStyle name="20% - Accent6 4 3 2 2 2 3" xfId="13723" xr:uid="{00000000-0005-0000-0000-0000C43D0000}"/>
    <cellStyle name="20% - Accent6 4 3 2 2 2 3 2" xfId="33555" xr:uid="{00000000-0005-0000-0000-0000C53D0000}"/>
    <cellStyle name="20% - Accent6 4 3 2 2 2 4" xfId="23641" xr:uid="{00000000-0005-0000-0000-0000C63D0000}"/>
    <cellStyle name="20% - Accent6 4 3 2 2 3" xfId="6764" xr:uid="{00000000-0005-0000-0000-0000C73D0000}"/>
    <cellStyle name="20% - Accent6 4 3 2 2 3 2" xfId="16678" xr:uid="{00000000-0005-0000-0000-0000C83D0000}"/>
    <cellStyle name="20% - Accent6 4 3 2 2 3 2 2" xfId="36510" xr:uid="{00000000-0005-0000-0000-0000C93D0000}"/>
    <cellStyle name="20% - Accent6 4 3 2 2 3 3" xfId="26596" xr:uid="{00000000-0005-0000-0000-0000CA3D0000}"/>
    <cellStyle name="20% - Accent6 4 3 2 2 4" xfId="11721" xr:uid="{00000000-0005-0000-0000-0000CB3D0000}"/>
    <cellStyle name="20% - Accent6 4 3 2 2 4 2" xfId="31553" xr:uid="{00000000-0005-0000-0000-0000CC3D0000}"/>
    <cellStyle name="20% - Accent6 4 3 2 2 5" xfId="21639" xr:uid="{00000000-0005-0000-0000-0000CD3D0000}"/>
    <cellStyle name="20% - Accent6 4 3 2 3" xfId="3109" xr:uid="{00000000-0005-0000-0000-0000CE3D0000}"/>
    <cellStyle name="20% - Accent6 4 3 2 3 2" xfId="8066" xr:uid="{00000000-0005-0000-0000-0000CF3D0000}"/>
    <cellStyle name="20% - Accent6 4 3 2 3 2 2" xfId="17980" xr:uid="{00000000-0005-0000-0000-0000D03D0000}"/>
    <cellStyle name="20% - Accent6 4 3 2 3 2 2 2" xfId="37812" xr:uid="{00000000-0005-0000-0000-0000D13D0000}"/>
    <cellStyle name="20% - Accent6 4 3 2 3 2 3" xfId="27898" xr:uid="{00000000-0005-0000-0000-0000D23D0000}"/>
    <cellStyle name="20% - Accent6 4 3 2 3 3" xfId="13023" xr:uid="{00000000-0005-0000-0000-0000D33D0000}"/>
    <cellStyle name="20% - Accent6 4 3 2 3 3 2" xfId="32855" xr:uid="{00000000-0005-0000-0000-0000D43D0000}"/>
    <cellStyle name="20% - Accent6 4 3 2 3 4" xfId="22941" xr:uid="{00000000-0005-0000-0000-0000D53D0000}"/>
    <cellStyle name="20% - Accent6 4 3 2 4" xfId="2519" xr:uid="{00000000-0005-0000-0000-0000D63D0000}"/>
    <cellStyle name="20% - Accent6 4 3 2 4 2" xfId="7486" xr:uid="{00000000-0005-0000-0000-0000D73D0000}"/>
    <cellStyle name="20% - Accent6 4 3 2 4 2 2" xfId="17400" xr:uid="{00000000-0005-0000-0000-0000D83D0000}"/>
    <cellStyle name="20% - Accent6 4 3 2 4 2 2 2" xfId="37232" xr:uid="{00000000-0005-0000-0000-0000D93D0000}"/>
    <cellStyle name="20% - Accent6 4 3 2 4 2 3" xfId="27318" xr:uid="{00000000-0005-0000-0000-0000DA3D0000}"/>
    <cellStyle name="20% - Accent6 4 3 2 4 3" xfId="12443" xr:uid="{00000000-0005-0000-0000-0000DB3D0000}"/>
    <cellStyle name="20% - Accent6 4 3 2 4 3 2" xfId="32275" xr:uid="{00000000-0005-0000-0000-0000DC3D0000}"/>
    <cellStyle name="20% - Accent6 4 3 2 4 4" xfId="22361" xr:uid="{00000000-0005-0000-0000-0000DD3D0000}"/>
    <cellStyle name="20% - Accent6 4 3 2 5" xfId="1088" xr:uid="{00000000-0005-0000-0000-0000DE3D0000}"/>
    <cellStyle name="20% - Accent6 4 3 2 5 2" xfId="6064" xr:uid="{00000000-0005-0000-0000-0000DF3D0000}"/>
    <cellStyle name="20% - Accent6 4 3 2 5 2 2" xfId="15978" xr:uid="{00000000-0005-0000-0000-0000E03D0000}"/>
    <cellStyle name="20% - Accent6 4 3 2 5 2 2 2" xfId="35810" xr:uid="{00000000-0005-0000-0000-0000E13D0000}"/>
    <cellStyle name="20% - Accent6 4 3 2 5 2 3" xfId="25896" xr:uid="{00000000-0005-0000-0000-0000E23D0000}"/>
    <cellStyle name="20% - Accent6 4 3 2 5 3" xfId="11021" xr:uid="{00000000-0005-0000-0000-0000E33D0000}"/>
    <cellStyle name="20% - Accent6 4 3 2 5 3 2" xfId="30853" xr:uid="{00000000-0005-0000-0000-0000E43D0000}"/>
    <cellStyle name="20% - Accent6 4 3 2 5 4" xfId="20939" xr:uid="{00000000-0005-0000-0000-0000E53D0000}"/>
    <cellStyle name="20% - Accent6 4 3 2 6" xfId="4389" xr:uid="{00000000-0005-0000-0000-0000E63D0000}"/>
    <cellStyle name="20% - Accent6 4 3 2 6 2" xfId="9346" xr:uid="{00000000-0005-0000-0000-0000E73D0000}"/>
    <cellStyle name="20% - Accent6 4 3 2 6 2 2" xfId="19260" xr:uid="{00000000-0005-0000-0000-0000E83D0000}"/>
    <cellStyle name="20% - Accent6 4 3 2 6 2 2 2" xfId="39092" xr:uid="{00000000-0005-0000-0000-0000E93D0000}"/>
    <cellStyle name="20% - Accent6 4 3 2 6 2 3" xfId="29178" xr:uid="{00000000-0005-0000-0000-0000EA3D0000}"/>
    <cellStyle name="20% - Accent6 4 3 2 6 3" xfId="14303" xr:uid="{00000000-0005-0000-0000-0000EB3D0000}"/>
    <cellStyle name="20% - Accent6 4 3 2 6 3 2" xfId="34135" xr:uid="{00000000-0005-0000-0000-0000EC3D0000}"/>
    <cellStyle name="20% - Accent6 4 3 2 6 4" xfId="24221" xr:uid="{00000000-0005-0000-0000-0000ED3D0000}"/>
    <cellStyle name="20% - Accent6 4 3 2 7" xfId="4947" xr:uid="{00000000-0005-0000-0000-0000EE3D0000}"/>
    <cellStyle name="20% - Accent6 4 3 2 7 2" xfId="9904" xr:uid="{00000000-0005-0000-0000-0000EF3D0000}"/>
    <cellStyle name="20% - Accent6 4 3 2 7 2 2" xfId="19818" xr:uid="{00000000-0005-0000-0000-0000F03D0000}"/>
    <cellStyle name="20% - Accent6 4 3 2 7 2 2 2" xfId="39650" xr:uid="{00000000-0005-0000-0000-0000F13D0000}"/>
    <cellStyle name="20% - Accent6 4 3 2 7 2 3" xfId="29736" xr:uid="{00000000-0005-0000-0000-0000F23D0000}"/>
    <cellStyle name="20% - Accent6 4 3 2 7 3" xfId="14861" xr:uid="{00000000-0005-0000-0000-0000F33D0000}"/>
    <cellStyle name="20% - Accent6 4 3 2 7 3 2" xfId="34693" xr:uid="{00000000-0005-0000-0000-0000F43D0000}"/>
    <cellStyle name="20% - Accent6 4 3 2 7 4" xfId="24779" xr:uid="{00000000-0005-0000-0000-0000F53D0000}"/>
    <cellStyle name="20% - Accent6 4 3 2 8" xfId="5505" xr:uid="{00000000-0005-0000-0000-0000F63D0000}"/>
    <cellStyle name="20% - Accent6 4 3 2 8 2" xfId="15419" xr:uid="{00000000-0005-0000-0000-0000F73D0000}"/>
    <cellStyle name="20% - Accent6 4 3 2 8 2 2" xfId="35251" xr:uid="{00000000-0005-0000-0000-0000F83D0000}"/>
    <cellStyle name="20% - Accent6 4 3 2 8 3" xfId="25337" xr:uid="{00000000-0005-0000-0000-0000F93D0000}"/>
    <cellStyle name="20% - Accent6 4 3 2 9" xfId="10462" xr:uid="{00000000-0005-0000-0000-0000FA3D0000}"/>
    <cellStyle name="20% - Accent6 4 3 2 9 2" xfId="30294" xr:uid="{00000000-0005-0000-0000-0000FB3D0000}"/>
    <cellStyle name="20% - Accent6 4 3 3" xfId="1437" xr:uid="{00000000-0005-0000-0000-0000FC3D0000}"/>
    <cellStyle name="20% - Accent6 4 3 3 2" xfId="3450" xr:uid="{00000000-0005-0000-0000-0000FD3D0000}"/>
    <cellStyle name="20% - Accent6 4 3 3 2 2" xfId="8407" xr:uid="{00000000-0005-0000-0000-0000FE3D0000}"/>
    <cellStyle name="20% - Accent6 4 3 3 2 2 2" xfId="18321" xr:uid="{00000000-0005-0000-0000-0000FF3D0000}"/>
    <cellStyle name="20% - Accent6 4 3 3 2 2 2 2" xfId="38153" xr:uid="{00000000-0005-0000-0000-0000003E0000}"/>
    <cellStyle name="20% - Accent6 4 3 3 2 2 3" xfId="28239" xr:uid="{00000000-0005-0000-0000-0000013E0000}"/>
    <cellStyle name="20% - Accent6 4 3 3 2 3" xfId="13364" xr:uid="{00000000-0005-0000-0000-0000023E0000}"/>
    <cellStyle name="20% - Accent6 4 3 3 2 3 2" xfId="33196" xr:uid="{00000000-0005-0000-0000-0000033E0000}"/>
    <cellStyle name="20% - Accent6 4 3 3 2 4" xfId="23282" xr:uid="{00000000-0005-0000-0000-0000043E0000}"/>
    <cellStyle name="20% - Accent6 4 3 3 3" xfId="6405" xr:uid="{00000000-0005-0000-0000-0000053E0000}"/>
    <cellStyle name="20% - Accent6 4 3 3 3 2" xfId="16319" xr:uid="{00000000-0005-0000-0000-0000063E0000}"/>
    <cellStyle name="20% - Accent6 4 3 3 3 2 2" xfId="36151" xr:uid="{00000000-0005-0000-0000-0000073E0000}"/>
    <cellStyle name="20% - Accent6 4 3 3 3 3" xfId="26237" xr:uid="{00000000-0005-0000-0000-0000083E0000}"/>
    <cellStyle name="20% - Accent6 4 3 3 4" xfId="11362" xr:uid="{00000000-0005-0000-0000-0000093E0000}"/>
    <cellStyle name="20% - Accent6 4 3 3 4 2" xfId="31194" xr:uid="{00000000-0005-0000-0000-00000A3E0000}"/>
    <cellStyle name="20% - Accent6 4 3 3 5" xfId="21280" xr:uid="{00000000-0005-0000-0000-00000B3E0000}"/>
    <cellStyle name="20% - Accent6 4 3 4" xfId="2828" xr:uid="{00000000-0005-0000-0000-00000C3E0000}"/>
    <cellStyle name="20% - Accent6 4 3 4 2" xfId="7787" xr:uid="{00000000-0005-0000-0000-00000D3E0000}"/>
    <cellStyle name="20% - Accent6 4 3 4 2 2" xfId="17701" xr:uid="{00000000-0005-0000-0000-00000E3E0000}"/>
    <cellStyle name="20% - Accent6 4 3 4 2 2 2" xfId="37533" xr:uid="{00000000-0005-0000-0000-00000F3E0000}"/>
    <cellStyle name="20% - Accent6 4 3 4 2 3" xfId="27619" xr:uid="{00000000-0005-0000-0000-0000103E0000}"/>
    <cellStyle name="20% - Accent6 4 3 4 3" xfId="12744" xr:uid="{00000000-0005-0000-0000-0000113E0000}"/>
    <cellStyle name="20% - Accent6 4 3 4 3 2" xfId="32576" xr:uid="{00000000-0005-0000-0000-0000123E0000}"/>
    <cellStyle name="20% - Accent6 4 3 4 4" xfId="22662" xr:uid="{00000000-0005-0000-0000-0000133E0000}"/>
    <cellStyle name="20% - Accent6 4 3 5" xfId="2160" xr:uid="{00000000-0005-0000-0000-0000143E0000}"/>
    <cellStyle name="20% - Accent6 4 3 5 2" xfId="7127" xr:uid="{00000000-0005-0000-0000-0000153E0000}"/>
    <cellStyle name="20% - Accent6 4 3 5 2 2" xfId="17041" xr:uid="{00000000-0005-0000-0000-0000163E0000}"/>
    <cellStyle name="20% - Accent6 4 3 5 2 2 2" xfId="36873" xr:uid="{00000000-0005-0000-0000-0000173E0000}"/>
    <cellStyle name="20% - Accent6 4 3 5 2 3" xfId="26959" xr:uid="{00000000-0005-0000-0000-0000183E0000}"/>
    <cellStyle name="20% - Accent6 4 3 5 3" xfId="12084" xr:uid="{00000000-0005-0000-0000-0000193E0000}"/>
    <cellStyle name="20% - Accent6 4 3 5 3 2" xfId="31916" xr:uid="{00000000-0005-0000-0000-00001A3E0000}"/>
    <cellStyle name="20% - Accent6 4 3 5 4" xfId="22002" xr:uid="{00000000-0005-0000-0000-00001B3E0000}"/>
    <cellStyle name="20% - Accent6 4 3 6" xfId="808" xr:uid="{00000000-0005-0000-0000-00001C3E0000}"/>
    <cellStyle name="20% - Accent6 4 3 6 2" xfId="5785" xr:uid="{00000000-0005-0000-0000-00001D3E0000}"/>
    <cellStyle name="20% - Accent6 4 3 6 2 2" xfId="15699" xr:uid="{00000000-0005-0000-0000-00001E3E0000}"/>
    <cellStyle name="20% - Accent6 4 3 6 2 2 2" xfId="35531" xr:uid="{00000000-0005-0000-0000-00001F3E0000}"/>
    <cellStyle name="20% - Accent6 4 3 6 2 3" xfId="25617" xr:uid="{00000000-0005-0000-0000-0000203E0000}"/>
    <cellStyle name="20% - Accent6 4 3 6 3" xfId="10742" xr:uid="{00000000-0005-0000-0000-0000213E0000}"/>
    <cellStyle name="20% - Accent6 4 3 6 3 2" xfId="30574" xr:uid="{00000000-0005-0000-0000-0000223E0000}"/>
    <cellStyle name="20% - Accent6 4 3 6 4" xfId="20660" xr:uid="{00000000-0005-0000-0000-0000233E0000}"/>
    <cellStyle name="20% - Accent6 4 3 7" xfId="4110" xr:uid="{00000000-0005-0000-0000-0000243E0000}"/>
    <cellStyle name="20% - Accent6 4 3 7 2" xfId="9067" xr:uid="{00000000-0005-0000-0000-0000253E0000}"/>
    <cellStyle name="20% - Accent6 4 3 7 2 2" xfId="18981" xr:uid="{00000000-0005-0000-0000-0000263E0000}"/>
    <cellStyle name="20% - Accent6 4 3 7 2 2 2" xfId="38813" xr:uid="{00000000-0005-0000-0000-0000273E0000}"/>
    <cellStyle name="20% - Accent6 4 3 7 2 3" xfId="28899" xr:uid="{00000000-0005-0000-0000-0000283E0000}"/>
    <cellStyle name="20% - Accent6 4 3 7 3" xfId="14024" xr:uid="{00000000-0005-0000-0000-0000293E0000}"/>
    <cellStyle name="20% - Accent6 4 3 7 3 2" xfId="33856" xr:uid="{00000000-0005-0000-0000-00002A3E0000}"/>
    <cellStyle name="20% - Accent6 4 3 7 4" xfId="23942" xr:uid="{00000000-0005-0000-0000-00002B3E0000}"/>
    <cellStyle name="20% - Accent6 4 3 8" xfId="4668" xr:uid="{00000000-0005-0000-0000-00002C3E0000}"/>
    <cellStyle name="20% - Accent6 4 3 8 2" xfId="9625" xr:uid="{00000000-0005-0000-0000-00002D3E0000}"/>
    <cellStyle name="20% - Accent6 4 3 8 2 2" xfId="19539" xr:uid="{00000000-0005-0000-0000-00002E3E0000}"/>
    <cellStyle name="20% - Accent6 4 3 8 2 2 2" xfId="39371" xr:uid="{00000000-0005-0000-0000-00002F3E0000}"/>
    <cellStyle name="20% - Accent6 4 3 8 2 3" xfId="29457" xr:uid="{00000000-0005-0000-0000-0000303E0000}"/>
    <cellStyle name="20% - Accent6 4 3 8 3" xfId="14582" xr:uid="{00000000-0005-0000-0000-0000313E0000}"/>
    <cellStyle name="20% - Accent6 4 3 8 3 2" xfId="34414" xr:uid="{00000000-0005-0000-0000-0000323E0000}"/>
    <cellStyle name="20% - Accent6 4 3 8 4" xfId="24500" xr:uid="{00000000-0005-0000-0000-0000333E0000}"/>
    <cellStyle name="20% - Accent6 4 3 9" xfId="5226" xr:uid="{00000000-0005-0000-0000-0000343E0000}"/>
    <cellStyle name="20% - Accent6 4 3 9 2" xfId="15140" xr:uid="{00000000-0005-0000-0000-0000353E0000}"/>
    <cellStyle name="20% - Accent6 4 3 9 2 2" xfId="34972" xr:uid="{00000000-0005-0000-0000-0000363E0000}"/>
    <cellStyle name="20% - Accent6 4 3 9 3" xfId="25058" xr:uid="{00000000-0005-0000-0000-0000373E0000}"/>
    <cellStyle name="20% - Accent6 4 4" xfId="388" xr:uid="{00000000-0005-0000-0000-0000383E0000}"/>
    <cellStyle name="20% - Accent6 4 4 10" xfId="20241" xr:uid="{00000000-0005-0000-0000-0000393E0000}"/>
    <cellStyle name="20% - Accent6 4 4 2" xfId="1616" xr:uid="{00000000-0005-0000-0000-00003A3E0000}"/>
    <cellStyle name="20% - Accent6 4 4 2 2" xfId="3629" xr:uid="{00000000-0005-0000-0000-00003B3E0000}"/>
    <cellStyle name="20% - Accent6 4 4 2 2 2" xfId="8586" xr:uid="{00000000-0005-0000-0000-00003C3E0000}"/>
    <cellStyle name="20% - Accent6 4 4 2 2 2 2" xfId="18500" xr:uid="{00000000-0005-0000-0000-00003D3E0000}"/>
    <cellStyle name="20% - Accent6 4 4 2 2 2 2 2" xfId="38332" xr:uid="{00000000-0005-0000-0000-00003E3E0000}"/>
    <cellStyle name="20% - Accent6 4 4 2 2 2 3" xfId="28418" xr:uid="{00000000-0005-0000-0000-00003F3E0000}"/>
    <cellStyle name="20% - Accent6 4 4 2 2 3" xfId="13543" xr:uid="{00000000-0005-0000-0000-0000403E0000}"/>
    <cellStyle name="20% - Accent6 4 4 2 2 3 2" xfId="33375" xr:uid="{00000000-0005-0000-0000-0000413E0000}"/>
    <cellStyle name="20% - Accent6 4 4 2 2 4" xfId="23461" xr:uid="{00000000-0005-0000-0000-0000423E0000}"/>
    <cellStyle name="20% - Accent6 4 4 2 3" xfId="6584" xr:uid="{00000000-0005-0000-0000-0000433E0000}"/>
    <cellStyle name="20% - Accent6 4 4 2 3 2" xfId="16498" xr:uid="{00000000-0005-0000-0000-0000443E0000}"/>
    <cellStyle name="20% - Accent6 4 4 2 3 2 2" xfId="36330" xr:uid="{00000000-0005-0000-0000-0000453E0000}"/>
    <cellStyle name="20% - Accent6 4 4 2 3 3" xfId="26416" xr:uid="{00000000-0005-0000-0000-0000463E0000}"/>
    <cellStyle name="20% - Accent6 4 4 2 4" xfId="11541" xr:uid="{00000000-0005-0000-0000-0000473E0000}"/>
    <cellStyle name="20% - Accent6 4 4 2 4 2" xfId="31373" xr:uid="{00000000-0005-0000-0000-0000483E0000}"/>
    <cellStyle name="20% - Accent6 4 4 2 5" xfId="21459" xr:uid="{00000000-0005-0000-0000-0000493E0000}"/>
    <cellStyle name="20% - Accent6 4 4 3" xfId="2970" xr:uid="{00000000-0005-0000-0000-00004A3E0000}"/>
    <cellStyle name="20% - Accent6 4 4 3 2" xfId="7927" xr:uid="{00000000-0005-0000-0000-00004B3E0000}"/>
    <cellStyle name="20% - Accent6 4 4 3 2 2" xfId="17841" xr:uid="{00000000-0005-0000-0000-00004C3E0000}"/>
    <cellStyle name="20% - Accent6 4 4 3 2 2 2" xfId="37673" xr:uid="{00000000-0005-0000-0000-00004D3E0000}"/>
    <cellStyle name="20% - Accent6 4 4 3 2 3" xfId="27759" xr:uid="{00000000-0005-0000-0000-00004E3E0000}"/>
    <cellStyle name="20% - Accent6 4 4 3 3" xfId="12884" xr:uid="{00000000-0005-0000-0000-00004F3E0000}"/>
    <cellStyle name="20% - Accent6 4 4 3 3 2" xfId="32716" xr:uid="{00000000-0005-0000-0000-0000503E0000}"/>
    <cellStyle name="20% - Accent6 4 4 3 4" xfId="22802" xr:uid="{00000000-0005-0000-0000-0000513E0000}"/>
    <cellStyle name="20% - Accent6 4 4 4" xfId="2339" xr:uid="{00000000-0005-0000-0000-0000523E0000}"/>
    <cellStyle name="20% - Accent6 4 4 4 2" xfId="7306" xr:uid="{00000000-0005-0000-0000-0000533E0000}"/>
    <cellStyle name="20% - Accent6 4 4 4 2 2" xfId="17220" xr:uid="{00000000-0005-0000-0000-0000543E0000}"/>
    <cellStyle name="20% - Accent6 4 4 4 2 2 2" xfId="37052" xr:uid="{00000000-0005-0000-0000-0000553E0000}"/>
    <cellStyle name="20% - Accent6 4 4 4 2 3" xfId="27138" xr:uid="{00000000-0005-0000-0000-0000563E0000}"/>
    <cellStyle name="20% - Accent6 4 4 4 3" xfId="12263" xr:uid="{00000000-0005-0000-0000-0000573E0000}"/>
    <cellStyle name="20% - Accent6 4 4 4 3 2" xfId="32095" xr:uid="{00000000-0005-0000-0000-0000583E0000}"/>
    <cellStyle name="20% - Accent6 4 4 4 4" xfId="22181" xr:uid="{00000000-0005-0000-0000-0000593E0000}"/>
    <cellStyle name="20% - Accent6 4 4 5" xfId="949" xr:uid="{00000000-0005-0000-0000-00005A3E0000}"/>
    <cellStyle name="20% - Accent6 4 4 5 2" xfId="5925" xr:uid="{00000000-0005-0000-0000-00005B3E0000}"/>
    <cellStyle name="20% - Accent6 4 4 5 2 2" xfId="15839" xr:uid="{00000000-0005-0000-0000-00005C3E0000}"/>
    <cellStyle name="20% - Accent6 4 4 5 2 2 2" xfId="35671" xr:uid="{00000000-0005-0000-0000-00005D3E0000}"/>
    <cellStyle name="20% - Accent6 4 4 5 2 3" xfId="25757" xr:uid="{00000000-0005-0000-0000-00005E3E0000}"/>
    <cellStyle name="20% - Accent6 4 4 5 3" xfId="10882" xr:uid="{00000000-0005-0000-0000-00005F3E0000}"/>
    <cellStyle name="20% - Accent6 4 4 5 3 2" xfId="30714" xr:uid="{00000000-0005-0000-0000-0000603E0000}"/>
    <cellStyle name="20% - Accent6 4 4 5 4" xfId="20800" xr:uid="{00000000-0005-0000-0000-0000613E0000}"/>
    <cellStyle name="20% - Accent6 4 4 6" xfId="4250" xr:uid="{00000000-0005-0000-0000-0000623E0000}"/>
    <cellStyle name="20% - Accent6 4 4 6 2" xfId="9207" xr:uid="{00000000-0005-0000-0000-0000633E0000}"/>
    <cellStyle name="20% - Accent6 4 4 6 2 2" xfId="19121" xr:uid="{00000000-0005-0000-0000-0000643E0000}"/>
    <cellStyle name="20% - Accent6 4 4 6 2 2 2" xfId="38953" xr:uid="{00000000-0005-0000-0000-0000653E0000}"/>
    <cellStyle name="20% - Accent6 4 4 6 2 3" xfId="29039" xr:uid="{00000000-0005-0000-0000-0000663E0000}"/>
    <cellStyle name="20% - Accent6 4 4 6 3" xfId="14164" xr:uid="{00000000-0005-0000-0000-0000673E0000}"/>
    <cellStyle name="20% - Accent6 4 4 6 3 2" xfId="33996" xr:uid="{00000000-0005-0000-0000-0000683E0000}"/>
    <cellStyle name="20% - Accent6 4 4 6 4" xfId="24082" xr:uid="{00000000-0005-0000-0000-0000693E0000}"/>
    <cellStyle name="20% - Accent6 4 4 7" xfId="4808" xr:uid="{00000000-0005-0000-0000-00006A3E0000}"/>
    <cellStyle name="20% - Accent6 4 4 7 2" xfId="9765" xr:uid="{00000000-0005-0000-0000-00006B3E0000}"/>
    <cellStyle name="20% - Accent6 4 4 7 2 2" xfId="19679" xr:uid="{00000000-0005-0000-0000-00006C3E0000}"/>
    <cellStyle name="20% - Accent6 4 4 7 2 2 2" xfId="39511" xr:uid="{00000000-0005-0000-0000-00006D3E0000}"/>
    <cellStyle name="20% - Accent6 4 4 7 2 3" xfId="29597" xr:uid="{00000000-0005-0000-0000-00006E3E0000}"/>
    <cellStyle name="20% - Accent6 4 4 7 3" xfId="14722" xr:uid="{00000000-0005-0000-0000-00006F3E0000}"/>
    <cellStyle name="20% - Accent6 4 4 7 3 2" xfId="34554" xr:uid="{00000000-0005-0000-0000-0000703E0000}"/>
    <cellStyle name="20% - Accent6 4 4 7 4" xfId="24640" xr:uid="{00000000-0005-0000-0000-0000713E0000}"/>
    <cellStyle name="20% - Accent6 4 4 8" xfId="5366" xr:uid="{00000000-0005-0000-0000-0000723E0000}"/>
    <cellStyle name="20% - Accent6 4 4 8 2" xfId="15280" xr:uid="{00000000-0005-0000-0000-0000733E0000}"/>
    <cellStyle name="20% - Accent6 4 4 8 2 2" xfId="35112" xr:uid="{00000000-0005-0000-0000-0000743E0000}"/>
    <cellStyle name="20% - Accent6 4 4 8 3" xfId="25198" xr:uid="{00000000-0005-0000-0000-0000753E0000}"/>
    <cellStyle name="20% - Accent6 4 4 9" xfId="10323" xr:uid="{00000000-0005-0000-0000-0000763E0000}"/>
    <cellStyle name="20% - Accent6 4 4 9 2" xfId="30155" xr:uid="{00000000-0005-0000-0000-0000773E0000}"/>
    <cellStyle name="20% - Accent6 4 5" xfId="1257" xr:uid="{00000000-0005-0000-0000-0000783E0000}"/>
    <cellStyle name="20% - Accent6 4 5 2" xfId="3270" xr:uid="{00000000-0005-0000-0000-0000793E0000}"/>
    <cellStyle name="20% - Accent6 4 5 2 2" xfId="8227" xr:uid="{00000000-0005-0000-0000-00007A3E0000}"/>
    <cellStyle name="20% - Accent6 4 5 2 2 2" xfId="18141" xr:uid="{00000000-0005-0000-0000-00007B3E0000}"/>
    <cellStyle name="20% - Accent6 4 5 2 2 2 2" xfId="37973" xr:uid="{00000000-0005-0000-0000-00007C3E0000}"/>
    <cellStyle name="20% - Accent6 4 5 2 2 3" xfId="28059" xr:uid="{00000000-0005-0000-0000-00007D3E0000}"/>
    <cellStyle name="20% - Accent6 4 5 2 3" xfId="13184" xr:uid="{00000000-0005-0000-0000-00007E3E0000}"/>
    <cellStyle name="20% - Accent6 4 5 2 3 2" xfId="33016" xr:uid="{00000000-0005-0000-0000-00007F3E0000}"/>
    <cellStyle name="20% - Accent6 4 5 2 4" xfId="23102" xr:uid="{00000000-0005-0000-0000-0000803E0000}"/>
    <cellStyle name="20% - Accent6 4 5 3" xfId="6225" xr:uid="{00000000-0005-0000-0000-0000813E0000}"/>
    <cellStyle name="20% - Accent6 4 5 3 2" xfId="16139" xr:uid="{00000000-0005-0000-0000-0000823E0000}"/>
    <cellStyle name="20% - Accent6 4 5 3 2 2" xfId="35971" xr:uid="{00000000-0005-0000-0000-0000833E0000}"/>
    <cellStyle name="20% - Accent6 4 5 3 3" xfId="26057" xr:uid="{00000000-0005-0000-0000-0000843E0000}"/>
    <cellStyle name="20% - Accent6 4 5 4" xfId="11182" xr:uid="{00000000-0005-0000-0000-0000853E0000}"/>
    <cellStyle name="20% - Accent6 4 5 4 2" xfId="31014" xr:uid="{00000000-0005-0000-0000-0000863E0000}"/>
    <cellStyle name="20% - Accent6 4 5 5" xfId="21100" xr:uid="{00000000-0005-0000-0000-0000873E0000}"/>
    <cellStyle name="20% - Accent6 4 6" xfId="2687" xr:uid="{00000000-0005-0000-0000-0000883E0000}"/>
    <cellStyle name="20% - Accent6 4 6 2" xfId="7648" xr:uid="{00000000-0005-0000-0000-0000893E0000}"/>
    <cellStyle name="20% - Accent6 4 6 2 2" xfId="17562" xr:uid="{00000000-0005-0000-0000-00008A3E0000}"/>
    <cellStyle name="20% - Accent6 4 6 2 2 2" xfId="37394" xr:uid="{00000000-0005-0000-0000-00008B3E0000}"/>
    <cellStyle name="20% - Accent6 4 6 2 3" xfId="27480" xr:uid="{00000000-0005-0000-0000-00008C3E0000}"/>
    <cellStyle name="20% - Accent6 4 6 3" xfId="12605" xr:uid="{00000000-0005-0000-0000-00008D3E0000}"/>
    <cellStyle name="20% - Accent6 4 6 3 2" xfId="32437" xr:uid="{00000000-0005-0000-0000-00008E3E0000}"/>
    <cellStyle name="20% - Accent6 4 6 4" xfId="22523" xr:uid="{00000000-0005-0000-0000-00008F3E0000}"/>
    <cellStyle name="20% - Accent6 4 7" xfId="1980" xr:uid="{00000000-0005-0000-0000-0000903E0000}"/>
    <cellStyle name="20% - Accent6 4 7 2" xfId="6947" xr:uid="{00000000-0005-0000-0000-0000913E0000}"/>
    <cellStyle name="20% - Accent6 4 7 2 2" xfId="16861" xr:uid="{00000000-0005-0000-0000-0000923E0000}"/>
    <cellStyle name="20% - Accent6 4 7 2 2 2" xfId="36693" xr:uid="{00000000-0005-0000-0000-0000933E0000}"/>
    <cellStyle name="20% - Accent6 4 7 2 3" xfId="26779" xr:uid="{00000000-0005-0000-0000-0000943E0000}"/>
    <cellStyle name="20% - Accent6 4 7 3" xfId="11904" xr:uid="{00000000-0005-0000-0000-0000953E0000}"/>
    <cellStyle name="20% - Accent6 4 7 3 2" xfId="31736" xr:uid="{00000000-0005-0000-0000-0000963E0000}"/>
    <cellStyle name="20% - Accent6 4 7 4" xfId="21822" xr:uid="{00000000-0005-0000-0000-0000973E0000}"/>
    <cellStyle name="20% - Accent6 4 8" xfId="669" xr:uid="{00000000-0005-0000-0000-0000983E0000}"/>
    <cellStyle name="20% - Accent6 4 8 2" xfId="5646" xr:uid="{00000000-0005-0000-0000-0000993E0000}"/>
    <cellStyle name="20% - Accent6 4 8 2 2" xfId="15560" xr:uid="{00000000-0005-0000-0000-00009A3E0000}"/>
    <cellStyle name="20% - Accent6 4 8 2 2 2" xfId="35392" xr:uid="{00000000-0005-0000-0000-00009B3E0000}"/>
    <cellStyle name="20% - Accent6 4 8 2 3" xfId="25478" xr:uid="{00000000-0005-0000-0000-00009C3E0000}"/>
    <cellStyle name="20% - Accent6 4 8 3" xfId="10603" xr:uid="{00000000-0005-0000-0000-00009D3E0000}"/>
    <cellStyle name="20% - Accent6 4 8 3 2" xfId="30435" xr:uid="{00000000-0005-0000-0000-00009E3E0000}"/>
    <cellStyle name="20% - Accent6 4 8 4" xfId="20521" xr:uid="{00000000-0005-0000-0000-00009F3E0000}"/>
    <cellStyle name="20% - Accent6 4 9" xfId="3971" xr:uid="{00000000-0005-0000-0000-0000A03E0000}"/>
    <cellStyle name="20% - Accent6 4 9 2" xfId="8928" xr:uid="{00000000-0005-0000-0000-0000A13E0000}"/>
    <cellStyle name="20% - Accent6 4 9 2 2" xfId="18842" xr:uid="{00000000-0005-0000-0000-0000A23E0000}"/>
    <cellStyle name="20% - Accent6 4 9 2 2 2" xfId="38674" xr:uid="{00000000-0005-0000-0000-0000A33E0000}"/>
    <cellStyle name="20% - Accent6 4 9 2 3" xfId="28760" xr:uid="{00000000-0005-0000-0000-0000A43E0000}"/>
    <cellStyle name="20% - Accent6 4 9 3" xfId="13885" xr:uid="{00000000-0005-0000-0000-0000A53E0000}"/>
    <cellStyle name="20% - Accent6 4 9 3 2" xfId="33717" xr:uid="{00000000-0005-0000-0000-0000A63E0000}"/>
    <cellStyle name="20% - Accent6 4 9 4" xfId="23803" xr:uid="{00000000-0005-0000-0000-0000A73E0000}"/>
    <cellStyle name="20% - Accent6 5" xfId="132" xr:uid="{00000000-0005-0000-0000-0000A83E0000}"/>
    <cellStyle name="20% - Accent6 5 10" xfId="5114" xr:uid="{00000000-0005-0000-0000-0000A93E0000}"/>
    <cellStyle name="20% - Accent6 5 10 2" xfId="15028" xr:uid="{00000000-0005-0000-0000-0000AA3E0000}"/>
    <cellStyle name="20% - Accent6 5 10 2 2" xfId="34860" xr:uid="{00000000-0005-0000-0000-0000AB3E0000}"/>
    <cellStyle name="20% - Accent6 5 10 3" xfId="24946" xr:uid="{00000000-0005-0000-0000-0000AC3E0000}"/>
    <cellStyle name="20% - Accent6 5 11" xfId="10071" xr:uid="{00000000-0005-0000-0000-0000AD3E0000}"/>
    <cellStyle name="20% - Accent6 5 11 2" xfId="29903" xr:uid="{00000000-0005-0000-0000-0000AE3E0000}"/>
    <cellStyle name="20% - Accent6 5 12" xfId="19989" xr:uid="{00000000-0005-0000-0000-0000AF3E0000}"/>
    <cellStyle name="20% - Accent6 5 2" xfId="272" xr:uid="{00000000-0005-0000-0000-0000B03E0000}"/>
    <cellStyle name="20% - Accent6 5 2 10" xfId="10210" xr:uid="{00000000-0005-0000-0000-0000B13E0000}"/>
    <cellStyle name="20% - Accent6 5 2 10 2" xfId="30042" xr:uid="{00000000-0005-0000-0000-0000B23E0000}"/>
    <cellStyle name="20% - Accent6 5 2 11" xfId="20128" xr:uid="{00000000-0005-0000-0000-0000B33E0000}"/>
    <cellStyle name="20% - Accent6 5 2 2" xfId="554" xr:uid="{00000000-0005-0000-0000-0000B43E0000}"/>
    <cellStyle name="20% - Accent6 5 2 2 10" xfId="20407" xr:uid="{00000000-0005-0000-0000-0000B53E0000}"/>
    <cellStyle name="20% - Accent6 5 2 2 2" xfId="1826" xr:uid="{00000000-0005-0000-0000-0000B63E0000}"/>
    <cellStyle name="20% - Accent6 5 2 2 2 2" xfId="3839" xr:uid="{00000000-0005-0000-0000-0000B73E0000}"/>
    <cellStyle name="20% - Accent6 5 2 2 2 2 2" xfId="8796" xr:uid="{00000000-0005-0000-0000-0000B83E0000}"/>
    <cellStyle name="20% - Accent6 5 2 2 2 2 2 2" xfId="18710" xr:uid="{00000000-0005-0000-0000-0000B93E0000}"/>
    <cellStyle name="20% - Accent6 5 2 2 2 2 2 2 2" xfId="38542" xr:uid="{00000000-0005-0000-0000-0000BA3E0000}"/>
    <cellStyle name="20% - Accent6 5 2 2 2 2 2 3" xfId="28628" xr:uid="{00000000-0005-0000-0000-0000BB3E0000}"/>
    <cellStyle name="20% - Accent6 5 2 2 2 2 3" xfId="13753" xr:uid="{00000000-0005-0000-0000-0000BC3E0000}"/>
    <cellStyle name="20% - Accent6 5 2 2 2 2 3 2" xfId="33585" xr:uid="{00000000-0005-0000-0000-0000BD3E0000}"/>
    <cellStyle name="20% - Accent6 5 2 2 2 2 4" xfId="23671" xr:uid="{00000000-0005-0000-0000-0000BE3E0000}"/>
    <cellStyle name="20% - Accent6 5 2 2 2 3" xfId="6794" xr:uid="{00000000-0005-0000-0000-0000BF3E0000}"/>
    <cellStyle name="20% - Accent6 5 2 2 2 3 2" xfId="16708" xr:uid="{00000000-0005-0000-0000-0000C03E0000}"/>
    <cellStyle name="20% - Accent6 5 2 2 2 3 2 2" xfId="36540" xr:uid="{00000000-0005-0000-0000-0000C13E0000}"/>
    <cellStyle name="20% - Accent6 5 2 2 2 3 3" xfId="26626" xr:uid="{00000000-0005-0000-0000-0000C23E0000}"/>
    <cellStyle name="20% - Accent6 5 2 2 2 4" xfId="11751" xr:uid="{00000000-0005-0000-0000-0000C33E0000}"/>
    <cellStyle name="20% - Accent6 5 2 2 2 4 2" xfId="31583" xr:uid="{00000000-0005-0000-0000-0000C43E0000}"/>
    <cellStyle name="20% - Accent6 5 2 2 2 5" xfId="21669" xr:uid="{00000000-0005-0000-0000-0000C53E0000}"/>
    <cellStyle name="20% - Accent6 5 2 2 3" xfId="3136" xr:uid="{00000000-0005-0000-0000-0000C63E0000}"/>
    <cellStyle name="20% - Accent6 5 2 2 3 2" xfId="8093" xr:uid="{00000000-0005-0000-0000-0000C73E0000}"/>
    <cellStyle name="20% - Accent6 5 2 2 3 2 2" xfId="18007" xr:uid="{00000000-0005-0000-0000-0000C83E0000}"/>
    <cellStyle name="20% - Accent6 5 2 2 3 2 2 2" xfId="37839" xr:uid="{00000000-0005-0000-0000-0000C93E0000}"/>
    <cellStyle name="20% - Accent6 5 2 2 3 2 3" xfId="27925" xr:uid="{00000000-0005-0000-0000-0000CA3E0000}"/>
    <cellStyle name="20% - Accent6 5 2 2 3 3" xfId="13050" xr:uid="{00000000-0005-0000-0000-0000CB3E0000}"/>
    <cellStyle name="20% - Accent6 5 2 2 3 3 2" xfId="32882" xr:uid="{00000000-0005-0000-0000-0000CC3E0000}"/>
    <cellStyle name="20% - Accent6 5 2 2 3 4" xfId="22968" xr:uid="{00000000-0005-0000-0000-0000CD3E0000}"/>
    <cellStyle name="20% - Accent6 5 2 2 4" xfId="2549" xr:uid="{00000000-0005-0000-0000-0000CE3E0000}"/>
    <cellStyle name="20% - Accent6 5 2 2 4 2" xfId="7516" xr:uid="{00000000-0005-0000-0000-0000CF3E0000}"/>
    <cellStyle name="20% - Accent6 5 2 2 4 2 2" xfId="17430" xr:uid="{00000000-0005-0000-0000-0000D03E0000}"/>
    <cellStyle name="20% - Accent6 5 2 2 4 2 2 2" xfId="37262" xr:uid="{00000000-0005-0000-0000-0000D13E0000}"/>
    <cellStyle name="20% - Accent6 5 2 2 4 2 3" xfId="27348" xr:uid="{00000000-0005-0000-0000-0000D23E0000}"/>
    <cellStyle name="20% - Accent6 5 2 2 4 3" xfId="12473" xr:uid="{00000000-0005-0000-0000-0000D33E0000}"/>
    <cellStyle name="20% - Accent6 5 2 2 4 3 2" xfId="32305" xr:uid="{00000000-0005-0000-0000-0000D43E0000}"/>
    <cellStyle name="20% - Accent6 5 2 2 4 4" xfId="22391" xr:uid="{00000000-0005-0000-0000-0000D53E0000}"/>
    <cellStyle name="20% - Accent6 5 2 2 5" xfId="1115" xr:uid="{00000000-0005-0000-0000-0000D63E0000}"/>
    <cellStyle name="20% - Accent6 5 2 2 5 2" xfId="6091" xr:uid="{00000000-0005-0000-0000-0000D73E0000}"/>
    <cellStyle name="20% - Accent6 5 2 2 5 2 2" xfId="16005" xr:uid="{00000000-0005-0000-0000-0000D83E0000}"/>
    <cellStyle name="20% - Accent6 5 2 2 5 2 2 2" xfId="35837" xr:uid="{00000000-0005-0000-0000-0000D93E0000}"/>
    <cellStyle name="20% - Accent6 5 2 2 5 2 3" xfId="25923" xr:uid="{00000000-0005-0000-0000-0000DA3E0000}"/>
    <cellStyle name="20% - Accent6 5 2 2 5 3" xfId="11048" xr:uid="{00000000-0005-0000-0000-0000DB3E0000}"/>
    <cellStyle name="20% - Accent6 5 2 2 5 3 2" xfId="30880" xr:uid="{00000000-0005-0000-0000-0000DC3E0000}"/>
    <cellStyle name="20% - Accent6 5 2 2 5 4" xfId="20966" xr:uid="{00000000-0005-0000-0000-0000DD3E0000}"/>
    <cellStyle name="20% - Accent6 5 2 2 6" xfId="4416" xr:uid="{00000000-0005-0000-0000-0000DE3E0000}"/>
    <cellStyle name="20% - Accent6 5 2 2 6 2" xfId="9373" xr:uid="{00000000-0005-0000-0000-0000DF3E0000}"/>
    <cellStyle name="20% - Accent6 5 2 2 6 2 2" xfId="19287" xr:uid="{00000000-0005-0000-0000-0000E03E0000}"/>
    <cellStyle name="20% - Accent6 5 2 2 6 2 2 2" xfId="39119" xr:uid="{00000000-0005-0000-0000-0000E13E0000}"/>
    <cellStyle name="20% - Accent6 5 2 2 6 2 3" xfId="29205" xr:uid="{00000000-0005-0000-0000-0000E23E0000}"/>
    <cellStyle name="20% - Accent6 5 2 2 6 3" xfId="14330" xr:uid="{00000000-0005-0000-0000-0000E33E0000}"/>
    <cellStyle name="20% - Accent6 5 2 2 6 3 2" xfId="34162" xr:uid="{00000000-0005-0000-0000-0000E43E0000}"/>
    <cellStyle name="20% - Accent6 5 2 2 6 4" xfId="24248" xr:uid="{00000000-0005-0000-0000-0000E53E0000}"/>
    <cellStyle name="20% - Accent6 5 2 2 7" xfId="4974" xr:uid="{00000000-0005-0000-0000-0000E63E0000}"/>
    <cellStyle name="20% - Accent6 5 2 2 7 2" xfId="9931" xr:uid="{00000000-0005-0000-0000-0000E73E0000}"/>
    <cellStyle name="20% - Accent6 5 2 2 7 2 2" xfId="19845" xr:uid="{00000000-0005-0000-0000-0000E83E0000}"/>
    <cellStyle name="20% - Accent6 5 2 2 7 2 2 2" xfId="39677" xr:uid="{00000000-0005-0000-0000-0000E93E0000}"/>
    <cellStyle name="20% - Accent6 5 2 2 7 2 3" xfId="29763" xr:uid="{00000000-0005-0000-0000-0000EA3E0000}"/>
    <cellStyle name="20% - Accent6 5 2 2 7 3" xfId="14888" xr:uid="{00000000-0005-0000-0000-0000EB3E0000}"/>
    <cellStyle name="20% - Accent6 5 2 2 7 3 2" xfId="34720" xr:uid="{00000000-0005-0000-0000-0000EC3E0000}"/>
    <cellStyle name="20% - Accent6 5 2 2 7 4" xfId="24806" xr:uid="{00000000-0005-0000-0000-0000ED3E0000}"/>
    <cellStyle name="20% - Accent6 5 2 2 8" xfId="5532" xr:uid="{00000000-0005-0000-0000-0000EE3E0000}"/>
    <cellStyle name="20% - Accent6 5 2 2 8 2" xfId="15446" xr:uid="{00000000-0005-0000-0000-0000EF3E0000}"/>
    <cellStyle name="20% - Accent6 5 2 2 8 2 2" xfId="35278" xr:uid="{00000000-0005-0000-0000-0000F03E0000}"/>
    <cellStyle name="20% - Accent6 5 2 2 8 3" xfId="25364" xr:uid="{00000000-0005-0000-0000-0000F13E0000}"/>
    <cellStyle name="20% - Accent6 5 2 2 9" xfId="10489" xr:uid="{00000000-0005-0000-0000-0000F23E0000}"/>
    <cellStyle name="20% - Accent6 5 2 2 9 2" xfId="30321" xr:uid="{00000000-0005-0000-0000-0000F33E0000}"/>
    <cellStyle name="20% - Accent6 5 2 3" xfId="1467" xr:uid="{00000000-0005-0000-0000-0000F43E0000}"/>
    <cellStyle name="20% - Accent6 5 2 3 2" xfId="3480" xr:uid="{00000000-0005-0000-0000-0000F53E0000}"/>
    <cellStyle name="20% - Accent6 5 2 3 2 2" xfId="8437" xr:uid="{00000000-0005-0000-0000-0000F63E0000}"/>
    <cellStyle name="20% - Accent6 5 2 3 2 2 2" xfId="18351" xr:uid="{00000000-0005-0000-0000-0000F73E0000}"/>
    <cellStyle name="20% - Accent6 5 2 3 2 2 2 2" xfId="38183" xr:uid="{00000000-0005-0000-0000-0000F83E0000}"/>
    <cellStyle name="20% - Accent6 5 2 3 2 2 3" xfId="28269" xr:uid="{00000000-0005-0000-0000-0000F93E0000}"/>
    <cellStyle name="20% - Accent6 5 2 3 2 3" xfId="13394" xr:uid="{00000000-0005-0000-0000-0000FA3E0000}"/>
    <cellStyle name="20% - Accent6 5 2 3 2 3 2" xfId="33226" xr:uid="{00000000-0005-0000-0000-0000FB3E0000}"/>
    <cellStyle name="20% - Accent6 5 2 3 2 4" xfId="23312" xr:uid="{00000000-0005-0000-0000-0000FC3E0000}"/>
    <cellStyle name="20% - Accent6 5 2 3 3" xfId="6435" xr:uid="{00000000-0005-0000-0000-0000FD3E0000}"/>
    <cellStyle name="20% - Accent6 5 2 3 3 2" xfId="16349" xr:uid="{00000000-0005-0000-0000-0000FE3E0000}"/>
    <cellStyle name="20% - Accent6 5 2 3 3 2 2" xfId="36181" xr:uid="{00000000-0005-0000-0000-0000FF3E0000}"/>
    <cellStyle name="20% - Accent6 5 2 3 3 3" xfId="26267" xr:uid="{00000000-0005-0000-0000-0000003F0000}"/>
    <cellStyle name="20% - Accent6 5 2 3 4" xfId="11392" xr:uid="{00000000-0005-0000-0000-0000013F0000}"/>
    <cellStyle name="20% - Accent6 5 2 3 4 2" xfId="31224" xr:uid="{00000000-0005-0000-0000-0000023F0000}"/>
    <cellStyle name="20% - Accent6 5 2 3 5" xfId="21310" xr:uid="{00000000-0005-0000-0000-0000033F0000}"/>
    <cellStyle name="20% - Accent6 5 2 4" xfId="2855" xr:uid="{00000000-0005-0000-0000-0000043F0000}"/>
    <cellStyle name="20% - Accent6 5 2 4 2" xfId="7814" xr:uid="{00000000-0005-0000-0000-0000053F0000}"/>
    <cellStyle name="20% - Accent6 5 2 4 2 2" xfId="17728" xr:uid="{00000000-0005-0000-0000-0000063F0000}"/>
    <cellStyle name="20% - Accent6 5 2 4 2 2 2" xfId="37560" xr:uid="{00000000-0005-0000-0000-0000073F0000}"/>
    <cellStyle name="20% - Accent6 5 2 4 2 3" xfId="27646" xr:uid="{00000000-0005-0000-0000-0000083F0000}"/>
    <cellStyle name="20% - Accent6 5 2 4 3" xfId="12771" xr:uid="{00000000-0005-0000-0000-0000093F0000}"/>
    <cellStyle name="20% - Accent6 5 2 4 3 2" xfId="32603" xr:uid="{00000000-0005-0000-0000-00000A3F0000}"/>
    <cellStyle name="20% - Accent6 5 2 4 4" xfId="22689" xr:uid="{00000000-0005-0000-0000-00000B3F0000}"/>
    <cellStyle name="20% - Accent6 5 2 5" xfId="2190" xr:uid="{00000000-0005-0000-0000-00000C3F0000}"/>
    <cellStyle name="20% - Accent6 5 2 5 2" xfId="7157" xr:uid="{00000000-0005-0000-0000-00000D3F0000}"/>
    <cellStyle name="20% - Accent6 5 2 5 2 2" xfId="17071" xr:uid="{00000000-0005-0000-0000-00000E3F0000}"/>
    <cellStyle name="20% - Accent6 5 2 5 2 2 2" xfId="36903" xr:uid="{00000000-0005-0000-0000-00000F3F0000}"/>
    <cellStyle name="20% - Accent6 5 2 5 2 3" xfId="26989" xr:uid="{00000000-0005-0000-0000-0000103F0000}"/>
    <cellStyle name="20% - Accent6 5 2 5 3" xfId="12114" xr:uid="{00000000-0005-0000-0000-0000113F0000}"/>
    <cellStyle name="20% - Accent6 5 2 5 3 2" xfId="31946" xr:uid="{00000000-0005-0000-0000-0000123F0000}"/>
    <cellStyle name="20% - Accent6 5 2 5 4" xfId="22032" xr:uid="{00000000-0005-0000-0000-0000133F0000}"/>
    <cellStyle name="20% - Accent6 5 2 6" xfId="835" xr:uid="{00000000-0005-0000-0000-0000143F0000}"/>
    <cellStyle name="20% - Accent6 5 2 6 2" xfId="5812" xr:uid="{00000000-0005-0000-0000-0000153F0000}"/>
    <cellStyle name="20% - Accent6 5 2 6 2 2" xfId="15726" xr:uid="{00000000-0005-0000-0000-0000163F0000}"/>
    <cellStyle name="20% - Accent6 5 2 6 2 2 2" xfId="35558" xr:uid="{00000000-0005-0000-0000-0000173F0000}"/>
    <cellStyle name="20% - Accent6 5 2 6 2 3" xfId="25644" xr:uid="{00000000-0005-0000-0000-0000183F0000}"/>
    <cellStyle name="20% - Accent6 5 2 6 3" xfId="10769" xr:uid="{00000000-0005-0000-0000-0000193F0000}"/>
    <cellStyle name="20% - Accent6 5 2 6 3 2" xfId="30601" xr:uid="{00000000-0005-0000-0000-00001A3F0000}"/>
    <cellStyle name="20% - Accent6 5 2 6 4" xfId="20687" xr:uid="{00000000-0005-0000-0000-00001B3F0000}"/>
    <cellStyle name="20% - Accent6 5 2 7" xfId="4137" xr:uid="{00000000-0005-0000-0000-00001C3F0000}"/>
    <cellStyle name="20% - Accent6 5 2 7 2" xfId="9094" xr:uid="{00000000-0005-0000-0000-00001D3F0000}"/>
    <cellStyle name="20% - Accent6 5 2 7 2 2" xfId="19008" xr:uid="{00000000-0005-0000-0000-00001E3F0000}"/>
    <cellStyle name="20% - Accent6 5 2 7 2 2 2" xfId="38840" xr:uid="{00000000-0005-0000-0000-00001F3F0000}"/>
    <cellStyle name="20% - Accent6 5 2 7 2 3" xfId="28926" xr:uid="{00000000-0005-0000-0000-0000203F0000}"/>
    <cellStyle name="20% - Accent6 5 2 7 3" xfId="14051" xr:uid="{00000000-0005-0000-0000-0000213F0000}"/>
    <cellStyle name="20% - Accent6 5 2 7 3 2" xfId="33883" xr:uid="{00000000-0005-0000-0000-0000223F0000}"/>
    <cellStyle name="20% - Accent6 5 2 7 4" xfId="23969" xr:uid="{00000000-0005-0000-0000-0000233F0000}"/>
    <cellStyle name="20% - Accent6 5 2 8" xfId="4695" xr:uid="{00000000-0005-0000-0000-0000243F0000}"/>
    <cellStyle name="20% - Accent6 5 2 8 2" xfId="9652" xr:uid="{00000000-0005-0000-0000-0000253F0000}"/>
    <cellStyle name="20% - Accent6 5 2 8 2 2" xfId="19566" xr:uid="{00000000-0005-0000-0000-0000263F0000}"/>
    <cellStyle name="20% - Accent6 5 2 8 2 2 2" xfId="39398" xr:uid="{00000000-0005-0000-0000-0000273F0000}"/>
    <cellStyle name="20% - Accent6 5 2 8 2 3" xfId="29484" xr:uid="{00000000-0005-0000-0000-0000283F0000}"/>
    <cellStyle name="20% - Accent6 5 2 8 3" xfId="14609" xr:uid="{00000000-0005-0000-0000-0000293F0000}"/>
    <cellStyle name="20% - Accent6 5 2 8 3 2" xfId="34441" xr:uid="{00000000-0005-0000-0000-00002A3F0000}"/>
    <cellStyle name="20% - Accent6 5 2 8 4" xfId="24527" xr:uid="{00000000-0005-0000-0000-00002B3F0000}"/>
    <cellStyle name="20% - Accent6 5 2 9" xfId="5253" xr:uid="{00000000-0005-0000-0000-00002C3F0000}"/>
    <cellStyle name="20% - Accent6 5 2 9 2" xfId="15167" xr:uid="{00000000-0005-0000-0000-00002D3F0000}"/>
    <cellStyle name="20% - Accent6 5 2 9 2 2" xfId="34999" xr:uid="{00000000-0005-0000-0000-00002E3F0000}"/>
    <cellStyle name="20% - Accent6 5 2 9 3" xfId="25085" xr:uid="{00000000-0005-0000-0000-00002F3F0000}"/>
    <cellStyle name="20% - Accent6 5 3" xfId="415" xr:uid="{00000000-0005-0000-0000-0000303F0000}"/>
    <cellStyle name="20% - Accent6 5 3 10" xfId="20268" xr:uid="{00000000-0005-0000-0000-0000313F0000}"/>
    <cellStyle name="20% - Accent6 5 3 2" xfId="1646" xr:uid="{00000000-0005-0000-0000-0000323F0000}"/>
    <cellStyle name="20% - Accent6 5 3 2 2" xfId="3659" xr:uid="{00000000-0005-0000-0000-0000333F0000}"/>
    <cellStyle name="20% - Accent6 5 3 2 2 2" xfId="8616" xr:uid="{00000000-0005-0000-0000-0000343F0000}"/>
    <cellStyle name="20% - Accent6 5 3 2 2 2 2" xfId="18530" xr:uid="{00000000-0005-0000-0000-0000353F0000}"/>
    <cellStyle name="20% - Accent6 5 3 2 2 2 2 2" xfId="38362" xr:uid="{00000000-0005-0000-0000-0000363F0000}"/>
    <cellStyle name="20% - Accent6 5 3 2 2 2 3" xfId="28448" xr:uid="{00000000-0005-0000-0000-0000373F0000}"/>
    <cellStyle name="20% - Accent6 5 3 2 2 3" xfId="13573" xr:uid="{00000000-0005-0000-0000-0000383F0000}"/>
    <cellStyle name="20% - Accent6 5 3 2 2 3 2" xfId="33405" xr:uid="{00000000-0005-0000-0000-0000393F0000}"/>
    <cellStyle name="20% - Accent6 5 3 2 2 4" xfId="23491" xr:uid="{00000000-0005-0000-0000-00003A3F0000}"/>
    <cellStyle name="20% - Accent6 5 3 2 3" xfId="6614" xr:uid="{00000000-0005-0000-0000-00003B3F0000}"/>
    <cellStyle name="20% - Accent6 5 3 2 3 2" xfId="16528" xr:uid="{00000000-0005-0000-0000-00003C3F0000}"/>
    <cellStyle name="20% - Accent6 5 3 2 3 2 2" xfId="36360" xr:uid="{00000000-0005-0000-0000-00003D3F0000}"/>
    <cellStyle name="20% - Accent6 5 3 2 3 3" xfId="26446" xr:uid="{00000000-0005-0000-0000-00003E3F0000}"/>
    <cellStyle name="20% - Accent6 5 3 2 4" xfId="11571" xr:uid="{00000000-0005-0000-0000-00003F3F0000}"/>
    <cellStyle name="20% - Accent6 5 3 2 4 2" xfId="31403" xr:uid="{00000000-0005-0000-0000-0000403F0000}"/>
    <cellStyle name="20% - Accent6 5 3 2 5" xfId="21489" xr:uid="{00000000-0005-0000-0000-0000413F0000}"/>
    <cellStyle name="20% - Accent6 5 3 3" xfId="2997" xr:uid="{00000000-0005-0000-0000-0000423F0000}"/>
    <cellStyle name="20% - Accent6 5 3 3 2" xfId="7954" xr:uid="{00000000-0005-0000-0000-0000433F0000}"/>
    <cellStyle name="20% - Accent6 5 3 3 2 2" xfId="17868" xr:uid="{00000000-0005-0000-0000-0000443F0000}"/>
    <cellStyle name="20% - Accent6 5 3 3 2 2 2" xfId="37700" xr:uid="{00000000-0005-0000-0000-0000453F0000}"/>
    <cellStyle name="20% - Accent6 5 3 3 2 3" xfId="27786" xr:uid="{00000000-0005-0000-0000-0000463F0000}"/>
    <cellStyle name="20% - Accent6 5 3 3 3" xfId="12911" xr:uid="{00000000-0005-0000-0000-0000473F0000}"/>
    <cellStyle name="20% - Accent6 5 3 3 3 2" xfId="32743" xr:uid="{00000000-0005-0000-0000-0000483F0000}"/>
    <cellStyle name="20% - Accent6 5 3 3 4" xfId="22829" xr:uid="{00000000-0005-0000-0000-0000493F0000}"/>
    <cellStyle name="20% - Accent6 5 3 4" xfId="2369" xr:uid="{00000000-0005-0000-0000-00004A3F0000}"/>
    <cellStyle name="20% - Accent6 5 3 4 2" xfId="7336" xr:uid="{00000000-0005-0000-0000-00004B3F0000}"/>
    <cellStyle name="20% - Accent6 5 3 4 2 2" xfId="17250" xr:uid="{00000000-0005-0000-0000-00004C3F0000}"/>
    <cellStyle name="20% - Accent6 5 3 4 2 2 2" xfId="37082" xr:uid="{00000000-0005-0000-0000-00004D3F0000}"/>
    <cellStyle name="20% - Accent6 5 3 4 2 3" xfId="27168" xr:uid="{00000000-0005-0000-0000-00004E3F0000}"/>
    <cellStyle name="20% - Accent6 5 3 4 3" xfId="12293" xr:uid="{00000000-0005-0000-0000-00004F3F0000}"/>
    <cellStyle name="20% - Accent6 5 3 4 3 2" xfId="32125" xr:uid="{00000000-0005-0000-0000-0000503F0000}"/>
    <cellStyle name="20% - Accent6 5 3 4 4" xfId="22211" xr:uid="{00000000-0005-0000-0000-0000513F0000}"/>
    <cellStyle name="20% - Accent6 5 3 5" xfId="976" xr:uid="{00000000-0005-0000-0000-0000523F0000}"/>
    <cellStyle name="20% - Accent6 5 3 5 2" xfId="5952" xr:uid="{00000000-0005-0000-0000-0000533F0000}"/>
    <cellStyle name="20% - Accent6 5 3 5 2 2" xfId="15866" xr:uid="{00000000-0005-0000-0000-0000543F0000}"/>
    <cellStyle name="20% - Accent6 5 3 5 2 2 2" xfId="35698" xr:uid="{00000000-0005-0000-0000-0000553F0000}"/>
    <cellStyle name="20% - Accent6 5 3 5 2 3" xfId="25784" xr:uid="{00000000-0005-0000-0000-0000563F0000}"/>
    <cellStyle name="20% - Accent6 5 3 5 3" xfId="10909" xr:uid="{00000000-0005-0000-0000-0000573F0000}"/>
    <cellStyle name="20% - Accent6 5 3 5 3 2" xfId="30741" xr:uid="{00000000-0005-0000-0000-0000583F0000}"/>
    <cellStyle name="20% - Accent6 5 3 5 4" xfId="20827" xr:uid="{00000000-0005-0000-0000-0000593F0000}"/>
    <cellStyle name="20% - Accent6 5 3 6" xfId="4277" xr:uid="{00000000-0005-0000-0000-00005A3F0000}"/>
    <cellStyle name="20% - Accent6 5 3 6 2" xfId="9234" xr:uid="{00000000-0005-0000-0000-00005B3F0000}"/>
    <cellStyle name="20% - Accent6 5 3 6 2 2" xfId="19148" xr:uid="{00000000-0005-0000-0000-00005C3F0000}"/>
    <cellStyle name="20% - Accent6 5 3 6 2 2 2" xfId="38980" xr:uid="{00000000-0005-0000-0000-00005D3F0000}"/>
    <cellStyle name="20% - Accent6 5 3 6 2 3" xfId="29066" xr:uid="{00000000-0005-0000-0000-00005E3F0000}"/>
    <cellStyle name="20% - Accent6 5 3 6 3" xfId="14191" xr:uid="{00000000-0005-0000-0000-00005F3F0000}"/>
    <cellStyle name="20% - Accent6 5 3 6 3 2" xfId="34023" xr:uid="{00000000-0005-0000-0000-0000603F0000}"/>
    <cellStyle name="20% - Accent6 5 3 6 4" xfId="24109" xr:uid="{00000000-0005-0000-0000-0000613F0000}"/>
    <cellStyle name="20% - Accent6 5 3 7" xfId="4835" xr:uid="{00000000-0005-0000-0000-0000623F0000}"/>
    <cellStyle name="20% - Accent6 5 3 7 2" xfId="9792" xr:uid="{00000000-0005-0000-0000-0000633F0000}"/>
    <cellStyle name="20% - Accent6 5 3 7 2 2" xfId="19706" xr:uid="{00000000-0005-0000-0000-0000643F0000}"/>
    <cellStyle name="20% - Accent6 5 3 7 2 2 2" xfId="39538" xr:uid="{00000000-0005-0000-0000-0000653F0000}"/>
    <cellStyle name="20% - Accent6 5 3 7 2 3" xfId="29624" xr:uid="{00000000-0005-0000-0000-0000663F0000}"/>
    <cellStyle name="20% - Accent6 5 3 7 3" xfId="14749" xr:uid="{00000000-0005-0000-0000-0000673F0000}"/>
    <cellStyle name="20% - Accent6 5 3 7 3 2" xfId="34581" xr:uid="{00000000-0005-0000-0000-0000683F0000}"/>
    <cellStyle name="20% - Accent6 5 3 7 4" xfId="24667" xr:uid="{00000000-0005-0000-0000-0000693F0000}"/>
    <cellStyle name="20% - Accent6 5 3 8" xfId="5393" xr:uid="{00000000-0005-0000-0000-00006A3F0000}"/>
    <cellStyle name="20% - Accent6 5 3 8 2" xfId="15307" xr:uid="{00000000-0005-0000-0000-00006B3F0000}"/>
    <cellStyle name="20% - Accent6 5 3 8 2 2" xfId="35139" xr:uid="{00000000-0005-0000-0000-00006C3F0000}"/>
    <cellStyle name="20% - Accent6 5 3 8 3" xfId="25225" xr:uid="{00000000-0005-0000-0000-00006D3F0000}"/>
    <cellStyle name="20% - Accent6 5 3 9" xfId="10350" xr:uid="{00000000-0005-0000-0000-00006E3F0000}"/>
    <cellStyle name="20% - Accent6 5 3 9 2" xfId="30182" xr:uid="{00000000-0005-0000-0000-00006F3F0000}"/>
    <cellStyle name="20% - Accent6 5 4" xfId="1287" xr:uid="{00000000-0005-0000-0000-0000703F0000}"/>
    <cellStyle name="20% - Accent6 5 4 2" xfId="3300" xr:uid="{00000000-0005-0000-0000-0000713F0000}"/>
    <cellStyle name="20% - Accent6 5 4 2 2" xfId="8257" xr:uid="{00000000-0005-0000-0000-0000723F0000}"/>
    <cellStyle name="20% - Accent6 5 4 2 2 2" xfId="18171" xr:uid="{00000000-0005-0000-0000-0000733F0000}"/>
    <cellStyle name="20% - Accent6 5 4 2 2 2 2" xfId="38003" xr:uid="{00000000-0005-0000-0000-0000743F0000}"/>
    <cellStyle name="20% - Accent6 5 4 2 2 3" xfId="28089" xr:uid="{00000000-0005-0000-0000-0000753F0000}"/>
    <cellStyle name="20% - Accent6 5 4 2 3" xfId="13214" xr:uid="{00000000-0005-0000-0000-0000763F0000}"/>
    <cellStyle name="20% - Accent6 5 4 2 3 2" xfId="33046" xr:uid="{00000000-0005-0000-0000-0000773F0000}"/>
    <cellStyle name="20% - Accent6 5 4 2 4" xfId="23132" xr:uid="{00000000-0005-0000-0000-0000783F0000}"/>
    <cellStyle name="20% - Accent6 5 4 3" xfId="6255" xr:uid="{00000000-0005-0000-0000-0000793F0000}"/>
    <cellStyle name="20% - Accent6 5 4 3 2" xfId="16169" xr:uid="{00000000-0005-0000-0000-00007A3F0000}"/>
    <cellStyle name="20% - Accent6 5 4 3 2 2" xfId="36001" xr:uid="{00000000-0005-0000-0000-00007B3F0000}"/>
    <cellStyle name="20% - Accent6 5 4 3 3" xfId="26087" xr:uid="{00000000-0005-0000-0000-00007C3F0000}"/>
    <cellStyle name="20% - Accent6 5 4 4" xfId="11212" xr:uid="{00000000-0005-0000-0000-00007D3F0000}"/>
    <cellStyle name="20% - Accent6 5 4 4 2" xfId="31044" xr:uid="{00000000-0005-0000-0000-00007E3F0000}"/>
    <cellStyle name="20% - Accent6 5 4 5" xfId="21130" xr:uid="{00000000-0005-0000-0000-00007F3F0000}"/>
    <cellStyle name="20% - Accent6 5 5" xfId="2715" xr:uid="{00000000-0005-0000-0000-0000803F0000}"/>
    <cellStyle name="20% - Accent6 5 5 2" xfId="7675" xr:uid="{00000000-0005-0000-0000-0000813F0000}"/>
    <cellStyle name="20% - Accent6 5 5 2 2" xfId="17589" xr:uid="{00000000-0005-0000-0000-0000823F0000}"/>
    <cellStyle name="20% - Accent6 5 5 2 2 2" xfId="37421" xr:uid="{00000000-0005-0000-0000-0000833F0000}"/>
    <cellStyle name="20% - Accent6 5 5 2 3" xfId="27507" xr:uid="{00000000-0005-0000-0000-0000843F0000}"/>
    <cellStyle name="20% - Accent6 5 5 3" xfId="12632" xr:uid="{00000000-0005-0000-0000-0000853F0000}"/>
    <cellStyle name="20% - Accent6 5 5 3 2" xfId="32464" xr:uid="{00000000-0005-0000-0000-0000863F0000}"/>
    <cellStyle name="20% - Accent6 5 5 4" xfId="22550" xr:uid="{00000000-0005-0000-0000-0000873F0000}"/>
    <cellStyle name="20% - Accent6 5 6" xfId="2010" xr:uid="{00000000-0005-0000-0000-0000883F0000}"/>
    <cellStyle name="20% - Accent6 5 6 2" xfId="6977" xr:uid="{00000000-0005-0000-0000-0000893F0000}"/>
    <cellStyle name="20% - Accent6 5 6 2 2" xfId="16891" xr:uid="{00000000-0005-0000-0000-00008A3F0000}"/>
    <cellStyle name="20% - Accent6 5 6 2 2 2" xfId="36723" xr:uid="{00000000-0005-0000-0000-00008B3F0000}"/>
    <cellStyle name="20% - Accent6 5 6 2 3" xfId="26809" xr:uid="{00000000-0005-0000-0000-00008C3F0000}"/>
    <cellStyle name="20% - Accent6 5 6 3" xfId="11934" xr:uid="{00000000-0005-0000-0000-00008D3F0000}"/>
    <cellStyle name="20% - Accent6 5 6 3 2" xfId="31766" xr:uid="{00000000-0005-0000-0000-00008E3F0000}"/>
    <cellStyle name="20% - Accent6 5 6 4" xfId="21852" xr:uid="{00000000-0005-0000-0000-00008F3F0000}"/>
    <cellStyle name="20% - Accent6 5 7" xfId="696" xr:uid="{00000000-0005-0000-0000-0000903F0000}"/>
    <cellStyle name="20% - Accent6 5 7 2" xfId="5673" xr:uid="{00000000-0005-0000-0000-0000913F0000}"/>
    <cellStyle name="20% - Accent6 5 7 2 2" xfId="15587" xr:uid="{00000000-0005-0000-0000-0000923F0000}"/>
    <cellStyle name="20% - Accent6 5 7 2 2 2" xfId="35419" xr:uid="{00000000-0005-0000-0000-0000933F0000}"/>
    <cellStyle name="20% - Accent6 5 7 2 3" xfId="25505" xr:uid="{00000000-0005-0000-0000-0000943F0000}"/>
    <cellStyle name="20% - Accent6 5 7 3" xfId="10630" xr:uid="{00000000-0005-0000-0000-0000953F0000}"/>
    <cellStyle name="20% - Accent6 5 7 3 2" xfId="30462" xr:uid="{00000000-0005-0000-0000-0000963F0000}"/>
    <cellStyle name="20% - Accent6 5 7 4" xfId="20548" xr:uid="{00000000-0005-0000-0000-0000973F0000}"/>
    <cellStyle name="20% - Accent6 5 8" xfId="3998" xr:uid="{00000000-0005-0000-0000-0000983F0000}"/>
    <cellStyle name="20% - Accent6 5 8 2" xfId="8955" xr:uid="{00000000-0005-0000-0000-0000993F0000}"/>
    <cellStyle name="20% - Accent6 5 8 2 2" xfId="18869" xr:uid="{00000000-0005-0000-0000-00009A3F0000}"/>
    <cellStyle name="20% - Accent6 5 8 2 2 2" xfId="38701" xr:uid="{00000000-0005-0000-0000-00009B3F0000}"/>
    <cellStyle name="20% - Accent6 5 8 2 3" xfId="28787" xr:uid="{00000000-0005-0000-0000-00009C3F0000}"/>
    <cellStyle name="20% - Accent6 5 8 3" xfId="13912" xr:uid="{00000000-0005-0000-0000-00009D3F0000}"/>
    <cellStyle name="20% - Accent6 5 8 3 2" xfId="33744" xr:uid="{00000000-0005-0000-0000-00009E3F0000}"/>
    <cellStyle name="20% - Accent6 5 8 4" xfId="23830" xr:uid="{00000000-0005-0000-0000-00009F3F0000}"/>
    <cellStyle name="20% - Accent6 5 9" xfId="4556" xr:uid="{00000000-0005-0000-0000-0000A03F0000}"/>
    <cellStyle name="20% - Accent6 5 9 2" xfId="9513" xr:uid="{00000000-0005-0000-0000-0000A13F0000}"/>
    <cellStyle name="20% - Accent6 5 9 2 2" xfId="19427" xr:uid="{00000000-0005-0000-0000-0000A23F0000}"/>
    <cellStyle name="20% - Accent6 5 9 2 2 2" xfId="39259" xr:uid="{00000000-0005-0000-0000-0000A33F0000}"/>
    <cellStyle name="20% - Accent6 5 9 2 3" xfId="29345" xr:uid="{00000000-0005-0000-0000-0000A43F0000}"/>
    <cellStyle name="20% - Accent6 5 9 3" xfId="14470" xr:uid="{00000000-0005-0000-0000-0000A53F0000}"/>
    <cellStyle name="20% - Accent6 5 9 3 2" xfId="34302" xr:uid="{00000000-0005-0000-0000-0000A63F0000}"/>
    <cellStyle name="20% - Accent6 5 9 4" xfId="24388" xr:uid="{00000000-0005-0000-0000-0000A73F0000}"/>
    <cellStyle name="20% - Accent6 6" xfId="206" xr:uid="{00000000-0005-0000-0000-0000A83F0000}"/>
    <cellStyle name="20% - Accent6 6 10" xfId="10144" xr:uid="{00000000-0005-0000-0000-0000A93F0000}"/>
    <cellStyle name="20% - Accent6 6 10 2" xfId="29976" xr:uid="{00000000-0005-0000-0000-0000AA3F0000}"/>
    <cellStyle name="20% - Accent6 6 11" xfId="20062" xr:uid="{00000000-0005-0000-0000-0000AB3F0000}"/>
    <cellStyle name="20% - Accent6 6 2" xfId="488" xr:uid="{00000000-0005-0000-0000-0000AC3F0000}"/>
    <cellStyle name="20% - Accent6 6 2 10" xfId="20341" xr:uid="{00000000-0005-0000-0000-0000AD3F0000}"/>
    <cellStyle name="20% - Accent6 6 2 2" xfId="1736" xr:uid="{00000000-0005-0000-0000-0000AE3F0000}"/>
    <cellStyle name="20% - Accent6 6 2 2 2" xfId="3749" xr:uid="{00000000-0005-0000-0000-0000AF3F0000}"/>
    <cellStyle name="20% - Accent6 6 2 2 2 2" xfId="8706" xr:uid="{00000000-0005-0000-0000-0000B03F0000}"/>
    <cellStyle name="20% - Accent6 6 2 2 2 2 2" xfId="18620" xr:uid="{00000000-0005-0000-0000-0000B13F0000}"/>
    <cellStyle name="20% - Accent6 6 2 2 2 2 2 2" xfId="38452" xr:uid="{00000000-0005-0000-0000-0000B23F0000}"/>
    <cellStyle name="20% - Accent6 6 2 2 2 2 3" xfId="28538" xr:uid="{00000000-0005-0000-0000-0000B33F0000}"/>
    <cellStyle name="20% - Accent6 6 2 2 2 3" xfId="13663" xr:uid="{00000000-0005-0000-0000-0000B43F0000}"/>
    <cellStyle name="20% - Accent6 6 2 2 2 3 2" xfId="33495" xr:uid="{00000000-0005-0000-0000-0000B53F0000}"/>
    <cellStyle name="20% - Accent6 6 2 2 2 4" xfId="23581" xr:uid="{00000000-0005-0000-0000-0000B63F0000}"/>
    <cellStyle name="20% - Accent6 6 2 2 3" xfId="6704" xr:uid="{00000000-0005-0000-0000-0000B73F0000}"/>
    <cellStyle name="20% - Accent6 6 2 2 3 2" xfId="16618" xr:uid="{00000000-0005-0000-0000-0000B83F0000}"/>
    <cellStyle name="20% - Accent6 6 2 2 3 2 2" xfId="36450" xr:uid="{00000000-0005-0000-0000-0000B93F0000}"/>
    <cellStyle name="20% - Accent6 6 2 2 3 3" xfId="26536" xr:uid="{00000000-0005-0000-0000-0000BA3F0000}"/>
    <cellStyle name="20% - Accent6 6 2 2 4" xfId="11661" xr:uid="{00000000-0005-0000-0000-0000BB3F0000}"/>
    <cellStyle name="20% - Accent6 6 2 2 4 2" xfId="31493" xr:uid="{00000000-0005-0000-0000-0000BC3F0000}"/>
    <cellStyle name="20% - Accent6 6 2 2 5" xfId="21579" xr:uid="{00000000-0005-0000-0000-0000BD3F0000}"/>
    <cellStyle name="20% - Accent6 6 2 3" xfId="3070" xr:uid="{00000000-0005-0000-0000-0000BE3F0000}"/>
    <cellStyle name="20% - Accent6 6 2 3 2" xfId="8027" xr:uid="{00000000-0005-0000-0000-0000BF3F0000}"/>
    <cellStyle name="20% - Accent6 6 2 3 2 2" xfId="17941" xr:uid="{00000000-0005-0000-0000-0000C03F0000}"/>
    <cellStyle name="20% - Accent6 6 2 3 2 2 2" xfId="37773" xr:uid="{00000000-0005-0000-0000-0000C13F0000}"/>
    <cellStyle name="20% - Accent6 6 2 3 2 3" xfId="27859" xr:uid="{00000000-0005-0000-0000-0000C23F0000}"/>
    <cellStyle name="20% - Accent6 6 2 3 3" xfId="12984" xr:uid="{00000000-0005-0000-0000-0000C33F0000}"/>
    <cellStyle name="20% - Accent6 6 2 3 3 2" xfId="32816" xr:uid="{00000000-0005-0000-0000-0000C43F0000}"/>
    <cellStyle name="20% - Accent6 6 2 3 4" xfId="22902" xr:uid="{00000000-0005-0000-0000-0000C53F0000}"/>
    <cellStyle name="20% - Accent6 6 2 4" xfId="2459" xr:uid="{00000000-0005-0000-0000-0000C63F0000}"/>
    <cellStyle name="20% - Accent6 6 2 4 2" xfId="7426" xr:uid="{00000000-0005-0000-0000-0000C73F0000}"/>
    <cellStyle name="20% - Accent6 6 2 4 2 2" xfId="17340" xr:uid="{00000000-0005-0000-0000-0000C83F0000}"/>
    <cellStyle name="20% - Accent6 6 2 4 2 2 2" xfId="37172" xr:uid="{00000000-0005-0000-0000-0000C93F0000}"/>
    <cellStyle name="20% - Accent6 6 2 4 2 3" xfId="27258" xr:uid="{00000000-0005-0000-0000-0000CA3F0000}"/>
    <cellStyle name="20% - Accent6 6 2 4 3" xfId="12383" xr:uid="{00000000-0005-0000-0000-0000CB3F0000}"/>
    <cellStyle name="20% - Accent6 6 2 4 3 2" xfId="32215" xr:uid="{00000000-0005-0000-0000-0000CC3F0000}"/>
    <cellStyle name="20% - Accent6 6 2 4 4" xfId="22301" xr:uid="{00000000-0005-0000-0000-0000CD3F0000}"/>
    <cellStyle name="20% - Accent6 6 2 5" xfId="1049" xr:uid="{00000000-0005-0000-0000-0000CE3F0000}"/>
    <cellStyle name="20% - Accent6 6 2 5 2" xfId="6025" xr:uid="{00000000-0005-0000-0000-0000CF3F0000}"/>
    <cellStyle name="20% - Accent6 6 2 5 2 2" xfId="15939" xr:uid="{00000000-0005-0000-0000-0000D03F0000}"/>
    <cellStyle name="20% - Accent6 6 2 5 2 2 2" xfId="35771" xr:uid="{00000000-0005-0000-0000-0000D13F0000}"/>
    <cellStyle name="20% - Accent6 6 2 5 2 3" xfId="25857" xr:uid="{00000000-0005-0000-0000-0000D23F0000}"/>
    <cellStyle name="20% - Accent6 6 2 5 3" xfId="10982" xr:uid="{00000000-0005-0000-0000-0000D33F0000}"/>
    <cellStyle name="20% - Accent6 6 2 5 3 2" xfId="30814" xr:uid="{00000000-0005-0000-0000-0000D43F0000}"/>
    <cellStyle name="20% - Accent6 6 2 5 4" xfId="20900" xr:uid="{00000000-0005-0000-0000-0000D53F0000}"/>
    <cellStyle name="20% - Accent6 6 2 6" xfId="4350" xr:uid="{00000000-0005-0000-0000-0000D63F0000}"/>
    <cellStyle name="20% - Accent6 6 2 6 2" xfId="9307" xr:uid="{00000000-0005-0000-0000-0000D73F0000}"/>
    <cellStyle name="20% - Accent6 6 2 6 2 2" xfId="19221" xr:uid="{00000000-0005-0000-0000-0000D83F0000}"/>
    <cellStyle name="20% - Accent6 6 2 6 2 2 2" xfId="39053" xr:uid="{00000000-0005-0000-0000-0000D93F0000}"/>
    <cellStyle name="20% - Accent6 6 2 6 2 3" xfId="29139" xr:uid="{00000000-0005-0000-0000-0000DA3F0000}"/>
    <cellStyle name="20% - Accent6 6 2 6 3" xfId="14264" xr:uid="{00000000-0005-0000-0000-0000DB3F0000}"/>
    <cellStyle name="20% - Accent6 6 2 6 3 2" xfId="34096" xr:uid="{00000000-0005-0000-0000-0000DC3F0000}"/>
    <cellStyle name="20% - Accent6 6 2 6 4" xfId="24182" xr:uid="{00000000-0005-0000-0000-0000DD3F0000}"/>
    <cellStyle name="20% - Accent6 6 2 7" xfId="4908" xr:uid="{00000000-0005-0000-0000-0000DE3F0000}"/>
    <cellStyle name="20% - Accent6 6 2 7 2" xfId="9865" xr:uid="{00000000-0005-0000-0000-0000DF3F0000}"/>
    <cellStyle name="20% - Accent6 6 2 7 2 2" xfId="19779" xr:uid="{00000000-0005-0000-0000-0000E03F0000}"/>
    <cellStyle name="20% - Accent6 6 2 7 2 2 2" xfId="39611" xr:uid="{00000000-0005-0000-0000-0000E13F0000}"/>
    <cellStyle name="20% - Accent6 6 2 7 2 3" xfId="29697" xr:uid="{00000000-0005-0000-0000-0000E23F0000}"/>
    <cellStyle name="20% - Accent6 6 2 7 3" xfId="14822" xr:uid="{00000000-0005-0000-0000-0000E33F0000}"/>
    <cellStyle name="20% - Accent6 6 2 7 3 2" xfId="34654" xr:uid="{00000000-0005-0000-0000-0000E43F0000}"/>
    <cellStyle name="20% - Accent6 6 2 7 4" xfId="24740" xr:uid="{00000000-0005-0000-0000-0000E53F0000}"/>
    <cellStyle name="20% - Accent6 6 2 8" xfId="5466" xr:uid="{00000000-0005-0000-0000-0000E63F0000}"/>
    <cellStyle name="20% - Accent6 6 2 8 2" xfId="15380" xr:uid="{00000000-0005-0000-0000-0000E73F0000}"/>
    <cellStyle name="20% - Accent6 6 2 8 2 2" xfId="35212" xr:uid="{00000000-0005-0000-0000-0000E83F0000}"/>
    <cellStyle name="20% - Accent6 6 2 8 3" xfId="25298" xr:uid="{00000000-0005-0000-0000-0000E93F0000}"/>
    <cellStyle name="20% - Accent6 6 2 9" xfId="10423" xr:uid="{00000000-0005-0000-0000-0000EA3F0000}"/>
    <cellStyle name="20% - Accent6 6 2 9 2" xfId="30255" xr:uid="{00000000-0005-0000-0000-0000EB3F0000}"/>
    <cellStyle name="20% - Accent6 6 3" xfId="1377" xr:uid="{00000000-0005-0000-0000-0000EC3F0000}"/>
    <cellStyle name="20% - Accent6 6 3 2" xfId="3390" xr:uid="{00000000-0005-0000-0000-0000ED3F0000}"/>
    <cellStyle name="20% - Accent6 6 3 2 2" xfId="8347" xr:uid="{00000000-0005-0000-0000-0000EE3F0000}"/>
    <cellStyle name="20% - Accent6 6 3 2 2 2" xfId="18261" xr:uid="{00000000-0005-0000-0000-0000EF3F0000}"/>
    <cellStyle name="20% - Accent6 6 3 2 2 2 2" xfId="38093" xr:uid="{00000000-0005-0000-0000-0000F03F0000}"/>
    <cellStyle name="20% - Accent6 6 3 2 2 3" xfId="28179" xr:uid="{00000000-0005-0000-0000-0000F13F0000}"/>
    <cellStyle name="20% - Accent6 6 3 2 3" xfId="13304" xr:uid="{00000000-0005-0000-0000-0000F23F0000}"/>
    <cellStyle name="20% - Accent6 6 3 2 3 2" xfId="33136" xr:uid="{00000000-0005-0000-0000-0000F33F0000}"/>
    <cellStyle name="20% - Accent6 6 3 2 4" xfId="23222" xr:uid="{00000000-0005-0000-0000-0000F43F0000}"/>
    <cellStyle name="20% - Accent6 6 3 3" xfId="6345" xr:uid="{00000000-0005-0000-0000-0000F53F0000}"/>
    <cellStyle name="20% - Accent6 6 3 3 2" xfId="16259" xr:uid="{00000000-0005-0000-0000-0000F63F0000}"/>
    <cellStyle name="20% - Accent6 6 3 3 2 2" xfId="36091" xr:uid="{00000000-0005-0000-0000-0000F73F0000}"/>
    <cellStyle name="20% - Accent6 6 3 3 3" xfId="26177" xr:uid="{00000000-0005-0000-0000-0000F83F0000}"/>
    <cellStyle name="20% - Accent6 6 3 4" xfId="11302" xr:uid="{00000000-0005-0000-0000-0000F93F0000}"/>
    <cellStyle name="20% - Accent6 6 3 4 2" xfId="31134" xr:uid="{00000000-0005-0000-0000-0000FA3F0000}"/>
    <cellStyle name="20% - Accent6 6 3 5" xfId="21220" xr:uid="{00000000-0005-0000-0000-0000FB3F0000}"/>
    <cellStyle name="20% - Accent6 6 4" xfId="2789" xr:uid="{00000000-0005-0000-0000-0000FC3F0000}"/>
    <cellStyle name="20% - Accent6 6 4 2" xfId="7748" xr:uid="{00000000-0005-0000-0000-0000FD3F0000}"/>
    <cellStyle name="20% - Accent6 6 4 2 2" xfId="17662" xr:uid="{00000000-0005-0000-0000-0000FE3F0000}"/>
    <cellStyle name="20% - Accent6 6 4 2 2 2" xfId="37494" xr:uid="{00000000-0005-0000-0000-0000FF3F0000}"/>
    <cellStyle name="20% - Accent6 6 4 2 3" xfId="27580" xr:uid="{00000000-0005-0000-0000-000000400000}"/>
    <cellStyle name="20% - Accent6 6 4 3" xfId="12705" xr:uid="{00000000-0005-0000-0000-000001400000}"/>
    <cellStyle name="20% - Accent6 6 4 3 2" xfId="32537" xr:uid="{00000000-0005-0000-0000-000002400000}"/>
    <cellStyle name="20% - Accent6 6 4 4" xfId="22623" xr:uid="{00000000-0005-0000-0000-000003400000}"/>
    <cellStyle name="20% - Accent6 6 5" xfId="2100" xr:uid="{00000000-0005-0000-0000-000004400000}"/>
    <cellStyle name="20% - Accent6 6 5 2" xfId="7067" xr:uid="{00000000-0005-0000-0000-000005400000}"/>
    <cellStyle name="20% - Accent6 6 5 2 2" xfId="16981" xr:uid="{00000000-0005-0000-0000-000006400000}"/>
    <cellStyle name="20% - Accent6 6 5 2 2 2" xfId="36813" xr:uid="{00000000-0005-0000-0000-000007400000}"/>
    <cellStyle name="20% - Accent6 6 5 2 3" xfId="26899" xr:uid="{00000000-0005-0000-0000-000008400000}"/>
    <cellStyle name="20% - Accent6 6 5 3" xfId="12024" xr:uid="{00000000-0005-0000-0000-000009400000}"/>
    <cellStyle name="20% - Accent6 6 5 3 2" xfId="31856" xr:uid="{00000000-0005-0000-0000-00000A400000}"/>
    <cellStyle name="20% - Accent6 6 5 4" xfId="21942" xr:uid="{00000000-0005-0000-0000-00000B400000}"/>
    <cellStyle name="20% - Accent6 6 6" xfId="769" xr:uid="{00000000-0005-0000-0000-00000C400000}"/>
    <cellStyle name="20% - Accent6 6 6 2" xfId="5746" xr:uid="{00000000-0005-0000-0000-00000D400000}"/>
    <cellStyle name="20% - Accent6 6 6 2 2" xfId="15660" xr:uid="{00000000-0005-0000-0000-00000E400000}"/>
    <cellStyle name="20% - Accent6 6 6 2 2 2" xfId="35492" xr:uid="{00000000-0005-0000-0000-00000F400000}"/>
    <cellStyle name="20% - Accent6 6 6 2 3" xfId="25578" xr:uid="{00000000-0005-0000-0000-000010400000}"/>
    <cellStyle name="20% - Accent6 6 6 3" xfId="10703" xr:uid="{00000000-0005-0000-0000-000011400000}"/>
    <cellStyle name="20% - Accent6 6 6 3 2" xfId="30535" xr:uid="{00000000-0005-0000-0000-000012400000}"/>
    <cellStyle name="20% - Accent6 6 6 4" xfId="20621" xr:uid="{00000000-0005-0000-0000-000013400000}"/>
    <cellStyle name="20% - Accent6 6 7" xfId="4071" xr:uid="{00000000-0005-0000-0000-000014400000}"/>
    <cellStyle name="20% - Accent6 6 7 2" xfId="9028" xr:uid="{00000000-0005-0000-0000-000015400000}"/>
    <cellStyle name="20% - Accent6 6 7 2 2" xfId="18942" xr:uid="{00000000-0005-0000-0000-000016400000}"/>
    <cellStyle name="20% - Accent6 6 7 2 2 2" xfId="38774" xr:uid="{00000000-0005-0000-0000-000017400000}"/>
    <cellStyle name="20% - Accent6 6 7 2 3" xfId="28860" xr:uid="{00000000-0005-0000-0000-000018400000}"/>
    <cellStyle name="20% - Accent6 6 7 3" xfId="13985" xr:uid="{00000000-0005-0000-0000-000019400000}"/>
    <cellStyle name="20% - Accent6 6 7 3 2" xfId="33817" xr:uid="{00000000-0005-0000-0000-00001A400000}"/>
    <cellStyle name="20% - Accent6 6 7 4" xfId="23903" xr:uid="{00000000-0005-0000-0000-00001B400000}"/>
    <cellStyle name="20% - Accent6 6 8" xfId="4629" xr:uid="{00000000-0005-0000-0000-00001C400000}"/>
    <cellStyle name="20% - Accent6 6 8 2" xfId="9586" xr:uid="{00000000-0005-0000-0000-00001D400000}"/>
    <cellStyle name="20% - Accent6 6 8 2 2" xfId="19500" xr:uid="{00000000-0005-0000-0000-00001E400000}"/>
    <cellStyle name="20% - Accent6 6 8 2 2 2" xfId="39332" xr:uid="{00000000-0005-0000-0000-00001F400000}"/>
    <cellStyle name="20% - Accent6 6 8 2 3" xfId="29418" xr:uid="{00000000-0005-0000-0000-000020400000}"/>
    <cellStyle name="20% - Accent6 6 8 3" xfId="14543" xr:uid="{00000000-0005-0000-0000-000021400000}"/>
    <cellStyle name="20% - Accent6 6 8 3 2" xfId="34375" xr:uid="{00000000-0005-0000-0000-000022400000}"/>
    <cellStyle name="20% - Accent6 6 8 4" xfId="24461" xr:uid="{00000000-0005-0000-0000-000023400000}"/>
    <cellStyle name="20% - Accent6 6 9" xfId="5187" xr:uid="{00000000-0005-0000-0000-000024400000}"/>
    <cellStyle name="20% - Accent6 6 9 2" xfId="15101" xr:uid="{00000000-0005-0000-0000-000025400000}"/>
    <cellStyle name="20% - Accent6 6 9 2 2" xfId="34933" xr:uid="{00000000-0005-0000-0000-000026400000}"/>
    <cellStyle name="20% - Accent6 6 9 3" xfId="25019" xr:uid="{00000000-0005-0000-0000-000027400000}"/>
    <cellStyle name="20% - Accent6 7" xfId="349" xr:uid="{00000000-0005-0000-0000-000028400000}"/>
    <cellStyle name="20% - Accent6 7 10" xfId="20202" xr:uid="{00000000-0005-0000-0000-000029400000}"/>
    <cellStyle name="20% - Accent6 7 2" xfId="1556" xr:uid="{00000000-0005-0000-0000-00002A400000}"/>
    <cellStyle name="20% - Accent6 7 2 2" xfId="3569" xr:uid="{00000000-0005-0000-0000-00002B400000}"/>
    <cellStyle name="20% - Accent6 7 2 2 2" xfId="8526" xr:uid="{00000000-0005-0000-0000-00002C400000}"/>
    <cellStyle name="20% - Accent6 7 2 2 2 2" xfId="18440" xr:uid="{00000000-0005-0000-0000-00002D400000}"/>
    <cellStyle name="20% - Accent6 7 2 2 2 2 2" xfId="38272" xr:uid="{00000000-0005-0000-0000-00002E400000}"/>
    <cellStyle name="20% - Accent6 7 2 2 2 3" xfId="28358" xr:uid="{00000000-0005-0000-0000-00002F400000}"/>
    <cellStyle name="20% - Accent6 7 2 2 3" xfId="13483" xr:uid="{00000000-0005-0000-0000-000030400000}"/>
    <cellStyle name="20% - Accent6 7 2 2 3 2" xfId="33315" xr:uid="{00000000-0005-0000-0000-000031400000}"/>
    <cellStyle name="20% - Accent6 7 2 2 4" xfId="23401" xr:uid="{00000000-0005-0000-0000-000032400000}"/>
    <cellStyle name="20% - Accent6 7 2 3" xfId="6524" xr:uid="{00000000-0005-0000-0000-000033400000}"/>
    <cellStyle name="20% - Accent6 7 2 3 2" xfId="16438" xr:uid="{00000000-0005-0000-0000-000034400000}"/>
    <cellStyle name="20% - Accent6 7 2 3 2 2" xfId="36270" xr:uid="{00000000-0005-0000-0000-000035400000}"/>
    <cellStyle name="20% - Accent6 7 2 3 3" xfId="26356" xr:uid="{00000000-0005-0000-0000-000036400000}"/>
    <cellStyle name="20% - Accent6 7 2 4" xfId="11481" xr:uid="{00000000-0005-0000-0000-000037400000}"/>
    <cellStyle name="20% - Accent6 7 2 4 2" xfId="31313" xr:uid="{00000000-0005-0000-0000-000038400000}"/>
    <cellStyle name="20% - Accent6 7 2 5" xfId="21399" xr:uid="{00000000-0005-0000-0000-000039400000}"/>
    <cellStyle name="20% - Accent6 7 3" xfId="2931" xr:uid="{00000000-0005-0000-0000-00003A400000}"/>
    <cellStyle name="20% - Accent6 7 3 2" xfId="7888" xr:uid="{00000000-0005-0000-0000-00003B400000}"/>
    <cellStyle name="20% - Accent6 7 3 2 2" xfId="17802" xr:uid="{00000000-0005-0000-0000-00003C400000}"/>
    <cellStyle name="20% - Accent6 7 3 2 2 2" xfId="37634" xr:uid="{00000000-0005-0000-0000-00003D400000}"/>
    <cellStyle name="20% - Accent6 7 3 2 3" xfId="27720" xr:uid="{00000000-0005-0000-0000-00003E400000}"/>
    <cellStyle name="20% - Accent6 7 3 3" xfId="12845" xr:uid="{00000000-0005-0000-0000-00003F400000}"/>
    <cellStyle name="20% - Accent6 7 3 3 2" xfId="32677" xr:uid="{00000000-0005-0000-0000-000040400000}"/>
    <cellStyle name="20% - Accent6 7 3 4" xfId="22763" xr:uid="{00000000-0005-0000-0000-000041400000}"/>
    <cellStyle name="20% - Accent6 7 4" xfId="2279" xr:uid="{00000000-0005-0000-0000-000042400000}"/>
    <cellStyle name="20% - Accent6 7 4 2" xfId="7246" xr:uid="{00000000-0005-0000-0000-000043400000}"/>
    <cellStyle name="20% - Accent6 7 4 2 2" xfId="17160" xr:uid="{00000000-0005-0000-0000-000044400000}"/>
    <cellStyle name="20% - Accent6 7 4 2 2 2" xfId="36992" xr:uid="{00000000-0005-0000-0000-000045400000}"/>
    <cellStyle name="20% - Accent6 7 4 2 3" xfId="27078" xr:uid="{00000000-0005-0000-0000-000046400000}"/>
    <cellStyle name="20% - Accent6 7 4 3" xfId="12203" xr:uid="{00000000-0005-0000-0000-000047400000}"/>
    <cellStyle name="20% - Accent6 7 4 3 2" xfId="32035" xr:uid="{00000000-0005-0000-0000-000048400000}"/>
    <cellStyle name="20% - Accent6 7 4 4" xfId="22121" xr:uid="{00000000-0005-0000-0000-000049400000}"/>
    <cellStyle name="20% - Accent6 7 5" xfId="910" xr:uid="{00000000-0005-0000-0000-00004A400000}"/>
    <cellStyle name="20% - Accent6 7 5 2" xfId="5886" xr:uid="{00000000-0005-0000-0000-00004B400000}"/>
    <cellStyle name="20% - Accent6 7 5 2 2" xfId="15800" xr:uid="{00000000-0005-0000-0000-00004C400000}"/>
    <cellStyle name="20% - Accent6 7 5 2 2 2" xfId="35632" xr:uid="{00000000-0005-0000-0000-00004D400000}"/>
    <cellStyle name="20% - Accent6 7 5 2 3" xfId="25718" xr:uid="{00000000-0005-0000-0000-00004E400000}"/>
    <cellStyle name="20% - Accent6 7 5 3" xfId="10843" xr:uid="{00000000-0005-0000-0000-00004F400000}"/>
    <cellStyle name="20% - Accent6 7 5 3 2" xfId="30675" xr:uid="{00000000-0005-0000-0000-000050400000}"/>
    <cellStyle name="20% - Accent6 7 5 4" xfId="20761" xr:uid="{00000000-0005-0000-0000-000051400000}"/>
    <cellStyle name="20% - Accent6 7 6" xfId="4211" xr:uid="{00000000-0005-0000-0000-000052400000}"/>
    <cellStyle name="20% - Accent6 7 6 2" xfId="9168" xr:uid="{00000000-0005-0000-0000-000053400000}"/>
    <cellStyle name="20% - Accent6 7 6 2 2" xfId="19082" xr:uid="{00000000-0005-0000-0000-000054400000}"/>
    <cellStyle name="20% - Accent6 7 6 2 2 2" xfId="38914" xr:uid="{00000000-0005-0000-0000-000055400000}"/>
    <cellStyle name="20% - Accent6 7 6 2 3" xfId="29000" xr:uid="{00000000-0005-0000-0000-000056400000}"/>
    <cellStyle name="20% - Accent6 7 6 3" xfId="14125" xr:uid="{00000000-0005-0000-0000-000057400000}"/>
    <cellStyle name="20% - Accent6 7 6 3 2" xfId="33957" xr:uid="{00000000-0005-0000-0000-000058400000}"/>
    <cellStyle name="20% - Accent6 7 6 4" xfId="24043" xr:uid="{00000000-0005-0000-0000-000059400000}"/>
    <cellStyle name="20% - Accent6 7 7" xfId="4769" xr:uid="{00000000-0005-0000-0000-00005A400000}"/>
    <cellStyle name="20% - Accent6 7 7 2" xfId="9726" xr:uid="{00000000-0005-0000-0000-00005B400000}"/>
    <cellStyle name="20% - Accent6 7 7 2 2" xfId="19640" xr:uid="{00000000-0005-0000-0000-00005C400000}"/>
    <cellStyle name="20% - Accent6 7 7 2 2 2" xfId="39472" xr:uid="{00000000-0005-0000-0000-00005D400000}"/>
    <cellStyle name="20% - Accent6 7 7 2 3" xfId="29558" xr:uid="{00000000-0005-0000-0000-00005E400000}"/>
    <cellStyle name="20% - Accent6 7 7 3" xfId="14683" xr:uid="{00000000-0005-0000-0000-00005F400000}"/>
    <cellStyle name="20% - Accent6 7 7 3 2" xfId="34515" xr:uid="{00000000-0005-0000-0000-000060400000}"/>
    <cellStyle name="20% - Accent6 7 7 4" xfId="24601" xr:uid="{00000000-0005-0000-0000-000061400000}"/>
    <cellStyle name="20% - Accent6 7 8" xfId="5327" xr:uid="{00000000-0005-0000-0000-000062400000}"/>
    <cellStyle name="20% - Accent6 7 8 2" xfId="15241" xr:uid="{00000000-0005-0000-0000-000063400000}"/>
    <cellStyle name="20% - Accent6 7 8 2 2" xfId="35073" xr:uid="{00000000-0005-0000-0000-000064400000}"/>
    <cellStyle name="20% - Accent6 7 8 3" xfId="25159" xr:uid="{00000000-0005-0000-0000-000065400000}"/>
    <cellStyle name="20% - Accent6 7 9" xfId="10284" xr:uid="{00000000-0005-0000-0000-000066400000}"/>
    <cellStyle name="20% - Accent6 7 9 2" xfId="30116" xr:uid="{00000000-0005-0000-0000-000067400000}"/>
    <cellStyle name="20% - Accent6 8" xfId="1190" xr:uid="{00000000-0005-0000-0000-000068400000}"/>
    <cellStyle name="20% - Accent6 8 2" xfId="3210" xr:uid="{00000000-0005-0000-0000-000069400000}"/>
    <cellStyle name="20% - Accent6 8 2 2" xfId="8167" xr:uid="{00000000-0005-0000-0000-00006A400000}"/>
    <cellStyle name="20% - Accent6 8 2 2 2" xfId="18081" xr:uid="{00000000-0005-0000-0000-00006B400000}"/>
    <cellStyle name="20% - Accent6 8 2 2 2 2" xfId="37913" xr:uid="{00000000-0005-0000-0000-00006C400000}"/>
    <cellStyle name="20% - Accent6 8 2 2 3" xfId="27999" xr:uid="{00000000-0005-0000-0000-00006D400000}"/>
    <cellStyle name="20% - Accent6 8 2 3" xfId="13124" xr:uid="{00000000-0005-0000-0000-00006E400000}"/>
    <cellStyle name="20% - Accent6 8 2 3 2" xfId="32956" xr:uid="{00000000-0005-0000-0000-00006F400000}"/>
    <cellStyle name="20% - Accent6 8 2 4" xfId="23042" xr:uid="{00000000-0005-0000-0000-000070400000}"/>
    <cellStyle name="20% - Accent6 8 3" xfId="6165" xr:uid="{00000000-0005-0000-0000-000071400000}"/>
    <cellStyle name="20% - Accent6 8 3 2" xfId="16079" xr:uid="{00000000-0005-0000-0000-000072400000}"/>
    <cellStyle name="20% - Accent6 8 3 2 2" xfId="35911" xr:uid="{00000000-0005-0000-0000-000073400000}"/>
    <cellStyle name="20% - Accent6 8 3 3" xfId="25997" xr:uid="{00000000-0005-0000-0000-000074400000}"/>
    <cellStyle name="20% - Accent6 8 4" xfId="11122" xr:uid="{00000000-0005-0000-0000-000075400000}"/>
    <cellStyle name="20% - Accent6 8 4 2" xfId="30954" xr:uid="{00000000-0005-0000-0000-000076400000}"/>
    <cellStyle name="20% - Accent6 8 5" xfId="21040" xr:uid="{00000000-0005-0000-0000-000077400000}"/>
    <cellStyle name="20% - Accent6 9" xfId="2644" xr:uid="{00000000-0005-0000-0000-000078400000}"/>
    <cellStyle name="20% - Accent6 9 2" xfId="7609" xr:uid="{00000000-0005-0000-0000-000079400000}"/>
    <cellStyle name="20% - Accent6 9 2 2" xfId="17523" xr:uid="{00000000-0005-0000-0000-00007A400000}"/>
    <cellStyle name="20% - Accent6 9 2 2 2" xfId="37355" xr:uid="{00000000-0005-0000-0000-00007B400000}"/>
    <cellStyle name="20% - Accent6 9 2 3" xfId="27441" xr:uid="{00000000-0005-0000-0000-00007C400000}"/>
    <cellStyle name="20% - Accent6 9 3" xfId="12566" xr:uid="{00000000-0005-0000-0000-00007D400000}"/>
    <cellStyle name="20% - Accent6 9 3 2" xfId="32398" xr:uid="{00000000-0005-0000-0000-00007E400000}"/>
    <cellStyle name="20% - Accent6 9 4" xfId="22484" xr:uid="{00000000-0005-0000-0000-00007F400000}"/>
    <cellStyle name="40% - Accent1" xfId="22" builtinId="31" customBuiltin="1"/>
    <cellStyle name="40% - Accent1 10" xfId="1911" xr:uid="{00000000-0005-0000-0000-000081400000}"/>
    <cellStyle name="40% - Accent1 10 2" xfId="6878" xr:uid="{00000000-0005-0000-0000-000082400000}"/>
    <cellStyle name="40% - Accent1 10 2 2" xfId="16792" xr:uid="{00000000-0005-0000-0000-000083400000}"/>
    <cellStyle name="40% - Accent1 10 2 2 2" xfId="36624" xr:uid="{00000000-0005-0000-0000-000084400000}"/>
    <cellStyle name="40% - Accent1 10 2 3" xfId="26710" xr:uid="{00000000-0005-0000-0000-000085400000}"/>
    <cellStyle name="40% - Accent1 10 3" xfId="11835" xr:uid="{00000000-0005-0000-0000-000086400000}"/>
    <cellStyle name="40% - Accent1 10 3 2" xfId="31667" xr:uid="{00000000-0005-0000-0000-000087400000}"/>
    <cellStyle name="40% - Accent1 10 4" xfId="21753" xr:uid="{00000000-0005-0000-0000-000088400000}"/>
    <cellStyle name="40% - Accent1 11" xfId="621" xr:uid="{00000000-0005-0000-0000-000089400000}"/>
    <cellStyle name="40% - Accent1 11 2" xfId="5598" xr:uid="{00000000-0005-0000-0000-00008A400000}"/>
    <cellStyle name="40% - Accent1 11 2 2" xfId="15512" xr:uid="{00000000-0005-0000-0000-00008B400000}"/>
    <cellStyle name="40% - Accent1 11 2 2 2" xfId="35344" xr:uid="{00000000-0005-0000-0000-00008C400000}"/>
    <cellStyle name="40% - Accent1 11 2 3" xfId="25430" xr:uid="{00000000-0005-0000-0000-00008D400000}"/>
    <cellStyle name="40% - Accent1 11 3" xfId="10555" xr:uid="{00000000-0005-0000-0000-00008E400000}"/>
    <cellStyle name="40% - Accent1 11 3 2" xfId="30387" xr:uid="{00000000-0005-0000-0000-00008F400000}"/>
    <cellStyle name="40% - Accent1 11 4" xfId="20473" xr:uid="{00000000-0005-0000-0000-000090400000}"/>
    <cellStyle name="40% - Accent1 12" xfId="3923" xr:uid="{00000000-0005-0000-0000-000091400000}"/>
    <cellStyle name="40% - Accent1 12 2" xfId="8880" xr:uid="{00000000-0005-0000-0000-000092400000}"/>
    <cellStyle name="40% - Accent1 12 2 2" xfId="18794" xr:uid="{00000000-0005-0000-0000-000093400000}"/>
    <cellStyle name="40% - Accent1 12 2 2 2" xfId="38626" xr:uid="{00000000-0005-0000-0000-000094400000}"/>
    <cellStyle name="40% - Accent1 12 2 3" xfId="28712" xr:uid="{00000000-0005-0000-0000-000095400000}"/>
    <cellStyle name="40% - Accent1 12 3" xfId="13837" xr:uid="{00000000-0005-0000-0000-000096400000}"/>
    <cellStyle name="40% - Accent1 12 3 2" xfId="33669" xr:uid="{00000000-0005-0000-0000-000097400000}"/>
    <cellStyle name="40% - Accent1 12 4" xfId="23755" xr:uid="{00000000-0005-0000-0000-000098400000}"/>
    <cellStyle name="40% - Accent1 13" xfId="4481" xr:uid="{00000000-0005-0000-0000-000099400000}"/>
    <cellStyle name="40% - Accent1 13 2" xfId="9438" xr:uid="{00000000-0005-0000-0000-00009A400000}"/>
    <cellStyle name="40% - Accent1 13 2 2" xfId="19352" xr:uid="{00000000-0005-0000-0000-00009B400000}"/>
    <cellStyle name="40% - Accent1 13 2 2 2" xfId="39184" xr:uid="{00000000-0005-0000-0000-00009C400000}"/>
    <cellStyle name="40% - Accent1 13 2 3" xfId="29270" xr:uid="{00000000-0005-0000-0000-00009D400000}"/>
    <cellStyle name="40% - Accent1 13 3" xfId="14395" xr:uid="{00000000-0005-0000-0000-00009E400000}"/>
    <cellStyle name="40% - Accent1 13 3 2" xfId="34227" xr:uid="{00000000-0005-0000-0000-00009F400000}"/>
    <cellStyle name="40% - Accent1 13 4" xfId="24313" xr:uid="{00000000-0005-0000-0000-0000A0400000}"/>
    <cellStyle name="40% - Accent1 14" xfId="5039" xr:uid="{00000000-0005-0000-0000-0000A1400000}"/>
    <cellStyle name="40% - Accent1 14 2" xfId="14953" xr:uid="{00000000-0005-0000-0000-0000A2400000}"/>
    <cellStyle name="40% - Accent1 14 2 2" xfId="34785" xr:uid="{00000000-0005-0000-0000-0000A3400000}"/>
    <cellStyle name="40% - Accent1 14 3" xfId="24871" xr:uid="{00000000-0005-0000-0000-0000A4400000}"/>
    <cellStyle name="40% - Accent1 15" xfId="9996" xr:uid="{00000000-0005-0000-0000-0000A5400000}"/>
    <cellStyle name="40% - Accent1 15 2" xfId="29828" xr:uid="{00000000-0005-0000-0000-0000A6400000}"/>
    <cellStyle name="40% - Accent1 16" xfId="19911" xr:uid="{00000000-0005-0000-0000-0000A7400000}"/>
    <cellStyle name="40% - Accent1 2" xfId="68" xr:uid="{00000000-0005-0000-0000-0000A8400000}"/>
    <cellStyle name="40% - Accent1 2 10" xfId="634" xr:uid="{00000000-0005-0000-0000-0000A9400000}"/>
    <cellStyle name="40% - Accent1 2 10 2" xfId="5611" xr:uid="{00000000-0005-0000-0000-0000AA400000}"/>
    <cellStyle name="40% - Accent1 2 10 2 2" xfId="15525" xr:uid="{00000000-0005-0000-0000-0000AB400000}"/>
    <cellStyle name="40% - Accent1 2 10 2 2 2" xfId="35357" xr:uid="{00000000-0005-0000-0000-0000AC400000}"/>
    <cellStyle name="40% - Accent1 2 10 2 3" xfId="25443" xr:uid="{00000000-0005-0000-0000-0000AD400000}"/>
    <cellStyle name="40% - Accent1 2 10 3" xfId="10568" xr:uid="{00000000-0005-0000-0000-0000AE400000}"/>
    <cellStyle name="40% - Accent1 2 10 3 2" xfId="30400" xr:uid="{00000000-0005-0000-0000-0000AF400000}"/>
    <cellStyle name="40% - Accent1 2 10 4" xfId="20486" xr:uid="{00000000-0005-0000-0000-0000B0400000}"/>
    <cellStyle name="40% - Accent1 2 11" xfId="3936" xr:uid="{00000000-0005-0000-0000-0000B1400000}"/>
    <cellStyle name="40% - Accent1 2 11 2" xfId="8893" xr:uid="{00000000-0005-0000-0000-0000B2400000}"/>
    <cellStyle name="40% - Accent1 2 11 2 2" xfId="18807" xr:uid="{00000000-0005-0000-0000-0000B3400000}"/>
    <cellStyle name="40% - Accent1 2 11 2 2 2" xfId="38639" xr:uid="{00000000-0005-0000-0000-0000B4400000}"/>
    <cellStyle name="40% - Accent1 2 11 2 3" xfId="28725" xr:uid="{00000000-0005-0000-0000-0000B5400000}"/>
    <cellStyle name="40% - Accent1 2 11 3" xfId="13850" xr:uid="{00000000-0005-0000-0000-0000B6400000}"/>
    <cellStyle name="40% - Accent1 2 11 3 2" xfId="33682" xr:uid="{00000000-0005-0000-0000-0000B7400000}"/>
    <cellStyle name="40% - Accent1 2 11 4" xfId="23768" xr:uid="{00000000-0005-0000-0000-0000B8400000}"/>
    <cellStyle name="40% - Accent1 2 12" xfId="4494" xr:uid="{00000000-0005-0000-0000-0000B9400000}"/>
    <cellStyle name="40% - Accent1 2 12 2" xfId="9451" xr:uid="{00000000-0005-0000-0000-0000BA400000}"/>
    <cellStyle name="40% - Accent1 2 12 2 2" xfId="19365" xr:uid="{00000000-0005-0000-0000-0000BB400000}"/>
    <cellStyle name="40% - Accent1 2 12 2 2 2" xfId="39197" xr:uid="{00000000-0005-0000-0000-0000BC400000}"/>
    <cellStyle name="40% - Accent1 2 12 2 3" xfId="29283" xr:uid="{00000000-0005-0000-0000-0000BD400000}"/>
    <cellStyle name="40% - Accent1 2 12 3" xfId="14408" xr:uid="{00000000-0005-0000-0000-0000BE400000}"/>
    <cellStyle name="40% - Accent1 2 12 3 2" xfId="34240" xr:uid="{00000000-0005-0000-0000-0000BF400000}"/>
    <cellStyle name="40% - Accent1 2 12 4" xfId="24326" xr:uid="{00000000-0005-0000-0000-0000C0400000}"/>
    <cellStyle name="40% - Accent1 2 13" xfId="5052" xr:uid="{00000000-0005-0000-0000-0000C1400000}"/>
    <cellStyle name="40% - Accent1 2 13 2" xfId="14966" xr:uid="{00000000-0005-0000-0000-0000C2400000}"/>
    <cellStyle name="40% - Accent1 2 13 2 2" xfId="34798" xr:uid="{00000000-0005-0000-0000-0000C3400000}"/>
    <cellStyle name="40% - Accent1 2 13 3" xfId="24884" xr:uid="{00000000-0005-0000-0000-0000C4400000}"/>
    <cellStyle name="40% - Accent1 2 14" xfId="10009" xr:uid="{00000000-0005-0000-0000-0000C5400000}"/>
    <cellStyle name="40% - Accent1 2 14 2" xfId="29841" xr:uid="{00000000-0005-0000-0000-0000C6400000}"/>
    <cellStyle name="40% - Accent1 2 15" xfId="19927" xr:uid="{00000000-0005-0000-0000-0000C7400000}"/>
    <cellStyle name="40% - Accent1 2 2" xfId="107" xr:uid="{00000000-0005-0000-0000-0000C8400000}"/>
    <cellStyle name="40% - Accent1 2 2 10" xfId="4533" xr:uid="{00000000-0005-0000-0000-0000C9400000}"/>
    <cellStyle name="40% - Accent1 2 2 10 2" xfId="9490" xr:uid="{00000000-0005-0000-0000-0000CA400000}"/>
    <cellStyle name="40% - Accent1 2 2 10 2 2" xfId="19404" xr:uid="{00000000-0005-0000-0000-0000CB400000}"/>
    <cellStyle name="40% - Accent1 2 2 10 2 2 2" xfId="39236" xr:uid="{00000000-0005-0000-0000-0000CC400000}"/>
    <cellStyle name="40% - Accent1 2 2 10 2 3" xfId="29322" xr:uid="{00000000-0005-0000-0000-0000CD400000}"/>
    <cellStyle name="40% - Accent1 2 2 10 3" xfId="14447" xr:uid="{00000000-0005-0000-0000-0000CE400000}"/>
    <cellStyle name="40% - Accent1 2 2 10 3 2" xfId="34279" xr:uid="{00000000-0005-0000-0000-0000CF400000}"/>
    <cellStyle name="40% - Accent1 2 2 10 4" xfId="24365" xr:uid="{00000000-0005-0000-0000-0000D0400000}"/>
    <cellStyle name="40% - Accent1 2 2 11" xfId="5091" xr:uid="{00000000-0005-0000-0000-0000D1400000}"/>
    <cellStyle name="40% - Accent1 2 2 11 2" xfId="15005" xr:uid="{00000000-0005-0000-0000-0000D2400000}"/>
    <cellStyle name="40% - Accent1 2 2 11 2 2" xfId="34837" xr:uid="{00000000-0005-0000-0000-0000D3400000}"/>
    <cellStyle name="40% - Accent1 2 2 11 3" xfId="24923" xr:uid="{00000000-0005-0000-0000-0000D4400000}"/>
    <cellStyle name="40% - Accent1 2 2 12" xfId="10048" xr:uid="{00000000-0005-0000-0000-0000D5400000}"/>
    <cellStyle name="40% - Accent1 2 2 12 2" xfId="29880" xr:uid="{00000000-0005-0000-0000-0000D6400000}"/>
    <cellStyle name="40% - Accent1 2 2 13" xfId="19966" xr:uid="{00000000-0005-0000-0000-0000D7400000}"/>
    <cellStyle name="40% - Accent1 2 2 2" xfId="175" xr:uid="{00000000-0005-0000-0000-0000D8400000}"/>
    <cellStyle name="40% - Accent1 2 2 2 10" xfId="5157" xr:uid="{00000000-0005-0000-0000-0000D9400000}"/>
    <cellStyle name="40% - Accent1 2 2 2 10 2" xfId="15071" xr:uid="{00000000-0005-0000-0000-0000DA400000}"/>
    <cellStyle name="40% - Accent1 2 2 2 10 2 2" xfId="34903" xr:uid="{00000000-0005-0000-0000-0000DB400000}"/>
    <cellStyle name="40% - Accent1 2 2 2 10 3" xfId="24989" xr:uid="{00000000-0005-0000-0000-0000DC400000}"/>
    <cellStyle name="40% - Accent1 2 2 2 11" xfId="10114" xr:uid="{00000000-0005-0000-0000-0000DD400000}"/>
    <cellStyle name="40% - Accent1 2 2 2 11 2" xfId="29946" xr:uid="{00000000-0005-0000-0000-0000DE400000}"/>
    <cellStyle name="40% - Accent1 2 2 2 12" xfId="20032" xr:uid="{00000000-0005-0000-0000-0000DF400000}"/>
    <cellStyle name="40% - Accent1 2 2 2 2" xfId="315" xr:uid="{00000000-0005-0000-0000-0000E0400000}"/>
    <cellStyle name="40% - Accent1 2 2 2 2 10" xfId="10253" xr:uid="{00000000-0005-0000-0000-0000E1400000}"/>
    <cellStyle name="40% - Accent1 2 2 2 2 10 2" xfId="30085" xr:uid="{00000000-0005-0000-0000-0000E2400000}"/>
    <cellStyle name="40% - Accent1 2 2 2 2 11" xfId="20171" xr:uid="{00000000-0005-0000-0000-0000E3400000}"/>
    <cellStyle name="40% - Accent1 2 2 2 2 2" xfId="597" xr:uid="{00000000-0005-0000-0000-0000E4400000}"/>
    <cellStyle name="40% - Accent1 2 2 2 2 2 10" xfId="20450" xr:uid="{00000000-0005-0000-0000-0000E5400000}"/>
    <cellStyle name="40% - Accent1 2 2 2 2 2 2" xfId="1862" xr:uid="{00000000-0005-0000-0000-0000E6400000}"/>
    <cellStyle name="40% - Accent1 2 2 2 2 2 2 2" xfId="3875" xr:uid="{00000000-0005-0000-0000-0000E7400000}"/>
    <cellStyle name="40% - Accent1 2 2 2 2 2 2 2 2" xfId="8832" xr:uid="{00000000-0005-0000-0000-0000E8400000}"/>
    <cellStyle name="40% - Accent1 2 2 2 2 2 2 2 2 2" xfId="18746" xr:uid="{00000000-0005-0000-0000-0000E9400000}"/>
    <cellStyle name="40% - Accent1 2 2 2 2 2 2 2 2 2 2" xfId="38578" xr:uid="{00000000-0005-0000-0000-0000EA400000}"/>
    <cellStyle name="40% - Accent1 2 2 2 2 2 2 2 2 3" xfId="28664" xr:uid="{00000000-0005-0000-0000-0000EB400000}"/>
    <cellStyle name="40% - Accent1 2 2 2 2 2 2 2 3" xfId="13789" xr:uid="{00000000-0005-0000-0000-0000EC400000}"/>
    <cellStyle name="40% - Accent1 2 2 2 2 2 2 2 3 2" xfId="33621" xr:uid="{00000000-0005-0000-0000-0000ED400000}"/>
    <cellStyle name="40% - Accent1 2 2 2 2 2 2 2 4" xfId="23707" xr:uid="{00000000-0005-0000-0000-0000EE400000}"/>
    <cellStyle name="40% - Accent1 2 2 2 2 2 2 3" xfId="6830" xr:uid="{00000000-0005-0000-0000-0000EF400000}"/>
    <cellStyle name="40% - Accent1 2 2 2 2 2 2 3 2" xfId="16744" xr:uid="{00000000-0005-0000-0000-0000F0400000}"/>
    <cellStyle name="40% - Accent1 2 2 2 2 2 2 3 2 2" xfId="36576" xr:uid="{00000000-0005-0000-0000-0000F1400000}"/>
    <cellStyle name="40% - Accent1 2 2 2 2 2 2 3 3" xfId="26662" xr:uid="{00000000-0005-0000-0000-0000F2400000}"/>
    <cellStyle name="40% - Accent1 2 2 2 2 2 2 4" xfId="11787" xr:uid="{00000000-0005-0000-0000-0000F3400000}"/>
    <cellStyle name="40% - Accent1 2 2 2 2 2 2 4 2" xfId="31619" xr:uid="{00000000-0005-0000-0000-0000F4400000}"/>
    <cellStyle name="40% - Accent1 2 2 2 2 2 2 5" xfId="21705" xr:uid="{00000000-0005-0000-0000-0000F5400000}"/>
    <cellStyle name="40% - Accent1 2 2 2 2 2 3" xfId="3179" xr:uid="{00000000-0005-0000-0000-0000F6400000}"/>
    <cellStyle name="40% - Accent1 2 2 2 2 2 3 2" xfId="8136" xr:uid="{00000000-0005-0000-0000-0000F7400000}"/>
    <cellStyle name="40% - Accent1 2 2 2 2 2 3 2 2" xfId="18050" xr:uid="{00000000-0005-0000-0000-0000F8400000}"/>
    <cellStyle name="40% - Accent1 2 2 2 2 2 3 2 2 2" xfId="37882" xr:uid="{00000000-0005-0000-0000-0000F9400000}"/>
    <cellStyle name="40% - Accent1 2 2 2 2 2 3 2 3" xfId="27968" xr:uid="{00000000-0005-0000-0000-0000FA400000}"/>
    <cellStyle name="40% - Accent1 2 2 2 2 2 3 3" xfId="13093" xr:uid="{00000000-0005-0000-0000-0000FB400000}"/>
    <cellStyle name="40% - Accent1 2 2 2 2 2 3 3 2" xfId="32925" xr:uid="{00000000-0005-0000-0000-0000FC400000}"/>
    <cellStyle name="40% - Accent1 2 2 2 2 2 3 4" xfId="23011" xr:uid="{00000000-0005-0000-0000-0000FD400000}"/>
    <cellStyle name="40% - Accent1 2 2 2 2 2 4" xfId="2585" xr:uid="{00000000-0005-0000-0000-0000FE400000}"/>
    <cellStyle name="40% - Accent1 2 2 2 2 2 4 2" xfId="7552" xr:uid="{00000000-0005-0000-0000-0000FF400000}"/>
    <cellStyle name="40% - Accent1 2 2 2 2 2 4 2 2" xfId="17466" xr:uid="{00000000-0005-0000-0000-000000410000}"/>
    <cellStyle name="40% - Accent1 2 2 2 2 2 4 2 2 2" xfId="37298" xr:uid="{00000000-0005-0000-0000-000001410000}"/>
    <cellStyle name="40% - Accent1 2 2 2 2 2 4 2 3" xfId="27384" xr:uid="{00000000-0005-0000-0000-000002410000}"/>
    <cellStyle name="40% - Accent1 2 2 2 2 2 4 3" xfId="12509" xr:uid="{00000000-0005-0000-0000-000003410000}"/>
    <cellStyle name="40% - Accent1 2 2 2 2 2 4 3 2" xfId="32341" xr:uid="{00000000-0005-0000-0000-000004410000}"/>
    <cellStyle name="40% - Accent1 2 2 2 2 2 4 4" xfId="22427" xr:uid="{00000000-0005-0000-0000-000005410000}"/>
    <cellStyle name="40% - Accent1 2 2 2 2 2 5" xfId="1158" xr:uid="{00000000-0005-0000-0000-000006410000}"/>
    <cellStyle name="40% - Accent1 2 2 2 2 2 5 2" xfId="6134" xr:uid="{00000000-0005-0000-0000-000007410000}"/>
    <cellStyle name="40% - Accent1 2 2 2 2 2 5 2 2" xfId="16048" xr:uid="{00000000-0005-0000-0000-000008410000}"/>
    <cellStyle name="40% - Accent1 2 2 2 2 2 5 2 2 2" xfId="35880" xr:uid="{00000000-0005-0000-0000-000009410000}"/>
    <cellStyle name="40% - Accent1 2 2 2 2 2 5 2 3" xfId="25966" xr:uid="{00000000-0005-0000-0000-00000A410000}"/>
    <cellStyle name="40% - Accent1 2 2 2 2 2 5 3" xfId="11091" xr:uid="{00000000-0005-0000-0000-00000B410000}"/>
    <cellStyle name="40% - Accent1 2 2 2 2 2 5 3 2" xfId="30923" xr:uid="{00000000-0005-0000-0000-00000C410000}"/>
    <cellStyle name="40% - Accent1 2 2 2 2 2 5 4" xfId="21009" xr:uid="{00000000-0005-0000-0000-00000D410000}"/>
    <cellStyle name="40% - Accent1 2 2 2 2 2 6" xfId="4459" xr:uid="{00000000-0005-0000-0000-00000E410000}"/>
    <cellStyle name="40% - Accent1 2 2 2 2 2 6 2" xfId="9416" xr:uid="{00000000-0005-0000-0000-00000F410000}"/>
    <cellStyle name="40% - Accent1 2 2 2 2 2 6 2 2" xfId="19330" xr:uid="{00000000-0005-0000-0000-000010410000}"/>
    <cellStyle name="40% - Accent1 2 2 2 2 2 6 2 2 2" xfId="39162" xr:uid="{00000000-0005-0000-0000-000011410000}"/>
    <cellStyle name="40% - Accent1 2 2 2 2 2 6 2 3" xfId="29248" xr:uid="{00000000-0005-0000-0000-000012410000}"/>
    <cellStyle name="40% - Accent1 2 2 2 2 2 6 3" xfId="14373" xr:uid="{00000000-0005-0000-0000-000013410000}"/>
    <cellStyle name="40% - Accent1 2 2 2 2 2 6 3 2" xfId="34205" xr:uid="{00000000-0005-0000-0000-000014410000}"/>
    <cellStyle name="40% - Accent1 2 2 2 2 2 6 4" xfId="24291" xr:uid="{00000000-0005-0000-0000-000015410000}"/>
    <cellStyle name="40% - Accent1 2 2 2 2 2 7" xfId="5017" xr:uid="{00000000-0005-0000-0000-000016410000}"/>
    <cellStyle name="40% - Accent1 2 2 2 2 2 7 2" xfId="9974" xr:uid="{00000000-0005-0000-0000-000017410000}"/>
    <cellStyle name="40% - Accent1 2 2 2 2 2 7 2 2" xfId="19888" xr:uid="{00000000-0005-0000-0000-000018410000}"/>
    <cellStyle name="40% - Accent1 2 2 2 2 2 7 2 2 2" xfId="39720" xr:uid="{00000000-0005-0000-0000-000019410000}"/>
    <cellStyle name="40% - Accent1 2 2 2 2 2 7 2 3" xfId="29806" xr:uid="{00000000-0005-0000-0000-00001A410000}"/>
    <cellStyle name="40% - Accent1 2 2 2 2 2 7 3" xfId="14931" xr:uid="{00000000-0005-0000-0000-00001B410000}"/>
    <cellStyle name="40% - Accent1 2 2 2 2 2 7 3 2" xfId="34763" xr:uid="{00000000-0005-0000-0000-00001C410000}"/>
    <cellStyle name="40% - Accent1 2 2 2 2 2 7 4" xfId="24849" xr:uid="{00000000-0005-0000-0000-00001D410000}"/>
    <cellStyle name="40% - Accent1 2 2 2 2 2 8" xfId="5575" xr:uid="{00000000-0005-0000-0000-00001E410000}"/>
    <cellStyle name="40% - Accent1 2 2 2 2 2 8 2" xfId="15489" xr:uid="{00000000-0005-0000-0000-00001F410000}"/>
    <cellStyle name="40% - Accent1 2 2 2 2 2 8 2 2" xfId="35321" xr:uid="{00000000-0005-0000-0000-000020410000}"/>
    <cellStyle name="40% - Accent1 2 2 2 2 2 8 3" xfId="25407" xr:uid="{00000000-0005-0000-0000-000021410000}"/>
    <cellStyle name="40% - Accent1 2 2 2 2 2 9" xfId="10532" xr:uid="{00000000-0005-0000-0000-000022410000}"/>
    <cellStyle name="40% - Accent1 2 2 2 2 2 9 2" xfId="30364" xr:uid="{00000000-0005-0000-0000-000023410000}"/>
    <cellStyle name="40% - Accent1 2 2 2 2 3" xfId="1503" xr:uid="{00000000-0005-0000-0000-000024410000}"/>
    <cellStyle name="40% - Accent1 2 2 2 2 3 2" xfId="3516" xr:uid="{00000000-0005-0000-0000-000025410000}"/>
    <cellStyle name="40% - Accent1 2 2 2 2 3 2 2" xfId="8473" xr:uid="{00000000-0005-0000-0000-000026410000}"/>
    <cellStyle name="40% - Accent1 2 2 2 2 3 2 2 2" xfId="18387" xr:uid="{00000000-0005-0000-0000-000027410000}"/>
    <cellStyle name="40% - Accent1 2 2 2 2 3 2 2 2 2" xfId="38219" xr:uid="{00000000-0005-0000-0000-000028410000}"/>
    <cellStyle name="40% - Accent1 2 2 2 2 3 2 2 3" xfId="28305" xr:uid="{00000000-0005-0000-0000-000029410000}"/>
    <cellStyle name="40% - Accent1 2 2 2 2 3 2 3" xfId="13430" xr:uid="{00000000-0005-0000-0000-00002A410000}"/>
    <cellStyle name="40% - Accent1 2 2 2 2 3 2 3 2" xfId="33262" xr:uid="{00000000-0005-0000-0000-00002B410000}"/>
    <cellStyle name="40% - Accent1 2 2 2 2 3 2 4" xfId="23348" xr:uid="{00000000-0005-0000-0000-00002C410000}"/>
    <cellStyle name="40% - Accent1 2 2 2 2 3 3" xfId="6471" xr:uid="{00000000-0005-0000-0000-00002D410000}"/>
    <cellStyle name="40% - Accent1 2 2 2 2 3 3 2" xfId="16385" xr:uid="{00000000-0005-0000-0000-00002E410000}"/>
    <cellStyle name="40% - Accent1 2 2 2 2 3 3 2 2" xfId="36217" xr:uid="{00000000-0005-0000-0000-00002F410000}"/>
    <cellStyle name="40% - Accent1 2 2 2 2 3 3 3" xfId="26303" xr:uid="{00000000-0005-0000-0000-000030410000}"/>
    <cellStyle name="40% - Accent1 2 2 2 2 3 4" xfId="11428" xr:uid="{00000000-0005-0000-0000-000031410000}"/>
    <cellStyle name="40% - Accent1 2 2 2 2 3 4 2" xfId="31260" xr:uid="{00000000-0005-0000-0000-000032410000}"/>
    <cellStyle name="40% - Accent1 2 2 2 2 3 5" xfId="21346" xr:uid="{00000000-0005-0000-0000-000033410000}"/>
    <cellStyle name="40% - Accent1 2 2 2 2 4" xfId="2898" xr:uid="{00000000-0005-0000-0000-000034410000}"/>
    <cellStyle name="40% - Accent1 2 2 2 2 4 2" xfId="7857" xr:uid="{00000000-0005-0000-0000-000035410000}"/>
    <cellStyle name="40% - Accent1 2 2 2 2 4 2 2" xfId="17771" xr:uid="{00000000-0005-0000-0000-000036410000}"/>
    <cellStyle name="40% - Accent1 2 2 2 2 4 2 2 2" xfId="37603" xr:uid="{00000000-0005-0000-0000-000037410000}"/>
    <cellStyle name="40% - Accent1 2 2 2 2 4 2 3" xfId="27689" xr:uid="{00000000-0005-0000-0000-000038410000}"/>
    <cellStyle name="40% - Accent1 2 2 2 2 4 3" xfId="12814" xr:uid="{00000000-0005-0000-0000-000039410000}"/>
    <cellStyle name="40% - Accent1 2 2 2 2 4 3 2" xfId="32646" xr:uid="{00000000-0005-0000-0000-00003A410000}"/>
    <cellStyle name="40% - Accent1 2 2 2 2 4 4" xfId="22732" xr:uid="{00000000-0005-0000-0000-00003B410000}"/>
    <cellStyle name="40% - Accent1 2 2 2 2 5" xfId="2226" xr:uid="{00000000-0005-0000-0000-00003C410000}"/>
    <cellStyle name="40% - Accent1 2 2 2 2 5 2" xfId="7193" xr:uid="{00000000-0005-0000-0000-00003D410000}"/>
    <cellStyle name="40% - Accent1 2 2 2 2 5 2 2" xfId="17107" xr:uid="{00000000-0005-0000-0000-00003E410000}"/>
    <cellStyle name="40% - Accent1 2 2 2 2 5 2 2 2" xfId="36939" xr:uid="{00000000-0005-0000-0000-00003F410000}"/>
    <cellStyle name="40% - Accent1 2 2 2 2 5 2 3" xfId="27025" xr:uid="{00000000-0005-0000-0000-000040410000}"/>
    <cellStyle name="40% - Accent1 2 2 2 2 5 3" xfId="12150" xr:uid="{00000000-0005-0000-0000-000041410000}"/>
    <cellStyle name="40% - Accent1 2 2 2 2 5 3 2" xfId="31982" xr:uid="{00000000-0005-0000-0000-000042410000}"/>
    <cellStyle name="40% - Accent1 2 2 2 2 5 4" xfId="22068" xr:uid="{00000000-0005-0000-0000-000043410000}"/>
    <cellStyle name="40% - Accent1 2 2 2 2 6" xfId="878" xr:uid="{00000000-0005-0000-0000-000044410000}"/>
    <cellStyle name="40% - Accent1 2 2 2 2 6 2" xfId="5855" xr:uid="{00000000-0005-0000-0000-000045410000}"/>
    <cellStyle name="40% - Accent1 2 2 2 2 6 2 2" xfId="15769" xr:uid="{00000000-0005-0000-0000-000046410000}"/>
    <cellStyle name="40% - Accent1 2 2 2 2 6 2 2 2" xfId="35601" xr:uid="{00000000-0005-0000-0000-000047410000}"/>
    <cellStyle name="40% - Accent1 2 2 2 2 6 2 3" xfId="25687" xr:uid="{00000000-0005-0000-0000-000048410000}"/>
    <cellStyle name="40% - Accent1 2 2 2 2 6 3" xfId="10812" xr:uid="{00000000-0005-0000-0000-000049410000}"/>
    <cellStyle name="40% - Accent1 2 2 2 2 6 3 2" xfId="30644" xr:uid="{00000000-0005-0000-0000-00004A410000}"/>
    <cellStyle name="40% - Accent1 2 2 2 2 6 4" xfId="20730" xr:uid="{00000000-0005-0000-0000-00004B410000}"/>
    <cellStyle name="40% - Accent1 2 2 2 2 7" xfId="4180" xr:uid="{00000000-0005-0000-0000-00004C410000}"/>
    <cellStyle name="40% - Accent1 2 2 2 2 7 2" xfId="9137" xr:uid="{00000000-0005-0000-0000-00004D410000}"/>
    <cellStyle name="40% - Accent1 2 2 2 2 7 2 2" xfId="19051" xr:uid="{00000000-0005-0000-0000-00004E410000}"/>
    <cellStyle name="40% - Accent1 2 2 2 2 7 2 2 2" xfId="38883" xr:uid="{00000000-0005-0000-0000-00004F410000}"/>
    <cellStyle name="40% - Accent1 2 2 2 2 7 2 3" xfId="28969" xr:uid="{00000000-0005-0000-0000-000050410000}"/>
    <cellStyle name="40% - Accent1 2 2 2 2 7 3" xfId="14094" xr:uid="{00000000-0005-0000-0000-000051410000}"/>
    <cellStyle name="40% - Accent1 2 2 2 2 7 3 2" xfId="33926" xr:uid="{00000000-0005-0000-0000-000052410000}"/>
    <cellStyle name="40% - Accent1 2 2 2 2 7 4" xfId="24012" xr:uid="{00000000-0005-0000-0000-000053410000}"/>
    <cellStyle name="40% - Accent1 2 2 2 2 8" xfId="4738" xr:uid="{00000000-0005-0000-0000-000054410000}"/>
    <cellStyle name="40% - Accent1 2 2 2 2 8 2" xfId="9695" xr:uid="{00000000-0005-0000-0000-000055410000}"/>
    <cellStyle name="40% - Accent1 2 2 2 2 8 2 2" xfId="19609" xr:uid="{00000000-0005-0000-0000-000056410000}"/>
    <cellStyle name="40% - Accent1 2 2 2 2 8 2 2 2" xfId="39441" xr:uid="{00000000-0005-0000-0000-000057410000}"/>
    <cellStyle name="40% - Accent1 2 2 2 2 8 2 3" xfId="29527" xr:uid="{00000000-0005-0000-0000-000058410000}"/>
    <cellStyle name="40% - Accent1 2 2 2 2 8 3" xfId="14652" xr:uid="{00000000-0005-0000-0000-000059410000}"/>
    <cellStyle name="40% - Accent1 2 2 2 2 8 3 2" xfId="34484" xr:uid="{00000000-0005-0000-0000-00005A410000}"/>
    <cellStyle name="40% - Accent1 2 2 2 2 8 4" xfId="24570" xr:uid="{00000000-0005-0000-0000-00005B410000}"/>
    <cellStyle name="40% - Accent1 2 2 2 2 9" xfId="5296" xr:uid="{00000000-0005-0000-0000-00005C410000}"/>
    <cellStyle name="40% - Accent1 2 2 2 2 9 2" xfId="15210" xr:uid="{00000000-0005-0000-0000-00005D410000}"/>
    <cellStyle name="40% - Accent1 2 2 2 2 9 2 2" xfId="35042" xr:uid="{00000000-0005-0000-0000-00005E410000}"/>
    <cellStyle name="40% - Accent1 2 2 2 2 9 3" xfId="25128" xr:uid="{00000000-0005-0000-0000-00005F410000}"/>
    <cellStyle name="40% - Accent1 2 2 2 3" xfId="458" xr:uid="{00000000-0005-0000-0000-000060410000}"/>
    <cellStyle name="40% - Accent1 2 2 2 3 10" xfId="20311" xr:uid="{00000000-0005-0000-0000-000061410000}"/>
    <cellStyle name="40% - Accent1 2 2 2 3 2" xfId="1682" xr:uid="{00000000-0005-0000-0000-000062410000}"/>
    <cellStyle name="40% - Accent1 2 2 2 3 2 2" xfId="3695" xr:uid="{00000000-0005-0000-0000-000063410000}"/>
    <cellStyle name="40% - Accent1 2 2 2 3 2 2 2" xfId="8652" xr:uid="{00000000-0005-0000-0000-000064410000}"/>
    <cellStyle name="40% - Accent1 2 2 2 3 2 2 2 2" xfId="18566" xr:uid="{00000000-0005-0000-0000-000065410000}"/>
    <cellStyle name="40% - Accent1 2 2 2 3 2 2 2 2 2" xfId="38398" xr:uid="{00000000-0005-0000-0000-000066410000}"/>
    <cellStyle name="40% - Accent1 2 2 2 3 2 2 2 3" xfId="28484" xr:uid="{00000000-0005-0000-0000-000067410000}"/>
    <cellStyle name="40% - Accent1 2 2 2 3 2 2 3" xfId="13609" xr:uid="{00000000-0005-0000-0000-000068410000}"/>
    <cellStyle name="40% - Accent1 2 2 2 3 2 2 3 2" xfId="33441" xr:uid="{00000000-0005-0000-0000-000069410000}"/>
    <cellStyle name="40% - Accent1 2 2 2 3 2 2 4" xfId="23527" xr:uid="{00000000-0005-0000-0000-00006A410000}"/>
    <cellStyle name="40% - Accent1 2 2 2 3 2 3" xfId="6650" xr:uid="{00000000-0005-0000-0000-00006B410000}"/>
    <cellStyle name="40% - Accent1 2 2 2 3 2 3 2" xfId="16564" xr:uid="{00000000-0005-0000-0000-00006C410000}"/>
    <cellStyle name="40% - Accent1 2 2 2 3 2 3 2 2" xfId="36396" xr:uid="{00000000-0005-0000-0000-00006D410000}"/>
    <cellStyle name="40% - Accent1 2 2 2 3 2 3 3" xfId="26482" xr:uid="{00000000-0005-0000-0000-00006E410000}"/>
    <cellStyle name="40% - Accent1 2 2 2 3 2 4" xfId="11607" xr:uid="{00000000-0005-0000-0000-00006F410000}"/>
    <cellStyle name="40% - Accent1 2 2 2 3 2 4 2" xfId="31439" xr:uid="{00000000-0005-0000-0000-000070410000}"/>
    <cellStyle name="40% - Accent1 2 2 2 3 2 5" xfId="21525" xr:uid="{00000000-0005-0000-0000-000071410000}"/>
    <cellStyle name="40% - Accent1 2 2 2 3 3" xfId="3040" xr:uid="{00000000-0005-0000-0000-000072410000}"/>
    <cellStyle name="40% - Accent1 2 2 2 3 3 2" xfId="7997" xr:uid="{00000000-0005-0000-0000-000073410000}"/>
    <cellStyle name="40% - Accent1 2 2 2 3 3 2 2" xfId="17911" xr:uid="{00000000-0005-0000-0000-000074410000}"/>
    <cellStyle name="40% - Accent1 2 2 2 3 3 2 2 2" xfId="37743" xr:uid="{00000000-0005-0000-0000-000075410000}"/>
    <cellStyle name="40% - Accent1 2 2 2 3 3 2 3" xfId="27829" xr:uid="{00000000-0005-0000-0000-000076410000}"/>
    <cellStyle name="40% - Accent1 2 2 2 3 3 3" xfId="12954" xr:uid="{00000000-0005-0000-0000-000077410000}"/>
    <cellStyle name="40% - Accent1 2 2 2 3 3 3 2" xfId="32786" xr:uid="{00000000-0005-0000-0000-000078410000}"/>
    <cellStyle name="40% - Accent1 2 2 2 3 3 4" xfId="22872" xr:uid="{00000000-0005-0000-0000-000079410000}"/>
    <cellStyle name="40% - Accent1 2 2 2 3 4" xfId="2405" xr:uid="{00000000-0005-0000-0000-00007A410000}"/>
    <cellStyle name="40% - Accent1 2 2 2 3 4 2" xfId="7372" xr:uid="{00000000-0005-0000-0000-00007B410000}"/>
    <cellStyle name="40% - Accent1 2 2 2 3 4 2 2" xfId="17286" xr:uid="{00000000-0005-0000-0000-00007C410000}"/>
    <cellStyle name="40% - Accent1 2 2 2 3 4 2 2 2" xfId="37118" xr:uid="{00000000-0005-0000-0000-00007D410000}"/>
    <cellStyle name="40% - Accent1 2 2 2 3 4 2 3" xfId="27204" xr:uid="{00000000-0005-0000-0000-00007E410000}"/>
    <cellStyle name="40% - Accent1 2 2 2 3 4 3" xfId="12329" xr:uid="{00000000-0005-0000-0000-00007F410000}"/>
    <cellStyle name="40% - Accent1 2 2 2 3 4 3 2" xfId="32161" xr:uid="{00000000-0005-0000-0000-000080410000}"/>
    <cellStyle name="40% - Accent1 2 2 2 3 4 4" xfId="22247" xr:uid="{00000000-0005-0000-0000-000081410000}"/>
    <cellStyle name="40% - Accent1 2 2 2 3 5" xfId="1019" xr:uid="{00000000-0005-0000-0000-000082410000}"/>
    <cellStyle name="40% - Accent1 2 2 2 3 5 2" xfId="5995" xr:uid="{00000000-0005-0000-0000-000083410000}"/>
    <cellStyle name="40% - Accent1 2 2 2 3 5 2 2" xfId="15909" xr:uid="{00000000-0005-0000-0000-000084410000}"/>
    <cellStyle name="40% - Accent1 2 2 2 3 5 2 2 2" xfId="35741" xr:uid="{00000000-0005-0000-0000-000085410000}"/>
    <cellStyle name="40% - Accent1 2 2 2 3 5 2 3" xfId="25827" xr:uid="{00000000-0005-0000-0000-000086410000}"/>
    <cellStyle name="40% - Accent1 2 2 2 3 5 3" xfId="10952" xr:uid="{00000000-0005-0000-0000-000087410000}"/>
    <cellStyle name="40% - Accent1 2 2 2 3 5 3 2" xfId="30784" xr:uid="{00000000-0005-0000-0000-000088410000}"/>
    <cellStyle name="40% - Accent1 2 2 2 3 5 4" xfId="20870" xr:uid="{00000000-0005-0000-0000-000089410000}"/>
    <cellStyle name="40% - Accent1 2 2 2 3 6" xfId="4320" xr:uid="{00000000-0005-0000-0000-00008A410000}"/>
    <cellStyle name="40% - Accent1 2 2 2 3 6 2" xfId="9277" xr:uid="{00000000-0005-0000-0000-00008B410000}"/>
    <cellStyle name="40% - Accent1 2 2 2 3 6 2 2" xfId="19191" xr:uid="{00000000-0005-0000-0000-00008C410000}"/>
    <cellStyle name="40% - Accent1 2 2 2 3 6 2 2 2" xfId="39023" xr:uid="{00000000-0005-0000-0000-00008D410000}"/>
    <cellStyle name="40% - Accent1 2 2 2 3 6 2 3" xfId="29109" xr:uid="{00000000-0005-0000-0000-00008E410000}"/>
    <cellStyle name="40% - Accent1 2 2 2 3 6 3" xfId="14234" xr:uid="{00000000-0005-0000-0000-00008F410000}"/>
    <cellStyle name="40% - Accent1 2 2 2 3 6 3 2" xfId="34066" xr:uid="{00000000-0005-0000-0000-000090410000}"/>
    <cellStyle name="40% - Accent1 2 2 2 3 6 4" xfId="24152" xr:uid="{00000000-0005-0000-0000-000091410000}"/>
    <cellStyle name="40% - Accent1 2 2 2 3 7" xfId="4878" xr:uid="{00000000-0005-0000-0000-000092410000}"/>
    <cellStyle name="40% - Accent1 2 2 2 3 7 2" xfId="9835" xr:uid="{00000000-0005-0000-0000-000093410000}"/>
    <cellStyle name="40% - Accent1 2 2 2 3 7 2 2" xfId="19749" xr:uid="{00000000-0005-0000-0000-000094410000}"/>
    <cellStyle name="40% - Accent1 2 2 2 3 7 2 2 2" xfId="39581" xr:uid="{00000000-0005-0000-0000-000095410000}"/>
    <cellStyle name="40% - Accent1 2 2 2 3 7 2 3" xfId="29667" xr:uid="{00000000-0005-0000-0000-000096410000}"/>
    <cellStyle name="40% - Accent1 2 2 2 3 7 3" xfId="14792" xr:uid="{00000000-0005-0000-0000-000097410000}"/>
    <cellStyle name="40% - Accent1 2 2 2 3 7 3 2" xfId="34624" xr:uid="{00000000-0005-0000-0000-000098410000}"/>
    <cellStyle name="40% - Accent1 2 2 2 3 7 4" xfId="24710" xr:uid="{00000000-0005-0000-0000-000099410000}"/>
    <cellStyle name="40% - Accent1 2 2 2 3 8" xfId="5436" xr:uid="{00000000-0005-0000-0000-00009A410000}"/>
    <cellStyle name="40% - Accent1 2 2 2 3 8 2" xfId="15350" xr:uid="{00000000-0005-0000-0000-00009B410000}"/>
    <cellStyle name="40% - Accent1 2 2 2 3 8 2 2" xfId="35182" xr:uid="{00000000-0005-0000-0000-00009C410000}"/>
    <cellStyle name="40% - Accent1 2 2 2 3 8 3" xfId="25268" xr:uid="{00000000-0005-0000-0000-00009D410000}"/>
    <cellStyle name="40% - Accent1 2 2 2 3 9" xfId="10393" xr:uid="{00000000-0005-0000-0000-00009E410000}"/>
    <cellStyle name="40% - Accent1 2 2 2 3 9 2" xfId="30225" xr:uid="{00000000-0005-0000-0000-00009F410000}"/>
    <cellStyle name="40% - Accent1 2 2 2 4" xfId="1323" xr:uid="{00000000-0005-0000-0000-0000A0410000}"/>
    <cellStyle name="40% - Accent1 2 2 2 4 2" xfId="3336" xr:uid="{00000000-0005-0000-0000-0000A1410000}"/>
    <cellStyle name="40% - Accent1 2 2 2 4 2 2" xfId="8293" xr:uid="{00000000-0005-0000-0000-0000A2410000}"/>
    <cellStyle name="40% - Accent1 2 2 2 4 2 2 2" xfId="18207" xr:uid="{00000000-0005-0000-0000-0000A3410000}"/>
    <cellStyle name="40% - Accent1 2 2 2 4 2 2 2 2" xfId="38039" xr:uid="{00000000-0005-0000-0000-0000A4410000}"/>
    <cellStyle name="40% - Accent1 2 2 2 4 2 2 3" xfId="28125" xr:uid="{00000000-0005-0000-0000-0000A5410000}"/>
    <cellStyle name="40% - Accent1 2 2 2 4 2 3" xfId="13250" xr:uid="{00000000-0005-0000-0000-0000A6410000}"/>
    <cellStyle name="40% - Accent1 2 2 2 4 2 3 2" xfId="33082" xr:uid="{00000000-0005-0000-0000-0000A7410000}"/>
    <cellStyle name="40% - Accent1 2 2 2 4 2 4" xfId="23168" xr:uid="{00000000-0005-0000-0000-0000A8410000}"/>
    <cellStyle name="40% - Accent1 2 2 2 4 3" xfId="6291" xr:uid="{00000000-0005-0000-0000-0000A9410000}"/>
    <cellStyle name="40% - Accent1 2 2 2 4 3 2" xfId="16205" xr:uid="{00000000-0005-0000-0000-0000AA410000}"/>
    <cellStyle name="40% - Accent1 2 2 2 4 3 2 2" xfId="36037" xr:uid="{00000000-0005-0000-0000-0000AB410000}"/>
    <cellStyle name="40% - Accent1 2 2 2 4 3 3" xfId="26123" xr:uid="{00000000-0005-0000-0000-0000AC410000}"/>
    <cellStyle name="40% - Accent1 2 2 2 4 4" xfId="11248" xr:uid="{00000000-0005-0000-0000-0000AD410000}"/>
    <cellStyle name="40% - Accent1 2 2 2 4 4 2" xfId="31080" xr:uid="{00000000-0005-0000-0000-0000AE410000}"/>
    <cellStyle name="40% - Accent1 2 2 2 4 5" xfId="21166" xr:uid="{00000000-0005-0000-0000-0000AF410000}"/>
    <cellStyle name="40% - Accent1 2 2 2 5" xfId="2758" xr:uid="{00000000-0005-0000-0000-0000B0410000}"/>
    <cellStyle name="40% - Accent1 2 2 2 5 2" xfId="7718" xr:uid="{00000000-0005-0000-0000-0000B1410000}"/>
    <cellStyle name="40% - Accent1 2 2 2 5 2 2" xfId="17632" xr:uid="{00000000-0005-0000-0000-0000B2410000}"/>
    <cellStyle name="40% - Accent1 2 2 2 5 2 2 2" xfId="37464" xr:uid="{00000000-0005-0000-0000-0000B3410000}"/>
    <cellStyle name="40% - Accent1 2 2 2 5 2 3" xfId="27550" xr:uid="{00000000-0005-0000-0000-0000B4410000}"/>
    <cellStyle name="40% - Accent1 2 2 2 5 3" xfId="12675" xr:uid="{00000000-0005-0000-0000-0000B5410000}"/>
    <cellStyle name="40% - Accent1 2 2 2 5 3 2" xfId="32507" xr:uid="{00000000-0005-0000-0000-0000B6410000}"/>
    <cellStyle name="40% - Accent1 2 2 2 5 4" xfId="22593" xr:uid="{00000000-0005-0000-0000-0000B7410000}"/>
    <cellStyle name="40% - Accent1 2 2 2 6" xfId="2046" xr:uid="{00000000-0005-0000-0000-0000B8410000}"/>
    <cellStyle name="40% - Accent1 2 2 2 6 2" xfId="7013" xr:uid="{00000000-0005-0000-0000-0000B9410000}"/>
    <cellStyle name="40% - Accent1 2 2 2 6 2 2" xfId="16927" xr:uid="{00000000-0005-0000-0000-0000BA410000}"/>
    <cellStyle name="40% - Accent1 2 2 2 6 2 2 2" xfId="36759" xr:uid="{00000000-0005-0000-0000-0000BB410000}"/>
    <cellStyle name="40% - Accent1 2 2 2 6 2 3" xfId="26845" xr:uid="{00000000-0005-0000-0000-0000BC410000}"/>
    <cellStyle name="40% - Accent1 2 2 2 6 3" xfId="11970" xr:uid="{00000000-0005-0000-0000-0000BD410000}"/>
    <cellStyle name="40% - Accent1 2 2 2 6 3 2" xfId="31802" xr:uid="{00000000-0005-0000-0000-0000BE410000}"/>
    <cellStyle name="40% - Accent1 2 2 2 6 4" xfId="21888" xr:uid="{00000000-0005-0000-0000-0000BF410000}"/>
    <cellStyle name="40% - Accent1 2 2 2 7" xfId="739" xr:uid="{00000000-0005-0000-0000-0000C0410000}"/>
    <cellStyle name="40% - Accent1 2 2 2 7 2" xfId="5716" xr:uid="{00000000-0005-0000-0000-0000C1410000}"/>
    <cellStyle name="40% - Accent1 2 2 2 7 2 2" xfId="15630" xr:uid="{00000000-0005-0000-0000-0000C2410000}"/>
    <cellStyle name="40% - Accent1 2 2 2 7 2 2 2" xfId="35462" xr:uid="{00000000-0005-0000-0000-0000C3410000}"/>
    <cellStyle name="40% - Accent1 2 2 2 7 2 3" xfId="25548" xr:uid="{00000000-0005-0000-0000-0000C4410000}"/>
    <cellStyle name="40% - Accent1 2 2 2 7 3" xfId="10673" xr:uid="{00000000-0005-0000-0000-0000C5410000}"/>
    <cellStyle name="40% - Accent1 2 2 2 7 3 2" xfId="30505" xr:uid="{00000000-0005-0000-0000-0000C6410000}"/>
    <cellStyle name="40% - Accent1 2 2 2 7 4" xfId="20591" xr:uid="{00000000-0005-0000-0000-0000C7410000}"/>
    <cellStyle name="40% - Accent1 2 2 2 8" xfId="4041" xr:uid="{00000000-0005-0000-0000-0000C8410000}"/>
    <cellStyle name="40% - Accent1 2 2 2 8 2" xfId="8998" xr:uid="{00000000-0005-0000-0000-0000C9410000}"/>
    <cellStyle name="40% - Accent1 2 2 2 8 2 2" xfId="18912" xr:uid="{00000000-0005-0000-0000-0000CA410000}"/>
    <cellStyle name="40% - Accent1 2 2 2 8 2 2 2" xfId="38744" xr:uid="{00000000-0005-0000-0000-0000CB410000}"/>
    <cellStyle name="40% - Accent1 2 2 2 8 2 3" xfId="28830" xr:uid="{00000000-0005-0000-0000-0000CC410000}"/>
    <cellStyle name="40% - Accent1 2 2 2 8 3" xfId="13955" xr:uid="{00000000-0005-0000-0000-0000CD410000}"/>
    <cellStyle name="40% - Accent1 2 2 2 8 3 2" xfId="33787" xr:uid="{00000000-0005-0000-0000-0000CE410000}"/>
    <cellStyle name="40% - Accent1 2 2 2 8 4" xfId="23873" xr:uid="{00000000-0005-0000-0000-0000CF410000}"/>
    <cellStyle name="40% - Accent1 2 2 2 9" xfId="4599" xr:uid="{00000000-0005-0000-0000-0000D0410000}"/>
    <cellStyle name="40% - Accent1 2 2 2 9 2" xfId="9556" xr:uid="{00000000-0005-0000-0000-0000D1410000}"/>
    <cellStyle name="40% - Accent1 2 2 2 9 2 2" xfId="19470" xr:uid="{00000000-0005-0000-0000-0000D2410000}"/>
    <cellStyle name="40% - Accent1 2 2 2 9 2 2 2" xfId="39302" xr:uid="{00000000-0005-0000-0000-0000D3410000}"/>
    <cellStyle name="40% - Accent1 2 2 2 9 2 3" xfId="29388" xr:uid="{00000000-0005-0000-0000-0000D4410000}"/>
    <cellStyle name="40% - Accent1 2 2 2 9 3" xfId="14513" xr:uid="{00000000-0005-0000-0000-0000D5410000}"/>
    <cellStyle name="40% - Accent1 2 2 2 9 3 2" xfId="34345" xr:uid="{00000000-0005-0000-0000-0000D6410000}"/>
    <cellStyle name="40% - Accent1 2 2 2 9 4" xfId="24431" xr:uid="{00000000-0005-0000-0000-0000D7410000}"/>
    <cellStyle name="40% - Accent1 2 2 3" xfId="249" xr:uid="{00000000-0005-0000-0000-0000D8410000}"/>
    <cellStyle name="40% - Accent1 2 2 3 10" xfId="10187" xr:uid="{00000000-0005-0000-0000-0000D9410000}"/>
    <cellStyle name="40% - Accent1 2 2 3 10 2" xfId="30019" xr:uid="{00000000-0005-0000-0000-0000DA410000}"/>
    <cellStyle name="40% - Accent1 2 2 3 11" xfId="20105" xr:uid="{00000000-0005-0000-0000-0000DB410000}"/>
    <cellStyle name="40% - Accent1 2 2 3 2" xfId="531" xr:uid="{00000000-0005-0000-0000-0000DC410000}"/>
    <cellStyle name="40% - Accent1 2 2 3 2 10" xfId="20384" xr:uid="{00000000-0005-0000-0000-0000DD410000}"/>
    <cellStyle name="40% - Accent1 2 2 3 2 2" xfId="1772" xr:uid="{00000000-0005-0000-0000-0000DE410000}"/>
    <cellStyle name="40% - Accent1 2 2 3 2 2 2" xfId="3785" xr:uid="{00000000-0005-0000-0000-0000DF410000}"/>
    <cellStyle name="40% - Accent1 2 2 3 2 2 2 2" xfId="8742" xr:uid="{00000000-0005-0000-0000-0000E0410000}"/>
    <cellStyle name="40% - Accent1 2 2 3 2 2 2 2 2" xfId="18656" xr:uid="{00000000-0005-0000-0000-0000E1410000}"/>
    <cellStyle name="40% - Accent1 2 2 3 2 2 2 2 2 2" xfId="38488" xr:uid="{00000000-0005-0000-0000-0000E2410000}"/>
    <cellStyle name="40% - Accent1 2 2 3 2 2 2 2 3" xfId="28574" xr:uid="{00000000-0005-0000-0000-0000E3410000}"/>
    <cellStyle name="40% - Accent1 2 2 3 2 2 2 3" xfId="13699" xr:uid="{00000000-0005-0000-0000-0000E4410000}"/>
    <cellStyle name="40% - Accent1 2 2 3 2 2 2 3 2" xfId="33531" xr:uid="{00000000-0005-0000-0000-0000E5410000}"/>
    <cellStyle name="40% - Accent1 2 2 3 2 2 2 4" xfId="23617" xr:uid="{00000000-0005-0000-0000-0000E6410000}"/>
    <cellStyle name="40% - Accent1 2 2 3 2 2 3" xfId="6740" xr:uid="{00000000-0005-0000-0000-0000E7410000}"/>
    <cellStyle name="40% - Accent1 2 2 3 2 2 3 2" xfId="16654" xr:uid="{00000000-0005-0000-0000-0000E8410000}"/>
    <cellStyle name="40% - Accent1 2 2 3 2 2 3 2 2" xfId="36486" xr:uid="{00000000-0005-0000-0000-0000E9410000}"/>
    <cellStyle name="40% - Accent1 2 2 3 2 2 3 3" xfId="26572" xr:uid="{00000000-0005-0000-0000-0000EA410000}"/>
    <cellStyle name="40% - Accent1 2 2 3 2 2 4" xfId="11697" xr:uid="{00000000-0005-0000-0000-0000EB410000}"/>
    <cellStyle name="40% - Accent1 2 2 3 2 2 4 2" xfId="31529" xr:uid="{00000000-0005-0000-0000-0000EC410000}"/>
    <cellStyle name="40% - Accent1 2 2 3 2 2 5" xfId="21615" xr:uid="{00000000-0005-0000-0000-0000ED410000}"/>
    <cellStyle name="40% - Accent1 2 2 3 2 3" xfId="3113" xr:uid="{00000000-0005-0000-0000-0000EE410000}"/>
    <cellStyle name="40% - Accent1 2 2 3 2 3 2" xfId="8070" xr:uid="{00000000-0005-0000-0000-0000EF410000}"/>
    <cellStyle name="40% - Accent1 2 2 3 2 3 2 2" xfId="17984" xr:uid="{00000000-0005-0000-0000-0000F0410000}"/>
    <cellStyle name="40% - Accent1 2 2 3 2 3 2 2 2" xfId="37816" xr:uid="{00000000-0005-0000-0000-0000F1410000}"/>
    <cellStyle name="40% - Accent1 2 2 3 2 3 2 3" xfId="27902" xr:uid="{00000000-0005-0000-0000-0000F2410000}"/>
    <cellStyle name="40% - Accent1 2 2 3 2 3 3" xfId="13027" xr:uid="{00000000-0005-0000-0000-0000F3410000}"/>
    <cellStyle name="40% - Accent1 2 2 3 2 3 3 2" xfId="32859" xr:uid="{00000000-0005-0000-0000-0000F4410000}"/>
    <cellStyle name="40% - Accent1 2 2 3 2 3 4" xfId="22945" xr:uid="{00000000-0005-0000-0000-0000F5410000}"/>
    <cellStyle name="40% - Accent1 2 2 3 2 4" xfId="2495" xr:uid="{00000000-0005-0000-0000-0000F6410000}"/>
    <cellStyle name="40% - Accent1 2 2 3 2 4 2" xfId="7462" xr:uid="{00000000-0005-0000-0000-0000F7410000}"/>
    <cellStyle name="40% - Accent1 2 2 3 2 4 2 2" xfId="17376" xr:uid="{00000000-0005-0000-0000-0000F8410000}"/>
    <cellStyle name="40% - Accent1 2 2 3 2 4 2 2 2" xfId="37208" xr:uid="{00000000-0005-0000-0000-0000F9410000}"/>
    <cellStyle name="40% - Accent1 2 2 3 2 4 2 3" xfId="27294" xr:uid="{00000000-0005-0000-0000-0000FA410000}"/>
    <cellStyle name="40% - Accent1 2 2 3 2 4 3" xfId="12419" xr:uid="{00000000-0005-0000-0000-0000FB410000}"/>
    <cellStyle name="40% - Accent1 2 2 3 2 4 3 2" xfId="32251" xr:uid="{00000000-0005-0000-0000-0000FC410000}"/>
    <cellStyle name="40% - Accent1 2 2 3 2 4 4" xfId="22337" xr:uid="{00000000-0005-0000-0000-0000FD410000}"/>
    <cellStyle name="40% - Accent1 2 2 3 2 5" xfId="1092" xr:uid="{00000000-0005-0000-0000-0000FE410000}"/>
    <cellStyle name="40% - Accent1 2 2 3 2 5 2" xfId="6068" xr:uid="{00000000-0005-0000-0000-0000FF410000}"/>
    <cellStyle name="40% - Accent1 2 2 3 2 5 2 2" xfId="15982" xr:uid="{00000000-0005-0000-0000-000000420000}"/>
    <cellStyle name="40% - Accent1 2 2 3 2 5 2 2 2" xfId="35814" xr:uid="{00000000-0005-0000-0000-000001420000}"/>
    <cellStyle name="40% - Accent1 2 2 3 2 5 2 3" xfId="25900" xr:uid="{00000000-0005-0000-0000-000002420000}"/>
    <cellStyle name="40% - Accent1 2 2 3 2 5 3" xfId="11025" xr:uid="{00000000-0005-0000-0000-000003420000}"/>
    <cellStyle name="40% - Accent1 2 2 3 2 5 3 2" xfId="30857" xr:uid="{00000000-0005-0000-0000-000004420000}"/>
    <cellStyle name="40% - Accent1 2 2 3 2 5 4" xfId="20943" xr:uid="{00000000-0005-0000-0000-000005420000}"/>
    <cellStyle name="40% - Accent1 2 2 3 2 6" xfId="4393" xr:uid="{00000000-0005-0000-0000-000006420000}"/>
    <cellStyle name="40% - Accent1 2 2 3 2 6 2" xfId="9350" xr:uid="{00000000-0005-0000-0000-000007420000}"/>
    <cellStyle name="40% - Accent1 2 2 3 2 6 2 2" xfId="19264" xr:uid="{00000000-0005-0000-0000-000008420000}"/>
    <cellStyle name="40% - Accent1 2 2 3 2 6 2 2 2" xfId="39096" xr:uid="{00000000-0005-0000-0000-000009420000}"/>
    <cellStyle name="40% - Accent1 2 2 3 2 6 2 3" xfId="29182" xr:uid="{00000000-0005-0000-0000-00000A420000}"/>
    <cellStyle name="40% - Accent1 2 2 3 2 6 3" xfId="14307" xr:uid="{00000000-0005-0000-0000-00000B420000}"/>
    <cellStyle name="40% - Accent1 2 2 3 2 6 3 2" xfId="34139" xr:uid="{00000000-0005-0000-0000-00000C420000}"/>
    <cellStyle name="40% - Accent1 2 2 3 2 6 4" xfId="24225" xr:uid="{00000000-0005-0000-0000-00000D420000}"/>
    <cellStyle name="40% - Accent1 2 2 3 2 7" xfId="4951" xr:uid="{00000000-0005-0000-0000-00000E420000}"/>
    <cellStyle name="40% - Accent1 2 2 3 2 7 2" xfId="9908" xr:uid="{00000000-0005-0000-0000-00000F420000}"/>
    <cellStyle name="40% - Accent1 2 2 3 2 7 2 2" xfId="19822" xr:uid="{00000000-0005-0000-0000-000010420000}"/>
    <cellStyle name="40% - Accent1 2 2 3 2 7 2 2 2" xfId="39654" xr:uid="{00000000-0005-0000-0000-000011420000}"/>
    <cellStyle name="40% - Accent1 2 2 3 2 7 2 3" xfId="29740" xr:uid="{00000000-0005-0000-0000-000012420000}"/>
    <cellStyle name="40% - Accent1 2 2 3 2 7 3" xfId="14865" xr:uid="{00000000-0005-0000-0000-000013420000}"/>
    <cellStyle name="40% - Accent1 2 2 3 2 7 3 2" xfId="34697" xr:uid="{00000000-0005-0000-0000-000014420000}"/>
    <cellStyle name="40% - Accent1 2 2 3 2 7 4" xfId="24783" xr:uid="{00000000-0005-0000-0000-000015420000}"/>
    <cellStyle name="40% - Accent1 2 2 3 2 8" xfId="5509" xr:uid="{00000000-0005-0000-0000-000016420000}"/>
    <cellStyle name="40% - Accent1 2 2 3 2 8 2" xfId="15423" xr:uid="{00000000-0005-0000-0000-000017420000}"/>
    <cellStyle name="40% - Accent1 2 2 3 2 8 2 2" xfId="35255" xr:uid="{00000000-0005-0000-0000-000018420000}"/>
    <cellStyle name="40% - Accent1 2 2 3 2 8 3" xfId="25341" xr:uid="{00000000-0005-0000-0000-000019420000}"/>
    <cellStyle name="40% - Accent1 2 2 3 2 9" xfId="10466" xr:uid="{00000000-0005-0000-0000-00001A420000}"/>
    <cellStyle name="40% - Accent1 2 2 3 2 9 2" xfId="30298" xr:uid="{00000000-0005-0000-0000-00001B420000}"/>
    <cellStyle name="40% - Accent1 2 2 3 3" xfId="1413" xr:uid="{00000000-0005-0000-0000-00001C420000}"/>
    <cellStyle name="40% - Accent1 2 2 3 3 2" xfId="3426" xr:uid="{00000000-0005-0000-0000-00001D420000}"/>
    <cellStyle name="40% - Accent1 2 2 3 3 2 2" xfId="8383" xr:uid="{00000000-0005-0000-0000-00001E420000}"/>
    <cellStyle name="40% - Accent1 2 2 3 3 2 2 2" xfId="18297" xr:uid="{00000000-0005-0000-0000-00001F420000}"/>
    <cellStyle name="40% - Accent1 2 2 3 3 2 2 2 2" xfId="38129" xr:uid="{00000000-0005-0000-0000-000020420000}"/>
    <cellStyle name="40% - Accent1 2 2 3 3 2 2 3" xfId="28215" xr:uid="{00000000-0005-0000-0000-000021420000}"/>
    <cellStyle name="40% - Accent1 2 2 3 3 2 3" xfId="13340" xr:uid="{00000000-0005-0000-0000-000022420000}"/>
    <cellStyle name="40% - Accent1 2 2 3 3 2 3 2" xfId="33172" xr:uid="{00000000-0005-0000-0000-000023420000}"/>
    <cellStyle name="40% - Accent1 2 2 3 3 2 4" xfId="23258" xr:uid="{00000000-0005-0000-0000-000024420000}"/>
    <cellStyle name="40% - Accent1 2 2 3 3 3" xfId="6381" xr:uid="{00000000-0005-0000-0000-000025420000}"/>
    <cellStyle name="40% - Accent1 2 2 3 3 3 2" xfId="16295" xr:uid="{00000000-0005-0000-0000-000026420000}"/>
    <cellStyle name="40% - Accent1 2 2 3 3 3 2 2" xfId="36127" xr:uid="{00000000-0005-0000-0000-000027420000}"/>
    <cellStyle name="40% - Accent1 2 2 3 3 3 3" xfId="26213" xr:uid="{00000000-0005-0000-0000-000028420000}"/>
    <cellStyle name="40% - Accent1 2 2 3 3 4" xfId="11338" xr:uid="{00000000-0005-0000-0000-000029420000}"/>
    <cellStyle name="40% - Accent1 2 2 3 3 4 2" xfId="31170" xr:uid="{00000000-0005-0000-0000-00002A420000}"/>
    <cellStyle name="40% - Accent1 2 2 3 3 5" xfId="21256" xr:uid="{00000000-0005-0000-0000-00002B420000}"/>
    <cellStyle name="40% - Accent1 2 2 3 4" xfId="2832" xr:uid="{00000000-0005-0000-0000-00002C420000}"/>
    <cellStyle name="40% - Accent1 2 2 3 4 2" xfId="7791" xr:uid="{00000000-0005-0000-0000-00002D420000}"/>
    <cellStyle name="40% - Accent1 2 2 3 4 2 2" xfId="17705" xr:uid="{00000000-0005-0000-0000-00002E420000}"/>
    <cellStyle name="40% - Accent1 2 2 3 4 2 2 2" xfId="37537" xr:uid="{00000000-0005-0000-0000-00002F420000}"/>
    <cellStyle name="40% - Accent1 2 2 3 4 2 3" xfId="27623" xr:uid="{00000000-0005-0000-0000-000030420000}"/>
    <cellStyle name="40% - Accent1 2 2 3 4 3" xfId="12748" xr:uid="{00000000-0005-0000-0000-000031420000}"/>
    <cellStyle name="40% - Accent1 2 2 3 4 3 2" xfId="32580" xr:uid="{00000000-0005-0000-0000-000032420000}"/>
    <cellStyle name="40% - Accent1 2 2 3 4 4" xfId="22666" xr:uid="{00000000-0005-0000-0000-000033420000}"/>
    <cellStyle name="40% - Accent1 2 2 3 5" xfId="2136" xr:uid="{00000000-0005-0000-0000-000034420000}"/>
    <cellStyle name="40% - Accent1 2 2 3 5 2" xfId="7103" xr:uid="{00000000-0005-0000-0000-000035420000}"/>
    <cellStyle name="40% - Accent1 2 2 3 5 2 2" xfId="17017" xr:uid="{00000000-0005-0000-0000-000036420000}"/>
    <cellStyle name="40% - Accent1 2 2 3 5 2 2 2" xfId="36849" xr:uid="{00000000-0005-0000-0000-000037420000}"/>
    <cellStyle name="40% - Accent1 2 2 3 5 2 3" xfId="26935" xr:uid="{00000000-0005-0000-0000-000038420000}"/>
    <cellStyle name="40% - Accent1 2 2 3 5 3" xfId="12060" xr:uid="{00000000-0005-0000-0000-000039420000}"/>
    <cellStyle name="40% - Accent1 2 2 3 5 3 2" xfId="31892" xr:uid="{00000000-0005-0000-0000-00003A420000}"/>
    <cellStyle name="40% - Accent1 2 2 3 5 4" xfId="21978" xr:uid="{00000000-0005-0000-0000-00003B420000}"/>
    <cellStyle name="40% - Accent1 2 2 3 6" xfId="812" xr:uid="{00000000-0005-0000-0000-00003C420000}"/>
    <cellStyle name="40% - Accent1 2 2 3 6 2" xfId="5789" xr:uid="{00000000-0005-0000-0000-00003D420000}"/>
    <cellStyle name="40% - Accent1 2 2 3 6 2 2" xfId="15703" xr:uid="{00000000-0005-0000-0000-00003E420000}"/>
    <cellStyle name="40% - Accent1 2 2 3 6 2 2 2" xfId="35535" xr:uid="{00000000-0005-0000-0000-00003F420000}"/>
    <cellStyle name="40% - Accent1 2 2 3 6 2 3" xfId="25621" xr:uid="{00000000-0005-0000-0000-000040420000}"/>
    <cellStyle name="40% - Accent1 2 2 3 6 3" xfId="10746" xr:uid="{00000000-0005-0000-0000-000041420000}"/>
    <cellStyle name="40% - Accent1 2 2 3 6 3 2" xfId="30578" xr:uid="{00000000-0005-0000-0000-000042420000}"/>
    <cellStyle name="40% - Accent1 2 2 3 6 4" xfId="20664" xr:uid="{00000000-0005-0000-0000-000043420000}"/>
    <cellStyle name="40% - Accent1 2 2 3 7" xfId="4114" xr:uid="{00000000-0005-0000-0000-000044420000}"/>
    <cellStyle name="40% - Accent1 2 2 3 7 2" xfId="9071" xr:uid="{00000000-0005-0000-0000-000045420000}"/>
    <cellStyle name="40% - Accent1 2 2 3 7 2 2" xfId="18985" xr:uid="{00000000-0005-0000-0000-000046420000}"/>
    <cellStyle name="40% - Accent1 2 2 3 7 2 2 2" xfId="38817" xr:uid="{00000000-0005-0000-0000-000047420000}"/>
    <cellStyle name="40% - Accent1 2 2 3 7 2 3" xfId="28903" xr:uid="{00000000-0005-0000-0000-000048420000}"/>
    <cellStyle name="40% - Accent1 2 2 3 7 3" xfId="14028" xr:uid="{00000000-0005-0000-0000-000049420000}"/>
    <cellStyle name="40% - Accent1 2 2 3 7 3 2" xfId="33860" xr:uid="{00000000-0005-0000-0000-00004A420000}"/>
    <cellStyle name="40% - Accent1 2 2 3 7 4" xfId="23946" xr:uid="{00000000-0005-0000-0000-00004B420000}"/>
    <cellStyle name="40% - Accent1 2 2 3 8" xfId="4672" xr:uid="{00000000-0005-0000-0000-00004C420000}"/>
    <cellStyle name="40% - Accent1 2 2 3 8 2" xfId="9629" xr:uid="{00000000-0005-0000-0000-00004D420000}"/>
    <cellStyle name="40% - Accent1 2 2 3 8 2 2" xfId="19543" xr:uid="{00000000-0005-0000-0000-00004E420000}"/>
    <cellStyle name="40% - Accent1 2 2 3 8 2 2 2" xfId="39375" xr:uid="{00000000-0005-0000-0000-00004F420000}"/>
    <cellStyle name="40% - Accent1 2 2 3 8 2 3" xfId="29461" xr:uid="{00000000-0005-0000-0000-000050420000}"/>
    <cellStyle name="40% - Accent1 2 2 3 8 3" xfId="14586" xr:uid="{00000000-0005-0000-0000-000051420000}"/>
    <cellStyle name="40% - Accent1 2 2 3 8 3 2" xfId="34418" xr:uid="{00000000-0005-0000-0000-000052420000}"/>
    <cellStyle name="40% - Accent1 2 2 3 8 4" xfId="24504" xr:uid="{00000000-0005-0000-0000-000053420000}"/>
    <cellStyle name="40% - Accent1 2 2 3 9" xfId="5230" xr:uid="{00000000-0005-0000-0000-000054420000}"/>
    <cellStyle name="40% - Accent1 2 2 3 9 2" xfId="15144" xr:uid="{00000000-0005-0000-0000-000055420000}"/>
    <cellStyle name="40% - Accent1 2 2 3 9 2 2" xfId="34976" xr:uid="{00000000-0005-0000-0000-000056420000}"/>
    <cellStyle name="40% - Accent1 2 2 3 9 3" xfId="25062" xr:uid="{00000000-0005-0000-0000-000057420000}"/>
    <cellStyle name="40% - Accent1 2 2 4" xfId="392" xr:uid="{00000000-0005-0000-0000-000058420000}"/>
    <cellStyle name="40% - Accent1 2 2 4 10" xfId="20245" xr:uid="{00000000-0005-0000-0000-000059420000}"/>
    <cellStyle name="40% - Accent1 2 2 4 2" xfId="1592" xr:uid="{00000000-0005-0000-0000-00005A420000}"/>
    <cellStyle name="40% - Accent1 2 2 4 2 2" xfId="3605" xr:uid="{00000000-0005-0000-0000-00005B420000}"/>
    <cellStyle name="40% - Accent1 2 2 4 2 2 2" xfId="8562" xr:uid="{00000000-0005-0000-0000-00005C420000}"/>
    <cellStyle name="40% - Accent1 2 2 4 2 2 2 2" xfId="18476" xr:uid="{00000000-0005-0000-0000-00005D420000}"/>
    <cellStyle name="40% - Accent1 2 2 4 2 2 2 2 2" xfId="38308" xr:uid="{00000000-0005-0000-0000-00005E420000}"/>
    <cellStyle name="40% - Accent1 2 2 4 2 2 2 3" xfId="28394" xr:uid="{00000000-0005-0000-0000-00005F420000}"/>
    <cellStyle name="40% - Accent1 2 2 4 2 2 3" xfId="13519" xr:uid="{00000000-0005-0000-0000-000060420000}"/>
    <cellStyle name="40% - Accent1 2 2 4 2 2 3 2" xfId="33351" xr:uid="{00000000-0005-0000-0000-000061420000}"/>
    <cellStyle name="40% - Accent1 2 2 4 2 2 4" xfId="23437" xr:uid="{00000000-0005-0000-0000-000062420000}"/>
    <cellStyle name="40% - Accent1 2 2 4 2 3" xfId="6560" xr:uid="{00000000-0005-0000-0000-000063420000}"/>
    <cellStyle name="40% - Accent1 2 2 4 2 3 2" xfId="16474" xr:uid="{00000000-0005-0000-0000-000064420000}"/>
    <cellStyle name="40% - Accent1 2 2 4 2 3 2 2" xfId="36306" xr:uid="{00000000-0005-0000-0000-000065420000}"/>
    <cellStyle name="40% - Accent1 2 2 4 2 3 3" xfId="26392" xr:uid="{00000000-0005-0000-0000-000066420000}"/>
    <cellStyle name="40% - Accent1 2 2 4 2 4" xfId="11517" xr:uid="{00000000-0005-0000-0000-000067420000}"/>
    <cellStyle name="40% - Accent1 2 2 4 2 4 2" xfId="31349" xr:uid="{00000000-0005-0000-0000-000068420000}"/>
    <cellStyle name="40% - Accent1 2 2 4 2 5" xfId="21435" xr:uid="{00000000-0005-0000-0000-000069420000}"/>
    <cellStyle name="40% - Accent1 2 2 4 3" xfId="2974" xr:uid="{00000000-0005-0000-0000-00006A420000}"/>
    <cellStyle name="40% - Accent1 2 2 4 3 2" xfId="7931" xr:uid="{00000000-0005-0000-0000-00006B420000}"/>
    <cellStyle name="40% - Accent1 2 2 4 3 2 2" xfId="17845" xr:uid="{00000000-0005-0000-0000-00006C420000}"/>
    <cellStyle name="40% - Accent1 2 2 4 3 2 2 2" xfId="37677" xr:uid="{00000000-0005-0000-0000-00006D420000}"/>
    <cellStyle name="40% - Accent1 2 2 4 3 2 3" xfId="27763" xr:uid="{00000000-0005-0000-0000-00006E420000}"/>
    <cellStyle name="40% - Accent1 2 2 4 3 3" xfId="12888" xr:uid="{00000000-0005-0000-0000-00006F420000}"/>
    <cellStyle name="40% - Accent1 2 2 4 3 3 2" xfId="32720" xr:uid="{00000000-0005-0000-0000-000070420000}"/>
    <cellStyle name="40% - Accent1 2 2 4 3 4" xfId="22806" xr:uid="{00000000-0005-0000-0000-000071420000}"/>
    <cellStyle name="40% - Accent1 2 2 4 4" xfId="2315" xr:uid="{00000000-0005-0000-0000-000072420000}"/>
    <cellStyle name="40% - Accent1 2 2 4 4 2" xfId="7282" xr:uid="{00000000-0005-0000-0000-000073420000}"/>
    <cellStyle name="40% - Accent1 2 2 4 4 2 2" xfId="17196" xr:uid="{00000000-0005-0000-0000-000074420000}"/>
    <cellStyle name="40% - Accent1 2 2 4 4 2 2 2" xfId="37028" xr:uid="{00000000-0005-0000-0000-000075420000}"/>
    <cellStyle name="40% - Accent1 2 2 4 4 2 3" xfId="27114" xr:uid="{00000000-0005-0000-0000-000076420000}"/>
    <cellStyle name="40% - Accent1 2 2 4 4 3" xfId="12239" xr:uid="{00000000-0005-0000-0000-000077420000}"/>
    <cellStyle name="40% - Accent1 2 2 4 4 3 2" xfId="32071" xr:uid="{00000000-0005-0000-0000-000078420000}"/>
    <cellStyle name="40% - Accent1 2 2 4 4 4" xfId="22157" xr:uid="{00000000-0005-0000-0000-000079420000}"/>
    <cellStyle name="40% - Accent1 2 2 4 5" xfId="953" xr:uid="{00000000-0005-0000-0000-00007A420000}"/>
    <cellStyle name="40% - Accent1 2 2 4 5 2" xfId="5929" xr:uid="{00000000-0005-0000-0000-00007B420000}"/>
    <cellStyle name="40% - Accent1 2 2 4 5 2 2" xfId="15843" xr:uid="{00000000-0005-0000-0000-00007C420000}"/>
    <cellStyle name="40% - Accent1 2 2 4 5 2 2 2" xfId="35675" xr:uid="{00000000-0005-0000-0000-00007D420000}"/>
    <cellStyle name="40% - Accent1 2 2 4 5 2 3" xfId="25761" xr:uid="{00000000-0005-0000-0000-00007E420000}"/>
    <cellStyle name="40% - Accent1 2 2 4 5 3" xfId="10886" xr:uid="{00000000-0005-0000-0000-00007F420000}"/>
    <cellStyle name="40% - Accent1 2 2 4 5 3 2" xfId="30718" xr:uid="{00000000-0005-0000-0000-000080420000}"/>
    <cellStyle name="40% - Accent1 2 2 4 5 4" xfId="20804" xr:uid="{00000000-0005-0000-0000-000081420000}"/>
    <cellStyle name="40% - Accent1 2 2 4 6" xfId="4254" xr:uid="{00000000-0005-0000-0000-000082420000}"/>
    <cellStyle name="40% - Accent1 2 2 4 6 2" xfId="9211" xr:uid="{00000000-0005-0000-0000-000083420000}"/>
    <cellStyle name="40% - Accent1 2 2 4 6 2 2" xfId="19125" xr:uid="{00000000-0005-0000-0000-000084420000}"/>
    <cellStyle name="40% - Accent1 2 2 4 6 2 2 2" xfId="38957" xr:uid="{00000000-0005-0000-0000-000085420000}"/>
    <cellStyle name="40% - Accent1 2 2 4 6 2 3" xfId="29043" xr:uid="{00000000-0005-0000-0000-000086420000}"/>
    <cellStyle name="40% - Accent1 2 2 4 6 3" xfId="14168" xr:uid="{00000000-0005-0000-0000-000087420000}"/>
    <cellStyle name="40% - Accent1 2 2 4 6 3 2" xfId="34000" xr:uid="{00000000-0005-0000-0000-000088420000}"/>
    <cellStyle name="40% - Accent1 2 2 4 6 4" xfId="24086" xr:uid="{00000000-0005-0000-0000-000089420000}"/>
    <cellStyle name="40% - Accent1 2 2 4 7" xfId="4812" xr:uid="{00000000-0005-0000-0000-00008A420000}"/>
    <cellStyle name="40% - Accent1 2 2 4 7 2" xfId="9769" xr:uid="{00000000-0005-0000-0000-00008B420000}"/>
    <cellStyle name="40% - Accent1 2 2 4 7 2 2" xfId="19683" xr:uid="{00000000-0005-0000-0000-00008C420000}"/>
    <cellStyle name="40% - Accent1 2 2 4 7 2 2 2" xfId="39515" xr:uid="{00000000-0005-0000-0000-00008D420000}"/>
    <cellStyle name="40% - Accent1 2 2 4 7 2 3" xfId="29601" xr:uid="{00000000-0005-0000-0000-00008E420000}"/>
    <cellStyle name="40% - Accent1 2 2 4 7 3" xfId="14726" xr:uid="{00000000-0005-0000-0000-00008F420000}"/>
    <cellStyle name="40% - Accent1 2 2 4 7 3 2" xfId="34558" xr:uid="{00000000-0005-0000-0000-000090420000}"/>
    <cellStyle name="40% - Accent1 2 2 4 7 4" xfId="24644" xr:uid="{00000000-0005-0000-0000-000091420000}"/>
    <cellStyle name="40% - Accent1 2 2 4 8" xfId="5370" xr:uid="{00000000-0005-0000-0000-000092420000}"/>
    <cellStyle name="40% - Accent1 2 2 4 8 2" xfId="15284" xr:uid="{00000000-0005-0000-0000-000093420000}"/>
    <cellStyle name="40% - Accent1 2 2 4 8 2 2" xfId="35116" xr:uid="{00000000-0005-0000-0000-000094420000}"/>
    <cellStyle name="40% - Accent1 2 2 4 8 3" xfId="25202" xr:uid="{00000000-0005-0000-0000-000095420000}"/>
    <cellStyle name="40% - Accent1 2 2 4 9" xfId="10327" xr:uid="{00000000-0005-0000-0000-000096420000}"/>
    <cellStyle name="40% - Accent1 2 2 4 9 2" xfId="30159" xr:uid="{00000000-0005-0000-0000-000097420000}"/>
    <cellStyle name="40% - Accent1 2 2 5" xfId="1233" xr:uid="{00000000-0005-0000-0000-000098420000}"/>
    <cellStyle name="40% - Accent1 2 2 5 2" xfId="3246" xr:uid="{00000000-0005-0000-0000-000099420000}"/>
    <cellStyle name="40% - Accent1 2 2 5 2 2" xfId="8203" xr:uid="{00000000-0005-0000-0000-00009A420000}"/>
    <cellStyle name="40% - Accent1 2 2 5 2 2 2" xfId="18117" xr:uid="{00000000-0005-0000-0000-00009B420000}"/>
    <cellStyle name="40% - Accent1 2 2 5 2 2 2 2" xfId="37949" xr:uid="{00000000-0005-0000-0000-00009C420000}"/>
    <cellStyle name="40% - Accent1 2 2 5 2 2 3" xfId="28035" xr:uid="{00000000-0005-0000-0000-00009D420000}"/>
    <cellStyle name="40% - Accent1 2 2 5 2 3" xfId="13160" xr:uid="{00000000-0005-0000-0000-00009E420000}"/>
    <cellStyle name="40% - Accent1 2 2 5 2 3 2" xfId="32992" xr:uid="{00000000-0005-0000-0000-00009F420000}"/>
    <cellStyle name="40% - Accent1 2 2 5 2 4" xfId="23078" xr:uid="{00000000-0005-0000-0000-0000A0420000}"/>
    <cellStyle name="40% - Accent1 2 2 5 3" xfId="6201" xr:uid="{00000000-0005-0000-0000-0000A1420000}"/>
    <cellStyle name="40% - Accent1 2 2 5 3 2" xfId="16115" xr:uid="{00000000-0005-0000-0000-0000A2420000}"/>
    <cellStyle name="40% - Accent1 2 2 5 3 2 2" xfId="35947" xr:uid="{00000000-0005-0000-0000-0000A3420000}"/>
    <cellStyle name="40% - Accent1 2 2 5 3 3" xfId="26033" xr:uid="{00000000-0005-0000-0000-0000A4420000}"/>
    <cellStyle name="40% - Accent1 2 2 5 4" xfId="11158" xr:uid="{00000000-0005-0000-0000-0000A5420000}"/>
    <cellStyle name="40% - Accent1 2 2 5 4 2" xfId="30990" xr:uid="{00000000-0005-0000-0000-0000A6420000}"/>
    <cellStyle name="40% - Accent1 2 2 5 5" xfId="21076" xr:uid="{00000000-0005-0000-0000-0000A7420000}"/>
    <cellStyle name="40% - Accent1 2 2 6" xfId="2691" xr:uid="{00000000-0005-0000-0000-0000A8420000}"/>
    <cellStyle name="40% - Accent1 2 2 6 2" xfId="7652" xr:uid="{00000000-0005-0000-0000-0000A9420000}"/>
    <cellStyle name="40% - Accent1 2 2 6 2 2" xfId="17566" xr:uid="{00000000-0005-0000-0000-0000AA420000}"/>
    <cellStyle name="40% - Accent1 2 2 6 2 2 2" xfId="37398" xr:uid="{00000000-0005-0000-0000-0000AB420000}"/>
    <cellStyle name="40% - Accent1 2 2 6 2 3" xfId="27484" xr:uid="{00000000-0005-0000-0000-0000AC420000}"/>
    <cellStyle name="40% - Accent1 2 2 6 3" xfId="12609" xr:uid="{00000000-0005-0000-0000-0000AD420000}"/>
    <cellStyle name="40% - Accent1 2 2 6 3 2" xfId="32441" xr:uid="{00000000-0005-0000-0000-0000AE420000}"/>
    <cellStyle name="40% - Accent1 2 2 6 4" xfId="22527" xr:uid="{00000000-0005-0000-0000-0000AF420000}"/>
    <cellStyle name="40% - Accent1 2 2 7" xfId="1956" xr:uid="{00000000-0005-0000-0000-0000B0420000}"/>
    <cellStyle name="40% - Accent1 2 2 7 2" xfId="6923" xr:uid="{00000000-0005-0000-0000-0000B1420000}"/>
    <cellStyle name="40% - Accent1 2 2 7 2 2" xfId="16837" xr:uid="{00000000-0005-0000-0000-0000B2420000}"/>
    <cellStyle name="40% - Accent1 2 2 7 2 2 2" xfId="36669" xr:uid="{00000000-0005-0000-0000-0000B3420000}"/>
    <cellStyle name="40% - Accent1 2 2 7 2 3" xfId="26755" xr:uid="{00000000-0005-0000-0000-0000B4420000}"/>
    <cellStyle name="40% - Accent1 2 2 7 3" xfId="11880" xr:uid="{00000000-0005-0000-0000-0000B5420000}"/>
    <cellStyle name="40% - Accent1 2 2 7 3 2" xfId="31712" xr:uid="{00000000-0005-0000-0000-0000B6420000}"/>
    <cellStyle name="40% - Accent1 2 2 7 4" xfId="21798" xr:uid="{00000000-0005-0000-0000-0000B7420000}"/>
    <cellStyle name="40% - Accent1 2 2 8" xfId="673" xr:uid="{00000000-0005-0000-0000-0000B8420000}"/>
    <cellStyle name="40% - Accent1 2 2 8 2" xfId="5650" xr:uid="{00000000-0005-0000-0000-0000B9420000}"/>
    <cellStyle name="40% - Accent1 2 2 8 2 2" xfId="15564" xr:uid="{00000000-0005-0000-0000-0000BA420000}"/>
    <cellStyle name="40% - Accent1 2 2 8 2 2 2" xfId="35396" xr:uid="{00000000-0005-0000-0000-0000BB420000}"/>
    <cellStyle name="40% - Accent1 2 2 8 2 3" xfId="25482" xr:uid="{00000000-0005-0000-0000-0000BC420000}"/>
    <cellStyle name="40% - Accent1 2 2 8 3" xfId="10607" xr:uid="{00000000-0005-0000-0000-0000BD420000}"/>
    <cellStyle name="40% - Accent1 2 2 8 3 2" xfId="30439" xr:uid="{00000000-0005-0000-0000-0000BE420000}"/>
    <cellStyle name="40% - Accent1 2 2 8 4" xfId="20525" xr:uid="{00000000-0005-0000-0000-0000BF420000}"/>
    <cellStyle name="40% - Accent1 2 2 9" xfId="3975" xr:uid="{00000000-0005-0000-0000-0000C0420000}"/>
    <cellStyle name="40% - Accent1 2 2 9 2" xfId="8932" xr:uid="{00000000-0005-0000-0000-0000C1420000}"/>
    <cellStyle name="40% - Accent1 2 2 9 2 2" xfId="18846" xr:uid="{00000000-0005-0000-0000-0000C2420000}"/>
    <cellStyle name="40% - Accent1 2 2 9 2 2 2" xfId="38678" xr:uid="{00000000-0005-0000-0000-0000C3420000}"/>
    <cellStyle name="40% - Accent1 2 2 9 2 3" xfId="28764" xr:uid="{00000000-0005-0000-0000-0000C4420000}"/>
    <cellStyle name="40% - Accent1 2 2 9 3" xfId="13889" xr:uid="{00000000-0005-0000-0000-0000C5420000}"/>
    <cellStyle name="40% - Accent1 2 2 9 3 2" xfId="33721" xr:uid="{00000000-0005-0000-0000-0000C6420000}"/>
    <cellStyle name="40% - Accent1 2 2 9 4" xfId="23807" xr:uid="{00000000-0005-0000-0000-0000C7420000}"/>
    <cellStyle name="40% - Accent1 2 3" xfId="136" xr:uid="{00000000-0005-0000-0000-0000C8420000}"/>
    <cellStyle name="40% - Accent1 2 3 10" xfId="4560" xr:uid="{00000000-0005-0000-0000-0000C9420000}"/>
    <cellStyle name="40% - Accent1 2 3 10 2" xfId="9517" xr:uid="{00000000-0005-0000-0000-0000CA420000}"/>
    <cellStyle name="40% - Accent1 2 3 10 2 2" xfId="19431" xr:uid="{00000000-0005-0000-0000-0000CB420000}"/>
    <cellStyle name="40% - Accent1 2 3 10 2 2 2" xfId="39263" xr:uid="{00000000-0005-0000-0000-0000CC420000}"/>
    <cellStyle name="40% - Accent1 2 3 10 2 3" xfId="29349" xr:uid="{00000000-0005-0000-0000-0000CD420000}"/>
    <cellStyle name="40% - Accent1 2 3 10 3" xfId="14474" xr:uid="{00000000-0005-0000-0000-0000CE420000}"/>
    <cellStyle name="40% - Accent1 2 3 10 3 2" xfId="34306" xr:uid="{00000000-0005-0000-0000-0000CF420000}"/>
    <cellStyle name="40% - Accent1 2 3 10 4" xfId="24392" xr:uid="{00000000-0005-0000-0000-0000D0420000}"/>
    <cellStyle name="40% - Accent1 2 3 11" xfId="5118" xr:uid="{00000000-0005-0000-0000-0000D1420000}"/>
    <cellStyle name="40% - Accent1 2 3 11 2" xfId="15032" xr:uid="{00000000-0005-0000-0000-0000D2420000}"/>
    <cellStyle name="40% - Accent1 2 3 11 2 2" xfId="34864" xr:uid="{00000000-0005-0000-0000-0000D3420000}"/>
    <cellStyle name="40% - Accent1 2 3 11 3" xfId="24950" xr:uid="{00000000-0005-0000-0000-0000D4420000}"/>
    <cellStyle name="40% - Accent1 2 3 12" xfId="10075" xr:uid="{00000000-0005-0000-0000-0000D5420000}"/>
    <cellStyle name="40% - Accent1 2 3 12 2" xfId="29907" xr:uid="{00000000-0005-0000-0000-0000D6420000}"/>
    <cellStyle name="40% - Accent1 2 3 13" xfId="19993" xr:uid="{00000000-0005-0000-0000-0000D7420000}"/>
    <cellStyle name="40% - Accent1 2 3 2" xfId="276" xr:uid="{00000000-0005-0000-0000-0000D8420000}"/>
    <cellStyle name="40% - Accent1 2 3 2 10" xfId="5257" xr:uid="{00000000-0005-0000-0000-0000D9420000}"/>
    <cellStyle name="40% - Accent1 2 3 2 10 2" xfId="15171" xr:uid="{00000000-0005-0000-0000-0000DA420000}"/>
    <cellStyle name="40% - Accent1 2 3 2 10 2 2" xfId="35003" xr:uid="{00000000-0005-0000-0000-0000DB420000}"/>
    <cellStyle name="40% - Accent1 2 3 2 10 3" xfId="25089" xr:uid="{00000000-0005-0000-0000-0000DC420000}"/>
    <cellStyle name="40% - Accent1 2 3 2 11" xfId="10214" xr:uid="{00000000-0005-0000-0000-0000DD420000}"/>
    <cellStyle name="40% - Accent1 2 3 2 11 2" xfId="30046" xr:uid="{00000000-0005-0000-0000-0000DE420000}"/>
    <cellStyle name="40% - Accent1 2 3 2 12" xfId="20132" xr:uid="{00000000-0005-0000-0000-0000DF420000}"/>
    <cellStyle name="40% - Accent1 2 3 2 2" xfId="558" xr:uid="{00000000-0005-0000-0000-0000E0420000}"/>
    <cellStyle name="40% - Accent1 2 3 2 2 10" xfId="10493" xr:uid="{00000000-0005-0000-0000-0000E1420000}"/>
    <cellStyle name="40% - Accent1 2 3 2 2 10 2" xfId="30325" xr:uid="{00000000-0005-0000-0000-0000E2420000}"/>
    <cellStyle name="40% - Accent1 2 3 2 2 11" xfId="20411" xr:uid="{00000000-0005-0000-0000-0000E3420000}"/>
    <cellStyle name="40% - Accent1 2 3 2 2 2" xfId="1892" xr:uid="{00000000-0005-0000-0000-0000E4420000}"/>
    <cellStyle name="40% - Accent1 2 3 2 2 2 2" xfId="3905" xr:uid="{00000000-0005-0000-0000-0000E5420000}"/>
    <cellStyle name="40% - Accent1 2 3 2 2 2 2 2" xfId="8862" xr:uid="{00000000-0005-0000-0000-0000E6420000}"/>
    <cellStyle name="40% - Accent1 2 3 2 2 2 2 2 2" xfId="18776" xr:uid="{00000000-0005-0000-0000-0000E7420000}"/>
    <cellStyle name="40% - Accent1 2 3 2 2 2 2 2 2 2" xfId="38608" xr:uid="{00000000-0005-0000-0000-0000E8420000}"/>
    <cellStyle name="40% - Accent1 2 3 2 2 2 2 2 3" xfId="28694" xr:uid="{00000000-0005-0000-0000-0000E9420000}"/>
    <cellStyle name="40% - Accent1 2 3 2 2 2 2 3" xfId="13819" xr:uid="{00000000-0005-0000-0000-0000EA420000}"/>
    <cellStyle name="40% - Accent1 2 3 2 2 2 2 3 2" xfId="33651" xr:uid="{00000000-0005-0000-0000-0000EB420000}"/>
    <cellStyle name="40% - Accent1 2 3 2 2 2 2 4" xfId="23737" xr:uid="{00000000-0005-0000-0000-0000EC420000}"/>
    <cellStyle name="40% - Accent1 2 3 2 2 2 3" xfId="2615" xr:uid="{00000000-0005-0000-0000-0000ED420000}"/>
    <cellStyle name="40% - Accent1 2 3 2 2 2 3 2" xfId="7582" xr:uid="{00000000-0005-0000-0000-0000EE420000}"/>
    <cellStyle name="40% - Accent1 2 3 2 2 2 3 2 2" xfId="17496" xr:uid="{00000000-0005-0000-0000-0000EF420000}"/>
    <cellStyle name="40% - Accent1 2 3 2 2 2 3 2 2 2" xfId="37328" xr:uid="{00000000-0005-0000-0000-0000F0420000}"/>
    <cellStyle name="40% - Accent1 2 3 2 2 2 3 2 3" xfId="27414" xr:uid="{00000000-0005-0000-0000-0000F1420000}"/>
    <cellStyle name="40% - Accent1 2 3 2 2 2 3 3" xfId="12539" xr:uid="{00000000-0005-0000-0000-0000F2420000}"/>
    <cellStyle name="40% - Accent1 2 3 2 2 2 3 3 2" xfId="32371" xr:uid="{00000000-0005-0000-0000-0000F3420000}"/>
    <cellStyle name="40% - Accent1 2 3 2 2 2 3 4" xfId="22457" xr:uid="{00000000-0005-0000-0000-0000F4420000}"/>
    <cellStyle name="40% - Accent1 2 3 2 2 2 4" xfId="6860" xr:uid="{00000000-0005-0000-0000-0000F5420000}"/>
    <cellStyle name="40% - Accent1 2 3 2 2 2 4 2" xfId="16774" xr:uid="{00000000-0005-0000-0000-0000F6420000}"/>
    <cellStyle name="40% - Accent1 2 3 2 2 2 4 2 2" xfId="36606" xr:uid="{00000000-0005-0000-0000-0000F7420000}"/>
    <cellStyle name="40% - Accent1 2 3 2 2 2 4 3" xfId="26692" xr:uid="{00000000-0005-0000-0000-0000F8420000}"/>
    <cellStyle name="40% - Accent1 2 3 2 2 2 5" xfId="11817" xr:uid="{00000000-0005-0000-0000-0000F9420000}"/>
    <cellStyle name="40% - Accent1 2 3 2 2 2 5 2" xfId="31649" xr:uid="{00000000-0005-0000-0000-0000FA420000}"/>
    <cellStyle name="40% - Accent1 2 3 2 2 2 6" xfId="21735" xr:uid="{00000000-0005-0000-0000-0000FB420000}"/>
    <cellStyle name="40% - Accent1 2 3 2 2 3" xfId="1533" xr:uid="{00000000-0005-0000-0000-0000FC420000}"/>
    <cellStyle name="40% - Accent1 2 3 2 2 3 2" xfId="3546" xr:uid="{00000000-0005-0000-0000-0000FD420000}"/>
    <cellStyle name="40% - Accent1 2 3 2 2 3 2 2" xfId="8503" xr:uid="{00000000-0005-0000-0000-0000FE420000}"/>
    <cellStyle name="40% - Accent1 2 3 2 2 3 2 2 2" xfId="18417" xr:uid="{00000000-0005-0000-0000-0000FF420000}"/>
    <cellStyle name="40% - Accent1 2 3 2 2 3 2 2 2 2" xfId="38249" xr:uid="{00000000-0005-0000-0000-000000430000}"/>
    <cellStyle name="40% - Accent1 2 3 2 2 3 2 2 3" xfId="28335" xr:uid="{00000000-0005-0000-0000-000001430000}"/>
    <cellStyle name="40% - Accent1 2 3 2 2 3 2 3" xfId="13460" xr:uid="{00000000-0005-0000-0000-000002430000}"/>
    <cellStyle name="40% - Accent1 2 3 2 2 3 2 3 2" xfId="33292" xr:uid="{00000000-0005-0000-0000-000003430000}"/>
    <cellStyle name="40% - Accent1 2 3 2 2 3 2 4" xfId="23378" xr:uid="{00000000-0005-0000-0000-000004430000}"/>
    <cellStyle name="40% - Accent1 2 3 2 2 3 3" xfId="6501" xr:uid="{00000000-0005-0000-0000-000005430000}"/>
    <cellStyle name="40% - Accent1 2 3 2 2 3 3 2" xfId="16415" xr:uid="{00000000-0005-0000-0000-000006430000}"/>
    <cellStyle name="40% - Accent1 2 3 2 2 3 3 2 2" xfId="36247" xr:uid="{00000000-0005-0000-0000-000007430000}"/>
    <cellStyle name="40% - Accent1 2 3 2 2 3 3 3" xfId="26333" xr:uid="{00000000-0005-0000-0000-000008430000}"/>
    <cellStyle name="40% - Accent1 2 3 2 2 3 4" xfId="11458" xr:uid="{00000000-0005-0000-0000-000009430000}"/>
    <cellStyle name="40% - Accent1 2 3 2 2 3 4 2" xfId="31290" xr:uid="{00000000-0005-0000-0000-00000A430000}"/>
    <cellStyle name="40% - Accent1 2 3 2 2 3 5" xfId="21376" xr:uid="{00000000-0005-0000-0000-00000B430000}"/>
    <cellStyle name="40% - Accent1 2 3 2 2 4" xfId="3140" xr:uid="{00000000-0005-0000-0000-00000C430000}"/>
    <cellStyle name="40% - Accent1 2 3 2 2 4 2" xfId="8097" xr:uid="{00000000-0005-0000-0000-00000D430000}"/>
    <cellStyle name="40% - Accent1 2 3 2 2 4 2 2" xfId="18011" xr:uid="{00000000-0005-0000-0000-00000E430000}"/>
    <cellStyle name="40% - Accent1 2 3 2 2 4 2 2 2" xfId="37843" xr:uid="{00000000-0005-0000-0000-00000F430000}"/>
    <cellStyle name="40% - Accent1 2 3 2 2 4 2 3" xfId="27929" xr:uid="{00000000-0005-0000-0000-000010430000}"/>
    <cellStyle name="40% - Accent1 2 3 2 2 4 3" xfId="13054" xr:uid="{00000000-0005-0000-0000-000011430000}"/>
    <cellStyle name="40% - Accent1 2 3 2 2 4 3 2" xfId="32886" xr:uid="{00000000-0005-0000-0000-000012430000}"/>
    <cellStyle name="40% - Accent1 2 3 2 2 4 4" xfId="22972" xr:uid="{00000000-0005-0000-0000-000013430000}"/>
    <cellStyle name="40% - Accent1 2 3 2 2 5" xfId="2256" xr:uid="{00000000-0005-0000-0000-000014430000}"/>
    <cellStyle name="40% - Accent1 2 3 2 2 5 2" xfId="7223" xr:uid="{00000000-0005-0000-0000-000015430000}"/>
    <cellStyle name="40% - Accent1 2 3 2 2 5 2 2" xfId="17137" xr:uid="{00000000-0005-0000-0000-000016430000}"/>
    <cellStyle name="40% - Accent1 2 3 2 2 5 2 2 2" xfId="36969" xr:uid="{00000000-0005-0000-0000-000017430000}"/>
    <cellStyle name="40% - Accent1 2 3 2 2 5 2 3" xfId="27055" xr:uid="{00000000-0005-0000-0000-000018430000}"/>
    <cellStyle name="40% - Accent1 2 3 2 2 5 3" xfId="12180" xr:uid="{00000000-0005-0000-0000-000019430000}"/>
    <cellStyle name="40% - Accent1 2 3 2 2 5 3 2" xfId="32012" xr:uid="{00000000-0005-0000-0000-00001A430000}"/>
    <cellStyle name="40% - Accent1 2 3 2 2 5 4" xfId="22098" xr:uid="{00000000-0005-0000-0000-00001B430000}"/>
    <cellStyle name="40% - Accent1 2 3 2 2 6" xfId="1119" xr:uid="{00000000-0005-0000-0000-00001C430000}"/>
    <cellStyle name="40% - Accent1 2 3 2 2 6 2" xfId="6095" xr:uid="{00000000-0005-0000-0000-00001D430000}"/>
    <cellStyle name="40% - Accent1 2 3 2 2 6 2 2" xfId="16009" xr:uid="{00000000-0005-0000-0000-00001E430000}"/>
    <cellStyle name="40% - Accent1 2 3 2 2 6 2 2 2" xfId="35841" xr:uid="{00000000-0005-0000-0000-00001F430000}"/>
    <cellStyle name="40% - Accent1 2 3 2 2 6 2 3" xfId="25927" xr:uid="{00000000-0005-0000-0000-000020430000}"/>
    <cellStyle name="40% - Accent1 2 3 2 2 6 3" xfId="11052" xr:uid="{00000000-0005-0000-0000-000021430000}"/>
    <cellStyle name="40% - Accent1 2 3 2 2 6 3 2" xfId="30884" xr:uid="{00000000-0005-0000-0000-000022430000}"/>
    <cellStyle name="40% - Accent1 2 3 2 2 6 4" xfId="20970" xr:uid="{00000000-0005-0000-0000-000023430000}"/>
    <cellStyle name="40% - Accent1 2 3 2 2 7" xfId="4420" xr:uid="{00000000-0005-0000-0000-000024430000}"/>
    <cellStyle name="40% - Accent1 2 3 2 2 7 2" xfId="9377" xr:uid="{00000000-0005-0000-0000-000025430000}"/>
    <cellStyle name="40% - Accent1 2 3 2 2 7 2 2" xfId="19291" xr:uid="{00000000-0005-0000-0000-000026430000}"/>
    <cellStyle name="40% - Accent1 2 3 2 2 7 2 2 2" xfId="39123" xr:uid="{00000000-0005-0000-0000-000027430000}"/>
    <cellStyle name="40% - Accent1 2 3 2 2 7 2 3" xfId="29209" xr:uid="{00000000-0005-0000-0000-000028430000}"/>
    <cellStyle name="40% - Accent1 2 3 2 2 7 3" xfId="14334" xr:uid="{00000000-0005-0000-0000-000029430000}"/>
    <cellStyle name="40% - Accent1 2 3 2 2 7 3 2" xfId="34166" xr:uid="{00000000-0005-0000-0000-00002A430000}"/>
    <cellStyle name="40% - Accent1 2 3 2 2 7 4" xfId="24252" xr:uid="{00000000-0005-0000-0000-00002B430000}"/>
    <cellStyle name="40% - Accent1 2 3 2 2 8" xfId="4978" xr:uid="{00000000-0005-0000-0000-00002C430000}"/>
    <cellStyle name="40% - Accent1 2 3 2 2 8 2" xfId="9935" xr:uid="{00000000-0005-0000-0000-00002D430000}"/>
    <cellStyle name="40% - Accent1 2 3 2 2 8 2 2" xfId="19849" xr:uid="{00000000-0005-0000-0000-00002E430000}"/>
    <cellStyle name="40% - Accent1 2 3 2 2 8 2 2 2" xfId="39681" xr:uid="{00000000-0005-0000-0000-00002F430000}"/>
    <cellStyle name="40% - Accent1 2 3 2 2 8 2 3" xfId="29767" xr:uid="{00000000-0005-0000-0000-000030430000}"/>
    <cellStyle name="40% - Accent1 2 3 2 2 8 3" xfId="14892" xr:uid="{00000000-0005-0000-0000-000031430000}"/>
    <cellStyle name="40% - Accent1 2 3 2 2 8 3 2" xfId="34724" xr:uid="{00000000-0005-0000-0000-000032430000}"/>
    <cellStyle name="40% - Accent1 2 3 2 2 8 4" xfId="24810" xr:uid="{00000000-0005-0000-0000-000033430000}"/>
    <cellStyle name="40% - Accent1 2 3 2 2 9" xfId="5536" xr:uid="{00000000-0005-0000-0000-000034430000}"/>
    <cellStyle name="40% - Accent1 2 3 2 2 9 2" xfId="15450" xr:uid="{00000000-0005-0000-0000-000035430000}"/>
    <cellStyle name="40% - Accent1 2 3 2 2 9 2 2" xfId="35282" xr:uid="{00000000-0005-0000-0000-000036430000}"/>
    <cellStyle name="40% - Accent1 2 3 2 2 9 3" xfId="25368" xr:uid="{00000000-0005-0000-0000-000037430000}"/>
    <cellStyle name="40% - Accent1 2 3 2 3" xfId="1712" xr:uid="{00000000-0005-0000-0000-000038430000}"/>
    <cellStyle name="40% - Accent1 2 3 2 3 2" xfId="3725" xr:uid="{00000000-0005-0000-0000-000039430000}"/>
    <cellStyle name="40% - Accent1 2 3 2 3 2 2" xfId="8682" xr:uid="{00000000-0005-0000-0000-00003A430000}"/>
    <cellStyle name="40% - Accent1 2 3 2 3 2 2 2" xfId="18596" xr:uid="{00000000-0005-0000-0000-00003B430000}"/>
    <cellStyle name="40% - Accent1 2 3 2 3 2 2 2 2" xfId="38428" xr:uid="{00000000-0005-0000-0000-00003C430000}"/>
    <cellStyle name="40% - Accent1 2 3 2 3 2 2 3" xfId="28514" xr:uid="{00000000-0005-0000-0000-00003D430000}"/>
    <cellStyle name="40% - Accent1 2 3 2 3 2 3" xfId="13639" xr:uid="{00000000-0005-0000-0000-00003E430000}"/>
    <cellStyle name="40% - Accent1 2 3 2 3 2 3 2" xfId="33471" xr:uid="{00000000-0005-0000-0000-00003F430000}"/>
    <cellStyle name="40% - Accent1 2 3 2 3 2 4" xfId="23557" xr:uid="{00000000-0005-0000-0000-000040430000}"/>
    <cellStyle name="40% - Accent1 2 3 2 3 3" xfId="2435" xr:uid="{00000000-0005-0000-0000-000041430000}"/>
    <cellStyle name="40% - Accent1 2 3 2 3 3 2" xfId="7402" xr:uid="{00000000-0005-0000-0000-000042430000}"/>
    <cellStyle name="40% - Accent1 2 3 2 3 3 2 2" xfId="17316" xr:uid="{00000000-0005-0000-0000-000043430000}"/>
    <cellStyle name="40% - Accent1 2 3 2 3 3 2 2 2" xfId="37148" xr:uid="{00000000-0005-0000-0000-000044430000}"/>
    <cellStyle name="40% - Accent1 2 3 2 3 3 2 3" xfId="27234" xr:uid="{00000000-0005-0000-0000-000045430000}"/>
    <cellStyle name="40% - Accent1 2 3 2 3 3 3" xfId="12359" xr:uid="{00000000-0005-0000-0000-000046430000}"/>
    <cellStyle name="40% - Accent1 2 3 2 3 3 3 2" xfId="32191" xr:uid="{00000000-0005-0000-0000-000047430000}"/>
    <cellStyle name="40% - Accent1 2 3 2 3 3 4" xfId="22277" xr:uid="{00000000-0005-0000-0000-000048430000}"/>
    <cellStyle name="40% - Accent1 2 3 2 3 4" xfId="6680" xr:uid="{00000000-0005-0000-0000-000049430000}"/>
    <cellStyle name="40% - Accent1 2 3 2 3 4 2" xfId="16594" xr:uid="{00000000-0005-0000-0000-00004A430000}"/>
    <cellStyle name="40% - Accent1 2 3 2 3 4 2 2" xfId="36426" xr:uid="{00000000-0005-0000-0000-00004B430000}"/>
    <cellStyle name="40% - Accent1 2 3 2 3 4 3" xfId="26512" xr:uid="{00000000-0005-0000-0000-00004C430000}"/>
    <cellStyle name="40% - Accent1 2 3 2 3 5" xfId="11637" xr:uid="{00000000-0005-0000-0000-00004D430000}"/>
    <cellStyle name="40% - Accent1 2 3 2 3 5 2" xfId="31469" xr:uid="{00000000-0005-0000-0000-00004E430000}"/>
    <cellStyle name="40% - Accent1 2 3 2 3 6" xfId="21555" xr:uid="{00000000-0005-0000-0000-00004F430000}"/>
    <cellStyle name="40% - Accent1 2 3 2 4" xfId="1353" xr:uid="{00000000-0005-0000-0000-000050430000}"/>
    <cellStyle name="40% - Accent1 2 3 2 4 2" xfId="3366" xr:uid="{00000000-0005-0000-0000-000051430000}"/>
    <cellStyle name="40% - Accent1 2 3 2 4 2 2" xfId="8323" xr:uid="{00000000-0005-0000-0000-000052430000}"/>
    <cellStyle name="40% - Accent1 2 3 2 4 2 2 2" xfId="18237" xr:uid="{00000000-0005-0000-0000-000053430000}"/>
    <cellStyle name="40% - Accent1 2 3 2 4 2 2 2 2" xfId="38069" xr:uid="{00000000-0005-0000-0000-000054430000}"/>
    <cellStyle name="40% - Accent1 2 3 2 4 2 2 3" xfId="28155" xr:uid="{00000000-0005-0000-0000-000055430000}"/>
    <cellStyle name="40% - Accent1 2 3 2 4 2 3" xfId="13280" xr:uid="{00000000-0005-0000-0000-000056430000}"/>
    <cellStyle name="40% - Accent1 2 3 2 4 2 3 2" xfId="33112" xr:uid="{00000000-0005-0000-0000-000057430000}"/>
    <cellStyle name="40% - Accent1 2 3 2 4 2 4" xfId="23198" xr:uid="{00000000-0005-0000-0000-000058430000}"/>
    <cellStyle name="40% - Accent1 2 3 2 4 3" xfId="6321" xr:uid="{00000000-0005-0000-0000-000059430000}"/>
    <cellStyle name="40% - Accent1 2 3 2 4 3 2" xfId="16235" xr:uid="{00000000-0005-0000-0000-00005A430000}"/>
    <cellStyle name="40% - Accent1 2 3 2 4 3 2 2" xfId="36067" xr:uid="{00000000-0005-0000-0000-00005B430000}"/>
    <cellStyle name="40% - Accent1 2 3 2 4 3 3" xfId="26153" xr:uid="{00000000-0005-0000-0000-00005C430000}"/>
    <cellStyle name="40% - Accent1 2 3 2 4 4" xfId="11278" xr:uid="{00000000-0005-0000-0000-00005D430000}"/>
    <cellStyle name="40% - Accent1 2 3 2 4 4 2" xfId="31110" xr:uid="{00000000-0005-0000-0000-00005E430000}"/>
    <cellStyle name="40% - Accent1 2 3 2 4 5" xfId="21196" xr:uid="{00000000-0005-0000-0000-00005F430000}"/>
    <cellStyle name="40% - Accent1 2 3 2 5" xfId="2859" xr:uid="{00000000-0005-0000-0000-000060430000}"/>
    <cellStyle name="40% - Accent1 2 3 2 5 2" xfId="7818" xr:uid="{00000000-0005-0000-0000-000061430000}"/>
    <cellStyle name="40% - Accent1 2 3 2 5 2 2" xfId="17732" xr:uid="{00000000-0005-0000-0000-000062430000}"/>
    <cellStyle name="40% - Accent1 2 3 2 5 2 2 2" xfId="37564" xr:uid="{00000000-0005-0000-0000-000063430000}"/>
    <cellStyle name="40% - Accent1 2 3 2 5 2 3" xfId="27650" xr:uid="{00000000-0005-0000-0000-000064430000}"/>
    <cellStyle name="40% - Accent1 2 3 2 5 3" xfId="12775" xr:uid="{00000000-0005-0000-0000-000065430000}"/>
    <cellStyle name="40% - Accent1 2 3 2 5 3 2" xfId="32607" xr:uid="{00000000-0005-0000-0000-000066430000}"/>
    <cellStyle name="40% - Accent1 2 3 2 5 4" xfId="22693" xr:uid="{00000000-0005-0000-0000-000067430000}"/>
    <cellStyle name="40% - Accent1 2 3 2 6" xfId="2076" xr:uid="{00000000-0005-0000-0000-000068430000}"/>
    <cellStyle name="40% - Accent1 2 3 2 6 2" xfId="7043" xr:uid="{00000000-0005-0000-0000-000069430000}"/>
    <cellStyle name="40% - Accent1 2 3 2 6 2 2" xfId="16957" xr:uid="{00000000-0005-0000-0000-00006A430000}"/>
    <cellStyle name="40% - Accent1 2 3 2 6 2 2 2" xfId="36789" xr:uid="{00000000-0005-0000-0000-00006B430000}"/>
    <cellStyle name="40% - Accent1 2 3 2 6 2 3" xfId="26875" xr:uid="{00000000-0005-0000-0000-00006C430000}"/>
    <cellStyle name="40% - Accent1 2 3 2 6 3" xfId="12000" xr:uid="{00000000-0005-0000-0000-00006D430000}"/>
    <cellStyle name="40% - Accent1 2 3 2 6 3 2" xfId="31832" xr:uid="{00000000-0005-0000-0000-00006E430000}"/>
    <cellStyle name="40% - Accent1 2 3 2 6 4" xfId="21918" xr:uid="{00000000-0005-0000-0000-00006F430000}"/>
    <cellStyle name="40% - Accent1 2 3 2 7" xfId="839" xr:uid="{00000000-0005-0000-0000-000070430000}"/>
    <cellStyle name="40% - Accent1 2 3 2 7 2" xfId="5816" xr:uid="{00000000-0005-0000-0000-000071430000}"/>
    <cellStyle name="40% - Accent1 2 3 2 7 2 2" xfId="15730" xr:uid="{00000000-0005-0000-0000-000072430000}"/>
    <cellStyle name="40% - Accent1 2 3 2 7 2 2 2" xfId="35562" xr:uid="{00000000-0005-0000-0000-000073430000}"/>
    <cellStyle name="40% - Accent1 2 3 2 7 2 3" xfId="25648" xr:uid="{00000000-0005-0000-0000-000074430000}"/>
    <cellStyle name="40% - Accent1 2 3 2 7 3" xfId="10773" xr:uid="{00000000-0005-0000-0000-000075430000}"/>
    <cellStyle name="40% - Accent1 2 3 2 7 3 2" xfId="30605" xr:uid="{00000000-0005-0000-0000-000076430000}"/>
    <cellStyle name="40% - Accent1 2 3 2 7 4" xfId="20691" xr:uid="{00000000-0005-0000-0000-000077430000}"/>
    <cellStyle name="40% - Accent1 2 3 2 8" xfId="4141" xr:uid="{00000000-0005-0000-0000-000078430000}"/>
    <cellStyle name="40% - Accent1 2 3 2 8 2" xfId="9098" xr:uid="{00000000-0005-0000-0000-000079430000}"/>
    <cellStyle name="40% - Accent1 2 3 2 8 2 2" xfId="19012" xr:uid="{00000000-0005-0000-0000-00007A430000}"/>
    <cellStyle name="40% - Accent1 2 3 2 8 2 2 2" xfId="38844" xr:uid="{00000000-0005-0000-0000-00007B430000}"/>
    <cellStyle name="40% - Accent1 2 3 2 8 2 3" xfId="28930" xr:uid="{00000000-0005-0000-0000-00007C430000}"/>
    <cellStyle name="40% - Accent1 2 3 2 8 3" xfId="14055" xr:uid="{00000000-0005-0000-0000-00007D430000}"/>
    <cellStyle name="40% - Accent1 2 3 2 8 3 2" xfId="33887" xr:uid="{00000000-0005-0000-0000-00007E430000}"/>
    <cellStyle name="40% - Accent1 2 3 2 8 4" xfId="23973" xr:uid="{00000000-0005-0000-0000-00007F430000}"/>
    <cellStyle name="40% - Accent1 2 3 2 9" xfId="4699" xr:uid="{00000000-0005-0000-0000-000080430000}"/>
    <cellStyle name="40% - Accent1 2 3 2 9 2" xfId="9656" xr:uid="{00000000-0005-0000-0000-000081430000}"/>
    <cellStyle name="40% - Accent1 2 3 2 9 2 2" xfId="19570" xr:uid="{00000000-0005-0000-0000-000082430000}"/>
    <cellStyle name="40% - Accent1 2 3 2 9 2 2 2" xfId="39402" xr:uid="{00000000-0005-0000-0000-000083430000}"/>
    <cellStyle name="40% - Accent1 2 3 2 9 2 3" xfId="29488" xr:uid="{00000000-0005-0000-0000-000084430000}"/>
    <cellStyle name="40% - Accent1 2 3 2 9 3" xfId="14613" xr:uid="{00000000-0005-0000-0000-000085430000}"/>
    <cellStyle name="40% - Accent1 2 3 2 9 3 2" xfId="34445" xr:uid="{00000000-0005-0000-0000-000086430000}"/>
    <cellStyle name="40% - Accent1 2 3 2 9 4" xfId="24531" xr:uid="{00000000-0005-0000-0000-000087430000}"/>
    <cellStyle name="40% - Accent1 2 3 3" xfId="419" xr:uid="{00000000-0005-0000-0000-000088430000}"/>
    <cellStyle name="40% - Accent1 2 3 3 10" xfId="10354" xr:uid="{00000000-0005-0000-0000-000089430000}"/>
    <cellStyle name="40% - Accent1 2 3 3 10 2" xfId="30186" xr:uid="{00000000-0005-0000-0000-00008A430000}"/>
    <cellStyle name="40% - Accent1 2 3 3 11" xfId="20272" xr:uid="{00000000-0005-0000-0000-00008B430000}"/>
    <cellStyle name="40% - Accent1 2 3 3 2" xfId="1802" xr:uid="{00000000-0005-0000-0000-00008C430000}"/>
    <cellStyle name="40% - Accent1 2 3 3 2 2" xfId="3815" xr:uid="{00000000-0005-0000-0000-00008D430000}"/>
    <cellStyle name="40% - Accent1 2 3 3 2 2 2" xfId="8772" xr:uid="{00000000-0005-0000-0000-00008E430000}"/>
    <cellStyle name="40% - Accent1 2 3 3 2 2 2 2" xfId="18686" xr:uid="{00000000-0005-0000-0000-00008F430000}"/>
    <cellStyle name="40% - Accent1 2 3 3 2 2 2 2 2" xfId="38518" xr:uid="{00000000-0005-0000-0000-000090430000}"/>
    <cellStyle name="40% - Accent1 2 3 3 2 2 2 3" xfId="28604" xr:uid="{00000000-0005-0000-0000-000091430000}"/>
    <cellStyle name="40% - Accent1 2 3 3 2 2 3" xfId="13729" xr:uid="{00000000-0005-0000-0000-000092430000}"/>
    <cellStyle name="40% - Accent1 2 3 3 2 2 3 2" xfId="33561" xr:uid="{00000000-0005-0000-0000-000093430000}"/>
    <cellStyle name="40% - Accent1 2 3 3 2 2 4" xfId="23647" xr:uid="{00000000-0005-0000-0000-000094430000}"/>
    <cellStyle name="40% - Accent1 2 3 3 2 3" xfId="2525" xr:uid="{00000000-0005-0000-0000-000095430000}"/>
    <cellStyle name="40% - Accent1 2 3 3 2 3 2" xfId="7492" xr:uid="{00000000-0005-0000-0000-000096430000}"/>
    <cellStyle name="40% - Accent1 2 3 3 2 3 2 2" xfId="17406" xr:uid="{00000000-0005-0000-0000-000097430000}"/>
    <cellStyle name="40% - Accent1 2 3 3 2 3 2 2 2" xfId="37238" xr:uid="{00000000-0005-0000-0000-000098430000}"/>
    <cellStyle name="40% - Accent1 2 3 3 2 3 2 3" xfId="27324" xr:uid="{00000000-0005-0000-0000-000099430000}"/>
    <cellStyle name="40% - Accent1 2 3 3 2 3 3" xfId="12449" xr:uid="{00000000-0005-0000-0000-00009A430000}"/>
    <cellStyle name="40% - Accent1 2 3 3 2 3 3 2" xfId="32281" xr:uid="{00000000-0005-0000-0000-00009B430000}"/>
    <cellStyle name="40% - Accent1 2 3 3 2 3 4" xfId="22367" xr:uid="{00000000-0005-0000-0000-00009C430000}"/>
    <cellStyle name="40% - Accent1 2 3 3 2 4" xfId="6770" xr:uid="{00000000-0005-0000-0000-00009D430000}"/>
    <cellStyle name="40% - Accent1 2 3 3 2 4 2" xfId="16684" xr:uid="{00000000-0005-0000-0000-00009E430000}"/>
    <cellStyle name="40% - Accent1 2 3 3 2 4 2 2" xfId="36516" xr:uid="{00000000-0005-0000-0000-00009F430000}"/>
    <cellStyle name="40% - Accent1 2 3 3 2 4 3" xfId="26602" xr:uid="{00000000-0005-0000-0000-0000A0430000}"/>
    <cellStyle name="40% - Accent1 2 3 3 2 5" xfId="11727" xr:uid="{00000000-0005-0000-0000-0000A1430000}"/>
    <cellStyle name="40% - Accent1 2 3 3 2 5 2" xfId="31559" xr:uid="{00000000-0005-0000-0000-0000A2430000}"/>
    <cellStyle name="40% - Accent1 2 3 3 2 6" xfId="21645" xr:uid="{00000000-0005-0000-0000-0000A3430000}"/>
    <cellStyle name="40% - Accent1 2 3 3 3" xfId="1443" xr:uid="{00000000-0005-0000-0000-0000A4430000}"/>
    <cellStyle name="40% - Accent1 2 3 3 3 2" xfId="3456" xr:uid="{00000000-0005-0000-0000-0000A5430000}"/>
    <cellStyle name="40% - Accent1 2 3 3 3 2 2" xfId="8413" xr:uid="{00000000-0005-0000-0000-0000A6430000}"/>
    <cellStyle name="40% - Accent1 2 3 3 3 2 2 2" xfId="18327" xr:uid="{00000000-0005-0000-0000-0000A7430000}"/>
    <cellStyle name="40% - Accent1 2 3 3 3 2 2 2 2" xfId="38159" xr:uid="{00000000-0005-0000-0000-0000A8430000}"/>
    <cellStyle name="40% - Accent1 2 3 3 3 2 2 3" xfId="28245" xr:uid="{00000000-0005-0000-0000-0000A9430000}"/>
    <cellStyle name="40% - Accent1 2 3 3 3 2 3" xfId="13370" xr:uid="{00000000-0005-0000-0000-0000AA430000}"/>
    <cellStyle name="40% - Accent1 2 3 3 3 2 3 2" xfId="33202" xr:uid="{00000000-0005-0000-0000-0000AB430000}"/>
    <cellStyle name="40% - Accent1 2 3 3 3 2 4" xfId="23288" xr:uid="{00000000-0005-0000-0000-0000AC430000}"/>
    <cellStyle name="40% - Accent1 2 3 3 3 3" xfId="6411" xr:uid="{00000000-0005-0000-0000-0000AD430000}"/>
    <cellStyle name="40% - Accent1 2 3 3 3 3 2" xfId="16325" xr:uid="{00000000-0005-0000-0000-0000AE430000}"/>
    <cellStyle name="40% - Accent1 2 3 3 3 3 2 2" xfId="36157" xr:uid="{00000000-0005-0000-0000-0000AF430000}"/>
    <cellStyle name="40% - Accent1 2 3 3 3 3 3" xfId="26243" xr:uid="{00000000-0005-0000-0000-0000B0430000}"/>
    <cellStyle name="40% - Accent1 2 3 3 3 4" xfId="11368" xr:uid="{00000000-0005-0000-0000-0000B1430000}"/>
    <cellStyle name="40% - Accent1 2 3 3 3 4 2" xfId="31200" xr:uid="{00000000-0005-0000-0000-0000B2430000}"/>
    <cellStyle name="40% - Accent1 2 3 3 3 5" xfId="21286" xr:uid="{00000000-0005-0000-0000-0000B3430000}"/>
    <cellStyle name="40% - Accent1 2 3 3 4" xfId="3001" xr:uid="{00000000-0005-0000-0000-0000B4430000}"/>
    <cellStyle name="40% - Accent1 2 3 3 4 2" xfId="7958" xr:uid="{00000000-0005-0000-0000-0000B5430000}"/>
    <cellStyle name="40% - Accent1 2 3 3 4 2 2" xfId="17872" xr:uid="{00000000-0005-0000-0000-0000B6430000}"/>
    <cellStyle name="40% - Accent1 2 3 3 4 2 2 2" xfId="37704" xr:uid="{00000000-0005-0000-0000-0000B7430000}"/>
    <cellStyle name="40% - Accent1 2 3 3 4 2 3" xfId="27790" xr:uid="{00000000-0005-0000-0000-0000B8430000}"/>
    <cellStyle name="40% - Accent1 2 3 3 4 3" xfId="12915" xr:uid="{00000000-0005-0000-0000-0000B9430000}"/>
    <cellStyle name="40% - Accent1 2 3 3 4 3 2" xfId="32747" xr:uid="{00000000-0005-0000-0000-0000BA430000}"/>
    <cellStyle name="40% - Accent1 2 3 3 4 4" xfId="22833" xr:uid="{00000000-0005-0000-0000-0000BB430000}"/>
    <cellStyle name="40% - Accent1 2 3 3 5" xfId="2166" xr:uid="{00000000-0005-0000-0000-0000BC430000}"/>
    <cellStyle name="40% - Accent1 2 3 3 5 2" xfId="7133" xr:uid="{00000000-0005-0000-0000-0000BD430000}"/>
    <cellStyle name="40% - Accent1 2 3 3 5 2 2" xfId="17047" xr:uid="{00000000-0005-0000-0000-0000BE430000}"/>
    <cellStyle name="40% - Accent1 2 3 3 5 2 2 2" xfId="36879" xr:uid="{00000000-0005-0000-0000-0000BF430000}"/>
    <cellStyle name="40% - Accent1 2 3 3 5 2 3" xfId="26965" xr:uid="{00000000-0005-0000-0000-0000C0430000}"/>
    <cellStyle name="40% - Accent1 2 3 3 5 3" xfId="12090" xr:uid="{00000000-0005-0000-0000-0000C1430000}"/>
    <cellStyle name="40% - Accent1 2 3 3 5 3 2" xfId="31922" xr:uid="{00000000-0005-0000-0000-0000C2430000}"/>
    <cellStyle name="40% - Accent1 2 3 3 5 4" xfId="22008" xr:uid="{00000000-0005-0000-0000-0000C3430000}"/>
    <cellStyle name="40% - Accent1 2 3 3 6" xfId="980" xr:uid="{00000000-0005-0000-0000-0000C4430000}"/>
    <cellStyle name="40% - Accent1 2 3 3 6 2" xfId="5956" xr:uid="{00000000-0005-0000-0000-0000C5430000}"/>
    <cellStyle name="40% - Accent1 2 3 3 6 2 2" xfId="15870" xr:uid="{00000000-0005-0000-0000-0000C6430000}"/>
    <cellStyle name="40% - Accent1 2 3 3 6 2 2 2" xfId="35702" xr:uid="{00000000-0005-0000-0000-0000C7430000}"/>
    <cellStyle name="40% - Accent1 2 3 3 6 2 3" xfId="25788" xr:uid="{00000000-0005-0000-0000-0000C8430000}"/>
    <cellStyle name="40% - Accent1 2 3 3 6 3" xfId="10913" xr:uid="{00000000-0005-0000-0000-0000C9430000}"/>
    <cellStyle name="40% - Accent1 2 3 3 6 3 2" xfId="30745" xr:uid="{00000000-0005-0000-0000-0000CA430000}"/>
    <cellStyle name="40% - Accent1 2 3 3 6 4" xfId="20831" xr:uid="{00000000-0005-0000-0000-0000CB430000}"/>
    <cellStyle name="40% - Accent1 2 3 3 7" xfId="4281" xr:uid="{00000000-0005-0000-0000-0000CC430000}"/>
    <cellStyle name="40% - Accent1 2 3 3 7 2" xfId="9238" xr:uid="{00000000-0005-0000-0000-0000CD430000}"/>
    <cellStyle name="40% - Accent1 2 3 3 7 2 2" xfId="19152" xr:uid="{00000000-0005-0000-0000-0000CE430000}"/>
    <cellStyle name="40% - Accent1 2 3 3 7 2 2 2" xfId="38984" xr:uid="{00000000-0005-0000-0000-0000CF430000}"/>
    <cellStyle name="40% - Accent1 2 3 3 7 2 3" xfId="29070" xr:uid="{00000000-0005-0000-0000-0000D0430000}"/>
    <cellStyle name="40% - Accent1 2 3 3 7 3" xfId="14195" xr:uid="{00000000-0005-0000-0000-0000D1430000}"/>
    <cellStyle name="40% - Accent1 2 3 3 7 3 2" xfId="34027" xr:uid="{00000000-0005-0000-0000-0000D2430000}"/>
    <cellStyle name="40% - Accent1 2 3 3 7 4" xfId="24113" xr:uid="{00000000-0005-0000-0000-0000D3430000}"/>
    <cellStyle name="40% - Accent1 2 3 3 8" xfId="4839" xr:uid="{00000000-0005-0000-0000-0000D4430000}"/>
    <cellStyle name="40% - Accent1 2 3 3 8 2" xfId="9796" xr:uid="{00000000-0005-0000-0000-0000D5430000}"/>
    <cellStyle name="40% - Accent1 2 3 3 8 2 2" xfId="19710" xr:uid="{00000000-0005-0000-0000-0000D6430000}"/>
    <cellStyle name="40% - Accent1 2 3 3 8 2 2 2" xfId="39542" xr:uid="{00000000-0005-0000-0000-0000D7430000}"/>
    <cellStyle name="40% - Accent1 2 3 3 8 2 3" xfId="29628" xr:uid="{00000000-0005-0000-0000-0000D8430000}"/>
    <cellStyle name="40% - Accent1 2 3 3 8 3" xfId="14753" xr:uid="{00000000-0005-0000-0000-0000D9430000}"/>
    <cellStyle name="40% - Accent1 2 3 3 8 3 2" xfId="34585" xr:uid="{00000000-0005-0000-0000-0000DA430000}"/>
    <cellStyle name="40% - Accent1 2 3 3 8 4" xfId="24671" xr:uid="{00000000-0005-0000-0000-0000DB430000}"/>
    <cellStyle name="40% - Accent1 2 3 3 9" xfId="5397" xr:uid="{00000000-0005-0000-0000-0000DC430000}"/>
    <cellStyle name="40% - Accent1 2 3 3 9 2" xfId="15311" xr:uid="{00000000-0005-0000-0000-0000DD430000}"/>
    <cellStyle name="40% - Accent1 2 3 3 9 2 2" xfId="35143" xr:uid="{00000000-0005-0000-0000-0000DE430000}"/>
    <cellStyle name="40% - Accent1 2 3 3 9 3" xfId="25229" xr:uid="{00000000-0005-0000-0000-0000DF430000}"/>
    <cellStyle name="40% - Accent1 2 3 4" xfId="1622" xr:uid="{00000000-0005-0000-0000-0000E0430000}"/>
    <cellStyle name="40% - Accent1 2 3 4 2" xfId="3635" xr:uid="{00000000-0005-0000-0000-0000E1430000}"/>
    <cellStyle name="40% - Accent1 2 3 4 2 2" xfId="8592" xr:uid="{00000000-0005-0000-0000-0000E2430000}"/>
    <cellStyle name="40% - Accent1 2 3 4 2 2 2" xfId="18506" xr:uid="{00000000-0005-0000-0000-0000E3430000}"/>
    <cellStyle name="40% - Accent1 2 3 4 2 2 2 2" xfId="38338" xr:uid="{00000000-0005-0000-0000-0000E4430000}"/>
    <cellStyle name="40% - Accent1 2 3 4 2 2 3" xfId="28424" xr:uid="{00000000-0005-0000-0000-0000E5430000}"/>
    <cellStyle name="40% - Accent1 2 3 4 2 3" xfId="13549" xr:uid="{00000000-0005-0000-0000-0000E6430000}"/>
    <cellStyle name="40% - Accent1 2 3 4 2 3 2" xfId="33381" xr:uid="{00000000-0005-0000-0000-0000E7430000}"/>
    <cellStyle name="40% - Accent1 2 3 4 2 4" xfId="23467" xr:uid="{00000000-0005-0000-0000-0000E8430000}"/>
    <cellStyle name="40% - Accent1 2 3 4 3" xfId="2345" xr:uid="{00000000-0005-0000-0000-0000E9430000}"/>
    <cellStyle name="40% - Accent1 2 3 4 3 2" xfId="7312" xr:uid="{00000000-0005-0000-0000-0000EA430000}"/>
    <cellStyle name="40% - Accent1 2 3 4 3 2 2" xfId="17226" xr:uid="{00000000-0005-0000-0000-0000EB430000}"/>
    <cellStyle name="40% - Accent1 2 3 4 3 2 2 2" xfId="37058" xr:uid="{00000000-0005-0000-0000-0000EC430000}"/>
    <cellStyle name="40% - Accent1 2 3 4 3 2 3" xfId="27144" xr:uid="{00000000-0005-0000-0000-0000ED430000}"/>
    <cellStyle name="40% - Accent1 2 3 4 3 3" xfId="12269" xr:uid="{00000000-0005-0000-0000-0000EE430000}"/>
    <cellStyle name="40% - Accent1 2 3 4 3 3 2" xfId="32101" xr:uid="{00000000-0005-0000-0000-0000EF430000}"/>
    <cellStyle name="40% - Accent1 2 3 4 3 4" xfId="22187" xr:uid="{00000000-0005-0000-0000-0000F0430000}"/>
    <cellStyle name="40% - Accent1 2 3 4 4" xfId="6590" xr:uid="{00000000-0005-0000-0000-0000F1430000}"/>
    <cellStyle name="40% - Accent1 2 3 4 4 2" xfId="16504" xr:uid="{00000000-0005-0000-0000-0000F2430000}"/>
    <cellStyle name="40% - Accent1 2 3 4 4 2 2" xfId="36336" xr:uid="{00000000-0005-0000-0000-0000F3430000}"/>
    <cellStyle name="40% - Accent1 2 3 4 4 3" xfId="26422" xr:uid="{00000000-0005-0000-0000-0000F4430000}"/>
    <cellStyle name="40% - Accent1 2 3 4 5" xfId="11547" xr:uid="{00000000-0005-0000-0000-0000F5430000}"/>
    <cellStyle name="40% - Accent1 2 3 4 5 2" xfId="31379" xr:uid="{00000000-0005-0000-0000-0000F6430000}"/>
    <cellStyle name="40% - Accent1 2 3 4 6" xfId="21465" xr:uid="{00000000-0005-0000-0000-0000F7430000}"/>
    <cellStyle name="40% - Accent1 2 3 5" xfId="1263" xr:uid="{00000000-0005-0000-0000-0000F8430000}"/>
    <cellStyle name="40% - Accent1 2 3 5 2" xfId="3276" xr:uid="{00000000-0005-0000-0000-0000F9430000}"/>
    <cellStyle name="40% - Accent1 2 3 5 2 2" xfId="8233" xr:uid="{00000000-0005-0000-0000-0000FA430000}"/>
    <cellStyle name="40% - Accent1 2 3 5 2 2 2" xfId="18147" xr:uid="{00000000-0005-0000-0000-0000FB430000}"/>
    <cellStyle name="40% - Accent1 2 3 5 2 2 2 2" xfId="37979" xr:uid="{00000000-0005-0000-0000-0000FC430000}"/>
    <cellStyle name="40% - Accent1 2 3 5 2 2 3" xfId="28065" xr:uid="{00000000-0005-0000-0000-0000FD430000}"/>
    <cellStyle name="40% - Accent1 2 3 5 2 3" xfId="13190" xr:uid="{00000000-0005-0000-0000-0000FE430000}"/>
    <cellStyle name="40% - Accent1 2 3 5 2 3 2" xfId="33022" xr:uid="{00000000-0005-0000-0000-0000FF430000}"/>
    <cellStyle name="40% - Accent1 2 3 5 2 4" xfId="23108" xr:uid="{00000000-0005-0000-0000-000000440000}"/>
    <cellStyle name="40% - Accent1 2 3 5 3" xfId="6231" xr:uid="{00000000-0005-0000-0000-000001440000}"/>
    <cellStyle name="40% - Accent1 2 3 5 3 2" xfId="16145" xr:uid="{00000000-0005-0000-0000-000002440000}"/>
    <cellStyle name="40% - Accent1 2 3 5 3 2 2" xfId="35977" xr:uid="{00000000-0005-0000-0000-000003440000}"/>
    <cellStyle name="40% - Accent1 2 3 5 3 3" xfId="26063" xr:uid="{00000000-0005-0000-0000-000004440000}"/>
    <cellStyle name="40% - Accent1 2 3 5 4" xfId="11188" xr:uid="{00000000-0005-0000-0000-000005440000}"/>
    <cellStyle name="40% - Accent1 2 3 5 4 2" xfId="31020" xr:uid="{00000000-0005-0000-0000-000006440000}"/>
    <cellStyle name="40% - Accent1 2 3 5 5" xfId="21106" xr:uid="{00000000-0005-0000-0000-000007440000}"/>
    <cellStyle name="40% - Accent1 2 3 6" xfId="2719" xr:uid="{00000000-0005-0000-0000-000008440000}"/>
    <cellStyle name="40% - Accent1 2 3 6 2" xfId="7679" xr:uid="{00000000-0005-0000-0000-000009440000}"/>
    <cellStyle name="40% - Accent1 2 3 6 2 2" xfId="17593" xr:uid="{00000000-0005-0000-0000-00000A440000}"/>
    <cellStyle name="40% - Accent1 2 3 6 2 2 2" xfId="37425" xr:uid="{00000000-0005-0000-0000-00000B440000}"/>
    <cellStyle name="40% - Accent1 2 3 6 2 3" xfId="27511" xr:uid="{00000000-0005-0000-0000-00000C440000}"/>
    <cellStyle name="40% - Accent1 2 3 6 3" xfId="12636" xr:uid="{00000000-0005-0000-0000-00000D440000}"/>
    <cellStyle name="40% - Accent1 2 3 6 3 2" xfId="32468" xr:uid="{00000000-0005-0000-0000-00000E440000}"/>
    <cellStyle name="40% - Accent1 2 3 6 4" xfId="22554" xr:uid="{00000000-0005-0000-0000-00000F440000}"/>
    <cellStyle name="40% - Accent1 2 3 7" xfId="1986" xr:uid="{00000000-0005-0000-0000-000010440000}"/>
    <cellStyle name="40% - Accent1 2 3 7 2" xfId="6953" xr:uid="{00000000-0005-0000-0000-000011440000}"/>
    <cellStyle name="40% - Accent1 2 3 7 2 2" xfId="16867" xr:uid="{00000000-0005-0000-0000-000012440000}"/>
    <cellStyle name="40% - Accent1 2 3 7 2 2 2" xfId="36699" xr:uid="{00000000-0005-0000-0000-000013440000}"/>
    <cellStyle name="40% - Accent1 2 3 7 2 3" xfId="26785" xr:uid="{00000000-0005-0000-0000-000014440000}"/>
    <cellStyle name="40% - Accent1 2 3 7 3" xfId="11910" xr:uid="{00000000-0005-0000-0000-000015440000}"/>
    <cellStyle name="40% - Accent1 2 3 7 3 2" xfId="31742" xr:uid="{00000000-0005-0000-0000-000016440000}"/>
    <cellStyle name="40% - Accent1 2 3 7 4" xfId="21828" xr:uid="{00000000-0005-0000-0000-000017440000}"/>
    <cellStyle name="40% - Accent1 2 3 8" xfId="700" xr:uid="{00000000-0005-0000-0000-000018440000}"/>
    <cellStyle name="40% - Accent1 2 3 8 2" xfId="5677" xr:uid="{00000000-0005-0000-0000-000019440000}"/>
    <cellStyle name="40% - Accent1 2 3 8 2 2" xfId="15591" xr:uid="{00000000-0005-0000-0000-00001A440000}"/>
    <cellStyle name="40% - Accent1 2 3 8 2 2 2" xfId="35423" xr:uid="{00000000-0005-0000-0000-00001B440000}"/>
    <cellStyle name="40% - Accent1 2 3 8 2 3" xfId="25509" xr:uid="{00000000-0005-0000-0000-00001C440000}"/>
    <cellStyle name="40% - Accent1 2 3 8 3" xfId="10634" xr:uid="{00000000-0005-0000-0000-00001D440000}"/>
    <cellStyle name="40% - Accent1 2 3 8 3 2" xfId="30466" xr:uid="{00000000-0005-0000-0000-00001E440000}"/>
    <cellStyle name="40% - Accent1 2 3 8 4" xfId="20552" xr:uid="{00000000-0005-0000-0000-00001F440000}"/>
    <cellStyle name="40% - Accent1 2 3 9" xfId="4002" xr:uid="{00000000-0005-0000-0000-000020440000}"/>
    <cellStyle name="40% - Accent1 2 3 9 2" xfId="8959" xr:uid="{00000000-0005-0000-0000-000021440000}"/>
    <cellStyle name="40% - Accent1 2 3 9 2 2" xfId="18873" xr:uid="{00000000-0005-0000-0000-000022440000}"/>
    <cellStyle name="40% - Accent1 2 3 9 2 2 2" xfId="38705" xr:uid="{00000000-0005-0000-0000-000023440000}"/>
    <cellStyle name="40% - Accent1 2 3 9 2 3" xfId="28791" xr:uid="{00000000-0005-0000-0000-000024440000}"/>
    <cellStyle name="40% - Accent1 2 3 9 3" xfId="13916" xr:uid="{00000000-0005-0000-0000-000025440000}"/>
    <cellStyle name="40% - Accent1 2 3 9 3 2" xfId="33748" xr:uid="{00000000-0005-0000-0000-000026440000}"/>
    <cellStyle name="40% - Accent1 2 3 9 4" xfId="23834" xr:uid="{00000000-0005-0000-0000-000027440000}"/>
    <cellStyle name="40% - Accent1 2 4" xfId="210" xr:uid="{00000000-0005-0000-0000-000028440000}"/>
    <cellStyle name="40% - Accent1 2 4 10" xfId="5191" xr:uid="{00000000-0005-0000-0000-000029440000}"/>
    <cellStyle name="40% - Accent1 2 4 10 2" xfId="15105" xr:uid="{00000000-0005-0000-0000-00002A440000}"/>
    <cellStyle name="40% - Accent1 2 4 10 2 2" xfId="34937" xr:uid="{00000000-0005-0000-0000-00002B440000}"/>
    <cellStyle name="40% - Accent1 2 4 10 3" xfId="25023" xr:uid="{00000000-0005-0000-0000-00002C440000}"/>
    <cellStyle name="40% - Accent1 2 4 11" xfId="10148" xr:uid="{00000000-0005-0000-0000-00002D440000}"/>
    <cellStyle name="40% - Accent1 2 4 11 2" xfId="29980" xr:uid="{00000000-0005-0000-0000-00002E440000}"/>
    <cellStyle name="40% - Accent1 2 4 12" xfId="20066" xr:uid="{00000000-0005-0000-0000-00002F440000}"/>
    <cellStyle name="40% - Accent1 2 4 2" xfId="492" xr:uid="{00000000-0005-0000-0000-000030440000}"/>
    <cellStyle name="40% - Accent1 2 4 2 10" xfId="10427" xr:uid="{00000000-0005-0000-0000-000031440000}"/>
    <cellStyle name="40% - Accent1 2 4 2 10 2" xfId="30259" xr:uid="{00000000-0005-0000-0000-000032440000}"/>
    <cellStyle name="40% - Accent1 2 4 2 11" xfId="20345" xr:uid="{00000000-0005-0000-0000-000033440000}"/>
    <cellStyle name="40% - Accent1 2 4 2 2" xfId="1832" xr:uid="{00000000-0005-0000-0000-000034440000}"/>
    <cellStyle name="40% - Accent1 2 4 2 2 2" xfId="3845" xr:uid="{00000000-0005-0000-0000-000035440000}"/>
    <cellStyle name="40% - Accent1 2 4 2 2 2 2" xfId="8802" xr:uid="{00000000-0005-0000-0000-000036440000}"/>
    <cellStyle name="40% - Accent1 2 4 2 2 2 2 2" xfId="18716" xr:uid="{00000000-0005-0000-0000-000037440000}"/>
    <cellStyle name="40% - Accent1 2 4 2 2 2 2 2 2" xfId="38548" xr:uid="{00000000-0005-0000-0000-000038440000}"/>
    <cellStyle name="40% - Accent1 2 4 2 2 2 2 3" xfId="28634" xr:uid="{00000000-0005-0000-0000-000039440000}"/>
    <cellStyle name="40% - Accent1 2 4 2 2 2 3" xfId="13759" xr:uid="{00000000-0005-0000-0000-00003A440000}"/>
    <cellStyle name="40% - Accent1 2 4 2 2 2 3 2" xfId="33591" xr:uid="{00000000-0005-0000-0000-00003B440000}"/>
    <cellStyle name="40% - Accent1 2 4 2 2 2 4" xfId="23677" xr:uid="{00000000-0005-0000-0000-00003C440000}"/>
    <cellStyle name="40% - Accent1 2 4 2 2 3" xfId="2555" xr:uid="{00000000-0005-0000-0000-00003D440000}"/>
    <cellStyle name="40% - Accent1 2 4 2 2 3 2" xfId="7522" xr:uid="{00000000-0005-0000-0000-00003E440000}"/>
    <cellStyle name="40% - Accent1 2 4 2 2 3 2 2" xfId="17436" xr:uid="{00000000-0005-0000-0000-00003F440000}"/>
    <cellStyle name="40% - Accent1 2 4 2 2 3 2 2 2" xfId="37268" xr:uid="{00000000-0005-0000-0000-000040440000}"/>
    <cellStyle name="40% - Accent1 2 4 2 2 3 2 3" xfId="27354" xr:uid="{00000000-0005-0000-0000-000041440000}"/>
    <cellStyle name="40% - Accent1 2 4 2 2 3 3" xfId="12479" xr:uid="{00000000-0005-0000-0000-000042440000}"/>
    <cellStyle name="40% - Accent1 2 4 2 2 3 3 2" xfId="32311" xr:uid="{00000000-0005-0000-0000-000043440000}"/>
    <cellStyle name="40% - Accent1 2 4 2 2 3 4" xfId="22397" xr:uid="{00000000-0005-0000-0000-000044440000}"/>
    <cellStyle name="40% - Accent1 2 4 2 2 4" xfId="6800" xr:uid="{00000000-0005-0000-0000-000045440000}"/>
    <cellStyle name="40% - Accent1 2 4 2 2 4 2" xfId="16714" xr:uid="{00000000-0005-0000-0000-000046440000}"/>
    <cellStyle name="40% - Accent1 2 4 2 2 4 2 2" xfId="36546" xr:uid="{00000000-0005-0000-0000-000047440000}"/>
    <cellStyle name="40% - Accent1 2 4 2 2 4 3" xfId="26632" xr:uid="{00000000-0005-0000-0000-000048440000}"/>
    <cellStyle name="40% - Accent1 2 4 2 2 5" xfId="11757" xr:uid="{00000000-0005-0000-0000-000049440000}"/>
    <cellStyle name="40% - Accent1 2 4 2 2 5 2" xfId="31589" xr:uid="{00000000-0005-0000-0000-00004A440000}"/>
    <cellStyle name="40% - Accent1 2 4 2 2 6" xfId="21675" xr:uid="{00000000-0005-0000-0000-00004B440000}"/>
    <cellStyle name="40% - Accent1 2 4 2 3" xfId="1473" xr:uid="{00000000-0005-0000-0000-00004C440000}"/>
    <cellStyle name="40% - Accent1 2 4 2 3 2" xfId="3486" xr:uid="{00000000-0005-0000-0000-00004D440000}"/>
    <cellStyle name="40% - Accent1 2 4 2 3 2 2" xfId="8443" xr:uid="{00000000-0005-0000-0000-00004E440000}"/>
    <cellStyle name="40% - Accent1 2 4 2 3 2 2 2" xfId="18357" xr:uid="{00000000-0005-0000-0000-00004F440000}"/>
    <cellStyle name="40% - Accent1 2 4 2 3 2 2 2 2" xfId="38189" xr:uid="{00000000-0005-0000-0000-000050440000}"/>
    <cellStyle name="40% - Accent1 2 4 2 3 2 2 3" xfId="28275" xr:uid="{00000000-0005-0000-0000-000051440000}"/>
    <cellStyle name="40% - Accent1 2 4 2 3 2 3" xfId="13400" xr:uid="{00000000-0005-0000-0000-000052440000}"/>
    <cellStyle name="40% - Accent1 2 4 2 3 2 3 2" xfId="33232" xr:uid="{00000000-0005-0000-0000-000053440000}"/>
    <cellStyle name="40% - Accent1 2 4 2 3 2 4" xfId="23318" xr:uid="{00000000-0005-0000-0000-000054440000}"/>
    <cellStyle name="40% - Accent1 2 4 2 3 3" xfId="6441" xr:uid="{00000000-0005-0000-0000-000055440000}"/>
    <cellStyle name="40% - Accent1 2 4 2 3 3 2" xfId="16355" xr:uid="{00000000-0005-0000-0000-000056440000}"/>
    <cellStyle name="40% - Accent1 2 4 2 3 3 2 2" xfId="36187" xr:uid="{00000000-0005-0000-0000-000057440000}"/>
    <cellStyle name="40% - Accent1 2 4 2 3 3 3" xfId="26273" xr:uid="{00000000-0005-0000-0000-000058440000}"/>
    <cellStyle name="40% - Accent1 2 4 2 3 4" xfId="11398" xr:uid="{00000000-0005-0000-0000-000059440000}"/>
    <cellStyle name="40% - Accent1 2 4 2 3 4 2" xfId="31230" xr:uid="{00000000-0005-0000-0000-00005A440000}"/>
    <cellStyle name="40% - Accent1 2 4 2 3 5" xfId="21316" xr:uid="{00000000-0005-0000-0000-00005B440000}"/>
    <cellStyle name="40% - Accent1 2 4 2 4" xfId="3074" xr:uid="{00000000-0005-0000-0000-00005C440000}"/>
    <cellStyle name="40% - Accent1 2 4 2 4 2" xfId="8031" xr:uid="{00000000-0005-0000-0000-00005D440000}"/>
    <cellStyle name="40% - Accent1 2 4 2 4 2 2" xfId="17945" xr:uid="{00000000-0005-0000-0000-00005E440000}"/>
    <cellStyle name="40% - Accent1 2 4 2 4 2 2 2" xfId="37777" xr:uid="{00000000-0005-0000-0000-00005F440000}"/>
    <cellStyle name="40% - Accent1 2 4 2 4 2 3" xfId="27863" xr:uid="{00000000-0005-0000-0000-000060440000}"/>
    <cellStyle name="40% - Accent1 2 4 2 4 3" xfId="12988" xr:uid="{00000000-0005-0000-0000-000061440000}"/>
    <cellStyle name="40% - Accent1 2 4 2 4 3 2" xfId="32820" xr:uid="{00000000-0005-0000-0000-000062440000}"/>
    <cellStyle name="40% - Accent1 2 4 2 4 4" xfId="22906" xr:uid="{00000000-0005-0000-0000-000063440000}"/>
    <cellStyle name="40% - Accent1 2 4 2 5" xfId="2196" xr:uid="{00000000-0005-0000-0000-000064440000}"/>
    <cellStyle name="40% - Accent1 2 4 2 5 2" xfId="7163" xr:uid="{00000000-0005-0000-0000-000065440000}"/>
    <cellStyle name="40% - Accent1 2 4 2 5 2 2" xfId="17077" xr:uid="{00000000-0005-0000-0000-000066440000}"/>
    <cellStyle name="40% - Accent1 2 4 2 5 2 2 2" xfId="36909" xr:uid="{00000000-0005-0000-0000-000067440000}"/>
    <cellStyle name="40% - Accent1 2 4 2 5 2 3" xfId="26995" xr:uid="{00000000-0005-0000-0000-000068440000}"/>
    <cellStyle name="40% - Accent1 2 4 2 5 3" xfId="12120" xr:uid="{00000000-0005-0000-0000-000069440000}"/>
    <cellStyle name="40% - Accent1 2 4 2 5 3 2" xfId="31952" xr:uid="{00000000-0005-0000-0000-00006A440000}"/>
    <cellStyle name="40% - Accent1 2 4 2 5 4" xfId="22038" xr:uid="{00000000-0005-0000-0000-00006B440000}"/>
    <cellStyle name="40% - Accent1 2 4 2 6" xfId="1053" xr:uid="{00000000-0005-0000-0000-00006C440000}"/>
    <cellStyle name="40% - Accent1 2 4 2 6 2" xfId="6029" xr:uid="{00000000-0005-0000-0000-00006D440000}"/>
    <cellStyle name="40% - Accent1 2 4 2 6 2 2" xfId="15943" xr:uid="{00000000-0005-0000-0000-00006E440000}"/>
    <cellStyle name="40% - Accent1 2 4 2 6 2 2 2" xfId="35775" xr:uid="{00000000-0005-0000-0000-00006F440000}"/>
    <cellStyle name="40% - Accent1 2 4 2 6 2 3" xfId="25861" xr:uid="{00000000-0005-0000-0000-000070440000}"/>
    <cellStyle name="40% - Accent1 2 4 2 6 3" xfId="10986" xr:uid="{00000000-0005-0000-0000-000071440000}"/>
    <cellStyle name="40% - Accent1 2 4 2 6 3 2" xfId="30818" xr:uid="{00000000-0005-0000-0000-000072440000}"/>
    <cellStyle name="40% - Accent1 2 4 2 6 4" xfId="20904" xr:uid="{00000000-0005-0000-0000-000073440000}"/>
    <cellStyle name="40% - Accent1 2 4 2 7" xfId="4354" xr:uid="{00000000-0005-0000-0000-000074440000}"/>
    <cellStyle name="40% - Accent1 2 4 2 7 2" xfId="9311" xr:uid="{00000000-0005-0000-0000-000075440000}"/>
    <cellStyle name="40% - Accent1 2 4 2 7 2 2" xfId="19225" xr:uid="{00000000-0005-0000-0000-000076440000}"/>
    <cellStyle name="40% - Accent1 2 4 2 7 2 2 2" xfId="39057" xr:uid="{00000000-0005-0000-0000-000077440000}"/>
    <cellStyle name="40% - Accent1 2 4 2 7 2 3" xfId="29143" xr:uid="{00000000-0005-0000-0000-000078440000}"/>
    <cellStyle name="40% - Accent1 2 4 2 7 3" xfId="14268" xr:uid="{00000000-0005-0000-0000-000079440000}"/>
    <cellStyle name="40% - Accent1 2 4 2 7 3 2" xfId="34100" xr:uid="{00000000-0005-0000-0000-00007A440000}"/>
    <cellStyle name="40% - Accent1 2 4 2 7 4" xfId="24186" xr:uid="{00000000-0005-0000-0000-00007B440000}"/>
    <cellStyle name="40% - Accent1 2 4 2 8" xfId="4912" xr:uid="{00000000-0005-0000-0000-00007C440000}"/>
    <cellStyle name="40% - Accent1 2 4 2 8 2" xfId="9869" xr:uid="{00000000-0005-0000-0000-00007D440000}"/>
    <cellStyle name="40% - Accent1 2 4 2 8 2 2" xfId="19783" xr:uid="{00000000-0005-0000-0000-00007E440000}"/>
    <cellStyle name="40% - Accent1 2 4 2 8 2 2 2" xfId="39615" xr:uid="{00000000-0005-0000-0000-00007F440000}"/>
    <cellStyle name="40% - Accent1 2 4 2 8 2 3" xfId="29701" xr:uid="{00000000-0005-0000-0000-000080440000}"/>
    <cellStyle name="40% - Accent1 2 4 2 8 3" xfId="14826" xr:uid="{00000000-0005-0000-0000-000081440000}"/>
    <cellStyle name="40% - Accent1 2 4 2 8 3 2" xfId="34658" xr:uid="{00000000-0005-0000-0000-000082440000}"/>
    <cellStyle name="40% - Accent1 2 4 2 8 4" xfId="24744" xr:uid="{00000000-0005-0000-0000-000083440000}"/>
    <cellStyle name="40% - Accent1 2 4 2 9" xfId="5470" xr:uid="{00000000-0005-0000-0000-000084440000}"/>
    <cellStyle name="40% - Accent1 2 4 2 9 2" xfId="15384" xr:uid="{00000000-0005-0000-0000-000085440000}"/>
    <cellStyle name="40% - Accent1 2 4 2 9 2 2" xfId="35216" xr:uid="{00000000-0005-0000-0000-000086440000}"/>
    <cellStyle name="40% - Accent1 2 4 2 9 3" xfId="25302" xr:uid="{00000000-0005-0000-0000-000087440000}"/>
    <cellStyle name="40% - Accent1 2 4 3" xfId="1652" xr:uid="{00000000-0005-0000-0000-000088440000}"/>
    <cellStyle name="40% - Accent1 2 4 3 2" xfId="3665" xr:uid="{00000000-0005-0000-0000-000089440000}"/>
    <cellStyle name="40% - Accent1 2 4 3 2 2" xfId="8622" xr:uid="{00000000-0005-0000-0000-00008A440000}"/>
    <cellStyle name="40% - Accent1 2 4 3 2 2 2" xfId="18536" xr:uid="{00000000-0005-0000-0000-00008B440000}"/>
    <cellStyle name="40% - Accent1 2 4 3 2 2 2 2" xfId="38368" xr:uid="{00000000-0005-0000-0000-00008C440000}"/>
    <cellStyle name="40% - Accent1 2 4 3 2 2 3" xfId="28454" xr:uid="{00000000-0005-0000-0000-00008D440000}"/>
    <cellStyle name="40% - Accent1 2 4 3 2 3" xfId="13579" xr:uid="{00000000-0005-0000-0000-00008E440000}"/>
    <cellStyle name="40% - Accent1 2 4 3 2 3 2" xfId="33411" xr:uid="{00000000-0005-0000-0000-00008F440000}"/>
    <cellStyle name="40% - Accent1 2 4 3 2 4" xfId="23497" xr:uid="{00000000-0005-0000-0000-000090440000}"/>
    <cellStyle name="40% - Accent1 2 4 3 3" xfId="2375" xr:uid="{00000000-0005-0000-0000-000091440000}"/>
    <cellStyle name="40% - Accent1 2 4 3 3 2" xfId="7342" xr:uid="{00000000-0005-0000-0000-000092440000}"/>
    <cellStyle name="40% - Accent1 2 4 3 3 2 2" xfId="17256" xr:uid="{00000000-0005-0000-0000-000093440000}"/>
    <cellStyle name="40% - Accent1 2 4 3 3 2 2 2" xfId="37088" xr:uid="{00000000-0005-0000-0000-000094440000}"/>
    <cellStyle name="40% - Accent1 2 4 3 3 2 3" xfId="27174" xr:uid="{00000000-0005-0000-0000-000095440000}"/>
    <cellStyle name="40% - Accent1 2 4 3 3 3" xfId="12299" xr:uid="{00000000-0005-0000-0000-000096440000}"/>
    <cellStyle name="40% - Accent1 2 4 3 3 3 2" xfId="32131" xr:uid="{00000000-0005-0000-0000-000097440000}"/>
    <cellStyle name="40% - Accent1 2 4 3 3 4" xfId="22217" xr:uid="{00000000-0005-0000-0000-000098440000}"/>
    <cellStyle name="40% - Accent1 2 4 3 4" xfId="6620" xr:uid="{00000000-0005-0000-0000-000099440000}"/>
    <cellStyle name="40% - Accent1 2 4 3 4 2" xfId="16534" xr:uid="{00000000-0005-0000-0000-00009A440000}"/>
    <cellStyle name="40% - Accent1 2 4 3 4 2 2" xfId="36366" xr:uid="{00000000-0005-0000-0000-00009B440000}"/>
    <cellStyle name="40% - Accent1 2 4 3 4 3" xfId="26452" xr:uid="{00000000-0005-0000-0000-00009C440000}"/>
    <cellStyle name="40% - Accent1 2 4 3 5" xfId="11577" xr:uid="{00000000-0005-0000-0000-00009D440000}"/>
    <cellStyle name="40% - Accent1 2 4 3 5 2" xfId="31409" xr:uid="{00000000-0005-0000-0000-00009E440000}"/>
    <cellStyle name="40% - Accent1 2 4 3 6" xfId="21495" xr:uid="{00000000-0005-0000-0000-00009F440000}"/>
    <cellStyle name="40% - Accent1 2 4 4" xfId="1293" xr:uid="{00000000-0005-0000-0000-0000A0440000}"/>
    <cellStyle name="40% - Accent1 2 4 4 2" xfId="3306" xr:uid="{00000000-0005-0000-0000-0000A1440000}"/>
    <cellStyle name="40% - Accent1 2 4 4 2 2" xfId="8263" xr:uid="{00000000-0005-0000-0000-0000A2440000}"/>
    <cellStyle name="40% - Accent1 2 4 4 2 2 2" xfId="18177" xr:uid="{00000000-0005-0000-0000-0000A3440000}"/>
    <cellStyle name="40% - Accent1 2 4 4 2 2 2 2" xfId="38009" xr:uid="{00000000-0005-0000-0000-0000A4440000}"/>
    <cellStyle name="40% - Accent1 2 4 4 2 2 3" xfId="28095" xr:uid="{00000000-0005-0000-0000-0000A5440000}"/>
    <cellStyle name="40% - Accent1 2 4 4 2 3" xfId="13220" xr:uid="{00000000-0005-0000-0000-0000A6440000}"/>
    <cellStyle name="40% - Accent1 2 4 4 2 3 2" xfId="33052" xr:uid="{00000000-0005-0000-0000-0000A7440000}"/>
    <cellStyle name="40% - Accent1 2 4 4 2 4" xfId="23138" xr:uid="{00000000-0005-0000-0000-0000A8440000}"/>
    <cellStyle name="40% - Accent1 2 4 4 3" xfId="6261" xr:uid="{00000000-0005-0000-0000-0000A9440000}"/>
    <cellStyle name="40% - Accent1 2 4 4 3 2" xfId="16175" xr:uid="{00000000-0005-0000-0000-0000AA440000}"/>
    <cellStyle name="40% - Accent1 2 4 4 3 2 2" xfId="36007" xr:uid="{00000000-0005-0000-0000-0000AB440000}"/>
    <cellStyle name="40% - Accent1 2 4 4 3 3" xfId="26093" xr:uid="{00000000-0005-0000-0000-0000AC440000}"/>
    <cellStyle name="40% - Accent1 2 4 4 4" xfId="11218" xr:uid="{00000000-0005-0000-0000-0000AD440000}"/>
    <cellStyle name="40% - Accent1 2 4 4 4 2" xfId="31050" xr:uid="{00000000-0005-0000-0000-0000AE440000}"/>
    <cellStyle name="40% - Accent1 2 4 4 5" xfId="21136" xr:uid="{00000000-0005-0000-0000-0000AF440000}"/>
    <cellStyle name="40% - Accent1 2 4 5" xfId="2793" xr:uid="{00000000-0005-0000-0000-0000B0440000}"/>
    <cellStyle name="40% - Accent1 2 4 5 2" xfId="7752" xr:uid="{00000000-0005-0000-0000-0000B1440000}"/>
    <cellStyle name="40% - Accent1 2 4 5 2 2" xfId="17666" xr:uid="{00000000-0005-0000-0000-0000B2440000}"/>
    <cellStyle name="40% - Accent1 2 4 5 2 2 2" xfId="37498" xr:uid="{00000000-0005-0000-0000-0000B3440000}"/>
    <cellStyle name="40% - Accent1 2 4 5 2 3" xfId="27584" xr:uid="{00000000-0005-0000-0000-0000B4440000}"/>
    <cellStyle name="40% - Accent1 2 4 5 3" xfId="12709" xr:uid="{00000000-0005-0000-0000-0000B5440000}"/>
    <cellStyle name="40% - Accent1 2 4 5 3 2" xfId="32541" xr:uid="{00000000-0005-0000-0000-0000B6440000}"/>
    <cellStyle name="40% - Accent1 2 4 5 4" xfId="22627" xr:uid="{00000000-0005-0000-0000-0000B7440000}"/>
    <cellStyle name="40% - Accent1 2 4 6" xfId="2016" xr:uid="{00000000-0005-0000-0000-0000B8440000}"/>
    <cellStyle name="40% - Accent1 2 4 6 2" xfId="6983" xr:uid="{00000000-0005-0000-0000-0000B9440000}"/>
    <cellStyle name="40% - Accent1 2 4 6 2 2" xfId="16897" xr:uid="{00000000-0005-0000-0000-0000BA440000}"/>
    <cellStyle name="40% - Accent1 2 4 6 2 2 2" xfId="36729" xr:uid="{00000000-0005-0000-0000-0000BB440000}"/>
    <cellStyle name="40% - Accent1 2 4 6 2 3" xfId="26815" xr:uid="{00000000-0005-0000-0000-0000BC440000}"/>
    <cellStyle name="40% - Accent1 2 4 6 3" xfId="11940" xr:uid="{00000000-0005-0000-0000-0000BD440000}"/>
    <cellStyle name="40% - Accent1 2 4 6 3 2" xfId="31772" xr:uid="{00000000-0005-0000-0000-0000BE440000}"/>
    <cellStyle name="40% - Accent1 2 4 6 4" xfId="21858" xr:uid="{00000000-0005-0000-0000-0000BF440000}"/>
    <cellStyle name="40% - Accent1 2 4 7" xfId="773" xr:uid="{00000000-0005-0000-0000-0000C0440000}"/>
    <cellStyle name="40% - Accent1 2 4 7 2" xfId="5750" xr:uid="{00000000-0005-0000-0000-0000C1440000}"/>
    <cellStyle name="40% - Accent1 2 4 7 2 2" xfId="15664" xr:uid="{00000000-0005-0000-0000-0000C2440000}"/>
    <cellStyle name="40% - Accent1 2 4 7 2 2 2" xfId="35496" xr:uid="{00000000-0005-0000-0000-0000C3440000}"/>
    <cellStyle name="40% - Accent1 2 4 7 2 3" xfId="25582" xr:uid="{00000000-0005-0000-0000-0000C4440000}"/>
    <cellStyle name="40% - Accent1 2 4 7 3" xfId="10707" xr:uid="{00000000-0005-0000-0000-0000C5440000}"/>
    <cellStyle name="40% - Accent1 2 4 7 3 2" xfId="30539" xr:uid="{00000000-0005-0000-0000-0000C6440000}"/>
    <cellStyle name="40% - Accent1 2 4 7 4" xfId="20625" xr:uid="{00000000-0005-0000-0000-0000C7440000}"/>
    <cellStyle name="40% - Accent1 2 4 8" xfId="4075" xr:uid="{00000000-0005-0000-0000-0000C8440000}"/>
    <cellStyle name="40% - Accent1 2 4 8 2" xfId="9032" xr:uid="{00000000-0005-0000-0000-0000C9440000}"/>
    <cellStyle name="40% - Accent1 2 4 8 2 2" xfId="18946" xr:uid="{00000000-0005-0000-0000-0000CA440000}"/>
    <cellStyle name="40% - Accent1 2 4 8 2 2 2" xfId="38778" xr:uid="{00000000-0005-0000-0000-0000CB440000}"/>
    <cellStyle name="40% - Accent1 2 4 8 2 3" xfId="28864" xr:uid="{00000000-0005-0000-0000-0000CC440000}"/>
    <cellStyle name="40% - Accent1 2 4 8 3" xfId="13989" xr:uid="{00000000-0005-0000-0000-0000CD440000}"/>
    <cellStyle name="40% - Accent1 2 4 8 3 2" xfId="33821" xr:uid="{00000000-0005-0000-0000-0000CE440000}"/>
    <cellStyle name="40% - Accent1 2 4 8 4" xfId="23907" xr:uid="{00000000-0005-0000-0000-0000CF440000}"/>
    <cellStyle name="40% - Accent1 2 4 9" xfId="4633" xr:uid="{00000000-0005-0000-0000-0000D0440000}"/>
    <cellStyle name="40% - Accent1 2 4 9 2" xfId="9590" xr:uid="{00000000-0005-0000-0000-0000D1440000}"/>
    <cellStyle name="40% - Accent1 2 4 9 2 2" xfId="19504" xr:uid="{00000000-0005-0000-0000-0000D2440000}"/>
    <cellStyle name="40% - Accent1 2 4 9 2 2 2" xfId="39336" xr:uid="{00000000-0005-0000-0000-0000D3440000}"/>
    <cellStyle name="40% - Accent1 2 4 9 2 3" xfId="29422" xr:uid="{00000000-0005-0000-0000-0000D4440000}"/>
    <cellStyle name="40% - Accent1 2 4 9 3" xfId="14547" xr:uid="{00000000-0005-0000-0000-0000D5440000}"/>
    <cellStyle name="40% - Accent1 2 4 9 3 2" xfId="34379" xr:uid="{00000000-0005-0000-0000-0000D6440000}"/>
    <cellStyle name="40% - Accent1 2 4 9 4" xfId="24465" xr:uid="{00000000-0005-0000-0000-0000D7440000}"/>
    <cellStyle name="40% - Accent1 2 5" xfId="353" xr:uid="{00000000-0005-0000-0000-0000D8440000}"/>
    <cellStyle name="40% - Accent1 2 5 10" xfId="10288" xr:uid="{00000000-0005-0000-0000-0000D9440000}"/>
    <cellStyle name="40% - Accent1 2 5 10 2" xfId="30120" xr:uid="{00000000-0005-0000-0000-0000DA440000}"/>
    <cellStyle name="40% - Accent1 2 5 11" xfId="20206" xr:uid="{00000000-0005-0000-0000-0000DB440000}"/>
    <cellStyle name="40% - Accent1 2 5 2" xfId="1742" xr:uid="{00000000-0005-0000-0000-0000DC440000}"/>
    <cellStyle name="40% - Accent1 2 5 2 2" xfId="3755" xr:uid="{00000000-0005-0000-0000-0000DD440000}"/>
    <cellStyle name="40% - Accent1 2 5 2 2 2" xfId="8712" xr:uid="{00000000-0005-0000-0000-0000DE440000}"/>
    <cellStyle name="40% - Accent1 2 5 2 2 2 2" xfId="18626" xr:uid="{00000000-0005-0000-0000-0000DF440000}"/>
    <cellStyle name="40% - Accent1 2 5 2 2 2 2 2" xfId="38458" xr:uid="{00000000-0005-0000-0000-0000E0440000}"/>
    <cellStyle name="40% - Accent1 2 5 2 2 2 3" xfId="28544" xr:uid="{00000000-0005-0000-0000-0000E1440000}"/>
    <cellStyle name="40% - Accent1 2 5 2 2 3" xfId="13669" xr:uid="{00000000-0005-0000-0000-0000E2440000}"/>
    <cellStyle name="40% - Accent1 2 5 2 2 3 2" xfId="33501" xr:uid="{00000000-0005-0000-0000-0000E3440000}"/>
    <cellStyle name="40% - Accent1 2 5 2 2 4" xfId="23587" xr:uid="{00000000-0005-0000-0000-0000E4440000}"/>
    <cellStyle name="40% - Accent1 2 5 2 3" xfId="2465" xr:uid="{00000000-0005-0000-0000-0000E5440000}"/>
    <cellStyle name="40% - Accent1 2 5 2 3 2" xfId="7432" xr:uid="{00000000-0005-0000-0000-0000E6440000}"/>
    <cellStyle name="40% - Accent1 2 5 2 3 2 2" xfId="17346" xr:uid="{00000000-0005-0000-0000-0000E7440000}"/>
    <cellStyle name="40% - Accent1 2 5 2 3 2 2 2" xfId="37178" xr:uid="{00000000-0005-0000-0000-0000E8440000}"/>
    <cellStyle name="40% - Accent1 2 5 2 3 2 3" xfId="27264" xr:uid="{00000000-0005-0000-0000-0000E9440000}"/>
    <cellStyle name="40% - Accent1 2 5 2 3 3" xfId="12389" xr:uid="{00000000-0005-0000-0000-0000EA440000}"/>
    <cellStyle name="40% - Accent1 2 5 2 3 3 2" xfId="32221" xr:uid="{00000000-0005-0000-0000-0000EB440000}"/>
    <cellStyle name="40% - Accent1 2 5 2 3 4" xfId="22307" xr:uid="{00000000-0005-0000-0000-0000EC440000}"/>
    <cellStyle name="40% - Accent1 2 5 2 4" xfId="6710" xr:uid="{00000000-0005-0000-0000-0000ED440000}"/>
    <cellStyle name="40% - Accent1 2 5 2 4 2" xfId="16624" xr:uid="{00000000-0005-0000-0000-0000EE440000}"/>
    <cellStyle name="40% - Accent1 2 5 2 4 2 2" xfId="36456" xr:uid="{00000000-0005-0000-0000-0000EF440000}"/>
    <cellStyle name="40% - Accent1 2 5 2 4 3" xfId="26542" xr:uid="{00000000-0005-0000-0000-0000F0440000}"/>
    <cellStyle name="40% - Accent1 2 5 2 5" xfId="11667" xr:uid="{00000000-0005-0000-0000-0000F1440000}"/>
    <cellStyle name="40% - Accent1 2 5 2 5 2" xfId="31499" xr:uid="{00000000-0005-0000-0000-0000F2440000}"/>
    <cellStyle name="40% - Accent1 2 5 2 6" xfId="21585" xr:uid="{00000000-0005-0000-0000-0000F3440000}"/>
    <cellStyle name="40% - Accent1 2 5 3" xfId="1383" xr:uid="{00000000-0005-0000-0000-0000F4440000}"/>
    <cellStyle name="40% - Accent1 2 5 3 2" xfId="3396" xr:uid="{00000000-0005-0000-0000-0000F5440000}"/>
    <cellStyle name="40% - Accent1 2 5 3 2 2" xfId="8353" xr:uid="{00000000-0005-0000-0000-0000F6440000}"/>
    <cellStyle name="40% - Accent1 2 5 3 2 2 2" xfId="18267" xr:uid="{00000000-0005-0000-0000-0000F7440000}"/>
    <cellStyle name="40% - Accent1 2 5 3 2 2 2 2" xfId="38099" xr:uid="{00000000-0005-0000-0000-0000F8440000}"/>
    <cellStyle name="40% - Accent1 2 5 3 2 2 3" xfId="28185" xr:uid="{00000000-0005-0000-0000-0000F9440000}"/>
    <cellStyle name="40% - Accent1 2 5 3 2 3" xfId="13310" xr:uid="{00000000-0005-0000-0000-0000FA440000}"/>
    <cellStyle name="40% - Accent1 2 5 3 2 3 2" xfId="33142" xr:uid="{00000000-0005-0000-0000-0000FB440000}"/>
    <cellStyle name="40% - Accent1 2 5 3 2 4" xfId="23228" xr:uid="{00000000-0005-0000-0000-0000FC440000}"/>
    <cellStyle name="40% - Accent1 2 5 3 3" xfId="6351" xr:uid="{00000000-0005-0000-0000-0000FD440000}"/>
    <cellStyle name="40% - Accent1 2 5 3 3 2" xfId="16265" xr:uid="{00000000-0005-0000-0000-0000FE440000}"/>
    <cellStyle name="40% - Accent1 2 5 3 3 2 2" xfId="36097" xr:uid="{00000000-0005-0000-0000-0000FF440000}"/>
    <cellStyle name="40% - Accent1 2 5 3 3 3" xfId="26183" xr:uid="{00000000-0005-0000-0000-000000450000}"/>
    <cellStyle name="40% - Accent1 2 5 3 4" xfId="11308" xr:uid="{00000000-0005-0000-0000-000001450000}"/>
    <cellStyle name="40% - Accent1 2 5 3 4 2" xfId="31140" xr:uid="{00000000-0005-0000-0000-000002450000}"/>
    <cellStyle name="40% - Accent1 2 5 3 5" xfId="21226" xr:uid="{00000000-0005-0000-0000-000003450000}"/>
    <cellStyle name="40% - Accent1 2 5 4" xfId="2935" xr:uid="{00000000-0005-0000-0000-000004450000}"/>
    <cellStyle name="40% - Accent1 2 5 4 2" xfId="7892" xr:uid="{00000000-0005-0000-0000-000005450000}"/>
    <cellStyle name="40% - Accent1 2 5 4 2 2" xfId="17806" xr:uid="{00000000-0005-0000-0000-000006450000}"/>
    <cellStyle name="40% - Accent1 2 5 4 2 2 2" xfId="37638" xr:uid="{00000000-0005-0000-0000-000007450000}"/>
    <cellStyle name="40% - Accent1 2 5 4 2 3" xfId="27724" xr:uid="{00000000-0005-0000-0000-000008450000}"/>
    <cellStyle name="40% - Accent1 2 5 4 3" xfId="12849" xr:uid="{00000000-0005-0000-0000-000009450000}"/>
    <cellStyle name="40% - Accent1 2 5 4 3 2" xfId="32681" xr:uid="{00000000-0005-0000-0000-00000A450000}"/>
    <cellStyle name="40% - Accent1 2 5 4 4" xfId="22767" xr:uid="{00000000-0005-0000-0000-00000B450000}"/>
    <cellStyle name="40% - Accent1 2 5 5" xfId="2106" xr:uid="{00000000-0005-0000-0000-00000C450000}"/>
    <cellStyle name="40% - Accent1 2 5 5 2" xfId="7073" xr:uid="{00000000-0005-0000-0000-00000D450000}"/>
    <cellStyle name="40% - Accent1 2 5 5 2 2" xfId="16987" xr:uid="{00000000-0005-0000-0000-00000E450000}"/>
    <cellStyle name="40% - Accent1 2 5 5 2 2 2" xfId="36819" xr:uid="{00000000-0005-0000-0000-00000F450000}"/>
    <cellStyle name="40% - Accent1 2 5 5 2 3" xfId="26905" xr:uid="{00000000-0005-0000-0000-000010450000}"/>
    <cellStyle name="40% - Accent1 2 5 5 3" xfId="12030" xr:uid="{00000000-0005-0000-0000-000011450000}"/>
    <cellStyle name="40% - Accent1 2 5 5 3 2" xfId="31862" xr:uid="{00000000-0005-0000-0000-000012450000}"/>
    <cellStyle name="40% - Accent1 2 5 5 4" xfId="21948" xr:uid="{00000000-0005-0000-0000-000013450000}"/>
    <cellStyle name="40% - Accent1 2 5 6" xfId="914" xr:uid="{00000000-0005-0000-0000-000014450000}"/>
    <cellStyle name="40% - Accent1 2 5 6 2" xfId="5890" xr:uid="{00000000-0005-0000-0000-000015450000}"/>
    <cellStyle name="40% - Accent1 2 5 6 2 2" xfId="15804" xr:uid="{00000000-0005-0000-0000-000016450000}"/>
    <cellStyle name="40% - Accent1 2 5 6 2 2 2" xfId="35636" xr:uid="{00000000-0005-0000-0000-000017450000}"/>
    <cellStyle name="40% - Accent1 2 5 6 2 3" xfId="25722" xr:uid="{00000000-0005-0000-0000-000018450000}"/>
    <cellStyle name="40% - Accent1 2 5 6 3" xfId="10847" xr:uid="{00000000-0005-0000-0000-000019450000}"/>
    <cellStyle name="40% - Accent1 2 5 6 3 2" xfId="30679" xr:uid="{00000000-0005-0000-0000-00001A450000}"/>
    <cellStyle name="40% - Accent1 2 5 6 4" xfId="20765" xr:uid="{00000000-0005-0000-0000-00001B450000}"/>
    <cellStyle name="40% - Accent1 2 5 7" xfId="4215" xr:uid="{00000000-0005-0000-0000-00001C450000}"/>
    <cellStyle name="40% - Accent1 2 5 7 2" xfId="9172" xr:uid="{00000000-0005-0000-0000-00001D450000}"/>
    <cellStyle name="40% - Accent1 2 5 7 2 2" xfId="19086" xr:uid="{00000000-0005-0000-0000-00001E450000}"/>
    <cellStyle name="40% - Accent1 2 5 7 2 2 2" xfId="38918" xr:uid="{00000000-0005-0000-0000-00001F450000}"/>
    <cellStyle name="40% - Accent1 2 5 7 2 3" xfId="29004" xr:uid="{00000000-0005-0000-0000-000020450000}"/>
    <cellStyle name="40% - Accent1 2 5 7 3" xfId="14129" xr:uid="{00000000-0005-0000-0000-000021450000}"/>
    <cellStyle name="40% - Accent1 2 5 7 3 2" xfId="33961" xr:uid="{00000000-0005-0000-0000-000022450000}"/>
    <cellStyle name="40% - Accent1 2 5 7 4" xfId="24047" xr:uid="{00000000-0005-0000-0000-000023450000}"/>
    <cellStyle name="40% - Accent1 2 5 8" xfId="4773" xr:uid="{00000000-0005-0000-0000-000024450000}"/>
    <cellStyle name="40% - Accent1 2 5 8 2" xfId="9730" xr:uid="{00000000-0005-0000-0000-000025450000}"/>
    <cellStyle name="40% - Accent1 2 5 8 2 2" xfId="19644" xr:uid="{00000000-0005-0000-0000-000026450000}"/>
    <cellStyle name="40% - Accent1 2 5 8 2 2 2" xfId="39476" xr:uid="{00000000-0005-0000-0000-000027450000}"/>
    <cellStyle name="40% - Accent1 2 5 8 2 3" xfId="29562" xr:uid="{00000000-0005-0000-0000-000028450000}"/>
    <cellStyle name="40% - Accent1 2 5 8 3" xfId="14687" xr:uid="{00000000-0005-0000-0000-000029450000}"/>
    <cellStyle name="40% - Accent1 2 5 8 3 2" xfId="34519" xr:uid="{00000000-0005-0000-0000-00002A450000}"/>
    <cellStyle name="40% - Accent1 2 5 8 4" xfId="24605" xr:uid="{00000000-0005-0000-0000-00002B450000}"/>
    <cellStyle name="40% - Accent1 2 5 9" xfId="5331" xr:uid="{00000000-0005-0000-0000-00002C450000}"/>
    <cellStyle name="40% - Accent1 2 5 9 2" xfId="15245" xr:uid="{00000000-0005-0000-0000-00002D450000}"/>
    <cellStyle name="40% - Accent1 2 5 9 2 2" xfId="35077" xr:uid="{00000000-0005-0000-0000-00002E450000}"/>
    <cellStyle name="40% - Accent1 2 5 9 3" xfId="25163" xr:uid="{00000000-0005-0000-0000-00002F450000}"/>
    <cellStyle name="40% - Accent1 2 6" xfId="1562" xr:uid="{00000000-0005-0000-0000-000030450000}"/>
    <cellStyle name="40% - Accent1 2 6 2" xfId="3575" xr:uid="{00000000-0005-0000-0000-000031450000}"/>
    <cellStyle name="40% - Accent1 2 6 2 2" xfId="8532" xr:uid="{00000000-0005-0000-0000-000032450000}"/>
    <cellStyle name="40% - Accent1 2 6 2 2 2" xfId="18446" xr:uid="{00000000-0005-0000-0000-000033450000}"/>
    <cellStyle name="40% - Accent1 2 6 2 2 2 2" xfId="38278" xr:uid="{00000000-0005-0000-0000-000034450000}"/>
    <cellStyle name="40% - Accent1 2 6 2 2 3" xfId="28364" xr:uid="{00000000-0005-0000-0000-000035450000}"/>
    <cellStyle name="40% - Accent1 2 6 2 3" xfId="13489" xr:uid="{00000000-0005-0000-0000-000036450000}"/>
    <cellStyle name="40% - Accent1 2 6 2 3 2" xfId="33321" xr:uid="{00000000-0005-0000-0000-000037450000}"/>
    <cellStyle name="40% - Accent1 2 6 2 4" xfId="23407" xr:uid="{00000000-0005-0000-0000-000038450000}"/>
    <cellStyle name="40% - Accent1 2 6 3" xfId="2285" xr:uid="{00000000-0005-0000-0000-000039450000}"/>
    <cellStyle name="40% - Accent1 2 6 3 2" xfId="7252" xr:uid="{00000000-0005-0000-0000-00003A450000}"/>
    <cellStyle name="40% - Accent1 2 6 3 2 2" xfId="17166" xr:uid="{00000000-0005-0000-0000-00003B450000}"/>
    <cellStyle name="40% - Accent1 2 6 3 2 2 2" xfId="36998" xr:uid="{00000000-0005-0000-0000-00003C450000}"/>
    <cellStyle name="40% - Accent1 2 6 3 2 3" xfId="27084" xr:uid="{00000000-0005-0000-0000-00003D450000}"/>
    <cellStyle name="40% - Accent1 2 6 3 3" xfId="12209" xr:uid="{00000000-0005-0000-0000-00003E450000}"/>
    <cellStyle name="40% - Accent1 2 6 3 3 2" xfId="32041" xr:uid="{00000000-0005-0000-0000-00003F450000}"/>
    <cellStyle name="40% - Accent1 2 6 3 4" xfId="22127" xr:uid="{00000000-0005-0000-0000-000040450000}"/>
    <cellStyle name="40% - Accent1 2 6 4" xfId="6530" xr:uid="{00000000-0005-0000-0000-000041450000}"/>
    <cellStyle name="40% - Accent1 2 6 4 2" xfId="16444" xr:uid="{00000000-0005-0000-0000-000042450000}"/>
    <cellStyle name="40% - Accent1 2 6 4 2 2" xfId="36276" xr:uid="{00000000-0005-0000-0000-000043450000}"/>
    <cellStyle name="40% - Accent1 2 6 4 3" xfId="26362" xr:uid="{00000000-0005-0000-0000-000044450000}"/>
    <cellStyle name="40% - Accent1 2 6 5" xfId="11487" xr:uid="{00000000-0005-0000-0000-000045450000}"/>
    <cellStyle name="40% - Accent1 2 6 5 2" xfId="31319" xr:uid="{00000000-0005-0000-0000-000046450000}"/>
    <cellStyle name="40% - Accent1 2 6 6" xfId="21405" xr:uid="{00000000-0005-0000-0000-000047450000}"/>
    <cellStyle name="40% - Accent1 2 7" xfId="1202" xr:uid="{00000000-0005-0000-0000-000048450000}"/>
    <cellStyle name="40% - Accent1 2 7 2" xfId="3216" xr:uid="{00000000-0005-0000-0000-000049450000}"/>
    <cellStyle name="40% - Accent1 2 7 2 2" xfId="8173" xr:uid="{00000000-0005-0000-0000-00004A450000}"/>
    <cellStyle name="40% - Accent1 2 7 2 2 2" xfId="18087" xr:uid="{00000000-0005-0000-0000-00004B450000}"/>
    <cellStyle name="40% - Accent1 2 7 2 2 2 2" xfId="37919" xr:uid="{00000000-0005-0000-0000-00004C450000}"/>
    <cellStyle name="40% - Accent1 2 7 2 2 3" xfId="28005" xr:uid="{00000000-0005-0000-0000-00004D450000}"/>
    <cellStyle name="40% - Accent1 2 7 2 3" xfId="13130" xr:uid="{00000000-0005-0000-0000-00004E450000}"/>
    <cellStyle name="40% - Accent1 2 7 2 3 2" xfId="32962" xr:uid="{00000000-0005-0000-0000-00004F450000}"/>
    <cellStyle name="40% - Accent1 2 7 2 4" xfId="23048" xr:uid="{00000000-0005-0000-0000-000050450000}"/>
    <cellStyle name="40% - Accent1 2 7 3" xfId="6171" xr:uid="{00000000-0005-0000-0000-000051450000}"/>
    <cellStyle name="40% - Accent1 2 7 3 2" xfId="16085" xr:uid="{00000000-0005-0000-0000-000052450000}"/>
    <cellStyle name="40% - Accent1 2 7 3 2 2" xfId="35917" xr:uid="{00000000-0005-0000-0000-000053450000}"/>
    <cellStyle name="40% - Accent1 2 7 3 3" xfId="26003" xr:uid="{00000000-0005-0000-0000-000054450000}"/>
    <cellStyle name="40% - Accent1 2 7 4" xfId="11128" xr:uid="{00000000-0005-0000-0000-000055450000}"/>
    <cellStyle name="40% - Accent1 2 7 4 2" xfId="30960" xr:uid="{00000000-0005-0000-0000-000056450000}"/>
    <cellStyle name="40% - Accent1 2 7 5" xfId="21046" xr:uid="{00000000-0005-0000-0000-000057450000}"/>
    <cellStyle name="40% - Accent1 2 8" xfId="2652" xr:uid="{00000000-0005-0000-0000-000058450000}"/>
    <cellStyle name="40% - Accent1 2 8 2" xfId="7613" xr:uid="{00000000-0005-0000-0000-000059450000}"/>
    <cellStyle name="40% - Accent1 2 8 2 2" xfId="17527" xr:uid="{00000000-0005-0000-0000-00005A450000}"/>
    <cellStyle name="40% - Accent1 2 8 2 2 2" xfId="37359" xr:uid="{00000000-0005-0000-0000-00005B450000}"/>
    <cellStyle name="40% - Accent1 2 8 2 3" xfId="27445" xr:uid="{00000000-0005-0000-0000-00005C450000}"/>
    <cellStyle name="40% - Accent1 2 8 3" xfId="12570" xr:uid="{00000000-0005-0000-0000-00005D450000}"/>
    <cellStyle name="40% - Accent1 2 8 3 2" xfId="32402" xr:uid="{00000000-0005-0000-0000-00005E450000}"/>
    <cellStyle name="40% - Accent1 2 8 4" xfId="22488" xr:uid="{00000000-0005-0000-0000-00005F450000}"/>
    <cellStyle name="40% - Accent1 2 9" xfId="1926" xr:uid="{00000000-0005-0000-0000-000060450000}"/>
    <cellStyle name="40% - Accent1 2 9 2" xfId="6893" xr:uid="{00000000-0005-0000-0000-000061450000}"/>
    <cellStyle name="40% - Accent1 2 9 2 2" xfId="16807" xr:uid="{00000000-0005-0000-0000-000062450000}"/>
    <cellStyle name="40% - Accent1 2 9 2 2 2" xfId="36639" xr:uid="{00000000-0005-0000-0000-000063450000}"/>
    <cellStyle name="40% - Accent1 2 9 2 3" xfId="26725" xr:uid="{00000000-0005-0000-0000-000064450000}"/>
    <cellStyle name="40% - Accent1 2 9 3" xfId="11850" xr:uid="{00000000-0005-0000-0000-000065450000}"/>
    <cellStyle name="40% - Accent1 2 9 3 2" xfId="31682" xr:uid="{00000000-0005-0000-0000-000066450000}"/>
    <cellStyle name="40% - Accent1 2 9 4" xfId="21768" xr:uid="{00000000-0005-0000-0000-000067450000}"/>
    <cellStyle name="40% - Accent1 3" xfId="81" xr:uid="{00000000-0005-0000-0000-000068450000}"/>
    <cellStyle name="40% - Accent1 3 10" xfId="4507" xr:uid="{00000000-0005-0000-0000-000069450000}"/>
    <cellStyle name="40% - Accent1 3 10 2" xfId="9464" xr:uid="{00000000-0005-0000-0000-00006A450000}"/>
    <cellStyle name="40% - Accent1 3 10 2 2" xfId="19378" xr:uid="{00000000-0005-0000-0000-00006B450000}"/>
    <cellStyle name="40% - Accent1 3 10 2 2 2" xfId="39210" xr:uid="{00000000-0005-0000-0000-00006C450000}"/>
    <cellStyle name="40% - Accent1 3 10 2 3" xfId="29296" xr:uid="{00000000-0005-0000-0000-00006D450000}"/>
    <cellStyle name="40% - Accent1 3 10 3" xfId="14421" xr:uid="{00000000-0005-0000-0000-00006E450000}"/>
    <cellStyle name="40% - Accent1 3 10 3 2" xfId="34253" xr:uid="{00000000-0005-0000-0000-00006F450000}"/>
    <cellStyle name="40% - Accent1 3 10 4" xfId="24339" xr:uid="{00000000-0005-0000-0000-000070450000}"/>
    <cellStyle name="40% - Accent1 3 11" xfId="5065" xr:uid="{00000000-0005-0000-0000-000071450000}"/>
    <cellStyle name="40% - Accent1 3 11 2" xfId="14979" xr:uid="{00000000-0005-0000-0000-000072450000}"/>
    <cellStyle name="40% - Accent1 3 11 2 2" xfId="34811" xr:uid="{00000000-0005-0000-0000-000073450000}"/>
    <cellStyle name="40% - Accent1 3 11 3" xfId="24897" xr:uid="{00000000-0005-0000-0000-000074450000}"/>
    <cellStyle name="40% - Accent1 3 12" xfId="10022" xr:uid="{00000000-0005-0000-0000-000075450000}"/>
    <cellStyle name="40% - Accent1 3 12 2" xfId="29854" xr:uid="{00000000-0005-0000-0000-000076450000}"/>
    <cellStyle name="40% - Accent1 3 13" xfId="19940" xr:uid="{00000000-0005-0000-0000-000077450000}"/>
    <cellStyle name="40% - Accent1 3 2" xfId="149" xr:uid="{00000000-0005-0000-0000-000078450000}"/>
    <cellStyle name="40% - Accent1 3 2 10" xfId="5131" xr:uid="{00000000-0005-0000-0000-000079450000}"/>
    <cellStyle name="40% - Accent1 3 2 10 2" xfId="15045" xr:uid="{00000000-0005-0000-0000-00007A450000}"/>
    <cellStyle name="40% - Accent1 3 2 10 2 2" xfId="34877" xr:uid="{00000000-0005-0000-0000-00007B450000}"/>
    <cellStyle name="40% - Accent1 3 2 10 3" xfId="24963" xr:uid="{00000000-0005-0000-0000-00007C450000}"/>
    <cellStyle name="40% - Accent1 3 2 11" xfId="10088" xr:uid="{00000000-0005-0000-0000-00007D450000}"/>
    <cellStyle name="40% - Accent1 3 2 11 2" xfId="29920" xr:uid="{00000000-0005-0000-0000-00007E450000}"/>
    <cellStyle name="40% - Accent1 3 2 12" xfId="20006" xr:uid="{00000000-0005-0000-0000-00007F450000}"/>
    <cellStyle name="40% - Accent1 3 2 2" xfId="289" xr:uid="{00000000-0005-0000-0000-000080450000}"/>
    <cellStyle name="40% - Accent1 3 2 2 10" xfId="10227" xr:uid="{00000000-0005-0000-0000-000081450000}"/>
    <cellStyle name="40% - Accent1 3 2 2 10 2" xfId="30059" xr:uid="{00000000-0005-0000-0000-000082450000}"/>
    <cellStyle name="40% - Accent1 3 2 2 11" xfId="20145" xr:uid="{00000000-0005-0000-0000-000083450000}"/>
    <cellStyle name="40% - Accent1 3 2 2 2" xfId="571" xr:uid="{00000000-0005-0000-0000-000084450000}"/>
    <cellStyle name="40% - Accent1 3 2 2 2 10" xfId="20424" xr:uid="{00000000-0005-0000-0000-000085450000}"/>
    <cellStyle name="40% - Accent1 3 2 2 2 2" xfId="1847" xr:uid="{00000000-0005-0000-0000-000086450000}"/>
    <cellStyle name="40% - Accent1 3 2 2 2 2 2" xfId="3860" xr:uid="{00000000-0005-0000-0000-000087450000}"/>
    <cellStyle name="40% - Accent1 3 2 2 2 2 2 2" xfId="8817" xr:uid="{00000000-0005-0000-0000-000088450000}"/>
    <cellStyle name="40% - Accent1 3 2 2 2 2 2 2 2" xfId="18731" xr:uid="{00000000-0005-0000-0000-000089450000}"/>
    <cellStyle name="40% - Accent1 3 2 2 2 2 2 2 2 2" xfId="38563" xr:uid="{00000000-0005-0000-0000-00008A450000}"/>
    <cellStyle name="40% - Accent1 3 2 2 2 2 2 2 3" xfId="28649" xr:uid="{00000000-0005-0000-0000-00008B450000}"/>
    <cellStyle name="40% - Accent1 3 2 2 2 2 2 3" xfId="13774" xr:uid="{00000000-0005-0000-0000-00008C450000}"/>
    <cellStyle name="40% - Accent1 3 2 2 2 2 2 3 2" xfId="33606" xr:uid="{00000000-0005-0000-0000-00008D450000}"/>
    <cellStyle name="40% - Accent1 3 2 2 2 2 2 4" xfId="23692" xr:uid="{00000000-0005-0000-0000-00008E450000}"/>
    <cellStyle name="40% - Accent1 3 2 2 2 2 3" xfId="6815" xr:uid="{00000000-0005-0000-0000-00008F450000}"/>
    <cellStyle name="40% - Accent1 3 2 2 2 2 3 2" xfId="16729" xr:uid="{00000000-0005-0000-0000-000090450000}"/>
    <cellStyle name="40% - Accent1 3 2 2 2 2 3 2 2" xfId="36561" xr:uid="{00000000-0005-0000-0000-000091450000}"/>
    <cellStyle name="40% - Accent1 3 2 2 2 2 3 3" xfId="26647" xr:uid="{00000000-0005-0000-0000-000092450000}"/>
    <cellStyle name="40% - Accent1 3 2 2 2 2 4" xfId="11772" xr:uid="{00000000-0005-0000-0000-000093450000}"/>
    <cellStyle name="40% - Accent1 3 2 2 2 2 4 2" xfId="31604" xr:uid="{00000000-0005-0000-0000-000094450000}"/>
    <cellStyle name="40% - Accent1 3 2 2 2 2 5" xfId="21690" xr:uid="{00000000-0005-0000-0000-000095450000}"/>
    <cellStyle name="40% - Accent1 3 2 2 2 3" xfId="3153" xr:uid="{00000000-0005-0000-0000-000096450000}"/>
    <cellStyle name="40% - Accent1 3 2 2 2 3 2" xfId="8110" xr:uid="{00000000-0005-0000-0000-000097450000}"/>
    <cellStyle name="40% - Accent1 3 2 2 2 3 2 2" xfId="18024" xr:uid="{00000000-0005-0000-0000-000098450000}"/>
    <cellStyle name="40% - Accent1 3 2 2 2 3 2 2 2" xfId="37856" xr:uid="{00000000-0005-0000-0000-000099450000}"/>
    <cellStyle name="40% - Accent1 3 2 2 2 3 2 3" xfId="27942" xr:uid="{00000000-0005-0000-0000-00009A450000}"/>
    <cellStyle name="40% - Accent1 3 2 2 2 3 3" xfId="13067" xr:uid="{00000000-0005-0000-0000-00009B450000}"/>
    <cellStyle name="40% - Accent1 3 2 2 2 3 3 2" xfId="32899" xr:uid="{00000000-0005-0000-0000-00009C450000}"/>
    <cellStyle name="40% - Accent1 3 2 2 2 3 4" xfId="22985" xr:uid="{00000000-0005-0000-0000-00009D450000}"/>
    <cellStyle name="40% - Accent1 3 2 2 2 4" xfId="2570" xr:uid="{00000000-0005-0000-0000-00009E450000}"/>
    <cellStyle name="40% - Accent1 3 2 2 2 4 2" xfId="7537" xr:uid="{00000000-0005-0000-0000-00009F450000}"/>
    <cellStyle name="40% - Accent1 3 2 2 2 4 2 2" xfId="17451" xr:uid="{00000000-0005-0000-0000-0000A0450000}"/>
    <cellStyle name="40% - Accent1 3 2 2 2 4 2 2 2" xfId="37283" xr:uid="{00000000-0005-0000-0000-0000A1450000}"/>
    <cellStyle name="40% - Accent1 3 2 2 2 4 2 3" xfId="27369" xr:uid="{00000000-0005-0000-0000-0000A2450000}"/>
    <cellStyle name="40% - Accent1 3 2 2 2 4 3" xfId="12494" xr:uid="{00000000-0005-0000-0000-0000A3450000}"/>
    <cellStyle name="40% - Accent1 3 2 2 2 4 3 2" xfId="32326" xr:uid="{00000000-0005-0000-0000-0000A4450000}"/>
    <cellStyle name="40% - Accent1 3 2 2 2 4 4" xfId="22412" xr:uid="{00000000-0005-0000-0000-0000A5450000}"/>
    <cellStyle name="40% - Accent1 3 2 2 2 5" xfId="1132" xr:uid="{00000000-0005-0000-0000-0000A6450000}"/>
    <cellStyle name="40% - Accent1 3 2 2 2 5 2" xfId="6108" xr:uid="{00000000-0005-0000-0000-0000A7450000}"/>
    <cellStyle name="40% - Accent1 3 2 2 2 5 2 2" xfId="16022" xr:uid="{00000000-0005-0000-0000-0000A8450000}"/>
    <cellStyle name="40% - Accent1 3 2 2 2 5 2 2 2" xfId="35854" xr:uid="{00000000-0005-0000-0000-0000A9450000}"/>
    <cellStyle name="40% - Accent1 3 2 2 2 5 2 3" xfId="25940" xr:uid="{00000000-0005-0000-0000-0000AA450000}"/>
    <cellStyle name="40% - Accent1 3 2 2 2 5 3" xfId="11065" xr:uid="{00000000-0005-0000-0000-0000AB450000}"/>
    <cellStyle name="40% - Accent1 3 2 2 2 5 3 2" xfId="30897" xr:uid="{00000000-0005-0000-0000-0000AC450000}"/>
    <cellStyle name="40% - Accent1 3 2 2 2 5 4" xfId="20983" xr:uid="{00000000-0005-0000-0000-0000AD450000}"/>
    <cellStyle name="40% - Accent1 3 2 2 2 6" xfId="4433" xr:uid="{00000000-0005-0000-0000-0000AE450000}"/>
    <cellStyle name="40% - Accent1 3 2 2 2 6 2" xfId="9390" xr:uid="{00000000-0005-0000-0000-0000AF450000}"/>
    <cellStyle name="40% - Accent1 3 2 2 2 6 2 2" xfId="19304" xr:uid="{00000000-0005-0000-0000-0000B0450000}"/>
    <cellStyle name="40% - Accent1 3 2 2 2 6 2 2 2" xfId="39136" xr:uid="{00000000-0005-0000-0000-0000B1450000}"/>
    <cellStyle name="40% - Accent1 3 2 2 2 6 2 3" xfId="29222" xr:uid="{00000000-0005-0000-0000-0000B2450000}"/>
    <cellStyle name="40% - Accent1 3 2 2 2 6 3" xfId="14347" xr:uid="{00000000-0005-0000-0000-0000B3450000}"/>
    <cellStyle name="40% - Accent1 3 2 2 2 6 3 2" xfId="34179" xr:uid="{00000000-0005-0000-0000-0000B4450000}"/>
    <cellStyle name="40% - Accent1 3 2 2 2 6 4" xfId="24265" xr:uid="{00000000-0005-0000-0000-0000B5450000}"/>
    <cellStyle name="40% - Accent1 3 2 2 2 7" xfId="4991" xr:uid="{00000000-0005-0000-0000-0000B6450000}"/>
    <cellStyle name="40% - Accent1 3 2 2 2 7 2" xfId="9948" xr:uid="{00000000-0005-0000-0000-0000B7450000}"/>
    <cellStyle name="40% - Accent1 3 2 2 2 7 2 2" xfId="19862" xr:uid="{00000000-0005-0000-0000-0000B8450000}"/>
    <cellStyle name="40% - Accent1 3 2 2 2 7 2 2 2" xfId="39694" xr:uid="{00000000-0005-0000-0000-0000B9450000}"/>
    <cellStyle name="40% - Accent1 3 2 2 2 7 2 3" xfId="29780" xr:uid="{00000000-0005-0000-0000-0000BA450000}"/>
    <cellStyle name="40% - Accent1 3 2 2 2 7 3" xfId="14905" xr:uid="{00000000-0005-0000-0000-0000BB450000}"/>
    <cellStyle name="40% - Accent1 3 2 2 2 7 3 2" xfId="34737" xr:uid="{00000000-0005-0000-0000-0000BC450000}"/>
    <cellStyle name="40% - Accent1 3 2 2 2 7 4" xfId="24823" xr:uid="{00000000-0005-0000-0000-0000BD450000}"/>
    <cellStyle name="40% - Accent1 3 2 2 2 8" xfId="5549" xr:uid="{00000000-0005-0000-0000-0000BE450000}"/>
    <cellStyle name="40% - Accent1 3 2 2 2 8 2" xfId="15463" xr:uid="{00000000-0005-0000-0000-0000BF450000}"/>
    <cellStyle name="40% - Accent1 3 2 2 2 8 2 2" xfId="35295" xr:uid="{00000000-0005-0000-0000-0000C0450000}"/>
    <cellStyle name="40% - Accent1 3 2 2 2 8 3" xfId="25381" xr:uid="{00000000-0005-0000-0000-0000C1450000}"/>
    <cellStyle name="40% - Accent1 3 2 2 2 9" xfId="10506" xr:uid="{00000000-0005-0000-0000-0000C2450000}"/>
    <cellStyle name="40% - Accent1 3 2 2 2 9 2" xfId="30338" xr:uid="{00000000-0005-0000-0000-0000C3450000}"/>
    <cellStyle name="40% - Accent1 3 2 2 3" xfId="1488" xr:uid="{00000000-0005-0000-0000-0000C4450000}"/>
    <cellStyle name="40% - Accent1 3 2 2 3 2" xfId="3501" xr:uid="{00000000-0005-0000-0000-0000C5450000}"/>
    <cellStyle name="40% - Accent1 3 2 2 3 2 2" xfId="8458" xr:uid="{00000000-0005-0000-0000-0000C6450000}"/>
    <cellStyle name="40% - Accent1 3 2 2 3 2 2 2" xfId="18372" xr:uid="{00000000-0005-0000-0000-0000C7450000}"/>
    <cellStyle name="40% - Accent1 3 2 2 3 2 2 2 2" xfId="38204" xr:uid="{00000000-0005-0000-0000-0000C8450000}"/>
    <cellStyle name="40% - Accent1 3 2 2 3 2 2 3" xfId="28290" xr:uid="{00000000-0005-0000-0000-0000C9450000}"/>
    <cellStyle name="40% - Accent1 3 2 2 3 2 3" xfId="13415" xr:uid="{00000000-0005-0000-0000-0000CA450000}"/>
    <cellStyle name="40% - Accent1 3 2 2 3 2 3 2" xfId="33247" xr:uid="{00000000-0005-0000-0000-0000CB450000}"/>
    <cellStyle name="40% - Accent1 3 2 2 3 2 4" xfId="23333" xr:uid="{00000000-0005-0000-0000-0000CC450000}"/>
    <cellStyle name="40% - Accent1 3 2 2 3 3" xfId="6456" xr:uid="{00000000-0005-0000-0000-0000CD450000}"/>
    <cellStyle name="40% - Accent1 3 2 2 3 3 2" xfId="16370" xr:uid="{00000000-0005-0000-0000-0000CE450000}"/>
    <cellStyle name="40% - Accent1 3 2 2 3 3 2 2" xfId="36202" xr:uid="{00000000-0005-0000-0000-0000CF450000}"/>
    <cellStyle name="40% - Accent1 3 2 2 3 3 3" xfId="26288" xr:uid="{00000000-0005-0000-0000-0000D0450000}"/>
    <cellStyle name="40% - Accent1 3 2 2 3 4" xfId="11413" xr:uid="{00000000-0005-0000-0000-0000D1450000}"/>
    <cellStyle name="40% - Accent1 3 2 2 3 4 2" xfId="31245" xr:uid="{00000000-0005-0000-0000-0000D2450000}"/>
    <cellStyle name="40% - Accent1 3 2 2 3 5" xfId="21331" xr:uid="{00000000-0005-0000-0000-0000D3450000}"/>
    <cellStyle name="40% - Accent1 3 2 2 4" xfId="2872" xr:uid="{00000000-0005-0000-0000-0000D4450000}"/>
    <cellStyle name="40% - Accent1 3 2 2 4 2" xfId="7831" xr:uid="{00000000-0005-0000-0000-0000D5450000}"/>
    <cellStyle name="40% - Accent1 3 2 2 4 2 2" xfId="17745" xr:uid="{00000000-0005-0000-0000-0000D6450000}"/>
    <cellStyle name="40% - Accent1 3 2 2 4 2 2 2" xfId="37577" xr:uid="{00000000-0005-0000-0000-0000D7450000}"/>
    <cellStyle name="40% - Accent1 3 2 2 4 2 3" xfId="27663" xr:uid="{00000000-0005-0000-0000-0000D8450000}"/>
    <cellStyle name="40% - Accent1 3 2 2 4 3" xfId="12788" xr:uid="{00000000-0005-0000-0000-0000D9450000}"/>
    <cellStyle name="40% - Accent1 3 2 2 4 3 2" xfId="32620" xr:uid="{00000000-0005-0000-0000-0000DA450000}"/>
    <cellStyle name="40% - Accent1 3 2 2 4 4" xfId="22706" xr:uid="{00000000-0005-0000-0000-0000DB450000}"/>
    <cellStyle name="40% - Accent1 3 2 2 5" xfId="2211" xr:uid="{00000000-0005-0000-0000-0000DC450000}"/>
    <cellStyle name="40% - Accent1 3 2 2 5 2" xfId="7178" xr:uid="{00000000-0005-0000-0000-0000DD450000}"/>
    <cellStyle name="40% - Accent1 3 2 2 5 2 2" xfId="17092" xr:uid="{00000000-0005-0000-0000-0000DE450000}"/>
    <cellStyle name="40% - Accent1 3 2 2 5 2 2 2" xfId="36924" xr:uid="{00000000-0005-0000-0000-0000DF450000}"/>
    <cellStyle name="40% - Accent1 3 2 2 5 2 3" xfId="27010" xr:uid="{00000000-0005-0000-0000-0000E0450000}"/>
    <cellStyle name="40% - Accent1 3 2 2 5 3" xfId="12135" xr:uid="{00000000-0005-0000-0000-0000E1450000}"/>
    <cellStyle name="40% - Accent1 3 2 2 5 3 2" xfId="31967" xr:uid="{00000000-0005-0000-0000-0000E2450000}"/>
    <cellStyle name="40% - Accent1 3 2 2 5 4" xfId="22053" xr:uid="{00000000-0005-0000-0000-0000E3450000}"/>
    <cellStyle name="40% - Accent1 3 2 2 6" xfId="852" xr:uid="{00000000-0005-0000-0000-0000E4450000}"/>
    <cellStyle name="40% - Accent1 3 2 2 6 2" xfId="5829" xr:uid="{00000000-0005-0000-0000-0000E5450000}"/>
    <cellStyle name="40% - Accent1 3 2 2 6 2 2" xfId="15743" xr:uid="{00000000-0005-0000-0000-0000E6450000}"/>
    <cellStyle name="40% - Accent1 3 2 2 6 2 2 2" xfId="35575" xr:uid="{00000000-0005-0000-0000-0000E7450000}"/>
    <cellStyle name="40% - Accent1 3 2 2 6 2 3" xfId="25661" xr:uid="{00000000-0005-0000-0000-0000E8450000}"/>
    <cellStyle name="40% - Accent1 3 2 2 6 3" xfId="10786" xr:uid="{00000000-0005-0000-0000-0000E9450000}"/>
    <cellStyle name="40% - Accent1 3 2 2 6 3 2" xfId="30618" xr:uid="{00000000-0005-0000-0000-0000EA450000}"/>
    <cellStyle name="40% - Accent1 3 2 2 6 4" xfId="20704" xr:uid="{00000000-0005-0000-0000-0000EB450000}"/>
    <cellStyle name="40% - Accent1 3 2 2 7" xfId="4154" xr:uid="{00000000-0005-0000-0000-0000EC450000}"/>
    <cellStyle name="40% - Accent1 3 2 2 7 2" xfId="9111" xr:uid="{00000000-0005-0000-0000-0000ED450000}"/>
    <cellStyle name="40% - Accent1 3 2 2 7 2 2" xfId="19025" xr:uid="{00000000-0005-0000-0000-0000EE450000}"/>
    <cellStyle name="40% - Accent1 3 2 2 7 2 2 2" xfId="38857" xr:uid="{00000000-0005-0000-0000-0000EF450000}"/>
    <cellStyle name="40% - Accent1 3 2 2 7 2 3" xfId="28943" xr:uid="{00000000-0005-0000-0000-0000F0450000}"/>
    <cellStyle name="40% - Accent1 3 2 2 7 3" xfId="14068" xr:uid="{00000000-0005-0000-0000-0000F1450000}"/>
    <cellStyle name="40% - Accent1 3 2 2 7 3 2" xfId="33900" xr:uid="{00000000-0005-0000-0000-0000F2450000}"/>
    <cellStyle name="40% - Accent1 3 2 2 7 4" xfId="23986" xr:uid="{00000000-0005-0000-0000-0000F3450000}"/>
    <cellStyle name="40% - Accent1 3 2 2 8" xfId="4712" xr:uid="{00000000-0005-0000-0000-0000F4450000}"/>
    <cellStyle name="40% - Accent1 3 2 2 8 2" xfId="9669" xr:uid="{00000000-0005-0000-0000-0000F5450000}"/>
    <cellStyle name="40% - Accent1 3 2 2 8 2 2" xfId="19583" xr:uid="{00000000-0005-0000-0000-0000F6450000}"/>
    <cellStyle name="40% - Accent1 3 2 2 8 2 2 2" xfId="39415" xr:uid="{00000000-0005-0000-0000-0000F7450000}"/>
    <cellStyle name="40% - Accent1 3 2 2 8 2 3" xfId="29501" xr:uid="{00000000-0005-0000-0000-0000F8450000}"/>
    <cellStyle name="40% - Accent1 3 2 2 8 3" xfId="14626" xr:uid="{00000000-0005-0000-0000-0000F9450000}"/>
    <cellStyle name="40% - Accent1 3 2 2 8 3 2" xfId="34458" xr:uid="{00000000-0005-0000-0000-0000FA450000}"/>
    <cellStyle name="40% - Accent1 3 2 2 8 4" xfId="24544" xr:uid="{00000000-0005-0000-0000-0000FB450000}"/>
    <cellStyle name="40% - Accent1 3 2 2 9" xfId="5270" xr:uid="{00000000-0005-0000-0000-0000FC450000}"/>
    <cellStyle name="40% - Accent1 3 2 2 9 2" xfId="15184" xr:uid="{00000000-0005-0000-0000-0000FD450000}"/>
    <cellStyle name="40% - Accent1 3 2 2 9 2 2" xfId="35016" xr:uid="{00000000-0005-0000-0000-0000FE450000}"/>
    <cellStyle name="40% - Accent1 3 2 2 9 3" xfId="25102" xr:uid="{00000000-0005-0000-0000-0000FF450000}"/>
    <cellStyle name="40% - Accent1 3 2 3" xfId="432" xr:uid="{00000000-0005-0000-0000-000000460000}"/>
    <cellStyle name="40% - Accent1 3 2 3 10" xfId="20285" xr:uid="{00000000-0005-0000-0000-000001460000}"/>
    <cellStyle name="40% - Accent1 3 2 3 2" xfId="1667" xr:uid="{00000000-0005-0000-0000-000002460000}"/>
    <cellStyle name="40% - Accent1 3 2 3 2 2" xfId="3680" xr:uid="{00000000-0005-0000-0000-000003460000}"/>
    <cellStyle name="40% - Accent1 3 2 3 2 2 2" xfId="8637" xr:uid="{00000000-0005-0000-0000-000004460000}"/>
    <cellStyle name="40% - Accent1 3 2 3 2 2 2 2" xfId="18551" xr:uid="{00000000-0005-0000-0000-000005460000}"/>
    <cellStyle name="40% - Accent1 3 2 3 2 2 2 2 2" xfId="38383" xr:uid="{00000000-0005-0000-0000-000006460000}"/>
    <cellStyle name="40% - Accent1 3 2 3 2 2 2 3" xfId="28469" xr:uid="{00000000-0005-0000-0000-000007460000}"/>
    <cellStyle name="40% - Accent1 3 2 3 2 2 3" xfId="13594" xr:uid="{00000000-0005-0000-0000-000008460000}"/>
    <cellStyle name="40% - Accent1 3 2 3 2 2 3 2" xfId="33426" xr:uid="{00000000-0005-0000-0000-000009460000}"/>
    <cellStyle name="40% - Accent1 3 2 3 2 2 4" xfId="23512" xr:uid="{00000000-0005-0000-0000-00000A460000}"/>
    <cellStyle name="40% - Accent1 3 2 3 2 3" xfId="6635" xr:uid="{00000000-0005-0000-0000-00000B460000}"/>
    <cellStyle name="40% - Accent1 3 2 3 2 3 2" xfId="16549" xr:uid="{00000000-0005-0000-0000-00000C460000}"/>
    <cellStyle name="40% - Accent1 3 2 3 2 3 2 2" xfId="36381" xr:uid="{00000000-0005-0000-0000-00000D460000}"/>
    <cellStyle name="40% - Accent1 3 2 3 2 3 3" xfId="26467" xr:uid="{00000000-0005-0000-0000-00000E460000}"/>
    <cellStyle name="40% - Accent1 3 2 3 2 4" xfId="11592" xr:uid="{00000000-0005-0000-0000-00000F460000}"/>
    <cellStyle name="40% - Accent1 3 2 3 2 4 2" xfId="31424" xr:uid="{00000000-0005-0000-0000-000010460000}"/>
    <cellStyle name="40% - Accent1 3 2 3 2 5" xfId="21510" xr:uid="{00000000-0005-0000-0000-000011460000}"/>
    <cellStyle name="40% - Accent1 3 2 3 3" xfId="3014" xr:uid="{00000000-0005-0000-0000-000012460000}"/>
    <cellStyle name="40% - Accent1 3 2 3 3 2" xfId="7971" xr:uid="{00000000-0005-0000-0000-000013460000}"/>
    <cellStyle name="40% - Accent1 3 2 3 3 2 2" xfId="17885" xr:uid="{00000000-0005-0000-0000-000014460000}"/>
    <cellStyle name="40% - Accent1 3 2 3 3 2 2 2" xfId="37717" xr:uid="{00000000-0005-0000-0000-000015460000}"/>
    <cellStyle name="40% - Accent1 3 2 3 3 2 3" xfId="27803" xr:uid="{00000000-0005-0000-0000-000016460000}"/>
    <cellStyle name="40% - Accent1 3 2 3 3 3" xfId="12928" xr:uid="{00000000-0005-0000-0000-000017460000}"/>
    <cellStyle name="40% - Accent1 3 2 3 3 3 2" xfId="32760" xr:uid="{00000000-0005-0000-0000-000018460000}"/>
    <cellStyle name="40% - Accent1 3 2 3 3 4" xfId="22846" xr:uid="{00000000-0005-0000-0000-000019460000}"/>
    <cellStyle name="40% - Accent1 3 2 3 4" xfId="2390" xr:uid="{00000000-0005-0000-0000-00001A460000}"/>
    <cellStyle name="40% - Accent1 3 2 3 4 2" xfId="7357" xr:uid="{00000000-0005-0000-0000-00001B460000}"/>
    <cellStyle name="40% - Accent1 3 2 3 4 2 2" xfId="17271" xr:uid="{00000000-0005-0000-0000-00001C460000}"/>
    <cellStyle name="40% - Accent1 3 2 3 4 2 2 2" xfId="37103" xr:uid="{00000000-0005-0000-0000-00001D460000}"/>
    <cellStyle name="40% - Accent1 3 2 3 4 2 3" xfId="27189" xr:uid="{00000000-0005-0000-0000-00001E460000}"/>
    <cellStyle name="40% - Accent1 3 2 3 4 3" xfId="12314" xr:uid="{00000000-0005-0000-0000-00001F460000}"/>
    <cellStyle name="40% - Accent1 3 2 3 4 3 2" xfId="32146" xr:uid="{00000000-0005-0000-0000-000020460000}"/>
    <cellStyle name="40% - Accent1 3 2 3 4 4" xfId="22232" xr:uid="{00000000-0005-0000-0000-000021460000}"/>
    <cellStyle name="40% - Accent1 3 2 3 5" xfId="993" xr:uid="{00000000-0005-0000-0000-000022460000}"/>
    <cellStyle name="40% - Accent1 3 2 3 5 2" xfId="5969" xr:uid="{00000000-0005-0000-0000-000023460000}"/>
    <cellStyle name="40% - Accent1 3 2 3 5 2 2" xfId="15883" xr:uid="{00000000-0005-0000-0000-000024460000}"/>
    <cellStyle name="40% - Accent1 3 2 3 5 2 2 2" xfId="35715" xr:uid="{00000000-0005-0000-0000-000025460000}"/>
    <cellStyle name="40% - Accent1 3 2 3 5 2 3" xfId="25801" xr:uid="{00000000-0005-0000-0000-000026460000}"/>
    <cellStyle name="40% - Accent1 3 2 3 5 3" xfId="10926" xr:uid="{00000000-0005-0000-0000-000027460000}"/>
    <cellStyle name="40% - Accent1 3 2 3 5 3 2" xfId="30758" xr:uid="{00000000-0005-0000-0000-000028460000}"/>
    <cellStyle name="40% - Accent1 3 2 3 5 4" xfId="20844" xr:uid="{00000000-0005-0000-0000-000029460000}"/>
    <cellStyle name="40% - Accent1 3 2 3 6" xfId="4294" xr:uid="{00000000-0005-0000-0000-00002A460000}"/>
    <cellStyle name="40% - Accent1 3 2 3 6 2" xfId="9251" xr:uid="{00000000-0005-0000-0000-00002B460000}"/>
    <cellStyle name="40% - Accent1 3 2 3 6 2 2" xfId="19165" xr:uid="{00000000-0005-0000-0000-00002C460000}"/>
    <cellStyle name="40% - Accent1 3 2 3 6 2 2 2" xfId="38997" xr:uid="{00000000-0005-0000-0000-00002D460000}"/>
    <cellStyle name="40% - Accent1 3 2 3 6 2 3" xfId="29083" xr:uid="{00000000-0005-0000-0000-00002E460000}"/>
    <cellStyle name="40% - Accent1 3 2 3 6 3" xfId="14208" xr:uid="{00000000-0005-0000-0000-00002F460000}"/>
    <cellStyle name="40% - Accent1 3 2 3 6 3 2" xfId="34040" xr:uid="{00000000-0005-0000-0000-000030460000}"/>
    <cellStyle name="40% - Accent1 3 2 3 6 4" xfId="24126" xr:uid="{00000000-0005-0000-0000-000031460000}"/>
    <cellStyle name="40% - Accent1 3 2 3 7" xfId="4852" xr:uid="{00000000-0005-0000-0000-000032460000}"/>
    <cellStyle name="40% - Accent1 3 2 3 7 2" xfId="9809" xr:uid="{00000000-0005-0000-0000-000033460000}"/>
    <cellStyle name="40% - Accent1 3 2 3 7 2 2" xfId="19723" xr:uid="{00000000-0005-0000-0000-000034460000}"/>
    <cellStyle name="40% - Accent1 3 2 3 7 2 2 2" xfId="39555" xr:uid="{00000000-0005-0000-0000-000035460000}"/>
    <cellStyle name="40% - Accent1 3 2 3 7 2 3" xfId="29641" xr:uid="{00000000-0005-0000-0000-000036460000}"/>
    <cellStyle name="40% - Accent1 3 2 3 7 3" xfId="14766" xr:uid="{00000000-0005-0000-0000-000037460000}"/>
    <cellStyle name="40% - Accent1 3 2 3 7 3 2" xfId="34598" xr:uid="{00000000-0005-0000-0000-000038460000}"/>
    <cellStyle name="40% - Accent1 3 2 3 7 4" xfId="24684" xr:uid="{00000000-0005-0000-0000-000039460000}"/>
    <cellStyle name="40% - Accent1 3 2 3 8" xfId="5410" xr:uid="{00000000-0005-0000-0000-00003A460000}"/>
    <cellStyle name="40% - Accent1 3 2 3 8 2" xfId="15324" xr:uid="{00000000-0005-0000-0000-00003B460000}"/>
    <cellStyle name="40% - Accent1 3 2 3 8 2 2" xfId="35156" xr:uid="{00000000-0005-0000-0000-00003C460000}"/>
    <cellStyle name="40% - Accent1 3 2 3 8 3" xfId="25242" xr:uid="{00000000-0005-0000-0000-00003D460000}"/>
    <cellStyle name="40% - Accent1 3 2 3 9" xfId="10367" xr:uid="{00000000-0005-0000-0000-00003E460000}"/>
    <cellStyle name="40% - Accent1 3 2 3 9 2" xfId="30199" xr:uid="{00000000-0005-0000-0000-00003F460000}"/>
    <cellStyle name="40% - Accent1 3 2 4" xfId="1308" xr:uid="{00000000-0005-0000-0000-000040460000}"/>
    <cellStyle name="40% - Accent1 3 2 4 2" xfId="3321" xr:uid="{00000000-0005-0000-0000-000041460000}"/>
    <cellStyle name="40% - Accent1 3 2 4 2 2" xfId="8278" xr:uid="{00000000-0005-0000-0000-000042460000}"/>
    <cellStyle name="40% - Accent1 3 2 4 2 2 2" xfId="18192" xr:uid="{00000000-0005-0000-0000-000043460000}"/>
    <cellStyle name="40% - Accent1 3 2 4 2 2 2 2" xfId="38024" xr:uid="{00000000-0005-0000-0000-000044460000}"/>
    <cellStyle name="40% - Accent1 3 2 4 2 2 3" xfId="28110" xr:uid="{00000000-0005-0000-0000-000045460000}"/>
    <cellStyle name="40% - Accent1 3 2 4 2 3" xfId="13235" xr:uid="{00000000-0005-0000-0000-000046460000}"/>
    <cellStyle name="40% - Accent1 3 2 4 2 3 2" xfId="33067" xr:uid="{00000000-0005-0000-0000-000047460000}"/>
    <cellStyle name="40% - Accent1 3 2 4 2 4" xfId="23153" xr:uid="{00000000-0005-0000-0000-000048460000}"/>
    <cellStyle name="40% - Accent1 3 2 4 3" xfId="6276" xr:uid="{00000000-0005-0000-0000-000049460000}"/>
    <cellStyle name="40% - Accent1 3 2 4 3 2" xfId="16190" xr:uid="{00000000-0005-0000-0000-00004A460000}"/>
    <cellStyle name="40% - Accent1 3 2 4 3 2 2" xfId="36022" xr:uid="{00000000-0005-0000-0000-00004B460000}"/>
    <cellStyle name="40% - Accent1 3 2 4 3 3" xfId="26108" xr:uid="{00000000-0005-0000-0000-00004C460000}"/>
    <cellStyle name="40% - Accent1 3 2 4 4" xfId="11233" xr:uid="{00000000-0005-0000-0000-00004D460000}"/>
    <cellStyle name="40% - Accent1 3 2 4 4 2" xfId="31065" xr:uid="{00000000-0005-0000-0000-00004E460000}"/>
    <cellStyle name="40% - Accent1 3 2 4 5" xfId="21151" xr:uid="{00000000-0005-0000-0000-00004F460000}"/>
    <cellStyle name="40% - Accent1 3 2 5" xfId="2732" xr:uid="{00000000-0005-0000-0000-000050460000}"/>
    <cellStyle name="40% - Accent1 3 2 5 2" xfId="7692" xr:uid="{00000000-0005-0000-0000-000051460000}"/>
    <cellStyle name="40% - Accent1 3 2 5 2 2" xfId="17606" xr:uid="{00000000-0005-0000-0000-000052460000}"/>
    <cellStyle name="40% - Accent1 3 2 5 2 2 2" xfId="37438" xr:uid="{00000000-0005-0000-0000-000053460000}"/>
    <cellStyle name="40% - Accent1 3 2 5 2 3" xfId="27524" xr:uid="{00000000-0005-0000-0000-000054460000}"/>
    <cellStyle name="40% - Accent1 3 2 5 3" xfId="12649" xr:uid="{00000000-0005-0000-0000-000055460000}"/>
    <cellStyle name="40% - Accent1 3 2 5 3 2" xfId="32481" xr:uid="{00000000-0005-0000-0000-000056460000}"/>
    <cellStyle name="40% - Accent1 3 2 5 4" xfId="22567" xr:uid="{00000000-0005-0000-0000-000057460000}"/>
    <cellStyle name="40% - Accent1 3 2 6" xfId="2031" xr:uid="{00000000-0005-0000-0000-000058460000}"/>
    <cellStyle name="40% - Accent1 3 2 6 2" xfId="6998" xr:uid="{00000000-0005-0000-0000-000059460000}"/>
    <cellStyle name="40% - Accent1 3 2 6 2 2" xfId="16912" xr:uid="{00000000-0005-0000-0000-00005A460000}"/>
    <cellStyle name="40% - Accent1 3 2 6 2 2 2" xfId="36744" xr:uid="{00000000-0005-0000-0000-00005B460000}"/>
    <cellStyle name="40% - Accent1 3 2 6 2 3" xfId="26830" xr:uid="{00000000-0005-0000-0000-00005C460000}"/>
    <cellStyle name="40% - Accent1 3 2 6 3" xfId="11955" xr:uid="{00000000-0005-0000-0000-00005D460000}"/>
    <cellStyle name="40% - Accent1 3 2 6 3 2" xfId="31787" xr:uid="{00000000-0005-0000-0000-00005E460000}"/>
    <cellStyle name="40% - Accent1 3 2 6 4" xfId="21873" xr:uid="{00000000-0005-0000-0000-00005F460000}"/>
    <cellStyle name="40% - Accent1 3 2 7" xfId="713" xr:uid="{00000000-0005-0000-0000-000060460000}"/>
    <cellStyle name="40% - Accent1 3 2 7 2" xfId="5690" xr:uid="{00000000-0005-0000-0000-000061460000}"/>
    <cellStyle name="40% - Accent1 3 2 7 2 2" xfId="15604" xr:uid="{00000000-0005-0000-0000-000062460000}"/>
    <cellStyle name="40% - Accent1 3 2 7 2 2 2" xfId="35436" xr:uid="{00000000-0005-0000-0000-000063460000}"/>
    <cellStyle name="40% - Accent1 3 2 7 2 3" xfId="25522" xr:uid="{00000000-0005-0000-0000-000064460000}"/>
    <cellStyle name="40% - Accent1 3 2 7 3" xfId="10647" xr:uid="{00000000-0005-0000-0000-000065460000}"/>
    <cellStyle name="40% - Accent1 3 2 7 3 2" xfId="30479" xr:uid="{00000000-0005-0000-0000-000066460000}"/>
    <cellStyle name="40% - Accent1 3 2 7 4" xfId="20565" xr:uid="{00000000-0005-0000-0000-000067460000}"/>
    <cellStyle name="40% - Accent1 3 2 8" xfId="4015" xr:uid="{00000000-0005-0000-0000-000068460000}"/>
    <cellStyle name="40% - Accent1 3 2 8 2" xfId="8972" xr:uid="{00000000-0005-0000-0000-000069460000}"/>
    <cellStyle name="40% - Accent1 3 2 8 2 2" xfId="18886" xr:uid="{00000000-0005-0000-0000-00006A460000}"/>
    <cellStyle name="40% - Accent1 3 2 8 2 2 2" xfId="38718" xr:uid="{00000000-0005-0000-0000-00006B460000}"/>
    <cellStyle name="40% - Accent1 3 2 8 2 3" xfId="28804" xr:uid="{00000000-0005-0000-0000-00006C460000}"/>
    <cellStyle name="40% - Accent1 3 2 8 3" xfId="13929" xr:uid="{00000000-0005-0000-0000-00006D460000}"/>
    <cellStyle name="40% - Accent1 3 2 8 3 2" xfId="33761" xr:uid="{00000000-0005-0000-0000-00006E460000}"/>
    <cellStyle name="40% - Accent1 3 2 8 4" xfId="23847" xr:uid="{00000000-0005-0000-0000-00006F460000}"/>
    <cellStyle name="40% - Accent1 3 2 9" xfId="4573" xr:uid="{00000000-0005-0000-0000-000070460000}"/>
    <cellStyle name="40% - Accent1 3 2 9 2" xfId="9530" xr:uid="{00000000-0005-0000-0000-000071460000}"/>
    <cellStyle name="40% - Accent1 3 2 9 2 2" xfId="19444" xr:uid="{00000000-0005-0000-0000-000072460000}"/>
    <cellStyle name="40% - Accent1 3 2 9 2 2 2" xfId="39276" xr:uid="{00000000-0005-0000-0000-000073460000}"/>
    <cellStyle name="40% - Accent1 3 2 9 2 3" xfId="29362" xr:uid="{00000000-0005-0000-0000-000074460000}"/>
    <cellStyle name="40% - Accent1 3 2 9 3" xfId="14487" xr:uid="{00000000-0005-0000-0000-000075460000}"/>
    <cellStyle name="40% - Accent1 3 2 9 3 2" xfId="34319" xr:uid="{00000000-0005-0000-0000-000076460000}"/>
    <cellStyle name="40% - Accent1 3 2 9 4" xfId="24405" xr:uid="{00000000-0005-0000-0000-000077460000}"/>
    <cellStyle name="40% - Accent1 3 3" xfId="223" xr:uid="{00000000-0005-0000-0000-000078460000}"/>
    <cellStyle name="40% - Accent1 3 3 10" xfId="10161" xr:uid="{00000000-0005-0000-0000-000079460000}"/>
    <cellStyle name="40% - Accent1 3 3 10 2" xfId="29993" xr:uid="{00000000-0005-0000-0000-00007A460000}"/>
    <cellStyle name="40% - Accent1 3 3 11" xfId="20079" xr:uid="{00000000-0005-0000-0000-00007B460000}"/>
    <cellStyle name="40% - Accent1 3 3 2" xfId="505" xr:uid="{00000000-0005-0000-0000-00007C460000}"/>
    <cellStyle name="40% - Accent1 3 3 2 10" xfId="20358" xr:uid="{00000000-0005-0000-0000-00007D460000}"/>
    <cellStyle name="40% - Accent1 3 3 2 2" xfId="1757" xr:uid="{00000000-0005-0000-0000-00007E460000}"/>
    <cellStyle name="40% - Accent1 3 3 2 2 2" xfId="3770" xr:uid="{00000000-0005-0000-0000-00007F460000}"/>
    <cellStyle name="40% - Accent1 3 3 2 2 2 2" xfId="8727" xr:uid="{00000000-0005-0000-0000-000080460000}"/>
    <cellStyle name="40% - Accent1 3 3 2 2 2 2 2" xfId="18641" xr:uid="{00000000-0005-0000-0000-000081460000}"/>
    <cellStyle name="40% - Accent1 3 3 2 2 2 2 2 2" xfId="38473" xr:uid="{00000000-0005-0000-0000-000082460000}"/>
    <cellStyle name="40% - Accent1 3 3 2 2 2 2 3" xfId="28559" xr:uid="{00000000-0005-0000-0000-000083460000}"/>
    <cellStyle name="40% - Accent1 3 3 2 2 2 3" xfId="13684" xr:uid="{00000000-0005-0000-0000-000084460000}"/>
    <cellStyle name="40% - Accent1 3 3 2 2 2 3 2" xfId="33516" xr:uid="{00000000-0005-0000-0000-000085460000}"/>
    <cellStyle name="40% - Accent1 3 3 2 2 2 4" xfId="23602" xr:uid="{00000000-0005-0000-0000-000086460000}"/>
    <cellStyle name="40% - Accent1 3 3 2 2 3" xfId="6725" xr:uid="{00000000-0005-0000-0000-000087460000}"/>
    <cellStyle name="40% - Accent1 3 3 2 2 3 2" xfId="16639" xr:uid="{00000000-0005-0000-0000-000088460000}"/>
    <cellStyle name="40% - Accent1 3 3 2 2 3 2 2" xfId="36471" xr:uid="{00000000-0005-0000-0000-000089460000}"/>
    <cellStyle name="40% - Accent1 3 3 2 2 3 3" xfId="26557" xr:uid="{00000000-0005-0000-0000-00008A460000}"/>
    <cellStyle name="40% - Accent1 3 3 2 2 4" xfId="11682" xr:uid="{00000000-0005-0000-0000-00008B460000}"/>
    <cellStyle name="40% - Accent1 3 3 2 2 4 2" xfId="31514" xr:uid="{00000000-0005-0000-0000-00008C460000}"/>
    <cellStyle name="40% - Accent1 3 3 2 2 5" xfId="21600" xr:uid="{00000000-0005-0000-0000-00008D460000}"/>
    <cellStyle name="40% - Accent1 3 3 2 3" xfId="3087" xr:uid="{00000000-0005-0000-0000-00008E460000}"/>
    <cellStyle name="40% - Accent1 3 3 2 3 2" xfId="8044" xr:uid="{00000000-0005-0000-0000-00008F460000}"/>
    <cellStyle name="40% - Accent1 3 3 2 3 2 2" xfId="17958" xr:uid="{00000000-0005-0000-0000-000090460000}"/>
    <cellStyle name="40% - Accent1 3 3 2 3 2 2 2" xfId="37790" xr:uid="{00000000-0005-0000-0000-000091460000}"/>
    <cellStyle name="40% - Accent1 3 3 2 3 2 3" xfId="27876" xr:uid="{00000000-0005-0000-0000-000092460000}"/>
    <cellStyle name="40% - Accent1 3 3 2 3 3" xfId="13001" xr:uid="{00000000-0005-0000-0000-000093460000}"/>
    <cellStyle name="40% - Accent1 3 3 2 3 3 2" xfId="32833" xr:uid="{00000000-0005-0000-0000-000094460000}"/>
    <cellStyle name="40% - Accent1 3 3 2 3 4" xfId="22919" xr:uid="{00000000-0005-0000-0000-000095460000}"/>
    <cellStyle name="40% - Accent1 3 3 2 4" xfId="2480" xr:uid="{00000000-0005-0000-0000-000096460000}"/>
    <cellStyle name="40% - Accent1 3 3 2 4 2" xfId="7447" xr:uid="{00000000-0005-0000-0000-000097460000}"/>
    <cellStyle name="40% - Accent1 3 3 2 4 2 2" xfId="17361" xr:uid="{00000000-0005-0000-0000-000098460000}"/>
    <cellStyle name="40% - Accent1 3 3 2 4 2 2 2" xfId="37193" xr:uid="{00000000-0005-0000-0000-000099460000}"/>
    <cellStyle name="40% - Accent1 3 3 2 4 2 3" xfId="27279" xr:uid="{00000000-0005-0000-0000-00009A460000}"/>
    <cellStyle name="40% - Accent1 3 3 2 4 3" xfId="12404" xr:uid="{00000000-0005-0000-0000-00009B460000}"/>
    <cellStyle name="40% - Accent1 3 3 2 4 3 2" xfId="32236" xr:uid="{00000000-0005-0000-0000-00009C460000}"/>
    <cellStyle name="40% - Accent1 3 3 2 4 4" xfId="22322" xr:uid="{00000000-0005-0000-0000-00009D460000}"/>
    <cellStyle name="40% - Accent1 3 3 2 5" xfId="1066" xr:uid="{00000000-0005-0000-0000-00009E460000}"/>
    <cellStyle name="40% - Accent1 3 3 2 5 2" xfId="6042" xr:uid="{00000000-0005-0000-0000-00009F460000}"/>
    <cellStyle name="40% - Accent1 3 3 2 5 2 2" xfId="15956" xr:uid="{00000000-0005-0000-0000-0000A0460000}"/>
    <cellStyle name="40% - Accent1 3 3 2 5 2 2 2" xfId="35788" xr:uid="{00000000-0005-0000-0000-0000A1460000}"/>
    <cellStyle name="40% - Accent1 3 3 2 5 2 3" xfId="25874" xr:uid="{00000000-0005-0000-0000-0000A2460000}"/>
    <cellStyle name="40% - Accent1 3 3 2 5 3" xfId="10999" xr:uid="{00000000-0005-0000-0000-0000A3460000}"/>
    <cellStyle name="40% - Accent1 3 3 2 5 3 2" xfId="30831" xr:uid="{00000000-0005-0000-0000-0000A4460000}"/>
    <cellStyle name="40% - Accent1 3 3 2 5 4" xfId="20917" xr:uid="{00000000-0005-0000-0000-0000A5460000}"/>
    <cellStyle name="40% - Accent1 3 3 2 6" xfId="4367" xr:uid="{00000000-0005-0000-0000-0000A6460000}"/>
    <cellStyle name="40% - Accent1 3 3 2 6 2" xfId="9324" xr:uid="{00000000-0005-0000-0000-0000A7460000}"/>
    <cellStyle name="40% - Accent1 3 3 2 6 2 2" xfId="19238" xr:uid="{00000000-0005-0000-0000-0000A8460000}"/>
    <cellStyle name="40% - Accent1 3 3 2 6 2 2 2" xfId="39070" xr:uid="{00000000-0005-0000-0000-0000A9460000}"/>
    <cellStyle name="40% - Accent1 3 3 2 6 2 3" xfId="29156" xr:uid="{00000000-0005-0000-0000-0000AA460000}"/>
    <cellStyle name="40% - Accent1 3 3 2 6 3" xfId="14281" xr:uid="{00000000-0005-0000-0000-0000AB460000}"/>
    <cellStyle name="40% - Accent1 3 3 2 6 3 2" xfId="34113" xr:uid="{00000000-0005-0000-0000-0000AC460000}"/>
    <cellStyle name="40% - Accent1 3 3 2 6 4" xfId="24199" xr:uid="{00000000-0005-0000-0000-0000AD460000}"/>
    <cellStyle name="40% - Accent1 3 3 2 7" xfId="4925" xr:uid="{00000000-0005-0000-0000-0000AE460000}"/>
    <cellStyle name="40% - Accent1 3 3 2 7 2" xfId="9882" xr:uid="{00000000-0005-0000-0000-0000AF460000}"/>
    <cellStyle name="40% - Accent1 3 3 2 7 2 2" xfId="19796" xr:uid="{00000000-0005-0000-0000-0000B0460000}"/>
    <cellStyle name="40% - Accent1 3 3 2 7 2 2 2" xfId="39628" xr:uid="{00000000-0005-0000-0000-0000B1460000}"/>
    <cellStyle name="40% - Accent1 3 3 2 7 2 3" xfId="29714" xr:uid="{00000000-0005-0000-0000-0000B2460000}"/>
    <cellStyle name="40% - Accent1 3 3 2 7 3" xfId="14839" xr:uid="{00000000-0005-0000-0000-0000B3460000}"/>
    <cellStyle name="40% - Accent1 3 3 2 7 3 2" xfId="34671" xr:uid="{00000000-0005-0000-0000-0000B4460000}"/>
    <cellStyle name="40% - Accent1 3 3 2 7 4" xfId="24757" xr:uid="{00000000-0005-0000-0000-0000B5460000}"/>
    <cellStyle name="40% - Accent1 3 3 2 8" xfId="5483" xr:uid="{00000000-0005-0000-0000-0000B6460000}"/>
    <cellStyle name="40% - Accent1 3 3 2 8 2" xfId="15397" xr:uid="{00000000-0005-0000-0000-0000B7460000}"/>
    <cellStyle name="40% - Accent1 3 3 2 8 2 2" xfId="35229" xr:uid="{00000000-0005-0000-0000-0000B8460000}"/>
    <cellStyle name="40% - Accent1 3 3 2 8 3" xfId="25315" xr:uid="{00000000-0005-0000-0000-0000B9460000}"/>
    <cellStyle name="40% - Accent1 3 3 2 9" xfId="10440" xr:uid="{00000000-0005-0000-0000-0000BA460000}"/>
    <cellStyle name="40% - Accent1 3 3 2 9 2" xfId="30272" xr:uid="{00000000-0005-0000-0000-0000BB460000}"/>
    <cellStyle name="40% - Accent1 3 3 3" xfId="1398" xr:uid="{00000000-0005-0000-0000-0000BC460000}"/>
    <cellStyle name="40% - Accent1 3 3 3 2" xfId="3411" xr:uid="{00000000-0005-0000-0000-0000BD460000}"/>
    <cellStyle name="40% - Accent1 3 3 3 2 2" xfId="8368" xr:uid="{00000000-0005-0000-0000-0000BE460000}"/>
    <cellStyle name="40% - Accent1 3 3 3 2 2 2" xfId="18282" xr:uid="{00000000-0005-0000-0000-0000BF460000}"/>
    <cellStyle name="40% - Accent1 3 3 3 2 2 2 2" xfId="38114" xr:uid="{00000000-0005-0000-0000-0000C0460000}"/>
    <cellStyle name="40% - Accent1 3 3 3 2 2 3" xfId="28200" xr:uid="{00000000-0005-0000-0000-0000C1460000}"/>
    <cellStyle name="40% - Accent1 3 3 3 2 3" xfId="13325" xr:uid="{00000000-0005-0000-0000-0000C2460000}"/>
    <cellStyle name="40% - Accent1 3 3 3 2 3 2" xfId="33157" xr:uid="{00000000-0005-0000-0000-0000C3460000}"/>
    <cellStyle name="40% - Accent1 3 3 3 2 4" xfId="23243" xr:uid="{00000000-0005-0000-0000-0000C4460000}"/>
    <cellStyle name="40% - Accent1 3 3 3 3" xfId="6366" xr:uid="{00000000-0005-0000-0000-0000C5460000}"/>
    <cellStyle name="40% - Accent1 3 3 3 3 2" xfId="16280" xr:uid="{00000000-0005-0000-0000-0000C6460000}"/>
    <cellStyle name="40% - Accent1 3 3 3 3 2 2" xfId="36112" xr:uid="{00000000-0005-0000-0000-0000C7460000}"/>
    <cellStyle name="40% - Accent1 3 3 3 3 3" xfId="26198" xr:uid="{00000000-0005-0000-0000-0000C8460000}"/>
    <cellStyle name="40% - Accent1 3 3 3 4" xfId="11323" xr:uid="{00000000-0005-0000-0000-0000C9460000}"/>
    <cellStyle name="40% - Accent1 3 3 3 4 2" xfId="31155" xr:uid="{00000000-0005-0000-0000-0000CA460000}"/>
    <cellStyle name="40% - Accent1 3 3 3 5" xfId="21241" xr:uid="{00000000-0005-0000-0000-0000CB460000}"/>
    <cellStyle name="40% - Accent1 3 3 4" xfId="2806" xr:uid="{00000000-0005-0000-0000-0000CC460000}"/>
    <cellStyle name="40% - Accent1 3 3 4 2" xfId="7765" xr:uid="{00000000-0005-0000-0000-0000CD460000}"/>
    <cellStyle name="40% - Accent1 3 3 4 2 2" xfId="17679" xr:uid="{00000000-0005-0000-0000-0000CE460000}"/>
    <cellStyle name="40% - Accent1 3 3 4 2 2 2" xfId="37511" xr:uid="{00000000-0005-0000-0000-0000CF460000}"/>
    <cellStyle name="40% - Accent1 3 3 4 2 3" xfId="27597" xr:uid="{00000000-0005-0000-0000-0000D0460000}"/>
    <cellStyle name="40% - Accent1 3 3 4 3" xfId="12722" xr:uid="{00000000-0005-0000-0000-0000D1460000}"/>
    <cellStyle name="40% - Accent1 3 3 4 3 2" xfId="32554" xr:uid="{00000000-0005-0000-0000-0000D2460000}"/>
    <cellStyle name="40% - Accent1 3 3 4 4" xfId="22640" xr:uid="{00000000-0005-0000-0000-0000D3460000}"/>
    <cellStyle name="40% - Accent1 3 3 5" xfId="2121" xr:uid="{00000000-0005-0000-0000-0000D4460000}"/>
    <cellStyle name="40% - Accent1 3 3 5 2" xfId="7088" xr:uid="{00000000-0005-0000-0000-0000D5460000}"/>
    <cellStyle name="40% - Accent1 3 3 5 2 2" xfId="17002" xr:uid="{00000000-0005-0000-0000-0000D6460000}"/>
    <cellStyle name="40% - Accent1 3 3 5 2 2 2" xfId="36834" xr:uid="{00000000-0005-0000-0000-0000D7460000}"/>
    <cellStyle name="40% - Accent1 3 3 5 2 3" xfId="26920" xr:uid="{00000000-0005-0000-0000-0000D8460000}"/>
    <cellStyle name="40% - Accent1 3 3 5 3" xfId="12045" xr:uid="{00000000-0005-0000-0000-0000D9460000}"/>
    <cellStyle name="40% - Accent1 3 3 5 3 2" xfId="31877" xr:uid="{00000000-0005-0000-0000-0000DA460000}"/>
    <cellStyle name="40% - Accent1 3 3 5 4" xfId="21963" xr:uid="{00000000-0005-0000-0000-0000DB460000}"/>
    <cellStyle name="40% - Accent1 3 3 6" xfId="786" xr:uid="{00000000-0005-0000-0000-0000DC460000}"/>
    <cellStyle name="40% - Accent1 3 3 6 2" xfId="5763" xr:uid="{00000000-0005-0000-0000-0000DD460000}"/>
    <cellStyle name="40% - Accent1 3 3 6 2 2" xfId="15677" xr:uid="{00000000-0005-0000-0000-0000DE460000}"/>
    <cellStyle name="40% - Accent1 3 3 6 2 2 2" xfId="35509" xr:uid="{00000000-0005-0000-0000-0000DF460000}"/>
    <cellStyle name="40% - Accent1 3 3 6 2 3" xfId="25595" xr:uid="{00000000-0005-0000-0000-0000E0460000}"/>
    <cellStyle name="40% - Accent1 3 3 6 3" xfId="10720" xr:uid="{00000000-0005-0000-0000-0000E1460000}"/>
    <cellStyle name="40% - Accent1 3 3 6 3 2" xfId="30552" xr:uid="{00000000-0005-0000-0000-0000E2460000}"/>
    <cellStyle name="40% - Accent1 3 3 6 4" xfId="20638" xr:uid="{00000000-0005-0000-0000-0000E3460000}"/>
    <cellStyle name="40% - Accent1 3 3 7" xfId="4088" xr:uid="{00000000-0005-0000-0000-0000E4460000}"/>
    <cellStyle name="40% - Accent1 3 3 7 2" xfId="9045" xr:uid="{00000000-0005-0000-0000-0000E5460000}"/>
    <cellStyle name="40% - Accent1 3 3 7 2 2" xfId="18959" xr:uid="{00000000-0005-0000-0000-0000E6460000}"/>
    <cellStyle name="40% - Accent1 3 3 7 2 2 2" xfId="38791" xr:uid="{00000000-0005-0000-0000-0000E7460000}"/>
    <cellStyle name="40% - Accent1 3 3 7 2 3" xfId="28877" xr:uid="{00000000-0005-0000-0000-0000E8460000}"/>
    <cellStyle name="40% - Accent1 3 3 7 3" xfId="14002" xr:uid="{00000000-0005-0000-0000-0000E9460000}"/>
    <cellStyle name="40% - Accent1 3 3 7 3 2" xfId="33834" xr:uid="{00000000-0005-0000-0000-0000EA460000}"/>
    <cellStyle name="40% - Accent1 3 3 7 4" xfId="23920" xr:uid="{00000000-0005-0000-0000-0000EB460000}"/>
    <cellStyle name="40% - Accent1 3 3 8" xfId="4646" xr:uid="{00000000-0005-0000-0000-0000EC460000}"/>
    <cellStyle name="40% - Accent1 3 3 8 2" xfId="9603" xr:uid="{00000000-0005-0000-0000-0000ED460000}"/>
    <cellStyle name="40% - Accent1 3 3 8 2 2" xfId="19517" xr:uid="{00000000-0005-0000-0000-0000EE460000}"/>
    <cellStyle name="40% - Accent1 3 3 8 2 2 2" xfId="39349" xr:uid="{00000000-0005-0000-0000-0000EF460000}"/>
    <cellStyle name="40% - Accent1 3 3 8 2 3" xfId="29435" xr:uid="{00000000-0005-0000-0000-0000F0460000}"/>
    <cellStyle name="40% - Accent1 3 3 8 3" xfId="14560" xr:uid="{00000000-0005-0000-0000-0000F1460000}"/>
    <cellStyle name="40% - Accent1 3 3 8 3 2" xfId="34392" xr:uid="{00000000-0005-0000-0000-0000F2460000}"/>
    <cellStyle name="40% - Accent1 3 3 8 4" xfId="24478" xr:uid="{00000000-0005-0000-0000-0000F3460000}"/>
    <cellStyle name="40% - Accent1 3 3 9" xfId="5204" xr:uid="{00000000-0005-0000-0000-0000F4460000}"/>
    <cellStyle name="40% - Accent1 3 3 9 2" xfId="15118" xr:uid="{00000000-0005-0000-0000-0000F5460000}"/>
    <cellStyle name="40% - Accent1 3 3 9 2 2" xfId="34950" xr:uid="{00000000-0005-0000-0000-0000F6460000}"/>
    <cellStyle name="40% - Accent1 3 3 9 3" xfId="25036" xr:uid="{00000000-0005-0000-0000-0000F7460000}"/>
    <cellStyle name="40% - Accent1 3 4" xfId="366" xr:uid="{00000000-0005-0000-0000-0000F8460000}"/>
    <cellStyle name="40% - Accent1 3 4 10" xfId="20219" xr:uid="{00000000-0005-0000-0000-0000F9460000}"/>
    <cellStyle name="40% - Accent1 3 4 2" xfId="1577" xr:uid="{00000000-0005-0000-0000-0000FA460000}"/>
    <cellStyle name="40% - Accent1 3 4 2 2" xfId="3590" xr:uid="{00000000-0005-0000-0000-0000FB460000}"/>
    <cellStyle name="40% - Accent1 3 4 2 2 2" xfId="8547" xr:uid="{00000000-0005-0000-0000-0000FC460000}"/>
    <cellStyle name="40% - Accent1 3 4 2 2 2 2" xfId="18461" xr:uid="{00000000-0005-0000-0000-0000FD460000}"/>
    <cellStyle name="40% - Accent1 3 4 2 2 2 2 2" xfId="38293" xr:uid="{00000000-0005-0000-0000-0000FE460000}"/>
    <cellStyle name="40% - Accent1 3 4 2 2 2 3" xfId="28379" xr:uid="{00000000-0005-0000-0000-0000FF460000}"/>
    <cellStyle name="40% - Accent1 3 4 2 2 3" xfId="13504" xr:uid="{00000000-0005-0000-0000-000000470000}"/>
    <cellStyle name="40% - Accent1 3 4 2 2 3 2" xfId="33336" xr:uid="{00000000-0005-0000-0000-000001470000}"/>
    <cellStyle name="40% - Accent1 3 4 2 2 4" xfId="23422" xr:uid="{00000000-0005-0000-0000-000002470000}"/>
    <cellStyle name="40% - Accent1 3 4 2 3" xfId="6545" xr:uid="{00000000-0005-0000-0000-000003470000}"/>
    <cellStyle name="40% - Accent1 3 4 2 3 2" xfId="16459" xr:uid="{00000000-0005-0000-0000-000004470000}"/>
    <cellStyle name="40% - Accent1 3 4 2 3 2 2" xfId="36291" xr:uid="{00000000-0005-0000-0000-000005470000}"/>
    <cellStyle name="40% - Accent1 3 4 2 3 3" xfId="26377" xr:uid="{00000000-0005-0000-0000-000006470000}"/>
    <cellStyle name="40% - Accent1 3 4 2 4" xfId="11502" xr:uid="{00000000-0005-0000-0000-000007470000}"/>
    <cellStyle name="40% - Accent1 3 4 2 4 2" xfId="31334" xr:uid="{00000000-0005-0000-0000-000008470000}"/>
    <cellStyle name="40% - Accent1 3 4 2 5" xfId="21420" xr:uid="{00000000-0005-0000-0000-000009470000}"/>
    <cellStyle name="40% - Accent1 3 4 3" xfId="2948" xr:uid="{00000000-0005-0000-0000-00000A470000}"/>
    <cellStyle name="40% - Accent1 3 4 3 2" xfId="7905" xr:uid="{00000000-0005-0000-0000-00000B470000}"/>
    <cellStyle name="40% - Accent1 3 4 3 2 2" xfId="17819" xr:uid="{00000000-0005-0000-0000-00000C470000}"/>
    <cellStyle name="40% - Accent1 3 4 3 2 2 2" xfId="37651" xr:uid="{00000000-0005-0000-0000-00000D470000}"/>
    <cellStyle name="40% - Accent1 3 4 3 2 3" xfId="27737" xr:uid="{00000000-0005-0000-0000-00000E470000}"/>
    <cellStyle name="40% - Accent1 3 4 3 3" xfId="12862" xr:uid="{00000000-0005-0000-0000-00000F470000}"/>
    <cellStyle name="40% - Accent1 3 4 3 3 2" xfId="32694" xr:uid="{00000000-0005-0000-0000-000010470000}"/>
    <cellStyle name="40% - Accent1 3 4 3 4" xfId="22780" xr:uid="{00000000-0005-0000-0000-000011470000}"/>
    <cellStyle name="40% - Accent1 3 4 4" xfId="2300" xr:uid="{00000000-0005-0000-0000-000012470000}"/>
    <cellStyle name="40% - Accent1 3 4 4 2" xfId="7267" xr:uid="{00000000-0005-0000-0000-000013470000}"/>
    <cellStyle name="40% - Accent1 3 4 4 2 2" xfId="17181" xr:uid="{00000000-0005-0000-0000-000014470000}"/>
    <cellStyle name="40% - Accent1 3 4 4 2 2 2" xfId="37013" xr:uid="{00000000-0005-0000-0000-000015470000}"/>
    <cellStyle name="40% - Accent1 3 4 4 2 3" xfId="27099" xr:uid="{00000000-0005-0000-0000-000016470000}"/>
    <cellStyle name="40% - Accent1 3 4 4 3" xfId="12224" xr:uid="{00000000-0005-0000-0000-000017470000}"/>
    <cellStyle name="40% - Accent1 3 4 4 3 2" xfId="32056" xr:uid="{00000000-0005-0000-0000-000018470000}"/>
    <cellStyle name="40% - Accent1 3 4 4 4" xfId="22142" xr:uid="{00000000-0005-0000-0000-000019470000}"/>
    <cellStyle name="40% - Accent1 3 4 5" xfId="927" xr:uid="{00000000-0005-0000-0000-00001A470000}"/>
    <cellStyle name="40% - Accent1 3 4 5 2" xfId="5903" xr:uid="{00000000-0005-0000-0000-00001B470000}"/>
    <cellStyle name="40% - Accent1 3 4 5 2 2" xfId="15817" xr:uid="{00000000-0005-0000-0000-00001C470000}"/>
    <cellStyle name="40% - Accent1 3 4 5 2 2 2" xfId="35649" xr:uid="{00000000-0005-0000-0000-00001D470000}"/>
    <cellStyle name="40% - Accent1 3 4 5 2 3" xfId="25735" xr:uid="{00000000-0005-0000-0000-00001E470000}"/>
    <cellStyle name="40% - Accent1 3 4 5 3" xfId="10860" xr:uid="{00000000-0005-0000-0000-00001F470000}"/>
    <cellStyle name="40% - Accent1 3 4 5 3 2" xfId="30692" xr:uid="{00000000-0005-0000-0000-000020470000}"/>
    <cellStyle name="40% - Accent1 3 4 5 4" xfId="20778" xr:uid="{00000000-0005-0000-0000-000021470000}"/>
    <cellStyle name="40% - Accent1 3 4 6" xfId="4228" xr:uid="{00000000-0005-0000-0000-000022470000}"/>
    <cellStyle name="40% - Accent1 3 4 6 2" xfId="9185" xr:uid="{00000000-0005-0000-0000-000023470000}"/>
    <cellStyle name="40% - Accent1 3 4 6 2 2" xfId="19099" xr:uid="{00000000-0005-0000-0000-000024470000}"/>
    <cellStyle name="40% - Accent1 3 4 6 2 2 2" xfId="38931" xr:uid="{00000000-0005-0000-0000-000025470000}"/>
    <cellStyle name="40% - Accent1 3 4 6 2 3" xfId="29017" xr:uid="{00000000-0005-0000-0000-000026470000}"/>
    <cellStyle name="40% - Accent1 3 4 6 3" xfId="14142" xr:uid="{00000000-0005-0000-0000-000027470000}"/>
    <cellStyle name="40% - Accent1 3 4 6 3 2" xfId="33974" xr:uid="{00000000-0005-0000-0000-000028470000}"/>
    <cellStyle name="40% - Accent1 3 4 6 4" xfId="24060" xr:uid="{00000000-0005-0000-0000-000029470000}"/>
    <cellStyle name="40% - Accent1 3 4 7" xfId="4786" xr:uid="{00000000-0005-0000-0000-00002A470000}"/>
    <cellStyle name="40% - Accent1 3 4 7 2" xfId="9743" xr:uid="{00000000-0005-0000-0000-00002B470000}"/>
    <cellStyle name="40% - Accent1 3 4 7 2 2" xfId="19657" xr:uid="{00000000-0005-0000-0000-00002C470000}"/>
    <cellStyle name="40% - Accent1 3 4 7 2 2 2" xfId="39489" xr:uid="{00000000-0005-0000-0000-00002D470000}"/>
    <cellStyle name="40% - Accent1 3 4 7 2 3" xfId="29575" xr:uid="{00000000-0005-0000-0000-00002E470000}"/>
    <cellStyle name="40% - Accent1 3 4 7 3" xfId="14700" xr:uid="{00000000-0005-0000-0000-00002F470000}"/>
    <cellStyle name="40% - Accent1 3 4 7 3 2" xfId="34532" xr:uid="{00000000-0005-0000-0000-000030470000}"/>
    <cellStyle name="40% - Accent1 3 4 7 4" xfId="24618" xr:uid="{00000000-0005-0000-0000-000031470000}"/>
    <cellStyle name="40% - Accent1 3 4 8" xfId="5344" xr:uid="{00000000-0005-0000-0000-000032470000}"/>
    <cellStyle name="40% - Accent1 3 4 8 2" xfId="15258" xr:uid="{00000000-0005-0000-0000-000033470000}"/>
    <cellStyle name="40% - Accent1 3 4 8 2 2" xfId="35090" xr:uid="{00000000-0005-0000-0000-000034470000}"/>
    <cellStyle name="40% - Accent1 3 4 8 3" xfId="25176" xr:uid="{00000000-0005-0000-0000-000035470000}"/>
    <cellStyle name="40% - Accent1 3 4 9" xfId="10301" xr:uid="{00000000-0005-0000-0000-000036470000}"/>
    <cellStyle name="40% - Accent1 3 4 9 2" xfId="30133" xr:uid="{00000000-0005-0000-0000-000037470000}"/>
    <cellStyle name="40% - Accent1 3 5" xfId="1218" xr:uid="{00000000-0005-0000-0000-000038470000}"/>
    <cellStyle name="40% - Accent1 3 5 2" xfId="3231" xr:uid="{00000000-0005-0000-0000-000039470000}"/>
    <cellStyle name="40% - Accent1 3 5 2 2" xfId="8188" xr:uid="{00000000-0005-0000-0000-00003A470000}"/>
    <cellStyle name="40% - Accent1 3 5 2 2 2" xfId="18102" xr:uid="{00000000-0005-0000-0000-00003B470000}"/>
    <cellStyle name="40% - Accent1 3 5 2 2 2 2" xfId="37934" xr:uid="{00000000-0005-0000-0000-00003C470000}"/>
    <cellStyle name="40% - Accent1 3 5 2 2 3" xfId="28020" xr:uid="{00000000-0005-0000-0000-00003D470000}"/>
    <cellStyle name="40% - Accent1 3 5 2 3" xfId="13145" xr:uid="{00000000-0005-0000-0000-00003E470000}"/>
    <cellStyle name="40% - Accent1 3 5 2 3 2" xfId="32977" xr:uid="{00000000-0005-0000-0000-00003F470000}"/>
    <cellStyle name="40% - Accent1 3 5 2 4" xfId="23063" xr:uid="{00000000-0005-0000-0000-000040470000}"/>
    <cellStyle name="40% - Accent1 3 5 3" xfId="6186" xr:uid="{00000000-0005-0000-0000-000041470000}"/>
    <cellStyle name="40% - Accent1 3 5 3 2" xfId="16100" xr:uid="{00000000-0005-0000-0000-000042470000}"/>
    <cellStyle name="40% - Accent1 3 5 3 2 2" xfId="35932" xr:uid="{00000000-0005-0000-0000-000043470000}"/>
    <cellStyle name="40% - Accent1 3 5 3 3" xfId="26018" xr:uid="{00000000-0005-0000-0000-000044470000}"/>
    <cellStyle name="40% - Accent1 3 5 4" xfId="11143" xr:uid="{00000000-0005-0000-0000-000045470000}"/>
    <cellStyle name="40% - Accent1 3 5 4 2" xfId="30975" xr:uid="{00000000-0005-0000-0000-000046470000}"/>
    <cellStyle name="40% - Accent1 3 5 5" xfId="21061" xr:uid="{00000000-0005-0000-0000-000047470000}"/>
    <cellStyle name="40% - Accent1 3 6" xfId="2665" xr:uid="{00000000-0005-0000-0000-000048470000}"/>
    <cellStyle name="40% - Accent1 3 6 2" xfId="7626" xr:uid="{00000000-0005-0000-0000-000049470000}"/>
    <cellStyle name="40% - Accent1 3 6 2 2" xfId="17540" xr:uid="{00000000-0005-0000-0000-00004A470000}"/>
    <cellStyle name="40% - Accent1 3 6 2 2 2" xfId="37372" xr:uid="{00000000-0005-0000-0000-00004B470000}"/>
    <cellStyle name="40% - Accent1 3 6 2 3" xfId="27458" xr:uid="{00000000-0005-0000-0000-00004C470000}"/>
    <cellStyle name="40% - Accent1 3 6 3" xfId="12583" xr:uid="{00000000-0005-0000-0000-00004D470000}"/>
    <cellStyle name="40% - Accent1 3 6 3 2" xfId="32415" xr:uid="{00000000-0005-0000-0000-00004E470000}"/>
    <cellStyle name="40% - Accent1 3 6 4" xfId="22501" xr:uid="{00000000-0005-0000-0000-00004F470000}"/>
    <cellStyle name="40% - Accent1 3 7" xfId="1941" xr:uid="{00000000-0005-0000-0000-000050470000}"/>
    <cellStyle name="40% - Accent1 3 7 2" xfId="6908" xr:uid="{00000000-0005-0000-0000-000051470000}"/>
    <cellStyle name="40% - Accent1 3 7 2 2" xfId="16822" xr:uid="{00000000-0005-0000-0000-000052470000}"/>
    <cellStyle name="40% - Accent1 3 7 2 2 2" xfId="36654" xr:uid="{00000000-0005-0000-0000-000053470000}"/>
    <cellStyle name="40% - Accent1 3 7 2 3" xfId="26740" xr:uid="{00000000-0005-0000-0000-000054470000}"/>
    <cellStyle name="40% - Accent1 3 7 3" xfId="11865" xr:uid="{00000000-0005-0000-0000-000055470000}"/>
    <cellStyle name="40% - Accent1 3 7 3 2" xfId="31697" xr:uid="{00000000-0005-0000-0000-000056470000}"/>
    <cellStyle name="40% - Accent1 3 7 4" xfId="21783" xr:uid="{00000000-0005-0000-0000-000057470000}"/>
    <cellStyle name="40% - Accent1 3 8" xfId="647" xr:uid="{00000000-0005-0000-0000-000058470000}"/>
    <cellStyle name="40% - Accent1 3 8 2" xfId="5624" xr:uid="{00000000-0005-0000-0000-000059470000}"/>
    <cellStyle name="40% - Accent1 3 8 2 2" xfId="15538" xr:uid="{00000000-0005-0000-0000-00005A470000}"/>
    <cellStyle name="40% - Accent1 3 8 2 2 2" xfId="35370" xr:uid="{00000000-0005-0000-0000-00005B470000}"/>
    <cellStyle name="40% - Accent1 3 8 2 3" xfId="25456" xr:uid="{00000000-0005-0000-0000-00005C470000}"/>
    <cellStyle name="40% - Accent1 3 8 3" xfId="10581" xr:uid="{00000000-0005-0000-0000-00005D470000}"/>
    <cellStyle name="40% - Accent1 3 8 3 2" xfId="30413" xr:uid="{00000000-0005-0000-0000-00005E470000}"/>
    <cellStyle name="40% - Accent1 3 8 4" xfId="20499" xr:uid="{00000000-0005-0000-0000-00005F470000}"/>
    <cellStyle name="40% - Accent1 3 9" xfId="3949" xr:uid="{00000000-0005-0000-0000-000060470000}"/>
    <cellStyle name="40% - Accent1 3 9 2" xfId="8906" xr:uid="{00000000-0005-0000-0000-000061470000}"/>
    <cellStyle name="40% - Accent1 3 9 2 2" xfId="18820" xr:uid="{00000000-0005-0000-0000-000062470000}"/>
    <cellStyle name="40% - Accent1 3 9 2 2 2" xfId="38652" xr:uid="{00000000-0005-0000-0000-000063470000}"/>
    <cellStyle name="40% - Accent1 3 9 2 3" xfId="28738" xr:uid="{00000000-0005-0000-0000-000064470000}"/>
    <cellStyle name="40% - Accent1 3 9 3" xfId="13863" xr:uid="{00000000-0005-0000-0000-000065470000}"/>
    <cellStyle name="40% - Accent1 3 9 3 2" xfId="33695" xr:uid="{00000000-0005-0000-0000-000066470000}"/>
    <cellStyle name="40% - Accent1 3 9 4" xfId="23781" xr:uid="{00000000-0005-0000-0000-000067470000}"/>
    <cellStyle name="40% - Accent1 4" xfId="94" xr:uid="{00000000-0005-0000-0000-000068470000}"/>
    <cellStyle name="40% - Accent1 4 10" xfId="4520" xr:uid="{00000000-0005-0000-0000-000069470000}"/>
    <cellStyle name="40% - Accent1 4 10 2" xfId="9477" xr:uid="{00000000-0005-0000-0000-00006A470000}"/>
    <cellStyle name="40% - Accent1 4 10 2 2" xfId="19391" xr:uid="{00000000-0005-0000-0000-00006B470000}"/>
    <cellStyle name="40% - Accent1 4 10 2 2 2" xfId="39223" xr:uid="{00000000-0005-0000-0000-00006C470000}"/>
    <cellStyle name="40% - Accent1 4 10 2 3" xfId="29309" xr:uid="{00000000-0005-0000-0000-00006D470000}"/>
    <cellStyle name="40% - Accent1 4 10 3" xfId="14434" xr:uid="{00000000-0005-0000-0000-00006E470000}"/>
    <cellStyle name="40% - Accent1 4 10 3 2" xfId="34266" xr:uid="{00000000-0005-0000-0000-00006F470000}"/>
    <cellStyle name="40% - Accent1 4 10 4" xfId="24352" xr:uid="{00000000-0005-0000-0000-000070470000}"/>
    <cellStyle name="40% - Accent1 4 11" xfId="5078" xr:uid="{00000000-0005-0000-0000-000071470000}"/>
    <cellStyle name="40% - Accent1 4 11 2" xfId="14992" xr:uid="{00000000-0005-0000-0000-000072470000}"/>
    <cellStyle name="40% - Accent1 4 11 2 2" xfId="34824" xr:uid="{00000000-0005-0000-0000-000073470000}"/>
    <cellStyle name="40% - Accent1 4 11 3" xfId="24910" xr:uid="{00000000-0005-0000-0000-000074470000}"/>
    <cellStyle name="40% - Accent1 4 12" xfId="10035" xr:uid="{00000000-0005-0000-0000-000075470000}"/>
    <cellStyle name="40% - Accent1 4 12 2" xfId="29867" xr:uid="{00000000-0005-0000-0000-000076470000}"/>
    <cellStyle name="40% - Accent1 4 13" xfId="19953" xr:uid="{00000000-0005-0000-0000-000077470000}"/>
    <cellStyle name="40% - Accent1 4 2" xfId="162" xr:uid="{00000000-0005-0000-0000-000078470000}"/>
    <cellStyle name="40% - Accent1 4 2 10" xfId="5144" xr:uid="{00000000-0005-0000-0000-000079470000}"/>
    <cellStyle name="40% - Accent1 4 2 10 2" xfId="15058" xr:uid="{00000000-0005-0000-0000-00007A470000}"/>
    <cellStyle name="40% - Accent1 4 2 10 2 2" xfId="34890" xr:uid="{00000000-0005-0000-0000-00007B470000}"/>
    <cellStyle name="40% - Accent1 4 2 10 3" xfId="24976" xr:uid="{00000000-0005-0000-0000-00007C470000}"/>
    <cellStyle name="40% - Accent1 4 2 11" xfId="10101" xr:uid="{00000000-0005-0000-0000-00007D470000}"/>
    <cellStyle name="40% - Accent1 4 2 11 2" xfId="29933" xr:uid="{00000000-0005-0000-0000-00007E470000}"/>
    <cellStyle name="40% - Accent1 4 2 12" xfId="20019" xr:uid="{00000000-0005-0000-0000-00007F470000}"/>
    <cellStyle name="40% - Accent1 4 2 2" xfId="302" xr:uid="{00000000-0005-0000-0000-000080470000}"/>
    <cellStyle name="40% - Accent1 4 2 2 10" xfId="10240" xr:uid="{00000000-0005-0000-0000-000081470000}"/>
    <cellStyle name="40% - Accent1 4 2 2 10 2" xfId="30072" xr:uid="{00000000-0005-0000-0000-000082470000}"/>
    <cellStyle name="40% - Accent1 4 2 2 11" xfId="20158" xr:uid="{00000000-0005-0000-0000-000083470000}"/>
    <cellStyle name="40% - Accent1 4 2 2 2" xfId="584" xr:uid="{00000000-0005-0000-0000-000084470000}"/>
    <cellStyle name="40% - Accent1 4 2 2 2 10" xfId="20437" xr:uid="{00000000-0005-0000-0000-000085470000}"/>
    <cellStyle name="40% - Accent1 4 2 2 2 2" xfId="1877" xr:uid="{00000000-0005-0000-0000-000086470000}"/>
    <cellStyle name="40% - Accent1 4 2 2 2 2 2" xfId="3890" xr:uid="{00000000-0005-0000-0000-000087470000}"/>
    <cellStyle name="40% - Accent1 4 2 2 2 2 2 2" xfId="8847" xr:uid="{00000000-0005-0000-0000-000088470000}"/>
    <cellStyle name="40% - Accent1 4 2 2 2 2 2 2 2" xfId="18761" xr:uid="{00000000-0005-0000-0000-000089470000}"/>
    <cellStyle name="40% - Accent1 4 2 2 2 2 2 2 2 2" xfId="38593" xr:uid="{00000000-0005-0000-0000-00008A470000}"/>
    <cellStyle name="40% - Accent1 4 2 2 2 2 2 2 3" xfId="28679" xr:uid="{00000000-0005-0000-0000-00008B470000}"/>
    <cellStyle name="40% - Accent1 4 2 2 2 2 2 3" xfId="13804" xr:uid="{00000000-0005-0000-0000-00008C470000}"/>
    <cellStyle name="40% - Accent1 4 2 2 2 2 2 3 2" xfId="33636" xr:uid="{00000000-0005-0000-0000-00008D470000}"/>
    <cellStyle name="40% - Accent1 4 2 2 2 2 2 4" xfId="23722" xr:uid="{00000000-0005-0000-0000-00008E470000}"/>
    <cellStyle name="40% - Accent1 4 2 2 2 2 3" xfId="6845" xr:uid="{00000000-0005-0000-0000-00008F470000}"/>
    <cellStyle name="40% - Accent1 4 2 2 2 2 3 2" xfId="16759" xr:uid="{00000000-0005-0000-0000-000090470000}"/>
    <cellStyle name="40% - Accent1 4 2 2 2 2 3 2 2" xfId="36591" xr:uid="{00000000-0005-0000-0000-000091470000}"/>
    <cellStyle name="40% - Accent1 4 2 2 2 2 3 3" xfId="26677" xr:uid="{00000000-0005-0000-0000-000092470000}"/>
    <cellStyle name="40% - Accent1 4 2 2 2 2 4" xfId="11802" xr:uid="{00000000-0005-0000-0000-000093470000}"/>
    <cellStyle name="40% - Accent1 4 2 2 2 2 4 2" xfId="31634" xr:uid="{00000000-0005-0000-0000-000094470000}"/>
    <cellStyle name="40% - Accent1 4 2 2 2 2 5" xfId="21720" xr:uid="{00000000-0005-0000-0000-000095470000}"/>
    <cellStyle name="40% - Accent1 4 2 2 2 3" xfId="3166" xr:uid="{00000000-0005-0000-0000-000096470000}"/>
    <cellStyle name="40% - Accent1 4 2 2 2 3 2" xfId="8123" xr:uid="{00000000-0005-0000-0000-000097470000}"/>
    <cellStyle name="40% - Accent1 4 2 2 2 3 2 2" xfId="18037" xr:uid="{00000000-0005-0000-0000-000098470000}"/>
    <cellStyle name="40% - Accent1 4 2 2 2 3 2 2 2" xfId="37869" xr:uid="{00000000-0005-0000-0000-000099470000}"/>
    <cellStyle name="40% - Accent1 4 2 2 2 3 2 3" xfId="27955" xr:uid="{00000000-0005-0000-0000-00009A470000}"/>
    <cellStyle name="40% - Accent1 4 2 2 2 3 3" xfId="13080" xr:uid="{00000000-0005-0000-0000-00009B470000}"/>
    <cellStyle name="40% - Accent1 4 2 2 2 3 3 2" xfId="32912" xr:uid="{00000000-0005-0000-0000-00009C470000}"/>
    <cellStyle name="40% - Accent1 4 2 2 2 3 4" xfId="22998" xr:uid="{00000000-0005-0000-0000-00009D470000}"/>
    <cellStyle name="40% - Accent1 4 2 2 2 4" xfId="2600" xr:uid="{00000000-0005-0000-0000-00009E470000}"/>
    <cellStyle name="40% - Accent1 4 2 2 2 4 2" xfId="7567" xr:uid="{00000000-0005-0000-0000-00009F470000}"/>
    <cellStyle name="40% - Accent1 4 2 2 2 4 2 2" xfId="17481" xr:uid="{00000000-0005-0000-0000-0000A0470000}"/>
    <cellStyle name="40% - Accent1 4 2 2 2 4 2 2 2" xfId="37313" xr:uid="{00000000-0005-0000-0000-0000A1470000}"/>
    <cellStyle name="40% - Accent1 4 2 2 2 4 2 3" xfId="27399" xr:uid="{00000000-0005-0000-0000-0000A2470000}"/>
    <cellStyle name="40% - Accent1 4 2 2 2 4 3" xfId="12524" xr:uid="{00000000-0005-0000-0000-0000A3470000}"/>
    <cellStyle name="40% - Accent1 4 2 2 2 4 3 2" xfId="32356" xr:uid="{00000000-0005-0000-0000-0000A4470000}"/>
    <cellStyle name="40% - Accent1 4 2 2 2 4 4" xfId="22442" xr:uid="{00000000-0005-0000-0000-0000A5470000}"/>
    <cellStyle name="40% - Accent1 4 2 2 2 5" xfId="1145" xr:uid="{00000000-0005-0000-0000-0000A6470000}"/>
    <cellStyle name="40% - Accent1 4 2 2 2 5 2" xfId="6121" xr:uid="{00000000-0005-0000-0000-0000A7470000}"/>
    <cellStyle name="40% - Accent1 4 2 2 2 5 2 2" xfId="16035" xr:uid="{00000000-0005-0000-0000-0000A8470000}"/>
    <cellStyle name="40% - Accent1 4 2 2 2 5 2 2 2" xfId="35867" xr:uid="{00000000-0005-0000-0000-0000A9470000}"/>
    <cellStyle name="40% - Accent1 4 2 2 2 5 2 3" xfId="25953" xr:uid="{00000000-0005-0000-0000-0000AA470000}"/>
    <cellStyle name="40% - Accent1 4 2 2 2 5 3" xfId="11078" xr:uid="{00000000-0005-0000-0000-0000AB470000}"/>
    <cellStyle name="40% - Accent1 4 2 2 2 5 3 2" xfId="30910" xr:uid="{00000000-0005-0000-0000-0000AC470000}"/>
    <cellStyle name="40% - Accent1 4 2 2 2 5 4" xfId="20996" xr:uid="{00000000-0005-0000-0000-0000AD470000}"/>
    <cellStyle name="40% - Accent1 4 2 2 2 6" xfId="4446" xr:uid="{00000000-0005-0000-0000-0000AE470000}"/>
    <cellStyle name="40% - Accent1 4 2 2 2 6 2" xfId="9403" xr:uid="{00000000-0005-0000-0000-0000AF470000}"/>
    <cellStyle name="40% - Accent1 4 2 2 2 6 2 2" xfId="19317" xr:uid="{00000000-0005-0000-0000-0000B0470000}"/>
    <cellStyle name="40% - Accent1 4 2 2 2 6 2 2 2" xfId="39149" xr:uid="{00000000-0005-0000-0000-0000B1470000}"/>
    <cellStyle name="40% - Accent1 4 2 2 2 6 2 3" xfId="29235" xr:uid="{00000000-0005-0000-0000-0000B2470000}"/>
    <cellStyle name="40% - Accent1 4 2 2 2 6 3" xfId="14360" xr:uid="{00000000-0005-0000-0000-0000B3470000}"/>
    <cellStyle name="40% - Accent1 4 2 2 2 6 3 2" xfId="34192" xr:uid="{00000000-0005-0000-0000-0000B4470000}"/>
    <cellStyle name="40% - Accent1 4 2 2 2 6 4" xfId="24278" xr:uid="{00000000-0005-0000-0000-0000B5470000}"/>
    <cellStyle name="40% - Accent1 4 2 2 2 7" xfId="5004" xr:uid="{00000000-0005-0000-0000-0000B6470000}"/>
    <cellStyle name="40% - Accent1 4 2 2 2 7 2" xfId="9961" xr:uid="{00000000-0005-0000-0000-0000B7470000}"/>
    <cellStyle name="40% - Accent1 4 2 2 2 7 2 2" xfId="19875" xr:uid="{00000000-0005-0000-0000-0000B8470000}"/>
    <cellStyle name="40% - Accent1 4 2 2 2 7 2 2 2" xfId="39707" xr:uid="{00000000-0005-0000-0000-0000B9470000}"/>
    <cellStyle name="40% - Accent1 4 2 2 2 7 2 3" xfId="29793" xr:uid="{00000000-0005-0000-0000-0000BA470000}"/>
    <cellStyle name="40% - Accent1 4 2 2 2 7 3" xfId="14918" xr:uid="{00000000-0005-0000-0000-0000BB470000}"/>
    <cellStyle name="40% - Accent1 4 2 2 2 7 3 2" xfId="34750" xr:uid="{00000000-0005-0000-0000-0000BC470000}"/>
    <cellStyle name="40% - Accent1 4 2 2 2 7 4" xfId="24836" xr:uid="{00000000-0005-0000-0000-0000BD470000}"/>
    <cellStyle name="40% - Accent1 4 2 2 2 8" xfId="5562" xr:uid="{00000000-0005-0000-0000-0000BE470000}"/>
    <cellStyle name="40% - Accent1 4 2 2 2 8 2" xfId="15476" xr:uid="{00000000-0005-0000-0000-0000BF470000}"/>
    <cellStyle name="40% - Accent1 4 2 2 2 8 2 2" xfId="35308" xr:uid="{00000000-0005-0000-0000-0000C0470000}"/>
    <cellStyle name="40% - Accent1 4 2 2 2 8 3" xfId="25394" xr:uid="{00000000-0005-0000-0000-0000C1470000}"/>
    <cellStyle name="40% - Accent1 4 2 2 2 9" xfId="10519" xr:uid="{00000000-0005-0000-0000-0000C2470000}"/>
    <cellStyle name="40% - Accent1 4 2 2 2 9 2" xfId="30351" xr:uid="{00000000-0005-0000-0000-0000C3470000}"/>
    <cellStyle name="40% - Accent1 4 2 2 3" xfId="1518" xr:uid="{00000000-0005-0000-0000-0000C4470000}"/>
    <cellStyle name="40% - Accent1 4 2 2 3 2" xfId="3531" xr:uid="{00000000-0005-0000-0000-0000C5470000}"/>
    <cellStyle name="40% - Accent1 4 2 2 3 2 2" xfId="8488" xr:uid="{00000000-0005-0000-0000-0000C6470000}"/>
    <cellStyle name="40% - Accent1 4 2 2 3 2 2 2" xfId="18402" xr:uid="{00000000-0005-0000-0000-0000C7470000}"/>
    <cellStyle name="40% - Accent1 4 2 2 3 2 2 2 2" xfId="38234" xr:uid="{00000000-0005-0000-0000-0000C8470000}"/>
    <cellStyle name="40% - Accent1 4 2 2 3 2 2 3" xfId="28320" xr:uid="{00000000-0005-0000-0000-0000C9470000}"/>
    <cellStyle name="40% - Accent1 4 2 2 3 2 3" xfId="13445" xr:uid="{00000000-0005-0000-0000-0000CA470000}"/>
    <cellStyle name="40% - Accent1 4 2 2 3 2 3 2" xfId="33277" xr:uid="{00000000-0005-0000-0000-0000CB470000}"/>
    <cellStyle name="40% - Accent1 4 2 2 3 2 4" xfId="23363" xr:uid="{00000000-0005-0000-0000-0000CC470000}"/>
    <cellStyle name="40% - Accent1 4 2 2 3 3" xfId="6486" xr:uid="{00000000-0005-0000-0000-0000CD470000}"/>
    <cellStyle name="40% - Accent1 4 2 2 3 3 2" xfId="16400" xr:uid="{00000000-0005-0000-0000-0000CE470000}"/>
    <cellStyle name="40% - Accent1 4 2 2 3 3 2 2" xfId="36232" xr:uid="{00000000-0005-0000-0000-0000CF470000}"/>
    <cellStyle name="40% - Accent1 4 2 2 3 3 3" xfId="26318" xr:uid="{00000000-0005-0000-0000-0000D0470000}"/>
    <cellStyle name="40% - Accent1 4 2 2 3 4" xfId="11443" xr:uid="{00000000-0005-0000-0000-0000D1470000}"/>
    <cellStyle name="40% - Accent1 4 2 2 3 4 2" xfId="31275" xr:uid="{00000000-0005-0000-0000-0000D2470000}"/>
    <cellStyle name="40% - Accent1 4 2 2 3 5" xfId="21361" xr:uid="{00000000-0005-0000-0000-0000D3470000}"/>
    <cellStyle name="40% - Accent1 4 2 2 4" xfId="2885" xr:uid="{00000000-0005-0000-0000-0000D4470000}"/>
    <cellStyle name="40% - Accent1 4 2 2 4 2" xfId="7844" xr:uid="{00000000-0005-0000-0000-0000D5470000}"/>
    <cellStyle name="40% - Accent1 4 2 2 4 2 2" xfId="17758" xr:uid="{00000000-0005-0000-0000-0000D6470000}"/>
    <cellStyle name="40% - Accent1 4 2 2 4 2 2 2" xfId="37590" xr:uid="{00000000-0005-0000-0000-0000D7470000}"/>
    <cellStyle name="40% - Accent1 4 2 2 4 2 3" xfId="27676" xr:uid="{00000000-0005-0000-0000-0000D8470000}"/>
    <cellStyle name="40% - Accent1 4 2 2 4 3" xfId="12801" xr:uid="{00000000-0005-0000-0000-0000D9470000}"/>
    <cellStyle name="40% - Accent1 4 2 2 4 3 2" xfId="32633" xr:uid="{00000000-0005-0000-0000-0000DA470000}"/>
    <cellStyle name="40% - Accent1 4 2 2 4 4" xfId="22719" xr:uid="{00000000-0005-0000-0000-0000DB470000}"/>
    <cellStyle name="40% - Accent1 4 2 2 5" xfId="2241" xr:uid="{00000000-0005-0000-0000-0000DC470000}"/>
    <cellStyle name="40% - Accent1 4 2 2 5 2" xfId="7208" xr:uid="{00000000-0005-0000-0000-0000DD470000}"/>
    <cellStyle name="40% - Accent1 4 2 2 5 2 2" xfId="17122" xr:uid="{00000000-0005-0000-0000-0000DE470000}"/>
    <cellStyle name="40% - Accent1 4 2 2 5 2 2 2" xfId="36954" xr:uid="{00000000-0005-0000-0000-0000DF470000}"/>
    <cellStyle name="40% - Accent1 4 2 2 5 2 3" xfId="27040" xr:uid="{00000000-0005-0000-0000-0000E0470000}"/>
    <cellStyle name="40% - Accent1 4 2 2 5 3" xfId="12165" xr:uid="{00000000-0005-0000-0000-0000E1470000}"/>
    <cellStyle name="40% - Accent1 4 2 2 5 3 2" xfId="31997" xr:uid="{00000000-0005-0000-0000-0000E2470000}"/>
    <cellStyle name="40% - Accent1 4 2 2 5 4" xfId="22083" xr:uid="{00000000-0005-0000-0000-0000E3470000}"/>
    <cellStyle name="40% - Accent1 4 2 2 6" xfId="865" xr:uid="{00000000-0005-0000-0000-0000E4470000}"/>
    <cellStyle name="40% - Accent1 4 2 2 6 2" xfId="5842" xr:uid="{00000000-0005-0000-0000-0000E5470000}"/>
    <cellStyle name="40% - Accent1 4 2 2 6 2 2" xfId="15756" xr:uid="{00000000-0005-0000-0000-0000E6470000}"/>
    <cellStyle name="40% - Accent1 4 2 2 6 2 2 2" xfId="35588" xr:uid="{00000000-0005-0000-0000-0000E7470000}"/>
    <cellStyle name="40% - Accent1 4 2 2 6 2 3" xfId="25674" xr:uid="{00000000-0005-0000-0000-0000E8470000}"/>
    <cellStyle name="40% - Accent1 4 2 2 6 3" xfId="10799" xr:uid="{00000000-0005-0000-0000-0000E9470000}"/>
    <cellStyle name="40% - Accent1 4 2 2 6 3 2" xfId="30631" xr:uid="{00000000-0005-0000-0000-0000EA470000}"/>
    <cellStyle name="40% - Accent1 4 2 2 6 4" xfId="20717" xr:uid="{00000000-0005-0000-0000-0000EB470000}"/>
    <cellStyle name="40% - Accent1 4 2 2 7" xfId="4167" xr:uid="{00000000-0005-0000-0000-0000EC470000}"/>
    <cellStyle name="40% - Accent1 4 2 2 7 2" xfId="9124" xr:uid="{00000000-0005-0000-0000-0000ED470000}"/>
    <cellStyle name="40% - Accent1 4 2 2 7 2 2" xfId="19038" xr:uid="{00000000-0005-0000-0000-0000EE470000}"/>
    <cellStyle name="40% - Accent1 4 2 2 7 2 2 2" xfId="38870" xr:uid="{00000000-0005-0000-0000-0000EF470000}"/>
    <cellStyle name="40% - Accent1 4 2 2 7 2 3" xfId="28956" xr:uid="{00000000-0005-0000-0000-0000F0470000}"/>
    <cellStyle name="40% - Accent1 4 2 2 7 3" xfId="14081" xr:uid="{00000000-0005-0000-0000-0000F1470000}"/>
    <cellStyle name="40% - Accent1 4 2 2 7 3 2" xfId="33913" xr:uid="{00000000-0005-0000-0000-0000F2470000}"/>
    <cellStyle name="40% - Accent1 4 2 2 7 4" xfId="23999" xr:uid="{00000000-0005-0000-0000-0000F3470000}"/>
    <cellStyle name="40% - Accent1 4 2 2 8" xfId="4725" xr:uid="{00000000-0005-0000-0000-0000F4470000}"/>
    <cellStyle name="40% - Accent1 4 2 2 8 2" xfId="9682" xr:uid="{00000000-0005-0000-0000-0000F5470000}"/>
    <cellStyle name="40% - Accent1 4 2 2 8 2 2" xfId="19596" xr:uid="{00000000-0005-0000-0000-0000F6470000}"/>
    <cellStyle name="40% - Accent1 4 2 2 8 2 2 2" xfId="39428" xr:uid="{00000000-0005-0000-0000-0000F7470000}"/>
    <cellStyle name="40% - Accent1 4 2 2 8 2 3" xfId="29514" xr:uid="{00000000-0005-0000-0000-0000F8470000}"/>
    <cellStyle name="40% - Accent1 4 2 2 8 3" xfId="14639" xr:uid="{00000000-0005-0000-0000-0000F9470000}"/>
    <cellStyle name="40% - Accent1 4 2 2 8 3 2" xfId="34471" xr:uid="{00000000-0005-0000-0000-0000FA470000}"/>
    <cellStyle name="40% - Accent1 4 2 2 8 4" xfId="24557" xr:uid="{00000000-0005-0000-0000-0000FB470000}"/>
    <cellStyle name="40% - Accent1 4 2 2 9" xfId="5283" xr:uid="{00000000-0005-0000-0000-0000FC470000}"/>
    <cellStyle name="40% - Accent1 4 2 2 9 2" xfId="15197" xr:uid="{00000000-0005-0000-0000-0000FD470000}"/>
    <cellStyle name="40% - Accent1 4 2 2 9 2 2" xfId="35029" xr:uid="{00000000-0005-0000-0000-0000FE470000}"/>
    <cellStyle name="40% - Accent1 4 2 2 9 3" xfId="25115" xr:uid="{00000000-0005-0000-0000-0000FF470000}"/>
    <cellStyle name="40% - Accent1 4 2 3" xfId="445" xr:uid="{00000000-0005-0000-0000-000000480000}"/>
    <cellStyle name="40% - Accent1 4 2 3 10" xfId="20298" xr:uid="{00000000-0005-0000-0000-000001480000}"/>
    <cellStyle name="40% - Accent1 4 2 3 2" xfId="1697" xr:uid="{00000000-0005-0000-0000-000002480000}"/>
    <cellStyle name="40% - Accent1 4 2 3 2 2" xfId="3710" xr:uid="{00000000-0005-0000-0000-000003480000}"/>
    <cellStyle name="40% - Accent1 4 2 3 2 2 2" xfId="8667" xr:uid="{00000000-0005-0000-0000-000004480000}"/>
    <cellStyle name="40% - Accent1 4 2 3 2 2 2 2" xfId="18581" xr:uid="{00000000-0005-0000-0000-000005480000}"/>
    <cellStyle name="40% - Accent1 4 2 3 2 2 2 2 2" xfId="38413" xr:uid="{00000000-0005-0000-0000-000006480000}"/>
    <cellStyle name="40% - Accent1 4 2 3 2 2 2 3" xfId="28499" xr:uid="{00000000-0005-0000-0000-000007480000}"/>
    <cellStyle name="40% - Accent1 4 2 3 2 2 3" xfId="13624" xr:uid="{00000000-0005-0000-0000-000008480000}"/>
    <cellStyle name="40% - Accent1 4 2 3 2 2 3 2" xfId="33456" xr:uid="{00000000-0005-0000-0000-000009480000}"/>
    <cellStyle name="40% - Accent1 4 2 3 2 2 4" xfId="23542" xr:uid="{00000000-0005-0000-0000-00000A480000}"/>
    <cellStyle name="40% - Accent1 4 2 3 2 3" xfId="6665" xr:uid="{00000000-0005-0000-0000-00000B480000}"/>
    <cellStyle name="40% - Accent1 4 2 3 2 3 2" xfId="16579" xr:uid="{00000000-0005-0000-0000-00000C480000}"/>
    <cellStyle name="40% - Accent1 4 2 3 2 3 2 2" xfId="36411" xr:uid="{00000000-0005-0000-0000-00000D480000}"/>
    <cellStyle name="40% - Accent1 4 2 3 2 3 3" xfId="26497" xr:uid="{00000000-0005-0000-0000-00000E480000}"/>
    <cellStyle name="40% - Accent1 4 2 3 2 4" xfId="11622" xr:uid="{00000000-0005-0000-0000-00000F480000}"/>
    <cellStyle name="40% - Accent1 4 2 3 2 4 2" xfId="31454" xr:uid="{00000000-0005-0000-0000-000010480000}"/>
    <cellStyle name="40% - Accent1 4 2 3 2 5" xfId="21540" xr:uid="{00000000-0005-0000-0000-000011480000}"/>
    <cellStyle name="40% - Accent1 4 2 3 3" xfId="3027" xr:uid="{00000000-0005-0000-0000-000012480000}"/>
    <cellStyle name="40% - Accent1 4 2 3 3 2" xfId="7984" xr:uid="{00000000-0005-0000-0000-000013480000}"/>
    <cellStyle name="40% - Accent1 4 2 3 3 2 2" xfId="17898" xr:uid="{00000000-0005-0000-0000-000014480000}"/>
    <cellStyle name="40% - Accent1 4 2 3 3 2 2 2" xfId="37730" xr:uid="{00000000-0005-0000-0000-000015480000}"/>
    <cellStyle name="40% - Accent1 4 2 3 3 2 3" xfId="27816" xr:uid="{00000000-0005-0000-0000-000016480000}"/>
    <cellStyle name="40% - Accent1 4 2 3 3 3" xfId="12941" xr:uid="{00000000-0005-0000-0000-000017480000}"/>
    <cellStyle name="40% - Accent1 4 2 3 3 3 2" xfId="32773" xr:uid="{00000000-0005-0000-0000-000018480000}"/>
    <cellStyle name="40% - Accent1 4 2 3 3 4" xfId="22859" xr:uid="{00000000-0005-0000-0000-000019480000}"/>
    <cellStyle name="40% - Accent1 4 2 3 4" xfId="2420" xr:uid="{00000000-0005-0000-0000-00001A480000}"/>
    <cellStyle name="40% - Accent1 4 2 3 4 2" xfId="7387" xr:uid="{00000000-0005-0000-0000-00001B480000}"/>
    <cellStyle name="40% - Accent1 4 2 3 4 2 2" xfId="17301" xr:uid="{00000000-0005-0000-0000-00001C480000}"/>
    <cellStyle name="40% - Accent1 4 2 3 4 2 2 2" xfId="37133" xr:uid="{00000000-0005-0000-0000-00001D480000}"/>
    <cellStyle name="40% - Accent1 4 2 3 4 2 3" xfId="27219" xr:uid="{00000000-0005-0000-0000-00001E480000}"/>
    <cellStyle name="40% - Accent1 4 2 3 4 3" xfId="12344" xr:uid="{00000000-0005-0000-0000-00001F480000}"/>
    <cellStyle name="40% - Accent1 4 2 3 4 3 2" xfId="32176" xr:uid="{00000000-0005-0000-0000-000020480000}"/>
    <cellStyle name="40% - Accent1 4 2 3 4 4" xfId="22262" xr:uid="{00000000-0005-0000-0000-000021480000}"/>
    <cellStyle name="40% - Accent1 4 2 3 5" xfId="1006" xr:uid="{00000000-0005-0000-0000-000022480000}"/>
    <cellStyle name="40% - Accent1 4 2 3 5 2" xfId="5982" xr:uid="{00000000-0005-0000-0000-000023480000}"/>
    <cellStyle name="40% - Accent1 4 2 3 5 2 2" xfId="15896" xr:uid="{00000000-0005-0000-0000-000024480000}"/>
    <cellStyle name="40% - Accent1 4 2 3 5 2 2 2" xfId="35728" xr:uid="{00000000-0005-0000-0000-000025480000}"/>
    <cellStyle name="40% - Accent1 4 2 3 5 2 3" xfId="25814" xr:uid="{00000000-0005-0000-0000-000026480000}"/>
    <cellStyle name="40% - Accent1 4 2 3 5 3" xfId="10939" xr:uid="{00000000-0005-0000-0000-000027480000}"/>
    <cellStyle name="40% - Accent1 4 2 3 5 3 2" xfId="30771" xr:uid="{00000000-0005-0000-0000-000028480000}"/>
    <cellStyle name="40% - Accent1 4 2 3 5 4" xfId="20857" xr:uid="{00000000-0005-0000-0000-000029480000}"/>
    <cellStyle name="40% - Accent1 4 2 3 6" xfId="4307" xr:uid="{00000000-0005-0000-0000-00002A480000}"/>
    <cellStyle name="40% - Accent1 4 2 3 6 2" xfId="9264" xr:uid="{00000000-0005-0000-0000-00002B480000}"/>
    <cellStyle name="40% - Accent1 4 2 3 6 2 2" xfId="19178" xr:uid="{00000000-0005-0000-0000-00002C480000}"/>
    <cellStyle name="40% - Accent1 4 2 3 6 2 2 2" xfId="39010" xr:uid="{00000000-0005-0000-0000-00002D480000}"/>
    <cellStyle name="40% - Accent1 4 2 3 6 2 3" xfId="29096" xr:uid="{00000000-0005-0000-0000-00002E480000}"/>
    <cellStyle name="40% - Accent1 4 2 3 6 3" xfId="14221" xr:uid="{00000000-0005-0000-0000-00002F480000}"/>
    <cellStyle name="40% - Accent1 4 2 3 6 3 2" xfId="34053" xr:uid="{00000000-0005-0000-0000-000030480000}"/>
    <cellStyle name="40% - Accent1 4 2 3 6 4" xfId="24139" xr:uid="{00000000-0005-0000-0000-000031480000}"/>
    <cellStyle name="40% - Accent1 4 2 3 7" xfId="4865" xr:uid="{00000000-0005-0000-0000-000032480000}"/>
    <cellStyle name="40% - Accent1 4 2 3 7 2" xfId="9822" xr:uid="{00000000-0005-0000-0000-000033480000}"/>
    <cellStyle name="40% - Accent1 4 2 3 7 2 2" xfId="19736" xr:uid="{00000000-0005-0000-0000-000034480000}"/>
    <cellStyle name="40% - Accent1 4 2 3 7 2 2 2" xfId="39568" xr:uid="{00000000-0005-0000-0000-000035480000}"/>
    <cellStyle name="40% - Accent1 4 2 3 7 2 3" xfId="29654" xr:uid="{00000000-0005-0000-0000-000036480000}"/>
    <cellStyle name="40% - Accent1 4 2 3 7 3" xfId="14779" xr:uid="{00000000-0005-0000-0000-000037480000}"/>
    <cellStyle name="40% - Accent1 4 2 3 7 3 2" xfId="34611" xr:uid="{00000000-0005-0000-0000-000038480000}"/>
    <cellStyle name="40% - Accent1 4 2 3 7 4" xfId="24697" xr:uid="{00000000-0005-0000-0000-000039480000}"/>
    <cellStyle name="40% - Accent1 4 2 3 8" xfId="5423" xr:uid="{00000000-0005-0000-0000-00003A480000}"/>
    <cellStyle name="40% - Accent1 4 2 3 8 2" xfId="15337" xr:uid="{00000000-0005-0000-0000-00003B480000}"/>
    <cellStyle name="40% - Accent1 4 2 3 8 2 2" xfId="35169" xr:uid="{00000000-0005-0000-0000-00003C480000}"/>
    <cellStyle name="40% - Accent1 4 2 3 8 3" xfId="25255" xr:uid="{00000000-0005-0000-0000-00003D480000}"/>
    <cellStyle name="40% - Accent1 4 2 3 9" xfId="10380" xr:uid="{00000000-0005-0000-0000-00003E480000}"/>
    <cellStyle name="40% - Accent1 4 2 3 9 2" xfId="30212" xr:uid="{00000000-0005-0000-0000-00003F480000}"/>
    <cellStyle name="40% - Accent1 4 2 4" xfId="1338" xr:uid="{00000000-0005-0000-0000-000040480000}"/>
    <cellStyle name="40% - Accent1 4 2 4 2" xfId="3351" xr:uid="{00000000-0005-0000-0000-000041480000}"/>
    <cellStyle name="40% - Accent1 4 2 4 2 2" xfId="8308" xr:uid="{00000000-0005-0000-0000-000042480000}"/>
    <cellStyle name="40% - Accent1 4 2 4 2 2 2" xfId="18222" xr:uid="{00000000-0005-0000-0000-000043480000}"/>
    <cellStyle name="40% - Accent1 4 2 4 2 2 2 2" xfId="38054" xr:uid="{00000000-0005-0000-0000-000044480000}"/>
    <cellStyle name="40% - Accent1 4 2 4 2 2 3" xfId="28140" xr:uid="{00000000-0005-0000-0000-000045480000}"/>
    <cellStyle name="40% - Accent1 4 2 4 2 3" xfId="13265" xr:uid="{00000000-0005-0000-0000-000046480000}"/>
    <cellStyle name="40% - Accent1 4 2 4 2 3 2" xfId="33097" xr:uid="{00000000-0005-0000-0000-000047480000}"/>
    <cellStyle name="40% - Accent1 4 2 4 2 4" xfId="23183" xr:uid="{00000000-0005-0000-0000-000048480000}"/>
    <cellStyle name="40% - Accent1 4 2 4 3" xfId="6306" xr:uid="{00000000-0005-0000-0000-000049480000}"/>
    <cellStyle name="40% - Accent1 4 2 4 3 2" xfId="16220" xr:uid="{00000000-0005-0000-0000-00004A480000}"/>
    <cellStyle name="40% - Accent1 4 2 4 3 2 2" xfId="36052" xr:uid="{00000000-0005-0000-0000-00004B480000}"/>
    <cellStyle name="40% - Accent1 4 2 4 3 3" xfId="26138" xr:uid="{00000000-0005-0000-0000-00004C480000}"/>
    <cellStyle name="40% - Accent1 4 2 4 4" xfId="11263" xr:uid="{00000000-0005-0000-0000-00004D480000}"/>
    <cellStyle name="40% - Accent1 4 2 4 4 2" xfId="31095" xr:uid="{00000000-0005-0000-0000-00004E480000}"/>
    <cellStyle name="40% - Accent1 4 2 4 5" xfId="21181" xr:uid="{00000000-0005-0000-0000-00004F480000}"/>
    <cellStyle name="40% - Accent1 4 2 5" xfId="2745" xr:uid="{00000000-0005-0000-0000-000050480000}"/>
    <cellStyle name="40% - Accent1 4 2 5 2" xfId="7705" xr:uid="{00000000-0005-0000-0000-000051480000}"/>
    <cellStyle name="40% - Accent1 4 2 5 2 2" xfId="17619" xr:uid="{00000000-0005-0000-0000-000052480000}"/>
    <cellStyle name="40% - Accent1 4 2 5 2 2 2" xfId="37451" xr:uid="{00000000-0005-0000-0000-000053480000}"/>
    <cellStyle name="40% - Accent1 4 2 5 2 3" xfId="27537" xr:uid="{00000000-0005-0000-0000-000054480000}"/>
    <cellStyle name="40% - Accent1 4 2 5 3" xfId="12662" xr:uid="{00000000-0005-0000-0000-000055480000}"/>
    <cellStyle name="40% - Accent1 4 2 5 3 2" xfId="32494" xr:uid="{00000000-0005-0000-0000-000056480000}"/>
    <cellStyle name="40% - Accent1 4 2 5 4" xfId="22580" xr:uid="{00000000-0005-0000-0000-000057480000}"/>
    <cellStyle name="40% - Accent1 4 2 6" xfId="2061" xr:uid="{00000000-0005-0000-0000-000058480000}"/>
    <cellStyle name="40% - Accent1 4 2 6 2" xfId="7028" xr:uid="{00000000-0005-0000-0000-000059480000}"/>
    <cellStyle name="40% - Accent1 4 2 6 2 2" xfId="16942" xr:uid="{00000000-0005-0000-0000-00005A480000}"/>
    <cellStyle name="40% - Accent1 4 2 6 2 2 2" xfId="36774" xr:uid="{00000000-0005-0000-0000-00005B480000}"/>
    <cellStyle name="40% - Accent1 4 2 6 2 3" xfId="26860" xr:uid="{00000000-0005-0000-0000-00005C480000}"/>
    <cellStyle name="40% - Accent1 4 2 6 3" xfId="11985" xr:uid="{00000000-0005-0000-0000-00005D480000}"/>
    <cellStyle name="40% - Accent1 4 2 6 3 2" xfId="31817" xr:uid="{00000000-0005-0000-0000-00005E480000}"/>
    <cellStyle name="40% - Accent1 4 2 6 4" xfId="21903" xr:uid="{00000000-0005-0000-0000-00005F480000}"/>
    <cellStyle name="40% - Accent1 4 2 7" xfId="726" xr:uid="{00000000-0005-0000-0000-000060480000}"/>
    <cellStyle name="40% - Accent1 4 2 7 2" xfId="5703" xr:uid="{00000000-0005-0000-0000-000061480000}"/>
    <cellStyle name="40% - Accent1 4 2 7 2 2" xfId="15617" xr:uid="{00000000-0005-0000-0000-000062480000}"/>
    <cellStyle name="40% - Accent1 4 2 7 2 2 2" xfId="35449" xr:uid="{00000000-0005-0000-0000-000063480000}"/>
    <cellStyle name="40% - Accent1 4 2 7 2 3" xfId="25535" xr:uid="{00000000-0005-0000-0000-000064480000}"/>
    <cellStyle name="40% - Accent1 4 2 7 3" xfId="10660" xr:uid="{00000000-0005-0000-0000-000065480000}"/>
    <cellStyle name="40% - Accent1 4 2 7 3 2" xfId="30492" xr:uid="{00000000-0005-0000-0000-000066480000}"/>
    <cellStyle name="40% - Accent1 4 2 7 4" xfId="20578" xr:uid="{00000000-0005-0000-0000-000067480000}"/>
    <cellStyle name="40% - Accent1 4 2 8" xfId="4028" xr:uid="{00000000-0005-0000-0000-000068480000}"/>
    <cellStyle name="40% - Accent1 4 2 8 2" xfId="8985" xr:uid="{00000000-0005-0000-0000-000069480000}"/>
    <cellStyle name="40% - Accent1 4 2 8 2 2" xfId="18899" xr:uid="{00000000-0005-0000-0000-00006A480000}"/>
    <cellStyle name="40% - Accent1 4 2 8 2 2 2" xfId="38731" xr:uid="{00000000-0005-0000-0000-00006B480000}"/>
    <cellStyle name="40% - Accent1 4 2 8 2 3" xfId="28817" xr:uid="{00000000-0005-0000-0000-00006C480000}"/>
    <cellStyle name="40% - Accent1 4 2 8 3" xfId="13942" xr:uid="{00000000-0005-0000-0000-00006D480000}"/>
    <cellStyle name="40% - Accent1 4 2 8 3 2" xfId="33774" xr:uid="{00000000-0005-0000-0000-00006E480000}"/>
    <cellStyle name="40% - Accent1 4 2 8 4" xfId="23860" xr:uid="{00000000-0005-0000-0000-00006F480000}"/>
    <cellStyle name="40% - Accent1 4 2 9" xfId="4586" xr:uid="{00000000-0005-0000-0000-000070480000}"/>
    <cellStyle name="40% - Accent1 4 2 9 2" xfId="9543" xr:uid="{00000000-0005-0000-0000-000071480000}"/>
    <cellStyle name="40% - Accent1 4 2 9 2 2" xfId="19457" xr:uid="{00000000-0005-0000-0000-000072480000}"/>
    <cellStyle name="40% - Accent1 4 2 9 2 2 2" xfId="39289" xr:uid="{00000000-0005-0000-0000-000073480000}"/>
    <cellStyle name="40% - Accent1 4 2 9 2 3" xfId="29375" xr:uid="{00000000-0005-0000-0000-000074480000}"/>
    <cellStyle name="40% - Accent1 4 2 9 3" xfId="14500" xr:uid="{00000000-0005-0000-0000-000075480000}"/>
    <cellStyle name="40% - Accent1 4 2 9 3 2" xfId="34332" xr:uid="{00000000-0005-0000-0000-000076480000}"/>
    <cellStyle name="40% - Accent1 4 2 9 4" xfId="24418" xr:uid="{00000000-0005-0000-0000-000077480000}"/>
    <cellStyle name="40% - Accent1 4 3" xfId="236" xr:uid="{00000000-0005-0000-0000-000078480000}"/>
    <cellStyle name="40% - Accent1 4 3 10" xfId="10174" xr:uid="{00000000-0005-0000-0000-000079480000}"/>
    <cellStyle name="40% - Accent1 4 3 10 2" xfId="30006" xr:uid="{00000000-0005-0000-0000-00007A480000}"/>
    <cellStyle name="40% - Accent1 4 3 11" xfId="20092" xr:uid="{00000000-0005-0000-0000-00007B480000}"/>
    <cellStyle name="40% - Accent1 4 3 2" xfId="518" xr:uid="{00000000-0005-0000-0000-00007C480000}"/>
    <cellStyle name="40% - Accent1 4 3 2 10" xfId="20371" xr:uid="{00000000-0005-0000-0000-00007D480000}"/>
    <cellStyle name="40% - Accent1 4 3 2 2" xfId="1787" xr:uid="{00000000-0005-0000-0000-00007E480000}"/>
    <cellStyle name="40% - Accent1 4 3 2 2 2" xfId="3800" xr:uid="{00000000-0005-0000-0000-00007F480000}"/>
    <cellStyle name="40% - Accent1 4 3 2 2 2 2" xfId="8757" xr:uid="{00000000-0005-0000-0000-000080480000}"/>
    <cellStyle name="40% - Accent1 4 3 2 2 2 2 2" xfId="18671" xr:uid="{00000000-0005-0000-0000-000081480000}"/>
    <cellStyle name="40% - Accent1 4 3 2 2 2 2 2 2" xfId="38503" xr:uid="{00000000-0005-0000-0000-000082480000}"/>
    <cellStyle name="40% - Accent1 4 3 2 2 2 2 3" xfId="28589" xr:uid="{00000000-0005-0000-0000-000083480000}"/>
    <cellStyle name="40% - Accent1 4 3 2 2 2 3" xfId="13714" xr:uid="{00000000-0005-0000-0000-000084480000}"/>
    <cellStyle name="40% - Accent1 4 3 2 2 2 3 2" xfId="33546" xr:uid="{00000000-0005-0000-0000-000085480000}"/>
    <cellStyle name="40% - Accent1 4 3 2 2 2 4" xfId="23632" xr:uid="{00000000-0005-0000-0000-000086480000}"/>
    <cellStyle name="40% - Accent1 4 3 2 2 3" xfId="6755" xr:uid="{00000000-0005-0000-0000-000087480000}"/>
    <cellStyle name="40% - Accent1 4 3 2 2 3 2" xfId="16669" xr:uid="{00000000-0005-0000-0000-000088480000}"/>
    <cellStyle name="40% - Accent1 4 3 2 2 3 2 2" xfId="36501" xr:uid="{00000000-0005-0000-0000-000089480000}"/>
    <cellStyle name="40% - Accent1 4 3 2 2 3 3" xfId="26587" xr:uid="{00000000-0005-0000-0000-00008A480000}"/>
    <cellStyle name="40% - Accent1 4 3 2 2 4" xfId="11712" xr:uid="{00000000-0005-0000-0000-00008B480000}"/>
    <cellStyle name="40% - Accent1 4 3 2 2 4 2" xfId="31544" xr:uid="{00000000-0005-0000-0000-00008C480000}"/>
    <cellStyle name="40% - Accent1 4 3 2 2 5" xfId="21630" xr:uid="{00000000-0005-0000-0000-00008D480000}"/>
    <cellStyle name="40% - Accent1 4 3 2 3" xfId="3100" xr:uid="{00000000-0005-0000-0000-00008E480000}"/>
    <cellStyle name="40% - Accent1 4 3 2 3 2" xfId="8057" xr:uid="{00000000-0005-0000-0000-00008F480000}"/>
    <cellStyle name="40% - Accent1 4 3 2 3 2 2" xfId="17971" xr:uid="{00000000-0005-0000-0000-000090480000}"/>
    <cellStyle name="40% - Accent1 4 3 2 3 2 2 2" xfId="37803" xr:uid="{00000000-0005-0000-0000-000091480000}"/>
    <cellStyle name="40% - Accent1 4 3 2 3 2 3" xfId="27889" xr:uid="{00000000-0005-0000-0000-000092480000}"/>
    <cellStyle name="40% - Accent1 4 3 2 3 3" xfId="13014" xr:uid="{00000000-0005-0000-0000-000093480000}"/>
    <cellStyle name="40% - Accent1 4 3 2 3 3 2" xfId="32846" xr:uid="{00000000-0005-0000-0000-000094480000}"/>
    <cellStyle name="40% - Accent1 4 3 2 3 4" xfId="22932" xr:uid="{00000000-0005-0000-0000-000095480000}"/>
    <cellStyle name="40% - Accent1 4 3 2 4" xfId="2510" xr:uid="{00000000-0005-0000-0000-000096480000}"/>
    <cellStyle name="40% - Accent1 4 3 2 4 2" xfId="7477" xr:uid="{00000000-0005-0000-0000-000097480000}"/>
    <cellStyle name="40% - Accent1 4 3 2 4 2 2" xfId="17391" xr:uid="{00000000-0005-0000-0000-000098480000}"/>
    <cellStyle name="40% - Accent1 4 3 2 4 2 2 2" xfId="37223" xr:uid="{00000000-0005-0000-0000-000099480000}"/>
    <cellStyle name="40% - Accent1 4 3 2 4 2 3" xfId="27309" xr:uid="{00000000-0005-0000-0000-00009A480000}"/>
    <cellStyle name="40% - Accent1 4 3 2 4 3" xfId="12434" xr:uid="{00000000-0005-0000-0000-00009B480000}"/>
    <cellStyle name="40% - Accent1 4 3 2 4 3 2" xfId="32266" xr:uid="{00000000-0005-0000-0000-00009C480000}"/>
    <cellStyle name="40% - Accent1 4 3 2 4 4" xfId="22352" xr:uid="{00000000-0005-0000-0000-00009D480000}"/>
    <cellStyle name="40% - Accent1 4 3 2 5" xfId="1079" xr:uid="{00000000-0005-0000-0000-00009E480000}"/>
    <cellStyle name="40% - Accent1 4 3 2 5 2" xfId="6055" xr:uid="{00000000-0005-0000-0000-00009F480000}"/>
    <cellStyle name="40% - Accent1 4 3 2 5 2 2" xfId="15969" xr:uid="{00000000-0005-0000-0000-0000A0480000}"/>
    <cellStyle name="40% - Accent1 4 3 2 5 2 2 2" xfId="35801" xr:uid="{00000000-0005-0000-0000-0000A1480000}"/>
    <cellStyle name="40% - Accent1 4 3 2 5 2 3" xfId="25887" xr:uid="{00000000-0005-0000-0000-0000A2480000}"/>
    <cellStyle name="40% - Accent1 4 3 2 5 3" xfId="11012" xr:uid="{00000000-0005-0000-0000-0000A3480000}"/>
    <cellStyle name="40% - Accent1 4 3 2 5 3 2" xfId="30844" xr:uid="{00000000-0005-0000-0000-0000A4480000}"/>
    <cellStyle name="40% - Accent1 4 3 2 5 4" xfId="20930" xr:uid="{00000000-0005-0000-0000-0000A5480000}"/>
    <cellStyle name="40% - Accent1 4 3 2 6" xfId="4380" xr:uid="{00000000-0005-0000-0000-0000A6480000}"/>
    <cellStyle name="40% - Accent1 4 3 2 6 2" xfId="9337" xr:uid="{00000000-0005-0000-0000-0000A7480000}"/>
    <cellStyle name="40% - Accent1 4 3 2 6 2 2" xfId="19251" xr:uid="{00000000-0005-0000-0000-0000A8480000}"/>
    <cellStyle name="40% - Accent1 4 3 2 6 2 2 2" xfId="39083" xr:uid="{00000000-0005-0000-0000-0000A9480000}"/>
    <cellStyle name="40% - Accent1 4 3 2 6 2 3" xfId="29169" xr:uid="{00000000-0005-0000-0000-0000AA480000}"/>
    <cellStyle name="40% - Accent1 4 3 2 6 3" xfId="14294" xr:uid="{00000000-0005-0000-0000-0000AB480000}"/>
    <cellStyle name="40% - Accent1 4 3 2 6 3 2" xfId="34126" xr:uid="{00000000-0005-0000-0000-0000AC480000}"/>
    <cellStyle name="40% - Accent1 4 3 2 6 4" xfId="24212" xr:uid="{00000000-0005-0000-0000-0000AD480000}"/>
    <cellStyle name="40% - Accent1 4 3 2 7" xfId="4938" xr:uid="{00000000-0005-0000-0000-0000AE480000}"/>
    <cellStyle name="40% - Accent1 4 3 2 7 2" xfId="9895" xr:uid="{00000000-0005-0000-0000-0000AF480000}"/>
    <cellStyle name="40% - Accent1 4 3 2 7 2 2" xfId="19809" xr:uid="{00000000-0005-0000-0000-0000B0480000}"/>
    <cellStyle name="40% - Accent1 4 3 2 7 2 2 2" xfId="39641" xr:uid="{00000000-0005-0000-0000-0000B1480000}"/>
    <cellStyle name="40% - Accent1 4 3 2 7 2 3" xfId="29727" xr:uid="{00000000-0005-0000-0000-0000B2480000}"/>
    <cellStyle name="40% - Accent1 4 3 2 7 3" xfId="14852" xr:uid="{00000000-0005-0000-0000-0000B3480000}"/>
    <cellStyle name="40% - Accent1 4 3 2 7 3 2" xfId="34684" xr:uid="{00000000-0005-0000-0000-0000B4480000}"/>
    <cellStyle name="40% - Accent1 4 3 2 7 4" xfId="24770" xr:uid="{00000000-0005-0000-0000-0000B5480000}"/>
    <cellStyle name="40% - Accent1 4 3 2 8" xfId="5496" xr:uid="{00000000-0005-0000-0000-0000B6480000}"/>
    <cellStyle name="40% - Accent1 4 3 2 8 2" xfId="15410" xr:uid="{00000000-0005-0000-0000-0000B7480000}"/>
    <cellStyle name="40% - Accent1 4 3 2 8 2 2" xfId="35242" xr:uid="{00000000-0005-0000-0000-0000B8480000}"/>
    <cellStyle name="40% - Accent1 4 3 2 8 3" xfId="25328" xr:uid="{00000000-0005-0000-0000-0000B9480000}"/>
    <cellStyle name="40% - Accent1 4 3 2 9" xfId="10453" xr:uid="{00000000-0005-0000-0000-0000BA480000}"/>
    <cellStyle name="40% - Accent1 4 3 2 9 2" xfId="30285" xr:uid="{00000000-0005-0000-0000-0000BB480000}"/>
    <cellStyle name="40% - Accent1 4 3 3" xfId="1428" xr:uid="{00000000-0005-0000-0000-0000BC480000}"/>
    <cellStyle name="40% - Accent1 4 3 3 2" xfId="3441" xr:uid="{00000000-0005-0000-0000-0000BD480000}"/>
    <cellStyle name="40% - Accent1 4 3 3 2 2" xfId="8398" xr:uid="{00000000-0005-0000-0000-0000BE480000}"/>
    <cellStyle name="40% - Accent1 4 3 3 2 2 2" xfId="18312" xr:uid="{00000000-0005-0000-0000-0000BF480000}"/>
    <cellStyle name="40% - Accent1 4 3 3 2 2 2 2" xfId="38144" xr:uid="{00000000-0005-0000-0000-0000C0480000}"/>
    <cellStyle name="40% - Accent1 4 3 3 2 2 3" xfId="28230" xr:uid="{00000000-0005-0000-0000-0000C1480000}"/>
    <cellStyle name="40% - Accent1 4 3 3 2 3" xfId="13355" xr:uid="{00000000-0005-0000-0000-0000C2480000}"/>
    <cellStyle name="40% - Accent1 4 3 3 2 3 2" xfId="33187" xr:uid="{00000000-0005-0000-0000-0000C3480000}"/>
    <cellStyle name="40% - Accent1 4 3 3 2 4" xfId="23273" xr:uid="{00000000-0005-0000-0000-0000C4480000}"/>
    <cellStyle name="40% - Accent1 4 3 3 3" xfId="6396" xr:uid="{00000000-0005-0000-0000-0000C5480000}"/>
    <cellStyle name="40% - Accent1 4 3 3 3 2" xfId="16310" xr:uid="{00000000-0005-0000-0000-0000C6480000}"/>
    <cellStyle name="40% - Accent1 4 3 3 3 2 2" xfId="36142" xr:uid="{00000000-0005-0000-0000-0000C7480000}"/>
    <cellStyle name="40% - Accent1 4 3 3 3 3" xfId="26228" xr:uid="{00000000-0005-0000-0000-0000C8480000}"/>
    <cellStyle name="40% - Accent1 4 3 3 4" xfId="11353" xr:uid="{00000000-0005-0000-0000-0000C9480000}"/>
    <cellStyle name="40% - Accent1 4 3 3 4 2" xfId="31185" xr:uid="{00000000-0005-0000-0000-0000CA480000}"/>
    <cellStyle name="40% - Accent1 4 3 3 5" xfId="21271" xr:uid="{00000000-0005-0000-0000-0000CB480000}"/>
    <cellStyle name="40% - Accent1 4 3 4" xfId="2819" xr:uid="{00000000-0005-0000-0000-0000CC480000}"/>
    <cellStyle name="40% - Accent1 4 3 4 2" xfId="7778" xr:uid="{00000000-0005-0000-0000-0000CD480000}"/>
    <cellStyle name="40% - Accent1 4 3 4 2 2" xfId="17692" xr:uid="{00000000-0005-0000-0000-0000CE480000}"/>
    <cellStyle name="40% - Accent1 4 3 4 2 2 2" xfId="37524" xr:uid="{00000000-0005-0000-0000-0000CF480000}"/>
    <cellStyle name="40% - Accent1 4 3 4 2 3" xfId="27610" xr:uid="{00000000-0005-0000-0000-0000D0480000}"/>
    <cellStyle name="40% - Accent1 4 3 4 3" xfId="12735" xr:uid="{00000000-0005-0000-0000-0000D1480000}"/>
    <cellStyle name="40% - Accent1 4 3 4 3 2" xfId="32567" xr:uid="{00000000-0005-0000-0000-0000D2480000}"/>
    <cellStyle name="40% - Accent1 4 3 4 4" xfId="22653" xr:uid="{00000000-0005-0000-0000-0000D3480000}"/>
    <cellStyle name="40% - Accent1 4 3 5" xfId="2151" xr:uid="{00000000-0005-0000-0000-0000D4480000}"/>
    <cellStyle name="40% - Accent1 4 3 5 2" xfId="7118" xr:uid="{00000000-0005-0000-0000-0000D5480000}"/>
    <cellStyle name="40% - Accent1 4 3 5 2 2" xfId="17032" xr:uid="{00000000-0005-0000-0000-0000D6480000}"/>
    <cellStyle name="40% - Accent1 4 3 5 2 2 2" xfId="36864" xr:uid="{00000000-0005-0000-0000-0000D7480000}"/>
    <cellStyle name="40% - Accent1 4 3 5 2 3" xfId="26950" xr:uid="{00000000-0005-0000-0000-0000D8480000}"/>
    <cellStyle name="40% - Accent1 4 3 5 3" xfId="12075" xr:uid="{00000000-0005-0000-0000-0000D9480000}"/>
    <cellStyle name="40% - Accent1 4 3 5 3 2" xfId="31907" xr:uid="{00000000-0005-0000-0000-0000DA480000}"/>
    <cellStyle name="40% - Accent1 4 3 5 4" xfId="21993" xr:uid="{00000000-0005-0000-0000-0000DB480000}"/>
    <cellStyle name="40% - Accent1 4 3 6" xfId="799" xr:uid="{00000000-0005-0000-0000-0000DC480000}"/>
    <cellStyle name="40% - Accent1 4 3 6 2" xfId="5776" xr:uid="{00000000-0005-0000-0000-0000DD480000}"/>
    <cellStyle name="40% - Accent1 4 3 6 2 2" xfId="15690" xr:uid="{00000000-0005-0000-0000-0000DE480000}"/>
    <cellStyle name="40% - Accent1 4 3 6 2 2 2" xfId="35522" xr:uid="{00000000-0005-0000-0000-0000DF480000}"/>
    <cellStyle name="40% - Accent1 4 3 6 2 3" xfId="25608" xr:uid="{00000000-0005-0000-0000-0000E0480000}"/>
    <cellStyle name="40% - Accent1 4 3 6 3" xfId="10733" xr:uid="{00000000-0005-0000-0000-0000E1480000}"/>
    <cellStyle name="40% - Accent1 4 3 6 3 2" xfId="30565" xr:uid="{00000000-0005-0000-0000-0000E2480000}"/>
    <cellStyle name="40% - Accent1 4 3 6 4" xfId="20651" xr:uid="{00000000-0005-0000-0000-0000E3480000}"/>
    <cellStyle name="40% - Accent1 4 3 7" xfId="4101" xr:uid="{00000000-0005-0000-0000-0000E4480000}"/>
    <cellStyle name="40% - Accent1 4 3 7 2" xfId="9058" xr:uid="{00000000-0005-0000-0000-0000E5480000}"/>
    <cellStyle name="40% - Accent1 4 3 7 2 2" xfId="18972" xr:uid="{00000000-0005-0000-0000-0000E6480000}"/>
    <cellStyle name="40% - Accent1 4 3 7 2 2 2" xfId="38804" xr:uid="{00000000-0005-0000-0000-0000E7480000}"/>
    <cellStyle name="40% - Accent1 4 3 7 2 3" xfId="28890" xr:uid="{00000000-0005-0000-0000-0000E8480000}"/>
    <cellStyle name="40% - Accent1 4 3 7 3" xfId="14015" xr:uid="{00000000-0005-0000-0000-0000E9480000}"/>
    <cellStyle name="40% - Accent1 4 3 7 3 2" xfId="33847" xr:uid="{00000000-0005-0000-0000-0000EA480000}"/>
    <cellStyle name="40% - Accent1 4 3 7 4" xfId="23933" xr:uid="{00000000-0005-0000-0000-0000EB480000}"/>
    <cellStyle name="40% - Accent1 4 3 8" xfId="4659" xr:uid="{00000000-0005-0000-0000-0000EC480000}"/>
    <cellStyle name="40% - Accent1 4 3 8 2" xfId="9616" xr:uid="{00000000-0005-0000-0000-0000ED480000}"/>
    <cellStyle name="40% - Accent1 4 3 8 2 2" xfId="19530" xr:uid="{00000000-0005-0000-0000-0000EE480000}"/>
    <cellStyle name="40% - Accent1 4 3 8 2 2 2" xfId="39362" xr:uid="{00000000-0005-0000-0000-0000EF480000}"/>
    <cellStyle name="40% - Accent1 4 3 8 2 3" xfId="29448" xr:uid="{00000000-0005-0000-0000-0000F0480000}"/>
    <cellStyle name="40% - Accent1 4 3 8 3" xfId="14573" xr:uid="{00000000-0005-0000-0000-0000F1480000}"/>
    <cellStyle name="40% - Accent1 4 3 8 3 2" xfId="34405" xr:uid="{00000000-0005-0000-0000-0000F2480000}"/>
    <cellStyle name="40% - Accent1 4 3 8 4" xfId="24491" xr:uid="{00000000-0005-0000-0000-0000F3480000}"/>
    <cellStyle name="40% - Accent1 4 3 9" xfId="5217" xr:uid="{00000000-0005-0000-0000-0000F4480000}"/>
    <cellStyle name="40% - Accent1 4 3 9 2" xfId="15131" xr:uid="{00000000-0005-0000-0000-0000F5480000}"/>
    <cellStyle name="40% - Accent1 4 3 9 2 2" xfId="34963" xr:uid="{00000000-0005-0000-0000-0000F6480000}"/>
    <cellStyle name="40% - Accent1 4 3 9 3" xfId="25049" xr:uid="{00000000-0005-0000-0000-0000F7480000}"/>
    <cellStyle name="40% - Accent1 4 4" xfId="379" xr:uid="{00000000-0005-0000-0000-0000F8480000}"/>
    <cellStyle name="40% - Accent1 4 4 10" xfId="20232" xr:uid="{00000000-0005-0000-0000-0000F9480000}"/>
    <cellStyle name="40% - Accent1 4 4 2" xfId="1607" xr:uid="{00000000-0005-0000-0000-0000FA480000}"/>
    <cellStyle name="40% - Accent1 4 4 2 2" xfId="3620" xr:uid="{00000000-0005-0000-0000-0000FB480000}"/>
    <cellStyle name="40% - Accent1 4 4 2 2 2" xfId="8577" xr:uid="{00000000-0005-0000-0000-0000FC480000}"/>
    <cellStyle name="40% - Accent1 4 4 2 2 2 2" xfId="18491" xr:uid="{00000000-0005-0000-0000-0000FD480000}"/>
    <cellStyle name="40% - Accent1 4 4 2 2 2 2 2" xfId="38323" xr:uid="{00000000-0005-0000-0000-0000FE480000}"/>
    <cellStyle name="40% - Accent1 4 4 2 2 2 3" xfId="28409" xr:uid="{00000000-0005-0000-0000-0000FF480000}"/>
    <cellStyle name="40% - Accent1 4 4 2 2 3" xfId="13534" xr:uid="{00000000-0005-0000-0000-000000490000}"/>
    <cellStyle name="40% - Accent1 4 4 2 2 3 2" xfId="33366" xr:uid="{00000000-0005-0000-0000-000001490000}"/>
    <cellStyle name="40% - Accent1 4 4 2 2 4" xfId="23452" xr:uid="{00000000-0005-0000-0000-000002490000}"/>
    <cellStyle name="40% - Accent1 4 4 2 3" xfId="6575" xr:uid="{00000000-0005-0000-0000-000003490000}"/>
    <cellStyle name="40% - Accent1 4 4 2 3 2" xfId="16489" xr:uid="{00000000-0005-0000-0000-000004490000}"/>
    <cellStyle name="40% - Accent1 4 4 2 3 2 2" xfId="36321" xr:uid="{00000000-0005-0000-0000-000005490000}"/>
    <cellStyle name="40% - Accent1 4 4 2 3 3" xfId="26407" xr:uid="{00000000-0005-0000-0000-000006490000}"/>
    <cellStyle name="40% - Accent1 4 4 2 4" xfId="11532" xr:uid="{00000000-0005-0000-0000-000007490000}"/>
    <cellStyle name="40% - Accent1 4 4 2 4 2" xfId="31364" xr:uid="{00000000-0005-0000-0000-000008490000}"/>
    <cellStyle name="40% - Accent1 4 4 2 5" xfId="21450" xr:uid="{00000000-0005-0000-0000-000009490000}"/>
    <cellStyle name="40% - Accent1 4 4 3" xfId="2961" xr:uid="{00000000-0005-0000-0000-00000A490000}"/>
    <cellStyle name="40% - Accent1 4 4 3 2" xfId="7918" xr:uid="{00000000-0005-0000-0000-00000B490000}"/>
    <cellStyle name="40% - Accent1 4 4 3 2 2" xfId="17832" xr:uid="{00000000-0005-0000-0000-00000C490000}"/>
    <cellStyle name="40% - Accent1 4 4 3 2 2 2" xfId="37664" xr:uid="{00000000-0005-0000-0000-00000D490000}"/>
    <cellStyle name="40% - Accent1 4 4 3 2 3" xfId="27750" xr:uid="{00000000-0005-0000-0000-00000E490000}"/>
    <cellStyle name="40% - Accent1 4 4 3 3" xfId="12875" xr:uid="{00000000-0005-0000-0000-00000F490000}"/>
    <cellStyle name="40% - Accent1 4 4 3 3 2" xfId="32707" xr:uid="{00000000-0005-0000-0000-000010490000}"/>
    <cellStyle name="40% - Accent1 4 4 3 4" xfId="22793" xr:uid="{00000000-0005-0000-0000-000011490000}"/>
    <cellStyle name="40% - Accent1 4 4 4" xfId="2330" xr:uid="{00000000-0005-0000-0000-000012490000}"/>
    <cellStyle name="40% - Accent1 4 4 4 2" xfId="7297" xr:uid="{00000000-0005-0000-0000-000013490000}"/>
    <cellStyle name="40% - Accent1 4 4 4 2 2" xfId="17211" xr:uid="{00000000-0005-0000-0000-000014490000}"/>
    <cellStyle name="40% - Accent1 4 4 4 2 2 2" xfId="37043" xr:uid="{00000000-0005-0000-0000-000015490000}"/>
    <cellStyle name="40% - Accent1 4 4 4 2 3" xfId="27129" xr:uid="{00000000-0005-0000-0000-000016490000}"/>
    <cellStyle name="40% - Accent1 4 4 4 3" xfId="12254" xr:uid="{00000000-0005-0000-0000-000017490000}"/>
    <cellStyle name="40% - Accent1 4 4 4 3 2" xfId="32086" xr:uid="{00000000-0005-0000-0000-000018490000}"/>
    <cellStyle name="40% - Accent1 4 4 4 4" xfId="22172" xr:uid="{00000000-0005-0000-0000-000019490000}"/>
    <cellStyle name="40% - Accent1 4 4 5" xfId="940" xr:uid="{00000000-0005-0000-0000-00001A490000}"/>
    <cellStyle name="40% - Accent1 4 4 5 2" xfId="5916" xr:uid="{00000000-0005-0000-0000-00001B490000}"/>
    <cellStyle name="40% - Accent1 4 4 5 2 2" xfId="15830" xr:uid="{00000000-0005-0000-0000-00001C490000}"/>
    <cellStyle name="40% - Accent1 4 4 5 2 2 2" xfId="35662" xr:uid="{00000000-0005-0000-0000-00001D490000}"/>
    <cellStyle name="40% - Accent1 4 4 5 2 3" xfId="25748" xr:uid="{00000000-0005-0000-0000-00001E490000}"/>
    <cellStyle name="40% - Accent1 4 4 5 3" xfId="10873" xr:uid="{00000000-0005-0000-0000-00001F490000}"/>
    <cellStyle name="40% - Accent1 4 4 5 3 2" xfId="30705" xr:uid="{00000000-0005-0000-0000-000020490000}"/>
    <cellStyle name="40% - Accent1 4 4 5 4" xfId="20791" xr:uid="{00000000-0005-0000-0000-000021490000}"/>
    <cellStyle name="40% - Accent1 4 4 6" xfId="4241" xr:uid="{00000000-0005-0000-0000-000022490000}"/>
    <cellStyle name="40% - Accent1 4 4 6 2" xfId="9198" xr:uid="{00000000-0005-0000-0000-000023490000}"/>
    <cellStyle name="40% - Accent1 4 4 6 2 2" xfId="19112" xr:uid="{00000000-0005-0000-0000-000024490000}"/>
    <cellStyle name="40% - Accent1 4 4 6 2 2 2" xfId="38944" xr:uid="{00000000-0005-0000-0000-000025490000}"/>
    <cellStyle name="40% - Accent1 4 4 6 2 3" xfId="29030" xr:uid="{00000000-0005-0000-0000-000026490000}"/>
    <cellStyle name="40% - Accent1 4 4 6 3" xfId="14155" xr:uid="{00000000-0005-0000-0000-000027490000}"/>
    <cellStyle name="40% - Accent1 4 4 6 3 2" xfId="33987" xr:uid="{00000000-0005-0000-0000-000028490000}"/>
    <cellStyle name="40% - Accent1 4 4 6 4" xfId="24073" xr:uid="{00000000-0005-0000-0000-000029490000}"/>
    <cellStyle name="40% - Accent1 4 4 7" xfId="4799" xr:uid="{00000000-0005-0000-0000-00002A490000}"/>
    <cellStyle name="40% - Accent1 4 4 7 2" xfId="9756" xr:uid="{00000000-0005-0000-0000-00002B490000}"/>
    <cellStyle name="40% - Accent1 4 4 7 2 2" xfId="19670" xr:uid="{00000000-0005-0000-0000-00002C490000}"/>
    <cellStyle name="40% - Accent1 4 4 7 2 2 2" xfId="39502" xr:uid="{00000000-0005-0000-0000-00002D490000}"/>
    <cellStyle name="40% - Accent1 4 4 7 2 3" xfId="29588" xr:uid="{00000000-0005-0000-0000-00002E490000}"/>
    <cellStyle name="40% - Accent1 4 4 7 3" xfId="14713" xr:uid="{00000000-0005-0000-0000-00002F490000}"/>
    <cellStyle name="40% - Accent1 4 4 7 3 2" xfId="34545" xr:uid="{00000000-0005-0000-0000-000030490000}"/>
    <cellStyle name="40% - Accent1 4 4 7 4" xfId="24631" xr:uid="{00000000-0005-0000-0000-000031490000}"/>
    <cellStyle name="40% - Accent1 4 4 8" xfId="5357" xr:uid="{00000000-0005-0000-0000-000032490000}"/>
    <cellStyle name="40% - Accent1 4 4 8 2" xfId="15271" xr:uid="{00000000-0005-0000-0000-000033490000}"/>
    <cellStyle name="40% - Accent1 4 4 8 2 2" xfId="35103" xr:uid="{00000000-0005-0000-0000-000034490000}"/>
    <cellStyle name="40% - Accent1 4 4 8 3" xfId="25189" xr:uid="{00000000-0005-0000-0000-000035490000}"/>
    <cellStyle name="40% - Accent1 4 4 9" xfId="10314" xr:uid="{00000000-0005-0000-0000-000036490000}"/>
    <cellStyle name="40% - Accent1 4 4 9 2" xfId="30146" xr:uid="{00000000-0005-0000-0000-000037490000}"/>
    <cellStyle name="40% - Accent1 4 5" xfId="1248" xr:uid="{00000000-0005-0000-0000-000038490000}"/>
    <cellStyle name="40% - Accent1 4 5 2" xfId="3261" xr:uid="{00000000-0005-0000-0000-000039490000}"/>
    <cellStyle name="40% - Accent1 4 5 2 2" xfId="8218" xr:uid="{00000000-0005-0000-0000-00003A490000}"/>
    <cellStyle name="40% - Accent1 4 5 2 2 2" xfId="18132" xr:uid="{00000000-0005-0000-0000-00003B490000}"/>
    <cellStyle name="40% - Accent1 4 5 2 2 2 2" xfId="37964" xr:uid="{00000000-0005-0000-0000-00003C490000}"/>
    <cellStyle name="40% - Accent1 4 5 2 2 3" xfId="28050" xr:uid="{00000000-0005-0000-0000-00003D490000}"/>
    <cellStyle name="40% - Accent1 4 5 2 3" xfId="13175" xr:uid="{00000000-0005-0000-0000-00003E490000}"/>
    <cellStyle name="40% - Accent1 4 5 2 3 2" xfId="33007" xr:uid="{00000000-0005-0000-0000-00003F490000}"/>
    <cellStyle name="40% - Accent1 4 5 2 4" xfId="23093" xr:uid="{00000000-0005-0000-0000-000040490000}"/>
    <cellStyle name="40% - Accent1 4 5 3" xfId="6216" xr:uid="{00000000-0005-0000-0000-000041490000}"/>
    <cellStyle name="40% - Accent1 4 5 3 2" xfId="16130" xr:uid="{00000000-0005-0000-0000-000042490000}"/>
    <cellStyle name="40% - Accent1 4 5 3 2 2" xfId="35962" xr:uid="{00000000-0005-0000-0000-000043490000}"/>
    <cellStyle name="40% - Accent1 4 5 3 3" xfId="26048" xr:uid="{00000000-0005-0000-0000-000044490000}"/>
    <cellStyle name="40% - Accent1 4 5 4" xfId="11173" xr:uid="{00000000-0005-0000-0000-000045490000}"/>
    <cellStyle name="40% - Accent1 4 5 4 2" xfId="31005" xr:uid="{00000000-0005-0000-0000-000046490000}"/>
    <cellStyle name="40% - Accent1 4 5 5" xfId="21091" xr:uid="{00000000-0005-0000-0000-000047490000}"/>
    <cellStyle name="40% - Accent1 4 6" xfId="2678" xr:uid="{00000000-0005-0000-0000-000048490000}"/>
    <cellStyle name="40% - Accent1 4 6 2" xfId="7639" xr:uid="{00000000-0005-0000-0000-000049490000}"/>
    <cellStyle name="40% - Accent1 4 6 2 2" xfId="17553" xr:uid="{00000000-0005-0000-0000-00004A490000}"/>
    <cellStyle name="40% - Accent1 4 6 2 2 2" xfId="37385" xr:uid="{00000000-0005-0000-0000-00004B490000}"/>
    <cellStyle name="40% - Accent1 4 6 2 3" xfId="27471" xr:uid="{00000000-0005-0000-0000-00004C490000}"/>
    <cellStyle name="40% - Accent1 4 6 3" xfId="12596" xr:uid="{00000000-0005-0000-0000-00004D490000}"/>
    <cellStyle name="40% - Accent1 4 6 3 2" xfId="32428" xr:uid="{00000000-0005-0000-0000-00004E490000}"/>
    <cellStyle name="40% - Accent1 4 6 4" xfId="22514" xr:uid="{00000000-0005-0000-0000-00004F490000}"/>
    <cellStyle name="40% - Accent1 4 7" xfId="1971" xr:uid="{00000000-0005-0000-0000-000050490000}"/>
    <cellStyle name="40% - Accent1 4 7 2" xfId="6938" xr:uid="{00000000-0005-0000-0000-000051490000}"/>
    <cellStyle name="40% - Accent1 4 7 2 2" xfId="16852" xr:uid="{00000000-0005-0000-0000-000052490000}"/>
    <cellStyle name="40% - Accent1 4 7 2 2 2" xfId="36684" xr:uid="{00000000-0005-0000-0000-000053490000}"/>
    <cellStyle name="40% - Accent1 4 7 2 3" xfId="26770" xr:uid="{00000000-0005-0000-0000-000054490000}"/>
    <cellStyle name="40% - Accent1 4 7 3" xfId="11895" xr:uid="{00000000-0005-0000-0000-000055490000}"/>
    <cellStyle name="40% - Accent1 4 7 3 2" xfId="31727" xr:uid="{00000000-0005-0000-0000-000056490000}"/>
    <cellStyle name="40% - Accent1 4 7 4" xfId="21813" xr:uid="{00000000-0005-0000-0000-000057490000}"/>
    <cellStyle name="40% - Accent1 4 8" xfId="660" xr:uid="{00000000-0005-0000-0000-000058490000}"/>
    <cellStyle name="40% - Accent1 4 8 2" xfId="5637" xr:uid="{00000000-0005-0000-0000-000059490000}"/>
    <cellStyle name="40% - Accent1 4 8 2 2" xfId="15551" xr:uid="{00000000-0005-0000-0000-00005A490000}"/>
    <cellStyle name="40% - Accent1 4 8 2 2 2" xfId="35383" xr:uid="{00000000-0005-0000-0000-00005B490000}"/>
    <cellStyle name="40% - Accent1 4 8 2 3" xfId="25469" xr:uid="{00000000-0005-0000-0000-00005C490000}"/>
    <cellStyle name="40% - Accent1 4 8 3" xfId="10594" xr:uid="{00000000-0005-0000-0000-00005D490000}"/>
    <cellStyle name="40% - Accent1 4 8 3 2" xfId="30426" xr:uid="{00000000-0005-0000-0000-00005E490000}"/>
    <cellStyle name="40% - Accent1 4 8 4" xfId="20512" xr:uid="{00000000-0005-0000-0000-00005F490000}"/>
    <cellStyle name="40% - Accent1 4 9" xfId="3962" xr:uid="{00000000-0005-0000-0000-000060490000}"/>
    <cellStyle name="40% - Accent1 4 9 2" xfId="8919" xr:uid="{00000000-0005-0000-0000-000061490000}"/>
    <cellStyle name="40% - Accent1 4 9 2 2" xfId="18833" xr:uid="{00000000-0005-0000-0000-000062490000}"/>
    <cellStyle name="40% - Accent1 4 9 2 2 2" xfId="38665" xr:uid="{00000000-0005-0000-0000-000063490000}"/>
    <cellStyle name="40% - Accent1 4 9 2 3" xfId="28751" xr:uid="{00000000-0005-0000-0000-000064490000}"/>
    <cellStyle name="40% - Accent1 4 9 3" xfId="13876" xr:uid="{00000000-0005-0000-0000-000065490000}"/>
    <cellStyle name="40% - Accent1 4 9 3 2" xfId="33708" xr:uid="{00000000-0005-0000-0000-000066490000}"/>
    <cellStyle name="40% - Accent1 4 9 4" xfId="23794" xr:uid="{00000000-0005-0000-0000-000067490000}"/>
    <cellStyle name="40% - Accent1 5" xfId="123" xr:uid="{00000000-0005-0000-0000-000068490000}"/>
    <cellStyle name="40% - Accent1 5 10" xfId="5105" xr:uid="{00000000-0005-0000-0000-000069490000}"/>
    <cellStyle name="40% - Accent1 5 10 2" xfId="15019" xr:uid="{00000000-0005-0000-0000-00006A490000}"/>
    <cellStyle name="40% - Accent1 5 10 2 2" xfId="34851" xr:uid="{00000000-0005-0000-0000-00006B490000}"/>
    <cellStyle name="40% - Accent1 5 10 3" xfId="24937" xr:uid="{00000000-0005-0000-0000-00006C490000}"/>
    <cellStyle name="40% - Accent1 5 11" xfId="10062" xr:uid="{00000000-0005-0000-0000-00006D490000}"/>
    <cellStyle name="40% - Accent1 5 11 2" xfId="29894" xr:uid="{00000000-0005-0000-0000-00006E490000}"/>
    <cellStyle name="40% - Accent1 5 12" xfId="19980" xr:uid="{00000000-0005-0000-0000-00006F490000}"/>
    <cellStyle name="40% - Accent1 5 2" xfId="263" xr:uid="{00000000-0005-0000-0000-000070490000}"/>
    <cellStyle name="40% - Accent1 5 2 10" xfId="10201" xr:uid="{00000000-0005-0000-0000-000071490000}"/>
    <cellStyle name="40% - Accent1 5 2 10 2" xfId="30033" xr:uid="{00000000-0005-0000-0000-000072490000}"/>
    <cellStyle name="40% - Accent1 5 2 11" xfId="20119" xr:uid="{00000000-0005-0000-0000-000073490000}"/>
    <cellStyle name="40% - Accent1 5 2 2" xfId="545" xr:uid="{00000000-0005-0000-0000-000074490000}"/>
    <cellStyle name="40% - Accent1 5 2 2 10" xfId="20398" xr:uid="{00000000-0005-0000-0000-000075490000}"/>
    <cellStyle name="40% - Accent1 5 2 2 2" xfId="1817" xr:uid="{00000000-0005-0000-0000-000076490000}"/>
    <cellStyle name="40% - Accent1 5 2 2 2 2" xfId="3830" xr:uid="{00000000-0005-0000-0000-000077490000}"/>
    <cellStyle name="40% - Accent1 5 2 2 2 2 2" xfId="8787" xr:uid="{00000000-0005-0000-0000-000078490000}"/>
    <cellStyle name="40% - Accent1 5 2 2 2 2 2 2" xfId="18701" xr:uid="{00000000-0005-0000-0000-000079490000}"/>
    <cellStyle name="40% - Accent1 5 2 2 2 2 2 2 2" xfId="38533" xr:uid="{00000000-0005-0000-0000-00007A490000}"/>
    <cellStyle name="40% - Accent1 5 2 2 2 2 2 3" xfId="28619" xr:uid="{00000000-0005-0000-0000-00007B490000}"/>
    <cellStyle name="40% - Accent1 5 2 2 2 2 3" xfId="13744" xr:uid="{00000000-0005-0000-0000-00007C490000}"/>
    <cellStyle name="40% - Accent1 5 2 2 2 2 3 2" xfId="33576" xr:uid="{00000000-0005-0000-0000-00007D490000}"/>
    <cellStyle name="40% - Accent1 5 2 2 2 2 4" xfId="23662" xr:uid="{00000000-0005-0000-0000-00007E490000}"/>
    <cellStyle name="40% - Accent1 5 2 2 2 3" xfId="6785" xr:uid="{00000000-0005-0000-0000-00007F490000}"/>
    <cellStyle name="40% - Accent1 5 2 2 2 3 2" xfId="16699" xr:uid="{00000000-0005-0000-0000-000080490000}"/>
    <cellStyle name="40% - Accent1 5 2 2 2 3 2 2" xfId="36531" xr:uid="{00000000-0005-0000-0000-000081490000}"/>
    <cellStyle name="40% - Accent1 5 2 2 2 3 3" xfId="26617" xr:uid="{00000000-0005-0000-0000-000082490000}"/>
    <cellStyle name="40% - Accent1 5 2 2 2 4" xfId="11742" xr:uid="{00000000-0005-0000-0000-000083490000}"/>
    <cellStyle name="40% - Accent1 5 2 2 2 4 2" xfId="31574" xr:uid="{00000000-0005-0000-0000-000084490000}"/>
    <cellStyle name="40% - Accent1 5 2 2 2 5" xfId="21660" xr:uid="{00000000-0005-0000-0000-000085490000}"/>
    <cellStyle name="40% - Accent1 5 2 2 3" xfId="3127" xr:uid="{00000000-0005-0000-0000-000086490000}"/>
    <cellStyle name="40% - Accent1 5 2 2 3 2" xfId="8084" xr:uid="{00000000-0005-0000-0000-000087490000}"/>
    <cellStyle name="40% - Accent1 5 2 2 3 2 2" xfId="17998" xr:uid="{00000000-0005-0000-0000-000088490000}"/>
    <cellStyle name="40% - Accent1 5 2 2 3 2 2 2" xfId="37830" xr:uid="{00000000-0005-0000-0000-000089490000}"/>
    <cellStyle name="40% - Accent1 5 2 2 3 2 3" xfId="27916" xr:uid="{00000000-0005-0000-0000-00008A490000}"/>
    <cellStyle name="40% - Accent1 5 2 2 3 3" xfId="13041" xr:uid="{00000000-0005-0000-0000-00008B490000}"/>
    <cellStyle name="40% - Accent1 5 2 2 3 3 2" xfId="32873" xr:uid="{00000000-0005-0000-0000-00008C490000}"/>
    <cellStyle name="40% - Accent1 5 2 2 3 4" xfId="22959" xr:uid="{00000000-0005-0000-0000-00008D490000}"/>
    <cellStyle name="40% - Accent1 5 2 2 4" xfId="2540" xr:uid="{00000000-0005-0000-0000-00008E490000}"/>
    <cellStyle name="40% - Accent1 5 2 2 4 2" xfId="7507" xr:uid="{00000000-0005-0000-0000-00008F490000}"/>
    <cellStyle name="40% - Accent1 5 2 2 4 2 2" xfId="17421" xr:uid="{00000000-0005-0000-0000-000090490000}"/>
    <cellStyle name="40% - Accent1 5 2 2 4 2 2 2" xfId="37253" xr:uid="{00000000-0005-0000-0000-000091490000}"/>
    <cellStyle name="40% - Accent1 5 2 2 4 2 3" xfId="27339" xr:uid="{00000000-0005-0000-0000-000092490000}"/>
    <cellStyle name="40% - Accent1 5 2 2 4 3" xfId="12464" xr:uid="{00000000-0005-0000-0000-000093490000}"/>
    <cellStyle name="40% - Accent1 5 2 2 4 3 2" xfId="32296" xr:uid="{00000000-0005-0000-0000-000094490000}"/>
    <cellStyle name="40% - Accent1 5 2 2 4 4" xfId="22382" xr:uid="{00000000-0005-0000-0000-000095490000}"/>
    <cellStyle name="40% - Accent1 5 2 2 5" xfId="1106" xr:uid="{00000000-0005-0000-0000-000096490000}"/>
    <cellStyle name="40% - Accent1 5 2 2 5 2" xfId="6082" xr:uid="{00000000-0005-0000-0000-000097490000}"/>
    <cellStyle name="40% - Accent1 5 2 2 5 2 2" xfId="15996" xr:uid="{00000000-0005-0000-0000-000098490000}"/>
    <cellStyle name="40% - Accent1 5 2 2 5 2 2 2" xfId="35828" xr:uid="{00000000-0005-0000-0000-000099490000}"/>
    <cellStyle name="40% - Accent1 5 2 2 5 2 3" xfId="25914" xr:uid="{00000000-0005-0000-0000-00009A490000}"/>
    <cellStyle name="40% - Accent1 5 2 2 5 3" xfId="11039" xr:uid="{00000000-0005-0000-0000-00009B490000}"/>
    <cellStyle name="40% - Accent1 5 2 2 5 3 2" xfId="30871" xr:uid="{00000000-0005-0000-0000-00009C490000}"/>
    <cellStyle name="40% - Accent1 5 2 2 5 4" xfId="20957" xr:uid="{00000000-0005-0000-0000-00009D490000}"/>
    <cellStyle name="40% - Accent1 5 2 2 6" xfId="4407" xr:uid="{00000000-0005-0000-0000-00009E490000}"/>
    <cellStyle name="40% - Accent1 5 2 2 6 2" xfId="9364" xr:uid="{00000000-0005-0000-0000-00009F490000}"/>
    <cellStyle name="40% - Accent1 5 2 2 6 2 2" xfId="19278" xr:uid="{00000000-0005-0000-0000-0000A0490000}"/>
    <cellStyle name="40% - Accent1 5 2 2 6 2 2 2" xfId="39110" xr:uid="{00000000-0005-0000-0000-0000A1490000}"/>
    <cellStyle name="40% - Accent1 5 2 2 6 2 3" xfId="29196" xr:uid="{00000000-0005-0000-0000-0000A2490000}"/>
    <cellStyle name="40% - Accent1 5 2 2 6 3" xfId="14321" xr:uid="{00000000-0005-0000-0000-0000A3490000}"/>
    <cellStyle name="40% - Accent1 5 2 2 6 3 2" xfId="34153" xr:uid="{00000000-0005-0000-0000-0000A4490000}"/>
    <cellStyle name="40% - Accent1 5 2 2 6 4" xfId="24239" xr:uid="{00000000-0005-0000-0000-0000A5490000}"/>
    <cellStyle name="40% - Accent1 5 2 2 7" xfId="4965" xr:uid="{00000000-0005-0000-0000-0000A6490000}"/>
    <cellStyle name="40% - Accent1 5 2 2 7 2" xfId="9922" xr:uid="{00000000-0005-0000-0000-0000A7490000}"/>
    <cellStyle name="40% - Accent1 5 2 2 7 2 2" xfId="19836" xr:uid="{00000000-0005-0000-0000-0000A8490000}"/>
    <cellStyle name="40% - Accent1 5 2 2 7 2 2 2" xfId="39668" xr:uid="{00000000-0005-0000-0000-0000A9490000}"/>
    <cellStyle name="40% - Accent1 5 2 2 7 2 3" xfId="29754" xr:uid="{00000000-0005-0000-0000-0000AA490000}"/>
    <cellStyle name="40% - Accent1 5 2 2 7 3" xfId="14879" xr:uid="{00000000-0005-0000-0000-0000AB490000}"/>
    <cellStyle name="40% - Accent1 5 2 2 7 3 2" xfId="34711" xr:uid="{00000000-0005-0000-0000-0000AC490000}"/>
    <cellStyle name="40% - Accent1 5 2 2 7 4" xfId="24797" xr:uid="{00000000-0005-0000-0000-0000AD490000}"/>
    <cellStyle name="40% - Accent1 5 2 2 8" xfId="5523" xr:uid="{00000000-0005-0000-0000-0000AE490000}"/>
    <cellStyle name="40% - Accent1 5 2 2 8 2" xfId="15437" xr:uid="{00000000-0005-0000-0000-0000AF490000}"/>
    <cellStyle name="40% - Accent1 5 2 2 8 2 2" xfId="35269" xr:uid="{00000000-0005-0000-0000-0000B0490000}"/>
    <cellStyle name="40% - Accent1 5 2 2 8 3" xfId="25355" xr:uid="{00000000-0005-0000-0000-0000B1490000}"/>
    <cellStyle name="40% - Accent1 5 2 2 9" xfId="10480" xr:uid="{00000000-0005-0000-0000-0000B2490000}"/>
    <cellStyle name="40% - Accent1 5 2 2 9 2" xfId="30312" xr:uid="{00000000-0005-0000-0000-0000B3490000}"/>
    <cellStyle name="40% - Accent1 5 2 3" xfId="1458" xr:uid="{00000000-0005-0000-0000-0000B4490000}"/>
    <cellStyle name="40% - Accent1 5 2 3 2" xfId="3471" xr:uid="{00000000-0005-0000-0000-0000B5490000}"/>
    <cellStyle name="40% - Accent1 5 2 3 2 2" xfId="8428" xr:uid="{00000000-0005-0000-0000-0000B6490000}"/>
    <cellStyle name="40% - Accent1 5 2 3 2 2 2" xfId="18342" xr:uid="{00000000-0005-0000-0000-0000B7490000}"/>
    <cellStyle name="40% - Accent1 5 2 3 2 2 2 2" xfId="38174" xr:uid="{00000000-0005-0000-0000-0000B8490000}"/>
    <cellStyle name="40% - Accent1 5 2 3 2 2 3" xfId="28260" xr:uid="{00000000-0005-0000-0000-0000B9490000}"/>
    <cellStyle name="40% - Accent1 5 2 3 2 3" xfId="13385" xr:uid="{00000000-0005-0000-0000-0000BA490000}"/>
    <cellStyle name="40% - Accent1 5 2 3 2 3 2" xfId="33217" xr:uid="{00000000-0005-0000-0000-0000BB490000}"/>
    <cellStyle name="40% - Accent1 5 2 3 2 4" xfId="23303" xr:uid="{00000000-0005-0000-0000-0000BC490000}"/>
    <cellStyle name="40% - Accent1 5 2 3 3" xfId="6426" xr:uid="{00000000-0005-0000-0000-0000BD490000}"/>
    <cellStyle name="40% - Accent1 5 2 3 3 2" xfId="16340" xr:uid="{00000000-0005-0000-0000-0000BE490000}"/>
    <cellStyle name="40% - Accent1 5 2 3 3 2 2" xfId="36172" xr:uid="{00000000-0005-0000-0000-0000BF490000}"/>
    <cellStyle name="40% - Accent1 5 2 3 3 3" xfId="26258" xr:uid="{00000000-0005-0000-0000-0000C0490000}"/>
    <cellStyle name="40% - Accent1 5 2 3 4" xfId="11383" xr:uid="{00000000-0005-0000-0000-0000C1490000}"/>
    <cellStyle name="40% - Accent1 5 2 3 4 2" xfId="31215" xr:uid="{00000000-0005-0000-0000-0000C2490000}"/>
    <cellStyle name="40% - Accent1 5 2 3 5" xfId="21301" xr:uid="{00000000-0005-0000-0000-0000C3490000}"/>
    <cellStyle name="40% - Accent1 5 2 4" xfId="2846" xr:uid="{00000000-0005-0000-0000-0000C4490000}"/>
    <cellStyle name="40% - Accent1 5 2 4 2" xfId="7805" xr:uid="{00000000-0005-0000-0000-0000C5490000}"/>
    <cellStyle name="40% - Accent1 5 2 4 2 2" xfId="17719" xr:uid="{00000000-0005-0000-0000-0000C6490000}"/>
    <cellStyle name="40% - Accent1 5 2 4 2 2 2" xfId="37551" xr:uid="{00000000-0005-0000-0000-0000C7490000}"/>
    <cellStyle name="40% - Accent1 5 2 4 2 3" xfId="27637" xr:uid="{00000000-0005-0000-0000-0000C8490000}"/>
    <cellStyle name="40% - Accent1 5 2 4 3" xfId="12762" xr:uid="{00000000-0005-0000-0000-0000C9490000}"/>
    <cellStyle name="40% - Accent1 5 2 4 3 2" xfId="32594" xr:uid="{00000000-0005-0000-0000-0000CA490000}"/>
    <cellStyle name="40% - Accent1 5 2 4 4" xfId="22680" xr:uid="{00000000-0005-0000-0000-0000CB490000}"/>
    <cellStyle name="40% - Accent1 5 2 5" xfId="2181" xr:uid="{00000000-0005-0000-0000-0000CC490000}"/>
    <cellStyle name="40% - Accent1 5 2 5 2" xfId="7148" xr:uid="{00000000-0005-0000-0000-0000CD490000}"/>
    <cellStyle name="40% - Accent1 5 2 5 2 2" xfId="17062" xr:uid="{00000000-0005-0000-0000-0000CE490000}"/>
    <cellStyle name="40% - Accent1 5 2 5 2 2 2" xfId="36894" xr:uid="{00000000-0005-0000-0000-0000CF490000}"/>
    <cellStyle name="40% - Accent1 5 2 5 2 3" xfId="26980" xr:uid="{00000000-0005-0000-0000-0000D0490000}"/>
    <cellStyle name="40% - Accent1 5 2 5 3" xfId="12105" xr:uid="{00000000-0005-0000-0000-0000D1490000}"/>
    <cellStyle name="40% - Accent1 5 2 5 3 2" xfId="31937" xr:uid="{00000000-0005-0000-0000-0000D2490000}"/>
    <cellStyle name="40% - Accent1 5 2 5 4" xfId="22023" xr:uid="{00000000-0005-0000-0000-0000D3490000}"/>
    <cellStyle name="40% - Accent1 5 2 6" xfId="826" xr:uid="{00000000-0005-0000-0000-0000D4490000}"/>
    <cellStyle name="40% - Accent1 5 2 6 2" xfId="5803" xr:uid="{00000000-0005-0000-0000-0000D5490000}"/>
    <cellStyle name="40% - Accent1 5 2 6 2 2" xfId="15717" xr:uid="{00000000-0005-0000-0000-0000D6490000}"/>
    <cellStyle name="40% - Accent1 5 2 6 2 2 2" xfId="35549" xr:uid="{00000000-0005-0000-0000-0000D7490000}"/>
    <cellStyle name="40% - Accent1 5 2 6 2 3" xfId="25635" xr:uid="{00000000-0005-0000-0000-0000D8490000}"/>
    <cellStyle name="40% - Accent1 5 2 6 3" xfId="10760" xr:uid="{00000000-0005-0000-0000-0000D9490000}"/>
    <cellStyle name="40% - Accent1 5 2 6 3 2" xfId="30592" xr:uid="{00000000-0005-0000-0000-0000DA490000}"/>
    <cellStyle name="40% - Accent1 5 2 6 4" xfId="20678" xr:uid="{00000000-0005-0000-0000-0000DB490000}"/>
    <cellStyle name="40% - Accent1 5 2 7" xfId="4128" xr:uid="{00000000-0005-0000-0000-0000DC490000}"/>
    <cellStyle name="40% - Accent1 5 2 7 2" xfId="9085" xr:uid="{00000000-0005-0000-0000-0000DD490000}"/>
    <cellStyle name="40% - Accent1 5 2 7 2 2" xfId="18999" xr:uid="{00000000-0005-0000-0000-0000DE490000}"/>
    <cellStyle name="40% - Accent1 5 2 7 2 2 2" xfId="38831" xr:uid="{00000000-0005-0000-0000-0000DF490000}"/>
    <cellStyle name="40% - Accent1 5 2 7 2 3" xfId="28917" xr:uid="{00000000-0005-0000-0000-0000E0490000}"/>
    <cellStyle name="40% - Accent1 5 2 7 3" xfId="14042" xr:uid="{00000000-0005-0000-0000-0000E1490000}"/>
    <cellStyle name="40% - Accent1 5 2 7 3 2" xfId="33874" xr:uid="{00000000-0005-0000-0000-0000E2490000}"/>
    <cellStyle name="40% - Accent1 5 2 7 4" xfId="23960" xr:uid="{00000000-0005-0000-0000-0000E3490000}"/>
    <cellStyle name="40% - Accent1 5 2 8" xfId="4686" xr:uid="{00000000-0005-0000-0000-0000E4490000}"/>
    <cellStyle name="40% - Accent1 5 2 8 2" xfId="9643" xr:uid="{00000000-0005-0000-0000-0000E5490000}"/>
    <cellStyle name="40% - Accent1 5 2 8 2 2" xfId="19557" xr:uid="{00000000-0005-0000-0000-0000E6490000}"/>
    <cellStyle name="40% - Accent1 5 2 8 2 2 2" xfId="39389" xr:uid="{00000000-0005-0000-0000-0000E7490000}"/>
    <cellStyle name="40% - Accent1 5 2 8 2 3" xfId="29475" xr:uid="{00000000-0005-0000-0000-0000E8490000}"/>
    <cellStyle name="40% - Accent1 5 2 8 3" xfId="14600" xr:uid="{00000000-0005-0000-0000-0000E9490000}"/>
    <cellStyle name="40% - Accent1 5 2 8 3 2" xfId="34432" xr:uid="{00000000-0005-0000-0000-0000EA490000}"/>
    <cellStyle name="40% - Accent1 5 2 8 4" xfId="24518" xr:uid="{00000000-0005-0000-0000-0000EB490000}"/>
    <cellStyle name="40% - Accent1 5 2 9" xfId="5244" xr:uid="{00000000-0005-0000-0000-0000EC490000}"/>
    <cellStyle name="40% - Accent1 5 2 9 2" xfId="15158" xr:uid="{00000000-0005-0000-0000-0000ED490000}"/>
    <cellStyle name="40% - Accent1 5 2 9 2 2" xfId="34990" xr:uid="{00000000-0005-0000-0000-0000EE490000}"/>
    <cellStyle name="40% - Accent1 5 2 9 3" xfId="25076" xr:uid="{00000000-0005-0000-0000-0000EF490000}"/>
    <cellStyle name="40% - Accent1 5 3" xfId="406" xr:uid="{00000000-0005-0000-0000-0000F0490000}"/>
    <cellStyle name="40% - Accent1 5 3 10" xfId="20259" xr:uid="{00000000-0005-0000-0000-0000F1490000}"/>
    <cellStyle name="40% - Accent1 5 3 2" xfId="1637" xr:uid="{00000000-0005-0000-0000-0000F2490000}"/>
    <cellStyle name="40% - Accent1 5 3 2 2" xfId="3650" xr:uid="{00000000-0005-0000-0000-0000F3490000}"/>
    <cellStyle name="40% - Accent1 5 3 2 2 2" xfId="8607" xr:uid="{00000000-0005-0000-0000-0000F4490000}"/>
    <cellStyle name="40% - Accent1 5 3 2 2 2 2" xfId="18521" xr:uid="{00000000-0005-0000-0000-0000F5490000}"/>
    <cellStyle name="40% - Accent1 5 3 2 2 2 2 2" xfId="38353" xr:uid="{00000000-0005-0000-0000-0000F6490000}"/>
    <cellStyle name="40% - Accent1 5 3 2 2 2 3" xfId="28439" xr:uid="{00000000-0005-0000-0000-0000F7490000}"/>
    <cellStyle name="40% - Accent1 5 3 2 2 3" xfId="13564" xr:uid="{00000000-0005-0000-0000-0000F8490000}"/>
    <cellStyle name="40% - Accent1 5 3 2 2 3 2" xfId="33396" xr:uid="{00000000-0005-0000-0000-0000F9490000}"/>
    <cellStyle name="40% - Accent1 5 3 2 2 4" xfId="23482" xr:uid="{00000000-0005-0000-0000-0000FA490000}"/>
    <cellStyle name="40% - Accent1 5 3 2 3" xfId="6605" xr:uid="{00000000-0005-0000-0000-0000FB490000}"/>
    <cellStyle name="40% - Accent1 5 3 2 3 2" xfId="16519" xr:uid="{00000000-0005-0000-0000-0000FC490000}"/>
    <cellStyle name="40% - Accent1 5 3 2 3 2 2" xfId="36351" xr:uid="{00000000-0005-0000-0000-0000FD490000}"/>
    <cellStyle name="40% - Accent1 5 3 2 3 3" xfId="26437" xr:uid="{00000000-0005-0000-0000-0000FE490000}"/>
    <cellStyle name="40% - Accent1 5 3 2 4" xfId="11562" xr:uid="{00000000-0005-0000-0000-0000FF490000}"/>
    <cellStyle name="40% - Accent1 5 3 2 4 2" xfId="31394" xr:uid="{00000000-0005-0000-0000-0000004A0000}"/>
    <cellStyle name="40% - Accent1 5 3 2 5" xfId="21480" xr:uid="{00000000-0005-0000-0000-0000014A0000}"/>
    <cellStyle name="40% - Accent1 5 3 3" xfId="2988" xr:uid="{00000000-0005-0000-0000-0000024A0000}"/>
    <cellStyle name="40% - Accent1 5 3 3 2" xfId="7945" xr:uid="{00000000-0005-0000-0000-0000034A0000}"/>
    <cellStyle name="40% - Accent1 5 3 3 2 2" xfId="17859" xr:uid="{00000000-0005-0000-0000-0000044A0000}"/>
    <cellStyle name="40% - Accent1 5 3 3 2 2 2" xfId="37691" xr:uid="{00000000-0005-0000-0000-0000054A0000}"/>
    <cellStyle name="40% - Accent1 5 3 3 2 3" xfId="27777" xr:uid="{00000000-0005-0000-0000-0000064A0000}"/>
    <cellStyle name="40% - Accent1 5 3 3 3" xfId="12902" xr:uid="{00000000-0005-0000-0000-0000074A0000}"/>
    <cellStyle name="40% - Accent1 5 3 3 3 2" xfId="32734" xr:uid="{00000000-0005-0000-0000-0000084A0000}"/>
    <cellStyle name="40% - Accent1 5 3 3 4" xfId="22820" xr:uid="{00000000-0005-0000-0000-0000094A0000}"/>
    <cellStyle name="40% - Accent1 5 3 4" xfId="2360" xr:uid="{00000000-0005-0000-0000-00000A4A0000}"/>
    <cellStyle name="40% - Accent1 5 3 4 2" xfId="7327" xr:uid="{00000000-0005-0000-0000-00000B4A0000}"/>
    <cellStyle name="40% - Accent1 5 3 4 2 2" xfId="17241" xr:uid="{00000000-0005-0000-0000-00000C4A0000}"/>
    <cellStyle name="40% - Accent1 5 3 4 2 2 2" xfId="37073" xr:uid="{00000000-0005-0000-0000-00000D4A0000}"/>
    <cellStyle name="40% - Accent1 5 3 4 2 3" xfId="27159" xr:uid="{00000000-0005-0000-0000-00000E4A0000}"/>
    <cellStyle name="40% - Accent1 5 3 4 3" xfId="12284" xr:uid="{00000000-0005-0000-0000-00000F4A0000}"/>
    <cellStyle name="40% - Accent1 5 3 4 3 2" xfId="32116" xr:uid="{00000000-0005-0000-0000-0000104A0000}"/>
    <cellStyle name="40% - Accent1 5 3 4 4" xfId="22202" xr:uid="{00000000-0005-0000-0000-0000114A0000}"/>
    <cellStyle name="40% - Accent1 5 3 5" xfId="967" xr:uid="{00000000-0005-0000-0000-0000124A0000}"/>
    <cellStyle name="40% - Accent1 5 3 5 2" xfId="5943" xr:uid="{00000000-0005-0000-0000-0000134A0000}"/>
    <cellStyle name="40% - Accent1 5 3 5 2 2" xfId="15857" xr:uid="{00000000-0005-0000-0000-0000144A0000}"/>
    <cellStyle name="40% - Accent1 5 3 5 2 2 2" xfId="35689" xr:uid="{00000000-0005-0000-0000-0000154A0000}"/>
    <cellStyle name="40% - Accent1 5 3 5 2 3" xfId="25775" xr:uid="{00000000-0005-0000-0000-0000164A0000}"/>
    <cellStyle name="40% - Accent1 5 3 5 3" xfId="10900" xr:uid="{00000000-0005-0000-0000-0000174A0000}"/>
    <cellStyle name="40% - Accent1 5 3 5 3 2" xfId="30732" xr:uid="{00000000-0005-0000-0000-0000184A0000}"/>
    <cellStyle name="40% - Accent1 5 3 5 4" xfId="20818" xr:uid="{00000000-0005-0000-0000-0000194A0000}"/>
    <cellStyle name="40% - Accent1 5 3 6" xfId="4268" xr:uid="{00000000-0005-0000-0000-00001A4A0000}"/>
    <cellStyle name="40% - Accent1 5 3 6 2" xfId="9225" xr:uid="{00000000-0005-0000-0000-00001B4A0000}"/>
    <cellStyle name="40% - Accent1 5 3 6 2 2" xfId="19139" xr:uid="{00000000-0005-0000-0000-00001C4A0000}"/>
    <cellStyle name="40% - Accent1 5 3 6 2 2 2" xfId="38971" xr:uid="{00000000-0005-0000-0000-00001D4A0000}"/>
    <cellStyle name="40% - Accent1 5 3 6 2 3" xfId="29057" xr:uid="{00000000-0005-0000-0000-00001E4A0000}"/>
    <cellStyle name="40% - Accent1 5 3 6 3" xfId="14182" xr:uid="{00000000-0005-0000-0000-00001F4A0000}"/>
    <cellStyle name="40% - Accent1 5 3 6 3 2" xfId="34014" xr:uid="{00000000-0005-0000-0000-0000204A0000}"/>
    <cellStyle name="40% - Accent1 5 3 6 4" xfId="24100" xr:uid="{00000000-0005-0000-0000-0000214A0000}"/>
    <cellStyle name="40% - Accent1 5 3 7" xfId="4826" xr:uid="{00000000-0005-0000-0000-0000224A0000}"/>
    <cellStyle name="40% - Accent1 5 3 7 2" xfId="9783" xr:uid="{00000000-0005-0000-0000-0000234A0000}"/>
    <cellStyle name="40% - Accent1 5 3 7 2 2" xfId="19697" xr:uid="{00000000-0005-0000-0000-0000244A0000}"/>
    <cellStyle name="40% - Accent1 5 3 7 2 2 2" xfId="39529" xr:uid="{00000000-0005-0000-0000-0000254A0000}"/>
    <cellStyle name="40% - Accent1 5 3 7 2 3" xfId="29615" xr:uid="{00000000-0005-0000-0000-0000264A0000}"/>
    <cellStyle name="40% - Accent1 5 3 7 3" xfId="14740" xr:uid="{00000000-0005-0000-0000-0000274A0000}"/>
    <cellStyle name="40% - Accent1 5 3 7 3 2" xfId="34572" xr:uid="{00000000-0005-0000-0000-0000284A0000}"/>
    <cellStyle name="40% - Accent1 5 3 7 4" xfId="24658" xr:uid="{00000000-0005-0000-0000-0000294A0000}"/>
    <cellStyle name="40% - Accent1 5 3 8" xfId="5384" xr:uid="{00000000-0005-0000-0000-00002A4A0000}"/>
    <cellStyle name="40% - Accent1 5 3 8 2" xfId="15298" xr:uid="{00000000-0005-0000-0000-00002B4A0000}"/>
    <cellStyle name="40% - Accent1 5 3 8 2 2" xfId="35130" xr:uid="{00000000-0005-0000-0000-00002C4A0000}"/>
    <cellStyle name="40% - Accent1 5 3 8 3" xfId="25216" xr:uid="{00000000-0005-0000-0000-00002D4A0000}"/>
    <cellStyle name="40% - Accent1 5 3 9" xfId="10341" xr:uid="{00000000-0005-0000-0000-00002E4A0000}"/>
    <cellStyle name="40% - Accent1 5 3 9 2" xfId="30173" xr:uid="{00000000-0005-0000-0000-00002F4A0000}"/>
    <cellStyle name="40% - Accent1 5 4" xfId="1278" xr:uid="{00000000-0005-0000-0000-0000304A0000}"/>
    <cellStyle name="40% - Accent1 5 4 2" xfId="3291" xr:uid="{00000000-0005-0000-0000-0000314A0000}"/>
    <cellStyle name="40% - Accent1 5 4 2 2" xfId="8248" xr:uid="{00000000-0005-0000-0000-0000324A0000}"/>
    <cellStyle name="40% - Accent1 5 4 2 2 2" xfId="18162" xr:uid="{00000000-0005-0000-0000-0000334A0000}"/>
    <cellStyle name="40% - Accent1 5 4 2 2 2 2" xfId="37994" xr:uid="{00000000-0005-0000-0000-0000344A0000}"/>
    <cellStyle name="40% - Accent1 5 4 2 2 3" xfId="28080" xr:uid="{00000000-0005-0000-0000-0000354A0000}"/>
    <cellStyle name="40% - Accent1 5 4 2 3" xfId="13205" xr:uid="{00000000-0005-0000-0000-0000364A0000}"/>
    <cellStyle name="40% - Accent1 5 4 2 3 2" xfId="33037" xr:uid="{00000000-0005-0000-0000-0000374A0000}"/>
    <cellStyle name="40% - Accent1 5 4 2 4" xfId="23123" xr:uid="{00000000-0005-0000-0000-0000384A0000}"/>
    <cellStyle name="40% - Accent1 5 4 3" xfId="6246" xr:uid="{00000000-0005-0000-0000-0000394A0000}"/>
    <cellStyle name="40% - Accent1 5 4 3 2" xfId="16160" xr:uid="{00000000-0005-0000-0000-00003A4A0000}"/>
    <cellStyle name="40% - Accent1 5 4 3 2 2" xfId="35992" xr:uid="{00000000-0005-0000-0000-00003B4A0000}"/>
    <cellStyle name="40% - Accent1 5 4 3 3" xfId="26078" xr:uid="{00000000-0005-0000-0000-00003C4A0000}"/>
    <cellStyle name="40% - Accent1 5 4 4" xfId="11203" xr:uid="{00000000-0005-0000-0000-00003D4A0000}"/>
    <cellStyle name="40% - Accent1 5 4 4 2" xfId="31035" xr:uid="{00000000-0005-0000-0000-00003E4A0000}"/>
    <cellStyle name="40% - Accent1 5 4 5" xfId="21121" xr:uid="{00000000-0005-0000-0000-00003F4A0000}"/>
    <cellStyle name="40% - Accent1 5 5" xfId="2706" xr:uid="{00000000-0005-0000-0000-0000404A0000}"/>
    <cellStyle name="40% - Accent1 5 5 2" xfId="7666" xr:uid="{00000000-0005-0000-0000-0000414A0000}"/>
    <cellStyle name="40% - Accent1 5 5 2 2" xfId="17580" xr:uid="{00000000-0005-0000-0000-0000424A0000}"/>
    <cellStyle name="40% - Accent1 5 5 2 2 2" xfId="37412" xr:uid="{00000000-0005-0000-0000-0000434A0000}"/>
    <cellStyle name="40% - Accent1 5 5 2 3" xfId="27498" xr:uid="{00000000-0005-0000-0000-0000444A0000}"/>
    <cellStyle name="40% - Accent1 5 5 3" xfId="12623" xr:uid="{00000000-0005-0000-0000-0000454A0000}"/>
    <cellStyle name="40% - Accent1 5 5 3 2" xfId="32455" xr:uid="{00000000-0005-0000-0000-0000464A0000}"/>
    <cellStyle name="40% - Accent1 5 5 4" xfId="22541" xr:uid="{00000000-0005-0000-0000-0000474A0000}"/>
    <cellStyle name="40% - Accent1 5 6" xfId="2001" xr:uid="{00000000-0005-0000-0000-0000484A0000}"/>
    <cellStyle name="40% - Accent1 5 6 2" xfId="6968" xr:uid="{00000000-0005-0000-0000-0000494A0000}"/>
    <cellStyle name="40% - Accent1 5 6 2 2" xfId="16882" xr:uid="{00000000-0005-0000-0000-00004A4A0000}"/>
    <cellStyle name="40% - Accent1 5 6 2 2 2" xfId="36714" xr:uid="{00000000-0005-0000-0000-00004B4A0000}"/>
    <cellStyle name="40% - Accent1 5 6 2 3" xfId="26800" xr:uid="{00000000-0005-0000-0000-00004C4A0000}"/>
    <cellStyle name="40% - Accent1 5 6 3" xfId="11925" xr:uid="{00000000-0005-0000-0000-00004D4A0000}"/>
    <cellStyle name="40% - Accent1 5 6 3 2" xfId="31757" xr:uid="{00000000-0005-0000-0000-00004E4A0000}"/>
    <cellStyle name="40% - Accent1 5 6 4" xfId="21843" xr:uid="{00000000-0005-0000-0000-00004F4A0000}"/>
    <cellStyle name="40% - Accent1 5 7" xfId="687" xr:uid="{00000000-0005-0000-0000-0000504A0000}"/>
    <cellStyle name="40% - Accent1 5 7 2" xfId="5664" xr:uid="{00000000-0005-0000-0000-0000514A0000}"/>
    <cellStyle name="40% - Accent1 5 7 2 2" xfId="15578" xr:uid="{00000000-0005-0000-0000-0000524A0000}"/>
    <cellStyle name="40% - Accent1 5 7 2 2 2" xfId="35410" xr:uid="{00000000-0005-0000-0000-0000534A0000}"/>
    <cellStyle name="40% - Accent1 5 7 2 3" xfId="25496" xr:uid="{00000000-0005-0000-0000-0000544A0000}"/>
    <cellStyle name="40% - Accent1 5 7 3" xfId="10621" xr:uid="{00000000-0005-0000-0000-0000554A0000}"/>
    <cellStyle name="40% - Accent1 5 7 3 2" xfId="30453" xr:uid="{00000000-0005-0000-0000-0000564A0000}"/>
    <cellStyle name="40% - Accent1 5 7 4" xfId="20539" xr:uid="{00000000-0005-0000-0000-0000574A0000}"/>
    <cellStyle name="40% - Accent1 5 8" xfId="3989" xr:uid="{00000000-0005-0000-0000-0000584A0000}"/>
    <cellStyle name="40% - Accent1 5 8 2" xfId="8946" xr:uid="{00000000-0005-0000-0000-0000594A0000}"/>
    <cellStyle name="40% - Accent1 5 8 2 2" xfId="18860" xr:uid="{00000000-0005-0000-0000-00005A4A0000}"/>
    <cellStyle name="40% - Accent1 5 8 2 2 2" xfId="38692" xr:uid="{00000000-0005-0000-0000-00005B4A0000}"/>
    <cellStyle name="40% - Accent1 5 8 2 3" xfId="28778" xr:uid="{00000000-0005-0000-0000-00005C4A0000}"/>
    <cellStyle name="40% - Accent1 5 8 3" xfId="13903" xr:uid="{00000000-0005-0000-0000-00005D4A0000}"/>
    <cellStyle name="40% - Accent1 5 8 3 2" xfId="33735" xr:uid="{00000000-0005-0000-0000-00005E4A0000}"/>
    <cellStyle name="40% - Accent1 5 8 4" xfId="23821" xr:uid="{00000000-0005-0000-0000-00005F4A0000}"/>
    <cellStyle name="40% - Accent1 5 9" xfId="4547" xr:uid="{00000000-0005-0000-0000-0000604A0000}"/>
    <cellStyle name="40% - Accent1 5 9 2" xfId="9504" xr:uid="{00000000-0005-0000-0000-0000614A0000}"/>
    <cellStyle name="40% - Accent1 5 9 2 2" xfId="19418" xr:uid="{00000000-0005-0000-0000-0000624A0000}"/>
    <cellStyle name="40% - Accent1 5 9 2 2 2" xfId="39250" xr:uid="{00000000-0005-0000-0000-0000634A0000}"/>
    <cellStyle name="40% - Accent1 5 9 2 3" xfId="29336" xr:uid="{00000000-0005-0000-0000-0000644A0000}"/>
    <cellStyle name="40% - Accent1 5 9 3" xfId="14461" xr:uid="{00000000-0005-0000-0000-0000654A0000}"/>
    <cellStyle name="40% - Accent1 5 9 3 2" xfId="34293" xr:uid="{00000000-0005-0000-0000-0000664A0000}"/>
    <cellStyle name="40% - Accent1 5 9 4" xfId="24379" xr:uid="{00000000-0005-0000-0000-0000674A0000}"/>
    <cellStyle name="40% - Accent1 6" xfId="197" xr:uid="{00000000-0005-0000-0000-0000684A0000}"/>
    <cellStyle name="40% - Accent1 6 10" xfId="10135" xr:uid="{00000000-0005-0000-0000-0000694A0000}"/>
    <cellStyle name="40% - Accent1 6 10 2" xfId="29967" xr:uid="{00000000-0005-0000-0000-00006A4A0000}"/>
    <cellStyle name="40% - Accent1 6 11" xfId="20053" xr:uid="{00000000-0005-0000-0000-00006B4A0000}"/>
    <cellStyle name="40% - Accent1 6 2" xfId="479" xr:uid="{00000000-0005-0000-0000-00006C4A0000}"/>
    <cellStyle name="40% - Accent1 6 2 10" xfId="20332" xr:uid="{00000000-0005-0000-0000-00006D4A0000}"/>
    <cellStyle name="40% - Accent1 6 2 2" xfId="1727" xr:uid="{00000000-0005-0000-0000-00006E4A0000}"/>
    <cellStyle name="40% - Accent1 6 2 2 2" xfId="3740" xr:uid="{00000000-0005-0000-0000-00006F4A0000}"/>
    <cellStyle name="40% - Accent1 6 2 2 2 2" xfId="8697" xr:uid="{00000000-0005-0000-0000-0000704A0000}"/>
    <cellStyle name="40% - Accent1 6 2 2 2 2 2" xfId="18611" xr:uid="{00000000-0005-0000-0000-0000714A0000}"/>
    <cellStyle name="40% - Accent1 6 2 2 2 2 2 2" xfId="38443" xr:uid="{00000000-0005-0000-0000-0000724A0000}"/>
    <cellStyle name="40% - Accent1 6 2 2 2 2 3" xfId="28529" xr:uid="{00000000-0005-0000-0000-0000734A0000}"/>
    <cellStyle name="40% - Accent1 6 2 2 2 3" xfId="13654" xr:uid="{00000000-0005-0000-0000-0000744A0000}"/>
    <cellStyle name="40% - Accent1 6 2 2 2 3 2" xfId="33486" xr:uid="{00000000-0005-0000-0000-0000754A0000}"/>
    <cellStyle name="40% - Accent1 6 2 2 2 4" xfId="23572" xr:uid="{00000000-0005-0000-0000-0000764A0000}"/>
    <cellStyle name="40% - Accent1 6 2 2 3" xfId="6695" xr:uid="{00000000-0005-0000-0000-0000774A0000}"/>
    <cellStyle name="40% - Accent1 6 2 2 3 2" xfId="16609" xr:uid="{00000000-0005-0000-0000-0000784A0000}"/>
    <cellStyle name="40% - Accent1 6 2 2 3 2 2" xfId="36441" xr:uid="{00000000-0005-0000-0000-0000794A0000}"/>
    <cellStyle name="40% - Accent1 6 2 2 3 3" xfId="26527" xr:uid="{00000000-0005-0000-0000-00007A4A0000}"/>
    <cellStyle name="40% - Accent1 6 2 2 4" xfId="11652" xr:uid="{00000000-0005-0000-0000-00007B4A0000}"/>
    <cellStyle name="40% - Accent1 6 2 2 4 2" xfId="31484" xr:uid="{00000000-0005-0000-0000-00007C4A0000}"/>
    <cellStyle name="40% - Accent1 6 2 2 5" xfId="21570" xr:uid="{00000000-0005-0000-0000-00007D4A0000}"/>
    <cellStyle name="40% - Accent1 6 2 3" xfId="3061" xr:uid="{00000000-0005-0000-0000-00007E4A0000}"/>
    <cellStyle name="40% - Accent1 6 2 3 2" xfId="8018" xr:uid="{00000000-0005-0000-0000-00007F4A0000}"/>
    <cellStyle name="40% - Accent1 6 2 3 2 2" xfId="17932" xr:uid="{00000000-0005-0000-0000-0000804A0000}"/>
    <cellStyle name="40% - Accent1 6 2 3 2 2 2" xfId="37764" xr:uid="{00000000-0005-0000-0000-0000814A0000}"/>
    <cellStyle name="40% - Accent1 6 2 3 2 3" xfId="27850" xr:uid="{00000000-0005-0000-0000-0000824A0000}"/>
    <cellStyle name="40% - Accent1 6 2 3 3" xfId="12975" xr:uid="{00000000-0005-0000-0000-0000834A0000}"/>
    <cellStyle name="40% - Accent1 6 2 3 3 2" xfId="32807" xr:uid="{00000000-0005-0000-0000-0000844A0000}"/>
    <cellStyle name="40% - Accent1 6 2 3 4" xfId="22893" xr:uid="{00000000-0005-0000-0000-0000854A0000}"/>
    <cellStyle name="40% - Accent1 6 2 4" xfId="2450" xr:uid="{00000000-0005-0000-0000-0000864A0000}"/>
    <cellStyle name="40% - Accent1 6 2 4 2" xfId="7417" xr:uid="{00000000-0005-0000-0000-0000874A0000}"/>
    <cellStyle name="40% - Accent1 6 2 4 2 2" xfId="17331" xr:uid="{00000000-0005-0000-0000-0000884A0000}"/>
    <cellStyle name="40% - Accent1 6 2 4 2 2 2" xfId="37163" xr:uid="{00000000-0005-0000-0000-0000894A0000}"/>
    <cellStyle name="40% - Accent1 6 2 4 2 3" xfId="27249" xr:uid="{00000000-0005-0000-0000-00008A4A0000}"/>
    <cellStyle name="40% - Accent1 6 2 4 3" xfId="12374" xr:uid="{00000000-0005-0000-0000-00008B4A0000}"/>
    <cellStyle name="40% - Accent1 6 2 4 3 2" xfId="32206" xr:uid="{00000000-0005-0000-0000-00008C4A0000}"/>
    <cellStyle name="40% - Accent1 6 2 4 4" xfId="22292" xr:uid="{00000000-0005-0000-0000-00008D4A0000}"/>
    <cellStyle name="40% - Accent1 6 2 5" xfId="1040" xr:uid="{00000000-0005-0000-0000-00008E4A0000}"/>
    <cellStyle name="40% - Accent1 6 2 5 2" xfId="6016" xr:uid="{00000000-0005-0000-0000-00008F4A0000}"/>
    <cellStyle name="40% - Accent1 6 2 5 2 2" xfId="15930" xr:uid="{00000000-0005-0000-0000-0000904A0000}"/>
    <cellStyle name="40% - Accent1 6 2 5 2 2 2" xfId="35762" xr:uid="{00000000-0005-0000-0000-0000914A0000}"/>
    <cellStyle name="40% - Accent1 6 2 5 2 3" xfId="25848" xr:uid="{00000000-0005-0000-0000-0000924A0000}"/>
    <cellStyle name="40% - Accent1 6 2 5 3" xfId="10973" xr:uid="{00000000-0005-0000-0000-0000934A0000}"/>
    <cellStyle name="40% - Accent1 6 2 5 3 2" xfId="30805" xr:uid="{00000000-0005-0000-0000-0000944A0000}"/>
    <cellStyle name="40% - Accent1 6 2 5 4" xfId="20891" xr:uid="{00000000-0005-0000-0000-0000954A0000}"/>
    <cellStyle name="40% - Accent1 6 2 6" xfId="4341" xr:uid="{00000000-0005-0000-0000-0000964A0000}"/>
    <cellStyle name="40% - Accent1 6 2 6 2" xfId="9298" xr:uid="{00000000-0005-0000-0000-0000974A0000}"/>
    <cellStyle name="40% - Accent1 6 2 6 2 2" xfId="19212" xr:uid="{00000000-0005-0000-0000-0000984A0000}"/>
    <cellStyle name="40% - Accent1 6 2 6 2 2 2" xfId="39044" xr:uid="{00000000-0005-0000-0000-0000994A0000}"/>
    <cellStyle name="40% - Accent1 6 2 6 2 3" xfId="29130" xr:uid="{00000000-0005-0000-0000-00009A4A0000}"/>
    <cellStyle name="40% - Accent1 6 2 6 3" xfId="14255" xr:uid="{00000000-0005-0000-0000-00009B4A0000}"/>
    <cellStyle name="40% - Accent1 6 2 6 3 2" xfId="34087" xr:uid="{00000000-0005-0000-0000-00009C4A0000}"/>
    <cellStyle name="40% - Accent1 6 2 6 4" xfId="24173" xr:uid="{00000000-0005-0000-0000-00009D4A0000}"/>
    <cellStyle name="40% - Accent1 6 2 7" xfId="4899" xr:uid="{00000000-0005-0000-0000-00009E4A0000}"/>
    <cellStyle name="40% - Accent1 6 2 7 2" xfId="9856" xr:uid="{00000000-0005-0000-0000-00009F4A0000}"/>
    <cellStyle name="40% - Accent1 6 2 7 2 2" xfId="19770" xr:uid="{00000000-0005-0000-0000-0000A04A0000}"/>
    <cellStyle name="40% - Accent1 6 2 7 2 2 2" xfId="39602" xr:uid="{00000000-0005-0000-0000-0000A14A0000}"/>
    <cellStyle name="40% - Accent1 6 2 7 2 3" xfId="29688" xr:uid="{00000000-0005-0000-0000-0000A24A0000}"/>
    <cellStyle name="40% - Accent1 6 2 7 3" xfId="14813" xr:uid="{00000000-0005-0000-0000-0000A34A0000}"/>
    <cellStyle name="40% - Accent1 6 2 7 3 2" xfId="34645" xr:uid="{00000000-0005-0000-0000-0000A44A0000}"/>
    <cellStyle name="40% - Accent1 6 2 7 4" xfId="24731" xr:uid="{00000000-0005-0000-0000-0000A54A0000}"/>
    <cellStyle name="40% - Accent1 6 2 8" xfId="5457" xr:uid="{00000000-0005-0000-0000-0000A64A0000}"/>
    <cellStyle name="40% - Accent1 6 2 8 2" xfId="15371" xr:uid="{00000000-0005-0000-0000-0000A74A0000}"/>
    <cellStyle name="40% - Accent1 6 2 8 2 2" xfId="35203" xr:uid="{00000000-0005-0000-0000-0000A84A0000}"/>
    <cellStyle name="40% - Accent1 6 2 8 3" xfId="25289" xr:uid="{00000000-0005-0000-0000-0000A94A0000}"/>
    <cellStyle name="40% - Accent1 6 2 9" xfId="10414" xr:uid="{00000000-0005-0000-0000-0000AA4A0000}"/>
    <cellStyle name="40% - Accent1 6 2 9 2" xfId="30246" xr:uid="{00000000-0005-0000-0000-0000AB4A0000}"/>
    <cellStyle name="40% - Accent1 6 3" xfId="1368" xr:uid="{00000000-0005-0000-0000-0000AC4A0000}"/>
    <cellStyle name="40% - Accent1 6 3 2" xfId="3381" xr:uid="{00000000-0005-0000-0000-0000AD4A0000}"/>
    <cellStyle name="40% - Accent1 6 3 2 2" xfId="8338" xr:uid="{00000000-0005-0000-0000-0000AE4A0000}"/>
    <cellStyle name="40% - Accent1 6 3 2 2 2" xfId="18252" xr:uid="{00000000-0005-0000-0000-0000AF4A0000}"/>
    <cellStyle name="40% - Accent1 6 3 2 2 2 2" xfId="38084" xr:uid="{00000000-0005-0000-0000-0000B04A0000}"/>
    <cellStyle name="40% - Accent1 6 3 2 2 3" xfId="28170" xr:uid="{00000000-0005-0000-0000-0000B14A0000}"/>
    <cellStyle name="40% - Accent1 6 3 2 3" xfId="13295" xr:uid="{00000000-0005-0000-0000-0000B24A0000}"/>
    <cellStyle name="40% - Accent1 6 3 2 3 2" xfId="33127" xr:uid="{00000000-0005-0000-0000-0000B34A0000}"/>
    <cellStyle name="40% - Accent1 6 3 2 4" xfId="23213" xr:uid="{00000000-0005-0000-0000-0000B44A0000}"/>
    <cellStyle name="40% - Accent1 6 3 3" xfId="6336" xr:uid="{00000000-0005-0000-0000-0000B54A0000}"/>
    <cellStyle name="40% - Accent1 6 3 3 2" xfId="16250" xr:uid="{00000000-0005-0000-0000-0000B64A0000}"/>
    <cellStyle name="40% - Accent1 6 3 3 2 2" xfId="36082" xr:uid="{00000000-0005-0000-0000-0000B74A0000}"/>
    <cellStyle name="40% - Accent1 6 3 3 3" xfId="26168" xr:uid="{00000000-0005-0000-0000-0000B84A0000}"/>
    <cellStyle name="40% - Accent1 6 3 4" xfId="11293" xr:uid="{00000000-0005-0000-0000-0000B94A0000}"/>
    <cellStyle name="40% - Accent1 6 3 4 2" xfId="31125" xr:uid="{00000000-0005-0000-0000-0000BA4A0000}"/>
    <cellStyle name="40% - Accent1 6 3 5" xfId="21211" xr:uid="{00000000-0005-0000-0000-0000BB4A0000}"/>
    <cellStyle name="40% - Accent1 6 4" xfId="2780" xr:uid="{00000000-0005-0000-0000-0000BC4A0000}"/>
    <cellStyle name="40% - Accent1 6 4 2" xfId="7739" xr:uid="{00000000-0005-0000-0000-0000BD4A0000}"/>
    <cellStyle name="40% - Accent1 6 4 2 2" xfId="17653" xr:uid="{00000000-0005-0000-0000-0000BE4A0000}"/>
    <cellStyle name="40% - Accent1 6 4 2 2 2" xfId="37485" xr:uid="{00000000-0005-0000-0000-0000BF4A0000}"/>
    <cellStyle name="40% - Accent1 6 4 2 3" xfId="27571" xr:uid="{00000000-0005-0000-0000-0000C04A0000}"/>
    <cellStyle name="40% - Accent1 6 4 3" xfId="12696" xr:uid="{00000000-0005-0000-0000-0000C14A0000}"/>
    <cellStyle name="40% - Accent1 6 4 3 2" xfId="32528" xr:uid="{00000000-0005-0000-0000-0000C24A0000}"/>
    <cellStyle name="40% - Accent1 6 4 4" xfId="22614" xr:uid="{00000000-0005-0000-0000-0000C34A0000}"/>
    <cellStyle name="40% - Accent1 6 5" xfId="2091" xr:uid="{00000000-0005-0000-0000-0000C44A0000}"/>
    <cellStyle name="40% - Accent1 6 5 2" xfId="7058" xr:uid="{00000000-0005-0000-0000-0000C54A0000}"/>
    <cellStyle name="40% - Accent1 6 5 2 2" xfId="16972" xr:uid="{00000000-0005-0000-0000-0000C64A0000}"/>
    <cellStyle name="40% - Accent1 6 5 2 2 2" xfId="36804" xr:uid="{00000000-0005-0000-0000-0000C74A0000}"/>
    <cellStyle name="40% - Accent1 6 5 2 3" xfId="26890" xr:uid="{00000000-0005-0000-0000-0000C84A0000}"/>
    <cellStyle name="40% - Accent1 6 5 3" xfId="12015" xr:uid="{00000000-0005-0000-0000-0000C94A0000}"/>
    <cellStyle name="40% - Accent1 6 5 3 2" xfId="31847" xr:uid="{00000000-0005-0000-0000-0000CA4A0000}"/>
    <cellStyle name="40% - Accent1 6 5 4" xfId="21933" xr:uid="{00000000-0005-0000-0000-0000CB4A0000}"/>
    <cellStyle name="40% - Accent1 6 6" xfId="760" xr:uid="{00000000-0005-0000-0000-0000CC4A0000}"/>
    <cellStyle name="40% - Accent1 6 6 2" xfId="5737" xr:uid="{00000000-0005-0000-0000-0000CD4A0000}"/>
    <cellStyle name="40% - Accent1 6 6 2 2" xfId="15651" xr:uid="{00000000-0005-0000-0000-0000CE4A0000}"/>
    <cellStyle name="40% - Accent1 6 6 2 2 2" xfId="35483" xr:uid="{00000000-0005-0000-0000-0000CF4A0000}"/>
    <cellStyle name="40% - Accent1 6 6 2 3" xfId="25569" xr:uid="{00000000-0005-0000-0000-0000D04A0000}"/>
    <cellStyle name="40% - Accent1 6 6 3" xfId="10694" xr:uid="{00000000-0005-0000-0000-0000D14A0000}"/>
    <cellStyle name="40% - Accent1 6 6 3 2" xfId="30526" xr:uid="{00000000-0005-0000-0000-0000D24A0000}"/>
    <cellStyle name="40% - Accent1 6 6 4" xfId="20612" xr:uid="{00000000-0005-0000-0000-0000D34A0000}"/>
    <cellStyle name="40% - Accent1 6 7" xfId="4062" xr:uid="{00000000-0005-0000-0000-0000D44A0000}"/>
    <cellStyle name="40% - Accent1 6 7 2" xfId="9019" xr:uid="{00000000-0005-0000-0000-0000D54A0000}"/>
    <cellStyle name="40% - Accent1 6 7 2 2" xfId="18933" xr:uid="{00000000-0005-0000-0000-0000D64A0000}"/>
    <cellStyle name="40% - Accent1 6 7 2 2 2" xfId="38765" xr:uid="{00000000-0005-0000-0000-0000D74A0000}"/>
    <cellStyle name="40% - Accent1 6 7 2 3" xfId="28851" xr:uid="{00000000-0005-0000-0000-0000D84A0000}"/>
    <cellStyle name="40% - Accent1 6 7 3" xfId="13976" xr:uid="{00000000-0005-0000-0000-0000D94A0000}"/>
    <cellStyle name="40% - Accent1 6 7 3 2" xfId="33808" xr:uid="{00000000-0005-0000-0000-0000DA4A0000}"/>
    <cellStyle name="40% - Accent1 6 7 4" xfId="23894" xr:uid="{00000000-0005-0000-0000-0000DB4A0000}"/>
    <cellStyle name="40% - Accent1 6 8" xfId="4620" xr:uid="{00000000-0005-0000-0000-0000DC4A0000}"/>
    <cellStyle name="40% - Accent1 6 8 2" xfId="9577" xr:uid="{00000000-0005-0000-0000-0000DD4A0000}"/>
    <cellStyle name="40% - Accent1 6 8 2 2" xfId="19491" xr:uid="{00000000-0005-0000-0000-0000DE4A0000}"/>
    <cellStyle name="40% - Accent1 6 8 2 2 2" xfId="39323" xr:uid="{00000000-0005-0000-0000-0000DF4A0000}"/>
    <cellStyle name="40% - Accent1 6 8 2 3" xfId="29409" xr:uid="{00000000-0005-0000-0000-0000E04A0000}"/>
    <cellStyle name="40% - Accent1 6 8 3" xfId="14534" xr:uid="{00000000-0005-0000-0000-0000E14A0000}"/>
    <cellStyle name="40% - Accent1 6 8 3 2" xfId="34366" xr:uid="{00000000-0005-0000-0000-0000E24A0000}"/>
    <cellStyle name="40% - Accent1 6 8 4" xfId="24452" xr:uid="{00000000-0005-0000-0000-0000E34A0000}"/>
    <cellStyle name="40% - Accent1 6 9" xfId="5178" xr:uid="{00000000-0005-0000-0000-0000E44A0000}"/>
    <cellStyle name="40% - Accent1 6 9 2" xfId="15092" xr:uid="{00000000-0005-0000-0000-0000E54A0000}"/>
    <cellStyle name="40% - Accent1 6 9 2 2" xfId="34924" xr:uid="{00000000-0005-0000-0000-0000E64A0000}"/>
    <cellStyle name="40% - Accent1 6 9 3" xfId="25010" xr:uid="{00000000-0005-0000-0000-0000E74A0000}"/>
    <cellStyle name="40% - Accent1 7" xfId="340" xr:uid="{00000000-0005-0000-0000-0000E84A0000}"/>
    <cellStyle name="40% - Accent1 7 10" xfId="20193" xr:uid="{00000000-0005-0000-0000-0000E94A0000}"/>
    <cellStyle name="40% - Accent1 7 2" xfId="1547" xr:uid="{00000000-0005-0000-0000-0000EA4A0000}"/>
    <cellStyle name="40% - Accent1 7 2 2" xfId="3560" xr:uid="{00000000-0005-0000-0000-0000EB4A0000}"/>
    <cellStyle name="40% - Accent1 7 2 2 2" xfId="8517" xr:uid="{00000000-0005-0000-0000-0000EC4A0000}"/>
    <cellStyle name="40% - Accent1 7 2 2 2 2" xfId="18431" xr:uid="{00000000-0005-0000-0000-0000ED4A0000}"/>
    <cellStyle name="40% - Accent1 7 2 2 2 2 2" xfId="38263" xr:uid="{00000000-0005-0000-0000-0000EE4A0000}"/>
    <cellStyle name="40% - Accent1 7 2 2 2 3" xfId="28349" xr:uid="{00000000-0005-0000-0000-0000EF4A0000}"/>
    <cellStyle name="40% - Accent1 7 2 2 3" xfId="13474" xr:uid="{00000000-0005-0000-0000-0000F04A0000}"/>
    <cellStyle name="40% - Accent1 7 2 2 3 2" xfId="33306" xr:uid="{00000000-0005-0000-0000-0000F14A0000}"/>
    <cellStyle name="40% - Accent1 7 2 2 4" xfId="23392" xr:uid="{00000000-0005-0000-0000-0000F24A0000}"/>
    <cellStyle name="40% - Accent1 7 2 3" xfId="6515" xr:uid="{00000000-0005-0000-0000-0000F34A0000}"/>
    <cellStyle name="40% - Accent1 7 2 3 2" xfId="16429" xr:uid="{00000000-0005-0000-0000-0000F44A0000}"/>
    <cellStyle name="40% - Accent1 7 2 3 2 2" xfId="36261" xr:uid="{00000000-0005-0000-0000-0000F54A0000}"/>
    <cellStyle name="40% - Accent1 7 2 3 3" xfId="26347" xr:uid="{00000000-0005-0000-0000-0000F64A0000}"/>
    <cellStyle name="40% - Accent1 7 2 4" xfId="11472" xr:uid="{00000000-0005-0000-0000-0000F74A0000}"/>
    <cellStyle name="40% - Accent1 7 2 4 2" xfId="31304" xr:uid="{00000000-0005-0000-0000-0000F84A0000}"/>
    <cellStyle name="40% - Accent1 7 2 5" xfId="21390" xr:uid="{00000000-0005-0000-0000-0000F94A0000}"/>
    <cellStyle name="40% - Accent1 7 3" xfId="2922" xr:uid="{00000000-0005-0000-0000-0000FA4A0000}"/>
    <cellStyle name="40% - Accent1 7 3 2" xfId="7879" xr:uid="{00000000-0005-0000-0000-0000FB4A0000}"/>
    <cellStyle name="40% - Accent1 7 3 2 2" xfId="17793" xr:uid="{00000000-0005-0000-0000-0000FC4A0000}"/>
    <cellStyle name="40% - Accent1 7 3 2 2 2" xfId="37625" xr:uid="{00000000-0005-0000-0000-0000FD4A0000}"/>
    <cellStyle name="40% - Accent1 7 3 2 3" xfId="27711" xr:uid="{00000000-0005-0000-0000-0000FE4A0000}"/>
    <cellStyle name="40% - Accent1 7 3 3" xfId="12836" xr:uid="{00000000-0005-0000-0000-0000FF4A0000}"/>
    <cellStyle name="40% - Accent1 7 3 3 2" xfId="32668" xr:uid="{00000000-0005-0000-0000-0000004B0000}"/>
    <cellStyle name="40% - Accent1 7 3 4" xfId="22754" xr:uid="{00000000-0005-0000-0000-0000014B0000}"/>
    <cellStyle name="40% - Accent1 7 4" xfId="2270" xr:uid="{00000000-0005-0000-0000-0000024B0000}"/>
    <cellStyle name="40% - Accent1 7 4 2" xfId="7237" xr:uid="{00000000-0005-0000-0000-0000034B0000}"/>
    <cellStyle name="40% - Accent1 7 4 2 2" xfId="17151" xr:uid="{00000000-0005-0000-0000-0000044B0000}"/>
    <cellStyle name="40% - Accent1 7 4 2 2 2" xfId="36983" xr:uid="{00000000-0005-0000-0000-0000054B0000}"/>
    <cellStyle name="40% - Accent1 7 4 2 3" xfId="27069" xr:uid="{00000000-0005-0000-0000-0000064B0000}"/>
    <cellStyle name="40% - Accent1 7 4 3" xfId="12194" xr:uid="{00000000-0005-0000-0000-0000074B0000}"/>
    <cellStyle name="40% - Accent1 7 4 3 2" xfId="32026" xr:uid="{00000000-0005-0000-0000-0000084B0000}"/>
    <cellStyle name="40% - Accent1 7 4 4" xfId="22112" xr:uid="{00000000-0005-0000-0000-0000094B0000}"/>
    <cellStyle name="40% - Accent1 7 5" xfId="901" xr:uid="{00000000-0005-0000-0000-00000A4B0000}"/>
    <cellStyle name="40% - Accent1 7 5 2" xfId="5877" xr:uid="{00000000-0005-0000-0000-00000B4B0000}"/>
    <cellStyle name="40% - Accent1 7 5 2 2" xfId="15791" xr:uid="{00000000-0005-0000-0000-00000C4B0000}"/>
    <cellStyle name="40% - Accent1 7 5 2 2 2" xfId="35623" xr:uid="{00000000-0005-0000-0000-00000D4B0000}"/>
    <cellStyle name="40% - Accent1 7 5 2 3" xfId="25709" xr:uid="{00000000-0005-0000-0000-00000E4B0000}"/>
    <cellStyle name="40% - Accent1 7 5 3" xfId="10834" xr:uid="{00000000-0005-0000-0000-00000F4B0000}"/>
    <cellStyle name="40% - Accent1 7 5 3 2" xfId="30666" xr:uid="{00000000-0005-0000-0000-0000104B0000}"/>
    <cellStyle name="40% - Accent1 7 5 4" xfId="20752" xr:uid="{00000000-0005-0000-0000-0000114B0000}"/>
    <cellStyle name="40% - Accent1 7 6" xfId="4202" xr:uid="{00000000-0005-0000-0000-0000124B0000}"/>
    <cellStyle name="40% - Accent1 7 6 2" xfId="9159" xr:uid="{00000000-0005-0000-0000-0000134B0000}"/>
    <cellStyle name="40% - Accent1 7 6 2 2" xfId="19073" xr:uid="{00000000-0005-0000-0000-0000144B0000}"/>
    <cellStyle name="40% - Accent1 7 6 2 2 2" xfId="38905" xr:uid="{00000000-0005-0000-0000-0000154B0000}"/>
    <cellStyle name="40% - Accent1 7 6 2 3" xfId="28991" xr:uid="{00000000-0005-0000-0000-0000164B0000}"/>
    <cellStyle name="40% - Accent1 7 6 3" xfId="14116" xr:uid="{00000000-0005-0000-0000-0000174B0000}"/>
    <cellStyle name="40% - Accent1 7 6 3 2" xfId="33948" xr:uid="{00000000-0005-0000-0000-0000184B0000}"/>
    <cellStyle name="40% - Accent1 7 6 4" xfId="24034" xr:uid="{00000000-0005-0000-0000-0000194B0000}"/>
    <cellStyle name="40% - Accent1 7 7" xfId="4760" xr:uid="{00000000-0005-0000-0000-00001A4B0000}"/>
    <cellStyle name="40% - Accent1 7 7 2" xfId="9717" xr:uid="{00000000-0005-0000-0000-00001B4B0000}"/>
    <cellStyle name="40% - Accent1 7 7 2 2" xfId="19631" xr:uid="{00000000-0005-0000-0000-00001C4B0000}"/>
    <cellStyle name="40% - Accent1 7 7 2 2 2" xfId="39463" xr:uid="{00000000-0005-0000-0000-00001D4B0000}"/>
    <cellStyle name="40% - Accent1 7 7 2 3" xfId="29549" xr:uid="{00000000-0005-0000-0000-00001E4B0000}"/>
    <cellStyle name="40% - Accent1 7 7 3" xfId="14674" xr:uid="{00000000-0005-0000-0000-00001F4B0000}"/>
    <cellStyle name="40% - Accent1 7 7 3 2" xfId="34506" xr:uid="{00000000-0005-0000-0000-0000204B0000}"/>
    <cellStyle name="40% - Accent1 7 7 4" xfId="24592" xr:uid="{00000000-0005-0000-0000-0000214B0000}"/>
    <cellStyle name="40% - Accent1 7 8" xfId="5318" xr:uid="{00000000-0005-0000-0000-0000224B0000}"/>
    <cellStyle name="40% - Accent1 7 8 2" xfId="15232" xr:uid="{00000000-0005-0000-0000-0000234B0000}"/>
    <cellStyle name="40% - Accent1 7 8 2 2" xfId="35064" xr:uid="{00000000-0005-0000-0000-0000244B0000}"/>
    <cellStyle name="40% - Accent1 7 8 3" xfId="25150" xr:uid="{00000000-0005-0000-0000-0000254B0000}"/>
    <cellStyle name="40% - Accent1 7 9" xfId="10275" xr:uid="{00000000-0005-0000-0000-0000264B0000}"/>
    <cellStyle name="40% - Accent1 7 9 2" xfId="30107" xr:uid="{00000000-0005-0000-0000-0000274B0000}"/>
    <cellStyle name="40% - Accent1 8" xfId="1181" xr:uid="{00000000-0005-0000-0000-0000284B0000}"/>
    <cellStyle name="40% - Accent1 8 2" xfId="3201" xr:uid="{00000000-0005-0000-0000-0000294B0000}"/>
    <cellStyle name="40% - Accent1 8 2 2" xfId="8158" xr:uid="{00000000-0005-0000-0000-00002A4B0000}"/>
    <cellStyle name="40% - Accent1 8 2 2 2" xfId="18072" xr:uid="{00000000-0005-0000-0000-00002B4B0000}"/>
    <cellStyle name="40% - Accent1 8 2 2 2 2" xfId="37904" xr:uid="{00000000-0005-0000-0000-00002C4B0000}"/>
    <cellStyle name="40% - Accent1 8 2 2 3" xfId="27990" xr:uid="{00000000-0005-0000-0000-00002D4B0000}"/>
    <cellStyle name="40% - Accent1 8 2 3" xfId="13115" xr:uid="{00000000-0005-0000-0000-00002E4B0000}"/>
    <cellStyle name="40% - Accent1 8 2 3 2" xfId="32947" xr:uid="{00000000-0005-0000-0000-00002F4B0000}"/>
    <cellStyle name="40% - Accent1 8 2 4" xfId="23033" xr:uid="{00000000-0005-0000-0000-0000304B0000}"/>
    <cellStyle name="40% - Accent1 8 3" xfId="6156" xr:uid="{00000000-0005-0000-0000-0000314B0000}"/>
    <cellStyle name="40% - Accent1 8 3 2" xfId="16070" xr:uid="{00000000-0005-0000-0000-0000324B0000}"/>
    <cellStyle name="40% - Accent1 8 3 2 2" xfId="35902" xr:uid="{00000000-0005-0000-0000-0000334B0000}"/>
    <cellStyle name="40% - Accent1 8 3 3" xfId="25988" xr:uid="{00000000-0005-0000-0000-0000344B0000}"/>
    <cellStyle name="40% - Accent1 8 4" xfId="11113" xr:uid="{00000000-0005-0000-0000-0000354B0000}"/>
    <cellStyle name="40% - Accent1 8 4 2" xfId="30945" xr:uid="{00000000-0005-0000-0000-0000364B0000}"/>
    <cellStyle name="40% - Accent1 8 5" xfId="21031" xr:uid="{00000000-0005-0000-0000-0000374B0000}"/>
    <cellStyle name="40% - Accent1 9" xfId="2635" xr:uid="{00000000-0005-0000-0000-0000384B0000}"/>
    <cellStyle name="40% - Accent1 9 2" xfId="7600" xr:uid="{00000000-0005-0000-0000-0000394B0000}"/>
    <cellStyle name="40% - Accent1 9 2 2" xfId="17514" xr:uid="{00000000-0005-0000-0000-00003A4B0000}"/>
    <cellStyle name="40% - Accent1 9 2 2 2" xfId="37346" xr:uid="{00000000-0005-0000-0000-00003B4B0000}"/>
    <cellStyle name="40% - Accent1 9 2 3" xfId="27432" xr:uid="{00000000-0005-0000-0000-00003C4B0000}"/>
    <cellStyle name="40% - Accent1 9 3" xfId="12557" xr:uid="{00000000-0005-0000-0000-00003D4B0000}"/>
    <cellStyle name="40% - Accent1 9 3 2" xfId="32389" xr:uid="{00000000-0005-0000-0000-00003E4B0000}"/>
    <cellStyle name="40% - Accent1 9 4" xfId="22475" xr:uid="{00000000-0005-0000-0000-00003F4B0000}"/>
    <cellStyle name="40% - Accent2" xfId="26" builtinId="35" customBuiltin="1"/>
    <cellStyle name="40% - Accent2 10" xfId="1913" xr:uid="{00000000-0005-0000-0000-0000414B0000}"/>
    <cellStyle name="40% - Accent2 10 2" xfId="6880" xr:uid="{00000000-0005-0000-0000-0000424B0000}"/>
    <cellStyle name="40% - Accent2 10 2 2" xfId="16794" xr:uid="{00000000-0005-0000-0000-0000434B0000}"/>
    <cellStyle name="40% - Accent2 10 2 2 2" xfId="36626" xr:uid="{00000000-0005-0000-0000-0000444B0000}"/>
    <cellStyle name="40% - Accent2 10 2 3" xfId="26712" xr:uid="{00000000-0005-0000-0000-0000454B0000}"/>
    <cellStyle name="40% - Accent2 10 3" xfId="11837" xr:uid="{00000000-0005-0000-0000-0000464B0000}"/>
    <cellStyle name="40% - Accent2 10 3 2" xfId="31669" xr:uid="{00000000-0005-0000-0000-0000474B0000}"/>
    <cellStyle name="40% - Accent2 10 4" xfId="21755" xr:uid="{00000000-0005-0000-0000-0000484B0000}"/>
    <cellStyle name="40% - Accent2 11" xfId="623" xr:uid="{00000000-0005-0000-0000-0000494B0000}"/>
    <cellStyle name="40% - Accent2 11 2" xfId="5600" xr:uid="{00000000-0005-0000-0000-00004A4B0000}"/>
    <cellStyle name="40% - Accent2 11 2 2" xfId="15514" xr:uid="{00000000-0005-0000-0000-00004B4B0000}"/>
    <cellStyle name="40% - Accent2 11 2 2 2" xfId="35346" xr:uid="{00000000-0005-0000-0000-00004C4B0000}"/>
    <cellStyle name="40% - Accent2 11 2 3" xfId="25432" xr:uid="{00000000-0005-0000-0000-00004D4B0000}"/>
    <cellStyle name="40% - Accent2 11 3" xfId="10557" xr:uid="{00000000-0005-0000-0000-00004E4B0000}"/>
    <cellStyle name="40% - Accent2 11 3 2" xfId="30389" xr:uid="{00000000-0005-0000-0000-00004F4B0000}"/>
    <cellStyle name="40% - Accent2 11 4" xfId="20475" xr:uid="{00000000-0005-0000-0000-0000504B0000}"/>
    <cellStyle name="40% - Accent2 12" xfId="3925" xr:uid="{00000000-0005-0000-0000-0000514B0000}"/>
    <cellStyle name="40% - Accent2 12 2" xfId="8882" xr:uid="{00000000-0005-0000-0000-0000524B0000}"/>
    <cellStyle name="40% - Accent2 12 2 2" xfId="18796" xr:uid="{00000000-0005-0000-0000-0000534B0000}"/>
    <cellStyle name="40% - Accent2 12 2 2 2" xfId="38628" xr:uid="{00000000-0005-0000-0000-0000544B0000}"/>
    <cellStyle name="40% - Accent2 12 2 3" xfId="28714" xr:uid="{00000000-0005-0000-0000-0000554B0000}"/>
    <cellStyle name="40% - Accent2 12 3" xfId="13839" xr:uid="{00000000-0005-0000-0000-0000564B0000}"/>
    <cellStyle name="40% - Accent2 12 3 2" xfId="33671" xr:uid="{00000000-0005-0000-0000-0000574B0000}"/>
    <cellStyle name="40% - Accent2 12 4" xfId="23757" xr:uid="{00000000-0005-0000-0000-0000584B0000}"/>
    <cellStyle name="40% - Accent2 13" xfId="4483" xr:uid="{00000000-0005-0000-0000-0000594B0000}"/>
    <cellStyle name="40% - Accent2 13 2" xfId="9440" xr:uid="{00000000-0005-0000-0000-00005A4B0000}"/>
    <cellStyle name="40% - Accent2 13 2 2" xfId="19354" xr:uid="{00000000-0005-0000-0000-00005B4B0000}"/>
    <cellStyle name="40% - Accent2 13 2 2 2" xfId="39186" xr:uid="{00000000-0005-0000-0000-00005C4B0000}"/>
    <cellStyle name="40% - Accent2 13 2 3" xfId="29272" xr:uid="{00000000-0005-0000-0000-00005D4B0000}"/>
    <cellStyle name="40% - Accent2 13 3" xfId="14397" xr:uid="{00000000-0005-0000-0000-00005E4B0000}"/>
    <cellStyle name="40% - Accent2 13 3 2" xfId="34229" xr:uid="{00000000-0005-0000-0000-00005F4B0000}"/>
    <cellStyle name="40% - Accent2 13 4" xfId="24315" xr:uid="{00000000-0005-0000-0000-0000604B0000}"/>
    <cellStyle name="40% - Accent2 14" xfId="5041" xr:uid="{00000000-0005-0000-0000-0000614B0000}"/>
    <cellStyle name="40% - Accent2 14 2" xfId="14955" xr:uid="{00000000-0005-0000-0000-0000624B0000}"/>
    <cellStyle name="40% - Accent2 14 2 2" xfId="34787" xr:uid="{00000000-0005-0000-0000-0000634B0000}"/>
    <cellStyle name="40% - Accent2 14 3" xfId="24873" xr:uid="{00000000-0005-0000-0000-0000644B0000}"/>
    <cellStyle name="40% - Accent2 15" xfId="9998" xr:uid="{00000000-0005-0000-0000-0000654B0000}"/>
    <cellStyle name="40% - Accent2 15 2" xfId="29830" xr:uid="{00000000-0005-0000-0000-0000664B0000}"/>
    <cellStyle name="40% - Accent2 16" xfId="19913" xr:uid="{00000000-0005-0000-0000-0000674B0000}"/>
    <cellStyle name="40% - Accent2 2" xfId="70" xr:uid="{00000000-0005-0000-0000-0000684B0000}"/>
    <cellStyle name="40% - Accent2 2 10" xfId="636" xr:uid="{00000000-0005-0000-0000-0000694B0000}"/>
    <cellStyle name="40% - Accent2 2 10 2" xfId="5613" xr:uid="{00000000-0005-0000-0000-00006A4B0000}"/>
    <cellStyle name="40% - Accent2 2 10 2 2" xfId="15527" xr:uid="{00000000-0005-0000-0000-00006B4B0000}"/>
    <cellStyle name="40% - Accent2 2 10 2 2 2" xfId="35359" xr:uid="{00000000-0005-0000-0000-00006C4B0000}"/>
    <cellStyle name="40% - Accent2 2 10 2 3" xfId="25445" xr:uid="{00000000-0005-0000-0000-00006D4B0000}"/>
    <cellStyle name="40% - Accent2 2 10 3" xfId="10570" xr:uid="{00000000-0005-0000-0000-00006E4B0000}"/>
    <cellStyle name="40% - Accent2 2 10 3 2" xfId="30402" xr:uid="{00000000-0005-0000-0000-00006F4B0000}"/>
    <cellStyle name="40% - Accent2 2 10 4" xfId="20488" xr:uid="{00000000-0005-0000-0000-0000704B0000}"/>
    <cellStyle name="40% - Accent2 2 11" xfId="3938" xr:uid="{00000000-0005-0000-0000-0000714B0000}"/>
    <cellStyle name="40% - Accent2 2 11 2" xfId="8895" xr:uid="{00000000-0005-0000-0000-0000724B0000}"/>
    <cellStyle name="40% - Accent2 2 11 2 2" xfId="18809" xr:uid="{00000000-0005-0000-0000-0000734B0000}"/>
    <cellStyle name="40% - Accent2 2 11 2 2 2" xfId="38641" xr:uid="{00000000-0005-0000-0000-0000744B0000}"/>
    <cellStyle name="40% - Accent2 2 11 2 3" xfId="28727" xr:uid="{00000000-0005-0000-0000-0000754B0000}"/>
    <cellStyle name="40% - Accent2 2 11 3" xfId="13852" xr:uid="{00000000-0005-0000-0000-0000764B0000}"/>
    <cellStyle name="40% - Accent2 2 11 3 2" xfId="33684" xr:uid="{00000000-0005-0000-0000-0000774B0000}"/>
    <cellStyle name="40% - Accent2 2 11 4" xfId="23770" xr:uid="{00000000-0005-0000-0000-0000784B0000}"/>
    <cellStyle name="40% - Accent2 2 12" xfId="4496" xr:uid="{00000000-0005-0000-0000-0000794B0000}"/>
    <cellStyle name="40% - Accent2 2 12 2" xfId="9453" xr:uid="{00000000-0005-0000-0000-00007A4B0000}"/>
    <cellStyle name="40% - Accent2 2 12 2 2" xfId="19367" xr:uid="{00000000-0005-0000-0000-00007B4B0000}"/>
    <cellStyle name="40% - Accent2 2 12 2 2 2" xfId="39199" xr:uid="{00000000-0005-0000-0000-00007C4B0000}"/>
    <cellStyle name="40% - Accent2 2 12 2 3" xfId="29285" xr:uid="{00000000-0005-0000-0000-00007D4B0000}"/>
    <cellStyle name="40% - Accent2 2 12 3" xfId="14410" xr:uid="{00000000-0005-0000-0000-00007E4B0000}"/>
    <cellStyle name="40% - Accent2 2 12 3 2" xfId="34242" xr:uid="{00000000-0005-0000-0000-00007F4B0000}"/>
    <cellStyle name="40% - Accent2 2 12 4" xfId="24328" xr:uid="{00000000-0005-0000-0000-0000804B0000}"/>
    <cellStyle name="40% - Accent2 2 13" xfId="5054" xr:uid="{00000000-0005-0000-0000-0000814B0000}"/>
    <cellStyle name="40% - Accent2 2 13 2" xfId="14968" xr:uid="{00000000-0005-0000-0000-0000824B0000}"/>
    <cellStyle name="40% - Accent2 2 13 2 2" xfId="34800" xr:uid="{00000000-0005-0000-0000-0000834B0000}"/>
    <cellStyle name="40% - Accent2 2 13 3" xfId="24886" xr:uid="{00000000-0005-0000-0000-0000844B0000}"/>
    <cellStyle name="40% - Accent2 2 14" xfId="10011" xr:uid="{00000000-0005-0000-0000-0000854B0000}"/>
    <cellStyle name="40% - Accent2 2 14 2" xfId="29843" xr:uid="{00000000-0005-0000-0000-0000864B0000}"/>
    <cellStyle name="40% - Accent2 2 15" xfId="19929" xr:uid="{00000000-0005-0000-0000-0000874B0000}"/>
    <cellStyle name="40% - Accent2 2 2" xfId="109" xr:uid="{00000000-0005-0000-0000-0000884B0000}"/>
    <cellStyle name="40% - Accent2 2 2 10" xfId="4535" xr:uid="{00000000-0005-0000-0000-0000894B0000}"/>
    <cellStyle name="40% - Accent2 2 2 10 2" xfId="9492" xr:uid="{00000000-0005-0000-0000-00008A4B0000}"/>
    <cellStyle name="40% - Accent2 2 2 10 2 2" xfId="19406" xr:uid="{00000000-0005-0000-0000-00008B4B0000}"/>
    <cellStyle name="40% - Accent2 2 2 10 2 2 2" xfId="39238" xr:uid="{00000000-0005-0000-0000-00008C4B0000}"/>
    <cellStyle name="40% - Accent2 2 2 10 2 3" xfId="29324" xr:uid="{00000000-0005-0000-0000-00008D4B0000}"/>
    <cellStyle name="40% - Accent2 2 2 10 3" xfId="14449" xr:uid="{00000000-0005-0000-0000-00008E4B0000}"/>
    <cellStyle name="40% - Accent2 2 2 10 3 2" xfId="34281" xr:uid="{00000000-0005-0000-0000-00008F4B0000}"/>
    <cellStyle name="40% - Accent2 2 2 10 4" xfId="24367" xr:uid="{00000000-0005-0000-0000-0000904B0000}"/>
    <cellStyle name="40% - Accent2 2 2 11" xfId="5093" xr:uid="{00000000-0005-0000-0000-0000914B0000}"/>
    <cellStyle name="40% - Accent2 2 2 11 2" xfId="15007" xr:uid="{00000000-0005-0000-0000-0000924B0000}"/>
    <cellStyle name="40% - Accent2 2 2 11 2 2" xfId="34839" xr:uid="{00000000-0005-0000-0000-0000934B0000}"/>
    <cellStyle name="40% - Accent2 2 2 11 3" xfId="24925" xr:uid="{00000000-0005-0000-0000-0000944B0000}"/>
    <cellStyle name="40% - Accent2 2 2 12" xfId="10050" xr:uid="{00000000-0005-0000-0000-0000954B0000}"/>
    <cellStyle name="40% - Accent2 2 2 12 2" xfId="29882" xr:uid="{00000000-0005-0000-0000-0000964B0000}"/>
    <cellStyle name="40% - Accent2 2 2 13" xfId="19968" xr:uid="{00000000-0005-0000-0000-0000974B0000}"/>
    <cellStyle name="40% - Accent2 2 2 2" xfId="177" xr:uid="{00000000-0005-0000-0000-0000984B0000}"/>
    <cellStyle name="40% - Accent2 2 2 2 10" xfId="5159" xr:uid="{00000000-0005-0000-0000-0000994B0000}"/>
    <cellStyle name="40% - Accent2 2 2 2 10 2" xfId="15073" xr:uid="{00000000-0005-0000-0000-00009A4B0000}"/>
    <cellStyle name="40% - Accent2 2 2 2 10 2 2" xfId="34905" xr:uid="{00000000-0005-0000-0000-00009B4B0000}"/>
    <cellStyle name="40% - Accent2 2 2 2 10 3" xfId="24991" xr:uid="{00000000-0005-0000-0000-00009C4B0000}"/>
    <cellStyle name="40% - Accent2 2 2 2 11" xfId="10116" xr:uid="{00000000-0005-0000-0000-00009D4B0000}"/>
    <cellStyle name="40% - Accent2 2 2 2 11 2" xfId="29948" xr:uid="{00000000-0005-0000-0000-00009E4B0000}"/>
    <cellStyle name="40% - Accent2 2 2 2 12" xfId="20034" xr:uid="{00000000-0005-0000-0000-00009F4B0000}"/>
    <cellStyle name="40% - Accent2 2 2 2 2" xfId="317" xr:uid="{00000000-0005-0000-0000-0000A04B0000}"/>
    <cellStyle name="40% - Accent2 2 2 2 2 10" xfId="10255" xr:uid="{00000000-0005-0000-0000-0000A14B0000}"/>
    <cellStyle name="40% - Accent2 2 2 2 2 10 2" xfId="30087" xr:uid="{00000000-0005-0000-0000-0000A24B0000}"/>
    <cellStyle name="40% - Accent2 2 2 2 2 11" xfId="20173" xr:uid="{00000000-0005-0000-0000-0000A34B0000}"/>
    <cellStyle name="40% - Accent2 2 2 2 2 2" xfId="599" xr:uid="{00000000-0005-0000-0000-0000A44B0000}"/>
    <cellStyle name="40% - Accent2 2 2 2 2 2 10" xfId="20452" xr:uid="{00000000-0005-0000-0000-0000A54B0000}"/>
    <cellStyle name="40% - Accent2 2 2 2 2 2 2" xfId="1864" xr:uid="{00000000-0005-0000-0000-0000A64B0000}"/>
    <cellStyle name="40% - Accent2 2 2 2 2 2 2 2" xfId="3877" xr:uid="{00000000-0005-0000-0000-0000A74B0000}"/>
    <cellStyle name="40% - Accent2 2 2 2 2 2 2 2 2" xfId="8834" xr:uid="{00000000-0005-0000-0000-0000A84B0000}"/>
    <cellStyle name="40% - Accent2 2 2 2 2 2 2 2 2 2" xfId="18748" xr:uid="{00000000-0005-0000-0000-0000A94B0000}"/>
    <cellStyle name="40% - Accent2 2 2 2 2 2 2 2 2 2 2" xfId="38580" xr:uid="{00000000-0005-0000-0000-0000AA4B0000}"/>
    <cellStyle name="40% - Accent2 2 2 2 2 2 2 2 2 3" xfId="28666" xr:uid="{00000000-0005-0000-0000-0000AB4B0000}"/>
    <cellStyle name="40% - Accent2 2 2 2 2 2 2 2 3" xfId="13791" xr:uid="{00000000-0005-0000-0000-0000AC4B0000}"/>
    <cellStyle name="40% - Accent2 2 2 2 2 2 2 2 3 2" xfId="33623" xr:uid="{00000000-0005-0000-0000-0000AD4B0000}"/>
    <cellStyle name="40% - Accent2 2 2 2 2 2 2 2 4" xfId="23709" xr:uid="{00000000-0005-0000-0000-0000AE4B0000}"/>
    <cellStyle name="40% - Accent2 2 2 2 2 2 2 3" xfId="6832" xr:uid="{00000000-0005-0000-0000-0000AF4B0000}"/>
    <cellStyle name="40% - Accent2 2 2 2 2 2 2 3 2" xfId="16746" xr:uid="{00000000-0005-0000-0000-0000B04B0000}"/>
    <cellStyle name="40% - Accent2 2 2 2 2 2 2 3 2 2" xfId="36578" xr:uid="{00000000-0005-0000-0000-0000B14B0000}"/>
    <cellStyle name="40% - Accent2 2 2 2 2 2 2 3 3" xfId="26664" xr:uid="{00000000-0005-0000-0000-0000B24B0000}"/>
    <cellStyle name="40% - Accent2 2 2 2 2 2 2 4" xfId="11789" xr:uid="{00000000-0005-0000-0000-0000B34B0000}"/>
    <cellStyle name="40% - Accent2 2 2 2 2 2 2 4 2" xfId="31621" xr:uid="{00000000-0005-0000-0000-0000B44B0000}"/>
    <cellStyle name="40% - Accent2 2 2 2 2 2 2 5" xfId="21707" xr:uid="{00000000-0005-0000-0000-0000B54B0000}"/>
    <cellStyle name="40% - Accent2 2 2 2 2 2 3" xfId="3181" xr:uid="{00000000-0005-0000-0000-0000B64B0000}"/>
    <cellStyle name="40% - Accent2 2 2 2 2 2 3 2" xfId="8138" xr:uid="{00000000-0005-0000-0000-0000B74B0000}"/>
    <cellStyle name="40% - Accent2 2 2 2 2 2 3 2 2" xfId="18052" xr:uid="{00000000-0005-0000-0000-0000B84B0000}"/>
    <cellStyle name="40% - Accent2 2 2 2 2 2 3 2 2 2" xfId="37884" xr:uid="{00000000-0005-0000-0000-0000B94B0000}"/>
    <cellStyle name="40% - Accent2 2 2 2 2 2 3 2 3" xfId="27970" xr:uid="{00000000-0005-0000-0000-0000BA4B0000}"/>
    <cellStyle name="40% - Accent2 2 2 2 2 2 3 3" xfId="13095" xr:uid="{00000000-0005-0000-0000-0000BB4B0000}"/>
    <cellStyle name="40% - Accent2 2 2 2 2 2 3 3 2" xfId="32927" xr:uid="{00000000-0005-0000-0000-0000BC4B0000}"/>
    <cellStyle name="40% - Accent2 2 2 2 2 2 3 4" xfId="23013" xr:uid="{00000000-0005-0000-0000-0000BD4B0000}"/>
    <cellStyle name="40% - Accent2 2 2 2 2 2 4" xfId="2587" xr:uid="{00000000-0005-0000-0000-0000BE4B0000}"/>
    <cellStyle name="40% - Accent2 2 2 2 2 2 4 2" xfId="7554" xr:uid="{00000000-0005-0000-0000-0000BF4B0000}"/>
    <cellStyle name="40% - Accent2 2 2 2 2 2 4 2 2" xfId="17468" xr:uid="{00000000-0005-0000-0000-0000C04B0000}"/>
    <cellStyle name="40% - Accent2 2 2 2 2 2 4 2 2 2" xfId="37300" xr:uid="{00000000-0005-0000-0000-0000C14B0000}"/>
    <cellStyle name="40% - Accent2 2 2 2 2 2 4 2 3" xfId="27386" xr:uid="{00000000-0005-0000-0000-0000C24B0000}"/>
    <cellStyle name="40% - Accent2 2 2 2 2 2 4 3" xfId="12511" xr:uid="{00000000-0005-0000-0000-0000C34B0000}"/>
    <cellStyle name="40% - Accent2 2 2 2 2 2 4 3 2" xfId="32343" xr:uid="{00000000-0005-0000-0000-0000C44B0000}"/>
    <cellStyle name="40% - Accent2 2 2 2 2 2 4 4" xfId="22429" xr:uid="{00000000-0005-0000-0000-0000C54B0000}"/>
    <cellStyle name="40% - Accent2 2 2 2 2 2 5" xfId="1160" xr:uid="{00000000-0005-0000-0000-0000C64B0000}"/>
    <cellStyle name="40% - Accent2 2 2 2 2 2 5 2" xfId="6136" xr:uid="{00000000-0005-0000-0000-0000C74B0000}"/>
    <cellStyle name="40% - Accent2 2 2 2 2 2 5 2 2" xfId="16050" xr:uid="{00000000-0005-0000-0000-0000C84B0000}"/>
    <cellStyle name="40% - Accent2 2 2 2 2 2 5 2 2 2" xfId="35882" xr:uid="{00000000-0005-0000-0000-0000C94B0000}"/>
    <cellStyle name="40% - Accent2 2 2 2 2 2 5 2 3" xfId="25968" xr:uid="{00000000-0005-0000-0000-0000CA4B0000}"/>
    <cellStyle name="40% - Accent2 2 2 2 2 2 5 3" xfId="11093" xr:uid="{00000000-0005-0000-0000-0000CB4B0000}"/>
    <cellStyle name="40% - Accent2 2 2 2 2 2 5 3 2" xfId="30925" xr:uid="{00000000-0005-0000-0000-0000CC4B0000}"/>
    <cellStyle name="40% - Accent2 2 2 2 2 2 5 4" xfId="21011" xr:uid="{00000000-0005-0000-0000-0000CD4B0000}"/>
    <cellStyle name="40% - Accent2 2 2 2 2 2 6" xfId="4461" xr:uid="{00000000-0005-0000-0000-0000CE4B0000}"/>
    <cellStyle name="40% - Accent2 2 2 2 2 2 6 2" xfId="9418" xr:uid="{00000000-0005-0000-0000-0000CF4B0000}"/>
    <cellStyle name="40% - Accent2 2 2 2 2 2 6 2 2" xfId="19332" xr:uid="{00000000-0005-0000-0000-0000D04B0000}"/>
    <cellStyle name="40% - Accent2 2 2 2 2 2 6 2 2 2" xfId="39164" xr:uid="{00000000-0005-0000-0000-0000D14B0000}"/>
    <cellStyle name="40% - Accent2 2 2 2 2 2 6 2 3" xfId="29250" xr:uid="{00000000-0005-0000-0000-0000D24B0000}"/>
    <cellStyle name="40% - Accent2 2 2 2 2 2 6 3" xfId="14375" xr:uid="{00000000-0005-0000-0000-0000D34B0000}"/>
    <cellStyle name="40% - Accent2 2 2 2 2 2 6 3 2" xfId="34207" xr:uid="{00000000-0005-0000-0000-0000D44B0000}"/>
    <cellStyle name="40% - Accent2 2 2 2 2 2 6 4" xfId="24293" xr:uid="{00000000-0005-0000-0000-0000D54B0000}"/>
    <cellStyle name="40% - Accent2 2 2 2 2 2 7" xfId="5019" xr:uid="{00000000-0005-0000-0000-0000D64B0000}"/>
    <cellStyle name="40% - Accent2 2 2 2 2 2 7 2" xfId="9976" xr:uid="{00000000-0005-0000-0000-0000D74B0000}"/>
    <cellStyle name="40% - Accent2 2 2 2 2 2 7 2 2" xfId="19890" xr:uid="{00000000-0005-0000-0000-0000D84B0000}"/>
    <cellStyle name="40% - Accent2 2 2 2 2 2 7 2 2 2" xfId="39722" xr:uid="{00000000-0005-0000-0000-0000D94B0000}"/>
    <cellStyle name="40% - Accent2 2 2 2 2 2 7 2 3" xfId="29808" xr:uid="{00000000-0005-0000-0000-0000DA4B0000}"/>
    <cellStyle name="40% - Accent2 2 2 2 2 2 7 3" xfId="14933" xr:uid="{00000000-0005-0000-0000-0000DB4B0000}"/>
    <cellStyle name="40% - Accent2 2 2 2 2 2 7 3 2" xfId="34765" xr:uid="{00000000-0005-0000-0000-0000DC4B0000}"/>
    <cellStyle name="40% - Accent2 2 2 2 2 2 7 4" xfId="24851" xr:uid="{00000000-0005-0000-0000-0000DD4B0000}"/>
    <cellStyle name="40% - Accent2 2 2 2 2 2 8" xfId="5577" xr:uid="{00000000-0005-0000-0000-0000DE4B0000}"/>
    <cellStyle name="40% - Accent2 2 2 2 2 2 8 2" xfId="15491" xr:uid="{00000000-0005-0000-0000-0000DF4B0000}"/>
    <cellStyle name="40% - Accent2 2 2 2 2 2 8 2 2" xfId="35323" xr:uid="{00000000-0005-0000-0000-0000E04B0000}"/>
    <cellStyle name="40% - Accent2 2 2 2 2 2 8 3" xfId="25409" xr:uid="{00000000-0005-0000-0000-0000E14B0000}"/>
    <cellStyle name="40% - Accent2 2 2 2 2 2 9" xfId="10534" xr:uid="{00000000-0005-0000-0000-0000E24B0000}"/>
    <cellStyle name="40% - Accent2 2 2 2 2 2 9 2" xfId="30366" xr:uid="{00000000-0005-0000-0000-0000E34B0000}"/>
    <cellStyle name="40% - Accent2 2 2 2 2 3" xfId="1505" xr:uid="{00000000-0005-0000-0000-0000E44B0000}"/>
    <cellStyle name="40% - Accent2 2 2 2 2 3 2" xfId="3518" xr:uid="{00000000-0005-0000-0000-0000E54B0000}"/>
    <cellStyle name="40% - Accent2 2 2 2 2 3 2 2" xfId="8475" xr:uid="{00000000-0005-0000-0000-0000E64B0000}"/>
    <cellStyle name="40% - Accent2 2 2 2 2 3 2 2 2" xfId="18389" xr:uid="{00000000-0005-0000-0000-0000E74B0000}"/>
    <cellStyle name="40% - Accent2 2 2 2 2 3 2 2 2 2" xfId="38221" xr:uid="{00000000-0005-0000-0000-0000E84B0000}"/>
    <cellStyle name="40% - Accent2 2 2 2 2 3 2 2 3" xfId="28307" xr:uid="{00000000-0005-0000-0000-0000E94B0000}"/>
    <cellStyle name="40% - Accent2 2 2 2 2 3 2 3" xfId="13432" xr:uid="{00000000-0005-0000-0000-0000EA4B0000}"/>
    <cellStyle name="40% - Accent2 2 2 2 2 3 2 3 2" xfId="33264" xr:uid="{00000000-0005-0000-0000-0000EB4B0000}"/>
    <cellStyle name="40% - Accent2 2 2 2 2 3 2 4" xfId="23350" xr:uid="{00000000-0005-0000-0000-0000EC4B0000}"/>
    <cellStyle name="40% - Accent2 2 2 2 2 3 3" xfId="6473" xr:uid="{00000000-0005-0000-0000-0000ED4B0000}"/>
    <cellStyle name="40% - Accent2 2 2 2 2 3 3 2" xfId="16387" xr:uid="{00000000-0005-0000-0000-0000EE4B0000}"/>
    <cellStyle name="40% - Accent2 2 2 2 2 3 3 2 2" xfId="36219" xr:uid="{00000000-0005-0000-0000-0000EF4B0000}"/>
    <cellStyle name="40% - Accent2 2 2 2 2 3 3 3" xfId="26305" xr:uid="{00000000-0005-0000-0000-0000F04B0000}"/>
    <cellStyle name="40% - Accent2 2 2 2 2 3 4" xfId="11430" xr:uid="{00000000-0005-0000-0000-0000F14B0000}"/>
    <cellStyle name="40% - Accent2 2 2 2 2 3 4 2" xfId="31262" xr:uid="{00000000-0005-0000-0000-0000F24B0000}"/>
    <cellStyle name="40% - Accent2 2 2 2 2 3 5" xfId="21348" xr:uid="{00000000-0005-0000-0000-0000F34B0000}"/>
    <cellStyle name="40% - Accent2 2 2 2 2 4" xfId="2900" xr:uid="{00000000-0005-0000-0000-0000F44B0000}"/>
    <cellStyle name="40% - Accent2 2 2 2 2 4 2" xfId="7859" xr:uid="{00000000-0005-0000-0000-0000F54B0000}"/>
    <cellStyle name="40% - Accent2 2 2 2 2 4 2 2" xfId="17773" xr:uid="{00000000-0005-0000-0000-0000F64B0000}"/>
    <cellStyle name="40% - Accent2 2 2 2 2 4 2 2 2" xfId="37605" xr:uid="{00000000-0005-0000-0000-0000F74B0000}"/>
    <cellStyle name="40% - Accent2 2 2 2 2 4 2 3" xfId="27691" xr:uid="{00000000-0005-0000-0000-0000F84B0000}"/>
    <cellStyle name="40% - Accent2 2 2 2 2 4 3" xfId="12816" xr:uid="{00000000-0005-0000-0000-0000F94B0000}"/>
    <cellStyle name="40% - Accent2 2 2 2 2 4 3 2" xfId="32648" xr:uid="{00000000-0005-0000-0000-0000FA4B0000}"/>
    <cellStyle name="40% - Accent2 2 2 2 2 4 4" xfId="22734" xr:uid="{00000000-0005-0000-0000-0000FB4B0000}"/>
    <cellStyle name="40% - Accent2 2 2 2 2 5" xfId="2228" xr:uid="{00000000-0005-0000-0000-0000FC4B0000}"/>
    <cellStyle name="40% - Accent2 2 2 2 2 5 2" xfId="7195" xr:uid="{00000000-0005-0000-0000-0000FD4B0000}"/>
    <cellStyle name="40% - Accent2 2 2 2 2 5 2 2" xfId="17109" xr:uid="{00000000-0005-0000-0000-0000FE4B0000}"/>
    <cellStyle name="40% - Accent2 2 2 2 2 5 2 2 2" xfId="36941" xr:uid="{00000000-0005-0000-0000-0000FF4B0000}"/>
    <cellStyle name="40% - Accent2 2 2 2 2 5 2 3" xfId="27027" xr:uid="{00000000-0005-0000-0000-0000004C0000}"/>
    <cellStyle name="40% - Accent2 2 2 2 2 5 3" xfId="12152" xr:uid="{00000000-0005-0000-0000-0000014C0000}"/>
    <cellStyle name="40% - Accent2 2 2 2 2 5 3 2" xfId="31984" xr:uid="{00000000-0005-0000-0000-0000024C0000}"/>
    <cellStyle name="40% - Accent2 2 2 2 2 5 4" xfId="22070" xr:uid="{00000000-0005-0000-0000-0000034C0000}"/>
    <cellStyle name="40% - Accent2 2 2 2 2 6" xfId="880" xr:uid="{00000000-0005-0000-0000-0000044C0000}"/>
    <cellStyle name="40% - Accent2 2 2 2 2 6 2" xfId="5857" xr:uid="{00000000-0005-0000-0000-0000054C0000}"/>
    <cellStyle name="40% - Accent2 2 2 2 2 6 2 2" xfId="15771" xr:uid="{00000000-0005-0000-0000-0000064C0000}"/>
    <cellStyle name="40% - Accent2 2 2 2 2 6 2 2 2" xfId="35603" xr:uid="{00000000-0005-0000-0000-0000074C0000}"/>
    <cellStyle name="40% - Accent2 2 2 2 2 6 2 3" xfId="25689" xr:uid="{00000000-0005-0000-0000-0000084C0000}"/>
    <cellStyle name="40% - Accent2 2 2 2 2 6 3" xfId="10814" xr:uid="{00000000-0005-0000-0000-0000094C0000}"/>
    <cellStyle name="40% - Accent2 2 2 2 2 6 3 2" xfId="30646" xr:uid="{00000000-0005-0000-0000-00000A4C0000}"/>
    <cellStyle name="40% - Accent2 2 2 2 2 6 4" xfId="20732" xr:uid="{00000000-0005-0000-0000-00000B4C0000}"/>
    <cellStyle name="40% - Accent2 2 2 2 2 7" xfId="4182" xr:uid="{00000000-0005-0000-0000-00000C4C0000}"/>
    <cellStyle name="40% - Accent2 2 2 2 2 7 2" xfId="9139" xr:uid="{00000000-0005-0000-0000-00000D4C0000}"/>
    <cellStyle name="40% - Accent2 2 2 2 2 7 2 2" xfId="19053" xr:uid="{00000000-0005-0000-0000-00000E4C0000}"/>
    <cellStyle name="40% - Accent2 2 2 2 2 7 2 2 2" xfId="38885" xr:uid="{00000000-0005-0000-0000-00000F4C0000}"/>
    <cellStyle name="40% - Accent2 2 2 2 2 7 2 3" xfId="28971" xr:uid="{00000000-0005-0000-0000-0000104C0000}"/>
    <cellStyle name="40% - Accent2 2 2 2 2 7 3" xfId="14096" xr:uid="{00000000-0005-0000-0000-0000114C0000}"/>
    <cellStyle name="40% - Accent2 2 2 2 2 7 3 2" xfId="33928" xr:uid="{00000000-0005-0000-0000-0000124C0000}"/>
    <cellStyle name="40% - Accent2 2 2 2 2 7 4" xfId="24014" xr:uid="{00000000-0005-0000-0000-0000134C0000}"/>
    <cellStyle name="40% - Accent2 2 2 2 2 8" xfId="4740" xr:uid="{00000000-0005-0000-0000-0000144C0000}"/>
    <cellStyle name="40% - Accent2 2 2 2 2 8 2" xfId="9697" xr:uid="{00000000-0005-0000-0000-0000154C0000}"/>
    <cellStyle name="40% - Accent2 2 2 2 2 8 2 2" xfId="19611" xr:uid="{00000000-0005-0000-0000-0000164C0000}"/>
    <cellStyle name="40% - Accent2 2 2 2 2 8 2 2 2" xfId="39443" xr:uid="{00000000-0005-0000-0000-0000174C0000}"/>
    <cellStyle name="40% - Accent2 2 2 2 2 8 2 3" xfId="29529" xr:uid="{00000000-0005-0000-0000-0000184C0000}"/>
    <cellStyle name="40% - Accent2 2 2 2 2 8 3" xfId="14654" xr:uid="{00000000-0005-0000-0000-0000194C0000}"/>
    <cellStyle name="40% - Accent2 2 2 2 2 8 3 2" xfId="34486" xr:uid="{00000000-0005-0000-0000-00001A4C0000}"/>
    <cellStyle name="40% - Accent2 2 2 2 2 8 4" xfId="24572" xr:uid="{00000000-0005-0000-0000-00001B4C0000}"/>
    <cellStyle name="40% - Accent2 2 2 2 2 9" xfId="5298" xr:uid="{00000000-0005-0000-0000-00001C4C0000}"/>
    <cellStyle name="40% - Accent2 2 2 2 2 9 2" xfId="15212" xr:uid="{00000000-0005-0000-0000-00001D4C0000}"/>
    <cellStyle name="40% - Accent2 2 2 2 2 9 2 2" xfId="35044" xr:uid="{00000000-0005-0000-0000-00001E4C0000}"/>
    <cellStyle name="40% - Accent2 2 2 2 2 9 3" xfId="25130" xr:uid="{00000000-0005-0000-0000-00001F4C0000}"/>
    <cellStyle name="40% - Accent2 2 2 2 3" xfId="460" xr:uid="{00000000-0005-0000-0000-0000204C0000}"/>
    <cellStyle name="40% - Accent2 2 2 2 3 10" xfId="20313" xr:uid="{00000000-0005-0000-0000-0000214C0000}"/>
    <cellStyle name="40% - Accent2 2 2 2 3 2" xfId="1684" xr:uid="{00000000-0005-0000-0000-0000224C0000}"/>
    <cellStyle name="40% - Accent2 2 2 2 3 2 2" xfId="3697" xr:uid="{00000000-0005-0000-0000-0000234C0000}"/>
    <cellStyle name="40% - Accent2 2 2 2 3 2 2 2" xfId="8654" xr:uid="{00000000-0005-0000-0000-0000244C0000}"/>
    <cellStyle name="40% - Accent2 2 2 2 3 2 2 2 2" xfId="18568" xr:uid="{00000000-0005-0000-0000-0000254C0000}"/>
    <cellStyle name="40% - Accent2 2 2 2 3 2 2 2 2 2" xfId="38400" xr:uid="{00000000-0005-0000-0000-0000264C0000}"/>
    <cellStyle name="40% - Accent2 2 2 2 3 2 2 2 3" xfId="28486" xr:uid="{00000000-0005-0000-0000-0000274C0000}"/>
    <cellStyle name="40% - Accent2 2 2 2 3 2 2 3" xfId="13611" xr:uid="{00000000-0005-0000-0000-0000284C0000}"/>
    <cellStyle name="40% - Accent2 2 2 2 3 2 2 3 2" xfId="33443" xr:uid="{00000000-0005-0000-0000-0000294C0000}"/>
    <cellStyle name="40% - Accent2 2 2 2 3 2 2 4" xfId="23529" xr:uid="{00000000-0005-0000-0000-00002A4C0000}"/>
    <cellStyle name="40% - Accent2 2 2 2 3 2 3" xfId="6652" xr:uid="{00000000-0005-0000-0000-00002B4C0000}"/>
    <cellStyle name="40% - Accent2 2 2 2 3 2 3 2" xfId="16566" xr:uid="{00000000-0005-0000-0000-00002C4C0000}"/>
    <cellStyle name="40% - Accent2 2 2 2 3 2 3 2 2" xfId="36398" xr:uid="{00000000-0005-0000-0000-00002D4C0000}"/>
    <cellStyle name="40% - Accent2 2 2 2 3 2 3 3" xfId="26484" xr:uid="{00000000-0005-0000-0000-00002E4C0000}"/>
    <cellStyle name="40% - Accent2 2 2 2 3 2 4" xfId="11609" xr:uid="{00000000-0005-0000-0000-00002F4C0000}"/>
    <cellStyle name="40% - Accent2 2 2 2 3 2 4 2" xfId="31441" xr:uid="{00000000-0005-0000-0000-0000304C0000}"/>
    <cellStyle name="40% - Accent2 2 2 2 3 2 5" xfId="21527" xr:uid="{00000000-0005-0000-0000-0000314C0000}"/>
    <cellStyle name="40% - Accent2 2 2 2 3 3" xfId="3042" xr:uid="{00000000-0005-0000-0000-0000324C0000}"/>
    <cellStyle name="40% - Accent2 2 2 2 3 3 2" xfId="7999" xr:uid="{00000000-0005-0000-0000-0000334C0000}"/>
    <cellStyle name="40% - Accent2 2 2 2 3 3 2 2" xfId="17913" xr:uid="{00000000-0005-0000-0000-0000344C0000}"/>
    <cellStyle name="40% - Accent2 2 2 2 3 3 2 2 2" xfId="37745" xr:uid="{00000000-0005-0000-0000-0000354C0000}"/>
    <cellStyle name="40% - Accent2 2 2 2 3 3 2 3" xfId="27831" xr:uid="{00000000-0005-0000-0000-0000364C0000}"/>
    <cellStyle name="40% - Accent2 2 2 2 3 3 3" xfId="12956" xr:uid="{00000000-0005-0000-0000-0000374C0000}"/>
    <cellStyle name="40% - Accent2 2 2 2 3 3 3 2" xfId="32788" xr:uid="{00000000-0005-0000-0000-0000384C0000}"/>
    <cellStyle name="40% - Accent2 2 2 2 3 3 4" xfId="22874" xr:uid="{00000000-0005-0000-0000-0000394C0000}"/>
    <cellStyle name="40% - Accent2 2 2 2 3 4" xfId="2407" xr:uid="{00000000-0005-0000-0000-00003A4C0000}"/>
    <cellStyle name="40% - Accent2 2 2 2 3 4 2" xfId="7374" xr:uid="{00000000-0005-0000-0000-00003B4C0000}"/>
    <cellStyle name="40% - Accent2 2 2 2 3 4 2 2" xfId="17288" xr:uid="{00000000-0005-0000-0000-00003C4C0000}"/>
    <cellStyle name="40% - Accent2 2 2 2 3 4 2 2 2" xfId="37120" xr:uid="{00000000-0005-0000-0000-00003D4C0000}"/>
    <cellStyle name="40% - Accent2 2 2 2 3 4 2 3" xfId="27206" xr:uid="{00000000-0005-0000-0000-00003E4C0000}"/>
    <cellStyle name="40% - Accent2 2 2 2 3 4 3" xfId="12331" xr:uid="{00000000-0005-0000-0000-00003F4C0000}"/>
    <cellStyle name="40% - Accent2 2 2 2 3 4 3 2" xfId="32163" xr:uid="{00000000-0005-0000-0000-0000404C0000}"/>
    <cellStyle name="40% - Accent2 2 2 2 3 4 4" xfId="22249" xr:uid="{00000000-0005-0000-0000-0000414C0000}"/>
    <cellStyle name="40% - Accent2 2 2 2 3 5" xfId="1021" xr:uid="{00000000-0005-0000-0000-0000424C0000}"/>
    <cellStyle name="40% - Accent2 2 2 2 3 5 2" xfId="5997" xr:uid="{00000000-0005-0000-0000-0000434C0000}"/>
    <cellStyle name="40% - Accent2 2 2 2 3 5 2 2" xfId="15911" xr:uid="{00000000-0005-0000-0000-0000444C0000}"/>
    <cellStyle name="40% - Accent2 2 2 2 3 5 2 2 2" xfId="35743" xr:uid="{00000000-0005-0000-0000-0000454C0000}"/>
    <cellStyle name="40% - Accent2 2 2 2 3 5 2 3" xfId="25829" xr:uid="{00000000-0005-0000-0000-0000464C0000}"/>
    <cellStyle name="40% - Accent2 2 2 2 3 5 3" xfId="10954" xr:uid="{00000000-0005-0000-0000-0000474C0000}"/>
    <cellStyle name="40% - Accent2 2 2 2 3 5 3 2" xfId="30786" xr:uid="{00000000-0005-0000-0000-0000484C0000}"/>
    <cellStyle name="40% - Accent2 2 2 2 3 5 4" xfId="20872" xr:uid="{00000000-0005-0000-0000-0000494C0000}"/>
    <cellStyle name="40% - Accent2 2 2 2 3 6" xfId="4322" xr:uid="{00000000-0005-0000-0000-00004A4C0000}"/>
    <cellStyle name="40% - Accent2 2 2 2 3 6 2" xfId="9279" xr:uid="{00000000-0005-0000-0000-00004B4C0000}"/>
    <cellStyle name="40% - Accent2 2 2 2 3 6 2 2" xfId="19193" xr:uid="{00000000-0005-0000-0000-00004C4C0000}"/>
    <cellStyle name="40% - Accent2 2 2 2 3 6 2 2 2" xfId="39025" xr:uid="{00000000-0005-0000-0000-00004D4C0000}"/>
    <cellStyle name="40% - Accent2 2 2 2 3 6 2 3" xfId="29111" xr:uid="{00000000-0005-0000-0000-00004E4C0000}"/>
    <cellStyle name="40% - Accent2 2 2 2 3 6 3" xfId="14236" xr:uid="{00000000-0005-0000-0000-00004F4C0000}"/>
    <cellStyle name="40% - Accent2 2 2 2 3 6 3 2" xfId="34068" xr:uid="{00000000-0005-0000-0000-0000504C0000}"/>
    <cellStyle name="40% - Accent2 2 2 2 3 6 4" xfId="24154" xr:uid="{00000000-0005-0000-0000-0000514C0000}"/>
    <cellStyle name="40% - Accent2 2 2 2 3 7" xfId="4880" xr:uid="{00000000-0005-0000-0000-0000524C0000}"/>
    <cellStyle name="40% - Accent2 2 2 2 3 7 2" xfId="9837" xr:uid="{00000000-0005-0000-0000-0000534C0000}"/>
    <cellStyle name="40% - Accent2 2 2 2 3 7 2 2" xfId="19751" xr:uid="{00000000-0005-0000-0000-0000544C0000}"/>
    <cellStyle name="40% - Accent2 2 2 2 3 7 2 2 2" xfId="39583" xr:uid="{00000000-0005-0000-0000-0000554C0000}"/>
    <cellStyle name="40% - Accent2 2 2 2 3 7 2 3" xfId="29669" xr:uid="{00000000-0005-0000-0000-0000564C0000}"/>
    <cellStyle name="40% - Accent2 2 2 2 3 7 3" xfId="14794" xr:uid="{00000000-0005-0000-0000-0000574C0000}"/>
    <cellStyle name="40% - Accent2 2 2 2 3 7 3 2" xfId="34626" xr:uid="{00000000-0005-0000-0000-0000584C0000}"/>
    <cellStyle name="40% - Accent2 2 2 2 3 7 4" xfId="24712" xr:uid="{00000000-0005-0000-0000-0000594C0000}"/>
    <cellStyle name="40% - Accent2 2 2 2 3 8" xfId="5438" xr:uid="{00000000-0005-0000-0000-00005A4C0000}"/>
    <cellStyle name="40% - Accent2 2 2 2 3 8 2" xfId="15352" xr:uid="{00000000-0005-0000-0000-00005B4C0000}"/>
    <cellStyle name="40% - Accent2 2 2 2 3 8 2 2" xfId="35184" xr:uid="{00000000-0005-0000-0000-00005C4C0000}"/>
    <cellStyle name="40% - Accent2 2 2 2 3 8 3" xfId="25270" xr:uid="{00000000-0005-0000-0000-00005D4C0000}"/>
    <cellStyle name="40% - Accent2 2 2 2 3 9" xfId="10395" xr:uid="{00000000-0005-0000-0000-00005E4C0000}"/>
    <cellStyle name="40% - Accent2 2 2 2 3 9 2" xfId="30227" xr:uid="{00000000-0005-0000-0000-00005F4C0000}"/>
    <cellStyle name="40% - Accent2 2 2 2 4" xfId="1325" xr:uid="{00000000-0005-0000-0000-0000604C0000}"/>
    <cellStyle name="40% - Accent2 2 2 2 4 2" xfId="3338" xr:uid="{00000000-0005-0000-0000-0000614C0000}"/>
    <cellStyle name="40% - Accent2 2 2 2 4 2 2" xfId="8295" xr:uid="{00000000-0005-0000-0000-0000624C0000}"/>
    <cellStyle name="40% - Accent2 2 2 2 4 2 2 2" xfId="18209" xr:uid="{00000000-0005-0000-0000-0000634C0000}"/>
    <cellStyle name="40% - Accent2 2 2 2 4 2 2 2 2" xfId="38041" xr:uid="{00000000-0005-0000-0000-0000644C0000}"/>
    <cellStyle name="40% - Accent2 2 2 2 4 2 2 3" xfId="28127" xr:uid="{00000000-0005-0000-0000-0000654C0000}"/>
    <cellStyle name="40% - Accent2 2 2 2 4 2 3" xfId="13252" xr:uid="{00000000-0005-0000-0000-0000664C0000}"/>
    <cellStyle name="40% - Accent2 2 2 2 4 2 3 2" xfId="33084" xr:uid="{00000000-0005-0000-0000-0000674C0000}"/>
    <cellStyle name="40% - Accent2 2 2 2 4 2 4" xfId="23170" xr:uid="{00000000-0005-0000-0000-0000684C0000}"/>
    <cellStyle name="40% - Accent2 2 2 2 4 3" xfId="6293" xr:uid="{00000000-0005-0000-0000-0000694C0000}"/>
    <cellStyle name="40% - Accent2 2 2 2 4 3 2" xfId="16207" xr:uid="{00000000-0005-0000-0000-00006A4C0000}"/>
    <cellStyle name="40% - Accent2 2 2 2 4 3 2 2" xfId="36039" xr:uid="{00000000-0005-0000-0000-00006B4C0000}"/>
    <cellStyle name="40% - Accent2 2 2 2 4 3 3" xfId="26125" xr:uid="{00000000-0005-0000-0000-00006C4C0000}"/>
    <cellStyle name="40% - Accent2 2 2 2 4 4" xfId="11250" xr:uid="{00000000-0005-0000-0000-00006D4C0000}"/>
    <cellStyle name="40% - Accent2 2 2 2 4 4 2" xfId="31082" xr:uid="{00000000-0005-0000-0000-00006E4C0000}"/>
    <cellStyle name="40% - Accent2 2 2 2 4 5" xfId="21168" xr:uid="{00000000-0005-0000-0000-00006F4C0000}"/>
    <cellStyle name="40% - Accent2 2 2 2 5" xfId="2760" xr:uid="{00000000-0005-0000-0000-0000704C0000}"/>
    <cellStyle name="40% - Accent2 2 2 2 5 2" xfId="7720" xr:uid="{00000000-0005-0000-0000-0000714C0000}"/>
    <cellStyle name="40% - Accent2 2 2 2 5 2 2" xfId="17634" xr:uid="{00000000-0005-0000-0000-0000724C0000}"/>
    <cellStyle name="40% - Accent2 2 2 2 5 2 2 2" xfId="37466" xr:uid="{00000000-0005-0000-0000-0000734C0000}"/>
    <cellStyle name="40% - Accent2 2 2 2 5 2 3" xfId="27552" xr:uid="{00000000-0005-0000-0000-0000744C0000}"/>
    <cellStyle name="40% - Accent2 2 2 2 5 3" xfId="12677" xr:uid="{00000000-0005-0000-0000-0000754C0000}"/>
    <cellStyle name="40% - Accent2 2 2 2 5 3 2" xfId="32509" xr:uid="{00000000-0005-0000-0000-0000764C0000}"/>
    <cellStyle name="40% - Accent2 2 2 2 5 4" xfId="22595" xr:uid="{00000000-0005-0000-0000-0000774C0000}"/>
    <cellStyle name="40% - Accent2 2 2 2 6" xfId="2048" xr:uid="{00000000-0005-0000-0000-0000784C0000}"/>
    <cellStyle name="40% - Accent2 2 2 2 6 2" xfId="7015" xr:uid="{00000000-0005-0000-0000-0000794C0000}"/>
    <cellStyle name="40% - Accent2 2 2 2 6 2 2" xfId="16929" xr:uid="{00000000-0005-0000-0000-00007A4C0000}"/>
    <cellStyle name="40% - Accent2 2 2 2 6 2 2 2" xfId="36761" xr:uid="{00000000-0005-0000-0000-00007B4C0000}"/>
    <cellStyle name="40% - Accent2 2 2 2 6 2 3" xfId="26847" xr:uid="{00000000-0005-0000-0000-00007C4C0000}"/>
    <cellStyle name="40% - Accent2 2 2 2 6 3" xfId="11972" xr:uid="{00000000-0005-0000-0000-00007D4C0000}"/>
    <cellStyle name="40% - Accent2 2 2 2 6 3 2" xfId="31804" xr:uid="{00000000-0005-0000-0000-00007E4C0000}"/>
    <cellStyle name="40% - Accent2 2 2 2 6 4" xfId="21890" xr:uid="{00000000-0005-0000-0000-00007F4C0000}"/>
    <cellStyle name="40% - Accent2 2 2 2 7" xfId="741" xr:uid="{00000000-0005-0000-0000-0000804C0000}"/>
    <cellStyle name="40% - Accent2 2 2 2 7 2" xfId="5718" xr:uid="{00000000-0005-0000-0000-0000814C0000}"/>
    <cellStyle name="40% - Accent2 2 2 2 7 2 2" xfId="15632" xr:uid="{00000000-0005-0000-0000-0000824C0000}"/>
    <cellStyle name="40% - Accent2 2 2 2 7 2 2 2" xfId="35464" xr:uid="{00000000-0005-0000-0000-0000834C0000}"/>
    <cellStyle name="40% - Accent2 2 2 2 7 2 3" xfId="25550" xr:uid="{00000000-0005-0000-0000-0000844C0000}"/>
    <cellStyle name="40% - Accent2 2 2 2 7 3" xfId="10675" xr:uid="{00000000-0005-0000-0000-0000854C0000}"/>
    <cellStyle name="40% - Accent2 2 2 2 7 3 2" xfId="30507" xr:uid="{00000000-0005-0000-0000-0000864C0000}"/>
    <cellStyle name="40% - Accent2 2 2 2 7 4" xfId="20593" xr:uid="{00000000-0005-0000-0000-0000874C0000}"/>
    <cellStyle name="40% - Accent2 2 2 2 8" xfId="4043" xr:uid="{00000000-0005-0000-0000-0000884C0000}"/>
    <cellStyle name="40% - Accent2 2 2 2 8 2" xfId="9000" xr:uid="{00000000-0005-0000-0000-0000894C0000}"/>
    <cellStyle name="40% - Accent2 2 2 2 8 2 2" xfId="18914" xr:uid="{00000000-0005-0000-0000-00008A4C0000}"/>
    <cellStyle name="40% - Accent2 2 2 2 8 2 2 2" xfId="38746" xr:uid="{00000000-0005-0000-0000-00008B4C0000}"/>
    <cellStyle name="40% - Accent2 2 2 2 8 2 3" xfId="28832" xr:uid="{00000000-0005-0000-0000-00008C4C0000}"/>
    <cellStyle name="40% - Accent2 2 2 2 8 3" xfId="13957" xr:uid="{00000000-0005-0000-0000-00008D4C0000}"/>
    <cellStyle name="40% - Accent2 2 2 2 8 3 2" xfId="33789" xr:uid="{00000000-0005-0000-0000-00008E4C0000}"/>
    <cellStyle name="40% - Accent2 2 2 2 8 4" xfId="23875" xr:uid="{00000000-0005-0000-0000-00008F4C0000}"/>
    <cellStyle name="40% - Accent2 2 2 2 9" xfId="4601" xr:uid="{00000000-0005-0000-0000-0000904C0000}"/>
    <cellStyle name="40% - Accent2 2 2 2 9 2" xfId="9558" xr:uid="{00000000-0005-0000-0000-0000914C0000}"/>
    <cellStyle name="40% - Accent2 2 2 2 9 2 2" xfId="19472" xr:uid="{00000000-0005-0000-0000-0000924C0000}"/>
    <cellStyle name="40% - Accent2 2 2 2 9 2 2 2" xfId="39304" xr:uid="{00000000-0005-0000-0000-0000934C0000}"/>
    <cellStyle name="40% - Accent2 2 2 2 9 2 3" xfId="29390" xr:uid="{00000000-0005-0000-0000-0000944C0000}"/>
    <cellStyle name="40% - Accent2 2 2 2 9 3" xfId="14515" xr:uid="{00000000-0005-0000-0000-0000954C0000}"/>
    <cellStyle name="40% - Accent2 2 2 2 9 3 2" xfId="34347" xr:uid="{00000000-0005-0000-0000-0000964C0000}"/>
    <cellStyle name="40% - Accent2 2 2 2 9 4" xfId="24433" xr:uid="{00000000-0005-0000-0000-0000974C0000}"/>
    <cellStyle name="40% - Accent2 2 2 3" xfId="251" xr:uid="{00000000-0005-0000-0000-0000984C0000}"/>
    <cellStyle name="40% - Accent2 2 2 3 10" xfId="10189" xr:uid="{00000000-0005-0000-0000-0000994C0000}"/>
    <cellStyle name="40% - Accent2 2 2 3 10 2" xfId="30021" xr:uid="{00000000-0005-0000-0000-00009A4C0000}"/>
    <cellStyle name="40% - Accent2 2 2 3 11" xfId="20107" xr:uid="{00000000-0005-0000-0000-00009B4C0000}"/>
    <cellStyle name="40% - Accent2 2 2 3 2" xfId="533" xr:uid="{00000000-0005-0000-0000-00009C4C0000}"/>
    <cellStyle name="40% - Accent2 2 2 3 2 10" xfId="20386" xr:uid="{00000000-0005-0000-0000-00009D4C0000}"/>
    <cellStyle name="40% - Accent2 2 2 3 2 2" xfId="1774" xr:uid="{00000000-0005-0000-0000-00009E4C0000}"/>
    <cellStyle name="40% - Accent2 2 2 3 2 2 2" xfId="3787" xr:uid="{00000000-0005-0000-0000-00009F4C0000}"/>
    <cellStyle name="40% - Accent2 2 2 3 2 2 2 2" xfId="8744" xr:uid="{00000000-0005-0000-0000-0000A04C0000}"/>
    <cellStyle name="40% - Accent2 2 2 3 2 2 2 2 2" xfId="18658" xr:uid="{00000000-0005-0000-0000-0000A14C0000}"/>
    <cellStyle name="40% - Accent2 2 2 3 2 2 2 2 2 2" xfId="38490" xr:uid="{00000000-0005-0000-0000-0000A24C0000}"/>
    <cellStyle name="40% - Accent2 2 2 3 2 2 2 2 3" xfId="28576" xr:uid="{00000000-0005-0000-0000-0000A34C0000}"/>
    <cellStyle name="40% - Accent2 2 2 3 2 2 2 3" xfId="13701" xr:uid="{00000000-0005-0000-0000-0000A44C0000}"/>
    <cellStyle name="40% - Accent2 2 2 3 2 2 2 3 2" xfId="33533" xr:uid="{00000000-0005-0000-0000-0000A54C0000}"/>
    <cellStyle name="40% - Accent2 2 2 3 2 2 2 4" xfId="23619" xr:uid="{00000000-0005-0000-0000-0000A64C0000}"/>
    <cellStyle name="40% - Accent2 2 2 3 2 2 3" xfId="6742" xr:uid="{00000000-0005-0000-0000-0000A74C0000}"/>
    <cellStyle name="40% - Accent2 2 2 3 2 2 3 2" xfId="16656" xr:uid="{00000000-0005-0000-0000-0000A84C0000}"/>
    <cellStyle name="40% - Accent2 2 2 3 2 2 3 2 2" xfId="36488" xr:uid="{00000000-0005-0000-0000-0000A94C0000}"/>
    <cellStyle name="40% - Accent2 2 2 3 2 2 3 3" xfId="26574" xr:uid="{00000000-0005-0000-0000-0000AA4C0000}"/>
    <cellStyle name="40% - Accent2 2 2 3 2 2 4" xfId="11699" xr:uid="{00000000-0005-0000-0000-0000AB4C0000}"/>
    <cellStyle name="40% - Accent2 2 2 3 2 2 4 2" xfId="31531" xr:uid="{00000000-0005-0000-0000-0000AC4C0000}"/>
    <cellStyle name="40% - Accent2 2 2 3 2 2 5" xfId="21617" xr:uid="{00000000-0005-0000-0000-0000AD4C0000}"/>
    <cellStyle name="40% - Accent2 2 2 3 2 3" xfId="3115" xr:uid="{00000000-0005-0000-0000-0000AE4C0000}"/>
    <cellStyle name="40% - Accent2 2 2 3 2 3 2" xfId="8072" xr:uid="{00000000-0005-0000-0000-0000AF4C0000}"/>
    <cellStyle name="40% - Accent2 2 2 3 2 3 2 2" xfId="17986" xr:uid="{00000000-0005-0000-0000-0000B04C0000}"/>
    <cellStyle name="40% - Accent2 2 2 3 2 3 2 2 2" xfId="37818" xr:uid="{00000000-0005-0000-0000-0000B14C0000}"/>
    <cellStyle name="40% - Accent2 2 2 3 2 3 2 3" xfId="27904" xr:uid="{00000000-0005-0000-0000-0000B24C0000}"/>
    <cellStyle name="40% - Accent2 2 2 3 2 3 3" xfId="13029" xr:uid="{00000000-0005-0000-0000-0000B34C0000}"/>
    <cellStyle name="40% - Accent2 2 2 3 2 3 3 2" xfId="32861" xr:uid="{00000000-0005-0000-0000-0000B44C0000}"/>
    <cellStyle name="40% - Accent2 2 2 3 2 3 4" xfId="22947" xr:uid="{00000000-0005-0000-0000-0000B54C0000}"/>
    <cellStyle name="40% - Accent2 2 2 3 2 4" xfId="2497" xr:uid="{00000000-0005-0000-0000-0000B64C0000}"/>
    <cellStyle name="40% - Accent2 2 2 3 2 4 2" xfId="7464" xr:uid="{00000000-0005-0000-0000-0000B74C0000}"/>
    <cellStyle name="40% - Accent2 2 2 3 2 4 2 2" xfId="17378" xr:uid="{00000000-0005-0000-0000-0000B84C0000}"/>
    <cellStyle name="40% - Accent2 2 2 3 2 4 2 2 2" xfId="37210" xr:uid="{00000000-0005-0000-0000-0000B94C0000}"/>
    <cellStyle name="40% - Accent2 2 2 3 2 4 2 3" xfId="27296" xr:uid="{00000000-0005-0000-0000-0000BA4C0000}"/>
    <cellStyle name="40% - Accent2 2 2 3 2 4 3" xfId="12421" xr:uid="{00000000-0005-0000-0000-0000BB4C0000}"/>
    <cellStyle name="40% - Accent2 2 2 3 2 4 3 2" xfId="32253" xr:uid="{00000000-0005-0000-0000-0000BC4C0000}"/>
    <cellStyle name="40% - Accent2 2 2 3 2 4 4" xfId="22339" xr:uid="{00000000-0005-0000-0000-0000BD4C0000}"/>
    <cellStyle name="40% - Accent2 2 2 3 2 5" xfId="1094" xr:uid="{00000000-0005-0000-0000-0000BE4C0000}"/>
    <cellStyle name="40% - Accent2 2 2 3 2 5 2" xfId="6070" xr:uid="{00000000-0005-0000-0000-0000BF4C0000}"/>
    <cellStyle name="40% - Accent2 2 2 3 2 5 2 2" xfId="15984" xr:uid="{00000000-0005-0000-0000-0000C04C0000}"/>
    <cellStyle name="40% - Accent2 2 2 3 2 5 2 2 2" xfId="35816" xr:uid="{00000000-0005-0000-0000-0000C14C0000}"/>
    <cellStyle name="40% - Accent2 2 2 3 2 5 2 3" xfId="25902" xr:uid="{00000000-0005-0000-0000-0000C24C0000}"/>
    <cellStyle name="40% - Accent2 2 2 3 2 5 3" xfId="11027" xr:uid="{00000000-0005-0000-0000-0000C34C0000}"/>
    <cellStyle name="40% - Accent2 2 2 3 2 5 3 2" xfId="30859" xr:uid="{00000000-0005-0000-0000-0000C44C0000}"/>
    <cellStyle name="40% - Accent2 2 2 3 2 5 4" xfId="20945" xr:uid="{00000000-0005-0000-0000-0000C54C0000}"/>
    <cellStyle name="40% - Accent2 2 2 3 2 6" xfId="4395" xr:uid="{00000000-0005-0000-0000-0000C64C0000}"/>
    <cellStyle name="40% - Accent2 2 2 3 2 6 2" xfId="9352" xr:uid="{00000000-0005-0000-0000-0000C74C0000}"/>
    <cellStyle name="40% - Accent2 2 2 3 2 6 2 2" xfId="19266" xr:uid="{00000000-0005-0000-0000-0000C84C0000}"/>
    <cellStyle name="40% - Accent2 2 2 3 2 6 2 2 2" xfId="39098" xr:uid="{00000000-0005-0000-0000-0000C94C0000}"/>
    <cellStyle name="40% - Accent2 2 2 3 2 6 2 3" xfId="29184" xr:uid="{00000000-0005-0000-0000-0000CA4C0000}"/>
    <cellStyle name="40% - Accent2 2 2 3 2 6 3" xfId="14309" xr:uid="{00000000-0005-0000-0000-0000CB4C0000}"/>
    <cellStyle name="40% - Accent2 2 2 3 2 6 3 2" xfId="34141" xr:uid="{00000000-0005-0000-0000-0000CC4C0000}"/>
    <cellStyle name="40% - Accent2 2 2 3 2 6 4" xfId="24227" xr:uid="{00000000-0005-0000-0000-0000CD4C0000}"/>
    <cellStyle name="40% - Accent2 2 2 3 2 7" xfId="4953" xr:uid="{00000000-0005-0000-0000-0000CE4C0000}"/>
    <cellStyle name="40% - Accent2 2 2 3 2 7 2" xfId="9910" xr:uid="{00000000-0005-0000-0000-0000CF4C0000}"/>
    <cellStyle name="40% - Accent2 2 2 3 2 7 2 2" xfId="19824" xr:uid="{00000000-0005-0000-0000-0000D04C0000}"/>
    <cellStyle name="40% - Accent2 2 2 3 2 7 2 2 2" xfId="39656" xr:uid="{00000000-0005-0000-0000-0000D14C0000}"/>
    <cellStyle name="40% - Accent2 2 2 3 2 7 2 3" xfId="29742" xr:uid="{00000000-0005-0000-0000-0000D24C0000}"/>
    <cellStyle name="40% - Accent2 2 2 3 2 7 3" xfId="14867" xr:uid="{00000000-0005-0000-0000-0000D34C0000}"/>
    <cellStyle name="40% - Accent2 2 2 3 2 7 3 2" xfId="34699" xr:uid="{00000000-0005-0000-0000-0000D44C0000}"/>
    <cellStyle name="40% - Accent2 2 2 3 2 7 4" xfId="24785" xr:uid="{00000000-0005-0000-0000-0000D54C0000}"/>
    <cellStyle name="40% - Accent2 2 2 3 2 8" xfId="5511" xr:uid="{00000000-0005-0000-0000-0000D64C0000}"/>
    <cellStyle name="40% - Accent2 2 2 3 2 8 2" xfId="15425" xr:uid="{00000000-0005-0000-0000-0000D74C0000}"/>
    <cellStyle name="40% - Accent2 2 2 3 2 8 2 2" xfId="35257" xr:uid="{00000000-0005-0000-0000-0000D84C0000}"/>
    <cellStyle name="40% - Accent2 2 2 3 2 8 3" xfId="25343" xr:uid="{00000000-0005-0000-0000-0000D94C0000}"/>
    <cellStyle name="40% - Accent2 2 2 3 2 9" xfId="10468" xr:uid="{00000000-0005-0000-0000-0000DA4C0000}"/>
    <cellStyle name="40% - Accent2 2 2 3 2 9 2" xfId="30300" xr:uid="{00000000-0005-0000-0000-0000DB4C0000}"/>
    <cellStyle name="40% - Accent2 2 2 3 3" xfId="1415" xr:uid="{00000000-0005-0000-0000-0000DC4C0000}"/>
    <cellStyle name="40% - Accent2 2 2 3 3 2" xfId="3428" xr:uid="{00000000-0005-0000-0000-0000DD4C0000}"/>
    <cellStyle name="40% - Accent2 2 2 3 3 2 2" xfId="8385" xr:uid="{00000000-0005-0000-0000-0000DE4C0000}"/>
    <cellStyle name="40% - Accent2 2 2 3 3 2 2 2" xfId="18299" xr:uid="{00000000-0005-0000-0000-0000DF4C0000}"/>
    <cellStyle name="40% - Accent2 2 2 3 3 2 2 2 2" xfId="38131" xr:uid="{00000000-0005-0000-0000-0000E04C0000}"/>
    <cellStyle name="40% - Accent2 2 2 3 3 2 2 3" xfId="28217" xr:uid="{00000000-0005-0000-0000-0000E14C0000}"/>
    <cellStyle name="40% - Accent2 2 2 3 3 2 3" xfId="13342" xr:uid="{00000000-0005-0000-0000-0000E24C0000}"/>
    <cellStyle name="40% - Accent2 2 2 3 3 2 3 2" xfId="33174" xr:uid="{00000000-0005-0000-0000-0000E34C0000}"/>
    <cellStyle name="40% - Accent2 2 2 3 3 2 4" xfId="23260" xr:uid="{00000000-0005-0000-0000-0000E44C0000}"/>
    <cellStyle name="40% - Accent2 2 2 3 3 3" xfId="6383" xr:uid="{00000000-0005-0000-0000-0000E54C0000}"/>
    <cellStyle name="40% - Accent2 2 2 3 3 3 2" xfId="16297" xr:uid="{00000000-0005-0000-0000-0000E64C0000}"/>
    <cellStyle name="40% - Accent2 2 2 3 3 3 2 2" xfId="36129" xr:uid="{00000000-0005-0000-0000-0000E74C0000}"/>
    <cellStyle name="40% - Accent2 2 2 3 3 3 3" xfId="26215" xr:uid="{00000000-0005-0000-0000-0000E84C0000}"/>
    <cellStyle name="40% - Accent2 2 2 3 3 4" xfId="11340" xr:uid="{00000000-0005-0000-0000-0000E94C0000}"/>
    <cellStyle name="40% - Accent2 2 2 3 3 4 2" xfId="31172" xr:uid="{00000000-0005-0000-0000-0000EA4C0000}"/>
    <cellStyle name="40% - Accent2 2 2 3 3 5" xfId="21258" xr:uid="{00000000-0005-0000-0000-0000EB4C0000}"/>
    <cellStyle name="40% - Accent2 2 2 3 4" xfId="2834" xr:uid="{00000000-0005-0000-0000-0000EC4C0000}"/>
    <cellStyle name="40% - Accent2 2 2 3 4 2" xfId="7793" xr:uid="{00000000-0005-0000-0000-0000ED4C0000}"/>
    <cellStyle name="40% - Accent2 2 2 3 4 2 2" xfId="17707" xr:uid="{00000000-0005-0000-0000-0000EE4C0000}"/>
    <cellStyle name="40% - Accent2 2 2 3 4 2 2 2" xfId="37539" xr:uid="{00000000-0005-0000-0000-0000EF4C0000}"/>
    <cellStyle name="40% - Accent2 2 2 3 4 2 3" xfId="27625" xr:uid="{00000000-0005-0000-0000-0000F04C0000}"/>
    <cellStyle name="40% - Accent2 2 2 3 4 3" xfId="12750" xr:uid="{00000000-0005-0000-0000-0000F14C0000}"/>
    <cellStyle name="40% - Accent2 2 2 3 4 3 2" xfId="32582" xr:uid="{00000000-0005-0000-0000-0000F24C0000}"/>
    <cellStyle name="40% - Accent2 2 2 3 4 4" xfId="22668" xr:uid="{00000000-0005-0000-0000-0000F34C0000}"/>
    <cellStyle name="40% - Accent2 2 2 3 5" xfId="2138" xr:uid="{00000000-0005-0000-0000-0000F44C0000}"/>
    <cellStyle name="40% - Accent2 2 2 3 5 2" xfId="7105" xr:uid="{00000000-0005-0000-0000-0000F54C0000}"/>
    <cellStyle name="40% - Accent2 2 2 3 5 2 2" xfId="17019" xr:uid="{00000000-0005-0000-0000-0000F64C0000}"/>
    <cellStyle name="40% - Accent2 2 2 3 5 2 2 2" xfId="36851" xr:uid="{00000000-0005-0000-0000-0000F74C0000}"/>
    <cellStyle name="40% - Accent2 2 2 3 5 2 3" xfId="26937" xr:uid="{00000000-0005-0000-0000-0000F84C0000}"/>
    <cellStyle name="40% - Accent2 2 2 3 5 3" xfId="12062" xr:uid="{00000000-0005-0000-0000-0000F94C0000}"/>
    <cellStyle name="40% - Accent2 2 2 3 5 3 2" xfId="31894" xr:uid="{00000000-0005-0000-0000-0000FA4C0000}"/>
    <cellStyle name="40% - Accent2 2 2 3 5 4" xfId="21980" xr:uid="{00000000-0005-0000-0000-0000FB4C0000}"/>
    <cellStyle name="40% - Accent2 2 2 3 6" xfId="814" xr:uid="{00000000-0005-0000-0000-0000FC4C0000}"/>
    <cellStyle name="40% - Accent2 2 2 3 6 2" xfId="5791" xr:uid="{00000000-0005-0000-0000-0000FD4C0000}"/>
    <cellStyle name="40% - Accent2 2 2 3 6 2 2" xfId="15705" xr:uid="{00000000-0005-0000-0000-0000FE4C0000}"/>
    <cellStyle name="40% - Accent2 2 2 3 6 2 2 2" xfId="35537" xr:uid="{00000000-0005-0000-0000-0000FF4C0000}"/>
    <cellStyle name="40% - Accent2 2 2 3 6 2 3" xfId="25623" xr:uid="{00000000-0005-0000-0000-0000004D0000}"/>
    <cellStyle name="40% - Accent2 2 2 3 6 3" xfId="10748" xr:uid="{00000000-0005-0000-0000-0000014D0000}"/>
    <cellStyle name="40% - Accent2 2 2 3 6 3 2" xfId="30580" xr:uid="{00000000-0005-0000-0000-0000024D0000}"/>
    <cellStyle name="40% - Accent2 2 2 3 6 4" xfId="20666" xr:uid="{00000000-0005-0000-0000-0000034D0000}"/>
    <cellStyle name="40% - Accent2 2 2 3 7" xfId="4116" xr:uid="{00000000-0005-0000-0000-0000044D0000}"/>
    <cellStyle name="40% - Accent2 2 2 3 7 2" xfId="9073" xr:uid="{00000000-0005-0000-0000-0000054D0000}"/>
    <cellStyle name="40% - Accent2 2 2 3 7 2 2" xfId="18987" xr:uid="{00000000-0005-0000-0000-0000064D0000}"/>
    <cellStyle name="40% - Accent2 2 2 3 7 2 2 2" xfId="38819" xr:uid="{00000000-0005-0000-0000-0000074D0000}"/>
    <cellStyle name="40% - Accent2 2 2 3 7 2 3" xfId="28905" xr:uid="{00000000-0005-0000-0000-0000084D0000}"/>
    <cellStyle name="40% - Accent2 2 2 3 7 3" xfId="14030" xr:uid="{00000000-0005-0000-0000-0000094D0000}"/>
    <cellStyle name="40% - Accent2 2 2 3 7 3 2" xfId="33862" xr:uid="{00000000-0005-0000-0000-00000A4D0000}"/>
    <cellStyle name="40% - Accent2 2 2 3 7 4" xfId="23948" xr:uid="{00000000-0005-0000-0000-00000B4D0000}"/>
    <cellStyle name="40% - Accent2 2 2 3 8" xfId="4674" xr:uid="{00000000-0005-0000-0000-00000C4D0000}"/>
    <cellStyle name="40% - Accent2 2 2 3 8 2" xfId="9631" xr:uid="{00000000-0005-0000-0000-00000D4D0000}"/>
    <cellStyle name="40% - Accent2 2 2 3 8 2 2" xfId="19545" xr:uid="{00000000-0005-0000-0000-00000E4D0000}"/>
    <cellStyle name="40% - Accent2 2 2 3 8 2 2 2" xfId="39377" xr:uid="{00000000-0005-0000-0000-00000F4D0000}"/>
    <cellStyle name="40% - Accent2 2 2 3 8 2 3" xfId="29463" xr:uid="{00000000-0005-0000-0000-0000104D0000}"/>
    <cellStyle name="40% - Accent2 2 2 3 8 3" xfId="14588" xr:uid="{00000000-0005-0000-0000-0000114D0000}"/>
    <cellStyle name="40% - Accent2 2 2 3 8 3 2" xfId="34420" xr:uid="{00000000-0005-0000-0000-0000124D0000}"/>
    <cellStyle name="40% - Accent2 2 2 3 8 4" xfId="24506" xr:uid="{00000000-0005-0000-0000-0000134D0000}"/>
    <cellStyle name="40% - Accent2 2 2 3 9" xfId="5232" xr:uid="{00000000-0005-0000-0000-0000144D0000}"/>
    <cellStyle name="40% - Accent2 2 2 3 9 2" xfId="15146" xr:uid="{00000000-0005-0000-0000-0000154D0000}"/>
    <cellStyle name="40% - Accent2 2 2 3 9 2 2" xfId="34978" xr:uid="{00000000-0005-0000-0000-0000164D0000}"/>
    <cellStyle name="40% - Accent2 2 2 3 9 3" xfId="25064" xr:uid="{00000000-0005-0000-0000-0000174D0000}"/>
    <cellStyle name="40% - Accent2 2 2 4" xfId="394" xr:uid="{00000000-0005-0000-0000-0000184D0000}"/>
    <cellStyle name="40% - Accent2 2 2 4 10" xfId="20247" xr:uid="{00000000-0005-0000-0000-0000194D0000}"/>
    <cellStyle name="40% - Accent2 2 2 4 2" xfId="1594" xr:uid="{00000000-0005-0000-0000-00001A4D0000}"/>
    <cellStyle name="40% - Accent2 2 2 4 2 2" xfId="3607" xr:uid="{00000000-0005-0000-0000-00001B4D0000}"/>
    <cellStyle name="40% - Accent2 2 2 4 2 2 2" xfId="8564" xr:uid="{00000000-0005-0000-0000-00001C4D0000}"/>
    <cellStyle name="40% - Accent2 2 2 4 2 2 2 2" xfId="18478" xr:uid="{00000000-0005-0000-0000-00001D4D0000}"/>
    <cellStyle name="40% - Accent2 2 2 4 2 2 2 2 2" xfId="38310" xr:uid="{00000000-0005-0000-0000-00001E4D0000}"/>
    <cellStyle name="40% - Accent2 2 2 4 2 2 2 3" xfId="28396" xr:uid="{00000000-0005-0000-0000-00001F4D0000}"/>
    <cellStyle name="40% - Accent2 2 2 4 2 2 3" xfId="13521" xr:uid="{00000000-0005-0000-0000-0000204D0000}"/>
    <cellStyle name="40% - Accent2 2 2 4 2 2 3 2" xfId="33353" xr:uid="{00000000-0005-0000-0000-0000214D0000}"/>
    <cellStyle name="40% - Accent2 2 2 4 2 2 4" xfId="23439" xr:uid="{00000000-0005-0000-0000-0000224D0000}"/>
    <cellStyle name="40% - Accent2 2 2 4 2 3" xfId="6562" xr:uid="{00000000-0005-0000-0000-0000234D0000}"/>
    <cellStyle name="40% - Accent2 2 2 4 2 3 2" xfId="16476" xr:uid="{00000000-0005-0000-0000-0000244D0000}"/>
    <cellStyle name="40% - Accent2 2 2 4 2 3 2 2" xfId="36308" xr:uid="{00000000-0005-0000-0000-0000254D0000}"/>
    <cellStyle name="40% - Accent2 2 2 4 2 3 3" xfId="26394" xr:uid="{00000000-0005-0000-0000-0000264D0000}"/>
    <cellStyle name="40% - Accent2 2 2 4 2 4" xfId="11519" xr:uid="{00000000-0005-0000-0000-0000274D0000}"/>
    <cellStyle name="40% - Accent2 2 2 4 2 4 2" xfId="31351" xr:uid="{00000000-0005-0000-0000-0000284D0000}"/>
    <cellStyle name="40% - Accent2 2 2 4 2 5" xfId="21437" xr:uid="{00000000-0005-0000-0000-0000294D0000}"/>
    <cellStyle name="40% - Accent2 2 2 4 3" xfId="2976" xr:uid="{00000000-0005-0000-0000-00002A4D0000}"/>
    <cellStyle name="40% - Accent2 2 2 4 3 2" xfId="7933" xr:uid="{00000000-0005-0000-0000-00002B4D0000}"/>
    <cellStyle name="40% - Accent2 2 2 4 3 2 2" xfId="17847" xr:uid="{00000000-0005-0000-0000-00002C4D0000}"/>
    <cellStyle name="40% - Accent2 2 2 4 3 2 2 2" xfId="37679" xr:uid="{00000000-0005-0000-0000-00002D4D0000}"/>
    <cellStyle name="40% - Accent2 2 2 4 3 2 3" xfId="27765" xr:uid="{00000000-0005-0000-0000-00002E4D0000}"/>
    <cellStyle name="40% - Accent2 2 2 4 3 3" xfId="12890" xr:uid="{00000000-0005-0000-0000-00002F4D0000}"/>
    <cellStyle name="40% - Accent2 2 2 4 3 3 2" xfId="32722" xr:uid="{00000000-0005-0000-0000-0000304D0000}"/>
    <cellStyle name="40% - Accent2 2 2 4 3 4" xfId="22808" xr:uid="{00000000-0005-0000-0000-0000314D0000}"/>
    <cellStyle name="40% - Accent2 2 2 4 4" xfId="2317" xr:uid="{00000000-0005-0000-0000-0000324D0000}"/>
    <cellStyle name="40% - Accent2 2 2 4 4 2" xfId="7284" xr:uid="{00000000-0005-0000-0000-0000334D0000}"/>
    <cellStyle name="40% - Accent2 2 2 4 4 2 2" xfId="17198" xr:uid="{00000000-0005-0000-0000-0000344D0000}"/>
    <cellStyle name="40% - Accent2 2 2 4 4 2 2 2" xfId="37030" xr:uid="{00000000-0005-0000-0000-0000354D0000}"/>
    <cellStyle name="40% - Accent2 2 2 4 4 2 3" xfId="27116" xr:uid="{00000000-0005-0000-0000-0000364D0000}"/>
    <cellStyle name="40% - Accent2 2 2 4 4 3" xfId="12241" xr:uid="{00000000-0005-0000-0000-0000374D0000}"/>
    <cellStyle name="40% - Accent2 2 2 4 4 3 2" xfId="32073" xr:uid="{00000000-0005-0000-0000-0000384D0000}"/>
    <cellStyle name="40% - Accent2 2 2 4 4 4" xfId="22159" xr:uid="{00000000-0005-0000-0000-0000394D0000}"/>
    <cellStyle name="40% - Accent2 2 2 4 5" xfId="955" xr:uid="{00000000-0005-0000-0000-00003A4D0000}"/>
    <cellStyle name="40% - Accent2 2 2 4 5 2" xfId="5931" xr:uid="{00000000-0005-0000-0000-00003B4D0000}"/>
    <cellStyle name="40% - Accent2 2 2 4 5 2 2" xfId="15845" xr:uid="{00000000-0005-0000-0000-00003C4D0000}"/>
    <cellStyle name="40% - Accent2 2 2 4 5 2 2 2" xfId="35677" xr:uid="{00000000-0005-0000-0000-00003D4D0000}"/>
    <cellStyle name="40% - Accent2 2 2 4 5 2 3" xfId="25763" xr:uid="{00000000-0005-0000-0000-00003E4D0000}"/>
    <cellStyle name="40% - Accent2 2 2 4 5 3" xfId="10888" xr:uid="{00000000-0005-0000-0000-00003F4D0000}"/>
    <cellStyle name="40% - Accent2 2 2 4 5 3 2" xfId="30720" xr:uid="{00000000-0005-0000-0000-0000404D0000}"/>
    <cellStyle name="40% - Accent2 2 2 4 5 4" xfId="20806" xr:uid="{00000000-0005-0000-0000-0000414D0000}"/>
    <cellStyle name="40% - Accent2 2 2 4 6" xfId="4256" xr:uid="{00000000-0005-0000-0000-0000424D0000}"/>
    <cellStyle name="40% - Accent2 2 2 4 6 2" xfId="9213" xr:uid="{00000000-0005-0000-0000-0000434D0000}"/>
    <cellStyle name="40% - Accent2 2 2 4 6 2 2" xfId="19127" xr:uid="{00000000-0005-0000-0000-0000444D0000}"/>
    <cellStyle name="40% - Accent2 2 2 4 6 2 2 2" xfId="38959" xr:uid="{00000000-0005-0000-0000-0000454D0000}"/>
    <cellStyle name="40% - Accent2 2 2 4 6 2 3" xfId="29045" xr:uid="{00000000-0005-0000-0000-0000464D0000}"/>
    <cellStyle name="40% - Accent2 2 2 4 6 3" xfId="14170" xr:uid="{00000000-0005-0000-0000-0000474D0000}"/>
    <cellStyle name="40% - Accent2 2 2 4 6 3 2" xfId="34002" xr:uid="{00000000-0005-0000-0000-0000484D0000}"/>
    <cellStyle name="40% - Accent2 2 2 4 6 4" xfId="24088" xr:uid="{00000000-0005-0000-0000-0000494D0000}"/>
    <cellStyle name="40% - Accent2 2 2 4 7" xfId="4814" xr:uid="{00000000-0005-0000-0000-00004A4D0000}"/>
    <cellStyle name="40% - Accent2 2 2 4 7 2" xfId="9771" xr:uid="{00000000-0005-0000-0000-00004B4D0000}"/>
    <cellStyle name="40% - Accent2 2 2 4 7 2 2" xfId="19685" xr:uid="{00000000-0005-0000-0000-00004C4D0000}"/>
    <cellStyle name="40% - Accent2 2 2 4 7 2 2 2" xfId="39517" xr:uid="{00000000-0005-0000-0000-00004D4D0000}"/>
    <cellStyle name="40% - Accent2 2 2 4 7 2 3" xfId="29603" xr:uid="{00000000-0005-0000-0000-00004E4D0000}"/>
    <cellStyle name="40% - Accent2 2 2 4 7 3" xfId="14728" xr:uid="{00000000-0005-0000-0000-00004F4D0000}"/>
    <cellStyle name="40% - Accent2 2 2 4 7 3 2" xfId="34560" xr:uid="{00000000-0005-0000-0000-0000504D0000}"/>
    <cellStyle name="40% - Accent2 2 2 4 7 4" xfId="24646" xr:uid="{00000000-0005-0000-0000-0000514D0000}"/>
    <cellStyle name="40% - Accent2 2 2 4 8" xfId="5372" xr:uid="{00000000-0005-0000-0000-0000524D0000}"/>
    <cellStyle name="40% - Accent2 2 2 4 8 2" xfId="15286" xr:uid="{00000000-0005-0000-0000-0000534D0000}"/>
    <cellStyle name="40% - Accent2 2 2 4 8 2 2" xfId="35118" xr:uid="{00000000-0005-0000-0000-0000544D0000}"/>
    <cellStyle name="40% - Accent2 2 2 4 8 3" xfId="25204" xr:uid="{00000000-0005-0000-0000-0000554D0000}"/>
    <cellStyle name="40% - Accent2 2 2 4 9" xfId="10329" xr:uid="{00000000-0005-0000-0000-0000564D0000}"/>
    <cellStyle name="40% - Accent2 2 2 4 9 2" xfId="30161" xr:uid="{00000000-0005-0000-0000-0000574D0000}"/>
    <cellStyle name="40% - Accent2 2 2 5" xfId="1235" xr:uid="{00000000-0005-0000-0000-0000584D0000}"/>
    <cellStyle name="40% - Accent2 2 2 5 2" xfId="3248" xr:uid="{00000000-0005-0000-0000-0000594D0000}"/>
    <cellStyle name="40% - Accent2 2 2 5 2 2" xfId="8205" xr:uid="{00000000-0005-0000-0000-00005A4D0000}"/>
    <cellStyle name="40% - Accent2 2 2 5 2 2 2" xfId="18119" xr:uid="{00000000-0005-0000-0000-00005B4D0000}"/>
    <cellStyle name="40% - Accent2 2 2 5 2 2 2 2" xfId="37951" xr:uid="{00000000-0005-0000-0000-00005C4D0000}"/>
    <cellStyle name="40% - Accent2 2 2 5 2 2 3" xfId="28037" xr:uid="{00000000-0005-0000-0000-00005D4D0000}"/>
    <cellStyle name="40% - Accent2 2 2 5 2 3" xfId="13162" xr:uid="{00000000-0005-0000-0000-00005E4D0000}"/>
    <cellStyle name="40% - Accent2 2 2 5 2 3 2" xfId="32994" xr:uid="{00000000-0005-0000-0000-00005F4D0000}"/>
    <cellStyle name="40% - Accent2 2 2 5 2 4" xfId="23080" xr:uid="{00000000-0005-0000-0000-0000604D0000}"/>
    <cellStyle name="40% - Accent2 2 2 5 3" xfId="6203" xr:uid="{00000000-0005-0000-0000-0000614D0000}"/>
    <cellStyle name="40% - Accent2 2 2 5 3 2" xfId="16117" xr:uid="{00000000-0005-0000-0000-0000624D0000}"/>
    <cellStyle name="40% - Accent2 2 2 5 3 2 2" xfId="35949" xr:uid="{00000000-0005-0000-0000-0000634D0000}"/>
    <cellStyle name="40% - Accent2 2 2 5 3 3" xfId="26035" xr:uid="{00000000-0005-0000-0000-0000644D0000}"/>
    <cellStyle name="40% - Accent2 2 2 5 4" xfId="11160" xr:uid="{00000000-0005-0000-0000-0000654D0000}"/>
    <cellStyle name="40% - Accent2 2 2 5 4 2" xfId="30992" xr:uid="{00000000-0005-0000-0000-0000664D0000}"/>
    <cellStyle name="40% - Accent2 2 2 5 5" xfId="21078" xr:uid="{00000000-0005-0000-0000-0000674D0000}"/>
    <cellStyle name="40% - Accent2 2 2 6" xfId="2693" xr:uid="{00000000-0005-0000-0000-0000684D0000}"/>
    <cellStyle name="40% - Accent2 2 2 6 2" xfId="7654" xr:uid="{00000000-0005-0000-0000-0000694D0000}"/>
    <cellStyle name="40% - Accent2 2 2 6 2 2" xfId="17568" xr:uid="{00000000-0005-0000-0000-00006A4D0000}"/>
    <cellStyle name="40% - Accent2 2 2 6 2 2 2" xfId="37400" xr:uid="{00000000-0005-0000-0000-00006B4D0000}"/>
    <cellStyle name="40% - Accent2 2 2 6 2 3" xfId="27486" xr:uid="{00000000-0005-0000-0000-00006C4D0000}"/>
    <cellStyle name="40% - Accent2 2 2 6 3" xfId="12611" xr:uid="{00000000-0005-0000-0000-00006D4D0000}"/>
    <cellStyle name="40% - Accent2 2 2 6 3 2" xfId="32443" xr:uid="{00000000-0005-0000-0000-00006E4D0000}"/>
    <cellStyle name="40% - Accent2 2 2 6 4" xfId="22529" xr:uid="{00000000-0005-0000-0000-00006F4D0000}"/>
    <cellStyle name="40% - Accent2 2 2 7" xfId="1958" xr:uid="{00000000-0005-0000-0000-0000704D0000}"/>
    <cellStyle name="40% - Accent2 2 2 7 2" xfId="6925" xr:uid="{00000000-0005-0000-0000-0000714D0000}"/>
    <cellStyle name="40% - Accent2 2 2 7 2 2" xfId="16839" xr:uid="{00000000-0005-0000-0000-0000724D0000}"/>
    <cellStyle name="40% - Accent2 2 2 7 2 2 2" xfId="36671" xr:uid="{00000000-0005-0000-0000-0000734D0000}"/>
    <cellStyle name="40% - Accent2 2 2 7 2 3" xfId="26757" xr:uid="{00000000-0005-0000-0000-0000744D0000}"/>
    <cellStyle name="40% - Accent2 2 2 7 3" xfId="11882" xr:uid="{00000000-0005-0000-0000-0000754D0000}"/>
    <cellStyle name="40% - Accent2 2 2 7 3 2" xfId="31714" xr:uid="{00000000-0005-0000-0000-0000764D0000}"/>
    <cellStyle name="40% - Accent2 2 2 7 4" xfId="21800" xr:uid="{00000000-0005-0000-0000-0000774D0000}"/>
    <cellStyle name="40% - Accent2 2 2 8" xfId="675" xr:uid="{00000000-0005-0000-0000-0000784D0000}"/>
    <cellStyle name="40% - Accent2 2 2 8 2" xfId="5652" xr:uid="{00000000-0005-0000-0000-0000794D0000}"/>
    <cellStyle name="40% - Accent2 2 2 8 2 2" xfId="15566" xr:uid="{00000000-0005-0000-0000-00007A4D0000}"/>
    <cellStyle name="40% - Accent2 2 2 8 2 2 2" xfId="35398" xr:uid="{00000000-0005-0000-0000-00007B4D0000}"/>
    <cellStyle name="40% - Accent2 2 2 8 2 3" xfId="25484" xr:uid="{00000000-0005-0000-0000-00007C4D0000}"/>
    <cellStyle name="40% - Accent2 2 2 8 3" xfId="10609" xr:uid="{00000000-0005-0000-0000-00007D4D0000}"/>
    <cellStyle name="40% - Accent2 2 2 8 3 2" xfId="30441" xr:uid="{00000000-0005-0000-0000-00007E4D0000}"/>
    <cellStyle name="40% - Accent2 2 2 8 4" xfId="20527" xr:uid="{00000000-0005-0000-0000-00007F4D0000}"/>
    <cellStyle name="40% - Accent2 2 2 9" xfId="3977" xr:uid="{00000000-0005-0000-0000-0000804D0000}"/>
    <cellStyle name="40% - Accent2 2 2 9 2" xfId="8934" xr:uid="{00000000-0005-0000-0000-0000814D0000}"/>
    <cellStyle name="40% - Accent2 2 2 9 2 2" xfId="18848" xr:uid="{00000000-0005-0000-0000-0000824D0000}"/>
    <cellStyle name="40% - Accent2 2 2 9 2 2 2" xfId="38680" xr:uid="{00000000-0005-0000-0000-0000834D0000}"/>
    <cellStyle name="40% - Accent2 2 2 9 2 3" xfId="28766" xr:uid="{00000000-0005-0000-0000-0000844D0000}"/>
    <cellStyle name="40% - Accent2 2 2 9 3" xfId="13891" xr:uid="{00000000-0005-0000-0000-0000854D0000}"/>
    <cellStyle name="40% - Accent2 2 2 9 3 2" xfId="33723" xr:uid="{00000000-0005-0000-0000-0000864D0000}"/>
    <cellStyle name="40% - Accent2 2 2 9 4" xfId="23809" xr:uid="{00000000-0005-0000-0000-0000874D0000}"/>
    <cellStyle name="40% - Accent2 2 3" xfId="138" xr:uid="{00000000-0005-0000-0000-0000884D0000}"/>
    <cellStyle name="40% - Accent2 2 3 10" xfId="4562" xr:uid="{00000000-0005-0000-0000-0000894D0000}"/>
    <cellStyle name="40% - Accent2 2 3 10 2" xfId="9519" xr:uid="{00000000-0005-0000-0000-00008A4D0000}"/>
    <cellStyle name="40% - Accent2 2 3 10 2 2" xfId="19433" xr:uid="{00000000-0005-0000-0000-00008B4D0000}"/>
    <cellStyle name="40% - Accent2 2 3 10 2 2 2" xfId="39265" xr:uid="{00000000-0005-0000-0000-00008C4D0000}"/>
    <cellStyle name="40% - Accent2 2 3 10 2 3" xfId="29351" xr:uid="{00000000-0005-0000-0000-00008D4D0000}"/>
    <cellStyle name="40% - Accent2 2 3 10 3" xfId="14476" xr:uid="{00000000-0005-0000-0000-00008E4D0000}"/>
    <cellStyle name="40% - Accent2 2 3 10 3 2" xfId="34308" xr:uid="{00000000-0005-0000-0000-00008F4D0000}"/>
    <cellStyle name="40% - Accent2 2 3 10 4" xfId="24394" xr:uid="{00000000-0005-0000-0000-0000904D0000}"/>
    <cellStyle name="40% - Accent2 2 3 11" xfId="5120" xr:uid="{00000000-0005-0000-0000-0000914D0000}"/>
    <cellStyle name="40% - Accent2 2 3 11 2" xfId="15034" xr:uid="{00000000-0005-0000-0000-0000924D0000}"/>
    <cellStyle name="40% - Accent2 2 3 11 2 2" xfId="34866" xr:uid="{00000000-0005-0000-0000-0000934D0000}"/>
    <cellStyle name="40% - Accent2 2 3 11 3" xfId="24952" xr:uid="{00000000-0005-0000-0000-0000944D0000}"/>
    <cellStyle name="40% - Accent2 2 3 12" xfId="10077" xr:uid="{00000000-0005-0000-0000-0000954D0000}"/>
    <cellStyle name="40% - Accent2 2 3 12 2" xfId="29909" xr:uid="{00000000-0005-0000-0000-0000964D0000}"/>
    <cellStyle name="40% - Accent2 2 3 13" xfId="19995" xr:uid="{00000000-0005-0000-0000-0000974D0000}"/>
    <cellStyle name="40% - Accent2 2 3 2" xfId="278" xr:uid="{00000000-0005-0000-0000-0000984D0000}"/>
    <cellStyle name="40% - Accent2 2 3 2 10" xfId="5259" xr:uid="{00000000-0005-0000-0000-0000994D0000}"/>
    <cellStyle name="40% - Accent2 2 3 2 10 2" xfId="15173" xr:uid="{00000000-0005-0000-0000-00009A4D0000}"/>
    <cellStyle name="40% - Accent2 2 3 2 10 2 2" xfId="35005" xr:uid="{00000000-0005-0000-0000-00009B4D0000}"/>
    <cellStyle name="40% - Accent2 2 3 2 10 3" xfId="25091" xr:uid="{00000000-0005-0000-0000-00009C4D0000}"/>
    <cellStyle name="40% - Accent2 2 3 2 11" xfId="10216" xr:uid="{00000000-0005-0000-0000-00009D4D0000}"/>
    <cellStyle name="40% - Accent2 2 3 2 11 2" xfId="30048" xr:uid="{00000000-0005-0000-0000-00009E4D0000}"/>
    <cellStyle name="40% - Accent2 2 3 2 12" xfId="20134" xr:uid="{00000000-0005-0000-0000-00009F4D0000}"/>
    <cellStyle name="40% - Accent2 2 3 2 2" xfId="560" xr:uid="{00000000-0005-0000-0000-0000A04D0000}"/>
    <cellStyle name="40% - Accent2 2 3 2 2 10" xfId="10495" xr:uid="{00000000-0005-0000-0000-0000A14D0000}"/>
    <cellStyle name="40% - Accent2 2 3 2 2 10 2" xfId="30327" xr:uid="{00000000-0005-0000-0000-0000A24D0000}"/>
    <cellStyle name="40% - Accent2 2 3 2 2 11" xfId="20413" xr:uid="{00000000-0005-0000-0000-0000A34D0000}"/>
    <cellStyle name="40% - Accent2 2 3 2 2 2" xfId="1894" xr:uid="{00000000-0005-0000-0000-0000A44D0000}"/>
    <cellStyle name="40% - Accent2 2 3 2 2 2 2" xfId="3907" xr:uid="{00000000-0005-0000-0000-0000A54D0000}"/>
    <cellStyle name="40% - Accent2 2 3 2 2 2 2 2" xfId="8864" xr:uid="{00000000-0005-0000-0000-0000A64D0000}"/>
    <cellStyle name="40% - Accent2 2 3 2 2 2 2 2 2" xfId="18778" xr:uid="{00000000-0005-0000-0000-0000A74D0000}"/>
    <cellStyle name="40% - Accent2 2 3 2 2 2 2 2 2 2" xfId="38610" xr:uid="{00000000-0005-0000-0000-0000A84D0000}"/>
    <cellStyle name="40% - Accent2 2 3 2 2 2 2 2 3" xfId="28696" xr:uid="{00000000-0005-0000-0000-0000A94D0000}"/>
    <cellStyle name="40% - Accent2 2 3 2 2 2 2 3" xfId="13821" xr:uid="{00000000-0005-0000-0000-0000AA4D0000}"/>
    <cellStyle name="40% - Accent2 2 3 2 2 2 2 3 2" xfId="33653" xr:uid="{00000000-0005-0000-0000-0000AB4D0000}"/>
    <cellStyle name="40% - Accent2 2 3 2 2 2 2 4" xfId="23739" xr:uid="{00000000-0005-0000-0000-0000AC4D0000}"/>
    <cellStyle name="40% - Accent2 2 3 2 2 2 3" xfId="2617" xr:uid="{00000000-0005-0000-0000-0000AD4D0000}"/>
    <cellStyle name="40% - Accent2 2 3 2 2 2 3 2" xfId="7584" xr:uid="{00000000-0005-0000-0000-0000AE4D0000}"/>
    <cellStyle name="40% - Accent2 2 3 2 2 2 3 2 2" xfId="17498" xr:uid="{00000000-0005-0000-0000-0000AF4D0000}"/>
    <cellStyle name="40% - Accent2 2 3 2 2 2 3 2 2 2" xfId="37330" xr:uid="{00000000-0005-0000-0000-0000B04D0000}"/>
    <cellStyle name="40% - Accent2 2 3 2 2 2 3 2 3" xfId="27416" xr:uid="{00000000-0005-0000-0000-0000B14D0000}"/>
    <cellStyle name="40% - Accent2 2 3 2 2 2 3 3" xfId="12541" xr:uid="{00000000-0005-0000-0000-0000B24D0000}"/>
    <cellStyle name="40% - Accent2 2 3 2 2 2 3 3 2" xfId="32373" xr:uid="{00000000-0005-0000-0000-0000B34D0000}"/>
    <cellStyle name="40% - Accent2 2 3 2 2 2 3 4" xfId="22459" xr:uid="{00000000-0005-0000-0000-0000B44D0000}"/>
    <cellStyle name="40% - Accent2 2 3 2 2 2 4" xfId="6862" xr:uid="{00000000-0005-0000-0000-0000B54D0000}"/>
    <cellStyle name="40% - Accent2 2 3 2 2 2 4 2" xfId="16776" xr:uid="{00000000-0005-0000-0000-0000B64D0000}"/>
    <cellStyle name="40% - Accent2 2 3 2 2 2 4 2 2" xfId="36608" xr:uid="{00000000-0005-0000-0000-0000B74D0000}"/>
    <cellStyle name="40% - Accent2 2 3 2 2 2 4 3" xfId="26694" xr:uid="{00000000-0005-0000-0000-0000B84D0000}"/>
    <cellStyle name="40% - Accent2 2 3 2 2 2 5" xfId="11819" xr:uid="{00000000-0005-0000-0000-0000B94D0000}"/>
    <cellStyle name="40% - Accent2 2 3 2 2 2 5 2" xfId="31651" xr:uid="{00000000-0005-0000-0000-0000BA4D0000}"/>
    <cellStyle name="40% - Accent2 2 3 2 2 2 6" xfId="21737" xr:uid="{00000000-0005-0000-0000-0000BB4D0000}"/>
    <cellStyle name="40% - Accent2 2 3 2 2 3" xfId="1535" xr:uid="{00000000-0005-0000-0000-0000BC4D0000}"/>
    <cellStyle name="40% - Accent2 2 3 2 2 3 2" xfId="3548" xr:uid="{00000000-0005-0000-0000-0000BD4D0000}"/>
    <cellStyle name="40% - Accent2 2 3 2 2 3 2 2" xfId="8505" xr:uid="{00000000-0005-0000-0000-0000BE4D0000}"/>
    <cellStyle name="40% - Accent2 2 3 2 2 3 2 2 2" xfId="18419" xr:uid="{00000000-0005-0000-0000-0000BF4D0000}"/>
    <cellStyle name="40% - Accent2 2 3 2 2 3 2 2 2 2" xfId="38251" xr:uid="{00000000-0005-0000-0000-0000C04D0000}"/>
    <cellStyle name="40% - Accent2 2 3 2 2 3 2 2 3" xfId="28337" xr:uid="{00000000-0005-0000-0000-0000C14D0000}"/>
    <cellStyle name="40% - Accent2 2 3 2 2 3 2 3" xfId="13462" xr:uid="{00000000-0005-0000-0000-0000C24D0000}"/>
    <cellStyle name="40% - Accent2 2 3 2 2 3 2 3 2" xfId="33294" xr:uid="{00000000-0005-0000-0000-0000C34D0000}"/>
    <cellStyle name="40% - Accent2 2 3 2 2 3 2 4" xfId="23380" xr:uid="{00000000-0005-0000-0000-0000C44D0000}"/>
    <cellStyle name="40% - Accent2 2 3 2 2 3 3" xfId="6503" xr:uid="{00000000-0005-0000-0000-0000C54D0000}"/>
    <cellStyle name="40% - Accent2 2 3 2 2 3 3 2" xfId="16417" xr:uid="{00000000-0005-0000-0000-0000C64D0000}"/>
    <cellStyle name="40% - Accent2 2 3 2 2 3 3 2 2" xfId="36249" xr:uid="{00000000-0005-0000-0000-0000C74D0000}"/>
    <cellStyle name="40% - Accent2 2 3 2 2 3 3 3" xfId="26335" xr:uid="{00000000-0005-0000-0000-0000C84D0000}"/>
    <cellStyle name="40% - Accent2 2 3 2 2 3 4" xfId="11460" xr:uid="{00000000-0005-0000-0000-0000C94D0000}"/>
    <cellStyle name="40% - Accent2 2 3 2 2 3 4 2" xfId="31292" xr:uid="{00000000-0005-0000-0000-0000CA4D0000}"/>
    <cellStyle name="40% - Accent2 2 3 2 2 3 5" xfId="21378" xr:uid="{00000000-0005-0000-0000-0000CB4D0000}"/>
    <cellStyle name="40% - Accent2 2 3 2 2 4" xfId="3142" xr:uid="{00000000-0005-0000-0000-0000CC4D0000}"/>
    <cellStyle name="40% - Accent2 2 3 2 2 4 2" xfId="8099" xr:uid="{00000000-0005-0000-0000-0000CD4D0000}"/>
    <cellStyle name="40% - Accent2 2 3 2 2 4 2 2" xfId="18013" xr:uid="{00000000-0005-0000-0000-0000CE4D0000}"/>
    <cellStyle name="40% - Accent2 2 3 2 2 4 2 2 2" xfId="37845" xr:uid="{00000000-0005-0000-0000-0000CF4D0000}"/>
    <cellStyle name="40% - Accent2 2 3 2 2 4 2 3" xfId="27931" xr:uid="{00000000-0005-0000-0000-0000D04D0000}"/>
    <cellStyle name="40% - Accent2 2 3 2 2 4 3" xfId="13056" xr:uid="{00000000-0005-0000-0000-0000D14D0000}"/>
    <cellStyle name="40% - Accent2 2 3 2 2 4 3 2" xfId="32888" xr:uid="{00000000-0005-0000-0000-0000D24D0000}"/>
    <cellStyle name="40% - Accent2 2 3 2 2 4 4" xfId="22974" xr:uid="{00000000-0005-0000-0000-0000D34D0000}"/>
    <cellStyle name="40% - Accent2 2 3 2 2 5" xfId="2258" xr:uid="{00000000-0005-0000-0000-0000D44D0000}"/>
    <cellStyle name="40% - Accent2 2 3 2 2 5 2" xfId="7225" xr:uid="{00000000-0005-0000-0000-0000D54D0000}"/>
    <cellStyle name="40% - Accent2 2 3 2 2 5 2 2" xfId="17139" xr:uid="{00000000-0005-0000-0000-0000D64D0000}"/>
    <cellStyle name="40% - Accent2 2 3 2 2 5 2 2 2" xfId="36971" xr:uid="{00000000-0005-0000-0000-0000D74D0000}"/>
    <cellStyle name="40% - Accent2 2 3 2 2 5 2 3" xfId="27057" xr:uid="{00000000-0005-0000-0000-0000D84D0000}"/>
    <cellStyle name="40% - Accent2 2 3 2 2 5 3" xfId="12182" xr:uid="{00000000-0005-0000-0000-0000D94D0000}"/>
    <cellStyle name="40% - Accent2 2 3 2 2 5 3 2" xfId="32014" xr:uid="{00000000-0005-0000-0000-0000DA4D0000}"/>
    <cellStyle name="40% - Accent2 2 3 2 2 5 4" xfId="22100" xr:uid="{00000000-0005-0000-0000-0000DB4D0000}"/>
    <cellStyle name="40% - Accent2 2 3 2 2 6" xfId="1121" xr:uid="{00000000-0005-0000-0000-0000DC4D0000}"/>
    <cellStyle name="40% - Accent2 2 3 2 2 6 2" xfId="6097" xr:uid="{00000000-0005-0000-0000-0000DD4D0000}"/>
    <cellStyle name="40% - Accent2 2 3 2 2 6 2 2" xfId="16011" xr:uid="{00000000-0005-0000-0000-0000DE4D0000}"/>
    <cellStyle name="40% - Accent2 2 3 2 2 6 2 2 2" xfId="35843" xr:uid="{00000000-0005-0000-0000-0000DF4D0000}"/>
    <cellStyle name="40% - Accent2 2 3 2 2 6 2 3" xfId="25929" xr:uid="{00000000-0005-0000-0000-0000E04D0000}"/>
    <cellStyle name="40% - Accent2 2 3 2 2 6 3" xfId="11054" xr:uid="{00000000-0005-0000-0000-0000E14D0000}"/>
    <cellStyle name="40% - Accent2 2 3 2 2 6 3 2" xfId="30886" xr:uid="{00000000-0005-0000-0000-0000E24D0000}"/>
    <cellStyle name="40% - Accent2 2 3 2 2 6 4" xfId="20972" xr:uid="{00000000-0005-0000-0000-0000E34D0000}"/>
    <cellStyle name="40% - Accent2 2 3 2 2 7" xfId="4422" xr:uid="{00000000-0005-0000-0000-0000E44D0000}"/>
    <cellStyle name="40% - Accent2 2 3 2 2 7 2" xfId="9379" xr:uid="{00000000-0005-0000-0000-0000E54D0000}"/>
    <cellStyle name="40% - Accent2 2 3 2 2 7 2 2" xfId="19293" xr:uid="{00000000-0005-0000-0000-0000E64D0000}"/>
    <cellStyle name="40% - Accent2 2 3 2 2 7 2 2 2" xfId="39125" xr:uid="{00000000-0005-0000-0000-0000E74D0000}"/>
    <cellStyle name="40% - Accent2 2 3 2 2 7 2 3" xfId="29211" xr:uid="{00000000-0005-0000-0000-0000E84D0000}"/>
    <cellStyle name="40% - Accent2 2 3 2 2 7 3" xfId="14336" xr:uid="{00000000-0005-0000-0000-0000E94D0000}"/>
    <cellStyle name="40% - Accent2 2 3 2 2 7 3 2" xfId="34168" xr:uid="{00000000-0005-0000-0000-0000EA4D0000}"/>
    <cellStyle name="40% - Accent2 2 3 2 2 7 4" xfId="24254" xr:uid="{00000000-0005-0000-0000-0000EB4D0000}"/>
    <cellStyle name="40% - Accent2 2 3 2 2 8" xfId="4980" xr:uid="{00000000-0005-0000-0000-0000EC4D0000}"/>
    <cellStyle name="40% - Accent2 2 3 2 2 8 2" xfId="9937" xr:uid="{00000000-0005-0000-0000-0000ED4D0000}"/>
    <cellStyle name="40% - Accent2 2 3 2 2 8 2 2" xfId="19851" xr:uid="{00000000-0005-0000-0000-0000EE4D0000}"/>
    <cellStyle name="40% - Accent2 2 3 2 2 8 2 2 2" xfId="39683" xr:uid="{00000000-0005-0000-0000-0000EF4D0000}"/>
    <cellStyle name="40% - Accent2 2 3 2 2 8 2 3" xfId="29769" xr:uid="{00000000-0005-0000-0000-0000F04D0000}"/>
    <cellStyle name="40% - Accent2 2 3 2 2 8 3" xfId="14894" xr:uid="{00000000-0005-0000-0000-0000F14D0000}"/>
    <cellStyle name="40% - Accent2 2 3 2 2 8 3 2" xfId="34726" xr:uid="{00000000-0005-0000-0000-0000F24D0000}"/>
    <cellStyle name="40% - Accent2 2 3 2 2 8 4" xfId="24812" xr:uid="{00000000-0005-0000-0000-0000F34D0000}"/>
    <cellStyle name="40% - Accent2 2 3 2 2 9" xfId="5538" xr:uid="{00000000-0005-0000-0000-0000F44D0000}"/>
    <cellStyle name="40% - Accent2 2 3 2 2 9 2" xfId="15452" xr:uid="{00000000-0005-0000-0000-0000F54D0000}"/>
    <cellStyle name="40% - Accent2 2 3 2 2 9 2 2" xfId="35284" xr:uid="{00000000-0005-0000-0000-0000F64D0000}"/>
    <cellStyle name="40% - Accent2 2 3 2 2 9 3" xfId="25370" xr:uid="{00000000-0005-0000-0000-0000F74D0000}"/>
    <cellStyle name="40% - Accent2 2 3 2 3" xfId="1714" xr:uid="{00000000-0005-0000-0000-0000F84D0000}"/>
    <cellStyle name="40% - Accent2 2 3 2 3 2" xfId="3727" xr:uid="{00000000-0005-0000-0000-0000F94D0000}"/>
    <cellStyle name="40% - Accent2 2 3 2 3 2 2" xfId="8684" xr:uid="{00000000-0005-0000-0000-0000FA4D0000}"/>
    <cellStyle name="40% - Accent2 2 3 2 3 2 2 2" xfId="18598" xr:uid="{00000000-0005-0000-0000-0000FB4D0000}"/>
    <cellStyle name="40% - Accent2 2 3 2 3 2 2 2 2" xfId="38430" xr:uid="{00000000-0005-0000-0000-0000FC4D0000}"/>
    <cellStyle name="40% - Accent2 2 3 2 3 2 2 3" xfId="28516" xr:uid="{00000000-0005-0000-0000-0000FD4D0000}"/>
    <cellStyle name="40% - Accent2 2 3 2 3 2 3" xfId="13641" xr:uid="{00000000-0005-0000-0000-0000FE4D0000}"/>
    <cellStyle name="40% - Accent2 2 3 2 3 2 3 2" xfId="33473" xr:uid="{00000000-0005-0000-0000-0000FF4D0000}"/>
    <cellStyle name="40% - Accent2 2 3 2 3 2 4" xfId="23559" xr:uid="{00000000-0005-0000-0000-0000004E0000}"/>
    <cellStyle name="40% - Accent2 2 3 2 3 3" xfId="2437" xr:uid="{00000000-0005-0000-0000-0000014E0000}"/>
    <cellStyle name="40% - Accent2 2 3 2 3 3 2" xfId="7404" xr:uid="{00000000-0005-0000-0000-0000024E0000}"/>
    <cellStyle name="40% - Accent2 2 3 2 3 3 2 2" xfId="17318" xr:uid="{00000000-0005-0000-0000-0000034E0000}"/>
    <cellStyle name="40% - Accent2 2 3 2 3 3 2 2 2" xfId="37150" xr:uid="{00000000-0005-0000-0000-0000044E0000}"/>
    <cellStyle name="40% - Accent2 2 3 2 3 3 2 3" xfId="27236" xr:uid="{00000000-0005-0000-0000-0000054E0000}"/>
    <cellStyle name="40% - Accent2 2 3 2 3 3 3" xfId="12361" xr:uid="{00000000-0005-0000-0000-0000064E0000}"/>
    <cellStyle name="40% - Accent2 2 3 2 3 3 3 2" xfId="32193" xr:uid="{00000000-0005-0000-0000-0000074E0000}"/>
    <cellStyle name="40% - Accent2 2 3 2 3 3 4" xfId="22279" xr:uid="{00000000-0005-0000-0000-0000084E0000}"/>
    <cellStyle name="40% - Accent2 2 3 2 3 4" xfId="6682" xr:uid="{00000000-0005-0000-0000-0000094E0000}"/>
    <cellStyle name="40% - Accent2 2 3 2 3 4 2" xfId="16596" xr:uid="{00000000-0005-0000-0000-00000A4E0000}"/>
    <cellStyle name="40% - Accent2 2 3 2 3 4 2 2" xfId="36428" xr:uid="{00000000-0005-0000-0000-00000B4E0000}"/>
    <cellStyle name="40% - Accent2 2 3 2 3 4 3" xfId="26514" xr:uid="{00000000-0005-0000-0000-00000C4E0000}"/>
    <cellStyle name="40% - Accent2 2 3 2 3 5" xfId="11639" xr:uid="{00000000-0005-0000-0000-00000D4E0000}"/>
    <cellStyle name="40% - Accent2 2 3 2 3 5 2" xfId="31471" xr:uid="{00000000-0005-0000-0000-00000E4E0000}"/>
    <cellStyle name="40% - Accent2 2 3 2 3 6" xfId="21557" xr:uid="{00000000-0005-0000-0000-00000F4E0000}"/>
    <cellStyle name="40% - Accent2 2 3 2 4" xfId="1355" xr:uid="{00000000-0005-0000-0000-0000104E0000}"/>
    <cellStyle name="40% - Accent2 2 3 2 4 2" xfId="3368" xr:uid="{00000000-0005-0000-0000-0000114E0000}"/>
    <cellStyle name="40% - Accent2 2 3 2 4 2 2" xfId="8325" xr:uid="{00000000-0005-0000-0000-0000124E0000}"/>
    <cellStyle name="40% - Accent2 2 3 2 4 2 2 2" xfId="18239" xr:uid="{00000000-0005-0000-0000-0000134E0000}"/>
    <cellStyle name="40% - Accent2 2 3 2 4 2 2 2 2" xfId="38071" xr:uid="{00000000-0005-0000-0000-0000144E0000}"/>
    <cellStyle name="40% - Accent2 2 3 2 4 2 2 3" xfId="28157" xr:uid="{00000000-0005-0000-0000-0000154E0000}"/>
    <cellStyle name="40% - Accent2 2 3 2 4 2 3" xfId="13282" xr:uid="{00000000-0005-0000-0000-0000164E0000}"/>
    <cellStyle name="40% - Accent2 2 3 2 4 2 3 2" xfId="33114" xr:uid="{00000000-0005-0000-0000-0000174E0000}"/>
    <cellStyle name="40% - Accent2 2 3 2 4 2 4" xfId="23200" xr:uid="{00000000-0005-0000-0000-0000184E0000}"/>
    <cellStyle name="40% - Accent2 2 3 2 4 3" xfId="6323" xr:uid="{00000000-0005-0000-0000-0000194E0000}"/>
    <cellStyle name="40% - Accent2 2 3 2 4 3 2" xfId="16237" xr:uid="{00000000-0005-0000-0000-00001A4E0000}"/>
    <cellStyle name="40% - Accent2 2 3 2 4 3 2 2" xfId="36069" xr:uid="{00000000-0005-0000-0000-00001B4E0000}"/>
    <cellStyle name="40% - Accent2 2 3 2 4 3 3" xfId="26155" xr:uid="{00000000-0005-0000-0000-00001C4E0000}"/>
    <cellStyle name="40% - Accent2 2 3 2 4 4" xfId="11280" xr:uid="{00000000-0005-0000-0000-00001D4E0000}"/>
    <cellStyle name="40% - Accent2 2 3 2 4 4 2" xfId="31112" xr:uid="{00000000-0005-0000-0000-00001E4E0000}"/>
    <cellStyle name="40% - Accent2 2 3 2 4 5" xfId="21198" xr:uid="{00000000-0005-0000-0000-00001F4E0000}"/>
    <cellStyle name="40% - Accent2 2 3 2 5" xfId="2861" xr:uid="{00000000-0005-0000-0000-0000204E0000}"/>
    <cellStyle name="40% - Accent2 2 3 2 5 2" xfId="7820" xr:uid="{00000000-0005-0000-0000-0000214E0000}"/>
    <cellStyle name="40% - Accent2 2 3 2 5 2 2" xfId="17734" xr:uid="{00000000-0005-0000-0000-0000224E0000}"/>
    <cellStyle name="40% - Accent2 2 3 2 5 2 2 2" xfId="37566" xr:uid="{00000000-0005-0000-0000-0000234E0000}"/>
    <cellStyle name="40% - Accent2 2 3 2 5 2 3" xfId="27652" xr:uid="{00000000-0005-0000-0000-0000244E0000}"/>
    <cellStyle name="40% - Accent2 2 3 2 5 3" xfId="12777" xr:uid="{00000000-0005-0000-0000-0000254E0000}"/>
    <cellStyle name="40% - Accent2 2 3 2 5 3 2" xfId="32609" xr:uid="{00000000-0005-0000-0000-0000264E0000}"/>
    <cellStyle name="40% - Accent2 2 3 2 5 4" xfId="22695" xr:uid="{00000000-0005-0000-0000-0000274E0000}"/>
    <cellStyle name="40% - Accent2 2 3 2 6" xfId="2078" xr:uid="{00000000-0005-0000-0000-0000284E0000}"/>
    <cellStyle name="40% - Accent2 2 3 2 6 2" xfId="7045" xr:uid="{00000000-0005-0000-0000-0000294E0000}"/>
    <cellStyle name="40% - Accent2 2 3 2 6 2 2" xfId="16959" xr:uid="{00000000-0005-0000-0000-00002A4E0000}"/>
    <cellStyle name="40% - Accent2 2 3 2 6 2 2 2" xfId="36791" xr:uid="{00000000-0005-0000-0000-00002B4E0000}"/>
    <cellStyle name="40% - Accent2 2 3 2 6 2 3" xfId="26877" xr:uid="{00000000-0005-0000-0000-00002C4E0000}"/>
    <cellStyle name="40% - Accent2 2 3 2 6 3" xfId="12002" xr:uid="{00000000-0005-0000-0000-00002D4E0000}"/>
    <cellStyle name="40% - Accent2 2 3 2 6 3 2" xfId="31834" xr:uid="{00000000-0005-0000-0000-00002E4E0000}"/>
    <cellStyle name="40% - Accent2 2 3 2 6 4" xfId="21920" xr:uid="{00000000-0005-0000-0000-00002F4E0000}"/>
    <cellStyle name="40% - Accent2 2 3 2 7" xfId="841" xr:uid="{00000000-0005-0000-0000-0000304E0000}"/>
    <cellStyle name="40% - Accent2 2 3 2 7 2" xfId="5818" xr:uid="{00000000-0005-0000-0000-0000314E0000}"/>
    <cellStyle name="40% - Accent2 2 3 2 7 2 2" xfId="15732" xr:uid="{00000000-0005-0000-0000-0000324E0000}"/>
    <cellStyle name="40% - Accent2 2 3 2 7 2 2 2" xfId="35564" xr:uid="{00000000-0005-0000-0000-0000334E0000}"/>
    <cellStyle name="40% - Accent2 2 3 2 7 2 3" xfId="25650" xr:uid="{00000000-0005-0000-0000-0000344E0000}"/>
    <cellStyle name="40% - Accent2 2 3 2 7 3" xfId="10775" xr:uid="{00000000-0005-0000-0000-0000354E0000}"/>
    <cellStyle name="40% - Accent2 2 3 2 7 3 2" xfId="30607" xr:uid="{00000000-0005-0000-0000-0000364E0000}"/>
    <cellStyle name="40% - Accent2 2 3 2 7 4" xfId="20693" xr:uid="{00000000-0005-0000-0000-0000374E0000}"/>
    <cellStyle name="40% - Accent2 2 3 2 8" xfId="4143" xr:uid="{00000000-0005-0000-0000-0000384E0000}"/>
    <cellStyle name="40% - Accent2 2 3 2 8 2" xfId="9100" xr:uid="{00000000-0005-0000-0000-0000394E0000}"/>
    <cellStyle name="40% - Accent2 2 3 2 8 2 2" xfId="19014" xr:uid="{00000000-0005-0000-0000-00003A4E0000}"/>
    <cellStyle name="40% - Accent2 2 3 2 8 2 2 2" xfId="38846" xr:uid="{00000000-0005-0000-0000-00003B4E0000}"/>
    <cellStyle name="40% - Accent2 2 3 2 8 2 3" xfId="28932" xr:uid="{00000000-0005-0000-0000-00003C4E0000}"/>
    <cellStyle name="40% - Accent2 2 3 2 8 3" xfId="14057" xr:uid="{00000000-0005-0000-0000-00003D4E0000}"/>
    <cellStyle name="40% - Accent2 2 3 2 8 3 2" xfId="33889" xr:uid="{00000000-0005-0000-0000-00003E4E0000}"/>
    <cellStyle name="40% - Accent2 2 3 2 8 4" xfId="23975" xr:uid="{00000000-0005-0000-0000-00003F4E0000}"/>
    <cellStyle name="40% - Accent2 2 3 2 9" xfId="4701" xr:uid="{00000000-0005-0000-0000-0000404E0000}"/>
    <cellStyle name="40% - Accent2 2 3 2 9 2" xfId="9658" xr:uid="{00000000-0005-0000-0000-0000414E0000}"/>
    <cellStyle name="40% - Accent2 2 3 2 9 2 2" xfId="19572" xr:uid="{00000000-0005-0000-0000-0000424E0000}"/>
    <cellStyle name="40% - Accent2 2 3 2 9 2 2 2" xfId="39404" xr:uid="{00000000-0005-0000-0000-0000434E0000}"/>
    <cellStyle name="40% - Accent2 2 3 2 9 2 3" xfId="29490" xr:uid="{00000000-0005-0000-0000-0000444E0000}"/>
    <cellStyle name="40% - Accent2 2 3 2 9 3" xfId="14615" xr:uid="{00000000-0005-0000-0000-0000454E0000}"/>
    <cellStyle name="40% - Accent2 2 3 2 9 3 2" xfId="34447" xr:uid="{00000000-0005-0000-0000-0000464E0000}"/>
    <cellStyle name="40% - Accent2 2 3 2 9 4" xfId="24533" xr:uid="{00000000-0005-0000-0000-0000474E0000}"/>
    <cellStyle name="40% - Accent2 2 3 3" xfId="421" xr:uid="{00000000-0005-0000-0000-0000484E0000}"/>
    <cellStyle name="40% - Accent2 2 3 3 10" xfId="10356" xr:uid="{00000000-0005-0000-0000-0000494E0000}"/>
    <cellStyle name="40% - Accent2 2 3 3 10 2" xfId="30188" xr:uid="{00000000-0005-0000-0000-00004A4E0000}"/>
    <cellStyle name="40% - Accent2 2 3 3 11" xfId="20274" xr:uid="{00000000-0005-0000-0000-00004B4E0000}"/>
    <cellStyle name="40% - Accent2 2 3 3 2" xfId="1804" xr:uid="{00000000-0005-0000-0000-00004C4E0000}"/>
    <cellStyle name="40% - Accent2 2 3 3 2 2" xfId="3817" xr:uid="{00000000-0005-0000-0000-00004D4E0000}"/>
    <cellStyle name="40% - Accent2 2 3 3 2 2 2" xfId="8774" xr:uid="{00000000-0005-0000-0000-00004E4E0000}"/>
    <cellStyle name="40% - Accent2 2 3 3 2 2 2 2" xfId="18688" xr:uid="{00000000-0005-0000-0000-00004F4E0000}"/>
    <cellStyle name="40% - Accent2 2 3 3 2 2 2 2 2" xfId="38520" xr:uid="{00000000-0005-0000-0000-0000504E0000}"/>
    <cellStyle name="40% - Accent2 2 3 3 2 2 2 3" xfId="28606" xr:uid="{00000000-0005-0000-0000-0000514E0000}"/>
    <cellStyle name="40% - Accent2 2 3 3 2 2 3" xfId="13731" xr:uid="{00000000-0005-0000-0000-0000524E0000}"/>
    <cellStyle name="40% - Accent2 2 3 3 2 2 3 2" xfId="33563" xr:uid="{00000000-0005-0000-0000-0000534E0000}"/>
    <cellStyle name="40% - Accent2 2 3 3 2 2 4" xfId="23649" xr:uid="{00000000-0005-0000-0000-0000544E0000}"/>
    <cellStyle name="40% - Accent2 2 3 3 2 3" xfId="2527" xr:uid="{00000000-0005-0000-0000-0000554E0000}"/>
    <cellStyle name="40% - Accent2 2 3 3 2 3 2" xfId="7494" xr:uid="{00000000-0005-0000-0000-0000564E0000}"/>
    <cellStyle name="40% - Accent2 2 3 3 2 3 2 2" xfId="17408" xr:uid="{00000000-0005-0000-0000-0000574E0000}"/>
    <cellStyle name="40% - Accent2 2 3 3 2 3 2 2 2" xfId="37240" xr:uid="{00000000-0005-0000-0000-0000584E0000}"/>
    <cellStyle name="40% - Accent2 2 3 3 2 3 2 3" xfId="27326" xr:uid="{00000000-0005-0000-0000-0000594E0000}"/>
    <cellStyle name="40% - Accent2 2 3 3 2 3 3" xfId="12451" xr:uid="{00000000-0005-0000-0000-00005A4E0000}"/>
    <cellStyle name="40% - Accent2 2 3 3 2 3 3 2" xfId="32283" xr:uid="{00000000-0005-0000-0000-00005B4E0000}"/>
    <cellStyle name="40% - Accent2 2 3 3 2 3 4" xfId="22369" xr:uid="{00000000-0005-0000-0000-00005C4E0000}"/>
    <cellStyle name="40% - Accent2 2 3 3 2 4" xfId="6772" xr:uid="{00000000-0005-0000-0000-00005D4E0000}"/>
    <cellStyle name="40% - Accent2 2 3 3 2 4 2" xfId="16686" xr:uid="{00000000-0005-0000-0000-00005E4E0000}"/>
    <cellStyle name="40% - Accent2 2 3 3 2 4 2 2" xfId="36518" xr:uid="{00000000-0005-0000-0000-00005F4E0000}"/>
    <cellStyle name="40% - Accent2 2 3 3 2 4 3" xfId="26604" xr:uid="{00000000-0005-0000-0000-0000604E0000}"/>
    <cellStyle name="40% - Accent2 2 3 3 2 5" xfId="11729" xr:uid="{00000000-0005-0000-0000-0000614E0000}"/>
    <cellStyle name="40% - Accent2 2 3 3 2 5 2" xfId="31561" xr:uid="{00000000-0005-0000-0000-0000624E0000}"/>
    <cellStyle name="40% - Accent2 2 3 3 2 6" xfId="21647" xr:uid="{00000000-0005-0000-0000-0000634E0000}"/>
    <cellStyle name="40% - Accent2 2 3 3 3" xfId="1445" xr:uid="{00000000-0005-0000-0000-0000644E0000}"/>
    <cellStyle name="40% - Accent2 2 3 3 3 2" xfId="3458" xr:uid="{00000000-0005-0000-0000-0000654E0000}"/>
    <cellStyle name="40% - Accent2 2 3 3 3 2 2" xfId="8415" xr:uid="{00000000-0005-0000-0000-0000664E0000}"/>
    <cellStyle name="40% - Accent2 2 3 3 3 2 2 2" xfId="18329" xr:uid="{00000000-0005-0000-0000-0000674E0000}"/>
    <cellStyle name="40% - Accent2 2 3 3 3 2 2 2 2" xfId="38161" xr:uid="{00000000-0005-0000-0000-0000684E0000}"/>
    <cellStyle name="40% - Accent2 2 3 3 3 2 2 3" xfId="28247" xr:uid="{00000000-0005-0000-0000-0000694E0000}"/>
    <cellStyle name="40% - Accent2 2 3 3 3 2 3" xfId="13372" xr:uid="{00000000-0005-0000-0000-00006A4E0000}"/>
    <cellStyle name="40% - Accent2 2 3 3 3 2 3 2" xfId="33204" xr:uid="{00000000-0005-0000-0000-00006B4E0000}"/>
    <cellStyle name="40% - Accent2 2 3 3 3 2 4" xfId="23290" xr:uid="{00000000-0005-0000-0000-00006C4E0000}"/>
    <cellStyle name="40% - Accent2 2 3 3 3 3" xfId="6413" xr:uid="{00000000-0005-0000-0000-00006D4E0000}"/>
    <cellStyle name="40% - Accent2 2 3 3 3 3 2" xfId="16327" xr:uid="{00000000-0005-0000-0000-00006E4E0000}"/>
    <cellStyle name="40% - Accent2 2 3 3 3 3 2 2" xfId="36159" xr:uid="{00000000-0005-0000-0000-00006F4E0000}"/>
    <cellStyle name="40% - Accent2 2 3 3 3 3 3" xfId="26245" xr:uid="{00000000-0005-0000-0000-0000704E0000}"/>
    <cellStyle name="40% - Accent2 2 3 3 3 4" xfId="11370" xr:uid="{00000000-0005-0000-0000-0000714E0000}"/>
    <cellStyle name="40% - Accent2 2 3 3 3 4 2" xfId="31202" xr:uid="{00000000-0005-0000-0000-0000724E0000}"/>
    <cellStyle name="40% - Accent2 2 3 3 3 5" xfId="21288" xr:uid="{00000000-0005-0000-0000-0000734E0000}"/>
    <cellStyle name="40% - Accent2 2 3 3 4" xfId="3003" xr:uid="{00000000-0005-0000-0000-0000744E0000}"/>
    <cellStyle name="40% - Accent2 2 3 3 4 2" xfId="7960" xr:uid="{00000000-0005-0000-0000-0000754E0000}"/>
    <cellStyle name="40% - Accent2 2 3 3 4 2 2" xfId="17874" xr:uid="{00000000-0005-0000-0000-0000764E0000}"/>
    <cellStyle name="40% - Accent2 2 3 3 4 2 2 2" xfId="37706" xr:uid="{00000000-0005-0000-0000-0000774E0000}"/>
    <cellStyle name="40% - Accent2 2 3 3 4 2 3" xfId="27792" xr:uid="{00000000-0005-0000-0000-0000784E0000}"/>
    <cellStyle name="40% - Accent2 2 3 3 4 3" xfId="12917" xr:uid="{00000000-0005-0000-0000-0000794E0000}"/>
    <cellStyle name="40% - Accent2 2 3 3 4 3 2" xfId="32749" xr:uid="{00000000-0005-0000-0000-00007A4E0000}"/>
    <cellStyle name="40% - Accent2 2 3 3 4 4" xfId="22835" xr:uid="{00000000-0005-0000-0000-00007B4E0000}"/>
    <cellStyle name="40% - Accent2 2 3 3 5" xfId="2168" xr:uid="{00000000-0005-0000-0000-00007C4E0000}"/>
    <cellStyle name="40% - Accent2 2 3 3 5 2" xfId="7135" xr:uid="{00000000-0005-0000-0000-00007D4E0000}"/>
    <cellStyle name="40% - Accent2 2 3 3 5 2 2" xfId="17049" xr:uid="{00000000-0005-0000-0000-00007E4E0000}"/>
    <cellStyle name="40% - Accent2 2 3 3 5 2 2 2" xfId="36881" xr:uid="{00000000-0005-0000-0000-00007F4E0000}"/>
    <cellStyle name="40% - Accent2 2 3 3 5 2 3" xfId="26967" xr:uid="{00000000-0005-0000-0000-0000804E0000}"/>
    <cellStyle name="40% - Accent2 2 3 3 5 3" xfId="12092" xr:uid="{00000000-0005-0000-0000-0000814E0000}"/>
    <cellStyle name="40% - Accent2 2 3 3 5 3 2" xfId="31924" xr:uid="{00000000-0005-0000-0000-0000824E0000}"/>
    <cellStyle name="40% - Accent2 2 3 3 5 4" xfId="22010" xr:uid="{00000000-0005-0000-0000-0000834E0000}"/>
    <cellStyle name="40% - Accent2 2 3 3 6" xfId="982" xr:uid="{00000000-0005-0000-0000-0000844E0000}"/>
    <cellStyle name="40% - Accent2 2 3 3 6 2" xfId="5958" xr:uid="{00000000-0005-0000-0000-0000854E0000}"/>
    <cellStyle name="40% - Accent2 2 3 3 6 2 2" xfId="15872" xr:uid="{00000000-0005-0000-0000-0000864E0000}"/>
    <cellStyle name="40% - Accent2 2 3 3 6 2 2 2" xfId="35704" xr:uid="{00000000-0005-0000-0000-0000874E0000}"/>
    <cellStyle name="40% - Accent2 2 3 3 6 2 3" xfId="25790" xr:uid="{00000000-0005-0000-0000-0000884E0000}"/>
    <cellStyle name="40% - Accent2 2 3 3 6 3" xfId="10915" xr:uid="{00000000-0005-0000-0000-0000894E0000}"/>
    <cellStyle name="40% - Accent2 2 3 3 6 3 2" xfId="30747" xr:uid="{00000000-0005-0000-0000-00008A4E0000}"/>
    <cellStyle name="40% - Accent2 2 3 3 6 4" xfId="20833" xr:uid="{00000000-0005-0000-0000-00008B4E0000}"/>
    <cellStyle name="40% - Accent2 2 3 3 7" xfId="4283" xr:uid="{00000000-0005-0000-0000-00008C4E0000}"/>
    <cellStyle name="40% - Accent2 2 3 3 7 2" xfId="9240" xr:uid="{00000000-0005-0000-0000-00008D4E0000}"/>
    <cellStyle name="40% - Accent2 2 3 3 7 2 2" xfId="19154" xr:uid="{00000000-0005-0000-0000-00008E4E0000}"/>
    <cellStyle name="40% - Accent2 2 3 3 7 2 2 2" xfId="38986" xr:uid="{00000000-0005-0000-0000-00008F4E0000}"/>
    <cellStyle name="40% - Accent2 2 3 3 7 2 3" xfId="29072" xr:uid="{00000000-0005-0000-0000-0000904E0000}"/>
    <cellStyle name="40% - Accent2 2 3 3 7 3" xfId="14197" xr:uid="{00000000-0005-0000-0000-0000914E0000}"/>
    <cellStyle name="40% - Accent2 2 3 3 7 3 2" xfId="34029" xr:uid="{00000000-0005-0000-0000-0000924E0000}"/>
    <cellStyle name="40% - Accent2 2 3 3 7 4" xfId="24115" xr:uid="{00000000-0005-0000-0000-0000934E0000}"/>
    <cellStyle name="40% - Accent2 2 3 3 8" xfId="4841" xr:uid="{00000000-0005-0000-0000-0000944E0000}"/>
    <cellStyle name="40% - Accent2 2 3 3 8 2" xfId="9798" xr:uid="{00000000-0005-0000-0000-0000954E0000}"/>
    <cellStyle name="40% - Accent2 2 3 3 8 2 2" xfId="19712" xr:uid="{00000000-0005-0000-0000-0000964E0000}"/>
    <cellStyle name="40% - Accent2 2 3 3 8 2 2 2" xfId="39544" xr:uid="{00000000-0005-0000-0000-0000974E0000}"/>
    <cellStyle name="40% - Accent2 2 3 3 8 2 3" xfId="29630" xr:uid="{00000000-0005-0000-0000-0000984E0000}"/>
    <cellStyle name="40% - Accent2 2 3 3 8 3" xfId="14755" xr:uid="{00000000-0005-0000-0000-0000994E0000}"/>
    <cellStyle name="40% - Accent2 2 3 3 8 3 2" xfId="34587" xr:uid="{00000000-0005-0000-0000-00009A4E0000}"/>
    <cellStyle name="40% - Accent2 2 3 3 8 4" xfId="24673" xr:uid="{00000000-0005-0000-0000-00009B4E0000}"/>
    <cellStyle name="40% - Accent2 2 3 3 9" xfId="5399" xr:uid="{00000000-0005-0000-0000-00009C4E0000}"/>
    <cellStyle name="40% - Accent2 2 3 3 9 2" xfId="15313" xr:uid="{00000000-0005-0000-0000-00009D4E0000}"/>
    <cellStyle name="40% - Accent2 2 3 3 9 2 2" xfId="35145" xr:uid="{00000000-0005-0000-0000-00009E4E0000}"/>
    <cellStyle name="40% - Accent2 2 3 3 9 3" xfId="25231" xr:uid="{00000000-0005-0000-0000-00009F4E0000}"/>
    <cellStyle name="40% - Accent2 2 3 4" xfId="1624" xr:uid="{00000000-0005-0000-0000-0000A04E0000}"/>
    <cellStyle name="40% - Accent2 2 3 4 2" xfId="3637" xr:uid="{00000000-0005-0000-0000-0000A14E0000}"/>
    <cellStyle name="40% - Accent2 2 3 4 2 2" xfId="8594" xr:uid="{00000000-0005-0000-0000-0000A24E0000}"/>
    <cellStyle name="40% - Accent2 2 3 4 2 2 2" xfId="18508" xr:uid="{00000000-0005-0000-0000-0000A34E0000}"/>
    <cellStyle name="40% - Accent2 2 3 4 2 2 2 2" xfId="38340" xr:uid="{00000000-0005-0000-0000-0000A44E0000}"/>
    <cellStyle name="40% - Accent2 2 3 4 2 2 3" xfId="28426" xr:uid="{00000000-0005-0000-0000-0000A54E0000}"/>
    <cellStyle name="40% - Accent2 2 3 4 2 3" xfId="13551" xr:uid="{00000000-0005-0000-0000-0000A64E0000}"/>
    <cellStyle name="40% - Accent2 2 3 4 2 3 2" xfId="33383" xr:uid="{00000000-0005-0000-0000-0000A74E0000}"/>
    <cellStyle name="40% - Accent2 2 3 4 2 4" xfId="23469" xr:uid="{00000000-0005-0000-0000-0000A84E0000}"/>
    <cellStyle name="40% - Accent2 2 3 4 3" xfId="2347" xr:uid="{00000000-0005-0000-0000-0000A94E0000}"/>
    <cellStyle name="40% - Accent2 2 3 4 3 2" xfId="7314" xr:uid="{00000000-0005-0000-0000-0000AA4E0000}"/>
    <cellStyle name="40% - Accent2 2 3 4 3 2 2" xfId="17228" xr:uid="{00000000-0005-0000-0000-0000AB4E0000}"/>
    <cellStyle name="40% - Accent2 2 3 4 3 2 2 2" xfId="37060" xr:uid="{00000000-0005-0000-0000-0000AC4E0000}"/>
    <cellStyle name="40% - Accent2 2 3 4 3 2 3" xfId="27146" xr:uid="{00000000-0005-0000-0000-0000AD4E0000}"/>
    <cellStyle name="40% - Accent2 2 3 4 3 3" xfId="12271" xr:uid="{00000000-0005-0000-0000-0000AE4E0000}"/>
    <cellStyle name="40% - Accent2 2 3 4 3 3 2" xfId="32103" xr:uid="{00000000-0005-0000-0000-0000AF4E0000}"/>
    <cellStyle name="40% - Accent2 2 3 4 3 4" xfId="22189" xr:uid="{00000000-0005-0000-0000-0000B04E0000}"/>
    <cellStyle name="40% - Accent2 2 3 4 4" xfId="6592" xr:uid="{00000000-0005-0000-0000-0000B14E0000}"/>
    <cellStyle name="40% - Accent2 2 3 4 4 2" xfId="16506" xr:uid="{00000000-0005-0000-0000-0000B24E0000}"/>
    <cellStyle name="40% - Accent2 2 3 4 4 2 2" xfId="36338" xr:uid="{00000000-0005-0000-0000-0000B34E0000}"/>
    <cellStyle name="40% - Accent2 2 3 4 4 3" xfId="26424" xr:uid="{00000000-0005-0000-0000-0000B44E0000}"/>
    <cellStyle name="40% - Accent2 2 3 4 5" xfId="11549" xr:uid="{00000000-0005-0000-0000-0000B54E0000}"/>
    <cellStyle name="40% - Accent2 2 3 4 5 2" xfId="31381" xr:uid="{00000000-0005-0000-0000-0000B64E0000}"/>
    <cellStyle name="40% - Accent2 2 3 4 6" xfId="21467" xr:uid="{00000000-0005-0000-0000-0000B74E0000}"/>
    <cellStyle name="40% - Accent2 2 3 5" xfId="1265" xr:uid="{00000000-0005-0000-0000-0000B84E0000}"/>
    <cellStyle name="40% - Accent2 2 3 5 2" xfId="3278" xr:uid="{00000000-0005-0000-0000-0000B94E0000}"/>
    <cellStyle name="40% - Accent2 2 3 5 2 2" xfId="8235" xr:uid="{00000000-0005-0000-0000-0000BA4E0000}"/>
    <cellStyle name="40% - Accent2 2 3 5 2 2 2" xfId="18149" xr:uid="{00000000-0005-0000-0000-0000BB4E0000}"/>
    <cellStyle name="40% - Accent2 2 3 5 2 2 2 2" xfId="37981" xr:uid="{00000000-0005-0000-0000-0000BC4E0000}"/>
    <cellStyle name="40% - Accent2 2 3 5 2 2 3" xfId="28067" xr:uid="{00000000-0005-0000-0000-0000BD4E0000}"/>
    <cellStyle name="40% - Accent2 2 3 5 2 3" xfId="13192" xr:uid="{00000000-0005-0000-0000-0000BE4E0000}"/>
    <cellStyle name="40% - Accent2 2 3 5 2 3 2" xfId="33024" xr:uid="{00000000-0005-0000-0000-0000BF4E0000}"/>
    <cellStyle name="40% - Accent2 2 3 5 2 4" xfId="23110" xr:uid="{00000000-0005-0000-0000-0000C04E0000}"/>
    <cellStyle name="40% - Accent2 2 3 5 3" xfId="6233" xr:uid="{00000000-0005-0000-0000-0000C14E0000}"/>
    <cellStyle name="40% - Accent2 2 3 5 3 2" xfId="16147" xr:uid="{00000000-0005-0000-0000-0000C24E0000}"/>
    <cellStyle name="40% - Accent2 2 3 5 3 2 2" xfId="35979" xr:uid="{00000000-0005-0000-0000-0000C34E0000}"/>
    <cellStyle name="40% - Accent2 2 3 5 3 3" xfId="26065" xr:uid="{00000000-0005-0000-0000-0000C44E0000}"/>
    <cellStyle name="40% - Accent2 2 3 5 4" xfId="11190" xr:uid="{00000000-0005-0000-0000-0000C54E0000}"/>
    <cellStyle name="40% - Accent2 2 3 5 4 2" xfId="31022" xr:uid="{00000000-0005-0000-0000-0000C64E0000}"/>
    <cellStyle name="40% - Accent2 2 3 5 5" xfId="21108" xr:uid="{00000000-0005-0000-0000-0000C74E0000}"/>
    <cellStyle name="40% - Accent2 2 3 6" xfId="2721" xr:uid="{00000000-0005-0000-0000-0000C84E0000}"/>
    <cellStyle name="40% - Accent2 2 3 6 2" xfId="7681" xr:uid="{00000000-0005-0000-0000-0000C94E0000}"/>
    <cellStyle name="40% - Accent2 2 3 6 2 2" xfId="17595" xr:uid="{00000000-0005-0000-0000-0000CA4E0000}"/>
    <cellStyle name="40% - Accent2 2 3 6 2 2 2" xfId="37427" xr:uid="{00000000-0005-0000-0000-0000CB4E0000}"/>
    <cellStyle name="40% - Accent2 2 3 6 2 3" xfId="27513" xr:uid="{00000000-0005-0000-0000-0000CC4E0000}"/>
    <cellStyle name="40% - Accent2 2 3 6 3" xfId="12638" xr:uid="{00000000-0005-0000-0000-0000CD4E0000}"/>
    <cellStyle name="40% - Accent2 2 3 6 3 2" xfId="32470" xr:uid="{00000000-0005-0000-0000-0000CE4E0000}"/>
    <cellStyle name="40% - Accent2 2 3 6 4" xfId="22556" xr:uid="{00000000-0005-0000-0000-0000CF4E0000}"/>
    <cellStyle name="40% - Accent2 2 3 7" xfId="1988" xr:uid="{00000000-0005-0000-0000-0000D04E0000}"/>
    <cellStyle name="40% - Accent2 2 3 7 2" xfId="6955" xr:uid="{00000000-0005-0000-0000-0000D14E0000}"/>
    <cellStyle name="40% - Accent2 2 3 7 2 2" xfId="16869" xr:uid="{00000000-0005-0000-0000-0000D24E0000}"/>
    <cellStyle name="40% - Accent2 2 3 7 2 2 2" xfId="36701" xr:uid="{00000000-0005-0000-0000-0000D34E0000}"/>
    <cellStyle name="40% - Accent2 2 3 7 2 3" xfId="26787" xr:uid="{00000000-0005-0000-0000-0000D44E0000}"/>
    <cellStyle name="40% - Accent2 2 3 7 3" xfId="11912" xr:uid="{00000000-0005-0000-0000-0000D54E0000}"/>
    <cellStyle name="40% - Accent2 2 3 7 3 2" xfId="31744" xr:uid="{00000000-0005-0000-0000-0000D64E0000}"/>
    <cellStyle name="40% - Accent2 2 3 7 4" xfId="21830" xr:uid="{00000000-0005-0000-0000-0000D74E0000}"/>
    <cellStyle name="40% - Accent2 2 3 8" xfId="702" xr:uid="{00000000-0005-0000-0000-0000D84E0000}"/>
    <cellStyle name="40% - Accent2 2 3 8 2" xfId="5679" xr:uid="{00000000-0005-0000-0000-0000D94E0000}"/>
    <cellStyle name="40% - Accent2 2 3 8 2 2" xfId="15593" xr:uid="{00000000-0005-0000-0000-0000DA4E0000}"/>
    <cellStyle name="40% - Accent2 2 3 8 2 2 2" xfId="35425" xr:uid="{00000000-0005-0000-0000-0000DB4E0000}"/>
    <cellStyle name="40% - Accent2 2 3 8 2 3" xfId="25511" xr:uid="{00000000-0005-0000-0000-0000DC4E0000}"/>
    <cellStyle name="40% - Accent2 2 3 8 3" xfId="10636" xr:uid="{00000000-0005-0000-0000-0000DD4E0000}"/>
    <cellStyle name="40% - Accent2 2 3 8 3 2" xfId="30468" xr:uid="{00000000-0005-0000-0000-0000DE4E0000}"/>
    <cellStyle name="40% - Accent2 2 3 8 4" xfId="20554" xr:uid="{00000000-0005-0000-0000-0000DF4E0000}"/>
    <cellStyle name="40% - Accent2 2 3 9" xfId="4004" xr:uid="{00000000-0005-0000-0000-0000E04E0000}"/>
    <cellStyle name="40% - Accent2 2 3 9 2" xfId="8961" xr:uid="{00000000-0005-0000-0000-0000E14E0000}"/>
    <cellStyle name="40% - Accent2 2 3 9 2 2" xfId="18875" xr:uid="{00000000-0005-0000-0000-0000E24E0000}"/>
    <cellStyle name="40% - Accent2 2 3 9 2 2 2" xfId="38707" xr:uid="{00000000-0005-0000-0000-0000E34E0000}"/>
    <cellStyle name="40% - Accent2 2 3 9 2 3" xfId="28793" xr:uid="{00000000-0005-0000-0000-0000E44E0000}"/>
    <cellStyle name="40% - Accent2 2 3 9 3" xfId="13918" xr:uid="{00000000-0005-0000-0000-0000E54E0000}"/>
    <cellStyle name="40% - Accent2 2 3 9 3 2" xfId="33750" xr:uid="{00000000-0005-0000-0000-0000E64E0000}"/>
    <cellStyle name="40% - Accent2 2 3 9 4" xfId="23836" xr:uid="{00000000-0005-0000-0000-0000E74E0000}"/>
    <cellStyle name="40% - Accent2 2 4" xfId="212" xr:uid="{00000000-0005-0000-0000-0000E84E0000}"/>
    <cellStyle name="40% - Accent2 2 4 10" xfId="5193" xr:uid="{00000000-0005-0000-0000-0000E94E0000}"/>
    <cellStyle name="40% - Accent2 2 4 10 2" xfId="15107" xr:uid="{00000000-0005-0000-0000-0000EA4E0000}"/>
    <cellStyle name="40% - Accent2 2 4 10 2 2" xfId="34939" xr:uid="{00000000-0005-0000-0000-0000EB4E0000}"/>
    <cellStyle name="40% - Accent2 2 4 10 3" xfId="25025" xr:uid="{00000000-0005-0000-0000-0000EC4E0000}"/>
    <cellStyle name="40% - Accent2 2 4 11" xfId="10150" xr:uid="{00000000-0005-0000-0000-0000ED4E0000}"/>
    <cellStyle name="40% - Accent2 2 4 11 2" xfId="29982" xr:uid="{00000000-0005-0000-0000-0000EE4E0000}"/>
    <cellStyle name="40% - Accent2 2 4 12" xfId="20068" xr:uid="{00000000-0005-0000-0000-0000EF4E0000}"/>
    <cellStyle name="40% - Accent2 2 4 2" xfId="494" xr:uid="{00000000-0005-0000-0000-0000F04E0000}"/>
    <cellStyle name="40% - Accent2 2 4 2 10" xfId="10429" xr:uid="{00000000-0005-0000-0000-0000F14E0000}"/>
    <cellStyle name="40% - Accent2 2 4 2 10 2" xfId="30261" xr:uid="{00000000-0005-0000-0000-0000F24E0000}"/>
    <cellStyle name="40% - Accent2 2 4 2 11" xfId="20347" xr:uid="{00000000-0005-0000-0000-0000F34E0000}"/>
    <cellStyle name="40% - Accent2 2 4 2 2" xfId="1834" xr:uid="{00000000-0005-0000-0000-0000F44E0000}"/>
    <cellStyle name="40% - Accent2 2 4 2 2 2" xfId="3847" xr:uid="{00000000-0005-0000-0000-0000F54E0000}"/>
    <cellStyle name="40% - Accent2 2 4 2 2 2 2" xfId="8804" xr:uid="{00000000-0005-0000-0000-0000F64E0000}"/>
    <cellStyle name="40% - Accent2 2 4 2 2 2 2 2" xfId="18718" xr:uid="{00000000-0005-0000-0000-0000F74E0000}"/>
    <cellStyle name="40% - Accent2 2 4 2 2 2 2 2 2" xfId="38550" xr:uid="{00000000-0005-0000-0000-0000F84E0000}"/>
    <cellStyle name="40% - Accent2 2 4 2 2 2 2 3" xfId="28636" xr:uid="{00000000-0005-0000-0000-0000F94E0000}"/>
    <cellStyle name="40% - Accent2 2 4 2 2 2 3" xfId="13761" xr:uid="{00000000-0005-0000-0000-0000FA4E0000}"/>
    <cellStyle name="40% - Accent2 2 4 2 2 2 3 2" xfId="33593" xr:uid="{00000000-0005-0000-0000-0000FB4E0000}"/>
    <cellStyle name="40% - Accent2 2 4 2 2 2 4" xfId="23679" xr:uid="{00000000-0005-0000-0000-0000FC4E0000}"/>
    <cellStyle name="40% - Accent2 2 4 2 2 3" xfId="2557" xr:uid="{00000000-0005-0000-0000-0000FD4E0000}"/>
    <cellStyle name="40% - Accent2 2 4 2 2 3 2" xfId="7524" xr:uid="{00000000-0005-0000-0000-0000FE4E0000}"/>
    <cellStyle name="40% - Accent2 2 4 2 2 3 2 2" xfId="17438" xr:uid="{00000000-0005-0000-0000-0000FF4E0000}"/>
    <cellStyle name="40% - Accent2 2 4 2 2 3 2 2 2" xfId="37270" xr:uid="{00000000-0005-0000-0000-0000004F0000}"/>
    <cellStyle name="40% - Accent2 2 4 2 2 3 2 3" xfId="27356" xr:uid="{00000000-0005-0000-0000-0000014F0000}"/>
    <cellStyle name="40% - Accent2 2 4 2 2 3 3" xfId="12481" xr:uid="{00000000-0005-0000-0000-0000024F0000}"/>
    <cellStyle name="40% - Accent2 2 4 2 2 3 3 2" xfId="32313" xr:uid="{00000000-0005-0000-0000-0000034F0000}"/>
    <cellStyle name="40% - Accent2 2 4 2 2 3 4" xfId="22399" xr:uid="{00000000-0005-0000-0000-0000044F0000}"/>
    <cellStyle name="40% - Accent2 2 4 2 2 4" xfId="6802" xr:uid="{00000000-0005-0000-0000-0000054F0000}"/>
    <cellStyle name="40% - Accent2 2 4 2 2 4 2" xfId="16716" xr:uid="{00000000-0005-0000-0000-0000064F0000}"/>
    <cellStyle name="40% - Accent2 2 4 2 2 4 2 2" xfId="36548" xr:uid="{00000000-0005-0000-0000-0000074F0000}"/>
    <cellStyle name="40% - Accent2 2 4 2 2 4 3" xfId="26634" xr:uid="{00000000-0005-0000-0000-0000084F0000}"/>
    <cellStyle name="40% - Accent2 2 4 2 2 5" xfId="11759" xr:uid="{00000000-0005-0000-0000-0000094F0000}"/>
    <cellStyle name="40% - Accent2 2 4 2 2 5 2" xfId="31591" xr:uid="{00000000-0005-0000-0000-00000A4F0000}"/>
    <cellStyle name="40% - Accent2 2 4 2 2 6" xfId="21677" xr:uid="{00000000-0005-0000-0000-00000B4F0000}"/>
    <cellStyle name="40% - Accent2 2 4 2 3" xfId="1475" xr:uid="{00000000-0005-0000-0000-00000C4F0000}"/>
    <cellStyle name="40% - Accent2 2 4 2 3 2" xfId="3488" xr:uid="{00000000-0005-0000-0000-00000D4F0000}"/>
    <cellStyle name="40% - Accent2 2 4 2 3 2 2" xfId="8445" xr:uid="{00000000-0005-0000-0000-00000E4F0000}"/>
    <cellStyle name="40% - Accent2 2 4 2 3 2 2 2" xfId="18359" xr:uid="{00000000-0005-0000-0000-00000F4F0000}"/>
    <cellStyle name="40% - Accent2 2 4 2 3 2 2 2 2" xfId="38191" xr:uid="{00000000-0005-0000-0000-0000104F0000}"/>
    <cellStyle name="40% - Accent2 2 4 2 3 2 2 3" xfId="28277" xr:uid="{00000000-0005-0000-0000-0000114F0000}"/>
    <cellStyle name="40% - Accent2 2 4 2 3 2 3" xfId="13402" xr:uid="{00000000-0005-0000-0000-0000124F0000}"/>
    <cellStyle name="40% - Accent2 2 4 2 3 2 3 2" xfId="33234" xr:uid="{00000000-0005-0000-0000-0000134F0000}"/>
    <cellStyle name="40% - Accent2 2 4 2 3 2 4" xfId="23320" xr:uid="{00000000-0005-0000-0000-0000144F0000}"/>
    <cellStyle name="40% - Accent2 2 4 2 3 3" xfId="6443" xr:uid="{00000000-0005-0000-0000-0000154F0000}"/>
    <cellStyle name="40% - Accent2 2 4 2 3 3 2" xfId="16357" xr:uid="{00000000-0005-0000-0000-0000164F0000}"/>
    <cellStyle name="40% - Accent2 2 4 2 3 3 2 2" xfId="36189" xr:uid="{00000000-0005-0000-0000-0000174F0000}"/>
    <cellStyle name="40% - Accent2 2 4 2 3 3 3" xfId="26275" xr:uid="{00000000-0005-0000-0000-0000184F0000}"/>
    <cellStyle name="40% - Accent2 2 4 2 3 4" xfId="11400" xr:uid="{00000000-0005-0000-0000-0000194F0000}"/>
    <cellStyle name="40% - Accent2 2 4 2 3 4 2" xfId="31232" xr:uid="{00000000-0005-0000-0000-00001A4F0000}"/>
    <cellStyle name="40% - Accent2 2 4 2 3 5" xfId="21318" xr:uid="{00000000-0005-0000-0000-00001B4F0000}"/>
    <cellStyle name="40% - Accent2 2 4 2 4" xfId="3076" xr:uid="{00000000-0005-0000-0000-00001C4F0000}"/>
    <cellStyle name="40% - Accent2 2 4 2 4 2" xfId="8033" xr:uid="{00000000-0005-0000-0000-00001D4F0000}"/>
    <cellStyle name="40% - Accent2 2 4 2 4 2 2" xfId="17947" xr:uid="{00000000-0005-0000-0000-00001E4F0000}"/>
    <cellStyle name="40% - Accent2 2 4 2 4 2 2 2" xfId="37779" xr:uid="{00000000-0005-0000-0000-00001F4F0000}"/>
    <cellStyle name="40% - Accent2 2 4 2 4 2 3" xfId="27865" xr:uid="{00000000-0005-0000-0000-0000204F0000}"/>
    <cellStyle name="40% - Accent2 2 4 2 4 3" xfId="12990" xr:uid="{00000000-0005-0000-0000-0000214F0000}"/>
    <cellStyle name="40% - Accent2 2 4 2 4 3 2" xfId="32822" xr:uid="{00000000-0005-0000-0000-0000224F0000}"/>
    <cellStyle name="40% - Accent2 2 4 2 4 4" xfId="22908" xr:uid="{00000000-0005-0000-0000-0000234F0000}"/>
    <cellStyle name="40% - Accent2 2 4 2 5" xfId="2198" xr:uid="{00000000-0005-0000-0000-0000244F0000}"/>
    <cellStyle name="40% - Accent2 2 4 2 5 2" xfId="7165" xr:uid="{00000000-0005-0000-0000-0000254F0000}"/>
    <cellStyle name="40% - Accent2 2 4 2 5 2 2" xfId="17079" xr:uid="{00000000-0005-0000-0000-0000264F0000}"/>
    <cellStyle name="40% - Accent2 2 4 2 5 2 2 2" xfId="36911" xr:uid="{00000000-0005-0000-0000-0000274F0000}"/>
    <cellStyle name="40% - Accent2 2 4 2 5 2 3" xfId="26997" xr:uid="{00000000-0005-0000-0000-0000284F0000}"/>
    <cellStyle name="40% - Accent2 2 4 2 5 3" xfId="12122" xr:uid="{00000000-0005-0000-0000-0000294F0000}"/>
    <cellStyle name="40% - Accent2 2 4 2 5 3 2" xfId="31954" xr:uid="{00000000-0005-0000-0000-00002A4F0000}"/>
    <cellStyle name="40% - Accent2 2 4 2 5 4" xfId="22040" xr:uid="{00000000-0005-0000-0000-00002B4F0000}"/>
    <cellStyle name="40% - Accent2 2 4 2 6" xfId="1055" xr:uid="{00000000-0005-0000-0000-00002C4F0000}"/>
    <cellStyle name="40% - Accent2 2 4 2 6 2" xfId="6031" xr:uid="{00000000-0005-0000-0000-00002D4F0000}"/>
    <cellStyle name="40% - Accent2 2 4 2 6 2 2" xfId="15945" xr:uid="{00000000-0005-0000-0000-00002E4F0000}"/>
    <cellStyle name="40% - Accent2 2 4 2 6 2 2 2" xfId="35777" xr:uid="{00000000-0005-0000-0000-00002F4F0000}"/>
    <cellStyle name="40% - Accent2 2 4 2 6 2 3" xfId="25863" xr:uid="{00000000-0005-0000-0000-0000304F0000}"/>
    <cellStyle name="40% - Accent2 2 4 2 6 3" xfId="10988" xr:uid="{00000000-0005-0000-0000-0000314F0000}"/>
    <cellStyle name="40% - Accent2 2 4 2 6 3 2" xfId="30820" xr:uid="{00000000-0005-0000-0000-0000324F0000}"/>
    <cellStyle name="40% - Accent2 2 4 2 6 4" xfId="20906" xr:uid="{00000000-0005-0000-0000-0000334F0000}"/>
    <cellStyle name="40% - Accent2 2 4 2 7" xfId="4356" xr:uid="{00000000-0005-0000-0000-0000344F0000}"/>
    <cellStyle name="40% - Accent2 2 4 2 7 2" xfId="9313" xr:uid="{00000000-0005-0000-0000-0000354F0000}"/>
    <cellStyle name="40% - Accent2 2 4 2 7 2 2" xfId="19227" xr:uid="{00000000-0005-0000-0000-0000364F0000}"/>
    <cellStyle name="40% - Accent2 2 4 2 7 2 2 2" xfId="39059" xr:uid="{00000000-0005-0000-0000-0000374F0000}"/>
    <cellStyle name="40% - Accent2 2 4 2 7 2 3" xfId="29145" xr:uid="{00000000-0005-0000-0000-0000384F0000}"/>
    <cellStyle name="40% - Accent2 2 4 2 7 3" xfId="14270" xr:uid="{00000000-0005-0000-0000-0000394F0000}"/>
    <cellStyle name="40% - Accent2 2 4 2 7 3 2" xfId="34102" xr:uid="{00000000-0005-0000-0000-00003A4F0000}"/>
    <cellStyle name="40% - Accent2 2 4 2 7 4" xfId="24188" xr:uid="{00000000-0005-0000-0000-00003B4F0000}"/>
    <cellStyle name="40% - Accent2 2 4 2 8" xfId="4914" xr:uid="{00000000-0005-0000-0000-00003C4F0000}"/>
    <cellStyle name="40% - Accent2 2 4 2 8 2" xfId="9871" xr:uid="{00000000-0005-0000-0000-00003D4F0000}"/>
    <cellStyle name="40% - Accent2 2 4 2 8 2 2" xfId="19785" xr:uid="{00000000-0005-0000-0000-00003E4F0000}"/>
    <cellStyle name="40% - Accent2 2 4 2 8 2 2 2" xfId="39617" xr:uid="{00000000-0005-0000-0000-00003F4F0000}"/>
    <cellStyle name="40% - Accent2 2 4 2 8 2 3" xfId="29703" xr:uid="{00000000-0005-0000-0000-0000404F0000}"/>
    <cellStyle name="40% - Accent2 2 4 2 8 3" xfId="14828" xr:uid="{00000000-0005-0000-0000-0000414F0000}"/>
    <cellStyle name="40% - Accent2 2 4 2 8 3 2" xfId="34660" xr:uid="{00000000-0005-0000-0000-0000424F0000}"/>
    <cellStyle name="40% - Accent2 2 4 2 8 4" xfId="24746" xr:uid="{00000000-0005-0000-0000-0000434F0000}"/>
    <cellStyle name="40% - Accent2 2 4 2 9" xfId="5472" xr:uid="{00000000-0005-0000-0000-0000444F0000}"/>
    <cellStyle name="40% - Accent2 2 4 2 9 2" xfId="15386" xr:uid="{00000000-0005-0000-0000-0000454F0000}"/>
    <cellStyle name="40% - Accent2 2 4 2 9 2 2" xfId="35218" xr:uid="{00000000-0005-0000-0000-0000464F0000}"/>
    <cellStyle name="40% - Accent2 2 4 2 9 3" xfId="25304" xr:uid="{00000000-0005-0000-0000-0000474F0000}"/>
    <cellStyle name="40% - Accent2 2 4 3" xfId="1654" xr:uid="{00000000-0005-0000-0000-0000484F0000}"/>
    <cellStyle name="40% - Accent2 2 4 3 2" xfId="3667" xr:uid="{00000000-0005-0000-0000-0000494F0000}"/>
    <cellStyle name="40% - Accent2 2 4 3 2 2" xfId="8624" xr:uid="{00000000-0005-0000-0000-00004A4F0000}"/>
    <cellStyle name="40% - Accent2 2 4 3 2 2 2" xfId="18538" xr:uid="{00000000-0005-0000-0000-00004B4F0000}"/>
    <cellStyle name="40% - Accent2 2 4 3 2 2 2 2" xfId="38370" xr:uid="{00000000-0005-0000-0000-00004C4F0000}"/>
    <cellStyle name="40% - Accent2 2 4 3 2 2 3" xfId="28456" xr:uid="{00000000-0005-0000-0000-00004D4F0000}"/>
    <cellStyle name="40% - Accent2 2 4 3 2 3" xfId="13581" xr:uid="{00000000-0005-0000-0000-00004E4F0000}"/>
    <cellStyle name="40% - Accent2 2 4 3 2 3 2" xfId="33413" xr:uid="{00000000-0005-0000-0000-00004F4F0000}"/>
    <cellStyle name="40% - Accent2 2 4 3 2 4" xfId="23499" xr:uid="{00000000-0005-0000-0000-0000504F0000}"/>
    <cellStyle name="40% - Accent2 2 4 3 3" xfId="2377" xr:uid="{00000000-0005-0000-0000-0000514F0000}"/>
    <cellStyle name="40% - Accent2 2 4 3 3 2" xfId="7344" xr:uid="{00000000-0005-0000-0000-0000524F0000}"/>
    <cellStyle name="40% - Accent2 2 4 3 3 2 2" xfId="17258" xr:uid="{00000000-0005-0000-0000-0000534F0000}"/>
    <cellStyle name="40% - Accent2 2 4 3 3 2 2 2" xfId="37090" xr:uid="{00000000-0005-0000-0000-0000544F0000}"/>
    <cellStyle name="40% - Accent2 2 4 3 3 2 3" xfId="27176" xr:uid="{00000000-0005-0000-0000-0000554F0000}"/>
    <cellStyle name="40% - Accent2 2 4 3 3 3" xfId="12301" xr:uid="{00000000-0005-0000-0000-0000564F0000}"/>
    <cellStyle name="40% - Accent2 2 4 3 3 3 2" xfId="32133" xr:uid="{00000000-0005-0000-0000-0000574F0000}"/>
    <cellStyle name="40% - Accent2 2 4 3 3 4" xfId="22219" xr:uid="{00000000-0005-0000-0000-0000584F0000}"/>
    <cellStyle name="40% - Accent2 2 4 3 4" xfId="6622" xr:uid="{00000000-0005-0000-0000-0000594F0000}"/>
    <cellStyle name="40% - Accent2 2 4 3 4 2" xfId="16536" xr:uid="{00000000-0005-0000-0000-00005A4F0000}"/>
    <cellStyle name="40% - Accent2 2 4 3 4 2 2" xfId="36368" xr:uid="{00000000-0005-0000-0000-00005B4F0000}"/>
    <cellStyle name="40% - Accent2 2 4 3 4 3" xfId="26454" xr:uid="{00000000-0005-0000-0000-00005C4F0000}"/>
    <cellStyle name="40% - Accent2 2 4 3 5" xfId="11579" xr:uid="{00000000-0005-0000-0000-00005D4F0000}"/>
    <cellStyle name="40% - Accent2 2 4 3 5 2" xfId="31411" xr:uid="{00000000-0005-0000-0000-00005E4F0000}"/>
    <cellStyle name="40% - Accent2 2 4 3 6" xfId="21497" xr:uid="{00000000-0005-0000-0000-00005F4F0000}"/>
    <cellStyle name="40% - Accent2 2 4 4" xfId="1295" xr:uid="{00000000-0005-0000-0000-0000604F0000}"/>
    <cellStyle name="40% - Accent2 2 4 4 2" xfId="3308" xr:uid="{00000000-0005-0000-0000-0000614F0000}"/>
    <cellStyle name="40% - Accent2 2 4 4 2 2" xfId="8265" xr:uid="{00000000-0005-0000-0000-0000624F0000}"/>
    <cellStyle name="40% - Accent2 2 4 4 2 2 2" xfId="18179" xr:uid="{00000000-0005-0000-0000-0000634F0000}"/>
    <cellStyle name="40% - Accent2 2 4 4 2 2 2 2" xfId="38011" xr:uid="{00000000-0005-0000-0000-0000644F0000}"/>
    <cellStyle name="40% - Accent2 2 4 4 2 2 3" xfId="28097" xr:uid="{00000000-0005-0000-0000-0000654F0000}"/>
    <cellStyle name="40% - Accent2 2 4 4 2 3" xfId="13222" xr:uid="{00000000-0005-0000-0000-0000664F0000}"/>
    <cellStyle name="40% - Accent2 2 4 4 2 3 2" xfId="33054" xr:uid="{00000000-0005-0000-0000-0000674F0000}"/>
    <cellStyle name="40% - Accent2 2 4 4 2 4" xfId="23140" xr:uid="{00000000-0005-0000-0000-0000684F0000}"/>
    <cellStyle name="40% - Accent2 2 4 4 3" xfId="6263" xr:uid="{00000000-0005-0000-0000-0000694F0000}"/>
    <cellStyle name="40% - Accent2 2 4 4 3 2" xfId="16177" xr:uid="{00000000-0005-0000-0000-00006A4F0000}"/>
    <cellStyle name="40% - Accent2 2 4 4 3 2 2" xfId="36009" xr:uid="{00000000-0005-0000-0000-00006B4F0000}"/>
    <cellStyle name="40% - Accent2 2 4 4 3 3" xfId="26095" xr:uid="{00000000-0005-0000-0000-00006C4F0000}"/>
    <cellStyle name="40% - Accent2 2 4 4 4" xfId="11220" xr:uid="{00000000-0005-0000-0000-00006D4F0000}"/>
    <cellStyle name="40% - Accent2 2 4 4 4 2" xfId="31052" xr:uid="{00000000-0005-0000-0000-00006E4F0000}"/>
    <cellStyle name="40% - Accent2 2 4 4 5" xfId="21138" xr:uid="{00000000-0005-0000-0000-00006F4F0000}"/>
    <cellStyle name="40% - Accent2 2 4 5" xfId="2795" xr:uid="{00000000-0005-0000-0000-0000704F0000}"/>
    <cellStyle name="40% - Accent2 2 4 5 2" xfId="7754" xr:uid="{00000000-0005-0000-0000-0000714F0000}"/>
    <cellStyle name="40% - Accent2 2 4 5 2 2" xfId="17668" xr:uid="{00000000-0005-0000-0000-0000724F0000}"/>
    <cellStyle name="40% - Accent2 2 4 5 2 2 2" xfId="37500" xr:uid="{00000000-0005-0000-0000-0000734F0000}"/>
    <cellStyle name="40% - Accent2 2 4 5 2 3" xfId="27586" xr:uid="{00000000-0005-0000-0000-0000744F0000}"/>
    <cellStyle name="40% - Accent2 2 4 5 3" xfId="12711" xr:uid="{00000000-0005-0000-0000-0000754F0000}"/>
    <cellStyle name="40% - Accent2 2 4 5 3 2" xfId="32543" xr:uid="{00000000-0005-0000-0000-0000764F0000}"/>
    <cellStyle name="40% - Accent2 2 4 5 4" xfId="22629" xr:uid="{00000000-0005-0000-0000-0000774F0000}"/>
    <cellStyle name="40% - Accent2 2 4 6" xfId="2018" xr:uid="{00000000-0005-0000-0000-0000784F0000}"/>
    <cellStyle name="40% - Accent2 2 4 6 2" xfId="6985" xr:uid="{00000000-0005-0000-0000-0000794F0000}"/>
    <cellStyle name="40% - Accent2 2 4 6 2 2" xfId="16899" xr:uid="{00000000-0005-0000-0000-00007A4F0000}"/>
    <cellStyle name="40% - Accent2 2 4 6 2 2 2" xfId="36731" xr:uid="{00000000-0005-0000-0000-00007B4F0000}"/>
    <cellStyle name="40% - Accent2 2 4 6 2 3" xfId="26817" xr:uid="{00000000-0005-0000-0000-00007C4F0000}"/>
    <cellStyle name="40% - Accent2 2 4 6 3" xfId="11942" xr:uid="{00000000-0005-0000-0000-00007D4F0000}"/>
    <cellStyle name="40% - Accent2 2 4 6 3 2" xfId="31774" xr:uid="{00000000-0005-0000-0000-00007E4F0000}"/>
    <cellStyle name="40% - Accent2 2 4 6 4" xfId="21860" xr:uid="{00000000-0005-0000-0000-00007F4F0000}"/>
    <cellStyle name="40% - Accent2 2 4 7" xfId="775" xr:uid="{00000000-0005-0000-0000-0000804F0000}"/>
    <cellStyle name="40% - Accent2 2 4 7 2" xfId="5752" xr:uid="{00000000-0005-0000-0000-0000814F0000}"/>
    <cellStyle name="40% - Accent2 2 4 7 2 2" xfId="15666" xr:uid="{00000000-0005-0000-0000-0000824F0000}"/>
    <cellStyle name="40% - Accent2 2 4 7 2 2 2" xfId="35498" xr:uid="{00000000-0005-0000-0000-0000834F0000}"/>
    <cellStyle name="40% - Accent2 2 4 7 2 3" xfId="25584" xr:uid="{00000000-0005-0000-0000-0000844F0000}"/>
    <cellStyle name="40% - Accent2 2 4 7 3" xfId="10709" xr:uid="{00000000-0005-0000-0000-0000854F0000}"/>
    <cellStyle name="40% - Accent2 2 4 7 3 2" xfId="30541" xr:uid="{00000000-0005-0000-0000-0000864F0000}"/>
    <cellStyle name="40% - Accent2 2 4 7 4" xfId="20627" xr:uid="{00000000-0005-0000-0000-0000874F0000}"/>
    <cellStyle name="40% - Accent2 2 4 8" xfId="4077" xr:uid="{00000000-0005-0000-0000-0000884F0000}"/>
    <cellStyle name="40% - Accent2 2 4 8 2" xfId="9034" xr:uid="{00000000-0005-0000-0000-0000894F0000}"/>
    <cellStyle name="40% - Accent2 2 4 8 2 2" xfId="18948" xr:uid="{00000000-0005-0000-0000-00008A4F0000}"/>
    <cellStyle name="40% - Accent2 2 4 8 2 2 2" xfId="38780" xr:uid="{00000000-0005-0000-0000-00008B4F0000}"/>
    <cellStyle name="40% - Accent2 2 4 8 2 3" xfId="28866" xr:uid="{00000000-0005-0000-0000-00008C4F0000}"/>
    <cellStyle name="40% - Accent2 2 4 8 3" xfId="13991" xr:uid="{00000000-0005-0000-0000-00008D4F0000}"/>
    <cellStyle name="40% - Accent2 2 4 8 3 2" xfId="33823" xr:uid="{00000000-0005-0000-0000-00008E4F0000}"/>
    <cellStyle name="40% - Accent2 2 4 8 4" xfId="23909" xr:uid="{00000000-0005-0000-0000-00008F4F0000}"/>
    <cellStyle name="40% - Accent2 2 4 9" xfId="4635" xr:uid="{00000000-0005-0000-0000-0000904F0000}"/>
    <cellStyle name="40% - Accent2 2 4 9 2" xfId="9592" xr:uid="{00000000-0005-0000-0000-0000914F0000}"/>
    <cellStyle name="40% - Accent2 2 4 9 2 2" xfId="19506" xr:uid="{00000000-0005-0000-0000-0000924F0000}"/>
    <cellStyle name="40% - Accent2 2 4 9 2 2 2" xfId="39338" xr:uid="{00000000-0005-0000-0000-0000934F0000}"/>
    <cellStyle name="40% - Accent2 2 4 9 2 3" xfId="29424" xr:uid="{00000000-0005-0000-0000-0000944F0000}"/>
    <cellStyle name="40% - Accent2 2 4 9 3" xfId="14549" xr:uid="{00000000-0005-0000-0000-0000954F0000}"/>
    <cellStyle name="40% - Accent2 2 4 9 3 2" xfId="34381" xr:uid="{00000000-0005-0000-0000-0000964F0000}"/>
    <cellStyle name="40% - Accent2 2 4 9 4" xfId="24467" xr:uid="{00000000-0005-0000-0000-0000974F0000}"/>
    <cellStyle name="40% - Accent2 2 5" xfId="355" xr:uid="{00000000-0005-0000-0000-0000984F0000}"/>
    <cellStyle name="40% - Accent2 2 5 10" xfId="10290" xr:uid="{00000000-0005-0000-0000-0000994F0000}"/>
    <cellStyle name="40% - Accent2 2 5 10 2" xfId="30122" xr:uid="{00000000-0005-0000-0000-00009A4F0000}"/>
    <cellStyle name="40% - Accent2 2 5 11" xfId="20208" xr:uid="{00000000-0005-0000-0000-00009B4F0000}"/>
    <cellStyle name="40% - Accent2 2 5 2" xfId="1744" xr:uid="{00000000-0005-0000-0000-00009C4F0000}"/>
    <cellStyle name="40% - Accent2 2 5 2 2" xfId="3757" xr:uid="{00000000-0005-0000-0000-00009D4F0000}"/>
    <cellStyle name="40% - Accent2 2 5 2 2 2" xfId="8714" xr:uid="{00000000-0005-0000-0000-00009E4F0000}"/>
    <cellStyle name="40% - Accent2 2 5 2 2 2 2" xfId="18628" xr:uid="{00000000-0005-0000-0000-00009F4F0000}"/>
    <cellStyle name="40% - Accent2 2 5 2 2 2 2 2" xfId="38460" xr:uid="{00000000-0005-0000-0000-0000A04F0000}"/>
    <cellStyle name="40% - Accent2 2 5 2 2 2 3" xfId="28546" xr:uid="{00000000-0005-0000-0000-0000A14F0000}"/>
    <cellStyle name="40% - Accent2 2 5 2 2 3" xfId="13671" xr:uid="{00000000-0005-0000-0000-0000A24F0000}"/>
    <cellStyle name="40% - Accent2 2 5 2 2 3 2" xfId="33503" xr:uid="{00000000-0005-0000-0000-0000A34F0000}"/>
    <cellStyle name="40% - Accent2 2 5 2 2 4" xfId="23589" xr:uid="{00000000-0005-0000-0000-0000A44F0000}"/>
    <cellStyle name="40% - Accent2 2 5 2 3" xfId="2467" xr:uid="{00000000-0005-0000-0000-0000A54F0000}"/>
    <cellStyle name="40% - Accent2 2 5 2 3 2" xfId="7434" xr:uid="{00000000-0005-0000-0000-0000A64F0000}"/>
    <cellStyle name="40% - Accent2 2 5 2 3 2 2" xfId="17348" xr:uid="{00000000-0005-0000-0000-0000A74F0000}"/>
    <cellStyle name="40% - Accent2 2 5 2 3 2 2 2" xfId="37180" xr:uid="{00000000-0005-0000-0000-0000A84F0000}"/>
    <cellStyle name="40% - Accent2 2 5 2 3 2 3" xfId="27266" xr:uid="{00000000-0005-0000-0000-0000A94F0000}"/>
    <cellStyle name="40% - Accent2 2 5 2 3 3" xfId="12391" xr:uid="{00000000-0005-0000-0000-0000AA4F0000}"/>
    <cellStyle name="40% - Accent2 2 5 2 3 3 2" xfId="32223" xr:uid="{00000000-0005-0000-0000-0000AB4F0000}"/>
    <cellStyle name="40% - Accent2 2 5 2 3 4" xfId="22309" xr:uid="{00000000-0005-0000-0000-0000AC4F0000}"/>
    <cellStyle name="40% - Accent2 2 5 2 4" xfId="6712" xr:uid="{00000000-0005-0000-0000-0000AD4F0000}"/>
    <cellStyle name="40% - Accent2 2 5 2 4 2" xfId="16626" xr:uid="{00000000-0005-0000-0000-0000AE4F0000}"/>
    <cellStyle name="40% - Accent2 2 5 2 4 2 2" xfId="36458" xr:uid="{00000000-0005-0000-0000-0000AF4F0000}"/>
    <cellStyle name="40% - Accent2 2 5 2 4 3" xfId="26544" xr:uid="{00000000-0005-0000-0000-0000B04F0000}"/>
    <cellStyle name="40% - Accent2 2 5 2 5" xfId="11669" xr:uid="{00000000-0005-0000-0000-0000B14F0000}"/>
    <cellStyle name="40% - Accent2 2 5 2 5 2" xfId="31501" xr:uid="{00000000-0005-0000-0000-0000B24F0000}"/>
    <cellStyle name="40% - Accent2 2 5 2 6" xfId="21587" xr:uid="{00000000-0005-0000-0000-0000B34F0000}"/>
    <cellStyle name="40% - Accent2 2 5 3" xfId="1385" xr:uid="{00000000-0005-0000-0000-0000B44F0000}"/>
    <cellStyle name="40% - Accent2 2 5 3 2" xfId="3398" xr:uid="{00000000-0005-0000-0000-0000B54F0000}"/>
    <cellStyle name="40% - Accent2 2 5 3 2 2" xfId="8355" xr:uid="{00000000-0005-0000-0000-0000B64F0000}"/>
    <cellStyle name="40% - Accent2 2 5 3 2 2 2" xfId="18269" xr:uid="{00000000-0005-0000-0000-0000B74F0000}"/>
    <cellStyle name="40% - Accent2 2 5 3 2 2 2 2" xfId="38101" xr:uid="{00000000-0005-0000-0000-0000B84F0000}"/>
    <cellStyle name="40% - Accent2 2 5 3 2 2 3" xfId="28187" xr:uid="{00000000-0005-0000-0000-0000B94F0000}"/>
    <cellStyle name="40% - Accent2 2 5 3 2 3" xfId="13312" xr:uid="{00000000-0005-0000-0000-0000BA4F0000}"/>
    <cellStyle name="40% - Accent2 2 5 3 2 3 2" xfId="33144" xr:uid="{00000000-0005-0000-0000-0000BB4F0000}"/>
    <cellStyle name="40% - Accent2 2 5 3 2 4" xfId="23230" xr:uid="{00000000-0005-0000-0000-0000BC4F0000}"/>
    <cellStyle name="40% - Accent2 2 5 3 3" xfId="6353" xr:uid="{00000000-0005-0000-0000-0000BD4F0000}"/>
    <cellStyle name="40% - Accent2 2 5 3 3 2" xfId="16267" xr:uid="{00000000-0005-0000-0000-0000BE4F0000}"/>
    <cellStyle name="40% - Accent2 2 5 3 3 2 2" xfId="36099" xr:uid="{00000000-0005-0000-0000-0000BF4F0000}"/>
    <cellStyle name="40% - Accent2 2 5 3 3 3" xfId="26185" xr:uid="{00000000-0005-0000-0000-0000C04F0000}"/>
    <cellStyle name="40% - Accent2 2 5 3 4" xfId="11310" xr:uid="{00000000-0005-0000-0000-0000C14F0000}"/>
    <cellStyle name="40% - Accent2 2 5 3 4 2" xfId="31142" xr:uid="{00000000-0005-0000-0000-0000C24F0000}"/>
    <cellStyle name="40% - Accent2 2 5 3 5" xfId="21228" xr:uid="{00000000-0005-0000-0000-0000C34F0000}"/>
    <cellStyle name="40% - Accent2 2 5 4" xfId="2937" xr:uid="{00000000-0005-0000-0000-0000C44F0000}"/>
    <cellStyle name="40% - Accent2 2 5 4 2" xfId="7894" xr:uid="{00000000-0005-0000-0000-0000C54F0000}"/>
    <cellStyle name="40% - Accent2 2 5 4 2 2" xfId="17808" xr:uid="{00000000-0005-0000-0000-0000C64F0000}"/>
    <cellStyle name="40% - Accent2 2 5 4 2 2 2" xfId="37640" xr:uid="{00000000-0005-0000-0000-0000C74F0000}"/>
    <cellStyle name="40% - Accent2 2 5 4 2 3" xfId="27726" xr:uid="{00000000-0005-0000-0000-0000C84F0000}"/>
    <cellStyle name="40% - Accent2 2 5 4 3" xfId="12851" xr:uid="{00000000-0005-0000-0000-0000C94F0000}"/>
    <cellStyle name="40% - Accent2 2 5 4 3 2" xfId="32683" xr:uid="{00000000-0005-0000-0000-0000CA4F0000}"/>
    <cellStyle name="40% - Accent2 2 5 4 4" xfId="22769" xr:uid="{00000000-0005-0000-0000-0000CB4F0000}"/>
    <cellStyle name="40% - Accent2 2 5 5" xfId="2108" xr:uid="{00000000-0005-0000-0000-0000CC4F0000}"/>
    <cellStyle name="40% - Accent2 2 5 5 2" xfId="7075" xr:uid="{00000000-0005-0000-0000-0000CD4F0000}"/>
    <cellStyle name="40% - Accent2 2 5 5 2 2" xfId="16989" xr:uid="{00000000-0005-0000-0000-0000CE4F0000}"/>
    <cellStyle name="40% - Accent2 2 5 5 2 2 2" xfId="36821" xr:uid="{00000000-0005-0000-0000-0000CF4F0000}"/>
    <cellStyle name="40% - Accent2 2 5 5 2 3" xfId="26907" xr:uid="{00000000-0005-0000-0000-0000D04F0000}"/>
    <cellStyle name="40% - Accent2 2 5 5 3" xfId="12032" xr:uid="{00000000-0005-0000-0000-0000D14F0000}"/>
    <cellStyle name="40% - Accent2 2 5 5 3 2" xfId="31864" xr:uid="{00000000-0005-0000-0000-0000D24F0000}"/>
    <cellStyle name="40% - Accent2 2 5 5 4" xfId="21950" xr:uid="{00000000-0005-0000-0000-0000D34F0000}"/>
    <cellStyle name="40% - Accent2 2 5 6" xfId="916" xr:uid="{00000000-0005-0000-0000-0000D44F0000}"/>
    <cellStyle name="40% - Accent2 2 5 6 2" xfId="5892" xr:uid="{00000000-0005-0000-0000-0000D54F0000}"/>
    <cellStyle name="40% - Accent2 2 5 6 2 2" xfId="15806" xr:uid="{00000000-0005-0000-0000-0000D64F0000}"/>
    <cellStyle name="40% - Accent2 2 5 6 2 2 2" xfId="35638" xr:uid="{00000000-0005-0000-0000-0000D74F0000}"/>
    <cellStyle name="40% - Accent2 2 5 6 2 3" xfId="25724" xr:uid="{00000000-0005-0000-0000-0000D84F0000}"/>
    <cellStyle name="40% - Accent2 2 5 6 3" xfId="10849" xr:uid="{00000000-0005-0000-0000-0000D94F0000}"/>
    <cellStyle name="40% - Accent2 2 5 6 3 2" xfId="30681" xr:uid="{00000000-0005-0000-0000-0000DA4F0000}"/>
    <cellStyle name="40% - Accent2 2 5 6 4" xfId="20767" xr:uid="{00000000-0005-0000-0000-0000DB4F0000}"/>
    <cellStyle name="40% - Accent2 2 5 7" xfId="4217" xr:uid="{00000000-0005-0000-0000-0000DC4F0000}"/>
    <cellStyle name="40% - Accent2 2 5 7 2" xfId="9174" xr:uid="{00000000-0005-0000-0000-0000DD4F0000}"/>
    <cellStyle name="40% - Accent2 2 5 7 2 2" xfId="19088" xr:uid="{00000000-0005-0000-0000-0000DE4F0000}"/>
    <cellStyle name="40% - Accent2 2 5 7 2 2 2" xfId="38920" xr:uid="{00000000-0005-0000-0000-0000DF4F0000}"/>
    <cellStyle name="40% - Accent2 2 5 7 2 3" xfId="29006" xr:uid="{00000000-0005-0000-0000-0000E04F0000}"/>
    <cellStyle name="40% - Accent2 2 5 7 3" xfId="14131" xr:uid="{00000000-0005-0000-0000-0000E14F0000}"/>
    <cellStyle name="40% - Accent2 2 5 7 3 2" xfId="33963" xr:uid="{00000000-0005-0000-0000-0000E24F0000}"/>
    <cellStyle name="40% - Accent2 2 5 7 4" xfId="24049" xr:uid="{00000000-0005-0000-0000-0000E34F0000}"/>
    <cellStyle name="40% - Accent2 2 5 8" xfId="4775" xr:uid="{00000000-0005-0000-0000-0000E44F0000}"/>
    <cellStyle name="40% - Accent2 2 5 8 2" xfId="9732" xr:uid="{00000000-0005-0000-0000-0000E54F0000}"/>
    <cellStyle name="40% - Accent2 2 5 8 2 2" xfId="19646" xr:uid="{00000000-0005-0000-0000-0000E64F0000}"/>
    <cellStyle name="40% - Accent2 2 5 8 2 2 2" xfId="39478" xr:uid="{00000000-0005-0000-0000-0000E74F0000}"/>
    <cellStyle name="40% - Accent2 2 5 8 2 3" xfId="29564" xr:uid="{00000000-0005-0000-0000-0000E84F0000}"/>
    <cellStyle name="40% - Accent2 2 5 8 3" xfId="14689" xr:uid="{00000000-0005-0000-0000-0000E94F0000}"/>
    <cellStyle name="40% - Accent2 2 5 8 3 2" xfId="34521" xr:uid="{00000000-0005-0000-0000-0000EA4F0000}"/>
    <cellStyle name="40% - Accent2 2 5 8 4" xfId="24607" xr:uid="{00000000-0005-0000-0000-0000EB4F0000}"/>
    <cellStyle name="40% - Accent2 2 5 9" xfId="5333" xr:uid="{00000000-0005-0000-0000-0000EC4F0000}"/>
    <cellStyle name="40% - Accent2 2 5 9 2" xfId="15247" xr:uid="{00000000-0005-0000-0000-0000ED4F0000}"/>
    <cellStyle name="40% - Accent2 2 5 9 2 2" xfId="35079" xr:uid="{00000000-0005-0000-0000-0000EE4F0000}"/>
    <cellStyle name="40% - Accent2 2 5 9 3" xfId="25165" xr:uid="{00000000-0005-0000-0000-0000EF4F0000}"/>
    <cellStyle name="40% - Accent2 2 6" xfId="1564" xr:uid="{00000000-0005-0000-0000-0000F04F0000}"/>
    <cellStyle name="40% - Accent2 2 6 2" xfId="3577" xr:uid="{00000000-0005-0000-0000-0000F14F0000}"/>
    <cellStyle name="40% - Accent2 2 6 2 2" xfId="8534" xr:uid="{00000000-0005-0000-0000-0000F24F0000}"/>
    <cellStyle name="40% - Accent2 2 6 2 2 2" xfId="18448" xr:uid="{00000000-0005-0000-0000-0000F34F0000}"/>
    <cellStyle name="40% - Accent2 2 6 2 2 2 2" xfId="38280" xr:uid="{00000000-0005-0000-0000-0000F44F0000}"/>
    <cellStyle name="40% - Accent2 2 6 2 2 3" xfId="28366" xr:uid="{00000000-0005-0000-0000-0000F54F0000}"/>
    <cellStyle name="40% - Accent2 2 6 2 3" xfId="13491" xr:uid="{00000000-0005-0000-0000-0000F64F0000}"/>
    <cellStyle name="40% - Accent2 2 6 2 3 2" xfId="33323" xr:uid="{00000000-0005-0000-0000-0000F74F0000}"/>
    <cellStyle name="40% - Accent2 2 6 2 4" xfId="23409" xr:uid="{00000000-0005-0000-0000-0000F84F0000}"/>
    <cellStyle name="40% - Accent2 2 6 3" xfId="2287" xr:uid="{00000000-0005-0000-0000-0000F94F0000}"/>
    <cellStyle name="40% - Accent2 2 6 3 2" xfId="7254" xr:uid="{00000000-0005-0000-0000-0000FA4F0000}"/>
    <cellStyle name="40% - Accent2 2 6 3 2 2" xfId="17168" xr:uid="{00000000-0005-0000-0000-0000FB4F0000}"/>
    <cellStyle name="40% - Accent2 2 6 3 2 2 2" xfId="37000" xr:uid="{00000000-0005-0000-0000-0000FC4F0000}"/>
    <cellStyle name="40% - Accent2 2 6 3 2 3" xfId="27086" xr:uid="{00000000-0005-0000-0000-0000FD4F0000}"/>
    <cellStyle name="40% - Accent2 2 6 3 3" xfId="12211" xr:uid="{00000000-0005-0000-0000-0000FE4F0000}"/>
    <cellStyle name="40% - Accent2 2 6 3 3 2" xfId="32043" xr:uid="{00000000-0005-0000-0000-0000FF4F0000}"/>
    <cellStyle name="40% - Accent2 2 6 3 4" xfId="22129" xr:uid="{00000000-0005-0000-0000-000000500000}"/>
    <cellStyle name="40% - Accent2 2 6 4" xfId="6532" xr:uid="{00000000-0005-0000-0000-000001500000}"/>
    <cellStyle name="40% - Accent2 2 6 4 2" xfId="16446" xr:uid="{00000000-0005-0000-0000-000002500000}"/>
    <cellStyle name="40% - Accent2 2 6 4 2 2" xfId="36278" xr:uid="{00000000-0005-0000-0000-000003500000}"/>
    <cellStyle name="40% - Accent2 2 6 4 3" xfId="26364" xr:uid="{00000000-0005-0000-0000-000004500000}"/>
    <cellStyle name="40% - Accent2 2 6 5" xfId="11489" xr:uid="{00000000-0005-0000-0000-000005500000}"/>
    <cellStyle name="40% - Accent2 2 6 5 2" xfId="31321" xr:uid="{00000000-0005-0000-0000-000006500000}"/>
    <cellStyle name="40% - Accent2 2 6 6" xfId="21407" xr:uid="{00000000-0005-0000-0000-000007500000}"/>
    <cellStyle name="40% - Accent2 2 7" xfId="1204" xr:uid="{00000000-0005-0000-0000-000008500000}"/>
    <cellStyle name="40% - Accent2 2 7 2" xfId="3218" xr:uid="{00000000-0005-0000-0000-000009500000}"/>
    <cellStyle name="40% - Accent2 2 7 2 2" xfId="8175" xr:uid="{00000000-0005-0000-0000-00000A500000}"/>
    <cellStyle name="40% - Accent2 2 7 2 2 2" xfId="18089" xr:uid="{00000000-0005-0000-0000-00000B500000}"/>
    <cellStyle name="40% - Accent2 2 7 2 2 2 2" xfId="37921" xr:uid="{00000000-0005-0000-0000-00000C500000}"/>
    <cellStyle name="40% - Accent2 2 7 2 2 3" xfId="28007" xr:uid="{00000000-0005-0000-0000-00000D500000}"/>
    <cellStyle name="40% - Accent2 2 7 2 3" xfId="13132" xr:uid="{00000000-0005-0000-0000-00000E500000}"/>
    <cellStyle name="40% - Accent2 2 7 2 3 2" xfId="32964" xr:uid="{00000000-0005-0000-0000-00000F500000}"/>
    <cellStyle name="40% - Accent2 2 7 2 4" xfId="23050" xr:uid="{00000000-0005-0000-0000-000010500000}"/>
    <cellStyle name="40% - Accent2 2 7 3" xfId="6173" xr:uid="{00000000-0005-0000-0000-000011500000}"/>
    <cellStyle name="40% - Accent2 2 7 3 2" xfId="16087" xr:uid="{00000000-0005-0000-0000-000012500000}"/>
    <cellStyle name="40% - Accent2 2 7 3 2 2" xfId="35919" xr:uid="{00000000-0005-0000-0000-000013500000}"/>
    <cellStyle name="40% - Accent2 2 7 3 3" xfId="26005" xr:uid="{00000000-0005-0000-0000-000014500000}"/>
    <cellStyle name="40% - Accent2 2 7 4" xfId="11130" xr:uid="{00000000-0005-0000-0000-000015500000}"/>
    <cellStyle name="40% - Accent2 2 7 4 2" xfId="30962" xr:uid="{00000000-0005-0000-0000-000016500000}"/>
    <cellStyle name="40% - Accent2 2 7 5" xfId="21048" xr:uid="{00000000-0005-0000-0000-000017500000}"/>
    <cellStyle name="40% - Accent2 2 8" xfId="2654" xr:uid="{00000000-0005-0000-0000-000018500000}"/>
    <cellStyle name="40% - Accent2 2 8 2" xfId="7615" xr:uid="{00000000-0005-0000-0000-000019500000}"/>
    <cellStyle name="40% - Accent2 2 8 2 2" xfId="17529" xr:uid="{00000000-0005-0000-0000-00001A500000}"/>
    <cellStyle name="40% - Accent2 2 8 2 2 2" xfId="37361" xr:uid="{00000000-0005-0000-0000-00001B500000}"/>
    <cellStyle name="40% - Accent2 2 8 2 3" xfId="27447" xr:uid="{00000000-0005-0000-0000-00001C500000}"/>
    <cellStyle name="40% - Accent2 2 8 3" xfId="12572" xr:uid="{00000000-0005-0000-0000-00001D500000}"/>
    <cellStyle name="40% - Accent2 2 8 3 2" xfId="32404" xr:uid="{00000000-0005-0000-0000-00001E500000}"/>
    <cellStyle name="40% - Accent2 2 8 4" xfId="22490" xr:uid="{00000000-0005-0000-0000-00001F500000}"/>
    <cellStyle name="40% - Accent2 2 9" xfId="1928" xr:uid="{00000000-0005-0000-0000-000020500000}"/>
    <cellStyle name="40% - Accent2 2 9 2" xfId="6895" xr:uid="{00000000-0005-0000-0000-000021500000}"/>
    <cellStyle name="40% - Accent2 2 9 2 2" xfId="16809" xr:uid="{00000000-0005-0000-0000-000022500000}"/>
    <cellStyle name="40% - Accent2 2 9 2 2 2" xfId="36641" xr:uid="{00000000-0005-0000-0000-000023500000}"/>
    <cellStyle name="40% - Accent2 2 9 2 3" xfId="26727" xr:uid="{00000000-0005-0000-0000-000024500000}"/>
    <cellStyle name="40% - Accent2 2 9 3" xfId="11852" xr:uid="{00000000-0005-0000-0000-000025500000}"/>
    <cellStyle name="40% - Accent2 2 9 3 2" xfId="31684" xr:uid="{00000000-0005-0000-0000-000026500000}"/>
    <cellStyle name="40% - Accent2 2 9 4" xfId="21770" xr:uid="{00000000-0005-0000-0000-000027500000}"/>
    <cellStyle name="40% - Accent2 3" xfId="83" xr:uid="{00000000-0005-0000-0000-000028500000}"/>
    <cellStyle name="40% - Accent2 3 10" xfId="4509" xr:uid="{00000000-0005-0000-0000-000029500000}"/>
    <cellStyle name="40% - Accent2 3 10 2" xfId="9466" xr:uid="{00000000-0005-0000-0000-00002A500000}"/>
    <cellStyle name="40% - Accent2 3 10 2 2" xfId="19380" xr:uid="{00000000-0005-0000-0000-00002B500000}"/>
    <cellStyle name="40% - Accent2 3 10 2 2 2" xfId="39212" xr:uid="{00000000-0005-0000-0000-00002C500000}"/>
    <cellStyle name="40% - Accent2 3 10 2 3" xfId="29298" xr:uid="{00000000-0005-0000-0000-00002D500000}"/>
    <cellStyle name="40% - Accent2 3 10 3" xfId="14423" xr:uid="{00000000-0005-0000-0000-00002E500000}"/>
    <cellStyle name="40% - Accent2 3 10 3 2" xfId="34255" xr:uid="{00000000-0005-0000-0000-00002F500000}"/>
    <cellStyle name="40% - Accent2 3 10 4" xfId="24341" xr:uid="{00000000-0005-0000-0000-000030500000}"/>
    <cellStyle name="40% - Accent2 3 11" xfId="5067" xr:uid="{00000000-0005-0000-0000-000031500000}"/>
    <cellStyle name="40% - Accent2 3 11 2" xfId="14981" xr:uid="{00000000-0005-0000-0000-000032500000}"/>
    <cellStyle name="40% - Accent2 3 11 2 2" xfId="34813" xr:uid="{00000000-0005-0000-0000-000033500000}"/>
    <cellStyle name="40% - Accent2 3 11 3" xfId="24899" xr:uid="{00000000-0005-0000-0000-000034500000}"/>
    <cellStyle name="40% - Accent2 3 12" xfId="10024" xr:uid="{00000000-0005-0000-0000-000035500000}"/>
    <cellStyle name="40% - Accent2 3 12 2" xfId="29856" xr:uid="{00000000-0005-0000-0000-000036500000}"/>
    <cellStyle name="40% - Accent2 3 13" xfId="19942" xr:uid="{00000000-0005-0000-0000-000037500000}"/>
    <cellStyle name="40% - Accent2 3 2" xfId="151" xr:uid="{00000000-0005-0000-0000-000038500000}"/>
    <cellStyle name="40% - Accent2 3 2 10" xfId="5133" xr:uid="{00000000-0005-0000-0000-000039500000}"/>
    <cellStyle name="40% - Accent2 3 2 10 2" xfId="15047" xr:uid="{00000000-0005-0000-0000-00003A500000}"/>
    <cellStyle name="40% - Accent2 3 2 10 2 2" xfId="34879" xr:uid="{00000000-0005-0000-0000-00003B500000}"/>
    <cellStyle name="40% - Accent2 3 2 10 3" xfId="24965" xr:uid="{00000000-0005-0000-0000-00003C500000}"/>
    <cellStyle name="40% - Accent2 3 2 11" xfId="10090" xr:uid="{00000000-0005-0000-0000-00003D500000}"/>
    <cellStyle name="40% - Accent2 3 2 11 2" xfId="29922" xr:uid="{00000000-0005-0000-0000-00003E500000}"/>
    <cellStyle name="40% - Accent2 3 2 12" xfId="20008" xr:uid="{00000000-0005-0000-0000-00003F500000}"/>
    <cellStyle name="40% - Accent2 3 2 2" xfId="291" xr:uid="{00000000-0005-0000-0000-000040500000}"/>
    <cellStyle name="40% - Accent2 3 2 2 10" xfId="10229" xr:uid="{00000000-0005-0000-0000-000041500000}"/>
    <cellStyle name="40% - Accent2 3 2 2 10 2" xfId="30061" xr:uid="{00000000-0005-0000-0000-000042500000}"/>
    <cellStyle name="40% - Accent2 3 2 2 11" xfId="20147" xr:uid="{00000000-0005-0000-0000-000043500000}"/>
    <cellStyle name="40% - Accent2 3 2 2 2" xfId="573" xr:uid="{00000000-0005-0000-0000-000044500000}"/>
    <cellStyle name="40% - Accent2 3 2 2 2 10" xfId="20426" xr:uid="{00000000-0005-0000-0000-000045500000}"/>
    <cellStyle name="40% - Accent2 3 2 2 2 2" xfId="1849" xr:uid="{00000000-0005-0000-0000-000046500000}"/>
    <cellStyle name="40% - Accent2 3 2 2 2 2 2" xfId="3862" xr:uid="{00000000-0005-0000-0000-000047500000}"/>
    <cellStyle name="40% - Accent2 3 2 2 2 2 2 2" xfId="8819" xr:uid="{00000000-0005-0000-0000-000048500000}"/>
    <cellStyle name="40% - Accent2 3 2 2 2 2 2 2 2" xfId="18733" xr:uid="{00000000-0005-0000-0000-000049500000}"/>
    <cellStyle name="40% - Accent2 3 2 2 2 2 2 2 2 2" xfId="38565" xr:uid="{00000000-0005-0000-0000-00004A500000}"/>
    <cellStyle name="40% - Accent2 3 2 2 2 2 2 2 3" xfId="28651" xr:uid="{00000000-0005-0000-0000-00004B500000}"/>
    <cellStyle name="40% - Accent2 3 2 2 2 2 2 3" xfId="13776" xr:uid="{00000000-0005-0000-0000-00004C500000}"/>
    <cellStyle name="40% - Accent2 3 2 2 2 2 2 3 2" xfId="33608" xr:uid="{00000000-0005-0000-0000-00004D500000}"/>
    <cellStyle name="40% - Accent2 3 2 2 2 2 2 4" xfId="23694" xr:uid="{00000000-0005-0000-0000-00004E500000}"/>
    <cellStyle name="40% - Accent2 3 2 2 2 2 3" xfId="6817" xr:uid="{00000000-0005-0000-0000-00004F500000}"/>
    <cellStyle name="40% - Accent2 3 2 2 2 2 3 2" xfId="16731" xr:uid="{00000000-0005-0000-0000-000050500000}"/>
    <cellStyle name="40% - Accent2 3 2 2 2 2 3 2 2" xfId="36563" xr:uid="{00000000-0005-0000-0000-000051500000}"/>
    <cellStyle name="40% - Accent2 3 2 2 2 2 3 3" xfId="26649" xr:uid="{00000000-0005-0000-0000-000052500000}"/>
    <cellStyle name="40% - Accent2 3 2 2 2 2 4" xfId="11774" xr:uid="{00000000-0005-0000-0000-000053500000}"/>
    <cellStyle name="40% - Accent2 3 2 2 2 2 4 2" xfId="31606" xr:uid="{00000000-0005-0000-0000-000054500000}"/>
    <cellStyle name="40% - Accent2 3 2 2 2 2 5" xfId="21692" xr:uid="{00000000-0005-0000-0000-000055500000}"/>
    <cellStyle name="40% - Accent2 3 2 2 2 3" xfId="3155" xr:uid="{00000000-0005-0000-0000-000056500000}"/>
    <cellStyle name="40% - Accent2 3 2 2 2 3 2" xfId="8112" xr:uid="{00000000-0005-0000-0000-000057500000}"/>
    <cellStyle name="40% - Accent2 3 2 2 2 3 2 2" xfId="18026" xr:uid="{00000000-0005-0000-0000-000058500000}"/>
    <cellStyle name="40% - Accent2 3 2 2 2 3 2 2 2" xfId="37858" xr:uid="{00000000-0005-0000-0000-000059500000}"/>
    <cellStyle name="40% - Accent2 3 2 2 2 3 2 3" xfId="27944" xr:uid="{00000000-0005-0000-0000-00005A500000}"/>
    <cellStyle name="40% - Accent2 3 2 2 2 3 3" xfId="13069" xr:uid="{00000000-0005-0000-0000-00005B500000}"/>
    <cellStyle name="40% - Accent2 3 2 2 2 3 3 2" xfId="32901" xr:uid="{00000000-0005-0000-0000-00005C500000}"/>
    <cellStyle name="40% - Accent2 3 2 2 2 3 4" xfId="22987" xr:uid="{00000000-0005-0000-0000-00005D500000}"/>
    <cellStyle name="40% - Accent2 3 2 2 2 4" xfId="2572" xr:uid="{00000000-0005-0000-0000-00005E500000}"/>
    <cellStyle name="40% - Accent2 3 2 2 2 4 2" xfId="7539" xr:uid="{00000000-0005-0000-0000-00005F500000}"/>
    <cellStyle name="40% - Accent2 3 2 2 2 4 2 2" xfId="17453" xr:uid="{00000000-0005-0000-0000-000060500000}"/>
    <cellStyle name="40% - Accent2 3 2 2 2 4 2 2 2" xfId="37285" xr:uid="{00000000-0005-0000-0000-000061500000}"/>
    <cellStyle name="40% - Accent2 3 2 2 2 4 2 3" xfId="27371" xr:uid="{00000000-0005-0000-0000-000062500000}"/>
    <cellStyle name="40% - Accent2 3 2 2 2 4 3" xfId="12496" xr:uid="{00000000-0005-0000-0000-000063500000}"/>
    <cellStyle name="40% - Accent2 3 2 2 2 4 3 2" xfId="32328" xr:uid="{00000000-0005-0000-0000-000064500000}"/>
    <cellStyle name="40% - Accent2 3 2 2 2 4 4" xfId="22414" xr:uid="{00000000-0005-0000-0000-000065500000}"/>
    <cellStyle name="40% - Accent2 3 2 2 2 5" xfId="1134" xr:uid="{00000000-0005-0000-0000-000066500000}"/>
    <cellStyle name="40% - Accent2 3 2 2 2 5 2" xfId="6110" xr:uid="{00000000-0005-0000-0000-000067500000}"/>
    <cellStyle name="40% - Accent2 3 2 2 2 5 2 2" xfId="16024" xr:uid="{00000000-0005-0000-0000-000068500000}"/>
    <cellStyle name="40% - Accent2 3 2 2 2 5 2 2 2" xfId="35856" xr:uid="{00000000-0005-0000-0000-000069500000}"/>
    <cellStyle name="40% - Accent2 3 2 2 2 5 2 3" xfId="25942" xr:uid="{00000000-0005-0000-0000-00006A500000}"/>
    <cellStyle name="40% - Accent2 3 2 2 2 5 3" xfId="11067" xr:uid="{00000000-0005-0000-0000-00006B500000}"/>
    <cellStyle name="40% - Accent2 3 2 2 2 5 3 2" xfId="30899" xr:uid="{00000000-0005-0000-0000-00006C500000}"/>
    <cellStyle name="40% - Accent2 3 2 2 2 5 4" xfId="20985" xr:uid="{00000000-0005-0000-0000-00006D500000}"/>
    <cellStyle name="40% - Accent2 3 2 2 2 6" xfId="4435" xr:uid="{00000000-0005-0000-0000-00006E500000}"/>
    <cellStyle name="40% - Accent2 3 2 2 2 6 2" xfId="9392" xr:uid="{00000000-0005-0000-0000-00006F500000}"/>
    <cellStyle name="40% - Accent2 3 2 2 2 6 2 2" xfId="19306" xr:uid="{00000000-0005-0000-0000-000070500000}"/>
    <cellStyle name="40% - Accent2 3 2 2 2 6 2 2 2" xfId="39138" xr:uid="{00000000-0005-0000-0000-000071500000}"/>
    <cellStyle name="40% - Accent2 3 2 2 2 6 2 3" xfId="29224" xr:uid="{00000000-0005-0000-0000-000072500000}"/>
    <cellStyle name="40% - Accent2 3 2 2 2 6 3" xfId="14349" xr:uid="{00000000-0005-0000-0000-000073500000}"/>
    <cellStyle name="40% - Accent2 3 2 2 2 6 3 2" xfId="34181" xr:uid="{00000000-0005-0000-0000-000074500000}"/>
    <cellStyle name="40% - Accent2 3 2 2 2 6 4" xfId="24267" xr:uid="{00000000-0005-0000-0000-000075500000}"/>
    <cellStyle name="40% - Accent2 3 2 2 2 7" xfId="4993" xr:uid="{00000000-0005-0000-0000-000076500000}"/>
    <cellStyle name="40% - Accent2 3 2 2 2 7 2" xfId="9950" xr:uid="{00000000-0005-0000-0000-000077500000}"/>
    <cellStyle name="40% - Accent2 3 2 2 2 7 2 2" xfId="19864" xr:uid="{00000000-0005-0000-0000-000078500000}"/>
    <cellStyle name="40% - Accent2 3 2 2 2 7 2 2 2" xfId="39696" xr:uid="{00000000-0005-0000-0000-000079500000}"/>
    <cellStyle name="40% - Accent2 3 2 2 2 7 2 3" xfId="29782" xr:uid="{00000000-0005-0000-0000-00007A500000}"/>
    <cellStyle name="40% - Accent2 3 2 2 2 7 3" xfId="14907" xr:uid="{00000000-0005-0000-0000-00007B500000}"/>
    <cellStyle name="40% - Accent2 3 2 2 2 7 3 2" xfId="34739" xr:uid="{00000000-0005-0000-0000-00007C500000}"/>
    <cellStyle name="40% - Accent2 3 2 2 2 7 4" xfId="24825" xr:uid="{00000000-0005-0000-0000-00007D500000}"/>
    <cellStyle name="40% - Accent2 3 2 2 2 8" xfId="5551" xr:uid="{00000000-0005-0000-0000-00007E500000}"/>
    <cellStyle name="40% - Accent2 3 2 2 2 8 2" xfId="15465" xr:uid="{00000000-0005-0000-0000-00007F500000}"/>
    <cellStyle name="40% - Accent2 3 2 2 2 8 2 2" xfId="35297" xr:uid="{00000000-0005-0000-0000-000080500000}"/>
    <cellStyle name="40% - Accent2 3 2 2 2 8 3" xfId="25383" xr:uid="{00000000-0005-0000-0000-000081500000}"/>
    <cellStyle name="40% - Accent2 3 2 2 2 9" xfId="10508" xr:uid="{00000000-0005-0000-0000-000082500000}"/>
    <cellStyle name="40% - Accent2 3 2 2 2 9 2" xfId="30340" xr:uid="{00000000-0005-0000-0000-000083500000}"/>
    <cellStyle name="40% - Accent2 3 2 2 3" xfId="1490" xr:uid="{00000000-0005-0000-0000-000084500000}"/>
    <cellStyle name="40% - Accent2 3 2 2 3 2" xfId="3503" xr:uid="{00000000-0005-0000-0000-000085500000}"/>
    <cellStyle name="40% - Accent2 3 2 2 3 2 2" xfId="8460" xr:uid="{00000000-0005-0000-0000-000086500000}"/>
    <cellStyle name="40% - Accent2 3 2 2 3 2 2 2" xfId="18374" xr:uid="{00000000-0005-0000-0000-000087500000}"/>
    <cellStyle name="40% - Accent2 3 2 2 3 2 2 2 2" xfId="38206" xr:uid="{00000000-0005-0000-0000-000088500000}"/>
    <cellStyle name="40% - Accent2 3 2 2 3 2 2 3" xfId="28292" xr:uid="{00000000-0005-0000-0000-000089500000}"/>
    <cellStyle name="40% - Accent2 3 2 2 3 2 3" xfId="13417" xr:uid="{00000000-0005-0000-0000-00008A500000}"/>
    <cellStyle name="40% - Accent2 3 2 2 3 2 3 2" xfId="33249" xr:uid="{00000000-0005-0000-0000-00008B500000}"/>
    <cellStyle name="40% - Accent2 3 2 2 3 2 4" xfId="23335" xr:uid="{00000000-0005-0000-0000-00008C500000}"/>
    <cellStyle name="40% - Accent2 3 2 2 3 3" xfId="6458" xr:uid="{00000000-0005-0000-0000-00008D500000}"/>
    <cellStyle name="40% - Accent2 3 2 2 3 3 2" xfId="16372" xr:uid="{00000000-0005-0000-0000-00008E500000}"/>
    <cellStyle name="40% - Accent2 3 2 2 3 3 2 2" xfId="36204" xr:uid="{00000000-0005-0000-0000-00008F500000}"/>
    <cellStyle name="40% - Accent2 3 2 2 3 3 3" xfId="26290" xr:uid="{00000000-0005-0000-0000-000090500000}"/>
    <cellStyle name="40% - Accent2 3 2 2 3 4" xfId="11415" xr:uid="{00000000-0005-0000-0000-000091500000}"/>
    <cellStyle name="40% - Accent2 3 2 2 3 4 2" xfId="31247" xr:uid="{00000000-0005-0000-0000-000092500000}"/>
    <cellStyle name="40% - Accent2 3 2 2 3 5" xfId="21333" xr:uid="{00000000-0005-0000-0000-000093500000}"/>
    <cellStyle name="40% - Accent2 3 2 2 4" xfId="2874" xr:uid="{00000000-0005-0000-0000-000094500000}"/>
    <cellStyle name="40% - Accent2 3 2 2 4 2" xfId="7833" xr:uid="{00000000-0005-0000-0000-000095500000}"/>
    <cellStyle name="40% - Accent2 3 2 2 4 2 2" xfId="17747" xr:uid="{00000000-0005-0000-0000-000096500000}"/>
    <cellStyle name="40% - Accent2 3 2 2 4 2 2 2" xfId="37579" xr:uid="{00000000-0005-0000-0000-000097500000}"/>
    <cellStyle name="40% - Accent2 3 2 2 4 2 3" xfId="27665" xr:uid="{00000000-0005-0000-0000-000098500000}"/>
    <cellStyle name="40% - Accent2 3 2 2 4 3" xfId="12790" xr:uid="{00000000-0005-0000-0000-000099500000}"/>
    <cellStyle name="40% - Accent2 3 2 2 4 3 2" xfId="32622" xr:uid="{00000000-0005-0000-0000-00009A500000}"/>
    <cellStyle name="40% - Accent2 3 2 2 4 4" xfId="22708" xr:uid="{00000000-0005-0000-0000-00009B500000}"/>
    <cellStyle name="40% - Accent2 3 2 2 5" xfId="2213" xr:uid="{00000000-0005-0000-0000-00009C500000}"/>
    <cellStyle name="40% - Accent2 3 2 2 5 2" xfId="7180" xr:uid="{00000000-0005-0000-0000-00009D500000}"/>
    <cellStyle name="40% - Accent2 3 2 2 5 2 2" xfId="17094" xr:uid="{00000000-0005-0000-0000-00009E500000}"/>
    <cellStyle name="40% - Accent2 3 2 2 5 2 2 2" xfId="36926" xr:uid="{00000000-0005-0000-0000-00009F500000}"/>
    <cellStyle name="40% - Accent2 3 2 2 5 2 3" xfId="27012" xr:uid="{00000000-0005-0000-0000-0000A0500000}"/>
    <cellStyle name="40% - Accent2 3 2 2 5 3" xfId="12137" xr:uid="{00000000-0005-0000-0000-0000A1500000}"/>
    <cellStyle name="40% - Accent2 3 2 2 5 3 2" xfId="31969" xr:uid="{00000000-0005-0000-0000-0000A2500000}"/>
    <cellStyle name="40% - Accent2 3 2 2 5 4" xfId="22055" xr:uid="{00000000-0005-0000-0000-0000A3500000}"/>
    <cellStyle name="40% - Accent2 3 2 2 6" xfId="854" xr:uid="{00000000-0005-0000-0000-0000A4500000}"/>
    <cellStyle name="40% - Accent2 3 2 2 6 2" xfId="5831" xr:uid="{00000000-0005-0000-0000-0000A5500000}"/>
    <cellStyle name="40% - Accent2 3 2 2 6 2 2" xfId="15745" xr:uid="{00000000-0005-0000-0000-0000A6500000}"/>
    <cellStyle name="40% - Accent2 3 2 2 6 2 2 2" xfId="35577" xr:uid="{00000000-0005-0000-0000-0000A7500000}"/>
    <cellStyle name="40% - Accent2 3 2 2 6 2 3" xfId="25663" xr:uid="{00000000-0005-0000-0000-0000A8500000}"/>
    <cellStyle name="40% - Accent2 3 2 2 6 3" xfId="10788" xr:uid="{00000000-0005-0000-0000-0000A9500000}"/>
    <cellStyle name="40% - Accent2 3 2 2 6 3 2" xfId="30620" xr:uid="{00000000-0005-0000-0000-0000AA500000}"/>
    <cellStyle name="40% - Accent2 3 2 2 6 4" xfId="20706" xr:uid="{00000000-0005-0000-0000-0000AB500000}"/>
    <cellStyle name="40% - Accent2 3 2 2 7" xfId="4156" xr:uid="{00000000-0005-0000-0000-0000AC500000}"/>
    <cellStyle name="40% - Accent2 3 2 2 7 2" xfId="9113" xr:uid="{00000000-0005-0000-0000-0000AD500000}"/>
    <cellStyle name="40% - Accent2 3 2 2 7 2 2" xfId="19027" xr:uid="{00000000-0005-0000-0000-0000AE500000}"/>
    <cellStyle name="40% - Accent2 3 2 2 7 2 2 2" xfId="38859" xr:uid="{00000000-0005-0000-0000-0000AF500000}"/>
    <cellStyle name="40% - Accent2 3 2 2 7 2 3" xfId="28945" xr:uid="{00000000-0005-0000-0000-0000B0500000}"/>
    <cellStyle name="40% - Accent2 3 2 2 7 3" xfId="14070" xr:uid="{00000000-0005-0000-0000-0000B1500000}"/>
    <cellStyle name="40% - Accent2 3 2 2 7 3 2" xfId="33902" xr:uid="{00000000-0005-0000-0000-0000B2500000}"/>
    <cellStyle name="40% - Accent2 3 2 2 7 4" xfId="23988" xr:uid="{00000000-0005-0000-0000-0000B3500000}"/>
    <cellStyle name="40% - Accent2 3 2 2 8" xfId="4714" xr:uid="{00000000-0005-0000-0000-0000B4500000}"/>
    <cellStyle name="40% - Accent2 3 2 2 8 2" xfId="9671" xr:uid="{00000000-0005-0000-0000-0000B5500000}"/>
    <cellStyle name="40% - Accent2 3 2 2 8 2 2" xfId="19585" xr:uid="{00000000-0005-0000-0000-0000B6500000}"/>
    <cellStyle name="40% - Accent2 3 2 2 8 2 2 2" xfId="39417" xr:uid="{00000000-0005-0000-0000-0000B7500000}"/>
    <cellStyle name="40% - Accent2 3 2 2 8 2 3" xfId="29503" xr:uid="{00000000-0005-0000-0000-0000B8500000}"/>
    <cellStyle name="40% - Accent2 3 2 2 8 3" xfId="14628" xr:uid="{00000000-0005-0000-0000-0000B9500000}"/>
    <cellStyle name="40% - Accent2 3 2 2 8 3 2" xfId="34460" xr:uid="{00000000-0005-0000-0000-0000BA500000}"/>
    <cellStyle name="40% - Accent2 3 2 2 8 4" xfId="24546" xr:uid="{00000000-0005-0000-0000-0000BB500000}"/>
    <cellStyle name="40% - Accent2 3 2 2 9" xfId="5272" xr:uid="{00000000-0005-0000-0000-0000BC500000}"/>
    <cellStyle name="40% - Accent2 3 2 2 9 2" xfId="15186" xr:uid="{00000000-0005-0000-0000-0000BD500000}"/>
    <cellStyle name="40% - Accent2 3 2 2 9 2 2" xfId="35018" xr:uid="{00000000-0005-0000-0000-0000BE500000}"/>
    <cellStyle name="40% - Accent2 3 2 2 9 3" xfId="25104" xr:uid="{00000000-0005-0000-0000-0000BF500000}"/>
    <cellStyle name="40% - Accent2 3 2 3" xfId="434" xr:uid="{00000000-0005-0000-0000-0000C0500000}"/>
    <cellStyle name="40% - Accent2 3 2 3 10" xfId="20287" xr:uid="{00000000-0005-0000-0000-0000C1500000}"/>
    <cellStyle name="40% - Accent2 3 2 3 2" xfId="1669" xr:uid="{00000000-0005-0000-0000-0000C2500000}"/>
    <cellStyle name="40% - Accent2 3 2 3 2 2" xfId="3682" xr:uid="{00000000-0005-0000-0000-0000C3500000}"/>
    <cellStyle name="40% - Accent2 3 2 3 2 2 2" xfId="8639" xr:uid="{00000000-0005-0000-0000-0000C4500000}"/>
    <cellStyle name="40% - Accent2 3 2 3 2 2 2 2" xfId="18553" xr:uid="{00000000-0005-0000-0000-0000C5500000}"/>
    <cellStyle name="40% - Accent2 3 2 3 2 2 2 2 2" xfId="38385" xr:uid="{00000000-0005-0000-0000-0000C6500000}"/>
    <cellStyle name="40% - Accent2 3 2 3 2 2 2 3" xfId="28471" xr:uid="{00000000-0005-0000-0000-0000C7500000}"/>
    <cellStyle name="40% - Accent2 3 2 3 2 2 3" xfId="13596" xr:uid="{00000000-0005-0000-0000-0000C8500000}"/>
    <cellStyle name="40% - Accent2 3 2 3 2 2 3 2" xfId="33428" xr:uid="{00000000-0005-0000-0000-0000C9500000}"/>
    <cellStyle name="40% - Accent2 3 2 3 2 2 4" xfId="23514" xr:uid="{00000000-0005-0000-0000-0000CA500000}"/>
    <cellStyle name="40% - Accent2 3 2 3 2 3" xfId="6637" xr:uid="{00000000-0005-0000-0000-0000CB500000}"/>
    <cellStyle name="40% - Accent2 3 2 3 2 3 2" xfId="16551" xr:uid="{00000000-0005-0000-0000-0000CC500000}"/>
    <cellStyle name="40% - Accent2 3 2 3 2 3 2 2" xfId="36383" xr:uid="{00000000-0005-0000-0000-0000CD500000}"/>
    <cellStyle name="40% - Accent2 3 2 3 2 3 3" xfId="26469" xr:uid="{00000000-0005-0000-0000-0000CE500000}"/>
    <cellStyle name="40% - Accent2 3 2 3 2 4" xfId="11594" xr:uid="{00000000-0005-0000-0000-0000CF500000}"/>
    <cellStyle name="40% - Accent2 3 2 3 2 4 2" xfId="31426" xr:uid="{00000000-0005-0000-0000-0000D0500000}"/>
    <cellStyle name="40% - Accent2 3 2 3 2 5" xfId="21512" xr:uid="{00000000-0005-0000-0000-0000D1500000}"/>
    <cellStyle name="40% - Accent2 3 2 3 3" xfId="3016" xr:uid="{00000000-0005-0000-0000-0000D2500000}"/>
    <cellStyle name="40% - Accent2 3 2 3 3 2" xfId="7973" xr:uid="{00000000-0005-0000-0000-0000D3500000}"/>
    <cellStyle name="40% - Accent2 3 2 3 3 2 2" xfId="17887" xr:uid="{00000000-0005-0000-0000-0000D4500000}"/>
    <cellStyle name="40% - Accent2 3 2 3 3 2 2 2" xfId="37719" xr:uid="{00000000-0005-0000-0000-0000D5500000}"/>
    <cellStyle name="40% - Accent2 3 2 3 3 2 3" xfId="27805" xr:uid="{00000000-0005-0000-0000-0000D6500000}"/>
    <cellStyle name="40% - Accent2 3 2 3 3 3" xfId="12930" xr:uid="{00000000-0005-0000-0000-0000D7500000}"/>
    <cellStyle name="40% - Accent2 3 2 3 3 3 2" xfId="32762" xr:uid="{00000000-0005-0000-0000-0000D8500000}"/>
    <cellStyle name="40% - Accent2 3 2 3 3 4" xfId="22848" xr:uid="{00000000-0005-0000-0000-0000D9500000}"/>
    <cellStyle name="40% - Accent2 3 2 3 4" xfId="2392" xr:uid="{00000000-0005-0000-0000-0000DA500000}"/>
    <cellStyle name="40% - Accent2 3 2 3 4 2" xfId="7359" xr:uid="{00000000-0005-0000-0000-0000DB500000}"/>
    <cellStyle name="40% - Accent2 3 2 3 4 2 2" xfId="17273" xr:uid="{00000000-0005-0000-0000-0000DC500000}"/>
    <cellStyle name="40% - Accent2 3 2 3 4 2 2 2" xfId="37105" xr:uid="{00000000-0005-0000-0000-0000DD500000}"/>
    <cellStyle name="40% - Accent2 3 2 3 4 2 3" xfId="27191" xr:uid="{00000000-0005-0000-0000-0000DE500000}"/>
    <cellStyle name="40% - Accent2 3 2 3 4 3" xfId="12316" xr:uid="{00000000-0005-0000-0000-0000DF500000}"/>
    <cellStyle name="40% - Accent2 3 2 3 4 3 2" xfId="32148" xr:uid="{00000000-0005-0000-0000-0000E0500000}"/>
    <cellStyle name="40% - Accent2 3 2 3 4 4" xfId="22234" xr:uid="{00000000-0005-0000-0000-0000E1500000}"/>
    <cellStyle name="40% - Accent2 3 2 3 5" xfId="995" xr:uid="{00000000-0005-0000-0000-0000E2500000}"/>
    <cellStyle name="40% - Accent2 3 2 3 5 2" xfId="5971" xr:uid="{00000000-0005-0000-0000-0000E3500000}"/>
    <cellStyle name="40% - Accent2 3 2 3 5 2 2" xfId="15885" xr:uid="{00000000-0005-0000-0000-0000E4500000}"/>
    <cellStyle name="40% - Accent2 3 2 3 5 2 2 2" xfId="35717" xr:uid="{00000000-0005-0000-0000-0000E5500000}"/>
    <cellStyle name="40% - Accent2 3 2 3 5 2 3" xfId="25803" xr:uid="{00000000-0005-0000-0000-0000E6500000}"/>
    <cellStyle name="40% - Accent2 3 2 3 5 3" xfId="10928" xr:uid="{00000000-0005-0000-0000-0000E7500000}"/>
    <cellStyle name="40% - Accent2 3 2 3 5 3 2" xfId="30760" xr:uid="{00000000-0005-0000-0000-0000E8500000}"/>
    <cellStyle name="40% - Accent2 3 2 3 5 4" xfId="20846" xr:uid="{00000000-0005-0000-0000-0000E9500000}"/>
    <cellStyle name="40% - Accent2 3 2 3 6" xfId="4296" xr:uid="{00000000-0005-0000-0000-0000EA500000}"/>
    <cellStyle name="40% - Accent2 3 2 3 6 2" xfId="9253" xr:uid="{00000000-0005-0000-0000-0000EB500000}"/>
    <cellStyle name="40% - Accent2 3 2 3 6 2 2" xfId="19167" xr:uid="{00000000-0005-0000-0000-0000EC500000}"/>
    <cellStyle name="40% - Accent2 3 2 3 6 2 2 2" xfId="38999" xr:uid="{00000000-0005-0000-0000-0000ED500000}"/>
    <cellStyle name="40% - Accent2 3 2 3 6 2 3" xfId="29085" xr:uid="{00000000-0005-0000-0000-0000EE500000}"/>
    <cellStyle name="40% - Accent2 3 2 3 6 3" xfId="14210" xr:uid="{00000000-0005-0000-0000-0000EF500000}"/>
    <cellStyle name="40% - Accent2 3 2 3 6 3 2" xfId="34042" xr:uid="{00000000-0005-0000-0000-0000F0500000}"/>
    <cellStyle name="40% - Accent2 3 2 3 6 4" xfId="24128" xr:uid="{00000000-0005-0000-0000-0000F1500000}"/>
    <cellStyle name="40% - Accent2 3 2 3 7" xfId="4854" xr:uid="{00000000-0005-0000-0000-0000F2500000}"/>
    <cellStyle name="40% - Accent2 3 2 3 7 2" xfId="9811" xr:uid="{00000000-0005-0000-0000-0000F3500000}"/>
    <cellStyle name="40% - Accent2 3 2 3 7 2 2" xfId="19725" xr:uid="{00000000-0005-0000-0000-0000F4500000}"/>
    <cellStyle name="40% - Accent2 3 2 3 7 2 2 2" xfId="39557" xr:uid="{00000000-0005-0000-0000-0000F5500000}"/>
    <cellStyle name="40% - Accent2 3 2 3 7 2 3" xfId="29643" xr:uid="{00000000-0005-0000-0000-0000F6500000}"/>
    <cellStyle name="40% - Accent2 3 2 3 7 3" xfId="14768" xr:uid="{00000000-0005-0000-0000-0000F7500000}"/>
    <cellStyle name="40% - Accent2 3 2 3 7 3 2" xfId="34600" xr:uid="{00000000-0005-0000-0000-0000F8500000}"/>
    <cellStyle name="40% - Accent2 3 2 3 7 4" xfId="24686" xr:uid="{00000000-0005-0000-0000-0000F9500000}"/>
    <cellStyle name="40% - Accent2 3 2 3 8" xfId="5412" xr:uid="{00000000-0005-0000-0000-0000FA500000}"/>
    <cellStyle name="40% - Accent2 3 2 3 8 2" xfId="15326" xr:uid="{00000000-0005-0000-0000-0000FB500000}"/>
    <cellStyle name="40% - Accent2 3 2 3 8 2 2" xfId="35158" xr:uid="{00000000-0005-0000-0000-0000FC500000}"/>
    <cellStyle name="40% - Accent2 3 2 3 8 3" xfId="25244" xr:uid="{00000000-0005-0000-0000-0000FD500000}"/>
    <cellStyle name="40% - Accent2 3 2 3 9" xfId="10369" xr:uid="{00000000-0005-0000-0000-0000FE500000}"/>
    <cellStyle name="40% - Accent2 3 2 3 9 2" xfId="30201" xr:uid="{00000000-0005-0000-0000-0000FF500000}"/>
    <cellStyle name="40% - Accent2 3 2 4" xfId="1310" xr:uid="{00000000-0005-0000-0000-000000510000}"/>
    <cellStyle name="40% - Accent2 3 2 4 2" xfId="3323" xr:uid="{00000000-0005-0000-0000-000001510000}"/>
    <cellStyle name="40% - Accent2 3 2 4 2 2" xfId="8280" xr:uid="{00000000-0005-0000-0000-000002510000}"/>
    <cellStyle name="40% - Accent2 3 2 4 2 2 2" xfId="18194" xr:uid="{00000000-0005-0000-0000-000003510000}"/>
    <cellStyle name="40% - Accent2 3 2 4 2 2 2 2" xfId="38026" xr:uid="{00000000-0005-0000-0000-000004510000}"/>
    <cellStyle name="40% - Accent2 3 2 4 2 2 3" xfId="28112" xr:uid="{00000000-0005-0000-0000-000005510000}"/>
    <cellStyle name="40% - Accent2 3 2 4 2 3" xfId="13237" xr:uid="{00000000-0005-0000-0000-000006510000}"/>
    <cellStyle name="40% - Accent2 3 2 4 2 3 2" xfId="33069" xr:uid="{00000000-0005-0000-0000-000007510000}"/>
    <cellStyle name="40% - Accent2 3 2 4 2 4" xfId="23155" xr:uid="{00000000-0005-0000-0000-000008510000}"/>
    <cellStyle name="40% - Accent2 3 2 4 3" xfId="6278" xr:uid="{00000000-0005-0000-0000-000009510000}"/>
    <cellStyle name="40% - Accent2 3 2 4 3 2" xfId="16192" xr:uid="{00000000-0005-0000-0000-00000A510000}"/>
    <cellStyle name="40% - Accent2 3 2 4 3 2 2" xfId="36024" xr:uid="{00000000-0005-0000-0000-00000B510000}"/>
    <cellStyle name="40% - Accent2 3 2 4 3 3" xfId="26110" xr:uid="{00000000-0005-0000-0000-00000C510000}"/>
    <cellStyle name="40% - Accent2 3 2 4 4" xfId="11235" xr:uid="{00000000-0005-0000-0000-00000D510000}"/>
    <cellStyle name="40% - Accent2 3 2 4 4 2" xfId="31067" xr:uid="{00000000-0005-0000-0000-00000E510000}"/>
    <cellStyle name="40% - Accent2 3 2 4 5" xfId="21153" xr:uid="{00000000-0005-0000-0000-00000F510000}"/>
    <cellStyle name="40% - Accent2 3 2 5" xfId="2734" xr:uid="{00000000-0005-0000-0000-000010510000}"/>
    <cellStyle name="40% - Accent2 3 2 5 2" xfId="7694" xr:uid="{00000000-0005-0000-0000-000011510000}"/>
    <cellStyle name="40% - Accent2 3 2 5 2 2" xfId="17608" xr:uid="{00000000-0005-0000-0000-000012510000}"/>
    <cellStyle name="40% - Accent2 3 2 5 2 2 2" xfId="37440" xr:uid="{00000000-0005-0000-0000-000013510000}"/>
    <cellStyle name="40% - Accent2 3 2 5 2 3" xfId="27526" xr:uid="{00000000-0005-0000-0000-000014510000}"/>
    <cellStyle name="40% - Accent2 3 2 5 3" xfId="12651" xr:uid="{00000000-0005-0000-0000-000015510000}"/>
    <cellStyle name="40% - Accent2 3 2 5 3 2" xfId="32483" xr:uid="{00000000-0005-0000-0000-000016510000}"/>
    <cellStyle name="40% - Accent2 3 2 5 4" xfId="22569" xr:uid="{00000000-0005-0000-0000-000017510000}"/>
    <cellStyle name="40% - Accent2 3 2 6" xfId="2033" xr:uid="{00000000-0005-0000-0000-000018510000}"/>
    <cellStyle name="40% - Accent2 3 2 6 2" xfId="7000" xr:uid="{00000000-0005-0000-0000-000019510000}"/>
    <cellStyle name="40% - Accent2 3 2 6 2 2" xfId="16914" xr:uid="{00000000-0005-0000-0000-00001A510000}"/>
    <cellStyle name="40% - Accent2 3 2 6 2 2 2" xfId="36746" xr:uid="{00000000-0005-0000-0000-00001B510000}"/>
    <cellStyle name="40% - Accent2 3 2 6 2 3" xfId="26832" xr:uid="{00000000-0005-0000-0000-00001C510000}"/>
    <cellStyle name="40% - Accent2 3 2 6 3" xfId="11957" xr:uid="{00000000-0005-0000-0000-00001D510000}"/>
    <cellStyle name="40% - Accent2 3 2 6 3 2" xfId="31789" xr:uid="{00000000-0005-0000-0000-00001E510000}"/>
    <cellStyle name="40% - Accent2 3 2 6 4" xfId="21875" xr:uid="{00000000-0005-0000-0000-00001F510000}"/>
    <cellStyle name="40% - Accent2 3 2 7" xfId="715" xr:uid="{00000000-0005-0000-0000-000020510000}"/>
    <cellStyle name="40% - Accent2 3 2 7 2" xfId="5692" xr:uid="{00000000-0005-0000-0000-000021510000}"/>
    <cellStyle name="40% - Accent2 3 2 7 2 2" xfId="15606" xr:uid="{00000000-0005-0000-0000-000022510000}"/>
    <cellStyle name="40% - Accent2 3 2 7 2 2 2" xfId="35438" xr:uid="{00000000-0005-0000-0000-000023510000}"/>
    <cellStyle name="40% - Accent2 3 2 7 2 3" xfId="25524" xr:uid="{00000000-0005-0000-0000-000024510000}"/>
    <cellStyle name="40% - Accent2 3 2 7 3" xfId="10649" xr:uid="{00000000-0005-0000-0000-000025510000}"/>
    <cellStyle name="40% - Accent2 3 2 7 3 2" xfId="30481" xr:uid="{00000000-0005-0000-0000-000026510000}"/>
    <cellStyle name="40% - Accent2 3 2 7 4" xfId="20567" xr:uid="{00000000-0005-0000-0000-000027510000}"/>
    <cellStyle name="40% - Accent2 3 2 8" xfId="4017" xr:uid="{00000000-0005-0000-0000-000028510000}"/>
    <cellStyle name="40% - Accent2 3 2 8 2" xfId="8974" xr:uid="{00000000-0005-0000-0000-000029510000}"/>
    <cellStyle name="40% - Accent2 3 2 8 2 2" xfId="18888" xr:uid="{00000000-0005-0000-0000-00002A510000}"/>
    <cellStyle name="40% - Accent2 3 2 8 2 2 2" xfId="38720" xr:uid="{00000000-0005-0000-0000-00002B510000}"/>
    <cellStyle name="40% - Accent2 3 2 8 2 3" xfId="28806" xr:uid="{00000000-0005-0000-0000-00002C510000}"/>
    <cellStyle name="40% - Accent2 3 2 8 3" xfId="13931" xr:uid="{00000000-0005-0000-0000-00002D510000}"/>
    <cellStyle name="40% - Accent2 3 2 8 3 2" xfId="33763" xr:uid="{00000000-0005-0000-0000-00002E510000}"/>
    <cellStyle name="40% - Accent2 3 2 8 4" xfId="23849" xr:uid="{00000000-0005-0000-0000-00002F510000}"/>
    <cellStyle name="40% - Accent2 3 2 9" xfId="4575" xr:uid="{00000000-0005-0000-0000-000030510000}"/>
    <cellStyle name="40% - Accent2 3 2 9 2" xfId="9532" xr:uid="{00000000-0005-0000-0000-000031510000}"/>
    <cellStyle name="40% - Accent2 3 2 9 2 2" xfId="19446" xr:uid="{00000000-0005-0000-0000-000032510000}"/>
    <cellStyle name="40% - Accent2 3 2 9 2 2 2" xfId="39278" xr:uid="{00000000-0005-0000-0000-000033510000}"/>
    <cellStyle name="40% - Accent2 3 2 9 2 3" xfId="29364" xr:uid="{00000000-0005-0000-0000-000034510000}"/>
    <cellStyle name="40% - Accent2 3 2 9 3" xfId="14489" xr:uid="{00000000-0005-0000-0000-000035510000}"/>
    <cellStyle name="40% - Accent2 3 2 9 3 2" xfId="34321" xr:uid="{00000000-0005-0000-0000-000036510000}"/>
    <cellStyle name="40% - Accent2 3 2 9 4" xfId="24407" xr:uid="{00000000-0005-0000-0000-000037510000}"/>
    <cellStyle name="40% - Accent2 3 3" xfId="225" xr:uid="{00000000-0005-0000-0000-000038510000}"/>
    <cellStyle name="40% - Accent2 3 3 10" xfId="10163" xr:uid="{00000000-0005-0000-0000-000039510000}"/>
    <cellStyle name="40% - Accent2 3 3 10 2" xfId="29995" xr:uid="{00000000-0005-0000-0000-00003A510000}"/>
    <cellStyle name="40% - Accent2 3 3 11" xfId="20081" xr:uid="{00000000-0005-0000-0000-00003B510000}"/>
    <cellStyle name="40% - Accent2 3 3 2" xfId="507" xr:uid="{00000000-0005-0000-0000-00003C510000}"/>
    <cellStyle name="40% - Accent2 3 3 2 10" xfId="20360" xr:uid="{00000000-0005-0000-0000-00003D510000}"/>
    <cellStyle name="40% - Accent2 3 3 2 2" xfId="1759" xr:uid="{00000000-0005-0000-0000-00003E510000}"/>
    <cellStyle name="40% - Accent2 3 3 2 2 2" xfId="3772" xr:uid="{00000000-0005-0000-0000-00003F510000}"/>
    <cellStyle name="40% - Accent2 3 3 2 2 2 2" xfId="8729" xr:uid="{00000000-0005-0000-0000-000040510000}"/>
    <cellStyle name="40% - Accent2 3 3 2 2 2 2 2" xfId="18643" xr:uid="{00000000-0005-0000-0000-000041510000}"/>
    <cellStyle name="40% - Accent2 3 3 2 2 2 2 2 2" xfId="38475" xr:uid="{00000000-0005-0000-0000-000042510000}"/>
    <cellStyle name="40% - Accent2 3 3 2 2 2 2 3" xfId="28561" xr:uid="{00000000-0005-0000-0000-000043510000}"/>
    <cellStyle name="40% - Accent2 3 3 2 2 2 3" xfId="13686" xr:uid="{00000000-0005-0000-0000-000044510000}"/>
    <cellStyle name="40% - Accent2 3 3 2 2 2 3 2" xfId="33518" xr:uid="{00000000-0005-0000-0000-000045510000}"/>
    <cellStyle name="40% - Accent2 3 3 2 2 2 4" xfId="23604" xr:uid="{00000000-0005-0000-0000-000046510000}"/>
    <cellStyle name="40% - Accent2 3 3 2 2 3" xfId="6727" xr:uid="{00000000-0005-0000-0000-000047510000}"/>
    <cellStyle name="40% - Accent2 3 3 2 2 3 2" xfId="16641" xr:uid="{00000000-0005-0000-0000-000048510000}"/>
    <cellStyle name="40% - Accent2 3 3 2 2 3 2 2" xfId="36473" xr:uid="{00000000-0005-0000-0000-000049510000}"/>
    <cellStyle name="40% - Accent2 3 3 2 2 3 3" xfId="26559" xr:uid="{00000000-0005-0000-0000-00004A510000}"/>
    <cellStyle name="40% - Accent2 3 3 2 2 4" xfId="11684" xr:uid="{00000000-0005-0000-0000-00004B510000}"/>
    <cellStyle name="40% - Accent2 3 3 2 2 4 2" xfId="31516" xr:uid="{00000000-0005-0000-0000-00004C510000}"/>
    <cellStyle name="40% - Accent2 3 3 2 2 5" xfId="21602" xr:uid="{00000000-0005-0000-0000-00004D510000}"/>
    <cellStyle name="40% - Accent2 3 3 2 3" xfId="3089" xr:uid="{00000000-0005-0000-0000-00004E510000}"/>
    <cellStyle name="40% - Accent2 3 3 2 3 2" xfId="8046" xr:uid="{00000000-0005-0000-0000-00004F510000}"/>
    <cellStyle name="40% - Accent2 3 3 2 3 2 2" xfId="17960" xr:uid="{00000000-0005-0000-0000-000050510000}"/>
    <cellStyle name="40% - Accent2 3 3 2 3 2 2 2" xfId="37792" xr:uid="{00000000-0005-0000-0000-000051510000}"/>
    <cellStyle name="40% - Accent2 3 3 2 3 2 3" xfId="27878" xr:uid="{00000000-0005-0000-0000-000052510000}"/>
    <cellStyle name="40% - Accent2 3 3 2 3 3" xfId="13003" xr:uid="{00000000-0005-0000-0000-000053510000}"/>
    <cellStyle name="40% - Accent2 3 3 2 3 3 2" xfId="32835" xr:uid="{00000000-0005-0000-0000-000054510000}"/>
    <cellStyle name="40% - Accent2 3 3 2 3 4" xfId="22921" xr:uid="{00000000-0005-0000-0000-000055510000}"/>
    <cellStyle name="40% - Accent2 3 3 2 4" xfId="2482" xr:uid="{00000000-0005-0000-0000-000056510000}"/>
    <cellStyle name="40% - Accent2 3 3 2 4 2" xfId="7449" xr:uid="{00000000-0005-0000-0000-000057510000}"/>
    <cellStyle name="40% - Accent2 3 3 2 4 2 2" xfId="17363" xr:uid="{00000000-0005-0000-0000-000058510000}"/>
    <cellStyle name="40% - Accent2 3 3 2 4 2 2 2" xfId="37195" xr:uid="{00000000-0005-0000-0000-000059510000}"/>
    <cellStyle name="40% - Accent2 3 3 2 4 2 3" xfId="27281" xr:uid="{00000000-0005-0000-0000-00005A510000}"/>
    <cellStyle name="40% - Accent2 3 3 2 4 3" xfId="12406" xr:uid="{00000000-0005-0000-0000-00005B510000}"/>
    <cellStyle name="40% - Accent2 3 3 2 4 3 2" xfId="32238" xr:uid="{00000000-0005-0000-0000-00005C510000}"/>
    <cellStyle name="40% - Accent2 3 3 2 4 4" xfId="22324" xr:uid="{00000000-0005-0000-0000-00005D510000}"/>
    <cellStyle name="40% - Accent2 3 3 2 5" xfId="1068" xr:uid="{00000000-0005-0000-0000-00005E510000}"/>
    <cellStyle name="40% - Accent2 3 3 2 5 2" xfId="6044" xr:uid="{00000000-0005-0000-0000-00005F510000}"/>
    <cellStyle name="40% - Accent2 3 3 2 5 2 2" xfId="15958" xr:uid="{00000000-0005-0000-0000-000060510000}"/>
    <cellStyle name="40% - Accent2 3 3 2 5 2 2 2" xfId="35790" xr:uid="{00000000-0005-0000-0000-000061510000}"/>
    <cellStyle name="40% - Accent2 3 3 2 5 2 3" xfId="25876" xr:uid="{00000000-0005-0000-0000-000062510000}"/>
    <cellStyle name="40% - Accent2 3 3 2 5 3" xfId="11001" xr:uid="{00000000-0005-0000-0000-000063510000}"/>
    <cellStyle name="40% - Accent2 3 3 2 5 3 2" xfId="30833" xr:uid="{00000000-0005-0000-0000-000064510000}"/>
    <cellStyle name="40% - Accent2 3 3 2 5 4" xfId="20919" xr:uid="{00000000-0005-0000-0000-000065510000}"/>
    <cellStyle name="40% - Accent2 3 3 2 6" xfId="4369" xr:uid="{00000000-0005-0000-0000-000066510000}"/>
    <cellStyle name="40% - Accent2 3 3 2 6 2" xfId="9326" xr:uid="{00000000-0005-0000-0000-000067510000}"/>
    <cellStyle name="40% - Accent2 3 3 2 6 2 2" xfId="19240" xr:uid="{00000000-0005-0000-0000-000068510000}"/>
    <cellStyle name="40% - Accent2 3 3 2 6 2 2 2" xfId="39072" xr:uid="{00000000-0005-0000-0000-000069510000}"/>
    <cellStyle name="40% - Accent2 3 3 2 6 2 3" xfId="29158" xr:uid="{00000000-0005-0000-0000-00006A510000}"/>
    <cellStyle name="40% - Accent2 3 3 2 6 3" xfId="14283" xr:uid="{00000000-0005-0000-0000-00006B510000}"/>
    <cellStyle name="40% - Accent2 3 3 2 6 3 2" xfId="34115" xr:uid="{00000000-0005-0000-0000-00006C510000}"/>
    <cellStyle name="40% - Accent2 3 3 2 6 4" xfId="24201" xr:uid="{00000000-0005-0000-0000-00006D510000}"/>
    <cellStyle name="40% - Accent2 3 3 2 7" xfId="4927" xr:uid="{00000000-0005-0000-0000-00006E510000}"/>
    <cellStyle name="40% - Accent2 3 3 2 7 2" xfId="9884" xr:uid="{00000000-0005-0000-0000-00006F510000}"/>
    <cellStyle name="40% - Accent2 3 3 2 7 2 2" xfId="19798" xr:uid="{00000000-0005-0000-0000-000070510000}"/>
    <cellStyle name="40% - Accent2 3 3 2 7 2 2 2" xfId="39630" xr:uid="{00000000-0005-0000-0000-000071510000}"/>
    <cellStyle name="40% - Accent2 3 3 2 7 2 3" xfId="29716" xr:uid="{00000000-0005-0000-0000-000072510000}"/>
    <cellStyle name="40% - Accent2 3 3 2 7 3" xfId="14841" xr:uid="{00000000-0005-0000-0000-000073510000}"/>
    <cellStyle name="40% - Accent2 3 3 2 7 3 2" xfId="34673" xr:uid="{00000000-0005-0000-0000-000074510000}"/>
    <cellStyle name="40% - Accent2 3 3 2 7 4" xfId="24759" xr:uid="{00000000-0005-0000-0000-000075510000}"/>
    <cellStyle name="40% - Accent2 3 3 2 8" xfId="5485" xr:uid="{00000000-0005-0000-0000-000076510000}"/>
    <cellStyle name="40% - Accent2 3 3 2 8 2" xfId="15399" xr:uid="{00000000-0005-0000-0000-000077510000}"/>
    <cellStyle name="40% - Accent2 3 3 2 8 2 2" xfId="35231" xr:uid="{00000000-0005-0000-0000-000078510000}"/>
    <cellStyle name="40% - Accent2 3 3 2 8 3" xfId="25317" xr:uid="{00000000-0005-0000-0000-000079510000}"/>
    <cellStyle name="40% - Accent2 3 3 2 9" xfId="10442" xr:uid="{00000000-0005-0000-0000-00007A510000}"/>
    <cellStyle name="40% - Accent2 3 3 2 9 2" xfId="30274" xr:uid="{00000000-0005-0000-0000-00007B510000}"/>
    <cellStyle name="40% - Accent2 3 3 3" xfId="1400" xr:uid="{00000000-0005-0000-0000-00007C510000}"/>
    <cellStyle name="40% - Accent2 3 3 3 2" xfId="3413" xr:uid="{00000000-0005-0000-0000-00007D510000}"/>
    <cellStyle name="40% - Accent2 3 3 3 2 2" xfId="8370" xr:uid="{00000000-0005-0000-0000-00007E510000}"/>
    <cellStyle name="40% - Accent2 3 3 3 2 2 2" xfId="18284" xr:uid="{00000000-0005-0000-0000-00007F510000}"/>
    <cellStyle name="40% - Accent2 3 3 3 2 2 2 2" xfId="38116" xr:uid="{00000000-0005-0000-0000-000080510000}"/>
    <cellStyle name="40% - Accent2 3 3 3 2 2 3" xfId="28202" xr:uid="{00000000-0005-0000-0000-000081510000}"/>
    <cellStyle name="40% - Accent2 3 3 3 2 3" xfId="13327" xr:uid="{00000000-0005-0000-0000-000082510000}"/>
    <cellStyle name="40% - Accent2 3 3 3 2 3 2" xfId="33159" xr:uid="{00000000-0005-0000-0000-000083510000}"/>
    <cellStyle name="40% - Accent2 3 3 3 2 4" xfId="23245" xr:uid="{00000000-0005-0000-0000-000084510000}"/>
    <cellStyle name="40% - Accent2 3 3 3 3" xfId="6368" xr:uid="{00000000-0005-0000-0000-000085510000}"/>
    <cellStyle name="40% - Accent2 3 3 3 3 2" xfId="16282" xr:uid="{00000000-0005-0000-0000-000086510000}"/>
    <cellStyle name="40% - Accent2 3 3 3 3 2 2" xfId="36114" xr:uid="{00000000-0005-0000-0000-000087510000}"/>
    <cellStyle name="40% - Accent2 3 3 3 3 3" xfId="26200" xr:uid="{00000000-0005-0000-0000-000088510000}"/>
    <cellStyle name="40% - Accent2 3 3 3 4" xfId="11325" xr:uid="{00000000-0005-0000-0000-000089510000}"/>
    <cellStyle name="40% - Accent2 3 3 3 4 2" xfId="31157" xr:uid="{00000000-0005-0000-0000-00008A510000}"/>
    <cellStyle name="40% - Accent2 3 3 3 5" xfId="21243" xr:uid="{00000000-0005-0000-0000-00008B510000}"/>
    <cellStyle name="40% - Accent2 3 3 4" xfId="2808" xr:uid="{00000000-0005-0000-0000-00008C510000}"/>
    <cellStyle name="40% - Accent2 3 3 4 2" xfId="7767" xr:uid="{00000000-0005-0000-0000-00008D510000}"/>
    <cellStyle name="40% - Accent2 3 3 4 2 2" xfId="17681" xr:uid="{00000000-0005-0000-0000-00008E510000}"/>
    <cellStyle name="40% - Accent2 3 3 4 2 2 2" xfId="37513" xr:uid="{00000000-0005-0000-0000-00008F510000}"/>
    <cellStyle name="40% - Accent2 3 3 4 2 3" xfId="27599" xr:uid="{00000000-0005-0000-0000-000090510000}"/>
    <cellStyle name="40% - Accent2 3 3 4 3" xfId="12724" xr:uid="{00000000-0005-0000-0000-000091510000}"/>
    <cellStyle name="40% - Accent2 3 3 4 3 2" xfId="32556" xr:uid="{00000000-0005-0000-0000-000092510000}"/>
    <cellStyle name="40% - Accent2 3 3 4 4" xfId="22642" xr:uid="{00000000-0005-0000-0000-000093510000}"/>
    <cellStyle name="40% - Accent2 3 3 5" xfId="2123" xr:uid="{00000000-0005-0000-0000-000094510000}"/>
    <cellStyle name="40% - Accent2 3 3 5 2" xfId="7090" xr:uid="{00000000-0005-0000-0000-000095510000}"/>
    <cellStyle name="40% - Accent2 3 3 5 2 2" xfId="17004" xr:uid="{00000000-0005-0000-0000-000096510000}"/>
    <cellStyle name="40% - Accent2 3 3 5 2 2 2" xfId="36836" xr:uid="{00000000-0005-0000-0000-000097510000}"/>
    <cellStyle name="40% - Accent2 3 3 5 2 3" xfId="26922" xr:uid="{00000000-0005-0000-0000-000098510000}"/>
    <cellStyle name="40% - Accent2 3 3 5 3" xfId="12047" xr:uid="{00000000-0005-0000-0000-000099510000}"/>
    <cellStyle name="40% - Accent2 3 3 5 3 2" xfId="31879" xr:uid="{00000000-0005-0000-0000-00009A510000}"/>
    <cellStyle name="40% - Accent2 3 3 5 4" xfId="21965" xr:uid="{00000000-0005-0000-0000-00009B510000}"/>
    <cellStyle name="40% - Accent2 3 3 6" xfId="788" xr:uid="{00000000-0005-0000-0000-00009C510000}"/>
    <cellStyle name="40% - Accent2 3 3 6 2" xfId="5765" xr:uid="{00000000-0005-0000-0000-00009D510000}"/>
    <cellStyle name="40% - Accent2 3 3 6 2 2" xfId="15679" xr:uid="{00000000-0005-0000-0000-00009E510000}"/>
    <cellStyle name="40% - Accent2 3 3 6 2 2 2" xfId="35511" xr:uid="{00000000-0005-0000-0000-00009F510000}"/>
    <cellStyle name="40% - Accent2 3 3 6 2 3" xfId="25597" xr:uid="{00000000-0005-0000-0000-0000A0510000}"/>
    <cellStyle name="40% - Accent2 3 3 6 3" xfId="10722" xr:uid="{00000000-0005-0000-0000-0000A1510000}"/>
    <cellStyle name="40% - Accent2 3 3 6 3 2" xfId="30554" xr:uid="{00000000-0005-0000-0000-0000A2510000}"/>
    <cellStyle name="40% - Accent2 3 3 6 4" xfId="20640" xr:uid="{00000000-0005-0000-0000-0000A3510000}"/>
    <cellStyle name="40% - Accent2 3 3 7" xfId="4090" xr:uid="{00000000-0005-0000-0000-0000A4510000}"/>
    <cellStyle name="40% - Accent2 3 3 7 2" xfId="9047" xr:uid="{00000000-0005-0000-0000-0000A5510000}"/>
    <cellStyle name="40% - Accent2 3 3 7 2 2" xfId="18961" xr:uid="{00000000-0005-0000-0000-0000A6510000}"/>
    <cellStyle name="40% - Accent2 3 3 7 2 2 2" xfId="38793" xr:uid="{00000000-0005-0000-0000-0000A7510000}"/>
    <cellStyle name="40% - Accent2 3 3 7 2 3" xfId="28879" xr:uid="{00000000-0005-0000-0000-0000A8510000}"/>
    <cellStyle name="40% - Accent2 3 3 7 3" xfId="14004" xr:uid="{00000000-0005-0000-0000-0000A9510000}"/>
    <cellStyle name="40% - Accent2 3 3 7 3 2" xfId="33836" xr:uid="{00000000-0005-0000-0000-0000AA510000}"/>
    <cellStyle name="40% - Accent2 3 3 7 4" xfId="23922" xr:uid="{00000000-0005-0000-0000-0000AB510000}"/>
    <cellStyle name="40% - Accent2 3 3 8" xfId="4648" xr:uid="{00000000-0005-0000-0000-0000AC510000}"/>
    <cellStyle name="40% - Accent2 3 3 8 2" xfId="9605" xr:uid="{00000000-0005-0000-0000-0000AD510000}"/>
    <cellStyle name="40% - Accent2 3 3 8 2 2" xfId="19519" xr:uid="{00000000-0005-0000-0000-0000AE510000}"/>
    <cellStyle name="40% - Accent2 3 3 8 2 2 2" xfId="39351" xr:uid="{00000000-0005-0000-0000-0000AF510000}"/>
    <cellStyle name="40% - Accent2 3 3 8 2 3" xfId="29437" xr:uid="{00000000-0005-0000-0000-0000B0510000}"/>
    <cellStyle name="40% - Accent2 3 3 8 3" xfId="14562" xr:uid="{00000000-0005-0000-0000-0000B1510000}"/>
    <cellStyle name="40% - Accent2 3 3 8 3 2" xfId="34394" xr:uid="{00000000-0005-0000-0000-0000B2510000}"/>
    <cellStyle name="40% - Accent2 3 3 8 4" xfId="24480" xr:uid="{00000000-0005-0000-0000-0000B3510000}"/>
    <cellStyle name="40% - Accent2 3 3 9" xfId="5206" xr:uid="{00000000-0005-0000-0000-0000B4510000}"/>
    <cellStyle name="40% - Accent2 3 3 9 2" xfId="15120" xr:uid="{00000000-0005-0000-0000-0000B5510000}"/>
    <cellStyle name="40% - Accent2 3 3 9 2 2" xfId="34952" xr:uid="{00000000-0005-0000-0000-0000B6510000}"/>
    <cellStyle name="40% - Accent2 3 3 9 3" xfId="25038" xr:uid="{00000000-0005-0000-0000-0000B7510000}"/>
    <cellStyle name="40% - Accent2 3 4" xfId="368" xr:uid="{00000000-0005-0000-0000-0000B8510000}"/>
    <cellStyle name="40% - Accent2 3 4 10" xfId="20221" xr:uid="{00000000-0005-0000-0000-0000B9510000}"/>
    <cellStyle name="40% - Accent2 3 4 2" xfId="1579" xr:uid="{00000000-0005-0000-0000-0000BA510000}"/>
    <cellStyle name="40% - Accent2 3 4 2 2" xfId="3592" xr:uid="{00000000-0005-0000-0000-0000BB510000}"/>
    <cellStyle name="40% - Accent2 3 4 2 2 2" xfId="8549" xr:uid="{00000000-0005-0000-0000-0000BC510000}"/>
    <cellStyle name="40% - Accent2 3 4 2 2 2 2" xfId="18463" xr:uid="{00000000-0005-0000-0000-0000BD510000}"/>
    <cellStyle name="40% - Accent2 3 4 2 2 2 2 2" xfId="38295" xr:uid="{00000000-0005-0000-0000-0000BE510000}"/>
    <cellStyle name="40% - Accent2 3 4 2 2 2 3" xfId="28381" xr:uid="{00000000-0005-0000-0000-0000BF510000}"/>
    <cellStyle name="40% - Accent2 3 4 2 2 3" xfId="13506" xr:uid="{00000000-0005-0000-0000-0000C0510000}"/>
    <cellStyle name="40% - Accent2 3 4 2 2 3 2" xfId="33338" xr:uid="{00000000-0005-0000-0000-0000C1510000}"/>
    <cellStyle name="40% - Accent2 3 4 2 2 4" xfId="23424" xr:uid="{00000000-0005-0000-0000-0000C2510000}"/>
    <cellStyle name="40% - Accent2 3 4 2 3" xfId="6547" xr:uid="{00000000-0005-0000-0000-0000C3510000}"/>
    <cellStyle name="40% - Accent2 3 4 2 3 2" xfId="16461" xr:uid="{00000000-0005-0000-0000-0000C4510000}"/>
    <cellStyle name="40% - Accent2 3 4 2 3 2 2" xfId="36293" xr:uid="{00000000-0005-0000-0000-0000C5510000}"/>
    <cellStyle name="40% - Accent2 3 4 2 3 3" xfId="26379" xr:uid="{00000000-0005-0000-0000-0000C6510000}"/>
    <cellStyle name="40% - Accent2 3 4 2 4" xfId="11504" xr:uid="{00000000-0005-0000-0000-0000C7510000}"/>
    <cellStyle name="40% - Accent2 3 4 2 4 2" xfId="31336" xr:uid="{00000000-0005-0000-0000-0000C8510000}"/>
    <cellStyle name="40% - Accent2 3 4 2 5" xfId="21422" xr:uid="{00000000-0005-0000-0000-0000C9510000}"/>
    <cellStyle name="40% - Accent2 3 4 3" xfId="2950" xr:uid="{00000000-0005-0000-0000-0000CA510000}"/>
    <cellStyle name="40% - Accent2 3 4 3 2" xfId="7907" xr:uid="{00000000-0005-0000-0000-0000CB510000}"/>
    <cellStyle name="40% - Accent2 3 4 3 2 2" xfId="17821" xr:uid="{00000000-0005-0000-0000-0000CC510000}"/>
    <cellStyle name="40% - Accent2 3 4 3 2 2 2" xfId="37653" xr:uid="{00000000-0005-0000-0000-0000CD510000}"/>
    <cellStyle name="40% - Accent2 3 4 3 2 3" xfId="27739" xr:uid="{00000000-0005-0000-0000-0000CE510000}"/>
    <cellStyle name="40% - Accent2 3 4 3 3" xfId="12864" xr:uid="{00000000-0005-0000-0000-0000CF510000}"/>
    <cellStyle name="40% - Accent2 3 4 3 3 2" xfId="32696" xr:uid="{00000000-0005-0000-0000-0000D0510000}"/>
    <cellStyle name="40% - Accent2 3 4 3 4" xfId="22782" xr:uid="{00000000-0005-0000-0000-0000D1510000}"/>
    <cellStyle name="40% - Accent2 3 4 4" xfId="2302" xr:uid="{00000000-0005-0000-0000-0000D2510000}"/>
    <cellStyle name="40% - Accent2 3 4 4 2" xfId="7269" xr:uid="{00000000-0005-0000-0000-0000D3510000}"/>
    <cellStyle name="40% - Accent2 3 4 4 2 2" xfId="17183" xr:uid="{00000000-0005-0000-0000-0000D4510000}"/>
    <cellStyle name="40% - Accent2 3 4 4 2 2 2" xfId="37015" xr:uid="{00000000-0005-0000-0000-0000D5510000}"/>
    <cellStyle name="40% - Accent2 3 4 4 2 3" xfId="27101" xr:uid="{00000000-0005-0000-0000-0000D6510000}"/>
    <cellStyle name="40% - Accent2 3 4 4 3" xfId="12226" xr:uid="{00000000-0005-0000-0000-0000D7510000}"/>
    <cellStyle name="40% - Accent2 3 4 4 3 2" xfId="32058" xr:uid="{00000000-0005-0000-0000-0000D8510000}"/>
    <cellStyle name="40% - Accent2 3 4 4 4" xfId="22144" xr:uid="{00000000-0005-0000-0000-0000D9510000}"/>
    <cellStyle name="40% - Accent2 3 4 5" xfId="929" xr:uid="{00000000-0005-0000-0000-0000DA510000}"/>
    <cellStyle name="40% - Accent2 3 4 5 2" xfId="5905" xr:uid="{00000000-0005-0000-0000-0000DB510000}"/>
    <cellStyle name="40% - Accent2 3 4 5 2 2" xfId="15819" xr:uid="{00000000-0005-0000-0000-0000DC510000}"/>
    <cellStyle name="40% - Accent2 3 4 5 2 2 2" xfId="35651" xr:uid="{00000000-0005-0000-0000-0000DD510000}"/>
    <cellStyle name="40% - Accent2 3 4 5 2 3" xfId="25737" xr:uid="{00000000-0005-0000-0000-0000DE510000}"/>
    <cellStyle name="40% - Accent2 3 4 5 3" xfId="10862" xr:uid="{00000000-0005-0000-0000-0000DF510000}"/>
    <cellStyle name="40% - Accent2 3 4 5 3 2" xfId="30694" xr:uid="{00000000-0005-0000-0000-0000E0510000}"/>
    <cellStyle name="40% - Accent2 3 4 5 4" xfId="20780" xr:uid="{00000000-0005-0000-0000-0000E1510000}"/>
    <cellStyle name="40% - Accent2 3 4 6" xfId="4230" xr:uid="{00000000-0005-0000-0000-0000E2510000}"/>
    <cellStyle name="40% - Accent2 3 4 6 2" xfId="9187" xr:uid="{00000000-0005-0000-0000-0000E3510000}"/>
    <cellStyle name="40% - Accent2 3 4 6 2 2" xfId="19101" xr:uid="{00000000-0005-0000-0000-0000E4510000}"/>
    <cellStyle name="40% - Accent2 3 4 6 2 2 2" xfId="38933" xr:uid="{00000000-0005-0000-0000-0000E5510000}"/>
    <cellStyle name="40% - Accent2 3 4 6 2 3" xfId="29019" xr:uid="{00000000-0005-0000-0000-0000E6510000}"/>
    <cellStyle name="40% - Accent2 3 4 6 3" xfId="14144" xr:uid="{00000000-0005-0000-0000-0000E7510000}"/>
    <cellStyle name="40% - Accent2 3 4 6 3 2" xfId="33976" xr:uid="{00000000-0005-0000-0000-0000E8510000}"/>
    <cellStyle name="40% - Accent2 3 4 6 4" xfId="24062" xr:uid="{00000000-0005-0000-0000-0000E9510000}"/>
    <cellStyle name="40% - Accent2 3 4 7" xfId="4788" xr:uid="{00000000-0005-0000-0000-0000EA510000}"/>
    <cellStyle name="40% - Accent2 3 4 7 2" xfId="9745" xr:uid="{00000000-0005-0000-0000-0000EB510000}"/>
    <cellStyle name="40% - Accent2 3 4 7 2 2" xfId="19659" xr:uid="{00000000-0005-0000-0000-0000EC510000}"/>
    <cellStyle name="40% - Accent2 3 4 7 2 2 2" xfId="39491" xr:uid="{00000000-0005-0000-0000-0000ED510000}"/>
    <cellStyle name="40% - Accent2 3 4 7 2 3" xfId="29577" xr:uid="{00000000-0005-0000-0000-0000EE510000}"/>
    <cellStyle name="40% - Accent2 3 4 7 3" xfId="14702" xr:uid="{00000000-0005-0000-0000-0000EF510000}"/>
    <cellStyle name="40% - Accent2 3 4 7 3 2" xfId="34534" xr:uid="{00000000-0005-0000-0000-0000F0510000}"/>
    <cellStyle name="40% - Accent2 3 4 7 4" xfId="24620" xr:uid="{00000000-0005-0000-0000-0000F1510000}"/>
    <cellStyle name="40% - Accent2 3 4 8" xfId="5346" xr:uid="{00000000-0005-0000-0000-0000F2510000}"/>
    <cellStyle name="40% - Accent2 3 4 8 2" xfId="15260" xr:uid="{00000000-0005-0000-0000-0000F3510000}"/>
    <cellStyle name="40% - Accent2 3 4 8 2 2" xfId="35092" xr:uid="{00000000-0005-0000-0000-0000F4510000}"/>
    <cellStyle name="40% - Accent2 3 4 8 3" xfId="25178" xr:uid="{00000000-0005-0000-0000-0000F5510000}"/>
    <cellStyle name="40% - Accent2 3 4 9" xfId="10303" xr:uid="{00000000-0005-0000-0000-0000F6510000}"/>
    <cellStyle name="40% - Accent2 3 4 9 2" xfId="30135" xr:uid="{00000000-0005-0000-0000-0000F7510000}"/>
    <cellStyle name="40% - Accent2 3 5" xfId="1220" xr:uid="{00000000-0005-0000-0000-0000F8510000}"/>
    <cellStyle name="40% - Accent2 3 5 2" xfId="3233" xr:uid="{00000000-0005-0000-0000-0000F9510000}"/>
    <cellStyle name="40% - Accent2 3 5 2 2" xfId="8190" xr:uid="{00000000-0005-0000-0000-0000FA510000}"/>
    <cellStyle name="40% - Accent2 3 5 2 2 2" xfId="18104" xr:uid="{00000000-0005-0000-0000-0000FB510000}"/>
    <cellStyle name="40% - Accent2 3 5 2 2 2 2" xfId="37936" xr:uid="{00000000-0005-0000-0000-0000FC510000}"/>
    <cellStyle name="40% - Accent2 3 5 2 2 3" xfId="28022" xr:uid="{00000000-0005-0000-0000-0000FD510000}"/>
    <cellStyle name="40% - Accent2 3 5 2 3" xfId="13147" xr:uid="{00000000-0005-0000-0000-0000FE510000}"/>
    <cellStyle name="40% - Accent2 3 5 2 3 2" xfId="32979" xr:uid="{00000000-0005-0000-0000-0000FF510000}"/>
    <cellStyle name="40% - Accent2 3 5 2 4" xfId="23065" xr:uid="{00000000-0005-0000-0000-000000520000}"/>
    <cellStyle name="40% - Accent2 3 5 3" xfId="6188" xr:uid="{00000000-0005-0000-0000-000001520000}"/>
    <cellStyle name="40% - Accent2 3 5 3 2" xfId="16102" xr:uid="{00000000-0005-0000-0000-000002520000}"/>
    <cellStyle name="40% - Accent2 3 5 3 2 2" xfId="35934" xr:uid="{00000000-0005-0000-0000-000003520000}"/>
    <cellStyle name="40% - Accent2 3 5 3 3" xfId="26020" xr:uid="{00000000-0005-0000-0000-000004520000}"/>
    <cellStyle name="40% - Accent2 3 5 4" xfId="11145" xr:uid="{00000000-0005-0000-0000-000005520000}"/>
    <cellStyle name="40% - Accent2 3 5 4 2" xfId="30977" xr:uid="{00000000-0005-0000-0000-000006520000}"/>
    <cellStyle name="40% - Accent2 3 5 5" xfId="21063" xr:uid="{00000000-0005-0000-0000-000007520000}"/>
    <cellStyle name="40% - Accent2 3 6" xfId="2667" xr:uid="{00000000-0005-0000-0000-000008520000}"/>
    <cellStyle name="40% - Accent2 3 6 2" xfId="7628" xr:uid="{00000000-0005-0000-0000-000009520000}"/>
    <cellStyle name="40% - Accent2 3 6 2 2" xfId="17542" xr:uid="{00000000-0005-0000-0000-00000A520000}"/>
    <cellStyle name="40% - Accent2 3 6 2 2 2" xfId="37374" xr:uid="{00000000-0005-0000-0000-00000B520000}"/>
    <cellStyle name="40% - Accent2 3 6 2 3" xfId="27460" xr:uid="{00000000-0005-0000-0000-00000C520000}"/>
    <cellStyle name="40% - Accent2 3 6 3" xfId="12585" xr:uid="{00000000-0005-0000-0000-00000D520000}"/>
    <cellStyle name="40% - Accent2 3 6 3 2" xfId="32417" xr:uid="{00000000-0005-0000-0000-00000E520000}"/>
    <cellStyle name="40% - Accent2 3 6 4" xfId="22503" xr:uid="{00000000-0005-0000-0000-00000F520000}"/>
    <cellStyle name="40% - Accent2 3 7" xfId="1943" xr:uid="{00000000-0005-0000-0000-000010520000}"/>
    <cellStyle name="40% - Accent2 3 7 2" xfId="6910" xr:uid="{00000000-0005-0000-0000-000011520000}"/>
    <cellStyle name="40% - Accent2 3 7 2 2" xfId="16824" xr:uid="{00000000-0005-0000-0000-000012520000}"/>
    <cellStyle name="40% - Accent2 3 7 2 2 2" xfId="36656" xr:uid="{00000000-0005-0000-0000-000013520000}"/>
    <cellStyle name="40% - Accent2 3 7 2 3" xfId="26742" xr:uid="{00000000-0005-0000-0000-000014520000}"/>
    <cellStyle name="40% - Accent2 3 7 3" xfId="11867" xr:uid="{00000000-0005-0000-0000-000015520000}"/>
    <cellStyle name="40% - Accent2 3 7 3 2" xfId="31699" xr:uid="{00000000-0005-0000-0000-000016520000}"/>
    <cellStyle name="40% - Accent2 3 7 4" xfId="21785" xr:uid="{00000000-0005-0000-0000-000017520000}"/>
    <cellStyle name="40% - Accent2 3 8" xfId="649" xr:uid="{00000000-0005-0000-0000-000018520000}"/>
    <cellStyle name="40% - Accent2 3 8 2" xfId="5626" xr:uid="{00000000-0005-0000-0000-000019520000}"/>
    <cellStyle name="40% - Accent2 3 8 2 2" xfId="15540" xr:uid="{00000000-0005-0000-0000-00001A520000}"/>
    <cellStyle name="40% - Accent2 3 8 2 2 2" xfId="35372" xr:uid="{00000000-0005-0000-0000-00001B520000}"/>
    <cellStyle name="40% - Accent2 3 8 2 3" xfId="25458" xr:uid="{00000000-0005-0000-0000-00001C520000}"/>
    <cellStyle name="40% - Accent2 3 8 3" xfId="10583" xr:uid="{00000000-0005-0000-0000-00001D520000}"/>
    <cellStyle name="40% - Accent2 3 8 3 2" xfId="30415" xr:uid="{00000000-0005-0000-0000-00001E520000}"/>
    <cellStyle name="40% - Accent2 3 8 4" xfId="20501" xr:uid="{00000000-0005-0000-0000-00001F520000}"/>
    <cellStyle name="40% - Accent2 3 9" xfId="3951" xr:uid="{00000000-0005-0000-0000-000020520000}"/>
    <cellStyle name="40% - Accent2 3 9 2" xfId="8908" xr:uid="{00000000-0005-0000-0000-000021520000}"/>
    <cellStyle name="40% - Accent2 3 9 2 2" xfId="18822" xr:uid="{00000000-0005-0000-0000-000022520000}"/>
    <cellStyle name="40% - Accent2 3 9 2 2 2" xfId="38654" xr:uid="{00000000-0005-0000-0000-000023520000}"/>
    <cellStyle name="40% - Accent2 3 9 2 3" xfId="28740" xr:uid="{00000000-0005-0000-0000-000024520000}"/>
    <cellStyle name="40% - Accent2 3 9 3" xfId="13865" xr:uid="{00000000-0005-0000-0000-000025520000}"/>
    <cellStyle name="40% - Accent2 3 9 3 2" xfId="33697" xr:uid="{00000000-0005-0000-0000-000026520000}"/>
    <cellStyle name="40% - Accent2 3 9 4" xfId="23783" xr:uid="{00000000-0005-0000-0000-000027520000}"/>
    <cellStyle name="40% - Accent2 4" xfId="96" xr:uid="{00000000-0005-0000-0000-000028520000}"/>
    <cellStyle name="40% - Accent2 4 10" xfId="4522" xr:uid="{00000000-0005-0000-0000-000029520000}"/>
    <cellStyle name="40% - Accent2 4 10 2" xfId="9479" xr:uid="{00000000-0005-0000-0000-00002A520000}"/>
    <cellStyle name="40% - Accent2 4 10 2 2" xfId="19393" xr:uid="{00000000-0005-0000-0000-00002B520000}"/>
    <cellStyle name="40% - Accent2 4 10 2 2 2" xfId="39225" xr:uid="{00000000-0005-0000-0000-00002C520000}"/>
    <cellStyle name="40% - Accent2 4 10 2 3" xfId="29311" xr:uid="{00000000-0005-0000-0000-00002D520000}"/>
    <cellStyle name="40% - Accent2 4 10 3" xfId="14436" xr:uid="{00000000-0005-0000-0000-00002E520000}"/>
    <cellStyle name="40% - Accent2 4 10 3 2" xfId="34268" xr:uid="{00000000-0005-0000-0000-00002F520000}"/>
    <cellStyle name="40% - Accent2 4 10 4" xfId="24354" xr:uid="{00000000-0005-0000-0000-000030520000}"/>
    <cellStyle name="40% - Accent2 4 11" xfId="5080" xr:uid="{00000000-0005-0000-0000-000031520000}"/>
    <cellStyle name="40% - Accent2 4 11 2" xfId="14994" xr:uid="{00000000-0005-0000-0000-000032520000}"/>
    <cellStyle name="40% - Accent2 4 11 2 2" xfId="34826" xr:uid="{00000000-0005-0000-0000-000033520000}"/>
    <cellStyle name="40% - Accent2 4 11 3" xfId="24912" xr:uid="{00000000-0005-0000-0000-000034520000}"/>
    <cellStyle name="40% - Accent2 4 12" xfId="10037" xr:uid="{00000000-0005-0000-0000-000035520000}"/>
    <cellStyle name="40% - Accent2 4 12 2" xfId="29869" xr:uid="{00000000-0005-0000-0000-000036520000}"/>
    <cellStyle name="40% - Accent2 4 13" xfId="19955" xr:uid="{00000000-0005-0000-0000-000037520000}"/>
    <cellStyle name="40% - Accent2 4 2" xfId="164" xr:uid="{00000000-0005-0000-0000-000038520000}"/>
    <cellStyle name="40% - Accent2 4 2 10" xfId="5146" xr:uid="{00000000-0005-0000-0000-000039520000}"/>
    <cellStyle name="40% - Accent2 4 2 10 2" xfId="15060" xr:uid="{00000000-0005-0000-0000-00003A520000}"/>
    <cellStyle name="40% - Accent2 4 2 10 2 2" xfId="34892" xr:uid="{00000000-0005-0000-0000-00003B520000}"/>
    <cellStyle name="40% - Accent2 4 2 10 3" xfId="24978" xr:uid="{00000000-0005-0000-0000-00003C520000}"/>
    <cellStyle name="40% - Accent2 4 2 11" xfId="10103" xr:uid="{00000000-0005-0000-0000-00003D520000}"/>
    <cellStyle name="40% - Accent2 4 2 11 2" xfId="29935" xr:uid="{00000000-0005-0000-0000-00003E520000}"/>
    <cellStyle name="40% - Accent2 4 2 12" xfId="20021" xr:uid="{00000000-0005-0000-0000-00003F520000}"/>
    <cellStyle name="40% - Accent2 4 2 2" xfId="304" xr:uid="{00000000-0005-0000-0000-000040520000}"/>
    <cellStyle name="40% - Accent2 4 2 2 10" xfId="10242" xr:uid="{00000000-0005-0000-0000-000041520000}"/>
    <cellStyle name="40% - Accent2 4 2 2 10 2" xfId="30074" xr:uid="{00000000-0005-0000-0000-000042520000}"/>
    <cellStyle name="40% - Accent2 4 2 2 11" xfId="20160" xr:uid="{00000000-0005-0000-0000-000043520000}"/>
    <cellStyle name="40% - Accent2 4 2 2 2" xfId="586" xr:uid="{00000000-0005-0000-0000-000044520000}"/>
    <cellStyle name="40% - Accent2 4 2 2 2 10" xfId="20439" xr:uid="{00000000-0005-0000-0000-000045520000}"/>
    <cellStyle name="40% - Accent2 4 2 2 2 2" xfId="1879" xr:uid="{00000000-0005-0000-0000-000046520000}"/>
    <cellStyle name="40% - Accent2 4 2 2 2 2 2" xfId="3892" xr:uid="{00000000-0005-0000-0000-000047520000}"/>
    <cellStyle name="40% - Accent2 4 2 2 2 2 2 2" xfId="8849" xr:uid="{00000000-0005-0000-0000-000048520000}"/>
    <cellStyle name="40% - Accent2 4 2 2 2 2 2 2 2" xfId="18763" xr:uid="{00000000-0005-0000-0000-000049520000}"/>
    <cellStyle name="40% - Accent2 4 2 2 2 2 2 2 2 2" xfId="38595" xr:uid="{00000000-0005-0000-0000-00004A520000}"/>
    <cellStyle name="40% - Accent2 4 2 2 2 2 2 2 3" xfId="28681" xr:uid="{00000000-0005-0000-0000-00004B520000}"/>
    <cellStyle name="40% - Accent2 4 2 2 2 2 2 3" xfId="13806" xr:uid="{00000000-0005-0000-0000-00004C520000}"/>
    <cellStyle name="40% - Accent2 4 2 2 2 2 2 3 2" xfId="33638" xr:uid="{00000000-0005-0000-0000-00004D520000}"/>
    <cellStyle name="40% - Accent2 4 2 2 2 2 2 4" xfId="23724" xr:uid="{00000000-0005-0000-0000-00004E520000}"/>
    <cellStyle name="40% - Accent2 4 2 2 2 2 3" xfId="6847" xr:uid="{00000000-0005-0000-0000-00004F520000}"/>
    <cellStyle name="40% - Accent2 4 2 2 2 2 3 2" xfId="16761" xr:uid="{00000000-0005-0000-0000-000050520000}"/>
    <cellStyle name="40% - Accent2 4 2 2 2 2 3 2 2" xfId="36593" xr:uid="{00000000-0005-0000-0000-000051520000}"/>
    <cellStyle name="40% - Accent2 4 2 2 2 2 3 3" xfId="26679" xr:uid="{00000000-0005-0000-0000-000052520000}"/>
    <cellStyle name="40% - Accent2 4 2 2 2 2 4" xfId="11804" xr:uid="{00000000-0005-0000-0000-000053520000}"/>
    <cellStyle name="40% - Accent2 4 2 2 2 2 4 2" xfId="31636" xr:uid="{00000000-0005-0000-0000-000054520000}"/>
    <cellStyle name="40% - Accent2 4 2 2 2 2 5" xfId="21722" xr:uid="{00000000-0005-0000-0000-000055520000}"/>
    <cellStyle name="40% - Accent2 4 2 2 2 3" xfId="3168" xr:uid="{00000000-0005-0000-0000-000056520000}"/>
    <cellStyle name="40% - Accent2 4 2 2 2 3 2" xfId="8125" xr:uid="{00000000-0005-0000-0000-000057520000}"/>
    <cellStyle name="40% - Accent2 4 2 2 2 3 2 2" xfId="18039" xr:uid="{00000000-0005-0000-0000-000058520000}"/>
    <cellStyle name="40% - Accent2 4 2 2 2 3 2 2 2" xfId="37871" xr:uid="{00000000-0005-0000-0000-000059520000}"/>
    <cellStyle name="40% - Accent2 4 2 2 2 3 2 3" xfId="27957" xr:uid="{00000000-0005-0000-0000-00005A520000}"/>
    <cellStyle name="40% - Accent2 4 2 2 2 3 3" xfId="13082" xr:uid="{00000000-0005-0000-0000-00005B520000}"/>
    <cellStyle name="40% - Accent2 4 2 2 2 3 3 2" xfId="32914" xr:uid="{00000000-0005-0000-0000-00005C520000}"/>
    <cellStyle name="40% - Accent2 4 2 2 2 3 4" xfId="23000" xr:uid="{00000000-0005-0000-0000-00005D520000}"/>
    <cellStyle name="40% - Accent2 4 2 2 2 4" xfId="2602" xr:uid="{00000000-0005-0000-0000-00005E520000}"/>
    <cellStyle name="40% - Accent2 4 2 2 2 4 2" xfId="7569" xr:uid="{00000000-0005-0000-0000-00005F520000}"/>
    <cellStyle name="40% - Accent2 4 2 2 2 4 2 2" xfId="17483" xr:uid="{00000000-0005-0000-0000-000060520000}"/>
    <cellStyle name="40% - Accent2 4 2 2 2 4 2 2 2" xfId="37315" xr:uid="{00000000-0005-0000-0000-000061520000}"/>
    <cellStyle name="40% - Accent2 4 2 2 2 4 2 3" xfId="27401" xr:uid="{00000000-0005-0000-0000-000062520000}"/>
    <cellStyle name="40% - Accent2 4 2 2 2 4 3" xfId="12526" xr:uid="{00000000-0005-0000-0000-000063520000}"/>
    <cellStyle name="40% - Accent2 4 2 2 2 4 3 2" xfId="32358" xr:uid="{00000000-0005-0000-0000-000064520000}"/>
    <cellStyle name="40% - Accent2 4 2 2 2 4 4" xfId="22444" xr:uid="{00000000-0005-0000-0000-000065520000}"/>
    <cellStyle name="40% - Accent2 4 2 2 2 5" xfId="1147" xr:uid="{00000000-0005-0000-0000-000066520000}"/>
    <cellStyle name="40% - Accent2 4 2 2 2 5 2" xfId="6123" xr:uid="{00000000-0005-0000-0000-000067520000}"/>
    <cellStyle name="40% - Accent2 4 2 2 2 5 2 2" xfId="16037" xr:uid="{00000000-0005-0000-0000-000068520000}"/>
    <cellStyle name="40% - Accent2 4 2 2 2 5 2 2 2" xfId="35869" xr:uid="{00000000-0005-0000-0000-000069520000}"/>
    <cellStyle name="40% - Accent2 4 2 2 2 5 2 3" xfId="25955" xr:uid="{00000000-0005-0000-0000-00006A520000}"/>
    <cellStyle name="40% - Accent2 4 2 2 2 5 3" xfId="11080" xr:uid="{00000000-0005-0000-0000-00006B520000}"/>
    <cellStyle name="40% - Accent2 4 2 2 2 5 3 2" xfId="30912" xr:uid="{00000000-0005-0000-0000-00006C520000}"/>
    <cellStyle name="40% - Accent2 4 2 2 2 5 4" xfId="20998" xr:uid="{00000000-0005-0000-0000-00006D520000}"/>
    <cellStyle name="40% - Accent2 4 2 2 2 6" xfId="4448" xr:uid="{00000000-0005-0000-0000-00006E520000}"/>
    <cellStyle name="40% - Accent2 4 2 2 2 6 2" xfId="9405" xr:uid="{00000000-0005-0000-0000-00006F520000}"/>
    <cellStyle name="40% - Accent2 4 2 2 2 6 2 2" xfId="19319" xr:uid="{00000000-0005-0000-0000-000070520000}"/>
    <cellStyle name="40% - Accent2 4 2 2 2 6 2 2 2" xfId="39151" xr:uid="{00000000-0005-0000-0000-000071520000}"/>
    <cellStyle name="40% - Accent2 4 2 2 2 6 2 3" xfId="29237" xr:uid="{00000000-0005-0000-0000-000072520000}"/>
    <cellStyle name="40% - Accent2 4 2 2 2 6 3" xfId="14362" xr:uid="{00000000-0005-0000-0000-000073520000}"/>
    <cellStyle name="40% - Accent2 4 2 2 2 6 3 2" xfId="34194" xr:uid="{00000000-0005-0000-0000-000074520000}"/>
    <cellStyle name="40% - Accent2 4 2 2 2 6 4" xfId="24280" xr:uid="{00000000-0005-0000-0000-000075520000}"/>
    <cellStyle name="40% - Accent2 4 2 2 2 7" xfId="5006" xr:uid="{00000000-0005-0000-0000-000076520000}"/>
    <cellStyle name="40% - Accent2 4 2 2 2 7 2" xfId="9963" xr:uid="{00000000-0005-0000-0000-000077520000}"/>
    <cellStyle name="40% - Accent2 4 2 2 2 7 2 2" xfId="19877" xr:uid="{00000000-0005-0000-0000-000078520000}"/>
    <cellStyle name="40% - Accent2 4 2 2 2 7 2 2 2" xfId="39709" xr:uid="{00000000-0005-0000-0000-000079520000}"/>
    <cellStyle name="40% - Accent2 4 2 2 2 7 2 3" xfId="29795" xr:uid="{00000000-0005-0000-0000-00007A520000}"/>
    <cellStyle name="40% - Accent2 4 2 2 2 7 3" xfId="14920" xr:uid="{00000000-0005-0000-0000-00007B520000}"/>
    <cellStyle name="40% - Accent2 4 2 2 2 7 3 2" xfId="34752" xr:uid="{00000000-0005-0000-0000-00007C520000}"/>
    <cellStyle name="40% - Accent2 4 2 2 2 7 4" xfId="24838" xr:uid="{00000000-0005-0000-0000-00007D520000}"/>
    <cellStyle name="40% - Accent2 4 2 2 2 8" xfId="5564" xr:uid="{00000000-0005-0000-0000-00007E520000}"/>
    <cellStyle name="40% - Accent2 4 2 2 2 8 2" xfId="15478" xr:uid="{00000000-0005-0000-0000-00007F520000}"/>
    <cellStyle name="40% - Accent2 4 2 2 2 8 2 2" xfId="35310" xr:uid="{00000000-0005-0000-0000-000080520000}"/>
    <cellStyle name="40% - Accent2 4 2 2 2 8 3" xfId="25396" xr:uid="{00000000-0005-0000-0000-000081520000}"/>
    <cellStyle name="40% - Accent2 4 2 2 2 9" xfId="10521" xr:uid="{00000000-0005-0000-0000-000082520000}"/>
    <cellStyle name="40% - Accent2 4 2 2 2 9 2" xfId="30353" xr:uid="{00000000-0005-0000-0000-000083520000}"/>
    <cellStyle name="40% - Accent2 4 2 2 3" xfId="1520" xr:uid="{00000000-0005-0000-0000-000084520000}"/>
    <cellStyle name="40% - Accent2 4 2 2 3 2" xfId="3533" xr:uid="{00000000-0005-0000-0000-000085520000}"/>
    <cellStyle name="40% - Accent2 4 2 2 3 2 2" xfId="8490" xr:uid="{00000000-0005-0000-0000-000086520000}"/>
    <cellStyle name="40% - Accent2 4 2 2 3 2 2 2" xfId="18404" xr:uid="{00000000-0005-0000-0000-000087520000}"/>
    <cellStyle name="40% - Accent2 4 2 2 3 2 2 2 2" xfId="38236" xr:uid="{00000000-0005-0000-0000-000088520000}"/>
    <cellStyle name="40% - Accent2 4 2 2 3 2 2 3" xfId="28322" xr:uid="{00000000-0005-0000-0000-000089520000}"/>
    <cellStyle name="40% - Accent2 4 2 2 3 2 3" xfId="13447" xr:uid="{00000000-0005-0000-0000-00008A520000}"/>
    <cellStyle name="40% - Accent2 4 2 2 3 2 3 2" xfId="33279" xr:uid="{00000000-0005-0000-0000-00008B520000}"/>
    <cellStyle name="40% - Accent2 4 2 2 3 2 4" xfId="23365" xr:uid="{00000000-0005-0000-0000-00008C520000}"/>
    <cellStyle name="40% - Accent2 4 2 2 3 3" xfId="6488" xr:uid="{00000000-0005-0000-0000-00008D520000}"/>
    <cellStyle name="40% - Accent2 4 2 2 3 3 2" xfId="16402" xr:uid="{00000000-0005-0000-0000-00008E520000}"/>
    <cellStyle name="40% - Accent2 4 2 2 3 3 2 2" xfId="36234" xr:uid="{00000000-0005-0000-0000-00008F520000}"/>
    <cellStyle name="40% - Accent2 4 2 2 3 3 3" xfId="26320" xr:uid="{00000000-0005-0000-0000-000090520000}"/>
    <cellStyle name="40% - Accent2 4 2 2 3 4" xfId="11445" xr:uid="{00000000-0005-0000-0000-000091520000}"/>
    <cellStyle name="40% - Accent2 4 2 2 3 4 2" xfId="31277" xr:uid="{00000000-0005-0000-0000-000092520000}"/>
    <cellStyle name="40% - Accent2 4 2 2 3 5" xfId="21363" xr:uid="{00000000-0005-0000-0000-000093520000}"/>
    <cellStyle name="40% - Accent2 4 2 2 4" xfId="2887" xr:uid="{00000000-0005-0000-0000-000094520000}"/>
    <cellStyle name="40% - Accent2 4 2 2 4 2" xfId="7846" xr:uid="{00000000-0005-0000-0000-000095520000}"/>
    <cellStyle name="40% - Accent2 4 2 2 4 2 2" xfId="17760" xr:uid="{00000000-0005-0000-0000-000096520000}"/>
    <cellStyle name="40% - Accent2 4 2 2 4 2 2 2" xfId="37592" xr:uid="{00000000-0005-0000-0000-000097520000}"/>
    <cellStyle name="40% - Accent2 4 2 2 4 2 3" xfId="27678" xr:uid="{00000000-0005-0000-0000-000098520000}"/>
    <cellStyle name="40% - Accent2 4 2 2 4 3" xfId="12803" xr:uid="{00000000-0005-0000-0000-000099520000}"/>
    <cellStyle name="40% - Accent2 4 2 2 4 3 2" xfId="32635" xr:uid="{00000000-0005-0000-0000-00009A520000}"/>
    <cellStyle name="40% - Accent2 4 2 2 4 4" xfId="22721" xr:uid="{00000000-0005-0000-0000-00009B520000}"/>
    <cellStyle name="40% - Accent2 4 2 2 5" xfId="2243" xr:uid="{00000000-0005-0000-0000-00009C520000}"/>
    <cellStyle name="40% - Accent2 4 2 2 5 2" xfId="7210" xr:uid="{00000000-0005-0000-0000-00009D520000}"/>
    <cellStyle name="40% - Accent2 4 2 2 5 2 2" xfId="17124" xr:uid="{00000000-0005-0000-0000-00009E520000}"/>
    <cellStyle name="40% - Accent2 4 2 2 5 2 2 2" xfId="36956" xr:uid="{00000000-0005-0000-0000-00009F520000}"/>
    <cellStyle name="40% - Accent2 4 2 2 5 2 3" xfId="27042" xr:uid="{00000000-0005-0000-0000-0000A0520000}"/>
    <cellStyle name="40% - Accent2 4 2 2 5 3" xfId="12167" xr:uid="{00000000-0005-0000-0000-0000A1520000}"/>
    <cellStyle name="40% - Accent2 4 2 2 5 3 2" xfId="31999" xr:uid="{00000000-0005-0000-0000-0000A2520000}"/>
    <cellStyle name="40% - Accent2 4 2 2 5 4" xfId="22085" xr:uid="{00000000-0005-0000-0000-0000A3520000}"/>
    <cellStyle name="40% - Accent2 4 2 2 6" xfId="867" xr:uid="{00000000-0005-0000-0000-0000A4520000}"/>
    <cellStyle name="40% - Accent2 4 2 2 6 2" xfId="5844" xr:uid="{00000000-0005-0000-0000-0000A5520000}"/>
    <cellStyle name="40% - Accent2 4 2 2 6 2 2" xfId="15758" xr:uid="{00000000-0005-0000-0000-0000A6520000}"/>
    <cellStyle name="40% - Accent2 4 2 2 6 2 2 2" xfId="35590" xr:uid="{00000000-0005-0000-0000-0000A7520000}"/>
    <cellStyle name="40% - Accent2 4 2 2 6 2 3" xfId="25676" xr:uid="{00000000-0005-0000-0000-0000A8520000}"/>
    <cellStyle name="40% - Accent2 4 2 2 6 3" xfId="10801" xr:uid="{00000000-0005-0000-0000-0000A9520000}"/>
    <cellStyle name="40% - Accent2 4 2 2 6 3 2" xfId="30633" xr:uid="{00000000-0005-0000-0000-0000AA520000}"/>
    <cellStyle name="40% - Accent2 4 2 2 6 4" xfId="20719" xr:uid="{00000000-0005-0000-0000-0000AB520000}"/>
    <cellStyle name="40% - Accent2 4 2 2 7" xfId="4169" xr:uid="{00000000-0005-0000-0000-0000AC520000}"/>
    <cellStyle name="40% - Accent2 4 2 2 7 2" xfId="9126" xr:uid="{00000000-0005-0000-0000-0000AD520000}"/>
    <cellStyle name="40% - Accent2 4 2 2 7 2 2" xfId="19040" xr:uid="{00000000-0005-0000-0000-0000AE520000}"/>
    <cellStyle name="40% - Accent2 4 2 2 7 2 2 2" xfId="38872" xr:uid="{00000000-0005-0000-0000-0000AF520000}"/>
    <cellStyle name="40% - Accent2 4 2 2 7 2 3" xfId="28958" xr:uid="{00000000-0005-0000-0000-0000B0520000}"/>
    <cellStyle name="40% - Accent2 4 2 2 7 3" xfId="14083" xr:uid="{00000000-0005-0000-0000-0000B1520000}"/>
    <cellStyle name="40% - Accent2 4 2 2 7 3 2" xfId="33915" xr:uid="{00000000-0005-0000-0000-0000B2520000}"/>
    <cellStyle name="40% - Accent2 4 2 2 7 4" xfId="24001" xr:uid="{00000000-0005-0000-0000-0000B3520000}"/>
    <cellStyle name="40% - Accent2 4 2 2 8" xfId="4727" xr:uid="{00000000-0005-0000-0000-0000B4520000}"/>
    <cellStyle name="40% - Accent2 4 2 2 8 2" xfId="9684" xr:uid="{00000000-0005-0000-0000-0000B5520000}"/>
    <cellStyle name="40% - Accent2 4 2 2 8 2 2" xfId="19598" xr:uid="{00000000-0005-0000-0000-0000B6520000}"/>
    <cellStyle name="40% - Accent2 4 2 2 8 2 2 2" xfId="39430" xr:uid="{00000000-0005-0000-0000-0000B7520000}"/>
    <cellStyle name="40% - Accent2 4 2 2 8 2 3" xfId="29516" xr:uid="{00000000-0005-0000-0000-0000B8520000}"/>
    <cellStyle name="40% - Accent2 4 2 2 8 3" xfId="14641" xr:uid="{00000000-0005-0000-0000-0000B9520000}"/>
    <cellStyle name="40% - Accent2 4 2 2 8 3 2" xfId="34473" xr:uid="{00000000-0005-0000-0000-0000BA520000}"/>
    <cellStyle name="40% - Accent2 4 2 2 8 4" xfId="24559" xr:uid="{00000000-0005-0000-0000-0000BB520000}"/>
    <cellStyle name="40% - Accent2 4 2 2 9" xfId="5285" xr:uid="{00000000-0005-0000-0000-0000BC520000}"/>
    <cellStyle name="40% - Accent2 4 2 2 9 2" xfId="15199" xr:uid="{00000000-0005-0000-0000-0000BD520000}"/>
    <cellStyle name="40% - Accent2 4 2 2 9 2 2" xfId="35031" xr:uid="{00000000-0005-0000-0000-0000BE520000}"/>
    <cellStyle name="40% - Accent2 4 2 2 9 3" xfId="25117" xr:uid="{00000000-0005-0000-0000-0000BF520000}"/>
    <cellStyle name="40% - Accent2 4 2 3" xfId="447" xr:uid="{00000000-0005-0000-0000-0000C0520000}"/>
    <cellStyle name="40% - Accent2 4 2 3 10" xfId="20300" xr:uid="{00000000-0005-0000-0000-0000C1520000}"/>
    <cellStyle name="40% - Accent2 4 2 3 2" xfId="1699" xr:uid="{00000000-0005-0000-0000-0000C2520000}"/>
    <cellStyle name="40% - Accent2 4 2 3 2 2" xfId="3712" xr:uid="{00000000-0005-0000-0000-0000C3520000}"/>
    <cellStyle name="40% - Accent2 4 2 3 2 2 2" xfId="8669" xr:uid="{00000000-0005-0000-0000-0000C4520000}"/>
    <cellStyle name="40% - Accent2 4 2 3 2 2 2 2" xfId="18583" xr:uid="{00000000-0005-0000-0000-0000C5520000}"/>
    <cellStyle name="40% - Accent2 4 2 3 2 2 2 2 2" xfId="38415" xr:uid="{00000000-0005-0000-0000-0000C6520000}"/>
    <cellStyle name="40% - Accent2 4 2 3 2 2 2 3" xfId="28501" xr:uid="{00000000-0005-0000-0000-0000C7520000}"/>
    <cellStyle name="40% - Accent2 4 2 3 2 2 3" xfId="13626" xr:uid="{00000000-0005-0000-0000-0000C8520000}"/>
    <cellStyle name="40% - Accent2 4 2 3 2 2 3 2" xfId="33458" xr:uid="{00000000-0005-0000-0000-0000C9520000}"/>
    <cellStyle name="40% - Accent2 4 2 3 2 2 4" xfId="23544" xr:uid="{00000000-0005-0000-0000-0000CA520000}"/>
    <cellStyle name="40% - Accent2 4 2 3 2 3" xfId="6667" xr:uid="{00000000-0005-0000-0000-0000CB520000}"/>
    <cellStyle name="40% - Accent2 4 2 3 2 3 2" xfId="16581" xr:uid="{00000000-0005-0000-0000-0000CC520000}"/>
    <cellStyle name="40% - Accent2 4 2 3 2 3 2 2" xfId="36413" xr:uid="{00000000-0005-0000-0000-0000CD520000}"/>
    <cellStyle name="40% - Accent2 4 2 3 2 3 3" xfId="26499" xr:uid="{00000000-0005-0000-0000-0000CE520000}"/>
    <cellStyle name="40% - Accent2 4 2 3 2 4" xfId="11624" xr:uid="{00000000-0005-0000-0000-0000CF520000}"/>
    <cellStyle name="40% - Accent2 4 2 3 2 4 2" xfId="31456" xr:uid="{00000000-0005-0000-0000-0000D0520000}"/>
    <cellStyle name="40% - Accent2 4 2 3 2 5" xfId="21542" xr:uid="{00000000-0005-0000-0000-0000D1520000}"/>
    <cellStyle name="40% - Accent2 4 2 3 3" xfId="3029" xr:uid="{00000000-0005-0000-0000-0000D2520000}"/>
    <cellStyle name="40% - Accent2 4 2 3 3 2" xfId="7986" xr:uid="{00000000-0005-0000-0000-0000D3520000}"/>
    <cellStyle name="40% - Accent2 4 2 3 3 2 2" xfId="17900" xr:uid="{00000000-0005-0000-0000-0000D4520000}"/>
    <cellStyle name="40% - Accent2 4 2 3 3 2 2 2" xfId="37732" xr:uid="{00000000-0005-0000-0000-0000D5520000}"/>
    <cellStyle name="40% - Accent2 4 2 3 3 2 3" xfId="27818" xr:uid="{00000000-0005-0000-0000-0000D6520000}"/>
    <cellStyle name="40% - Accent2 4 2 3 3 3" xfId="12943" xr:uid="{00000000-0005-0000-0000-0000D7520000}"/>
    <cellStyle name="40% - Accent2 4 2 3 3 3 2" xfId="32775" xr:uid="{00000000-0005-0000-0000-0000D8520000}"/>
    <cellStyle name="40% - Accent2 4 2 3 3 4" xfId="22861" xr:uid="{00000000-0005-0000-0000-0000D9520000}"/>
    <cellStyle name="40% - Accent2 4 2 3 4" xfId="2422" xr:uid="{00000000-0005-0000-0000-0000DA520000}"/>
    <cellStyle name="40% - Accent2 4 2 3 4 2" xfId="7389" xr:uid="{00000000-0005-0000-0000-0000DB520000}"/>
    <cellStyle name="40% - Accent2 4 2 3 4 2 2" xfId="17303" xr:uid="{00000000-0005-0000-0000-0000DC520000}"/>
    <cellStyle name="40% - Accent2 4 2 3 4 2 2 2" xfId="37135" xr:uid="{00000000-0005-0000-0000-0000DD520000}"/>
    <cellStyle name="40% - Accent2 4 2 3 4 2 3" xfId="27221" xr:uid="{00000000-0005-0000-0000-0000DE520000}"/>
    <cellStyle name="40% - Accent2 4 2 3 4 3" xfId="12346" xr:uid="{00000000-0005-0000-0000-0000DF520000}"/>
    <cellStyle name="40% - Accent2 4 2 3 4 3 2" xfId="32178" xr:uid="{00000000-0005-0000-0000-0000E0520000}"/>
    <cellStyle name="40% - Accent2 4 2 3 4 4" xfId="22264" xr:uid="{00000000-0005-0000-0000-0000E1520000}"/>
    <cellStyle name="40% - Accent2 4 2 3 5" xfId="1008" xr:uid="{00000000-0005-0000-0000-0000E2520000}"/>
    <cellStyle name="40% - Accent2 4 2 3 5 2" xfId="5984" xr:uid="{00000000-0005-0000-0000-0000E3520000}"/>
    <cellStyle name="40% - Accent2 4 2 3 5 2 2" xfId="15898" xr:uid="{00000000-0005-0000-0000-0000E4520000}"/>
    <cellStyle name="40% - Accent2 4 2 3 5 2 2 2" xfId="35730" xr:uid="{00000000-0005-0000-0000-0000E5520000}"/>
    <cellStyle name="40% - Accent2 4 2 3 5 2 3" xfId="25816" xr:uid="{00000000-0005-0000-0000-0000E6520000}"/>
    <cellStyle name="40% - Accent2 4 2 3 5 3" xfId="10941" xr:uid="{00000000-0005-0000-0000-0000E7520000}"/>
    <cellStyle name="40% - Accent2 4 2 3 5 3 2" xfId="30773" xr:uid="{00000000-0005-0000-0000-0000E8520000}"/>
    <cellStyle name="40% - Accent2 4 2 3 5 4" xfId="20859" xr:uid="{00000000-0005-0000-0000-0000E9520000}"/>
    <cellStyle name="40% - Accent2 4 2 3 6" xfId="4309" xr:uid="{00000000-0005-0000-0000-0000EA520000}"/>
    <cellStyle name="40% - Accent2 4 2 3 6 2" xfId="9266" xr:uid="{00000000-0005-0000-0000-0000EB520000}"/>
    <cellStyle name="40% - Accent2 4 2 3 6 2 2" xfId="19180" xr:uid="{00000000-0005-0000-0000-0000EC520000}"/>
    <cellStyle name="40% - Accent2 4 2 3 6 2 2 2" xfId="39012" xr:uid="{00000000-0005-0000-0000-0000ED520000}"/>
    <cellStyle name="40% - Accent2 4 2 3 6 2 3" xfId="29098" xr:uid="{00000000-0005-0000-0000-0000EE520000}"/>
    <cellStyle name="40% - Accent2 4 2 3 6 3" xfId="14223" xr:uid="{00000000-0005-0000-0000-0000EF520000}"/>
    <cellStyle name="40% - Accent2 4 2 3 6 3 2" xfId="34055" xr:uid="{00000000-0005-0000-0000-0000F0520000}"/>
    <cellStyle name="40% - Accent2 4 2 3 6 4" xfId="24141" xr:uid="{00000000-0005-0000-0000-0000F1520000}"/>
    <cellStyle name="40% - Accent2 4 2 3 7" xfId="4867" xr:uid="{00000000-0005-0000-0000-0000F2520000}"/>
    <cellStyle name="40% - Accent2 4 2 3 7 2" xfId="9824" xr:uid="{00000000-0005-0000-0000-0000F3520000}"/>
    <cellStyle name="40% - Accent2 4 2 3 7 2 2" xfId="19738" xr:uid="{00000000-0005-0000-0000-0000F4520000}"/>
    <cellStyle name="40% - Accent2 4 2 3 7 2 2 2" xfId="39570" xr:uid="{00000000-0005-0000-0000-0000F5520000}"/>
    <cellStyle name="40% - Accent2 4 2 3 7 2 3" xfId="29656" xr:uid="{00000000-0005-0000-0000-0000F6520000}"/>
    <cellStyle name="40% - Accent2 4 2 3 7 3" xfId="14781" xr:uid="{00000000-0005-0000-0000-0000F7520000}"/>
    <cellStyle name="40% - Accent2 4 2 3 7 3 2" xfId="34613" xr:uid="{00000000-0005-0000-0000-0000F8520000}"/>
    <cellStyle name="40% - Accent2 4 2 3 7 4" xfId="24699" xr:uid="{00000000-0005-0000-0000-0000F9520000}"/>
    <cellStyle name="40% - Accent2 4 2 3 8" xfId="5425" xr:uid="{00000000-0005-0000-0000-0000FA520000}"/>
    <cellStyle name="40% - Accent2 4 2 3 8 2" xfId="15339" xr:uid="{00000000-0005-0000-0000-0000FB520000}"/>
    <cellStyle name="40% - Accent2 4 2 3 8 2 2" xfId="35171" xr:uid="{00000000-0005-0000-0000-0000FC520000}"/>
    <cellStyle name="40% - Accent2 4 2 3 8 3" xfId="25257" xr:uid="{00000000-0005-0000-0000-0000FD520000}"/>
    <cellStyle name="40% - Accent2 4 2 3 9" xfId="10382" xr:uid="{00000000-0005-0000-0000-0000FE520000}"/>
    <cellStyle name="40% - Accent2 4 2 3 9 2" xfId="30214" xr:uid="{00000000-0005-0000-0000-0000FF520000}"/>
    <cellStyle name="40% - Accent2 4 2 4" xfId="1340" xr:uid="{00000000-0005-0000-0000-000000530000}"/>
    <cellStyle name="40% - Accent2 4 2 4 2" xfId="3353" xr:uid="{00000000-0005-0000-0000-000001530000}"/>
    <cellStyle name="40% - Accent2 4 2 4 2 2" xfId="8310" xr:uid="{00000000-0005-0000-0000-000002530000}"/>
    <cellStyle name="40% - Accent2 4 2 4 2 2 2" xfId="18224" xr:uid="{00000000-0005-0000-0000-000003530000}"/>
    <cellStyle name="40% - Accent2 4 2 4 2 2 2 2" xfId="38056" xr:uid="{00000000-0005-0000-0000-000004530000}"/>
    <cellStyle name="40% - Accent2 4 2 4 2 2 3" xfId="28142" xr:uid="{00000000-0005-0000-0000-000005530000}"/>
    <cellStyle name="40% - Accent2 4 2 4 2 3" xfId="13267" xr:uid="{00000000-0005-0000-0000-000006530000}"/>
    <cellStyle name="40% - Accent2 4 2 4 2 3 2" xfId="33099" xr:uid="{00000000-0005-0000-0000-000007530000}"/>
    <cellStyle name="40% - Accent2 4 2 4 2 4" xfId="23185" xr:uid="{00000000-0005-0000-0000-000008530000}"/>
    <cellStyle name="40% - Accent2 4 2 4 3" xfId="6308" xr:uid="{00000000-0005-0000-0000-000009530000}"/>
    <cellStyle name="40% - Accent2 4 2 4 3 2" xfId="16222" xr:uid="{00000000-0005-0000-0000-00000A530000}"/>
    <cellStyle name="40% - Accent2 4 2 4 3 2 2" xfId="36054" xr:uid="{00000000-0005-0000-0000-00000B530000}"/>
    <cellStyle name="40% - Accent2 4 2 4 3 3" xfId="26140" xr:uid="{00000000-0005-0000-0000-00000C530000}"/>
    <cellStyle name="40% - Accent2 4 2 4 4" xfId="11265" xr:uid="{00000000-0005-0000-0000-00000D530000}"/>
    <cellStyle name="40% - Accent2 4 2 4 4 2" xfId="31097" xr:uid="{00000000-0005-0000-0000-00000E530000}"/>
    <cellStyle name="40% - Accent2 4 2 4 5" xfId="21183" xr:uid="{00000000-0005-0000-0000-00000F530000}"/>
    <cellStyle name="40% - Accent2 4 2 5" xfId="2747" xr:uid="{00000000-0005-0000-0000-000010530000}"/>
    <cellStyle name="40% - Accent2 4 2 5 2" xfId="7707" xr:uid="{00000000-0005-0000-0000-000011530000}"/>
    <cellStyle name="40% - Accent2 4 2 5 2 2" xfId="17621" xr:uid="{00000000-0005-0000-0000-000012530000}"/>
    <cellStyle name="40% - Accent2 4 2 5 2 2 2" xfId="37453" xr:uid="{00000000-0005-0000-0000-000013530000}"/>
    <cellStyle name="40% - Accent2 4 2 5 2 3" xfId="27539" xr:uid="{00000000-0005-0000-0000-000014530000}"/>
    <cellStyle name="40% - Accent2 4 2 5 3" xfId="12664" xr:uid="{00000000-0005-0000-0000-000015530000}"/>
    <cellStyle name="40% - Accent2 4 2 5 3 2" xfId="32496" xr:uid="{00000000-0005-0000-0000-000016530000}"/>
    <cellStyle name="40% - Accent2 4 2 5 4" xfId="22582" xr:uid="{00000000-0005-0000-0000-000017530000}"/>
    <cellStyle name="40% - Accent2 4 2 6" xfId="2063" xr:uid="{00000000-0005-0000-0000-000018530000}"/>
    <cellStyle name="40% - Accent2 4 2 6 2" xfId="7030" xr:uid="{00000000-0005-0000-0000-000019530000}"/>
    <cellStyle name="40% - Accent2 4 2 6 2 2" xfId="16944" xr:uid="{00000000-0005-0000-0000-00001A530000}"/>
    <cellStyle name="40% - Accent2 4 2 6 2 2 2" xfId="36776" xr:uid="{00000000-0005-0000-0000-00001B530000}"/>
    <cellStyle name="40% - Accent2 4 2 6 2 3" xfId="26862" xr:uid="{00000000-0005-0000-0000-00001C530000}"/>
    <cellStyle name="40% - Accent2 4 2 6 3" xfId="11987" xr:uid="{00000000-0005-0000-0000-00001D530000}"/>
    <cellStyle name="40% - Accent2 4 2 6 3 2" xfId="31819" xr:uid="{00000000-0005-0000-0000-00001E530000}"/>
    <cellStyle name="40% - Accent2 4 2 6 4" xfId="21905" xr:uid="{00000000-0005-0000-0000-00001F530000}"/>
    <cellStyle name="40% - Accent2 4 2 7" xfId="728" xr:uid="{00000000-0005-0000-0000-000020530000}"/>
    <cellStyle name="40% - Accent2 4 2 7 2" xfId="5705" xr:uid="{00000000-0005-0000-0000-000021530000}"/>
    <cellStyle name="40% - Accent2 4 2 7 2 2" xfId="15619" xr:uid="{00000000-0005-0000-0000-000022530000}"/>
    <cellStyle name="40% - Accent2 4 2 7 2 2 2" xfId="35451" xr:uid="{00000000-0005-0000-0000-000023530000}"/>
    <cellStyle name="40% - Accent2 4 2 7 2 3" xfId="25537" xr:uid="{00000000-0005-0000-0000-000024530000}"/>
    <cellStyle name="40% - Accent2 4 2 7 3" xfId="10662" xr:uid="{00000000-0005-0000-0000-000025530000}"/>
    <cellStyle name="40% - Accent2 4 2 7 3 2" xfId="30494" xr:uid="{00000000-0005-0000-0000-000026530000}"/>
    <cellStyle name="40% - Accent2 4 2 7 4" xfId="20580" xr:uid="{00000000-0005-0000-0000-000027530000}"/>
    <cellStyle name="40% - Accent2 4 2 8" xfId="4030" xr:uid="{00000000-0005-0000-0000-000028530000}"/>
    <cellStyle name="40% - Accent2 4 2 8 2" xfId="8987" xr:uid="{00000000-0005-0000-0000-000029530000}"/>
    <cellStyle name="40% - Accent2 4 2 8 2 2" xfId="18901" xr:uid="{00000000-0005-0000-0000-00002A530000}"/>
    <cellStyle name="40% - Accent2 4 2 8 2 2 2" xfId="38733" xr:uid="{00000000-0005-0000-0000-00002B530000}"/>
    <cellStyle name="40% - Accent2 4 2 8 2 3" xfId="28819" xr:uid="{00000000-0005-0000-0000-00002C530000}"/>
    <cellStyle name="40% - Accent2 4 2 8 3" xfId="13944" xr:uid="{00000000-0005-0000-0000-00002D530000}"/>
    <cellStyle name="40% - Accent2 4 2 8 3 2" xfId="33776" xr:uid="{00000000-0005-0000-0000-00002E530000}"/>
    <cellStyle name="40% - Accent2 4 2 8 4" xfId="23862" xr:uid="{00000000-0005-0000-0000-00002F530000}"/>
    <cellStyle name="40% - Accent2 4 2 9" xfId="4588" xr:uid="{00000000-0005-0000-0000-000030530000}"/>
    <cellStyle name="40% - Accent2 4 2 9 2" xfId="9545" xr:uid="{00000000-0005-0000-0000-000031530000}"/>
    <cellStyle name="40% - Accent2 4 2 9 2 2" xfId="19459" xr:uid="{00000000-0005-0000-0000-000032530000}"/>
    <cellStyle name="40% - Accent2 4 2 9 2 2 2" xfId="39291" xr:uid="{00000000-0005-0000-0000-000033530000}"/>
    <cellStyle name="40% - Accent2 4 2 9 2 3" xfId="29377" xr:uid="{00000000-0005-0000-0000-000034530000}"/>
    <cellStyle name="40% - Accent2 4 2 9 3" xfId="14502" xr:uid="{00000000-0005-0000-0000-000035530000}"/>
    <cellStyle name="40% - Accent2 4 2 9 3 2" xfId="34334" xr:uid="{00000000-0005-0000-0000-000036530000}"/>
    <cellStyle name="40% - Accent2 4 2 9 4" xfId="24420" xr:uid="{00000000-0005-0000-0000-000037530000}"/>
    <cellStyle name="40% - Accent2 4 3" xfId="238" xr:uid="{00000000-0005-0000-0000-000038530000}"/>
    <cellStyle name="40% - Accent2 4 3 10" xfId="10176" xr:uid="{00000000-0005-0000-0000-000039530000}"/>
    <cellStyle name="40% - Accent2 4 3 10 2" xfId="30008" xr:uid="{00000000-0005-0000-0000-00003A530000}"/>
    <cellStyle name="40% - Accent2 4 3 11" xfId="20094" xr:uid="{00000000-0005-0000-0000-00003B530000}"/>
    <cellStyle name="40% - Accent2 4 3 2" xfId="520" xr:uid="{00000000-0005-0000-0000-00003C530000}"/>
    <cellStyle name="40% - Accent2 4 3 2 10" xfId="20373" xr:uid="{00000000-0005-0000-0000-00003D530000}"/>
    <cellStyle name="40% - Accent2 4 3 2 2" xfId="1789" xr:uid="{00000000-0005-0000-0000-00003E530000}"/>
    <cellStyle name="40% - Accent2 4 3 2 2 2" xfId="3802" xr:uid="{00000000-0005-0000-0000-00003F530000}"/>
    <cellStyle name="40% - Accent2 4 3 2 2 2 2" xfId="8759" xr:uid="{00000000-0005-0000-0000-000040530000}"/>
    <cellStyle name="40% - Accent2 4 3 2 2 2 2 2" xfId="18673" xr:uid="{00000000-0005-0000-0000-000041530000}"/>
    <cellStyle name="40% - Accent2 4 3 2 2 2 2 2 2" xfId="38505" xr:uid="{00000000-0005-0000-0000-000042530000}"/>
    <cellStyle name="40% - Accent2 4 3 2 2 2 2 3" xfId="28591" xr:uid="{00000000-0005-0000-0000-000043530000}"/>
    <cellStyle name="40% - Accent2 4 3 2 2 2 3" xfId="13716" xr:uid="{00000000-0005-0000-0000-000044530000}"/>
    <cellStyle name="40% - Accent2 4 3 2 2 2 3 2" xfId="33548" xr:uid="{00000000-0005-0000-0000-000045530000}"/>
    <cellStyle name="40% - Accent2 4 3 2 2 2 4" xfId="23634" xr:uid="{00000000-0005-0000-0000-000046530000}"/>
    <cellStyle name="40% - Accent2 4 3 2 2 3" xfId="6757" xr:uid="{00000000-0005-0000-0000-000047530000}"/>
    <cellStyle name="40% - Accent2 4 3 2 2 3 2" xfId="16671" xr:uid="{00000000-0005-0000-0000-000048530000}"/>
    <cellStyle name="40% - Accent2 4 3 2 2 3 2 2" xfId="36503" xr:uid="{00000000-0005-0000-0000-000049530000}"/>
    <cellStyle name="40% - Accent2 4 3 2 2 3 3" xfId="26589" xr:uid="{00000000-0005-0000-0000-00004A530000}"/>
    <cellStyle name="40% - Accent2 4 3 2 2 4" xfId="11714" xr:uid="{00000000-0005-0000-0000-00004B530000}"/>
    <cellStyle name="40% - Accent2 4 3 2 2 4 2" xfId="31546" xr:uid="{00000000-0005-0000-0000-00004C530000}"/>
    <cellStyle name="40% - Accent2 4 3 2 2 5" xfId="21632" xr:uid="{00000000-0005-0000-0000-00004D530000}"/>
    <cellStyle name="40% - Accent2 4 3 2 3" xfId="3102" xr:uid="{00000000-0005-0000-0000-00004E530000}"/>
    <cellStyle name="40% - Accent2 4 3 2 3 2" xfId="8059" xr:uid="{00000000-0005-0000-0000-00004F530000}"/>
    <cellStyle name="40% - Accent2 4 3 2 3 2 2" xfId="17973" xr:uid="{00000000-0005-0000-0000-000050530000}"/>
    <cellStyle name="40% - Accent2 4 3 2 3 2 2 2" xfId="37805" xr:uid="{00000000-0005-0000-0000-000051530000}"/>
    <cellStyle name="40% - Accent2 4 3 2 3 2 3" xfId="27891" xr:uid="{00000000-0005-0000-0000-000052530000}"/>
    <cellStyle name="40% - Accent2 4 3 2 3 3" xfId="13016" xr:uid="{00000000-0005-0000-0000-000053530000}"/>
    <cellStyle name="40% - Accent2 4 3 2 3 3 2" xfId="32848" xr:uid="{00000000-0005-0000-0000-000054530000}"/>
    <cellStyle name="40% - Accent2 4 3 2 3 4" xfId="22934" xr:uid="{00000000-0005-0000-0000-000055530000}"/>
    <cellStyle name="40% - Accent2 4 3 2 4" xfId="2512" xr:uid="{00000000-0005-0000-0000-000056530000}"/>
    <cellStyle name="40% - Accent2 4 3 2 4 2" xfId="7479" xr:uid="{00000000-0005-0000-0000-000057530000}"/>
    <cellStyle name="40% - Accent2 4 3 2 4 2 2" xfId="17393" xr:uid="{00000000-0005-0000-0000-000058530000}"/>
    <cellStyle name="40% - Accent2 4 3 2 4 2 2 2" xfId="37225" xr:uid="{00000000-0005-0000-0000-000059530000}"/>
    <cellStyle name="40% - Accent2 4 3 2 4 2 3" xfId="27311" xr:uid="{00000000-0005-0000-0000-00005A530000}"/>
    <cellStyle name="40% - Accent2 4 3 2 4 3" xfId="12436" xr:uid="{00000000-0005-0000-0000-00005B530000}"/>
    <cellStyle name="40% - Accent2 4 3 2 4 3 2" xfId="32268" xr:uid="{00000000-0005-0000-0000-00005C530000}"/>
    <cellStyle name="40% - Accent2 4 3 2 4 4" xfId="22354" xr:uid="{00000000-0005-0000-0000-00005D530000}"/>
    <cellStyle name="40% - Accent2 4 3 2 5" xfId="1081" xr:uid="{00000000-0005-0000-0000-00005E530000}"/>
    <cellStyle name="40% - Accent2 4 3 2 5 2" xfId="6057" xr:uid="{00000000-0005-0000-0000-00005F530000}"/>
    <cellStyle name="40% - Accent2 4 3 2 5 2 2" xfId="15971" xr:uid="{00000000-0005-0000-0000-000060530000}"/>
    <cellStyle name="40% - Accent2 4 3 2 5 2 2 2" xfId="35803" xr:uid="{00000000-0005-0000-0000-000061530000}"/>
    <cellStyle name="40% - Accent2 4 3 2 5 2 3" xfId="25889" xr:uid="{00000000-0005-0000-0000-000062530000}"/>
    <cellStyle name="40% - Accent2 4 3 2 5 3" xfId="11014" xr:uid="{00000000-0005-0000-0000-000063530000}"/>
    <cellStyle name="40% - Accent2 4 3 2 5 3 2" xfId="30846" xr:uid="{00000000-0005-0000-0000-000064530000}"/>
    <cellStyle name="40% - Accent2 4 3 2 5 4" xfId="20932" xr:uid="{00000000-0005-0000-0000-000065530000}"/>
    <cellStyle name="40% - Accent2 4 3 2 6" xfId="4382" xr:uid="{00000000-0005-0000-0000-000066530000}"/>
    <cellStyle name="40% - Accent2 4 3 2 6 2" xfId="9339" xr:uid="{00000000-0005-0000-0000-000067530000}"/>
    <cellStyle name="40% - Accent2 4 3 2 6 2 2" xfId="19253" xr:uid="{00000000-0005-0000-0000-000068530000}"/>
    <cellStyle name="40% - Accent2 4 3 2 6 2 2 2" xfId="39085" xr:uid="{00000000-0005-0000-0000-000069530000}"/>
    <cellStyle name="40% - Accent2 4 3 2 6 2 3" xfId="29171" xr:uid="{00000000-0005-0000-0000-00006A530000}"/>
    <cellStyle name="40% - Accent2 4 3 2 6 3" xfId="14296" xr:uid="{00000000-0005-0000-0000-00006B530000}"/>
    <cellStyle name="40% - Accent2 4 3 2 6 3 2" xfId="34128" xr:uid="{00000000-0005-0000-0000-00006C530000}"/>
    <cellStyle name="40% - Accent2 4 3 2 6 4" xfId="24214" xr:uid="{00000000-0005-0000-0000-00006D530000}"/>
    <cellStyle name="40% - Accent2 4 3 2 7" xfId="4940" xr:uid="{00000000-0005-0000-0000-00006E530000}"/>
    <cellStyle name="40% - Accent2 4 3 2 7 2" xfId="9897" xr:uid="{00000000-0005-0000-0000-00006F530000}"/>
    <cellStyle name="40% - Accent2 4 3 2 7 2 2" xfId="19811" xr:uid="{00000000-0005-0000-0000-000070530000}"/>
    <cellStyle name="40% - Accent2 4 3 2 7 2 2 2" xfId="39643" xr:uid="{00000000-0005-0000-0000-000071530000}"/>
    <cellStyle name="40% - Accent2 4 3 2 7 2 3" xfId="29729" xr:uid="{00000000-0005-0000-0000-000072530000}"/>
    <cellStyle name="40% - Accent2 4 3 2 7 3" xfId="14854" xr:uid="{00000000-0005-0000-0000-000073530000}"/>
    <cellStyle name="40% - Accent2 4 3 2 7 3 2" xfId="34686" xr:uid="{00000000-0005-0000-0000-000074530000}"/>
    <cellStyle name="40% - Accent2 4 3 2 7 4" xfId="24772" xr:uid="{00000000-0005-0000-0000-000075530000}"/>
    <cellStyle name="40% - Accent2 4 3 2 8" xfId="5498" xr:uid="{00000000-0005-0000-0000-000076530000}"/>
    <cellStyle name="40% - Accent2 4 3 2 8 2" xfId="15412" xr:uid="{00000000-0005-0000-0000-000077530000}"/>
    <cellStyle name="40% - Accent2 4 3 2 8 2 2" xfId="35244" xr:uid="{00000000-0005-0000-0000-000078530000}"/>
    <cellStyle name="40% - Accent2 4 3 2 8 3" xfId="25330" xr:uid="{00000000-0005-0000-0000-000079530000}"/>
    <cellStyle name="40% - Accent2 4 3 2 9" xfId="10455" xr:uid="{00000000-0005-0000-0000-00007A530000}"/>
    <cellStyle name="40% - Accent2 4 3 2 9 2" xfId="30287" xr:uid="{00000000-0005-0000-0000-00007B530000}"/>
    <cellStyle name="40% - Accent2 4 3 3" xfId="1430" xr:uid="{00000000-0005-0000-0000-00007C530000}"/>
    <cellStyle name="40% - Accent2 4 3 3 2" xfId="3443" xr:uid="{00000000-0005-0000-0000-00007D530000}"/>
    <cellStyle name="40% - Accent2 4 3 3 2 2" xfId="8400" xr:uid="{00000000-0005-0000-0000-00007E530000}"/>
    <cellStyle name="40% - Accent2 4 3 3 2 2 2" xfId="18314" xr:uid="{00000000-0005-0000-0000-00007F530000}"/>
    <cellStyle name="40% - Accent2 4 3 3 2 2 2 2" xfId="38146" xr:uid="{00000000-0005-0000-0000-000080530000}"/>
    <cellStyle name="40% - Accent2 4 3 3 2 2 3" xfId="28232" xr:uid="{00000000-0005-0000-0000-000081530000}"/>
    <cellStyle name="40% - Accent2 4 3 3 2 3" xfId="13357" xr:uid="{00000000-0005-0000-0000-000082530000}"/>
    <cellStyle name="40% - Accent2 4 3 3 2 3 2" xfId="33189" xr:uid="{00000000-0005-0000-0000-000083530000}"/>
    <cellStyle name="40% - Accent2 4 3 3 2 4" xfId="23275" xr:uid="{00000000-0005-0000-0000-000084530000}"/>
    <cellStyle name="40% - Accent2 4 3 3 3" xfId="6398" xr:uid="{00000000-0005-0000-0000-000085530000}"/>
    <cellStyle name="40% - Accent2 4 3 3 3 2" xfId="16312" xr:uid="{00000000-0005-0000-0000-000086530000}"/>
    <cellStyle name="40% - Accent2 4 3 3 3 2 2" xfId="36144" xr:uid="{00000000-0005-0000-0000-000087530000}"/>
    <cellStyle name="40% - Accent2 4 3 3 3 3" xfId="26230" xr:uid="{00000000-0005-0000-0000-000088530000}"/>
    <cellStyle name="40% - Accent2 4 3 3 4" xfId="11355" xr:uid="{00000000-0005-0000-0000-000089530000}"/>
    <cellStyle name="40% - Accent2 4 3 3 4 2" xfId="31187" xr:uid="{00000000-0005-0000-0000-00008A530000}"/>
    <cellStyle name="40% - Accent2 4 3 3 5" xfId="21273" xr:uid="{00000000-0005-0000-0000-00008B530000}"/>
    <cellStyle name="40% - Accent2 4 3 4" xfId="2821" xr:uid="{00000000-0005-0000-0000-00008C530000}"/>
    <cellStyle name="40% - Accent2 4 3 4 2" xfId="7780" xr:uid="{00000000-0005-0000-0000-00008D530000}"/>
    <cellStyle name="40% - Accent2 4 3 4 2 2" xfId="17694" xr:uid="{00000000-0005-0000-0000-00008E530000}"/>
    <cellStyle name="40% - Accent2 4 3 4 2 2 2" xfId="37526" xr:uid="{00000000-0005-0000-0000-00008F530000}"/>
    <cellStyle name="40% - Accent2 4 3 4 2 3" xfId="27612" xr:uid="{00000000-0005-0000-0000-000090530000}"/>
    <cellStyle name="40% - Accent2 4 3 4 3" xfId="12737" xr:uid="{00000000-0005-0000-0000-000091530000}"/>
    <cellStyle name="40% - Accent2 4 3 4 3 2" xfId="32569" xr:uid="{00000000-0005-0000-0000-000092530000}"/>
    <cellStyle name="40% - Accent2 4 3 4 4" xfId="22655" xr:uid="{00000000-0005-0000-0000-000093530000}"/>
    <cellStyle name="40% - Accent2 4 3 5" xfId="2153" xr:uid="{00000000-0005-0000-0000-000094530000}"/>
    <cellStyle name="40% - Accent2 4 3 5 2" xfId="7120" xr:uid="{00000000-0005-0000-0000-000095530000}"/>
    <cellStyle name="40% - Accent2 4 3 5 2 2" xfId="17034" xr:uid="{00000000-0005-0000-0000-000096530000}"/>
    <cellStyle name="40% - Accent2 4 3 5 2 2 2" xfId="36866" xr:uid="{00000000-0005-0000-0000-000097530000}"/>
    <cellStyle name="40% - Accent2 4 3 5 2 3" xfId="26952" xr:uid="{00000000-0005-0000-0000-000098530000}"/>
    <cellStyle name="40% - Accent2 4 3 5 3" xfId="12077" xr:uid="{00000000-0005-0000-0000-000099530000}"/>
    <cellStyle name="40% - Accent2 4 3 5 3 2" xfId="31909" xr:uid="{00000000-0005-0000-0000-00009A530000}"/>
    <cellStyle name="40% - Accent2 4 3 5 4" xfId="21995" xr:uid="{00000000-0005-0000-0000-00009B530000}"/>
    <cellStyle name="40% - Accent2 4 3 6" xfId="801" xr:uid="{00000000-0005-0000-0000-00009C530000}"/>
    <cellStyle name="40% - Accent2 4 3 6 2" xfId="5778" xr:uid="{00000000-0005-0000-0000-00009D530000}"/>
    <cellStyle name="40% - Accent2 4 3 6 2 2" xfId="15692" xr:uid="{00000000-0005-0000-0000-00009E530000}"/>
    <cellStyle name="40% - Accent2 4 3 6 2 2 2" xfId="35524" xr:uid="{00000000-0005-0000-0000-00009F530000}"/>
    <cellStyle name="40% - Accent2 4 3 6 2 3" xfId="25610" xr:uid="{00000000-0005-0000-0000-0000A0530000}"/>
    <cellStyle name="40% - Accent2 4 3 6 3" xfId="10735" xr:uid="{00000000-0005-0000-0000-0000A1530000}"/>
    <cellStyle name="40% - Accent2 4 3 6 3 2" xfId="30567" xr:uid="{00000000-0005-0000-0000-0000A2530000}"/>
    <cellStyle name="40% - Accent2 4 3 6 4" xfId="20653" xr:uid="{00000000-0005-0000-0000-0000A3530000}"/>
    <cellStyle name="40% - Accent2 4 3 7" xfId="4103" xr:uid="{00000000-0005-0000-0000-0000A4530000}"/>
    <cellStyle name="40% - Accent2 4 3 7 2" xfId="9060" xr:uid="{00000000-0005-0000-0000-0000A5530000}"/>
    <cellStyle name="40% - Accent2 4 3 7 2 2" xfId="18974" xr:uid="{00000000-0005-0000-0000-0000A6530000}"/>
    <cellStyle name="40% - Accent2 4 3 7 2 2 2" xfId="38806" xr:uid="{00000000-0005-0000-0000-0000A7530000}"/>
    <cellStyle name="40% - Accent2 4 3 7 2 3" xfId="28892" xr:uid="{00000000-0005-0000-0000-0000A8530000}"/>
    <cellStyle name="40% - Accent2 4 3 7 3" xfId="14017" xr:uid="{00000000-0005-0000-0000-0000A9530000}"/>
    <cellStyle name="40% - Accent2 4 3 7 3 2" xfId="33849" xr:uid="{00000000-0005-0000-0000-0000AA530000}"/>
    <cellStyle name="40% - Accent2 4 3 7 4" xfId="23935" xr:uid="{00000000-0005-0000-0000-0000AB530000}"/>
    <cellStyle name="40% - Accent2 4 3 8" xfId="4661" xr:uid="{00000000-0005-0000-0000-0000AC530000}"/>
    <cellStyle name="40% - Accent2 4 3 8 2" xfId="9618" xr:uid="{00000000-0005-0000-0000-0000AD530000}"/>
    <cellStyle name="40% - Accent2 4 3 8 2 2" xfId="19532" xr:uid="{00000000-0005-0000-0000-0000AE530000}"/>
    <cellStyle name="40% - Accent2 4 3 8 2 2 2" xfId="39364" xr:uid="{00000000-0005-0000-0000-0000AF530000}"/>
    <cellStyle name="40% - Accent2 4 3 8 2 3" xfId="29450" xr:uid="{00000000-0005-0000-0000-0000B0530000}"/>
    <cellStyle name="40% - Accent2 4 3 8 3" xfId="14575" xr:uid="{00000000-0005-0000-0000-0000B1530000}"/>
    <cellStyle name="40% - Accent2 4 3 8 3 2" xfId="34407" xr:uid="{00000000-0005-0000-0000-0000B2530000}"/>
    <cellStyle name="40% - Accent2 4 3 8 4" xfId="24493" xr:uid="{00000000-0005-0000-0000-0000B3530000}"/>
    <cellStyle name="40% - Accent2 4 3 9" xfId="5219" xr:uid="{00000000-0005-0000-0000-0000B4530000}"/>
    <cellStyle name="40% - Accent2 4 3 9 2" xfId="15133" xr:uid="{00000000-0005-0000-0000-0000B5530000}"/>
    <cellStyle name="40% - Accent2 4 3 9 2 2" xfId="34965" xr:uid="{00000000-0005-0000-0000-0000B6530000}"/>
    <cellStyle name="40% - Accent2 4 3 9 3" xfId="25051" xr:uid="{00000000-0005-0000-0000-0000B7530000}"/>
    <cellStyle name="40% - Accent2 4 4" xfId="381" xr:uid="{00000000-0005-0000-0000-0000B8530000}"/>
    <cellStyle name="40% - Accent2 4 4 10" xfId="20234" xr:uid="{00000000-0005-0000-0000-0000B9530000}"/>
    <cellStyle name="40% - Accent2 4 4 2" xfId="1609" xr:uid="{00000000-0005-0000-0000-0000BA530000}"/>
    <cellStyle name="40% - Accent2 4 4 2 2" xfId="3622" xr:uid="{00000000-0005-0000-0000-0000BB530000}"/>
    <cellStyle name="40% - Accent2 4 4 2 2 2" xfId="8579" xr:uid="{00000000-0005-0000-0000-0000BC530000}"/>
    <cellStyle name="40% - Accent2 4 4 2 2 2 2" xfId="18493" xr:uid="{00000000-0005-0000-0000-0000BD530000}"/>
    <cellStyle name="40% - Accent2 4 4 2 2 2 2 2" xfId="38325" xr:uid="{00000000-0005-0000-0000-0000BE530000}"/>
    <cellStyle name="40% - Accent2 4 4 2 2 2 3" xfId="28411" xr:uid="{00000000-0005-0000-0000-0000BF530000}"/>
    <cellStyle name="40% - Accent2 4 4 2 2 3" xfId="13536" xr:uid="{00000000-0005-0000-0000-0000C0530000}"/>
    <cellStyle name="40% - Accent2 4 4 2 2 3 2" xfId="33368" xr:uid="{00000000-0005-0000-0000-0000C1530000}"/>
    <cellStyle name="40% - Accent2 4 4 2 2 4" xfId="23454" xr:uid="{00000000-0005-0000-0000-0000C2530000}"/>
    <cellStyle name="40% - Accent2 4 4 2 3" xfId="6577" xr:uid="{00000000-0005-0000-0000-0000C3530000}"/>
    <cellStyle name="40% - Accent2 4 4 2 3 2" xfId="16491" xr:uid="{00000000-0005-0000-0000-0000C4530000}"/>
    <cellStyle name="40% - Accent2 4 4 2 3 2 2" xfId="36323" xr:uid="{00000000-0005-0000-0000-0000C5530000}"/>
    <cellStyle name="40% - Accent2 4 4 2 3 3" xfId="26409" xr:uid="{00000000-0005-0000-0000-0000C6530000}"/>
    <cellStyle name="40% - Accent2 4 4 2 4" xfId="11534" xr:uid="{00000000-0005-0000-0000-0000C7530000}"/>
    <cellStyle name="40% - Accent2 4 4 2 4 2" xfId="31366" xr:uid="{00000000-0005-0000-0000-0000C8530000}"/>
    <cellStyle name="40% - Accent2 4 4 2 5" xfId="21452" xr:uid="{00000000-0005-0000-0000-0000C9530000}"/>
    <cellStyle name="40% - Accent2 4 4 3" xfId="2963" xr:uid="{00000000-0005-0000-0000-0000CA530000}"/>
    <cellStyle name="40% - Accent2 4 4 3 2" xfId="7920" xr:uid="{00000000-0005-0000-0000-0000CB530000}"/>
    <cellStyle name="40% - Accent2 4 4 3 2 2" xfId="17834" xr:uid="{00000000-0005-0000-0000-0000CC530000}"/>
    <cellStyle name="40% - Accent2 4 4 3 2 2 2" xfId="37666" xr:uid="{00000000-0005-0000-0000-0000CD530000}"/>
    <cellStyle name="40% - Accent2 4 4 3 2 3" xfId="27752" xr:uid="{00000000-0005-0000-0000-0000CE530000}"/>
    <cellStyle name="40% - Accent2 4 4 3 3" xfId="12877" xr:uid="{00000000-0005-0000-0000-0000CF530000}"/>
    <cellStyle name="40% - Accent2 4 4 3 3 2" xfId="32709" xr:uid="{00000000-0005-0000-0000-0000D0530000}"/>
    <cellStyle name="40% - Accent2 4 4 3 4" xfId="22795" xr:uid="{00000000-0005-0000-0000-0000D1530000}"/>
    <cellStyle name="40% - Accent2 4 4 4" xfId="2332" xr:uid="{00000000-0005-0000-0000-0000D2530000}"/>
    <cellStyle name="40% - Accent2 4 4 4 2" xfId="7299" xr:uid="{00000000-0005-0000-0000-0000D3530000}"/>
    <cellStyle name="40% - Accent2 4 4 4 2 2" xfId="17213" xr:uid="{00000000-0005-0000-0000-0000D4530000}"/>
    <cellStyle name="40% - Accent2 4 4 4 2 2 2" xfId="37045" xr:uid="{00000000-0005-0000-0000-0000D5530000}"/>
    <cellStyle name="40% - Accent2 4 4 4 2 3" xfId="27131" xr:uid="{00000000-0005-0000-0000-0000D6530000}"/>
    <cellStyle name="40% - Accent2 4 4 4 3" xfId="12256" xr:uid="{00000000-0005-0000-0000-0000D7530000}"/>
    <cellStyle name="40% - Accent2 4 4 4 3 2" xfId="32088" xr:uid="{00000000-0005-0000-0000-0000D8530000}"/>
    <cellStyle name="40% - Accent2 4 4 4 4" xfId="22174" xr:uid="{00000000-0005-0000-0000-0000D9530000}"/>
    <cellStyle name="40% - Accent2 4 4 5" xfId="942" xr:uid="{00000000-0005-0000-0000-0000DA530000}"/>
    <cellStyle name="40% - Accent2 4 4 5 2" xfId="5918" xr:uid="{00000000-0005-0000-0000-0000DB530000}"/>
    <cellStyle name="40% - Accent2 4 4 5 2 2" xfId="15832" xr:uid="{00000000-0005-0000-0000-0000DC530000}"/>
    <cellStyle name="40% - Accent2 4 4 5 2 2 2" xfId="35664" xr:uid="{00000000-0005-0000-0000-0000DD530000}"/>
    <cellStyle name="40% - Accent2 4 4 5 2 3" xfId="25750" xr:uid="{00000000-0005-0000-0000-0000DE530000}"/>
    <cellStyle name="40% - Accent2 4 4 5 3" xfId="10875" xr:uid="{00000000-0005-0000-0000-0000DF530000}"/>
    <cellStyle name="40% - Accent2 4 4 5 3 2" xfId="30707" xr:uid="{00000000-0005-0000-0000-0000E0530000}"/>
    <cellStyle name="40% - Accent2 4 4 5 4" xfId="20793" xr:uid="{00000000-0005-0000-0000-0000E1530000}"/>
    <cellStyle name="40% - Accent2 4 4 6" xfId="4243" xr:uid="{00000000-0005-0000-0000-0000E2530000}"/>
    <cellStyle name="40% - Accent2 4 4 6 2" xfId="9200" xr:uid="{00000000-0005-0000-0000-0000E3530000}"/>
    <cellStyle name="40% - Accent2 4 4 6 2 2" xfId="19114" xr:uid="{00000000-0005-0000-0000-0000E4530000}"/>
    <cellStyle name="40% - Accent2 4 4 6 2 2 2" xfId="38946" xr:uid="{00000000-0005-0000-0000-0000E5530000}"/>
    <cellStyle name="40% - Accent2 4 4 6 2 3" xfId="29032" xr:uid="{00000000-0005-0000-0000-0000E6530000}"/>
    <cellStyle name="40% - Accent2 4 4 6 3" xfId="14157" xr:uid="{00000000-0005-0000-0000-0000E7530000}"/>
    <cellStyle name="40% - Accent2 4 4 6 3 2" xfId="33989" xr:uid="{00000000-0005-0000-0000-0000E8530000}"/>
    <cellStyle name="40% - Accent2 4 4 6 4" xfId="24075" xr:uid="{00000000-0005-0000-0000-0000E9530000}"/>
    <cellStyle name="40% - Accent2 4 4 7" xfId="4801" xr:uid="{00000000-0005-0000-0000-0000EA530000}"/>
    <cellStyle name="40% - Accent2 4 4 7 2" xfId="9758" xr:uid="{00000000-0005-0000-0000-0000EB530000}"/>
    <cellStyle name="40% - Accent2 4 4 7 2 2" xfId="19672" xr:uid="{00000000-0005-0000-0000-0000EC530000}"/>
    <cellStyle name="40% - Accent2 4 4 7 2 2 2" xfId="39504" xr:uid="{00000000-0005-0000-0000-0000ED530000}"/>
    <cellStyle name="40% - Accent2 4 4 7 2 3" xfId="29590" xr:uid="{00000000-0005-0000-0000-0000EE530000}"/>
    <cellStyle name="40% - Accent2 4 4 7 3" xfId="14715" xr:uid="{00000000-0005-0000-0000-0000EF530000}"/>
    <cellStyle name="40% - Accent2 4 4 7 3 2" xfId="34547" xr:uid="{00000000-0005-0000-0000-0000F0530000}"/>
    <cellStyle name="40% - Accent2 4 4 7 4" xfId="24633" xr:uid="{00000000-0005-0000-0000-0000F1530000}"/>
    <cellStyle name="40% - Accent2 4 4 8" xfId="5359" xr:uid="{00000000-0005-0000-0000-0000F2530000}"/>
    <cellStyle name="40% - Accent2 4 4 8 2" xfId="15273" xr:uid="{00000000-0005-0000-0000-0000F3530000}"/>
    <cellStyle name="40% - Accent2 4 4 8 2 2" xfId="35105" xr:uid="{00000000-0005-0000-0000-0000F4530000}"/>
    <cellStyle name="40% - Accent2 4 4 8 3" xfId="25191" xr:uid="{00000000-0005-0000-0000-0000F5530000}"/>
    <cellStyle name="40% - Accent2 4 4 9" xfId="10316" xr:uid="{00000000-0005-0000-0000-0000F6530000}"/>
    <cellStyle name="40% - Accent2 4 4 9 2" xfId="30148" xr:uid="{00000000-0005-0000-0000-0000F7530000}"/>
    <cellStyle name="40% - Accent2 4 5" xfId="1250" xr:uid="{00000000-0005-0000-0000-0000F8530000}"/>
    <cellStyle name="40% - Accent2 4 5 2" xfId="3263" xr:uid="{00000000-0005-0000-0000-0000F9530000}"/>
    <cellStyle name="40% - Accent2 4 5 2 2" xfId="8220" xr:uid="{00000000-0005-0000-0000-0000FA530000}"/>
    <cellStyle name="40% - Accent2 4 5 2 2 2" xfId="18134" xr:uid="{00000000-0005-0000-0000-0000FB530000}"/>
    <cellStyle name="40% - Accent2 4 5 2 2 2 2" xfId="37966" xr:uid="{00000000-0005-0000-0000-0000FC530000}"/>
    <cellStyle name="40% - Accent2 4 5 2 2 3" xfId="28052" xr:uid="{00000000-0005-0000-0000-0000FD530000}"/>
    <cellStyle name="40% - Accent2 4 5 2 3" xfId="13177" xr:uid="{00000000-0005-0000-0000-0000FE530000}"/>
    <cellStyle name="40% - Accent2 4 5 2 3 2" xfId="33009" xr:uid="{00000000-0005-0000-0000-0000FF530000}"/>
    <cellStyle name="40% - Accent2 4 5 2 4" xfId="23095" xr:uid="{00000000-0005-0000-0000-000000540000}"/>
    <cellStyle name="40% - Accent2 4 5 3" xfId="6218" xr:uid="{00000000-0005-0000-0000-000001540000}"/>
    <cellStyle name="40% - Accent2 4 5 3 2" xfId="16132" xr:uid="{00000000-0005-0000-0000-000002540000}"/>
    <cellStyle name="40% - Accent2 4 5 3 2 2" xfId="35964" xr:uid="{00000000-0005-0000-0000-000003540000}"/>
    <cellStyle name="40% - Accent2 4 5 3 3" xfId="26050" xr:uid="{00000000-0005-0000-0000-000004540000}"/>
    <cellStyle name="40% - Accent2 4 5 4" xfId="11175" xr:uid="{00000000-0005-0000-0000-000005540000}"/>
    <cellStyle name="40% - Accent2 4 5 4 2" xfId="31007" xr:uid="{00000000-0005-0000-0000-000006540000}"/>
    <cellStyle name="40% - Accent2 4 5 5" xfId="21093" xr:uid="{00000000-0005-0000-0000-000007540000}"/>
    <cellStyle name="40% - Accent2 4 6" xfId="2680" xr:uid="{00000000-0005-0000-0000-000008540000}"/>
    <cellStyle name="40% - Accent2 4 6 2" xfId="7641" xr:uid="{00000000-0005-0000-0000-000009540000}"/>
    <cellStyle name="40% - Accent2 4 6 2 2" xfId="17555" xr:uid="{00000000-0005-0000-0000-00000A540000}"/>
    <cellStyle name="40% - Accent2 4 6 2 2 2" xfId="37387" xr:uid="{00000000-0005-0000-0000-00000B540000}"/>
    <cellStyle name="40% - Accent2 4 6 2 3" xfId="27473" xr:uid="{00000000-0005-0000-0000-00000C540000}"/>
    <cellStyle name="40% - Accent2 4 6 3" xfId="12598" xr:uid="{00000000-0005-0000-0000-00000D540000}"/>
    <cellStyle name="40% - Accent2 4 6 3 2" xfId="32430" xr:uid="{00000000-0005-0000-0000-00000E540000}"/>
    <cellStyle name="40% - Accent2 4 6 4" xfId="22516" xr:uid="{00000000-0005-0000-0000-00000F540000}"/>
    <cellStyle name="40% - Accent2 4 7" xfId="1973" xr:uid="{00000000-0005-0000-0000-000010540000}"/>
    <cellStyle name="40% - Accent2 4 7 2" xfId="6940" xr:uid="{00000000-0005-0000-0000-000011540000}"/>
    <cellStyle name="40% - Accent2 4 7 2 2" xfId="16854" xr:uid="{00000000-0005-0000-0000-000012540000}"/>
    <cellStyle name="40% - Accent2 4 7 2 2 2" xfId="36686" xr:uid="{00000000-0005-0000-0000-000013540000}"/>
    <cellStyle name="40% - Accent2 4 7 2 3" xfId="26772" xr:uid="{00000000-0005-0000-0000-000014540000}"/>
    <cellStyle name="40% - Accent2 4 7 3" xfId="11897" xr:uid="{00000000-0005-0000-0000-000015540000}"/>
    <cellStyle name="40% - Accent2 4 7 3 2" xfId="31729" xr:uid="{00000000-0005-0000-0000-000016540000}"/>
    <cellStyle name="40% - Accent2 4 7 4" xfId="21815" xr:uid="{00000000-0005-0000-0000-000017540000}"/>
    <cellStyle name="40% - Accent2 4 8" xfId="662" xr:uid="{00000000-0005-0000-0000-000018540000}"/>
    <cellStyle name="40% - Accent2 4 8 2" xfId="5639" xr:uid="{00000000-0005-0000-0000-000019540000}"/>
    <cellStyle name="40% - Accent2 4 8 2 2" xfId="15553" xr:uid="{00000000-0005-0000-0000-00001A540000}"/>
    <cellStyle name="40% - Accent2 4 8 2 2 2" xfId="35385" xr:uid="{00000000-0005-0000-0000-00001B540000}"/>
    <cellStyle name="40% - Accent2 4 8 2 3" xfId="25471" xr:uid="{00000000-0005-0000-0000-00001C540000}"/>
    <cellStyle name="40% - Accent2 4 8 3" xfId="10596" xr:uid="{00000000-0005-0000-0000-00001D540000}"/>
    <cellStyle name="40% - Accent2 4 8 3 2" xfId="30428" xr:uid="{00000000-0005-0000-0000-00001E540000}"/>
    <cellStyle name="40% - Accent2 4 8 4" xfId="20514" xr:uid="{00000000-0005-0000-0000-00001F540000}"/>
    <cellStyle name="40% - Accent2 4 9" xfId="3964" xr:uid="{00000000-0005-0000-0000-000020540000}"/>
    <cellStyle name="40% - Accent2 4 9 2" xfId="8921" xr:uid="{00000000-0005-0000-0000-000021540000}"/>
    <cellStyle name="40% - Accent2 4 9 2 2" xfId="18835" xr:uid="{00000000-0005-0000-0000-000022540000}"/>
    <cellStyle name="40% - Accent2 4 9 2 2 2" xfId="38667" xr:uid="{00000000-0005-0000-0000-000023540000}"/>
    <cellStyle name="40% - Accent2 4 9 2 3" xfId="28753" xr:uid="{00000000-0005-0000-0000-000024540000}"/>
    <cellStyle name="40% - Accent2 4 9 3" xfId="13878" xr:uid="{00000000-0005-0000-0000-000025540000}"/>
    <cellStyle name="40% - Accent2 4 9 3 2" xfId="33710" xr:uid="{00000000-0005-0000-0000-000026540000}"/>
    <cellStyle name="40% - Accent2 4 9 4" xfId="23796" xr:uid="{00000000-0005-0000-0000-000027540000}"/>
    <cellStyle name="40% - Accent2 5" xfId="125" xr:uid="{00000000-0005-0000-0000-000028540000}"/>
    <cellStyle name="40% - Accent2 5 10" xfId="5107" xr:uid="{00000000-0005-0000-0000-000029540000}"/>
    <cellStyle name="40% - Accent2 5 10 2" xfId="15021" xr:uid="{00000000-0005-0000-0000-00002A540000}"/>
    <cellStyle name="40% - Accent2 5 10 2 2" xfId="34853" xr:uid="{00000000-0005-0000-0000-00002B540000}"/>
    <cellStyle name="40% - Accent2 5 10 3" xfId="24939" xr:uid="{00000000-0005-0000-0000-00002C540000}"/>
    <cellStyle name="40% - Accent2 5 11" xfId="10064" xr:uid="{00000000-0005-0000-0000-00002D540000}"/>
    <cellStyle name="40% - Accent2 5 11 2" xfId="29896" xr:uid="{00000000-0005-0000-0000-00002E540000}"/>
    <cellStyle name="40% - Accent2 5 12" xfId="19982" xr:uid="{00000000-0005-0000-0000-00002F540000}"/>
    <cellStyle name="40% - Accent2 5 2" xfId="265" xr:uid="{00000000-0005-0000-0000-000030540000}"/>
    <cellStyle name="40% - Accent2 5 2 10" xfId="10203" xr:uid="{00000000-0005-0000-0000-000031540000}"/>
    <cellStyle name="40% - Accent2 5 2 10 2" xfId="30035" xr:uid="{00000000-0005-0000-0000-000032540000}"/>
    <cellStyle name="40% - Accent2 5 2 11" xfId="20121" xr:uid="{00000000-0005-0000-0000-000033540000}"/>
    <cellStyle name="40% - Accent2 5 2 2" xfId="547" xr:uid="{00000000-0005-0000-0000-000034540000}"/>
    <cellStyle name="40% - Accent2 5 2 2 10" xfId="20400" xr:uid="{00000000-0005-0000-0000-000035540000}"/>
    <cellStyle name="40% - Accent2 5 2 2 2" xfId="1819" xr:uid="{00000000-0005-0000-0000-000036540000}"/>
    <cellStyle name="40% - Accent2 5 2 2 2 2" xfId="3832" xr:uid="{00000000-0005-0000-0000-000037540000}"/>
    <cellStyle name="40% - Accent2 5 2 2 2 2 2" xfId="8789" xr:uid="{00000000-0005-0000-0000-000038540000}"/>
    <cellStyle name="40% - Accent2 5 2 2 2 2 2 2" xfId="18703" xr:uid="{00000000-0005-0000-0000-000039540000}"/>
    <cellStyle name="40% - Accent2 5 2 2 2 2 2 2 2" xfId="38535" xr:uid="{00000000-0005-0000-0000-00003A540000}"/>
    <cellStyle name="40% - Accent2 5 2 2 2 2 2 3" xfId="28621" xr:uid="{00000000-0005-0000-0000-00003B540000}"/>
    <cellStyle name="40% - Accent2 5 2 2 2 2 3" xfId="13746" xr:uid="{00000000-0005-0000-0000-00003C540000}"/>
    <cellStyle name="40% - Accent2 5 2 2 2 2 3 2" xfId="33578" xr:uid="{00000000-0005-0000-0000-00003D540000}"/>
    <cellStyle name="40% - Accent2 5 2 2 2 2 4" xfId="23664" xr:uid="{00000000-0005-0000-0000-00003E540000}"/>
    <cellStyle name="40% - Accent2 5 2 2 2 3" xfId="6787" xr:uid="{00000000-0005-0000-0000-00003F540000}"/>
    <cellStyle name="40% - Accent2 5 2 2 2 3 2" xfId="16701" xr:uid="{00000000-0005-0000-0000-000040540000}"/>
    <cellStyle name="40% - Accent2 5 2 2 2 3 2 2" xfId="36533" xr:uid="{00000000-0005-0000-0000-000041540000}"/>
    <cellStyle name="40% - Accent2 5 2 2 2 3 3" xfId="26619" xr:uid="{00000000-0005-0000-0000-000042540000}"/>
    <cellStyle name="40% - Accent2 5 2 2 2 4" xfId="11744" xr:uid="{00000000-0005-0000-0000-000043540000}"/>
    <cellStyle name="40% - Accent2 5 2 2 2 4 2" xfId="31576" xr:uid="{00000000-0005-0000-0000-000044540000}"/>
    <cellStyle name="40% - Accent2 5 2 2 2 5" xfId="21662" xr:uid="{00000000-0005-0000-0000-000045540000}"/>
    <cellStyle name="40% - Accent2 5 2 2 3" xfId="3129" xr:uid="{00000000-0005-0000-0000-000046540000}"/>
    <cellStyle name="40% - Accent2 5 2 2 3 2" xfId="8086" xr:uid="{00000000-0005-0000-0000-000047540000}"/>
    <cellStyle name="40% - Accent2 5 2 2 3 2 2" xfId="18000" xr:uid="{00000000-0005-0000-0000-000048540000}"/>
    <cellStyle name="40% - Accent2 5 2 2 3 2 2 2" xfId="37832" xr:uid="{00000000-0005-0000-0000-000049540000}"/>
    <cellStyle name="40% - Accent2 5 2 2 3 2 3" xfId="27918" xr:uid="{00000000-0005-0000-0000-00004A540000}"/>
    <cellStyle name="40% - Accent2 5 2 2 3 3" xfId="13043" xr:uid="{00000000-0005-0000-0000-00004B540000}"/>
    <cellStyle name="40% - Accent2 5 2 2 3 3 2" xfId="32875" xr:uid="{00000000-0005-0000-0000-00004C540000}"/>
    <cellStyle name="40% - Accent2 5 2 2 3 4" xfId="22961" xr:uid="{00000000-0005-0000-0000-00004D540000}"/>
    <cellStyle name="40% - Accent2 5 2 2 4" xfId="2542" xr:uid="{00000000-0005-0000-0000-00004E540000}"/>
    <cellStyle name="40% - Accent2 5 2 2 4 2" xfId="7509" xr:uid="{00000000-0005-0000-0000-00004F540000}"/>
    <cellStyle name="40% - Accent2 5 2 2 4 2 2" xfId="17423" xr:uid="{00000000-0005-0000-0000-000050540000}"/>
    <cellStyle name="40% - Accent2 5 2 2 4 2 2 2" xfId="37255" xr:uid="{00000000-0005-0000-0000-000051540000}"/>
    <cellStyle name="40% - Accent2 5 2 2 4 2 3" xfId="27341" xr:uid="{00000000-0005-0000-0000-000052540000}"/>
    <cellStyle name="40% - Accent2 5 2 2 4 3" xfId="12466" xr:uid="{00000000-0005-0000-0000-000053540000}"/>
    <cellStyle name="40% - Accent2 5 2 2 4 3 2" xfId="32298" xr:uid="{00000000-0005-0000-0000-000054540000}"/>
    <cellStyle name="40% - Accent2 5 2 2 4 4" xfId="22384" xr:uid="{00000000-0005-0000-0000-000055540000}"/>
    <cellStyle name="40% - Accent2 5 2 2 5" xfId="1108" xr:uid="{00000000-0005-0000-0000-000056540000}"/>
    <cellStyle name="40% - Accent2 5 2 2 5 2" xfId="6084" xr:uid="{00000000-0005-0000-0000-000057540000}"/>
    <cellStyle name="40% - Accent2 5 2 2 5 2 2" xfId="15998" xr:uid="{00000000-0005-0000-0000-000058540000}"/>
    <cellStyle name="40% - Accent2 5 2 2 5 2 2 2" xfId="35830" xr:uid="{00000000-0005-0000-0000-000059540000}"/>
    <cellStyle name="40% - Accent2 5 2 2 5 2 3" xfId="25916" xr:uid="{00000000-0005-0000-0000-00005A540000}"/>
    <cellStyle name="40% - Accent2 5 2 2 5 3" xfId="11041" xr:uid="{00000000-0005-0000-0000-00005B540000}"/>
    <cellStyle name="40% - Accent2 5 2 2 5 3 2" xfId="30873" xr:uid="{00000000-0005-0000-0000-00005C540000}"/>
    <cellStyle name="40% - Accent2 5 2 2 5 4" xfId="20959" xr:uid="{00000000-0005-0000-0000-00005D540000}"/>
    <cellStyle name="40% - Accent2 5 2 2 6" xfId="4409" xr:uid="{00000000-0005-0000-0000-00005E540000}"/>
    <cellStyle name="40% - Accent2 5 2 2 6 2" xfId="9366" xr:uid="{00000000-0005-0000-0000-00005F540000}"/>
    <cellStyle name="40% - Accent2 5 2 2 6 2 2" xfId="19280" xr:uid="{00000000-0005-0000-0000-000060540000}"/>
    <cellStyle name="40% - Accent2 5 2 2 6 2 2 2" xfId="39112" xr:uid="{00000000-0005-0000-0000-000061540000}"/>
    <cellStyle name="40% - Accent2 5 2 2 6 2 3" xfId="29198" xr:uid="{00000000-0005-0000-0000-000062540000}"/>
    <cellStyle name="40% - Accent2 5 2 2 6 3" xfId="14323" xr:uid="{00000000-0005-0000-0000-000063540000}"/>
    <cellStyle name="40% - Accent2 5 2 2 6 3 2" xfId="34155" xr:uid="{00000000-0005-0000-0000-000064540000}"/>
    <cellStyle name="40% - Accent2 5 2 2 6 4" xfId="24241" xr:uid="{00000000-0005-0000-0000-000065540000}"/>
    <cellStyle name="40% - Accent2 5 2 2 7" xfId="4967" xr:uid="{00000000-0005-0000-0000-000066540000}"/>
    <cellStyle name="40% - Accent2 5 2 2 7 2" xfId="9924" xr:uid="{00000000-0005-0000-0000-000067540000}"/>
    <cellStyle name="40% - Accent2 5 2 2 7 2 2" xfId="19838" xr:uid="{00000000-0005-0000-0000-000068540000}"/>
    <cellStyle name="40% - Accent2 5 2 2 7 2 2 2" xfId="39670" xr:uid="{00000000-0005-0000-0000-000069540000}"/>
    <cellStyle name="40% - Accent2 5 2 2 7 2 3" xfId="29756" xr:uid="{00000000-0005-0000-0000-00006A540000}"/>
    <cellStyle name="40% - Accent2 5 2 2 7 3" xfId="14881" xr:uid="{00000000-0005-0000-0000-00006B540000}"/>
    <cellStyle name="40% - Accent2 5 2 2 7 3 2" xfId="34713" xr:uid="{00000000-0005-0000-0000-00006C540000}"/>
    <cellStyle name="40% - Accent2 5 2 2 7 4" xfId="24799" xr:uid="{00000000-0005-0000-0000-00006D540000}"/>
    <cellStyle name="40% - Accent2 5 2 2 8" xfId="5525" xr:uid="{00000000-0005-0000-0000-00006E540000}"/>
    <cellStyle name="40% - Accent2 5 2 2 8 2" xfId="15439" xr:uid="{00000000-0005-0000-0000-00006F540000}"/>
    <cellStyle name="40% - Accent2 5 2 2 8 2 2" xfId="35271" xr:uid="{00000000-0005-0000-0000-000070540000}"/>
    <cellStyle name="40% - Accent2 5 2 2 8 3" xfId="25357" xr:uid="{00000000-0005-0000-0000-000071540000}"/>
    <cellStyle name="40% - Accent2 5 2 2 9" xfId="10482" xr:uid="{00000000-0005-0000-0000-000072540000}"/>
    <cellStyle name="40% - Accent2 5 2 2 9 2" xfId="30314" xr:uid="{00000000-0005-0000-0000-000073540000}"/>
    <cellStyle name="40% - Accent2 5 2 3" xfId="1460" xr:uid="{00000000-0005-0000-0000-000074540000}"/>
    <cellStyle name="40% - Accent2 5 2 3 2" xfId="3473" xr:uid="{00000000-0005-0000-0000-000075540000}"/>
    <cellStyle name="40% - Accent2 5 2 3 2 2" xfId="8430" xr:uid="{00000000-0005-0000-0000-000076540000}"/>
    <cellStyle name="40% - Accent2 5 2 3 2 2 2" xfId="18344" xr:uid="{00000000-0005-0000-0000-000077540000}"/>
    <cellStyle name="40% - Accent2 5 2 3 2 2 2 2" xfId="38176" xr:uid="{00000000-0005-0000-0000-000078540000}"/>
    <cellStyle name="40% - Accent2 5 2 3 2 2 3" xfId="28262" xr:uid="{00000000-0005-0000-0000-000079540000}"/>
    <cellStyle name="40% - Accent2 5 2 3 2 3" xfId="13387" xr:uid="{00000000-0005-0000-0000-00007A540000}"/>
    <cellStyle name="40% - Accent2 5 2 3 2 3 2" xfId="33219" xr:uid="{00000000-0005-0000-0000-00007B540000}"/>
    <cellStyle name="40% - Accent2 5 2 3 2 4" xfId="23305" xr:uid="{00000000-0005-0000-0000-00007C540000}"/>
    <cellStyle name="40% - Accent2 5 2 3 3" xfId="6428" xr:uid="{00000000-0005-0000-0000-00007D540000}"/>
    <cellStyle name="40% - Accent2 5 2 3 3 2" xfId="16342" xr:uid="{00000000-0005-0000-0000-00007E540000}"/>
    <cellStyle name="40% - Accent2 5 2 3 3 2 2" xfId="36174" xr:uid="{00000000-0005-0000-0000-00007F540000}"/>
    <cellStyle name="40% - Accent2 5 2 3 3 3" xfId="26260" xr:uid="{00000000-0005-0000-0000-000080540000}"/>
    <cellStyle name="40% - Accent2 5 2 3 4" xfId="11385" xr:uid="{00000000-0005-0000-0000-000081540000}"/>
    <cellStyle name="40% - Accent2 5 2 3 4 2" xfId="31217" xr:uid="{00000000-0005-0000-0000-000082540000}"/>
    <cellStyle name="40% - Accent2 5 2 3 5" xfId="21303" xr:uid="{00000000-0005-0000-0000-000083540000}"/>
    <cellStyle name="40% - Accent2 5 2 4" xfId="2848" xr:uid="{00000000-0005-0000-0000-000084540000}"/>
    <cellStyle name="40% - Accent2 5 2 4 2" xfId="7807" xr:uid="{00000000-0005-0000-0000-000085540000}"/>
    <cellStyle name="40% - Accent2 5 2 4 2 2" xfId="17721" xr:uid="{00000000-0005-0000-0000-000086540000}"/>
    <cellStyle name="40% - Accent2 5 2 4 2 2 2" xfId="37553" xr:uid="{00000000-0005-0000-0000-000087540000}"/>
    <cellStyle name="40% - Accent2 5 2 4 2 3" xfId="27639" xr:uid="{00000000-0005-0000-0000-000088540000}"/>
    <cellStyle name="40% - Accent2 5 2 4 3" xfId="12764" xr:uid="{00000000-0005-0000-0000-000089540000}"/>
    <cellStyle name="40% - Accent2 5 2 4 3 2" xfId="32596" xr:uid="{00000000-0005-0000-0000-00008A540000}"/>
    <cellStyle name="40% - Accent2 5 2 4 4" xfId="22682" xr:uid="{00000000-0005-0000-0000-00008B540000}"/>
    <cellStyle name="40% - Accent2 5 2 5" xfId="2183" xr:uid="{00000000-0005-0000-0000-00008C540000}"/>
    <cellStyle name="40% - Accent2 5 2 5 2" xfId="7150" xr:uid="{00000000-0005-0000-0000-00008D540000}"/>
    <cellStyle name="40% - Accent2 5 2 5 2 2" xfId="17064" xr:uid="{00000000-0005-0000-0000-00008E540000}"/>
    <cellStyle name="40% - Accent2 5 2 5 2 2 2" xfId="36896" xr:uid="{00000000-0005-0000-0000-00008F540000}"/>
    <cellStyle name="40% - Accent2 5 2 5 2 3" xfId="26982" xr:uid="{00000000-0005-0000-0000-000090540000}"/>
    <cellStyle name="40% - Accent2 5 2 5 3" xfId="12107" xr:uid="{00000000-0005-0000-0000-000091540000}"/>
    <cellStyle name="40% - Accent2 5 2 5 3 2" xfId="31939" xr:uid="{00000000-0005-0000-0000-000092540000}"/>
    <cellStyle name="40% - Accent2 5 2 5 4" xfId="22025" xr:uid="{00000000-0005-0000-0000-000093540000}"/>
    <cellStyle name="40% - Accent2 5 2 6" xfId="828" xr:uid="{00000000-0005-0000-0000-000094540000}"/>
    <cellStyle name="40% - Accent2 5 2 6 2" xfId="5805" xr:uid="{00000000-0005-0000-0000-000095540000}"/>
    <cellStyle name="40% - Accent2 5 2 6 2 2" xfId="15719" xr:uid="{00000000-0005-0000-0000-000096540000}"/>
    <cellStyle name="40% - Accent2 5 2 6 2 2 2" xfId="35551" xr:uid="{00000000-0005-0000-0000-000097540000}"/>
    <cellStyle name="40% - Accent2 5 2 6 2 3" xfId="25637" xr:uid="{00000000-0005-0000-0000-000098540000}"/>
    <cellStyle name="40% - Accent2 5 2 6 3" xfId="10762" xr:uid="{00000000-0005-0000-0000-000099540000}"/>
    <cellStyle name="40% - Accent2 5 2 6 3 2" xfId="30594" xr:uid="{00000000-0005-0000-0000-00009A540000}"/>
    <cellStyle name="40% - Accent2 5 2 6 4" xfId="20680" xr:uid="{00000000-0005-0000-0000-00009B540000}"/>
    <cellStyle name="40% - Accent2 5 2 7" xfId="4130" xr:uid="{00000000-0005-0000-0000-00009C540000}"/>
    <cellStyle name="40% - Accent2 5 2 7 2" xfId="9087" xr:uid="{00000000-0005-0000-0000-00009D540000}"/>
    <cellStyle name="40% - Accent2 5 2 7 2 2" xfId="19001" xr:uid="{00000000-0005-0000-0000-00009E540000}"/>
    <cellStyle name="40% - Accent2 5 2 7 2 2 2" xfId="38833" xr:uid="{00000000-0005-0000-0000-00009F540000}"/>
    <cellStyle name="40% - Accent2 5 2 7 2 3" xfId="28919" xr:uid="{00000000-0005-0000-0000-0000A0540000}"/>
    <cellStyle name="40% - Accent2 5 2 7 3" xfId="14044" xr:uid="{00000000-0005-0000-0000-0000A1540000}"/>
    <cellStyle name="40% - Accent2 5 2 7 3 2" xfId="33876" xr:uid="{00000000-0005-0000-0000-0000A2540000}"/>
    <cellStyle name="40% - Accent2 5 2 7 4" xfId="23962" xr:uid="{00000000-0005-0000-0000-0000A3540000}"/>
    <cellStyle name="40% - Accent2 5 2 8" xfId="4688" xr:uid="{00000000-0005-0000-0000-0000A4540000}"/>
    <cellStyle name="40% - Accent2 5 2 8 2" xfId="9645" xr:uid="{00000000-0005-0000-0000-0000A5540000}"/>
    <cellStyle name="40% - Accent2 5 2 8 2 2" xfId="19559" xr:uid="{00000000-0005-0000-0000-0000A6540000}"/>
    <cellStyle name="40% - Accent2 5 2 8 2 2 2" xfId="39391" xr:uid="{00000000-0005-0000-0000-0000A7540000}"/>
    <cellStyle name="40% - Accent2 5 2 8 2 3" xfId="29477" xr:uid="{00000000-0005-0000-0000-0000A8540000}"/>
    <cellStyle name="40% - Accent2 5 2 8 3" xfId="14602" xr:uid="{00000000-0005-0000-0000-0000A9540000}"/>
    <cellStyle name="40% - Accent2 5 2 8 3 2" xfId="34434" xr:uid="{00000000-0005-0000-0000-0000AA540000}"/>
    <cellStyle name="40% - Accent2 5 2 8 4" xfId="24520" xr:uid="{00000000-0005-0000-0000-0000AB540000}"/>
    <cellStyle name="40% - Accent2 5 2 9" xfId="5246" xr:uid="{00000000-0005-0000-0000-0000AC540000}"/>
    <cellStyle name="40% - Accent2 5 2 9 2" xfId="15160" xr:uid="{00000000-0005-0000-0000-0000AD540000}"/>
    <cellStyle name="40% - Accent2 5 2 9 2 2" xfId="34992" xr:uid="{00000000-0005-0000-0000-0000AE540000}"/>
    <cellStyle name="40% - Accent2 5 2 9 3" xfId="25078" xr:uid="{00000000-0005-0000-0000-0000AF540000}"/>
    <cellStyle name="40% - Accent2 5 3" xfId="408" xr:uid="{00000000-0005-0000-0000-0000B0540000}"/>
    <cellStyle name="40% - Accent2 5 3 10" xfId="20261" xr:uid="{00000000-0005-0000-0000-0000B1540000}"/>
    <cellStyle name="40% - Accent2 5 3 2" xfId="1639" xr:uid="{00000000-0005-0000-0000-0000B2540000}"/>
    <cellStyle name="40% - Accent2 5 3 2 2" xfId="3652" xr:uid="{00000000-0005-0000-0000-0000B3540000}"/>
    <cellStyle name="40% - Accent2 5 3 2 2 2" xfId="8609" xr:uid="{00000000-0005-0000-0000-0000B4540000}"/>
    <cellStyle name="40% - Accent2 5 3 2 2 2 2" xfId="18523" xr:uid="{00000000-0005-0000-0000-0000B5540000}"/>
    <cellStyle name="40% - Accent2 5 3 2 2 2 2 2" xfId="38355" xr:uid="{00000000-0005-0000-0000-0000B6540000}"/>
    <cellStyle name="40% - Accent2 5 3 2 2 2 3" xfId="28441" xr:uid="{00000000-0005-0000-0000-0000B7540000}"/>
    <cellStyle name="40% - Accent2 5 3 2 2 3" xfId="13566" xr:uid="{00000000-0005-0000-0000-0000B8540000}"/>
    <cellStyle name="40% - Accent2 5 3 2 2 3 2" xfId="33398" xr:uid="{00000000-0005-0000-0000-0000B9540000}"/>
    <cellStyle name="40% - Accent2 5 3 2 2 4" xfId="23484" xr:uid="{00000000-0005-0000-0000-0000BA540000}"/>
    <cellStyle name="40% - Accent2 5 3 2 3" xfId="6607" xr:uid="{00000000-0005-0000-0000-0000BB540000}"/>
    <cellStyle name="40% - Accent2 5 3 2 3 2" xfId="16521" xr:uid="{00000000-0005-0000-0000-0000BC540000}"/>
    <cellStyle name="40% - Accent2 5 3 2 3 2 2" xfId="36353" xr:uid="{00000000-0005-0000-0000-0000BD540000}"/>
    <cellStyle name="40% - Accent2 5 3 2 3 3" xfId="26439" xr:uid="{00000000-0005-0000-0000-0000BE540000}"/>
    <cellStyle name="40% - Accent2 5 3 2 4" xfId="11564" xr:uid="{00000000-0005-0000-0000-0000BF540000}"/>
    <cellStyle name="40% - Accent2 5 3 2 4 2" xfId="31396" xr:uid="{00000000-0005-0000-0000-0000C0540000}"/>
    <cellStyle name="40% - Accent2 5 3 2 5" xfId="21482" xr:uid="{00000000-0005-0000-0000-0000C1540000}"/>
    <cellStyle name="40% - Accent2 5 3 3" xfId="2990" xr:uid="{00000000-0005-0000-0000-0000C2540000}"/>
    <cellStyle name="40% - Accent2 5 3 3 2" xfId="7947" xr:uid="{00000000-0005-0000-0000-0000C3540000}"/>
    <cellStyle name="40% - Accent2 5 3 3 2 2" xfId="17861" xr:uid="{00000000-0005-0000-0000-0000C4540000}"/>
    <cellStyle name="40% - Accent2 5 3 3 2 2 2" xfId="37693" xr:uid="{00000000-0005-0000-0000-0000C5540000}"/>
    <cellStyle name="40% - Accent2 5 3 3 2 3" xfId="27779" xr:uid="{00000000-0005-0000-0000-0000C6540000}"/>
    <cellStyle name="40% - Accent2 5 3 3 3" xfId="12904" xr:uid="{00000000-0005-0000-0000-0000C7540000}"/>
    <cellStyle name="40% - Accent2 5 3 3 3 2" xfId="32736" xr:uid="{00000000-0005-0000-0000-0000C8540000}"/>
    <cellStyle name="40% - Accent2 5 3 3 4" xfId="22822" xr:uid="{00000000-0005-0000-0000-0000C9540000}"/>
    <cellStyle name="40% - Accent2 5 3 4" xfId="2362" xr:uid="{00000000-0005-0000-0000-0000CA540000}"/>
    <cellStyle name="40% - Accent2 5 3 4 2" xfId="7329" xr:uid="{00000000-0005-0000-0000-0000CB540000}"/>
    <cellStyle name="40% - Accent2 5 3 4 2 2" xfId="17243" xr:uid="{00000000-0005-0000-0000-0000CC540000}"/>
    <cellStyle name="40% - Accent2 5 3 4 2 2 2" xfId="37075" xr:uid="{00000000-0005-0000-0000-0000CD540000}"/>
    <cellStyle name="40% - Accent2 5 3 4 2 3" xfId="27161" xr:uid="{00000000-0005-0000-0000-0000CE540000}"/>
    <cellStyle name="40% - Accent2 5 3 4 3" xfId="12286" xr:uid="{00000000-0005-0000-0000-0000CF540000}"/>
    <cellStyle name="40% - Accent2 5 3 4 3 2" xfId="32118" xr:uid="{00000000-0005-0000-0000-0000D0540000}"/>
    <cellStyle name="40% - Accent2 5 3 4 4" xfId="22204" xr:uid="{00000000-0005-0000-0000-0000D1540000}"/>
    <cellStyle name="40% - Accent2 5 3 5" xfId="969" xr:uid="{00000000-0005-0000-0000-0000D2540000}"/>
    <cellStyle name="40% - Accent2 5 3 5 2" xfId="5945" xr:uid="{00000000-0005-0000-0000-0000D3540000}"/>
    <cellStyle name="40% - Accent2 5 3 5 2 2" xfId="15859" xr:uid="{00000000-0005-0000-0000-0000D4540000}"/>
    <cellStyle name="40% - Accent2 5 3 5 2 2 2" xfId="35691" xr:uid="{00000000-0005-0000-0000-0000D5540000}"/>
    <cellStyle name="40% - Accent2 5 3 5 2 3" xfId="25777" xr:uid="{00000000-0005-0000-0000-0000D6540000}"/>
    <cellStyle name="40% - Accent2 5 3 5 3" xfId="10902" xr:uid="{00000000-0005-0000-0000-0000D7540000}"/>
    <cellStyle name="40% - Accent2 5 3 5 3 2" xfId="30734" xr:uid="{00000000-0005-0000-0000-0000D8540000}"/>
    <cellStyle name="40% - Accent2 5 3 5 4" xfId="20820" xr:uid="{00000000-0005-0000-0000-0000D9540000}"/>
    <cellStyle name="40% - Accent2 5 3 6" xfId="4270" xr:uid="{00000000-0005-0000-0000-0000DA540000}"/>
    <cellStyle name="40% - Accent2 5 3 6 2" xfId="9227" xr:uid="{00000000-0005-0000-0000-0000DB540000}"/>
    <cellStyle name="40% - Accent2 5 3 6 2 2" xfId="19141" xr:uid="{00000000-0005-0000-0000-0000DC540000}"/>
    <cellStyle name="40% - Accent2 5 3 6 2 2 2" xfId="38973" xr:uid="{00000000-0005-0000-0000-0000DD540000}"/>
    <cellStyle name="40% - Accent2 5 3 6 2 3" xfId="29059" xr:uid="{00000000-0005-0000-0000-0000DE540000}"/>
    <cellStyle name="40% - Accent2 5 3 6 3" xfId="14184" xr:uid="{00000000-0005-0000-0000-0000DF540000}"/>
    <cellStyle name="40% - Accent2 5 3 6 3 2" xfId="34016" xr:uid="{00000000-0005-0000-0000-0000E0540000}"/>
    <cellStyle name="40% - Accent2 5 3 6 4" xfId="24102" xr:uid="{00000000-0005-0000-0000-0000E1540000}"/>
    <cellStyle name="40% - Accent2 5 3 7" xfId="4828" xr:uid="{00000000-0005-0000-0000-0000E2540000}"/>
    <cellStyle name="40% - Accent2 5 3 7 2" xfId="9785" xr:uid="{00000000-0005-0000-0000-0000E3540000}"/>
    <cellStyle name="40% - Accent2 5 3 7 2 2" xfId="19699" xr:uid="{00000000-0005-0000-0000-0000E4540000}"/>
    <cellStyle name="40% - Accent2 5 3 7 2 2 2" xfId="39531" xr:uid="{00000000-0005-0000-0000-0000E5540000}"/>
    <cellStyle name="40% - Accent2 5 3 7 2 3" xfId="29617" xr:uid="{00000000-0005-0000-0000-0000E6540000}"/>
    <cellStyle name="40% - Accent2 5 3 7 3" xfId="14742" xr:uid="{00000000-0005-0000-0000-0000E7540000}"/>
    <cellStyle name="40% - Accent2 5 3 7 3 2" xfId="34574" xr:uid="{00000000-0005-0000-0000-0000E8540000}"/>
    <cellStyle name="40% - Accent2 5 3 7 4" xfId="24660" xr:uid="{00000000-0005-0000-0000-0000E9540000}"/>
    <cellStyle name="40% - Accent2 5 3 8" xfId="5386" xr:uid="{00000000-0005-0000-0000-0000EA540000}"/>
    <cellStyle name="40% - Accent2 5 3 8 2" xfId="15300" xr:uid="{00000000-0005-0000-0000-0000EB540000}"/>
    <cellStyle name="40% - Accent2 5 3 8 2 2" xfId="35132" xr:uid="{00000000-0005-0000-0000-0000EC540000}"/>
    <cellStyle name="40% - Accent2 5 3 8 3" xfId="25218" xr:uid="{00000000-0005-0000-0000-0000ED540000}"/>
    <cellStyle name="40% - Accent2 5 3 9" xfId="10343" xr:uid="{00000000-0005-0000-0000-0000EE540000}"/>
    <cellStyle name="40% - Accent2 5 3 9 2" xfId="30175" xr:uid="{00000000-0005-0000-0000-0000EF540000}"/>
    <cellStyle name="40% - Accent2 5 4" xfId="1280" xr:uid="{00000000-0005-0000-0000-0000F0540000}"/>
    <cellStyle name="40% - Accent2 5 4 2" xfId="3293" xr:uid="{00000000-0005-0000-0000-0000F1540000}"/>
    <cellStyle name="40% - Accent2 5 4 2 2" xfId="8250" xr:uid="{00000000-0005-0000-0000-0000F2540000}"/>
    <cellStyle name="40% - Accent2 5 4 2 2 2" xfId="18164" xr:uid="{00000000-0005-0000-0000-0000F3540000}"/>
    <cellStyle name="40% - Accent2 5 4 2 2 2 2" xfId="37996" xr:uid="{00000000-0005-0000-0000-0000F4540000}"/>
    <cellStyle name="40% - Accent2 5 4 2 2 3" xfId="28082" xr:uid="{00000000-0005-0000-0000-0000F5540000}"/>
    <cellStyle name="40% - Accent2 5 4 2 3" xfId="13207" xr:uid="{00000000-0005-0000-0000-0000F6540000}"/>
    <cellStyle name="40% - Accent2 5 4 2 3 2" xfId="33039" xr:uid="{00000000-0005-0000-0000-0000F7540000}"/>
    <cellStyle name="40% - Accent2 5 4 2 4" xfId="23125" xr:uid="{00000000-0005-0000-0000-0000F8540000}"/>
    <cellStyle name="40% - Accent2 5 4 3" xfId="6248" xr:uid="{00000000-0005-0000-0000-0000F9540000}"/>
    <cellStyle name="40% - Accent2 5 4 3 2" xfId="16162" xr:uid="{00000000-0005-0000-0000-0000FA540000}"/>
    <cellStyle name="40% - Accent2 5 4 3 2 2" xfId="35994" xr:uid="{00000000-0005-0000-0000-0000FB540000}"/>
    <cellStyle name="40% - Accent2 5 4 3 3" xfId="26080" xr:uid="{00000000-0005-0000-0000-0000FC540000}"/>
    <cellStyle name="40% - Accent2 5 4 4" xfId="11205" xr:uid="{00000000-0005-0000-0000-0000FD540000}"/>
    <cellStyle name="40% - Accent2 5 4 4 2" xfId="31037" xr:uid="{00000000-0005-0000-0000-0000FE540000}"/>
    <cellStyle name="40% - Accent2 5 4 5" xfId="21123" xr:uid="{00000000-0005-0000-0000-0000FF540000}"/>
    <cellStyle name="40% - Accent2 5 5" xfId="2708" xr:uid="{00000000-0005-0000-0000-000000550000}"/>
    <cellStyle name="40% - Accent2 5 5 2" xfId="7668" xr:uid="{00000000-0005-0000-0000-000001550000}"/>
    <cellStyle name="40% - Accent2 5 5 2 2" xfId="17582" xr:uid="{00000000-0005-0000-0000-000002550000}"/>
    <cellStyle name="40% - Accent2 5 5 2 2 2" xfId="37414" xr:uid="{00000000-0005-0000-0000-000003550000}"/>
    <cellStyle name="40% - Accent2 5 5 2 3" xfId="27500" xr:uid="{00000000-0005-0000-0000-000004550000}"/>
    <cellStyle name="40% - Accent2 5 5 3" xfId="12625" xr:uid="{00000000-0005-0000-0000-000005550000}"/>
    <cellStyle name="40% - Accent2 5 5 3 2" xfId="32457" xr:uid="{00000000-0005-0000-0000-000006550000}"/>
    <cellStyle name="40% - Accent2 5 5 4" xfId="22543" xr:uid="{00000000-0005-0000-0000-000007550000}"/>
    <cellStyle name="40% - Accent2 5 6" xfId="2003" xr:uid="{00000000-0005-0000-0000-000008550000}"/>
    <cellStyle name="40% - Accent2 5 6 2" xfId="6970" xr:uid="{00000000-0005-0000-0000-000009550000}"/>
    <cellStyle name="40% - Accent2 5 6 2 2" xfId="16884" xr:uid="{00000000-0005-0000-0000-00000A550000}"/>
    <cellStyle name="40% - Accent2 5 6 2 2 2" xfId="36716" xr:uid="{00000000-0005-0000-0000-00000B550000}"/>
    <cellStyle name="40% - Accent2 5 6 2 3" xfId="26802" xr:uid="{00000000-0005-0000-0000-00000C550000}"/>
    <cellStyle name="40% - Accent2 5 6 3" xfId="11927" xr:uid="{00000000-0005-0000-0000-00000D550000}"/>
    <cellStyle name="40% - Accent2 5 6 3 2" xfId="31759" xr:uid="{00000000-0005-0000-0000-00000E550000}"/>
    <cellStyle name="40% - Accent2 5 6 4" xfId="21845" xr:uid="{00000000-0005-0000-0000-00000F550000}"/>
    <cellStyle name="40% - Accent2 5 7" xfId="689" xr:uid="{00000000-0005-0000-0000-000010550000}"/>
    <cellStyle name="40% - Accent2 5 7 2" xfId="5666" xr:uid="{00000000-0005-0000-0000-000011550000}"/>
    <cellStyle name="40% - Accent2 5 7 2 2" xfId="15580" xr:uid="{00000000-0005-0000-0000-000012550000}"/>
    <cellStyle name="40% - Accent2 5 7 2 2 2" xfId="35412" xr:uid="{00000000-0005-0000-0000-000013550000}"/>
    <cellStyle name="40% - Accent2 5 7 2 3" xfId="25498" xr:uid="{00000000-0005-0000-0000-000014550000}"/>
    <cellStyle name="40% - Accent2 5 7 3" xfId="10623" xr:uid="{00000000-0005-0000-0000-000015550000}"/>
    <cellStyle name="40% - Accent2 5 7 3 2" xfId="30455" xr:uid="{00000000-0005-0000-0000-000016550000}"/>
    <cellStyle name="40% - Accent2 5 7 4" xfId="20541" xr:uid="{00000000-0005-0000-0000-000017550000}"/>
    <cellStyle name="40% - Accent2 5 8" xfId="3991" xr:uid="{00000000-0005-0000-0000-000018550000}"/>
    <cellStyle name="40% - Accent2 5 8 2" xfId="8948" xr:uid="{00000000-0005-0000-0000-000019550000}"/>
    <cellStyle name="40% - Accent2 5 8 2 2" xfId="18862" xr:uid="{00000000-0005-0000-0000-00001A550000}"/>
    <cellStyle name="40% - Accent2 5 8 2 2 2" xfId="38694" xr:uid="{00000000-0005-0000-0000-00001B550000}"/>
    <cellStyle name="40% - Accent2 5 8 2 3" xfId="28780" xr:uid="{00000000-0005-0000-0000-00001C550000}"/>
    <cellStyle name="40% - Accent2 5 8 3" xfId="13905" xr:uid="{00000000-0005-0000-0000-00001D550000}"/>
    <cellStyle name="40% - Accent2 5 8 3 2" xfId="33737" xr:uid="{00000000-0005-0000-0000-00001E550000}"/>
    <cellStyle name="40% - Accent2 5 8 4" xfId="23823" xr:uid="{00000000-0005-0000-0000-00001F550000}"/>
    <cellStyle name="40% - Accent2 5 9" xfId="4549" xr:uid="{00000000-0005-0000-0000-000020550000}"/>
    <cellStyle name="40% - Accent2 5 9 2" xfId="9506" xr:uid="{00000000-0005-0000-0000-000021550000}"/>
    <cellStyle name="40% - Accent2 5 9 2 2" xfId="19420" xr:uid="{00000000-0005-0000-0000-000022550000}"/>
    <cellStyle name="40% - Accent2 5 9 2 2 2" xfId="39252" xr:uid="{00000000-0005-0000-0000-000023550000}"/>
    <cellStyle name="40% - Accent2 5 9 2 3" xfId="29338" xr:uid="{00000000-0005-0000-0000-000024550000}"/>
    <cellStyle name="40% - Accent2 5 9 3" xfId="14463" xr:uid="{00000000-0005-0000-0000-000025550000}"/>
    <cellStyle name="40% - Accent2 5 9 3 2" xfId="34295" xr:uid="{00000000-0005-0000-0000-000026550000}"/>
    <cellStyle name="40% - Accent2 5 9 4" xfId="24381" xr:uid="{00000000-0005-0000-0000-000027550000}"/>
    <cellStyle name="40% - Accent2 6" xfId="199" xr:uid="{00000000-0005-0000-0000-000028550000}"/>
    <cellStyle name="40% - Accent2 6 10" xfId="10137" xr:uid="{00000000-0005-0000-0000-000029550000}"/>
    <cellStyle name="40% - Accent2 6 10 2" xfId="29969" xr:uid="{00000000-0005-0000-0000-00002A550000}"/>
    <cellStyle name="40% - Accent2 6 11" xfId="20055" xr:uid="{00000000-0005-0000-0000-00002B550000}"/>
    <cellStyle name="40% - Accent2 6 2" xfId="481" xr:uid="{00000000-0005-0000-0000-00002C550000}"/>
    <cellStyle name="40% - Accent2 6 2 10" xfId="20334" xr:uid="{00000000-0005-0000-0000-00002D550000}"/>
    <cellStyle name="40% - Accent2 6 2 2" xfId="1729" xr:uid="{00000000-0005-0000-0000-00002E550000}"/>
    <cellStyle name="40% - Accent2 6 2 2 2" xfId="3742" xr:uid="{00000000-0005-0000-0000-00002F550000}"/>
    <cellStyle name="40% - Accent2 6 2 2 2 2" xfId="8699" xr:uid="{00000000-0005-0000-0000-000030550000}"/>
    <cellStyle name="40% - Accent2 6 2 2 2 2 2" xfId="18613" xr:uid="{00000000-0005-0000-0000-000031550000}"/>
    <cellStyle name="40% - Accent2 6 2 2 2 2 2 2" xfId="38445" xr:uid="{00000000-0005-0000-0000-000032550000}"/>
    <cellStyle name="40% - Accent2 6 2 2 2 2 3" xfId="28531" xr:uid="{00000000-0005-0000-0000-000033550000}"/>
    <cellStyle name="40% - Accent2 6 2 2 2 3" xfId="13656" xr:uid="{00000000-0005-0000-0000-000034550000}"/>
    <cellStyle name="40% - Accent2 6 2 2 2 3 2" xfId="33488" xr:uid="{00000000-0005-0000-0000-000035550000}"/>
    <cellStyle name="40% - Accent2 6 2 2 2 4" xfId="23574" xr:uid="{00000000-0005-0000-0000-000036550000}"/>
    <cellStyle name="40% - Accent2 6 2 2 3" xfId="6697" xr:uid="{00000000-0005-0000-0000-000037550000}"/>
    <cellStyle name="40% - Accent2 6 2 2 3 2" xfId="16611" xr:uid="{00000000-0005-0000-0000-000038550000}"/>
    <cellStyle name="40% - Accent2 6 2 2 3 2 2" xfId="36443" xr:uid="{00000000-0005-0000-0000-000039550000}"/>
    <cellStyle name="40% - Accent2 6 2 2 3 3" xfId="26529" xr:uid="{00000000-0005-0000-0000-00003A550000}"/>
    <cellStyle name="40% - Accent2 6 2 2 4" xfId="11654" xr:uid="{00000000-0005-0000-0000-00003B550000}"/>
    <cellStyle name="40% - Accent2 6 2 2 4 2" xfId="31486" xr:uid="{00000000-0005-0000-0000-00003C550000}"/>
    <cellStyle name="40% - Accent2 6 2 2 5" xfId="21572" xr:uid="{00000000-0005-0000-0000-00003D550000}"/>
    <cellStyle name="40% - Accent2 6 2 3" xfId="3063" xr:uid="{00000000-0005-0000-0000-00003E550000}"/>
    <cellStyle name="40% - Accent2 6 2 3 2" xfId="8020" xr:uid="{00000000-0005-0000-0000-00003F550000}"/>
    <cellStyle name="40% - Accent2 6 2 3 2 2" xfId="17934" xr:uid="{00000000-0005-0000-0000-000040550000}"/>
    <cellStyle name="40% - Accent2 6 2 3 2 2 2" xfId="37766" xr:uid="{00000000-0005-0000-0000-000041550000}"/>
    <cellStyle name="40% - Accent2 6 2 3 2 3" xfId="27852" xr:uid="{00000000-0005-0000-0000-000042550000}"/>
    <cellStyle name="40% - Accent2 6 2 3 3" xfId="12977" xr:uid="{00000000-0005-0000-0000-000043550000}"/>
    <cellStyle name="40% - Accent2 6 2 3 3 2" xfId="32809" xr:uid="{00000000-0005-0000-0000-000044550000}"/>
    <cellStyle name="40% - Accent2 6 2 3 4" xfId="22895" xr:uid="{00000000-0005-0000-0000-000045550000}"/>
    <cellStyle name="40% - Accent2 6 2 4" xfId="2452" xr:uid="{00000000-0005-0000-0000-000046550000}"/>
    <cellStyle name="40% - Accent2 6 2 4 2" xfId="7419" xr:uid="{00000000-0005-0000-0000-000047550000}"/>
    <cellStyle name="40% - Accent2 6 2 4 2 2" xfId="17333" xr:uid="{00000000-0005-0000-0000-000048550000}"/>
    <cellStyle name="40% - Accent2 6 2 4 2 2 2" xfId="37165" xr:uid="{00000000-0005-0000-0000-000049550000}"/>
    <cellStyle name="40% - Accent2 6 2 4 2 3" xfId="27251" xr:uid="{00000000-0005-0000-0000-00004A550000}"/>
    <cellStyle name="40% - Accent2 6 2 4 3" xfId="12376" xr:uid="{00000000-0005-0000-0000-00004B550000}"/>
    <cellStyle name="40% - Accent2 6 2 4 3 2" xfId="32208" xr:uid="{00000000-0005-0000-0000-00004C550000}"/>
    <cellStyle name="40% - Accent2 6 2 4 4" xfId="22294" xr:uid="{00000000-0005-0000-0000-00004D550000}"/>
    <cellStyle name="40% - Accent2 6 2 5" xfId="1042" xr:uid="{00000000-0005-0000-0000-00004E550000}"/>
    <cellStyle name="40% - Accent2 6 2 5 2" xfId="6018" xr:uid="{00000000-0005-0000-0000-00004F550000}"/>
    <cellStyle name="40% - Accent2 6 2 5 2 2" xfId="15932" xr:uid="{00000000-0005-0000-0000-000050550000}"/>
    <cellStyle name="40% - Accent2 6 2 5 2 2 2" xfId="35764" xr:uid="{00000000-0005-0000-0000-000051550000}"/>
    <cellStyle name="40% - Accent2 6 2 5 2 3" xfId="25850" xr:uid="{00000000-0005-0000-0000-000052550000}"/>
    <cellStyle name="40% - Accent2 6 2 5 3" xfId="10975" xr:uid="{00000000-0005-0000-0000-000053550000}"/>
    <cellStyle name="40% - Accent2 6 2 5 3 2" xfId="30807" xr:uid="{00000000-0005-0000-0000-000054550000}"/>
    <cellStyle name="40% - Accent2 6 2 5 4" xfId="20893" xr:uid="{00000000-0005-0000-0000-000055550000}"/>
    <cellStyle name="40% - Accent2 6 2 6" xfId="4343" xr:uid="{00000000-0005-0000-0000-000056550000}"/>
    <cellStyle name="40% - Accent2 6 2 6 2" xfId="9300" xr:uid="{00000000-0005-0000-0000-000057550000}"/>
    <cellStyle name="40% - Accent2 6 2 6 2 2" xfId="19214" xr:uid="{00000000-0005-0000-0000-000058550000}"/>
    <cellStyle name="40% - Accent2 6 2 6 2 2 2" xfId="39046" xr:uid="{00000000-0005-0000-0000-000059550000}"/>
    <cellStyle name="40% - Accent2 6 2 6 2 3" xfId="29132" xr:uid="{00000000-0005-0000-0000-00005A550000}"/>
    <cellStyle name="40% - Accent2 6 2 6 3" xfId="14257" xr:uid="{00000000-0005-0000-0000-00005B550000}"/>
    <cellStyle name="40% - Accent2 6 2 6 3 2" xfId="34089" xr:uid="{00000000-0005-0000-0000-00005C550000}"/>
    <cellStyle name="40% - Accent2 6 2 6 4" xfId="24175" xr:uid="{00000000-0005-0000-0000-00005D550000}"/>
    <cellStyle name="40% - Accent2 6 2 7" xfId="4901" xr:uid="{00000000-0005-0000-0000-00005E550000}"/>
    <cellStyle name="40% - Accent2 6 2 7 2" xfId="9858" xr:uid="{00000000-0005-0000-0000-00005F550000}"/>
    <cellStyle name="40% - Accent2 6 2 7 2 2" xfId="19772" xr:uid="{00000000-0005-0000-0000-000060550000}"/>
    <cellStyle name="40% - Accent2 6 2 7 2 2 2" xfId="39604" xr:uid="{00000000-0005-0000-0000-000061550000}"/>
    <cellStyle name="40% - Accent2 6 2 7 2 3" xfId="29690" xr:uid="{00000000-0005-0000-0000-000062550000}"/>
    <cellStyle name="40% - Accent2 6 2 7 3" xfId="14815" xr:uid="{00000000-0005-0000-0000-000063550000}"/>
    <cellStyle name="40% - Accent2 6 2 7 3 2" xfId="34647" xr:uid="{00000000-0005-0000-0000-000064550000}"/>
    <cellStyle name="40% - Accent2 6 2 7 4" xfId="24733" xr:uid="{00000000-0005-0000-0000-000065550000}"/>
    <cellStyle name="40% - Accent2 6 2 8" xfId="5459" xr:uid="{00000000-0005-0000-0000-000066550000}"/>
    <cellStyle name="40% - Accent2 6 2 8 2" xfId="15373" xr:uid="{00000000-0005-0000-0000-000067550000}"/>
    <cellStyle name="40% - Accent2 6 2 8 2 2" xfId="35205" xr:uid="{00000000-0005-0000-0000-000068550000}"/>
    <cellStyle name="40% - Accent2 6 2 8 3" xfId="25291" xr:uid="{00000000-0005-0000-0000-000069550000}"/>
    <cellStyle name="40% - Accent2 6 2 9" xfId="10416" xr:uid="{00000000-0005-0000-0000-00006A550000}"/>
    <cellStyle name="40% - Accent2 6 2 9 2" xfId="30248" xr:uid="{00000000-0005-0000-0000-00006B550000}"/>
    <cellStyle name="40% - Accent2 6 3" xfId="1370" xr:uid="{00000000-0005-0000-0000-00006C550000}"/>
    <cellStyle name="40% - Accent2 6 3 2" xfId="3383" xr:uid="{00000000-0005-0000-0000-00006D550000}"/>
    <cellStyle name="40% - Accent2 6 3 2 2" xfId="8340" xr:uid="{00000000-0005-0000-0000-00006E550000}"/>
    <cellStyle name="40% - Accent2 6 3 2 2 2" xfId="18254" xr:uid="{00000000-0005-0000-0000-00006F550000}"/>
    <cellStyle name="40% - Accent2 6 3 2 2 2 2" xfId="38086" xr:uid="{00000000-0005-0000-0000-000070550000}"/>
    <cellStyle name="40% - Accent2 6 3 2 2 3" xfId="28172" xr:uid="{00000000-0005-0000-0000-000071550000}"/>
    <cellStyle name="40% - Accent2 6 3 2 3" xfId="13297" xr:uid="{00000000-0005-0000-0000-000072550000}"/>
    <cellStyle name="40% - Accent2 6 3 2 3 2" xfId="33129" xr:uid="{00000000-0005-0000-0000-000073550000}"/>
    <cellStyle name="40% - Accent2 6 3 2 4" xfId="23215" xr:uid="{00000000-0005-0000-0000-000074550000}"/>
    <cellStyle name="40% - Accent2 6 3 3" xfId="6338" xr:uid="{00000000-0005-0000-0000-000075550000}"/>
    <cellStyle name="40% - Accent2 6 3 3 2" xfId="16252" xr:uid="{00000000-0005-0000-0000-000076550000}"/>
    <cellStyle name="40% - Accent2 6 3 3 2 2" xfId="36084" xr:uid="{00000000-0005-0000-0000-000077550000}"/>
    <cellStyle name="40% - Accent2 6 3 3 3" xfId="26170" xr:uid="{00000000-0005-0000-0000-000078550000}"/>
    <cellStyle name="40% - Accent2 6 3 4" xfId="11295" xr:uid="{00000000-0005-0000-0000-000079550000}"/>
    <cellStyle name="40% - Accent2 6 3 4 2" xfId="31127" xr:uid="{00000000-0005-0000-0000-00007A550000}"/>
    <cellStyle name="40% - Accent2 6 3 5" xfId="21213" xr:uid="{00000000-0005-0000-0000-00007B550000}"/>
    <cellStyle name="40% - Accent2 6 4" xfId="2782" xr:uid="{00000000-0005-0000-0000-00007C550000}"/>
    <cellStyle name="40% - Accent2 6 4 2" xfId="7741" xr:uid="{00000000-0005-0000-0000-00007D550000}"/>
    <cellStyle name="40% - Accent2 6 4 2 2" xfId="17655" xr:uid="{00000000-0005-0000-0000-00007E550000}"/>
    <cellStyle name="40% - Accent2 6 4 2 2 2" xfId="37487" xr:uid="{00000000-0005-0000-0000-00007F550000}"/>
    <cellStyle name="40% - Accent2 6 4 2 3" xfId="27573" xr:uid="{00000000-0005-0000-0000-000080550000}"/>
    <cellStyle name="40% - Accent2 6 4 3" xfId="12698" xr:uid="{00000000-0005-0000-0000-000081550000}"/>
    <cellStyle name="40% - Accent2 6 4 3 2" xfId="32530" xr:uid="{00000000-0005-0000-0000-000082550000}"/>
    <cellStyle name="40% - Accent2 6 4 4" xfId="22616" xr:uid="{00000000-0005-0000-0000-000083550000}"/>
    <cellStyle name="40% - Accent2 6 5" xfId="2093" xr:uid="{00000000-0005-0000-0000-000084550000}"/>
    <cellStyle name="40% - Accent2 6 5 2" xfId="7060" xr:uid="{00000000-0005-0000-0000-000085550000}"/>
    <cellStyle name="40% - Accent2 6 5 2 2" xfId="16974" xr:uid="{00000000-0005-0000-0000-000086550000}"/>
    <cellStyle name="40% - Accent2 6 5 2 2 2" xfId="36806" xr:uid="{00000000-0005-0000-0000-000087550000}"/>
    <cellStyle name="40% - Accent2 6 5 2 3" xfId="26892" xr:uid="{00000000-0005-0000-0000-000088550000}"/>
    <cellStyle name="40% - Accent2 6 5 3" xfId="12017" xr:uid="{00000000-0005-0000-0000-000089550000}"/>
    <cellStyle name="40% - Accent2 6 5 3 2" xfId="31849" xr:uid="{00000000-0005-0000-0000-00008A550000}"/>
    <cellStyle name="40% - Accent2 6 5 4" xfId="21935" xr:uid="{00000000-0005-0000-0000-00008B550000}"/>
    <cellStyle name="40% - Accent2 6 6" xfId="762" xr:uid="{00000000-0005-0000-0000-00008C550000}"/>
    <cellStyle name="40% - Accent2 6 6 2" xfId="5739" xr:uid="{00000000-0005-0000-0000-00008D550000}"/>
    <cellStyle name="40% - Accent2 6 6 2 2" xfId="15653" xr:uid="{00000000-0005-0000-0000-00008E550000}"/>
    <cellStyle name="40% - Accent2 6 6 2 2 2" xfId="35485" xr:uid="{00000000-0005-0000-0000-00008F550000}"/>
    <cellStyle name="40% - Accent2 6 6 2 3" xfId="25571" xr:uid="{00000000-0005-0000-0000-000090550000}"/>
    <cellStyle name="40% - Accent2 6 6 3" xfId="10696" xr:uid="{00000000-0005-0000-0000-000091550000}"/>
    <cellStyle name="40% - Accent2 6 6 3 2" xfId="30528" xr:uid="{00000000-0005-0000-0000-000092550000}"/>
    <cellStyle name="40% - Accent2 6 6 4" xfId="20614" xr:uid="{00000000-0005-0000-0000-000093550000}"/>
    <cellStyle name="40% - Accent2 6 7" xfId="4064" xr:uid="{00000000-0005-0000-0000-000094550000}"/>
    <cellStyle name="40% - Accent2 6 7 2" xfId="9021" xr:uid="{00000000-0005-0000-0000-000095550000}"/>
    <cellStyle name="40% - Accent2 6 7 2 2" xfId="18935" xr:uid="{00000000-0005-0000-0000-000096550000}"/>
    <cellStyle name="40% - Accent2 6 7 2 2 2" xfId="38767" xr:uid="{00000000-0005-0000-0000-000097550000}"/>
    <cellStyle name="40% - Accent2 6 7 2 3" xfId="28853" xr:uid="{00000000-0005-0000-0000-000098550000}"/>
    <cellStyle name="40% - Accent2 6 7 3" xfId="13978" xr:uid="{00000000-0005-0000-0000-000099550000}"/>
    <cellStyle name="40% - Accent2 6 7 3 2" xfId="33810" xr:uid="{00000000-0005-0000-0000-00009A550000}"/>
    <cellStyle name="40% - Accent2 6 7 4" xfId="23896" xr:uid="{00000000-0005-0000-0000-00009B550000}"/>
    <cellStyle name="40% - Accent2 6 8" xfId="4622" xr:uid="{00000000-0005-0000-0000-00009C550000}"/>
    <cellStyle name="40% - Accent2 6 8 2" xfId="9579" xr:uid="{00000000-0005-0000-0000-00009D550000}"/>
    <cellStyle name="40% - Accent2 6 8 2 2" xfId="19493" xr:uid="{00000000-0005-0000-0000-00009E550000}"/>
    <cellStyle name="40% - Accent2 6 8 2 2 2" xfId="39325" xr:uid="{00000000-0005-0000-0000-00009F550000}"/>
    <cellStyle name="40% - Accent2 6 8 2 3" xfId="29411" xr:uid="{00000000-0005-0000-0000-0000A0550000}"/>
    <cellStyle name="40% - Accent2 6 8 3" xfId="14536" xr:uid="{00000000-0005-0000-0000-0000A1550000}"/>
    <cellStyle name="40% - Accent2 6 8 3 2" xfId="34368" xr:uid="{00000000-0005-0000-0000-0000A2550000}"/>
    <cellStyle name="40% - Accent2 6 8 4" xfId="24454" xr:uid="{00000000-0005-0000-0000-0000A3550000}"/>
    <cellStyle name="40% - Accent2 6 9" xfId="5180" xr:uid="{00000000-0005-0000-0000-0000A4550000}"/>
    <cellStyle name="40% - Accent2 6 9 2" xfId="15094" xr:uid="{00000000-0005-0000-0000-0000A5550000}"/>
    <cellStyle name="40% - Accent2 6 9 2 2" xfId="34926" xr:uid="{00000000-0005-0000-0000-0000A6550000}"/>
    <cellStyle name="40% - Accent2 6 9 3" xfId="25012" xr:uid="{00000000-0005-0000-0000-0000A7550000}"/>
    <cellStyle name="40% - Accent2 7" xfId="342" xr:uid="{00000000-0005-0000-0000-0000A8550000}"/>
    <cellStyle name="40% - Accent2 7 10" xfId="20195" xr:uid="{00000000-0005-0000-0000-0000A9550000}"/>
    <cellStyle name="40% - Accent2 7 2" xfId="1549" xr:uid="{00000000-0005-0000-0000-0000AA550000}"/>
    <cellStyle name="40% - Accent2 7 2 2" xfId="3562" xr:uid="{00000000-0005-0000-0000-0000AB550000}"/>
    <cellStyle name="40% - Accent2 7 2 2 2" xfId="8519" xr:uid="{00000000-0005-0000-0000-0000AC550000}"/>
    <cellStyle name="40% - Accent2 7 2 2 2 2" xfId="18433" xr:uid="{00000000-0005-0000-0000-0000AD550000}"/>
    <cellStyle name="40% - Accent2 7 2 2 2 2 2" xfId="38265" xr:uid="{00000000-0005-0000-0000-0000AE550000}"/>
    <cellStyle name="40% - Accent2 7 2 2 2 3" xfId="28351" xr:uid="{00000000-0005-0000-0000-0000AF550000}"/>
    <cellStyle name="40% - Accent2 7 2 2 3" xfId="13476" xr:uid="{00000000-0005-0000-0000-0000B0550000}"/>
    <cellStyle name="40% - Accent2 7 2 2 3 2" xfId="33308" xr:uid="{00000000-0005-0000-0000-0000B1550000}"/>
    <cellStyle name="40% - Accent2 7 2 2 4" xfId="23394" xr:uid="{00000000-0005-0000-0000-0000B2550000}"/>
    <cellStyle name="40% - Accent2 7 2 3" xfId="6517" xr:uid="{00000000-0005-0000-0000-0000B3550000}"/>
    <cellStyle name="40% - Accent2 7 2 3 2" xfId="16431" xr:uid="{00000000-0005-0000-0000-0000B4550000}"/>
    <cellStyle name="40% - Accent2 7 2 3 2 2" xfId="36263" xr:uid="{00000000-0005-0000-0000-0000B5550000}"/>
    <cellStyle name="40% - Accent2 7 2 3 3" xfId="26349" xr:uid="{00000000-0005-0000-0000-0000B6550000}"/>
    <cellStyle name="40% - Accent2 7 2 4" xfId="11474" xr:uid="{00000000-0005-0000-0000-0000B7550000}"/>
    <cellStyle name="40% - Accent2 7 2 4 2" xfId="31306" xr:uid="{00000000-0005-0000-0000-0000B8550000}"/>
    <cellStyle name="40% - Accent2 7 2 5" xfId="21392" xr:uid="{00000000-0005-0000-0000-0000B9550000}"/>
    <cellStyle name="40% - Accent2 7 3" xfId="2924" xr:uid="{00000000-0005-0000-0000-0000BA550000}"/>
    <cellStyle name="40% - Accent2 7 3 2" xfId="7881" xr:uid="{00000000-0005-0000-0000-0000BB550000}"/>
    <cellStyle name="40% - Accent2 7 3 2 2" xfId="17795" xr:uid="{00000000-0005-0000-0000-0000BC550000}"/>
    <cellStyle name="40% - Accent2 7 3 2 2 2" xfId="37627" xr:uid="{00000000-0005-0000-0000-0000BD550000}"/>
    <cellStyle name="40% - Accent2 7 3 2 3" xfId="27713" xr:uid="{00000000-0005-0000-0000-0000BE550000}"/>
    <cellStyle name="40% - Accent2 7 3 3" xfId="12838" xr:uid="{00000000-0005-0000-0000-0000BF550000}"/>
    <cellStyle name="40% - Accent2 7 3 3 2" xfId="32670" xr:uid="{00000000-0005-0000-0000-0000C0550000}"/>
    <cellStyle name="40% - Accent2 7 3 4" xfId="22756" xr:uid="{00000000-0005-0000-0000-0000C1550000}"/>
    <cellStyle name="40% - Accent2 7 4" xfId="2272" xr:uid="{00000000-0005-0000-0000-0000C2550000}"/>
    <cellStyle name="40% - Accent2 7 4 2" xfId="7239" xr:uid="{00000000-0005-0000-0000-0000C3550000}"/>
    <cellStyle name="40% - Accent2 7 4 2 2" xfId="17153" xr:uid="{00000000-0005-0000-0000-0000C4550000}"/>
    <cellStyle name="40% - Accent2 7 4 2 2 2" xfId="36985" xr:uid="{00000000-0005-0000-0000-0000C5550000}"/>
    <cellStyle name="40% - Accent2 7 4 2 3" xfId="27071" xr:uid="{00000000-0005-0000-0000-0000C6550000}"/>
    <cellStyle name="40% - Accent2 7 4 3" xfId="12196" xr:uid="{00000000-0005-0000-0000-0000C7550000}"/>
    <cellStyle name="40% - Accent2 7 4 3 2" xfId="32028" xr:uid="{00000000-0005-0000-0000-0000C8550000}"/>
    <cellStyle name="40% - Accent2 7 4 4" xfId="22114" xr:uid="{00000000-0005-0000-0000-0000C9550000}"/>
    <cellStyle name="40% - Accent2 7 5" xfId="903" xr:uid="{00000000-0005-0000-0000-0000CA550000}"/>
    <cellStyle name="40% - Accent2 7 5 2" xfId="5879" xr:uid="{00000000-0005-0000-0000-0000CB550000}"/>
    <cellStyle name="40% - Accent2 7 5 2 2" xfId="15793" xr:uid="{00000000-0005-0000-0000-0000CC550000}"/>
    <cellStyle name="40% - Accent2 7 5 2 2 2" xfId="35625" xr:uid="{00000000-0005-0000-0000-0000CD550000}"/>
    <cellStyle name="40% - Accent2 7 5 2 3" xfId="25711" xr:uid="{00000000-0005-0000-0000-0000CE550000}"/>
    <cellStyle name="40% - Accent2 7 5 3" xfId="10836" xr:uid="{00000000-0005-0000-0000-0000CF550000}"/>
    <cellStyle name="40% - Accent2 7 5 3 2" xfId="30668" xr:uid="{00000000-0005-0000-0000-0000D0550000}"/>
    <cellStyle name="40% - Accent2 7 5 4" xfId="20754" xr:uid="{00000000-0005-0000-0000-0000D1550000}"/>
    <cellStyle name="40% - Accent2 7 6" xfId="4204" xr:uid="{00000000-0005-0000-0000-0000D2550000}"/>
    <cellStyle name="40% - Accent2 7 6 2" xfId="9161" xr:uid="{00000000-0005-0000-0000-0000D3550000}"/>
    <cellStyle name="40% - Accent2 7 6 2 2" xfId="19075" xr:uid="{00000000-0005-0000-0000-0000D4550000}"/>
    <cellStyle name="40% - Accent2 7 6 2 2 2" xfId="38907" xr:uid="{00000000-0005-0000-0000-0000D5550000}"/>
    <cellStyle name="40% - Accent2 7 6 2 3" xfId="28993" xr:uid="{00000000-0005-0000-0000-0000D6550000}"/>
    <cellStyle name="40% - Accent2 7 6 3" xfId="14118" xr:uid="{00000000-0005-0000-0000-0000D7550000}"/>
    <cellStyle name="40% - Accent2 7 6 3 2" xfId="33950" xr:uid="{00000000-0005-0000-0000-0000D8550000}"/>
    <cellStyle name="40% - Accent2 7 6 4" xfId="24036" xr:uid="{00000000-0005-0000-0000-0000D9550000}"/>
    <cellStyle name="40% - Accent2 7 7" xfId="4762" xr:uid="{00000000-0005-0000-0000-0000DA550000}"/>
    <cellStyle name="40% - Accent2 7 7 2" xfId="9719" xr:uid="{00000000-0005-0000-0000-0000DB550000}"/>
    <cellStyle name="40% - Accent2 7 7 2 2" xfId="19633" xr:uid="{00000000-0005-0000-0000-0000DC550000}"/>
    <cellStyle name="40% - Accent2 7 7 2 2 2" xfId="39465" xr:uid="{00000000-0005-0000-0000-0000DD550000}"/>
    <cellStyle name="40% - Accent2 7 7 2 3" xfId="29551" xr:uid="{00000000-0005-0000-0000-0000DE550000}"/>
    <cellStyle name="40% - Accent2 7 7 3" xfId="14676" xr:uid="{00000000-0005-0000-0000-0000DF550000}"/>
    <cellStyle name="40% - Accent2 7 7 3 2" xfId="34508" xr:uid="{00000000-0005-0000-0000-0000E0550000}"/>
    <cellStyle name="40% - Accent2 7 7 4" xfId="24594" xr:uid="{00000000-0005-0000-0000-0000E1550000}"/>
    <cellStyle name="40% - Accent2 7 8" xfId="5320" xr:uid="{00000000-0005-0000-0000-0000E2550000}"/>
    <cellStyle name="40% - Accent2 7 8 2" xfId="15234" xr:uid="{00000000-0005-0000-0000-0000E3550000}"/>
    <cellStyle name="40% - Accent2 7 8 2 2" xfId="35066" xr:uid="{00000000-0005-0000-0000-0000E4550000}"/>
    <cellStyle name="40% - Accent2 7 8 3" xfId="25152" xr:uid="{00000000-0005-0000-0000-0000E5550000}"/>
    <cellStyle name="40% - Accent2 7 9" xfId="10277" xr:uid="{00000000-0005-0000-0000-0000E6550000}"/>
    <cellStyle name="40% - Accent2 7 9 2" xfId="30109" xr:uid="{00000000-0005-0000-0000-0000E7550000}"/>
    <cellStyle name="40% - Accent2 8" xfId="1183" xr:uid="{00000000-0005-0000-0000-0000E8550000}"/>
    <cellStyle name="40% - Accent2 8 2" xfId="3203" xr:uid="{00000000-0005-0000-0000-0000E9550000}"/>
    <cellStyle name="40% - Accent2 8 2 2" xfId="8160" xr:uid="{00000000-0005-0000-0000-0000EA550000}"/>
    <cellStyle name="40% - Accent2 8 2 2 2" xfId="18074" xr:uid="{00000000-0005-0000-0000-0000EB550000}"/>
    <cellStyle name="40% - Accent2 8 2 2 2 2" xfId="37906" xr:uid="{00000000-0005-0000-0000-0000EC550000}"/>
    <cellStyle name="40% - Accent2 8 2 2 3" xfId="27992" xr:uid="{00000000-0005-0000-0000-0000ED550000}"/>
    <cellStyle name="40% - Accent2 8 2 3" xfId="13117" xr:uid="{00000000-0005-0000-0000-0000EE550000}"/>
    <cellStyle name="40% - Accent2 8 2 3 2" xfId="32949" xr:uid="{00000000-0005-0000-0000-0000EF550000}"/>
    <cellStyle name="40% - Accent2 8 2 4" xfId="23035" xr:uid="{00000000-0005-0000-0000-0000F0550000}"/>
    <cellStyle name="40% - Accent2 8 3" xfId="6158" xr:uid="{00000000-0005-0000-0000-0000F1550000}"/>
    <cellStyle name="40% - Accent2 8 3 2" xfId="16072" xr:uid="{00000000-0005-0000-0000-0000F2550000}"/>
    <cellStyle name="40% - Accent2 8 3 2 2" xfId="35904" xr:uid="{00000000-0005-0000-0000-0000F3550000}"/>
    <cellStyle name="40% - Accent2 8 3 3" xfId="25990" xr:uid="{00000000-0005-0000-0000-0000F4550000}"/>
    <cellStyle name="40% - Accent2 8 4" xfId="11115" xr:uid="{00000000-0005-0000-0000-0000F5550000}"/>
    <cellStyle name="40% - Accent2 8 4 2" xfId="30947" xr:uid="{00000000-0005-0000-0000-0000F6550000}"/>
    <cellStyle name="40% - Accent2 8 5" xfId="21033" xr:uid="{00000000-0005-0000-0000-0000F7550000}"/>
    <cellStyle name="40% - Accent2 9" xfId="2637" xr:uid="{00000000-0005-0000-0000-0000F8550000}"/>
    <cellStyle name="40% - Accent2 9 2" xfId="7602" xr:uid="{00000000-0005-0000-0000-0000F9550000}"/>
    <cellStyle name="40% - Accent2 9 2 2" xfId="17516" xr:uid="{00000000-0005-0000-0000-0000FA550000}"/>
    <cellStyle name="40% - Accent2 9 2 2 2" xfId="37348" xr:uid="{00000000-0005-0000-0000-0000FB550000}"/>
    <cellStyle name="40% - Accent2 9 2 3" xfId="27434" xr:uid="{00000000-0005-0000-0000-0000FC550000}"/>
    <cellStyle name="40% - Accent2 9 3" xfId="12559" xr:uid="{00000000-0005-0000-0000-0000FD550000}"/>
    <cellStyle name="40% - Accent2 9 3 2" xfId="32391" xr:uid="{00000000-0005-0000-0000-0000FE550000}"/>
    <cellStyle name="40% - Accent2 9 4" xfId="22477" xr:uid="{00000000-0005-0000-0000-0000FF550000}"/>
    <cellStyle name="40% - Accent3" xfId="30" builtinId="39" customBuiltin="1"/>
    <cellStyle name="40% - Accent3 10" xfId="1915" xr:uid="{00000000-0005-0000-0000-000001560000}"/>
    <cellStyle name="40% - Accent3 10 2" xfId="6882" xr:uid="{00000000-0005-0000-0000-000002560000}"/>
    <cellStyle name="40% - Accent3 10 2 2" xfId="16796" xr:uid="{00000000-0005-0000-0000-000003560000}"/>
    <cellStyle name="40% - Accent3 10 2 2 2" xfId="36628" xr:uid="{00000000-0005-0000-0000-000004560000}"/>
    <cellStyle name="40% - Accent3 10 2 3" xfId="26714" xr:uid="{00000000-0005-0000-0000-000005560000}"/>
    <cellStyle name="40% - Accent3 10 3" xfId="11839" xr:uid="{00000000-0005-0000-0000-000006560000}"/>
    <cellStyle name="40% - Accent3 10 3 2" xfId="31671" xr:uid="{00000000-0005-0000-0000-000007560000}"/>
    <cellStyle name="40% - Accent3 10 4" xfId="21757" xr:uid="{00000000-0005-0000-0000-000008560000}"/>
    <cellStyle name="40% - Accent3 11" xfId="625" xr:uid="{00000000-0005-0000-0000-000009560000}"/>
    <cellStyle name="40% - Accent3 11 2" xfId="5602" xr:uid="{00000000-0005-0000-0000-00000A560000}"/>
    <cellStyle name="40% - Accent3 11 2 2" xfId="15516" xr:uid="{00000000-0005-0000-0000-00000B560000}"/>
    <cellStyle name="40% - Accent3 11 2 2 2" xfId="35348" xr:uid="{00000000-0005-0000-0000-00000C560000}"/>
    <cellStyle name="40% - Accent3 11 2 3" xfId="25434" xr:uid="{00000000-0005-0000-0000-00000D560000}"/>
    <cellStyle name="40% - Accent3 11 3" xfId="10559" xr:uid="{00000000-0005-0000-0000-00000E560000}"/>
    <cellStyle name="40% - Accent3 11 3 2" xfId="30391" xr:uid="{00000000-0005-0000-0000-00000F560000}"/>
    <cellStyle name="40% - Accent3 11 4" xfId="20477" xr:uid="{00000000-0005-0000-0000-000010560000}"/>
    <cellStyle name="40% - Accent3 12" xfId="3927" xr:uid="{00000000-0005-0000-0000-000011560000}"/>
    <cellStyle name="40% - Accent3 12 2" xfId="8884" xr:uid="{00000000-0005-0000-0000-000012560000}"/>
    <cellStyle name="40% - Accent3 12 2 2" xfId="18798" xr:uid="{00000000-0005-0000-0000-000013560000}"/>
    <cellStyle name="40% - Accent3 12 2 2 2" xfId="38630" xr:uid="{00000000-0005-0000-0000-000014560000}"/>
    <cellStyle name="40% - Accent3 12 2 3" xfId="28716" xr:uid="{00000000-0005-0000-0000-000015560000}"/>
    <cellStyle name="40% - Accent3 12 3" xfId="13841" xr:uid="{00000000-0005-0000-0000-000016560000}"/>
    <cellStyle name="40% - Accent3 12 3 2" xfId="33673" xr:uid="{00000000-0005-0000-0000-000017560000}"/>
    <cellStyle name="40% - Accent3 12 4" xfId="23759" xr:uid="{00000000-0005-0000-0000-000018560000}"/>
    <cellStyle name="40% - Accent3 13" xfId="4485" xr:uid="{00000000-0005-0000-0000-000019560000}"/>
    <cellStyle name="40% - Accent3 13 2" xfId="9442" xr:uid="{00000000-0005-0000-0000-00001A560000}"/>
    <cellStyle name="40% - Accent3 13 2 2" xfId="19356" xr:uid="{00000000-0005-0000-0000-00001B560000}"/>
    <cellStyle name="40% - Accent3 13 2 2 2" xfId="39188" xr:uid="{00000000-0005-0000-0000-00001C560000}"/>
    <cellStyle name="40% - Accent3 13 2 3" xfId="29274" xr:uid="{00000000-0005-0000-0000-00001D560000}"/>
    <cellStyle name="40% - Accent3 13 3" xfId="14399" xr:uid="{00000000-0005-0000-0000-00001E560000}"/>
    <cellStyle name="40% - Accent3 13 3 2" xfId="34231" xr:uid="{00000000-0005-0000-0000-00001F560000}"/>
    <cellStyle name="40% - Accent3 13 4" xfId="24317" xr:uid="{00000000-0005-0000-0000-000020560000}"/>
    <cellStyle name="40% - Accent3 14" xfId="5043" xr:uid="{00000000-0005-0000-0000-000021560000}"/>
    <cellStyle name="40% - Accent3 14 2" xfId="14957" xr:uid="{00000000-0005-0000-0000-000022560000}"/>
    <cellStyle name="40% - Accent3 14 2 2" xfId="34789" xr:uid="{00000000-0005-0000-0000-000023560000}"/>
    <cellStyle name="40% - Accent3 14 3" xfId="24875" xr:uid="{00000000-0005-0000-0000-000024560000}"/>
    <cellStyle name="40% - Accent3 15" xfId="10000" xr:uid="{00000000-0005-0000-0000-000025560000}"/>
    <cellStyle name="40% - Accent3 15 2" xfId="29832" xr:uid="{00000000-0005-0000-0000-000026560000}"/>
    <cellStyle name="40% - Accent3 16" xfId="19915" xr:uid="{00000000-0005-0000-0000-000027560000}"/>
    <cellStyle name="40% - Accent3 2" xfId="72" xr:uid="{00000000-0005-0000-0000-000028560000}"/>
    <cellStyle name="40% - Accent3 2 10" xfId="638" xr:uid="{00000000-0005-0000-0000-000029560000}"/>
    <cellStyle name="40% - Accent3 2 10 2" xfId="5615" xr:uid="{00000000-0005-0000-0000-00002A560000}"/>
    <cellStyle name="40% - Accent3 2 10 2 2" xfId="15529" xr:uid="{00000000-0005-0000-0000-00002B560000}"/>
    <cellStyle name="40% - Accent3 2 10 2 2 2" xfId="35361" xr:uid="{00000000-0005-0000-0000-00002C560000}"/>
    <cellStyle name="40% - Accent3 2 10 2 3" xfId="25447" xr:uid="{00000000-0005-0000-0000-00002D560000}"/>
    <cellStyle name="40% - Accent3 2 10 3" xfId="10572" xr:uid="{00000000-0005-0000-0000-00002E560000}"/>
    <cellStyle name="40% - Accent3 2 10 3 2" xfId="30404" xr:uid="{00000000-0005-0000-0000-00002F560000}"/>
    <cellStyle name="40% - Accent3 2 10 4" xfId="20490" xr:uid="{00000000-0005-0000-0000-000030560000}"/>
    <cellStyle name="40% - Accent3 2 11" xfId="3940" xr:uid="{00000000-0005-0000-0000-000031560000}"/>
    <cellStyle name="40% - Accent3 2 11 2" xfId="8897" xr:uid="{00000000-0005-0000-0000-000032560000}"/>
    <cellStyle name="40% - Accent3 2 11 2 2" xfId="18811" xr:uid="{00000000-0005-0000-0000-000033560000}"/>
    <cellStyle name="40% - Accent3 2 11 2 2 2" xfId="38643" xr:uid="{00000000-0005-0000-0000-000034560000}"/>
    <cellStyle name="40% - Accent3 2 11 2 3" xfId="28729" xr:uid="{00000000-0005-0000-0000-000035560000}"/>
    <cellStyle name="40% - Accent3 2 11 3" xfId="13854" xr:uid="{00000000-0005-0000-0000-000036560000}"/>
    <cellStyle name="40% - Accent3 2 11 3 2" xfId="33686" xr:uid="{00000000-0005-0000-0000-000037560000}"/>
    <cellStyle name="40% - Accent3 2 11 4" xfId="23772" xr:uid="{00000000-0005-0000-0000-000038560000}"/>
    <cellStyle name="40% - Accent3 2 12" xfId="4498" xr:uid="{00000000-0005-0000-0000-000039560000}"/>
    <cellStyle name="40% - Accent3 2 12 2" xfId="9455" xr:uid="{00000000-0005-0000-0000-00003A560000}"/>
    <cellStyle name="40% - Accent3 2 12 2 2" xfId="19369" xr:uid="{00000000-0005-0000-0000-00003B560000}"/>
    <cellStyle name="40% - Accent3 2 12 2 2 2" xfId="39201" xr:uid="{00000000-0005-0000-0000-00003C560000}"/>
    <cellStyle name="40% - Accent3 2 12 2 3" xfId="29287" xr:uid="{00000000-0005-0000-0000-00003D560000}"/>
    <cellStyle name="40% - Accent3 2 12 3" xfId="14412" xr:uid="{00000000-0005-0000-0000-00003E560000}"/>
    <cellStyle name="40% - Accent3 2 12 3 2" xfId="34244" xr:uid="{00000000-0005-0000-0000-00003F560000}"/>
    <cellStyle name="40% - Accent3 2 12 4" xfId="24330" xr:uid="{00000000-0005-0000-0000-000040560000}"/>
    <cellStyle name="40% - Accent3 2 13" xfId="5056" xr:uid="{00000000-0005-0000-0000-000041560000}"/>
    <cellStyle name="40% - Accent3 2 13 2" xfId="14970" xr:uid="{00000000-0005-0000-0000-000042560000}"/>
    <cellStyle name="40% - Accent3 2 13 2 2" xfId="34802" xr:uid="{00000000-0005-0000-0000-000043560000}"/>
    <cellStyle name="40% - Accent3 2 13 3" xfId="24888" xr:uid="{00000000-0005-0000-0000-000044560000}"/>
    <cellStyle name="40% - Accent3 2 14" xfId="10013" xr:uid="{00000000-0005-0000-0000-000045560000}"/>
    <cellStyle name="40% - Accent3 2 14 2" xfId="29845" xr:uid="{00000000-0005-0000-0000-000046560000}"/>
    <cellStyle name="40% - Accent3 2 15" xfId="19931" xr:uid="{00000000-0005-0000-0000-000047560000}"/>
    <cellStyle name="40% - Accent3 2 2" xfId="111" xr:uid="{00000000-0005-0000-0000-000048560000}"/>
    <cellStyle name="40% - Accent3 2 2 10" xfId="4537" xr:uid="{00000000-0005-0000-0000-000049560000}"/>
    <cellStyle name="40% - Accent3 2 2 10 2" xfId="9494" xr:uid="{00000000-0005-0000-0000-00004A560000}"/>
    <cellStyle name="40% - Accent3 2 2 10 2 2" xfId="19408" xr:uid="{00000000-0005-0000-0000-00004B560000}"/>
    <cellStyle name="40% - Accent3 2 2 10 2 2 2" xfId="39240" xr:uid="{00000000-0005-0000-0000-00004C560000}"/>
    <cellStyle name="40% - Accent3 2 2 10 2 3" xfId="29326" xr:uid="{00000000-0005-0000-0000-00004D560000}"/>
    <cellStyle name="40% - Accent3 2 2 10 3" xfId="14451" xr:uid="{00000000-0005-0000-0000-00004E560000}"/>
    <cellStyle name="40% - Accent3 2 2 10 3 2" xfId="34283" xr:uid="{00000000-0005-0000-0000-00004F560000}"/>
    <cellStyle name="40% - Accent3 2 2 10 4" xfId="24369" xr:uid="{00000000-0005-0000-0000-000050560000}"/>
    <cellStyle name="40% - Accent3 2 2 11" xfId="5095" xr:uid="{00000000-0005-0000-0000-000051560000}"/>
    <cellStyle name="40% - Accent3 2 2 11 2" xfId="15009" xr:uid="{00000000-0005-0000-0000-000052560000}"/>
    <cellStyle name="40% - Accent3 2 2 11 2 2" xfId="34841" xr:uid="{00000000-0005-0000-0000-000053560000}"/>
    <cellStyle name="40% - Accent3 2 2 11 3" xfId="24927" xr:uid="{00000000-0005-0000-0000-000054560000}"/>
    <cellStyle name="40% - Accent3 2 2 12" xfId="10052" xr:uid="{00000000-0005-0000-0000-000055560000}"/>
    <cellStyle name="40% - Accent3 2 2 12 2" xfId="29884" xr:uid="{00000000-0005-0000-0000-000056560000}"/>
    <cellStyle name="40% - Accent3 2 2 13" xfId="19970" xr:uid="{00000000-0005-0000-0000-000057560000}"/>
    <cellStyle name="40% - Accent3 2 2 2" xfId="179" xr:uid="{00000000-0005-0000-0000-000058560000}"/>
    <cellStyle name="40% - Accent3 2 2 2 10" xfId="5161" xr:uid="{00000000-0005-0000-0000-000059560000}"/>
    <cellStyle name="40% - Accent3 2 2 2 10 2" xfId="15075" xr:uid="{00000000-0005-0000-0000-00005A560000}"/>
    <cellStyle name="40% - Accent3 2 2 2 10 2 2" xfId="34907" xr:uid="{00000000-0005-0000-0000-00005B560000}"/>
    <cellStyle name="40% - Accent3 2 2 2 10 3" xfId="24993" xr:uid="{00000000-0005-0000-0000-00005C560000}"/>
    <cellStyle name="40% - Accent3 2 2 2 11" xfId="10118" xr:uid="{00000000-0005-0000-0000-00005D560000}"/>
    <cellStyle name="40% - Accent3 2 2 2 11 2" xfId="29950" xr:uid="{00000000-0005-0000-0000-00005E560000}"/>
    <cellStyle name="40% - Accent3 2 2 2 12" xfId="20036" xr:uid="{00000000-0005-0000-0000-00005F560000}"/>
    <cellStyle name="40% - Accent3 2 2 2 2" xfId="319" xr:uid="{00000000-0005-0000-0000-000060560000}"/>
    <cellStyle name="40% - Accent3 2 2 2 2 10" xfId="10257" xr:uid="{00000000-0005-0000-0000-000061560000}"/>
    <cellStyle name="40% - Accent3 2 2 2 2 10 2" xfId="30089" xr:uid="{00000000-0005-0000-0000-000062560000}"/>
    <cellStyle name="40% - Accent3 2 2 2 2 11" xfId="20175" xr:uid="{00000000-0005-0000-0000-000063560000}"/>
    <cellStyle name="40% - Accent3 2 2 2 2 2" xfId="601" xr:uid="{00000000-0005-0000-0000-000064560000}"/>
    <cellStyle name="40% - Accent3 2 2 2 2 2 10" xfId="20454" xr:uid="{00000000-0005-0000-0000-000065560000}"/>
    <cellStyle name="40% - Accent3 2 2 2 2 2 2" xfId="1866" xr:uid="{00000000-0005-0000-0000-000066560000}"/>
    <cellStyle name="40% - Accent3 2 2 2 2 2 2 2" xfId="3879" xr:uid="{00000000-0005-0000-0000-000067560000}"/>
    <cellStyle name="40% - Accent3 2 2 2 2 2 2 2 2" xfId="8836" xr:uid="{00000000-0005-0000-0000-000068560000}"/>
    <cellStyle name="40% - Accent3 2 2 2 2 2 2 2 2 2" xfId="18750" xr:uid="{00000000-0005-0000-0000-000069560000}"/>
    <cellStyle name="40% - Accent3 2 2 2 2 2 2 2 2 2 2" xfId="38582" xr:uid="{00000000-0005-0000-0000-00006A560000}"/>
    <cellStyle name="40% - Accent3 2 2 2 2 2 2 2 2 3" xfId="28668" xr:uid="{00000000-0005-0000-0000-00006B560000}"/>
    <cellStyle name="40% - Accent3 2 2 2 2 2 2 2 3" xfId="13793" xr:uid="{00000000-0005-0000-0000-00006C560000}"/>
    <cellStyle name="40% - Accent3 2 2 2 2 2 2 2 3 2" xfId="33625" xr:uid="{00000000-0005-0000-0000-00006D560000}"/>
    <cellStyle name="40% - Accent3 2 2 2 2 2 2 2 4" xfId="23711" xr:uid="{00000000-0005-0000-0000-00006E560000}"/>
    <cellStyle name="40% - Accent3 2 2 2 2 2 2 3" xfId="6834" xr:uid="{00000000-0005-0000-0000-00006F560000}"/>
    <cellStyle name="40% - Accent3 2 2 2 2 2 2 3 2" xfId="16748" xr:uid="{00000000-0005-0000-0000-000070560000}"/>
    <cellStyle name="40% - Accent3 2 2 2 2 2 2 3 2 2" xfId="36580" xr:uid="{00000000-0005-0000-0000-000071560000}"/>
    <cellStyle name="40% - Accent3 2 2 2 2 2 2 3 3" xfId="26666" xr:uid="{00000000-0005-0000-0000-000072560000}"/>
    <cellStyle name="40% - Accent3 2 2 2 2 2 2 4" xfId="11791" xr:uid="{00000000-0005-0000-0000-000073560000}"/>
    <cellStyle name="40% - Accent3 2 2 2 2 2 2 4 2" xfId="31623" xr:uid="{00000000-0005-0000-0000-000074560000}"/>
    <cellStyle name="40% - Accent3 2 2 2 2 2 2 5" xfId="21709" xr:uid="{00000000-0005-0000-0000-000075560000}"/>
    <cellStyle name="40% - Accent3 2 2 2 2 2 3" xfId="3183" xr:uid="{00000000-0005-0000-0000-000076560000}"/>
    <cellStyle name="40% - Accent3 2 2 2 2 2 3 2" xfId="8140" xr:uid="{00000000-0005-0000-0000-000077560000}"/>
    <cellStyle name="40% - Accent3 2 2 2 2 2 3 2 2" xfId="18054" xr:uid="{00000000-0005-0000-0000-000078560000}"/>
    <cellStyle name="40% - Accent3 2 2 2 2 2 3 2 2 2" xfId="37886" xr:uid="{00000000-0005-0000-0000-000079560000}"/>
    <cellStyle name="40% - Accent3 2 2 2 2 2 3 2 3" xfId="27972" xr:uid="{00000000-0005-0000-0000-00007A560000}"/>
    <cellStyle name="40% - Accent3 2 2 2 2 2 3 3" xfId="13097" xr:uid="{00000000-0005-0000-0000-00007B560000}"/>
    <cellStyle name="40% - Accent3 2 2 2 2 2 3 3 2" xfId="32929" xr:uid="{00000000-0005-0000-0000-00007C560000}"/>
    <cellStyle name="40% - Accent3 2 2 2 2 2 3 4" xfId="23015" xr:uid="{00000000-0005-0000-0000-00007D560000}"/>
    <cellStyle name="40% - Accent3 2 2 2 2 2 4" xfId="2589" xr:uid="{00000000-0005-0000-0000-00007E560000}"/>
    <cellStyle name="40% - Accent3 2 2 2 2 2 4 2" xfId="7556" xr:uid="{00000000-0005-0000-0000-00007F560000}"/>
    <cellStyle name="40% - Accent3 2 2 2 2 2 4 2 2" xfId="17470" xr:uid="{00000000-0005-0000-0000-000080560000}"/>
    <cellStyle name="40% - Accent3 2 2 2 2 2 4 2 2 2" xfId="37302" xr:uid="{00000000-0005-0000-0000-000081560000}"/>
    <cellStyle name="40% - Accent3 2 2 2 2 2 4 2 3" xfId="27388" xr:uid="{00000000-0005-0000-0000-000082560000}"/>
    <cellStyle name="40% - Accent3 2 2 2 2 2 4 3" xfId="12513" xr:uid="{00000000-0005-0000-0000-000083560000}"/>
    <cellStyle name="40% - Accent3 2 2 2 2 2 4 3 2" xfId="32345" xr:uid="{00000000-0005-0000-0000-000084560000}"/>
    <cellStyle name="40% - Accent3 2 2 2 2 2 4 4" xfId="22431" xr:uid="{00000000-0005-0000-0000-000085560000}"/>
    <cellStyle name="40% - Accent3 2 2 2 2 2 5" xfId="1162" xr:uid="{00000000-0005-0000-0000-000086560000}"/>
    <cellStyle name="40% - Accent3 2 2 2 2 2 5 2" xfId="6138" xr:uid="{00000000-0005-0000-0000-000087560000}"/>
    <cellStyle name="40% - Accent3 2 2 2 2 2 5 2 2" xfId="16052" xr:uid="{00000000-0005-0000-0000-000088560000}"/>
    <cellStyle name="40% - Accent3 2 2 2 2 2 5 2 2 2" xfId="35884" xr:uid="{00000000-0005-0000-0000-000089560000}"/>
    <cellStyle name="40% - Accent3 2 2 2 2 2 5 2 3" xfId="25970" xr:uid="{00000000-0005-0000-0000-00008A560000}"/>
    <cellStyle name="40% - Accent3 2 2 2 2 2 5 3" xfId="11095" xr:uid="{00000000-0005-0000-0000-00008B560000}"/>
    <cellStyle name="40% - Accent3 2 2 2 2 2 5 3 2" xfId="30927" xr:uid="{00000000-0005-0000-0000-00008C560000}"/>
    <cellStyle name="40% - Accent3 2 2 2 2 2 5 4" xfId="21013" xr:uid="{00000000-0005-0000-0000-00008D560000}"/>
    <cellStyle name="40% - Accent3 2 2 2 2 2 6" xfId="4463" xr:uid="{00000000-0005-0000-0000-00008E560000}"/>
    <cellStyle name="40% - Accent3 2 2 2 2 2 6 2" xfId="9420" xr:uid="{00000000-0005-0000-0000-00008F560000}"/>
    <cellStyle name="40% - Accent3 2 2 2 2 2 6 2 2" xfId="19334" xr:uid="{00000000-0005-0000-0000-000090560000}"/>
    <cellStyle name="40% - Accent3 2 2 2 2 2 6 2 2 2" xfId="39166" xr:uid="{00000000-0005-0000-0000-000091560000}"/>
    <cellStyle name="40% - Accent3 2 2 2 2 2 6 2 3" xfId="29252" xr:uid="{00000000-0005-0000-0000-000092560000}"/>
    <cellStyle name="40% - Accent3 2 2 2 2 2 6 3" xfId="14377" xr:uid="{00000000-0005-0000-0000-000093560000}"/>
    <cellStyle name="40% - Accent3 2 2 2 2 2 6 3 2" xfId="34209" xr:uid="{00000000-0005-0000-0000-000094560000}"/>
    <cellStyle name="40% - Accent3 2 2 2 2 2 6 4" xfId="24295" xr:uid="{00000000-0005-0000-0000-000095560000}"/>
    <cellStyle name="40% - Accent3 2 2 2 2 2 7" xfId="5021" xr:uid="{00000000-0005-0000-0000-000096560000}"/>
    <cellStyle name="40% - Accent3 2 2 2 2 2 7 2" xfId="9978" xr:uid="{00000000-0005-0000-0000-000097560000}"/>
    <cellStyle name="40% - Accent3 2 2 2 2 2 7 2 2" xfId="19892" xr:uid="{00000000-0005-0000-0000-000098560000}"/>
    <cellStyle name="40% - Accent3 2 2 2 2 2 7 2 2 2" xfId="39724" xr:uid="{00000000-0005-0000-0000-000099560000}"/>
    <cellStyle name="40% - Accent3 2 2 2 2 2 7 2 3" xfId="29810" xr:uid="{00000000-0005-0000-0000-00009A560000}"/>
    <cellStyle name="40% - Accent3 2 2 2 2 2 7 3" xfId="14935" xr:uid="{00000000-0005-0000-0000-00009B560000}"/>
    <cellStyle name="40% - Accent3 2 2 2 2 2 7 3 2" xfId="34767" xr:uid="{00000000-0005-0000-0000-00009C560000}"/>
    <cellStyle name="40% - Accent3 2 2 2 2 2 7 4" xfId="24853" xr:uid="{00000000-0005-0000-0000-00009D560000}"/>
    <cellStyle name="40% - Accent3 2 2 2 2 2 8" xfId="5579" xr:uid="{00000000-0005-0000-0000-00009E560000}"/>
    <cellStyle name="40% - Accent3 2 2 2 2 2 8 2" xfId="15493" xr:uid="{00000000-0005-0000-0000-00009F560000}"/>
    <cellStyle name="40% - Accent3 2 2 2 2 2 8 2 2" xfId="35325" xr:uid="{00000000-0005-0000-0000-0000A0560000}"/>
    <cellStyle name="40% - Accent3 2 2 2 2 2 8 3" xfId="25411" xr:uid="{00000000-0005-0000-0000-0000A1560000}"/>
    <cellStyle name="40% - Accent3 2 2 2 2 2 9" xfId="10536" xr:uid="{00000000-0005-0000-0000-0000A2560000}"/>
    <cellStyle name="40% - Accent3 2 2 2 2 2 9 2" xfId="30368" xr:uid="{00000000-0005-0000-0000-0000A3560000}"/>
    <cellStyle name="40% - Accent3 2 2 2 2 3" xfId="1507" xr:uid="{00000000-0005-0000-0000-0000A4560000}"/>
    <cellStyle name="40% - Accent3 2 2 2 2 3 2" xfId="3520" xr:uid="{00000000-0005-0000-0000-0000A5560000}"/>
    <cellStyle name="40% - Accent3 2 2 2 2 3 2 2" xfId="8477" xr:uid="{00000000-0005-0000-0000-0000A6560000}"/>
    <cellStyle name="40% - Accent3 2 2 2 2 3 2 2 2" xfId="18391" xr:uid="{00000000-0005-0000-0000-0000A7560000}"/>
    <cellStyle name="40% - Accent3 2 2 2 2 3 2 2 2 2" xfId="38223" xr:uid="{00000000-0005-0000-0000-0000A8560000}"/>
    <cellStyle name="40% - Accent3 2 2 2 2 3 2 2 3" xfId="28309" xr:uid="{00000000-0005-0000-0000-0000A9560000}"/>
    <cellStyle name="40% - Accent3 2 2 2 2 3 2 3" xfId="13434" xr:uid="{00000000-0005-0000-0000-0000AA560000}"/>
    <cellStyle name="40% - Accent3 2 2 2 2 3 2 3 2" xfId="33266" xr:uid="{00000000-0005-0000-0000-0000AB560000}"/>
    <cellStyle name="40% - Accent3 2 2 2 2 3 2 4" xfId="23352" xr:uid="{00000000-0005-0000-0000-0000AC560000}"/>
    <cellStyle name="40% - Accent3 2 2 2 2 3 3" xfId="6475" xr:uid="{00000000-0005-0000-0000-0000AD560000}"/>
    <cellStyle name="40% - Accent3 2 2 2 2 3 3 2" xfId="16389" xr:uid="{00000000-0005-0000-0000-0000AE560000}"/>
    <cellStyle name="40% - Accent3 2 2 2 2 3 3 2 2" xfId="36221" xr:uid="{00000000-0005-0000-0000-0000AF560000}"/>
    <cellStyle name="40% - Accent3 2 2 2 2 3 3 3" xfId="26307" xr:uid="{00000000-0005-0000-0000-0000B0560000}"/>
    <cellStyle name="40% - Accent3 2 2 2 2 3 4" xfId="11432" xr:uid="{00000000-0005-0000-0000-0000B1560000}"/>
    <cellStyle name="40% - Accent3 2 2 2 2 3 4 2" xfId="31264" xr:uid="{00000000-0005-0000-0000-0000B2560000}"/>
    <cellStyle name="40% - Accent3 2 2 2 2 3 5" xfId="21350" xr:uid="{00000000-0005-0000-0000-0000B3560000}"/>
    <cellStyle name="40% - Accent3 2 2 2 2 4" xfId="2902" xr:uid="{00000000-0005-0000-0000-0000B4560000}"/>
    <cellStyle name="40% - Accent3 2 2 2 2 4 2" xfId="7861" xr:uid="{00000000-0005-0000-0000-0000B5560000}"/>
    <cellStyle name="40% - Accent3 2 2 2 2 4 2 2" xfId="17775" xr:uid="{00000000-0005-0000-0000-0000B6560000}"/>
    <cellStyle name="40% - Accent3 2 2 2 2 4 2 2 2" xfId="37607" xr:uid="{00000000-0005-0000-0000-0000B7560000}"/>
    <cellStyle name="40% - Accent3 2 2 2 2 4 2 3" xfId="27693" xr:uid="{00000000-0005-0000-0000-0000B8560000}"/>
    <cellStyle name="40% - Accent3 2 2 2 2 4 3" xfId="12818" xr:uid="{00000000-0005-0000-0000-0000B9560000}"/>
    <cellStyle name="40% - Accent3 2 2 2 2 4 3 2" xfId="32650" xr:uid="{00000000-0005-0000-0000-0000BA560000}"/>
    <cellStyle name="40% - Accent3 2 2 2 2 4 4" xfId="22736" xr:uid="{00000000-0005-0000-0000-0000BB560000}"/>
    <cellStyle name="40% - Accent3 2 2 2 2 5" xfId="2230" xr:uid="{00000000-0005-0000-0000-0000BC560000}"/>
    <cellStyle name="40% - Accent3 2 2 2 2 5 2" xfId="7197" xr:uid="{00000000-0005-0000-0000-0000BD560000}"/>
    <cellStyle name="40% - Accent3 2 2 2 2 5 2 2" xfId="17111" xr:uid="{00000000-0005-0000-0000-0000BE560000}"/>
    <cellStyle name="40% - Accent3 2 2 2 2 5 2 2 2" xfId="36943" xr:uid="{00000000-0005-0000-0000-0000BF560000}"/>
    <cellStyle name="40% - Accent3 2 2 2 2 5 2 3" xfId="27029" xr:uid="{00000000-0005-0000-0000-0000C0560000}"/>
    <cellStyle name="40% - Accent3 2 2 2 2 5 3" xfId="12154" xr:uid="{00000000-0005-0000-0000-0000C1560000}"/>
    <cellStyle name="40% - Accent3 2 2 2 2 5 3 2" xfId="31986" xr:uid="{00000000-0005-0000-0000-0000C2560000}"/>
    <cellStyle name="40% - Accent3 2 2 2 2 5 4" xfId="22072" xr:uid="{00000000-0005-0000-0000-0000C3560000}"/>
    <cellStyle name="40% - Accent3 2 2 2 2 6" xfId="882" xr:uid="{00000000-0005-0000-0000-0000C4560000}"/>
    <cellStyle name="40% - Accent3 2 2 2 2 6 2" xfId="5859" xr:uid="{00000000-0005-0000-0000-0000C5560000}"/>
    <cellStyle name="40% - Accent3 2 2 2 2 6 2 2" xfId="15773" xr:uid="{00000000-0005-0000-0000-0000C6560000}"/>
    <cellStyle name="40% - Accent3 2 2 2 2 6 2 2 2" xfId="35605" xr:uid="{00000000-0005-0000-0000-0000C7560000}"/>
    <cellStyle name="40% - Accent3 2 2 2 2 6 2 3" xfId="25691" xr:uid="{00000000-0005-0000-0000-0000C8560000}"/>
    <cellStyle name="40% - Accent3 2 2 2 2 6 3" xfId="10816" xr:uid="{00000000-0005-0000-0000-0000C9560000}"/>
    <cellStyle name="40% - Accent3 2 2 2 2 6 3 2" xfId="30648" xr:uid="{00000000-0005-0000-0000-0000CA560000}"/>
    <cellStyle name="40% - Accent3 2 2 2 2 6 4" xfId="20734" xr:uid="{00000000-0005-0000-0000-0000CB560000}"/>
    <cellStyle name="40% - Accent3 2 2 2 2 7" xfId="4184" xr:uid="{00000000-0005-0000-0000-0000CC560000}"/>
    <cellStyle name="40% - Accent3 2 2 2 2 7 2" xfId="9141" xr:uid="{00000000-0005-0000-0000-0000CD560000}"/>
    <cellStyle name="40% - Accent3 2 2 2 2 7 2 2" xfId="19055" xr:uid="{00000000-0005-0000-0000-0000CE560000}"/>
    <cellStyle name="40% - Accent3 2 2 2 2 7 2 2 2" xfId="38887" xr:uid="{00000000-0005-0000-0000-0000CF560000}"/>
    <cellStyle name="40% - Accent3 2 2 2 2 7 2 3" xfId="28973" xr:uid="{00000000-0005-0000-0000-0000D0560000}"/>
    <cellStyle name="40% - Accent3 2 2 2 2 7 3" xfId="14098" xr:uid="{00000000-0005-0000-0000-0000D1560000}"/>
    <cellStyle name="40% - Accent3 2 2 2 2 7 3 2" xfId="33930" xr:uid="{00000000-0005-0000-0000-0000D2560000}"/>
    <cellStyle name="40% - Accent3 2 2 2 2 7 4" xfId="24016" xr:uid="{00000000-0005-0000-0000-0000D3560000}"/>
    <cellStyle name="40% - Accent3 2 2 2 2 8" xfId="4742" xr:uid="{00000000-0005-0000-0000-0000D4560000}"/>
    <cellStyle name="40% - Accent3 2 2 2 2 8 2" xfId="9699" xr:uid="{00000000-0005-0000-0000-0000D5560000}"/>
    <cellStyle name="40% - Accent3 2 2 2 2 8 2 2" xfId="19613" xr:uid="{00000000-0005-0000-0000-0000D6560000}"/>
    <cellStyle name="40% - Accent3 2 2 2 2 8 2 2 2" xfId="39445" xr:uid="{00000000-0005-0000-0000-0000D7560000}"/>
    <cellStyle name="40% - Accent3 2 2 2 2 8 2 3" xfId="29531" xr:uid="{00000000-0005-0000-0000-0000D8560000}"/>
    <cellStyle name="40% - Accent3 2 2 2 2 8 3" xfId="14656" xr:uid="{00000000-0005-0000-0000-0000D9560000}"/>
    <cellStyle name="40% - Accent3 2 2 2 2 8 3 2" xfId="34488" xr:uid="{00000000-0005-0000-0000-0000DA560000}"/>
    <cellStyle name="40% - Accent3 2 2 2 2 8 4" xfId="24574" xr:uid="{00000000-0005-0000-0000-0000DB560000}"/>
    <cellStyle name="40% - Accent3 2 2 2 2 9" xfId="5300" xr:uid="{00000000-0005-0000-0000-0000DC560000}"/>
    <cellStyle name="40% - Accent3 2 2 2 2 9 2" xfId="15214" xr:uid="{00000000-0005-0000-0000-0000DD560000}"/>
    <cellStyle name="40% - Accent3 2 2 2 2 9 2 2" xfId="35046" xr:uid="{00000000-0005-0000-0000-0000DE560000}"/>
    <cellStyle name="40% - Accent3 2 2 2 2 9 3" xfId="25132" xr:uid="{00000000-0005-0000-0000-0000DF560000}"/>
    <cellStyle name="40% - Accent3 2 2 2 3" xfId="462" xr:uid="{00000000-0005-0000-0000-0000E0560000}"/>
    <cellStyle name="40% - Accent3 2 2 2 3 10" xfId="20315" xr:uid="{00000000-0005-0000-0000-0000E1560000}"/>
    <cellStyle name="40% - Accent3 2 2 2 3 2" xfId="1686" xr:uid="{00000000-0005-0000-0000-0000E2560000}"/>
    <cellStyle name="40% - Accent3 2 2 2 3 2 2" xfId="3699" xr:uid="{00000000-0005-0000-0000-0000E3560000}"/>
    <cellStyle name="40% - Accent3 2 2 2 3 2 2 2" xfId="8656" xr:uid="{00000000-0005-0000-0000-0000E4560000}"/>
    <cellStyle name="40% - Accent3 2 2 2 3 2 2 2 2" xfId="18570" xr:uid="{00000000-0005-0000-0000-0000E5560000}"/>
    <cellStyle name="40% - Accent3 2 2 2 3 2 2 2 2 2" xfId="38402" xr:uid="{00000000-0005-0000-0000-0000E6560000}"/>
    <cellStyle name="40% - Accent3 2 2 2 3 2 2 2 3" xfId="28488" xr:uid="{00000000-0005-0000-0000-0000E7560000}"/>
    <cellStyle name="40% - Accent3 2 2 2 3 2 2 3" xfId="13613" xr:uid="{00000000-0005-0000-0000-0000E8560000}"/>
    <cellStyle name="40% - Accent3 2 2 2 3 2 2 3 2" xfId="33445" xr:uid="{00000000-0005-0000-0000-0000E9560000}"/>
    <cellStyle name="40% - Accent3 2 2 2 3 2 2 4" xfId="23531" xr:uid="{00000000-0005-0000-0000-0000EA560000}"/>
    <cellStyle name="40% - Accent3 2 2 2 3 2 3" xfId="6654" xr:uid="{00000000-0005-0000-0000-0000EB560000}"/>
    <cellStyle name="40% - Accent3 2 2 2 3 2 3 2" xfId="16568" xr:uid="{00000000-0005-0000-0000-0000EC560000}"/>
    <cellStyle name="40% - Accent3 2 2 2 3 2 3 2 2" xfId="36400" xr:uid="{00000000-0005-0000-0000-0000ED560000}"/>
    <cellStyle name="40% - Accent3 2 2 2 3 2 3 3" xfId="26486" xr:uid="{00000000-0005-0000-0000-0000EE560000}"/>
    <cellStyle name="40% - Accent3 2 2 2 3 2 4" xfId="11611" xr:uid="{00000000-0005-0000-0000-0000EF560000}"/>
    <cellStyle name="40% - Accent3 2 2 2 3 2 4 2" xfId="31443" xr:uid="{00000000-0005-0000-0000-0000F0560000}"/>
    <cellStyle name="40% - Accent3 2 2 2 3 2 5" xfId="21529" xr:uid="{00000000-0005-0000-0000-0000F1560000}"/>
    <cellStyle name="40% - Accent3 2 2 2 3 3" xfId="3044" xr:uid="{00000000-0005-0000-0000-0000F2560000}"/>
    <cellStyle name="40% - Accent3 2 2 2 3 3 2" xfId="8001" xr:uid="{00000000-0005-0000-0000-0000F3560000}"/>
    <cellStyle name="40% - Accent3 2 2 2 3 3 2 2" xfId="17915" xr:uid="{00000000-0005-0000-0000-0000F4560000}"/>
    <cellStyle name="40% - Accent3 2 2 2 3 3 2 2 2" xfId="37747" xr:uid="{00000000-0005-0000-0000-0000F5560000}"/>
    <cellStyle name="40% - Accent3 2 2 2 3 3 2 3" xfId="27833" xr:uid="{00000000-0005-0000-0000-0000F6560000}"/>
    <cellStyle name="40% - Accent3 2 2 2 3 3 3" xfId="12958" xr:uid="{00000000-0005-0000-0000-0000F7560000}"/>
    <cellStyle name="40% - Accent3 2 2 2 3 3 3 2" xfId="32790" xr:uid="{00000000-0005-0000-0000-0000F8560000}"/>
    <cellStyle name="40% - Accent3 2 2 2 3 3 4" xfId="22876" xr:uid="{00000000-0005-0000-0000-0000F9560000}"/>
    <cellStyle name="40% - Accent3 2 2 2 3 4" xfId="2409" xr:uid="{00000000-0005-0000-0000-0000FA560000}"/>
    <cellStyle name="40% - Accent3 2 2 2 3 4 2" xfId="7376" xr:uid="{00000000-0005-0000-0000-0000FB560000}"/>
    <cellStyle name="40% - Accent3 2 2 2 3 4 2 2" xfId="17290" xr:uid="{00000000-0005-0000-0000-0000FC560000}"/>
    <cellStyle name="40% - Accent3 2 2 2 3 4 2 2 2" xfId="37122" xr:uid="{00000000-0005-0000-0000-0000FD560000}"/>
    <cellStyle name="40% - Accent3 2 2 2 3 4 2 3" xfId="27208" xr:uid="{00000000-0005-0000-0000-0000FE560000}"/>
    <cellStyle name="40% - Accent3 2 2 2 3 4 3" xfId="12333" xr:uid="{00000000-0005-0000-0000-0000FF560000}"/>
    <cellStyle name="40% - Accent3 2 2 2 3 4 3 2" xfId="32165" xr:uid="{00000000-0005-0000-0000-000000570000}"/>
    <cellStyle name="40% - Accent3 2 2 2 3 4 4" xfId="22251" xr:uid="{00000000-0005-0000-0000-000001570000}"/>
    <cellStyle name="40% - Accent3 2 2 2 3 5" xfId="1023" xr:uid="{00000000-0005-0000-0000-000002570000}"/>
    <cellStyle name="40% - Accent3 2 2 2 3 5 2" xfId="5999" xr:uid="{00000000-0005-0000-0000-000003570000}"/>
    <cellStyle name="40% - Accent3 2 2 2 3 5 2 2" xfId="15913" xr:uid="{00000000-0005-0000-0000-000004570000}"/>
    <cellStyle name="40% - Accent3 2 2 2 3 5 2 2 2" xfId="35745" xr:uid="{00000000-0005-0000-0000-000005570000}"/>
    <cellStyle name="40% - Accent3 2 2 2 3 5 2 3" xfId="25831" xr:uid="{00000000-0005-0000-0000-000006570000}"/>
    <cellStyle name="40% - Accent3 2 2 2 3 5 3" xfId="10956" xr:uid="{00000000-0005-0000-0000-000007570000}"/>
    <cellStyle name="40% - Accent3 2 2 2 3 5 3 2" xfId="30788" xr:uid="{00000000-0005-0000-0000-000008570000}"/>
    <cellStyle name="40% - Accent3 2 2 2 3 5 4" xfId="20874" xr:uid="{00000000-0005-0000-0000-000009570000}"/>
    <cellStyle name="40% - Accent3 2 2 2 3 6" xfId="4324" xr:uid="{00000000-0005-0000-0000-00000A570000}"/>
    <cellStyle name="40% - Accent3 2 2 2 3 6 2" xfId="9281" xr:uid="{00000000-0005-0000-0000-00000B570000}"/>
    <cellStyle name="40% - Accent3 2 2 2 3 6 2 2" xfId="19195" xr:uid="{00000000-0005-0000-0000-00000C570000}"/>
    <cellStyle name="40% - Accent3 2 2 2 3 6 2 2 2" xfId="39027" xr:uid="{00000000-0005-0000-0000-00000D570000}"/>
    <cellStyle name="40% - Accent3 2 2 2 3 6 2 3" xfId="29113" xr:uid="{00000000-0005-0000-0000-00000E570000}"/>
    <cellStyle name="40% - Accent3 2 2 2 3 6 3" xfId="14238" xr:uid="{00000000-0005-0000-0000-00000F570000}"/>
    <cellStyle name="40% - Accent3 2 2 2 3 6 3 2" xfId="34070" xr:uid="{00000000-0005-0000-0000-000010570000}"/>
    <cellStyle name="40% - Accent3 2 2 2 3 6 4" xfId="24156" xr:uid="{00000000-0005-0000-0000-000011570000}"/>
    <cellStyle name="40% - Accent3 2 2 2 3 7" xfId="4882" xr:uid="{00000000-0005-0000-0000-000012570000}"/>
    <cellStyle name="40% - Accent3 2 2 2 3 7 2" xfId="9839" xr:uid="{00000000-0005-0000-0000-000013570000}"/>
    <cellStyle name="40% - Accent3 2 2 2 3 7 2 2" xfId="19753" xr:uid="{00000000-0005-0000-0000-000014570000}"/>
    <cellStyle name="40% - Accent3 2 2 2 3 7 2 2 2" xfId="39585" xr:uid="{00000000-0005-0000-0000-000015570000}"/>
    <cellStyle name="40% - Accent3 2 2 2 3 7 2 3" xfId="29671" xr:uid="{00000000-0005-0000-0000-000016570000}"/>
    <cellStyle name="40% - Accent3 2 2 2 3 7 3" xfId="14796" xr:uid="{00000000-0005-0000-0000-000017570000}"/>
    <cellStyle name="40% - Accent3 2 2 2 3 7 3 2" xfId="34628" xr:uid="{00000000-0005-0000-0000-000018570000}"/>
    <cellStyle name="40% - Accent3 2 2 2 3 7 4" xfId="24714" xr:uid="{00000000-0005-0000-0000-000019570000}"/>
    <cellStyle name="40% - Accent3 2 2 2 3 8" xfId="5440" xr:uid="{00000000-0005-0000-0000-00001A570000}"/>
    <cellStyle name="40% - Accent3 2 2 2 3 8 2" xfId="15354" xr:uid="{00000000-0005-0000-0000-00001B570000}"/>
    <cellStyle name="40% - Accent3 2 2 2 3 8 2 2" xfId="35186" xr:uid="{00000000-0005-0000-0000-00001C570000}"/>
    <cellStyle name="40% - Accent3 2 2 2 3 8 3" xfId="25272" xr:uid="{00000000-0005-0000-0000-00001D570000}"/>
    <cellStyle name="40% - Accent3 2 2 2 3 9" xfId="10397" xr:uid="{00000000-0005-0000-0000-00001E570000}"/>
    <cellStyle name="40% - Accent3 2 2 2 3 9 2" xfId="30229" xr:uid="{00000000-0005-0000-0000-00001F570000}"/>
    <cellStyle name="40% - Accent3 2 2 2 4" xfId="1327" xr:uid="{00000000-0005-0000-0000-000020570000}"/>
    <cellStyle name="40% - Accent3 2 2 2 4 2" xfId="3340" xr:uid="{00000000-0005-0000-0000-000021570000}"/>
    <cellStyle name="40% - Accent3 2 2 2 4 2 2" xfId="8297" xr:uid="{00000000-0005-0000-0000-000022570000}"/>
    <cellStyle name="40% - Accent3 2 2 2 4 2 2 2" xfId="18211" xr:uid="{00000000-0005-0000-0000-000023570000}"/>
    <cellStyle name="40% - Accent3 2 2 2 4 2 2 2 2" xfId="38043" xr:uid="{00000000-0005-0000-0000-000024570000}"/>
    <cellStyle name="40% - Accent3 2 2 2 4 2 2 3" xfId="28129" xr:uid="{00000000-0005-0000-0000-000025570000}"/>
    <cellStyle name="40% - Accent3 2 2 2 4 2 3" xfId="13254" xr:uid="{00000000-0005-0000-0000-000026570000}"/>
    <cellStyle name="40% - Accent3 2 2 2 4 2 3 2" xfId="33086" xr:uid="{00000000-0005-0000-0000-000027570000}"/>
    <cellStyle name="40% - Accent3 2 2 2 4 2 4" xfId="23172" xr:uid="{00000000-0005-0000-0000-000028570000}"/>
    <cellStyle name="40% - Accent3 2 2 2 4 3" xfId="6295" xr:uid="{00000000-0005-0000-0000-000029570000}"/>
    <cellStyle name="40% - Accent3 2 2 2 4 3 2" xfId="16209" xr:uid="{00000000-0005-0000-0000-00002A570000}"/>
    <cellStyle name="40% - Accent3 2 2 2 4 3 2 2" xfId="36041" xr:uid="{00000000-0005-0000-0000-00002B570000}"/>
    <cellStyle name="40% - Accent3 2 2 2 4 3 3" xfId="26127" xr:uid="{00000000-0005-0000-0000-00002C570000}"/>
    <cellStyle name="40% - Accent3 2 2 2 4 4" xfId="11252" xr:uid="{00000000-0005-0000-0000-00002D570000}"/>
    <cellStyle name="40% - Accent3 2 2 2 4 4 2" xfId="31084" xr:uid="{00000000-0005-0000-0000-00002E570000}"/>
    <cellStyle name="40% - Accent3 2 2 2 4 5" xfId="21170" xr:uid="{00000000-0005-0000-0000-00002F570000}"/>
    <cellStyle name="40% - Accent3 2 2 2 5" xfId="2762" xr:uid="{00000000-0005-0000-0000-000030570000}"/>
    <cellStyle name="40% - Accent3 2 2 2 5 2" xfId="7722" xr:uid="{00000000-0005-0000-0000-000031570000}"/>
    <cellStyle name="40% - Accent3 2 2 2 5 2 2" xfId="17636" xr:uid="{00000000-0005-0000-0000-000032570000}"/>
    <cellStyle name="40% - Accent3 2 2 2 5 2 2 2" xfId="37468" xr:uid="{00000000-0005-0000-0000-000033570000}"/>
    <cellStyle name="40% - Accent3 2 2 2 5 2 3" xfId="27554" xr:uid="{00000000-0005-0000-0000-000034570000}"/>
    <cellStyle name="40% - Accent3 2 2 2 5 3" xfId="12679" xr:uid="{00000000-0005-0000-0000-000035570000}"/>
    <cellStyle name="40% - Accent3 2 2 2 5 3 2" xfId="32511" xr:uid="{00000000-0005-0000-0000-000036570000}"/>
    <cellStyle name="40% - Accent3 2 2 2 5 4" xfId="22597" xr:uid="{00000000-0005-0000-0000-000037570000}"/>
    <cellStyle name="40% - Accent3 2 2 2 6" xfId="2050" xr:uid="{00000000-0005-0000-0000-000038570000}"/>
    <cellStyle name="40% - Accent3 2 2 2 6 2" xfId="7017" xr:uid="{00000000-0005-0000-0000-000039570000}"/>
    <cellStyle name="40% - Accent3 2 2 2 6 2 2" xfId="16931" xr:uid="{00000000-0005-0000-0000-00003A570000}"/>
    <cellStyle name="40% - Accent3 2 2 2 6 2 2 2" xfId="36763" xr:uid="{00000000-0005-0000-0000-00003B570000}"/>
    <cellStyle name="40% - Accent3 2 2 2 6 2 3" xfId="26849" xr:uid="{00000000-0005-0000-0000-00003C570000}"/>
    <cellStyle name="40% - Accent3 2 2 2 6 3" xfId="11974" xr:uid="{00000000-0005-0000-0000-00003D570000}"/>
    <cellStyle name="40% - Accent3 2 2 2 6 3 2" xfId="31806" xr:uid="{00000000-0005-0000-0000-00003E570000}"/>
    <cellStyle name="40% - Accent3 2 2 2 6 4" xfId="21892" xr:uid="{00000000-0005-0000-0000-00003F570000}"/>
    <cellStyle name="40% - Accent3 2 2 2 7" xfId="743" xr:uid="{00000000-0005-0000-0000-000040570000}"/>
    <cellStyle name="40% - Accent3 2 2 2 7 2" xfId="5720" xr:uid="{00000000-0005-0000-0000-000041570000}"/>
    <cellStyle name="40% - Accent3 2 2 2 7 2 2" xfId="15634" xr:uid="{00000000-0005-0000-0000-000042570000}"/>
    <cellStyle name="40% - Accent3 2 2 2 7 2 2 2" xfId="35466" xr:uid="{00000000-0005-0000-0000-000043570000}"/>
    <cellStyle name="40% - Accent3 2 2 2 7 2 3" xfId="25552" xr:uid="{00000000-0005-0000-0000-000044570000}"/>
    <cellStyle name="40% - Accent3 2 2 2 7 3" xfId="10677" xr:uid="{00000000-0005-0000-0000-000045570000}"/>
    <cellStyle name="40% - Accent3 2 2 2 7 3 2" xfId="30509" xr:uid="{00000000-0005-0000-0000-000046570000}"/>
    <cellStyle name="40% - Accent3 2 2 2 7 4" xfId="20595" xr:uid="{00000000-0005-0000-0000-000047570000}"/>
    <cellStyle name="40% - Accent3 2 2 2 8" xfId="4045" xr:uid="{00000000-0005-0000-0000-000048570000}"/>
    <cellStyle name="40% - Accent3 2 2 2 8 2" xfId="9002" xr:uid="{00000000-0005-0000-0000-000049570000}"/>
    <cellStyle name="40% - Accent3 2 2 2 8 2 2" xfId="18916" xr:uid="{00000000-0005-0000-0000-00004A570000}"/>
    <cellStyle name="40% - Accent3 2 2 2 8 2 2 2" xfId="38748" xr:uid="{00000000-0005-0000-0000-00004B570000}"/>
    <cellStyle name="40% - Accent3 2 2 2 8 2 3" xfId="28834" xr:uid="{00000000-0005-0000-0000-00004C570000}"/>
    <cellStyle name="40% - Accent3 2 2 2 8 3" xfId="13959" xr:uid="{00000000-0005-0000-0000-00004D570000}"/>
    <cellStyle name="40% - Accent3 2 2 2 8 3 2" xfId="33791" xr:uid="{00000000-0005-0000-0000-00004E570000}"/>
    <cellStyle name="40% - Accent3 2 2 2 8 4" xfId="23877" xr:uid="{00000000-0005-0000-0000-00004F570000}"/>
    <cellStyle name="40% - Accent3 2 2 2 9" xfId="4603" xr:uid="{00000000-0005-0000-0000-000050570000}"/>
    <cellStyle name="40% - Accent3 2 2 2 9 2" xfId="9560" xr:uid="{00000000-0005-0000-0000-000051570000}"/>
    <cellStyle name="40% - Accent3 2 2 2 9 2 2" xfId="19474" xr:uid="{00000000-0005-0000-0000-000052570000}"/>
    <cellStyle name="40% - Accent3 2 2 2 9 2 2 2" xfId="39306" xr:uid="{00000000-0005-0000-0000-000053570000}"/>
    <cellStyle name="40% - Accent3 2 2 2 9 2 3" xfId="29392" xr:uid="{00000000-0005-0000-0000-000054570000}"/>
    <cellStyle name="40% - Accent3 2 2 2 9 3" xfId="14517" xr:uid="{00000000-0005-0000-0000-000055570000}"/>
    <cellStyle name="40% - Accent3 2 2 2 9 3 2" xfId="34349" xr:uid="{00000000-0005-0000-0000-000056570000}"/>
    <cellStyle name="40% - Accent3 2 2 2 9 4" xfId="24435" xr:uid="{00000000-0005-0000-0000-000057570000}"/>
    <cellStyle name="40% - Accent3 2 2 3" xfId="253" xr:uid="{00000000-0005-0000-0000-000058570000}"/>
    <cellStyle name="40% - Accent3 2 2 3 10" xfId="10191" xr:uid="{00000000-0005-0000-0000-000059570000}"/>
    <cellStyle name="40% - Accent3 2 2 3 10 2" xfId="30023" xr:uid="{00000000-0005-0000-0000-00005A570000}"/>
    <cellStyle name="40% - Accent3 2 2 3 11" xfId="20109" xr:uid="{00000000-0005-0000-0000-00005B570000}"/>
    <cellStyle name="40% - Accent3 2 2 3 2" xfId="535" xr:uid="{00000000-0005-0000-0000-00005C570000}"/>
    <cellStyle name="40% - Accent3 2 2 3 2 10" xfId="20388" xr:uid="{00000000-0005-0000-0000-00005D570000}"/>
    <cellStyle name="40% - Accent3 2 2 3 2 2" xfId="1776" xr:uid="{00000000-0005-0000-0000-00005E570000}"/>
    <cellStyle name="40% - Accent3 2 2 3 2 2 2" xfId="3789" xr:uid="{00000000-0005-0000-0000-00005F570000}"/>
    <cellStyle name="40% - Accent3 2 2 3 2 2 2 2" xfId="8746" xr:uid="{00000000-0005-0000-0000-000060570000}"/>
    <cellStyle name="40% - Accent3 2 2 3 2 2 2 2 2" xfId="18660" xr:uid="{00000000-0005-0000-0000-000061570000}"/>
    <cellStyle name="40% - Accent3 2 2 3 2 2 2 2 2 2" xfId="38492" xr:uid="{00000000-0005-0000-0000-000062570000}"/>
    <cellStyle name="40% - Accent3 2 2 3 2 2 2 2 3" xfId="28578" xr:uid="{00000000-0005-0000-0000-000063570000}"/>
    <cellStyle name="40% - Accent3 2 2 3 2 2 2 3" xfId="13703" xr:uid="{00000000-0005-0000-0000-000064570000}"/>
    <cellStyle name="40% - Accent3 2 2 3 2 2 2 3 2" xfId="33535" xr:uid="{00000000-0005-0000-0000-000065570000}"/>
    <cellStyle name="40% - Accent3 2 2 3 2 2 2 4" xfId="23621" xr:uid="{00000000-0005-0000-0000-000066570000}"/>
    <cellStyle name="40% - Accent3 2 2 3 2 2 3" xfId="6744" xr:uid="{00000000-0005-0000-0000-000067570000}"/>
    <cellStyle name="40% - Accent3 2 2 3 2 2 3 2" xfId="16658" xr:uid="{00000000-0005-0000-0000-000068570000}"/>
    <cellStyle name="40% - Accent3 2 2 3 2 2 3 2 2" xfId="36490" xr:uid="{00000000-0005-0000-0000-000069570000}"/>
    <cellStyle name="40% - Accent3 2 2 3 2 2 3 3" xfId="26576" xr:uid="{00000000-0005-0000-0000-00006A570000}"/>
    <cellStyle name="40% - Accent3 2 2 3 2 2 4" xfId="11701" xr:uid="{00000000-0005-0000-0000-00006B570000}"/>
    <cellStyle name="40% - Accent3 2 2 3 2 2 4 2" xfId="31533" xr:uid="{00000000-0005-0000-0000-00006C570000}"/>
    <cellStyle name="40% - Accent3 2 2 3 2 2 5" xfId="21619" xr:uid="{00000000-0005-0000-0000-00006D570000}"/>
    <cellStyle name="40% - Accent3 2 2 3 2 3" xfId="3117" xr:uid="{00000000-0005-0000-0000-00006E570000}"/>
    <cellStyle name="40% - Accent3 2 2 3 2 3 2" xfId="8074" xr:uid="{00000000-0005-0000-0000-00006F570000}"/>
    <cellStyle name="40% - Accent3 2 2 3 2 3 2 2" xfId="17988" xr:uid="{00000000-0005-0000-0000-000070570000}"/>
    <cellStyle name="40% - Accent3 2 2 3 2 3 2 2 2" xfId="37820" xr:uid="{00000000-0005-0000-0000-000071570000}"/>
    <cellStyle name="40% - Accent3 2 2 3 2 3 2 3" xfId="27906" xr:uid="{00000000-0005-0000-0000-000072570000}"/>
    <cellStyle name="40% - Accent3 2 2 3 2 3 3" xfId="13031" xr:uid="{00000000-0005-0000-0000-000073570000}"/>
    <cellStyle name="40% - Accent3 2 2 3 2 3 3 2" xfId="32863" xr:uid="{00000000-0005-0000-0000-000074570000}"/>
    <cellStyle name="40% - Accent3 2 2 3 2 3 4" xfId="22949" xr:uid="{00000000-0005-0000-0000-000075570000}"/>
    <cellStyle name="40% - Accent3 2 2 3 2 4" xfId="2499" xr:uid="{00000000-0005-0000-0000-000076570000}"/>
    <cellStyle name="40% - Accent3 2 2 3 2 4 2" xfId="7466" xr:uid="{00000000-0005-0000-0000-000077570000}"/>
    <cellStyle name="40% - Accent3 2 2 3 2 4 2 2" xfId="17380" xr:uid="{00000000-0005-0000-0000-000078570000}"/>
    <cellStyle name="40% - Accent3 2 2 3 2 4 2 2 2" xfId="37212" xr:uid="{00000000-0005-0000-0000-000079570000}"/>
    <cellStyle name="40% - Accent3 2 2 3 2 4 2 3" xfId="27298" xr:uid="{00000000-0005-0000-0000-00007A570000}"/>
    <cellStyle name="40% - Accent3 2 2 3 2 4 3" xfId="12423" xr:uid="{00000000-0005-0000-0000-00007B570000}"/>
    <cellStyle name="40% - Accent3 2 2 3 2 4 3 2" xfId="32255" xr:uid="{00000000-0005-0000-0000-00007C570000}"/>
    <cellStyle name="40% - Accent3 2 2 3 2 4 4" xfId="22341" xr:uid="{00000000-0005-0000-0000-00007D570000}"/>
    <cellStyle name="40% - Accent3 2 2 3 2 5" xfId="1096" xr:uid="{00000000-0005-0000-0000-00007E570000}"/>
    <cellStyle name="40% - Accent3 2 2 3 2 5 2" xfId="6072" xr:uid="{00000000-0005-0000-0000-00007F570000}"/>
    <cellStyle name="40% - Accent3 2 2 3 2 5 2 2" xfId="15986" xr:uid="{00000000-0005-0000-0000-000080570000}"/>
    <cellStyle name="40% - Accent3 2 2 3 2 5 2 2 2" xfId="35818" xr:uid="{00000000-0005-0000-0000-000081570000}"/>
    <cellStyle name="40% - Accent3 2 2 3 2 5 2 3" xfId="25904" xr:uid="{00000000-0005-0000-0000-000082570000}"/>
    <cellStyle name="40% - Accent3 2 2 3 2 5 3" xfId="11029" xr:uid="{00000000-0005-0000-0000-000083570000}"/>
    <cellStyle name="40% - Accent3 2 2 3 2 5 3 2" xfId="30861" xr:uid="{00000000-0005-0000-0000-000084570000}"/>
    <cellStyle name="40% - Accent3 2 2 3 2 5 4" xfId="20947" xr:uid="{00000000-0005-0000-0000-000085570000}"/>
    <cellStyle name="40% - Accent3 2 2 3 2 6" xfId="4397" xr:uid="{00000000-0005-0000-0000-000086570000}"/>
    <cellStyle name="40% - Accent3 2 2 3 2 6 2" xfId="9354" xr:uid="{00000000-0005-0000-0000-000087570000}"/>
    <cellStyle name="40% - Accent3 2 2 3 2 6 2 2" xfId="19268" xr:uid="{00000000-0005-0000-0000-000088570000}"/>
    <cellStyle name="40% - Accent3 2 2 3 2 6 2 2 2" xfId="39100" xr:uid="{00000000-0005-0000-0000-000089570000}"/>
    <cellStyle name="40% - Accent3 2 2 3 2 6 2 3" xfId="29186" xr:uid="{00000000-0005-0000-0000-00008A570000}"/>
    <cellStyle name="40% - Accent3 2 2 3 2 6 3" xfId="14311" xr:uid="{00000000-0005-0000-0000-00008B570000}"/>
    <cellStyle name="40% - Accent3 2 2 3 2 6 3 2" xfId="34143" xr:uid="{00000000-0005-0000-0000-00008C570000}"/>
    <cellStyle name="40% - Accent3 2 2 3 2 6 4" xfId="24229" xr:uid="{00000000-0005-0000-0000-00008D570000}"/>
    <cellStyle name="40% - Accent3 2 2 3 2 7" xfId="4955" xr:uid="{00000000-0005-0000-0000-00008E570000}"/>
    <cellStyle name="40% - Accent3 2 2 3 2 7 2" xfId="9912" xr:uid="{00000000-0005-0000-0000-00008F570000}"/>
    <cellStyle name="40% - Accent3 2 2 3 2 7 2 2" xfId="19826" xr:uid="{00000000-0005-0000-0000-000090570000}"/>
    <cellStyle name="40% - Accent3 2 2 3 2 7 2 2 2" xfId="39658" xr:uid="{00000000-0005-0000-0000-000091570000}"/>
    <cellStyle name="40% - Accent3 2 2 3 2 7 2 3" xfId="29744" xr:uid="{00000000-0005-0000-0000-000092570000}"/>
    <cellStyle name="40% - Accent3 2 2 3 2 7 3" xfId="14869" xr:uid="{00000000-0005-0000-0000-000093570000}"/>
    <cellStyle name="40% - Accent3 2 2 3 2 7 3 2" xfId="34701" xr:uid="{00000000-0005-0000-0000-000094570000}"/>
    <cellStyle name="40% - Accent3 2 2 3 2 7 4" xfId="24787" xr:uid="{00000000-0005-0000-0000-000095570000}"/>
    <cellStyle name="40% - Accent3 2 2 3 2 8" xfId="5513" xr:uid="{00000000-0005-0000-0000-000096570000}"/>
    <cellStyle name="40% - Accent3 2 2 3 2 8 2" xfId="15427" xr:uid="{00000000-0005-0000-0000-000097570000}"/>
    <cellStyle name="40% - Accent3 2 2 3 2 8 2 2" xfId="35259" xr:uid="{00000000-0005-0000-0000-000098570000}"/>
    <cellStyle name="40% - Accent3 2 2 3 2 8 3" xfId="25345" xr:uid="{00000000-0005-0000-0000-000099570000}"/>
    <cellStyle name="40% - Accent3 2 2 3 2 9" xfId="10470" xr:uid="{00000000-0005-0000-0000-00009A570000}"/>
    <cellStyle name="40% - Accent3 2 2 3 2 9 2" xfId="30302" xr:uid="{00000000-0005-0000-0000-00009B570000}"/>
    <cellStyle name="40% - Accent3 2 2 3 3" xfId="1417" xr:uid="{00000000-0005-0000-0000-00009C570000}"/>
    <cellStyle name="40% - Accent3 2 2 3 3 2" xfId="3430" xr:uid="{00000000-0005-0000-0000-00009D570000}"/>
    <cellStyle name="40% - Accent3 2 2 3 3 2 2" xfId="8387" xr:uid="{00000000-0005-0000-0000-00009E570000}"/>
    <cellStyle name="40% - Accent3 2 2 3 3 2 2 2" xfId="18301" xr:uid="{00000000-0005-0000-0000-00009F570000}"/>
    <cellStyle name="40% - Accent3 2 2 3 3 2 2 2 2" xfId="38133" xr:uid="{00000000-0005-0000-0000-0000A0570000}"/>
    <cellStyle name="40% - Accent3 2 2 3 3 2 2 3" xfId="28219" xr:uid="{00000000-0005-0000-0000-0000A1570000}"/>
    <cellStyle name="40% - Accent3 2 2 3 3 2 3" xfId="13344" xr:uid="{00000000-0005-0000-0000-0000A2570000}"/>
    <cellStyle name="40% - Accent3 2 2 3 3 2 3 2" xfId="33176" xr:uid="{00000000-0005-0000-0000-0000A3570000}"/>
    <cellStyle name="40% - Accent3 2 2 3 3 2 4" xfId="23262" xr:uid="{00000000-0005-0000-0000-0000A4570000}"/>
    <cellStyle name="40% - Accent3 2 2 3 3 3" xfId="6385" xr:uid="{00000000-0005-0000-0000-0000A5570000}"/>
    <cellStyle name="40% - Accent3 2 2 3 3 3 2" xfId="16299" xr:uid="{00000000-0005-0000-0000-0000A6570000}"/>
    <cellStyle name="40% - Accent3 2 2 3 3 3 2 2" xfId="36131" xr:uid="{00000000-0005-0000-0000-0000A7570000}"/>
    <cellStyle name="40% - Accent3 2 2 3 3 3 3" xfId="26217" xr:uid="{00000000-0005-0000-0000-0000A8570000}"/>
    <cellStyle name="40% - Accent3 2 2 3 3 4" xfId="11342" xr:uid="{00000000-0005-0000-0000-0000A9570000}"/>
    <cellStyle name="40% - Accent3 2 2 3 3 4 2" xfId="31174" xr:uid="{00000000-0005-0000-0000-0000AA570000}"/>
    <cellStyle name="40% - Accent3 2 2 3 3 5" xfId="21260" xr:uid="{00000000-0005-0000-0000-0000AB570000}"/>
    <cellStyle name="40% - Accent3 2 2 3 4" xfId="2836" xr:uid="{00000000-0005-0000-0000-0000AC570000}"/>
    <cellStyle name="40% - Accent3 2 2 3 4 2" xfId="7795" xr:uid="{00000000-0005-0000-0000-0000AD570000}"/>
    <cellStyle name="40% - Accent3 2 2 3 4 2 2" xfId="17709" xr:uid="{00000000-0005-0000-0000-0000AE570000}"/>
    <cellStyle name="40% - Accent3 2 2 3 4 2 2 2" xfId="37541" xr:uid="{00000000-0005-0000-0000-0000AF570000}"/>
    <cellStyle name="40% - Accent3 2 2 3 4 2 3" xfId="27627" xr:uid="{00000000-0005-0000-0000-0000B0570000}"/>
    <cellStyle name="40% - Accent3 2 2 3 4 3" xfId="12752" xr:uid="{00000000-0005-0000-0000-0000B1570000}"/>
    <cellStyle name="40% - Accent3 2 2 3 4 3 2" xfId="32584" xr:uid="{00000000-0005-0000-0000-0000B2570000}"/>
    <cellStyle name="40% - Accent3 2 2 3 4 4" xfId="22670" xr:uid="{00000000-0005-0000-0000-0000B3570000}"/>
    <cellStyle name="40% - Accent3 2 2 3 5" xfId="2140" xr:uid="{00000000-0005-0000-0000-0000B4570000}"/>
    <cellStyle name="40% - Accent3 2 2 3 5 2" xfId="7107" xr:uid="{00000000-0005-0000-0000-0000B5570000}"/>
    <cellStyle name="40% - Accent3 2 2 3 5 2 2" xfId="17021" xr:uid="{00000000-0005-0000-0000-0000B6570000}"/>
    <cellStyle name="40% - Accent3 2 2 3 5 2 2 2" xfId="36853" xr:uid="{00000000-0005-0000-0000-0000B7570000}"/>
    <cellStyle name="40% - Accent3 2 2 3 5 2 3" xfId="26939" xr:uid="{00000000-0005-0000-0000-0000B8570000}"/>
    <cellStyle name="40% - Accent3 2 2 3 5 3" xfId="12064" xr:uid="{00000000-0005-0000-0000-0000B9570000}"/>
    <cellStyle name="40% - Accent3 2 2 3 5 3 2" xfId="31896" xr:uid="{00000000-0005-0000-0000-0000BA570000}"/>
    <cellStyle name="40% - Accent3 2 2 3 5 4" xfId="21982" xr:uid="{00000000-0005-0000-0000-0000BB570000}"/>
    <cellStyle name="40% - Accent3 2 2 3 6" xfId="816" xr:uid="{00000000-0005-0000-0000-0000BC570000}"/>
    <cellStyle name="40% - Accent3 2 2 3 6 2" xfId="5793" xr:uid="{00000000-0005-0000-0000-0000BD570000}"/>
    <cellStyle name="40% - Accent3 2 2 3 6 2 2" xfId="15707" xr:uid="{00000000-0005-0000-0000-0000BE570000}"/>
    <cellStyle name="40% - Accent3 2 2 3 6 2 2 2" xfId="35539" xr:uid="{00000000-0005-0000-0000-0000BF570000}"/>
    <cellStyle name="40% - Accent3 2 2 3 6 2 3" xfId="25625" xr:uid="{00000000-0005-0000-0000-0000C0570000}"/>
    <cellStyle name="40% - Accent3 2 2 3 6 3" xfId="10750" xr:uid="{00000000-0005-0000-0000-0000C1570000}"/>
    <cellStyle name="40% - Accent3 2 2 3 6 3 2" xfId="30582" xr:uid="{00000000-0005-0000-0000-0000C2570000}"/>
    <cellStyle name="40% - Accent3 2 2 3 6 4" xfId="20668" xr:uid="{00000000-0005-0000-0000-0000C3570000}"/>
    <cellStyle name="40% - Accent3 2 2 3 7" xfId="4118" xr:uid="{00000000-0005-0000-0000-0000C4570000}"/>
    <cellStyle name="40% - Accent3 2 2 3 7 2" xfId="9075" xr:uid="{00000000-0005-0000-0000-0000C5570000}"/>
    <cellStyle name="40% - Accent3 2 2 3 7 2 2" xfId="18989" xr:uid="{00000000-0005-0000-0000-0000C6570000}"/>
    <cellStyle name="40% - Accent3 2 2 3 7 2 2 2" xfId="38821" xr:uid="{00000000-0005-0000-0000-0000C7570000}"/>
    <cellStyle name="40% - Accent3 2 2 3 7 2 3" xfId="28907" xr:uid="{00000000-0005-0000-0000-0000C8570000}"/>
    <cellStyle name="40% - Accent3 2 2 3 7 3" xfId="14032" xr:uid="{00000000-0005-0000-0000-0000C9570000}"/>
    <cellStyle name="40% - Accent3 2 2 3 7 3 2" xfId="33864" xr:uid="{00000000-0005-0000-0000-0000CA570000}"/>
    <cellStyle name="40% - Accent3 2 2 3 7 4" xfId="23950" xr:uid="{00000000-0005-0000-0000-0000CB570000}"/>
    <cellStyle name="40% - Accent3 2 2 3 8" xfId="4676" xr:uid="{00000000-0005-0000-0000-0000CC570000}"/>
    <cellStyle name="40% - Accent3 2 2 3 8 2" xfId="9633" xr:uid="{00000000-0005-0000-0000-0000CD570000}"/>
    <cellStyle name="40% - Accent3 2 2 3 8 2 2" xfId="19547" xr:uid="{00000000-0005-0000-0000-0000CE570000}"/>
    <cellStyle name="40% - Accent3 2 2 3 8 2 2 2" xfId="39379" xr:uid="{00000000-0005-0000-0000-0000CF570000}"/>
    <cellStyle name="40% - Accent3 2 2 3 8 2 3" xfId="29465" xr:uid="{00000000-0005-0000-0000-0000D0570000}"/>
    <cellStyle name="40% - Accent3 2 2 3 8 3" xfId="14590" xr:uid="{00000000-0005-0000-0000-0000D1570000}"/>
    <cellStyle name="40% - Accent3 2 2 3 8 3 2" xfId="34422" xr:uid="{00000000-0005-0000-0000-0000D2570000}"/>
    <cellStyle name="40% - Accent3 2 2 3 8 4" xfId="24508" xr:uid="{00000000-0005-0000-0000-0000D3570000}"/>
    <cellStyle name="40% - Accent3 2 2 3 9" xfId="5234" xr:uid="{00000000-0005-0000-0000-0000D4570000}"/>
    <cellStyle name="40% - Accent3 2 2 3 9 2" xfId="15148" xr:uid="{00000000-0005-0000-0000-0000D5570000}"/>
    <cellStyle name="40% - Accent3 2 2 3 9 2 2" xfId="34980" xr:uid="{00000000-0005-0000-0000-0000D6570000}"/>
    <cellStyle name="40% - Accent3 2 2 3 9 3" xfId="25066" xr:uid="{00000000-0005-0000-0000-0000D7570000}"/>
    <cellStyle name="40% - Accent3 2 2 4" xfId="396" xr:uid="{00000000-0005-0000-0000-0000D8570000}"/>
    <cellStyle name="40% - Accent3 2 2 4 10" xfId="20249" xr:uid="{00000000-0005-0000-0000-0000D9570000}"/>
    <cellStyle name="40% - Accent3 2 2 4 2" xfId="1596" xr:uid="{00000000-0005-0000-0000-0000DA570000}"/>
    <cellStyle name="40% - Accent3 2 2 4 2 2" xfId="3609" xr:uid="{00000000-0005-0000-0000-0000DB570000}"/>
    <cellStyle name="40% - Accent3 2 2 4 2 2 2" xfId="8566" xr:uid="{00000000-0005-0000-0000-0000DC570000}"/>
    <cellStyle name="40% - Accent3 2 2 4 2 2 2 2" xfId="18480" xr:uid="{00000000-0005-0000-0000-0000DD570000}"/>
    <cellStyle name="40% - Accent3 2 2 4 2 2 2 2 2" xfId="38312" xr:uid="{00000000-0005-0000-0000-0000DE570000}"/>
    <cellStyle name="40% - Accent3 2 2 4 2 2 2 3" xfId="28398" xr:uid="{00000000-0005-0000-0000-0000DF570000}"/>
    <cellStyle name="40% - Accent3 2 2 4 2 2 3" xfId="13523" xr:uid="{00000000-0005-0000-0000-0000E0570000}"/>
    <cellStyle name="40% - Accent3 2 2 4 2 2 3 2" xfId="33355" xr:uid="{00000000-0005-0000-0000-0000E1570000}"/>
    <cellStyle name="40% - Accent3 2 2 4 2 2 4" xfId="23441" xr:uid="{00000000-0005-0000-0000-0000E2570000}"/>
    <cellStyle name="40% - Accent3 2 2 4 2 3" xfId="6564" xr:uid="{00000000-0005-0000-0000-0000E3570000}"/>
    <cellStyle name="40% - Accent3 2 2 4 2 3 2" xfId="16478" xr:uid="{00000000-0005-0000-0000-0000E4570000}"/>
    <cellStyle name="40% - Accent3 2 2 4 2 3 2 2" xfId="36310" xr:uid="{00000000-0005-0000-0000-0000E5570000}"/>
    <cellStyle name="40% - Accent3 2 2 4 2 3 3" xfId="26396" xr:uid="{00000000-0005-0000-0000-0000E6570000}"/>
    <cellStyle name="40% - Accent3 2 2 4 2 4" xfId="11521" xr:uid="{00000000-0005-0000-0000-0000E7570000}"/>
    <cellStyle name="40% - Accent3 2 2 4 2 4 2" xfId="31353" xr:uid="{00000000-0005-0000-0000-0000E8570000}"/>
    <cellStyle name="40% - Accent3 2 2 4 2 5" xfId="21439" xr:uid="{00000000-0005-0000-0000-0000E9570000}"/>
    <cellStyle name="40% - Accent3 2 2 4 3" xfId="2978" xr:uid="{00000000-0005-0000-0000-0000EA570000}"/>
    <cellStyle name="40% - Accent3 2 2 4 3 2" xfId="7935" xr:uid="{00000000-0005-0000-0000-0000EB570000}"/>
    <cellStyle name="40% - Accent3 2 2 4 3 2 2" xfId="17849" xr:uid="{00000000-0005-0000-0000-0000EC570000}"/>
    <cellStyle name="40% - Accent3 2 2 4 3 2 2 2" xfId="37681" xr:uid="{00000000-0005-0000-0000-0000ED570000}"/>
    <cellStyle name="40% - Accent3 2 2 4 3 2 3" xfId="27767" xr:uid="{00000000-0005-0000-0000-0000EE570000}"/>
    <cellStyle name="40% - Accent3 2 2 4 3 3" xfId="12892" xr:uid="{00000000-0005-0000-0000-0000EF570000}"/>
    <cellStyle name="40% - Accent3 2 2 4 3 3 2" xfId="32724" xr:uid="{00000000-0005-0000-0000-0000F0570000}"/>
    <cellStyle name="40% - Accent3 2 2 4 3 4" xfId="22810" xr:uid="{00000000-0005-0000-0000-0000F1570000}"/>
    <cellStyle name="40% - Accent3 2 2 4 4" xfId="2319" xr:uid="{00000000-0005-0000-0000-0000F2570000}"/>
    <cellStyle name="40% - Accent3 2 2 4 4 2" xfId="7286" xr:uid="{00000000-0005-0000-0000-0000F3570000}"/>
    <cellStyle name="40% - Accent3 2 2 4 4 2 2" xfId="17200" xr:uid="{00000000-0005-0000-0000-0000F4570000}"/>
    <cellStyle name="40% - Accent3 2 2 4 4 2 2 2" xfId="37032" xr:uid="{00000000-0005-0000-0000-0000F5570000}"/>
    <cellStyle name="40% - Accent3 2 2 4 4 2 3" xfId="27118" xr:uid="{00000000-0005-0000-0000-0000F6570000}"/>
    <cellStyle name="40% - Accent3 2 2 4 4 3" xfId="12243" xr:uid="{00000000-0005-0000-0000-0000F7570000}"/>
    <cellStyle name="40% - Accent3 2 2 4 4 3 2" xfId="32075" xr:uid="{00000000-0005-0000-0000-0000F8570000}"/>
    <cellStyle name="40% - Accent3 2 2 4 4 4" xfId="22161" xr:uid="{00000000-0005-0000-0000-0000F9570000}"/>
    <cellStyle name="40% - Accent3 2 2 4 5" xfId="957" xr:uid="{00000000-0005-0000-0000-0000FA570000}"/>
    <cellStyle name="40% - Accent3 2 2 4 5 2" xfId="5933" xr:uid="{00000000-0005-0000-0000-0000FB570000}"/>
    <cellStyle name="40% - Accent3 2 2 4 5 2 2" xfId="15847" xr:uid="{00000000-0005-0000-0000-0000FC570000}"/>
    <cellStyle name="40% - Accent3 2 2 4 5 2 2 2" xfId="35679" xr:uid="{00000000-0005-0000-0000-0000FD570000}"/>
    <cellStyle name="40% - Accent3 2 2 4 5 2 3" xfId="25765" xr:uid="{00000000-0005-0000-0000-0000FE570000}"/>
    <cellStyle name="40% - Accent3 2 2 4 5 3" xfId="10890" xr:uid="{00000000-0005-0000-0000-0000FF570000}"/>
    <cellStyle name="40% - Accent3 2 2 4 5 3 2" xfId="30722" xr:uid="{00000000-0005-0000-0000-000000580000}"/>
    <cellStyle name="40% - Accent3 2 2 4 5 4" xfId="20808" xr:uid="{00000000-0005-0000-0000-000001580000}"/>
    <cellStyle name="40% - Accent3 2 2 4 6" xfId="4258" xr:uid="{00000000-0005-0000-0000-000002580000}"/>
    <cellStyle name="40% - Accent3 2 2 4 6 2" xfId="9215" xr:uid="{00000000-0005-0000-0000-000003580000}"/>
    <cellStyle name="40% - Accent3 2 2 4 6 2 2" xfId="19129" xr:uid="{00000000-0005-0000-0000-000004580000}"/>
    <cellStyle name="40% - Accent3 2 2 4 6 2 2 2" xfId="38961" xr:uid="{00000000-0005-0000-0000-000005580000}"/>
    <cellStyle name="40% - Accent3 2 2 4 6 2 3" xfId="29047" xr:uid="{00000000-0005-0000-0000-000006580000}"/>
    <cellStyle name="40% - Accent3 2 2 4 6 3" xfId="14172" xr:uid="{00000000-0005-0000-0000-000007580000}"/>
    <cellStyle name="40% - Accent3 2 2 4 6 3 2" xfId="34004" xr:uid="{00000000-0005-0000-0000-000008580000}"/>
    <cellStyle name="40% - Accent3 2 2 4 6 4" xfId="24090" xr:uid="{00000000-0005-0000-0000-000009580000}"/>
    <cellStyle name="40% - Accent3 2 2 4 7" xfId="4816" xr:uid="{00000000-0005-0000-0000-00000A580000}"/>
    <cellStyle name="40% - Accent3 2 2 4 7 2" xfId="9773" xr:uid="{00000000-0005-0000-0000-00000B580000}"/>
    <cellStyle name="40% - Accent3 2 2 4 7 2 2" xfId="19687" xr:uid="{00000000-0005-0000-0000-00000C580000}"/>
    <cellStyle name="40% - Accent3 2 2 4 7 2 2 2" xfId="39519" xr:uid="{00000000-0005-0000-0000-00000D580000}"/>
    <cellStyle name="40% - Accent3 2 2 4 7 2 3" xfId="29605" xr:uid="{00000000-0005-0000-0000-00000E580000}"/>
    <cellStyle name="40% - Accent3 2 2 4 7 3" xfId="14730" xr:uid="{00000000-0005-0000-0000-00000F580000}"/>
    <cellStyle name="40% - Accent3 2 2 4 7 3 2" xfId="34562" xr:uid="{00000000-0005-0000-0000-000010580000}"/>
    <cellStyle name="40% - Accent3 2 2 4 7 4" xfId="24648" xr:uid="{00000000-0005-0000-0000-000011580000}"/>
    <cellStyle name="40% - Accent3 2 2 4 8" xfId="5374" xr:uid="{00000000-0005-0000-0000-000012580000}"/>
    <cellStyle name="40% - Accent3 2 2 4 8 2" xfId="15288" xr:uid="{00000000-0005-0000-0000-000013580000}"/>
    <cellStyle name="40% - Accent3 2 2 4 8 2 2" xfId="35120" xr:uid="{00000000-0005-0000-0000-000014580000}"/>
    <cellStyle name="40% - Accent3 2 2 4 8 3" xfId="25206" xr:uid="{00000000-0005-0000-0000-000015580000}"/>
    <cellStyle name="40% - Accent3 2 2 4 9" xfId="10331" xr:uid="{00000000-0005-0000-0000-000016580000}"/>
    <cellStyle name="40% - Accent3 2 2 4 9 2" xfId="30163" xr:uid="{00000000-0005-0000-0000-000017580000}"/>
    <cellStyle name="40% - Accent3 2 2 5" xfId="1237" xr:uid="{00000000-0005-0000-0000-000018580000}"/>
    <cellStyle name="40% - Accent3 2 2 5 2" xfId="3250" xr:uid="{00000000-0005-0000-0000-000019580000}"/>
    <cellStyle name="40% - Accent3 2 2 5 2 2" xfId="8207" xr:uid="{00000000-0005-0000-0000-00001A580000}"/>
    <cellStyle name="40% - Accent3 2 2 5 2 2 2" xfId="18121" xr:uid="{00000000-0005-0000-0000-00001B580000}"/>
    <cellStyle name="40% - Accent3 2 2 5 2 2 2 2" xfId="37953" xr:uid="{00000000-0005-0000-0000-00001C580000}"/>
    <cellStyle name="40% - Accent3 2 2 5 2 2 3" xfId="28039" xr:uid="{00000000-0005-0000-0000-00001D580000}"/>
    <cellStyle name="40% - Accent3 2 2 5 2 3" xfId="13164" xr:uid="{00000000-0005-0000-0000-00001E580000}"/>
    <cellStyle name="40% - Accent3 2 2 5 2 3 2" xfId="32996" xr:uid="{00000000-0005-0000-0000-00001F580000}"/>
    <cellStyle name="40% - Accent3 2 2 5 2 4" xfId="23082" xr:uid="{00000000-0005-0000-0000-000020580000}"/>
    <cellStyle name="40% - Accent3 2 2 5 3" xfId="6205" xr:uid="{00000000-0005-0000-0000-000021580000}"/>
    <cellStyle name="40% - Accent3 2 2 5 3 2" xfId="16119" xr:uid="{00000000-0005-0000-0000-000022580000}"/>
    <cellStyle name="40% - Accent3 2 2 5 3 2 2" xfId="35951" xr:uid="{00000000-0005-0000-0000-000023580000}"/>
    <cellStyle name="40% - Accent3 2 2 5 3 3" xfId="26037" xr:uid="{00000000-0005-0000-0000-000024580000}"/>
    <cellStyle name="40% - Accent3 2 2 5 4" xfId="11162" xr:uid="{00000000-0005-0000-0000-000025580000}"/>
    <cellStyle name="40% - Accent3 2 2 5 4 2" xfId="30994" xr:uid="{00000000-0005-0000-0000-000026580000}"/>
    <cellStyle name="40% - Accent3 2 2 5 5" xfId="21080" xr:uid="{00000000-0005-0000-0000-000027580000}"/>
    <cellStyle name="40% - Accent3 2 2 6" xfId="2695" xr:uid="{00000000-0005-0000-0000-000028580000}"/>
    <cellStyle name="40% - Accent3 2 2 6 2" xfId="7656" xr:uid="{00000000-0005-0000-0000-000029580000}"/>
    <cellStyle name="40% - Accent3 2 2 6 2 2" xfId="17570" xr:uid="{00000000-0005-0000-0000-00002A580000}"/>
    <cellStyle name="40% - Accent3 2 2 6 2 2 2" xfId="37402" xr:uid="{00000000-0005-0000-0000-00002B580000}"/>
    <cellStyle name="40% - Accent3 2 2 6 2 3" xfId="27488" xr:uid="{00000000-0005-0000-0000-00002C580000}"/>
    <cellStyle name="40% - Accent3 2 2 6 3" xfId="12613" xr:uid="{00000000-0005-0000-0000-00002D580000}"/>
    <cellStyle name="40% - Accent3 2 2 6 3 2" xfId="32445" xr:uid="{00000000-0005-0000-0000-00002E580000}"/>
    <cellStyle name="40% - Accent3 2 2 6 4" xfId="22531" xr:uid="{00000000-0005-0000-0000-00002F580000}"/>
    <cellStyle name="40% - Accent3 2 2 7" xfId="1960" xr:uid="{00000000-0005-0000-0000-000030580000}"/>
    <cellStyle name="40% - Accent3 2 2 7 2" xfId="6927" xr:uid="{00000000-0005-0000-0000-000031580000}"/>
    <cellStyle name="40% - Accent3 2 2 7 2 2" xfId="16841" xr:uid="{00000000-0005-0000-0000-000032580000}"/>
    <cellStyle name="40% - Accent3 2 2 7 2 2 2" xfId="36673" xr:uid="{00000000-0005-0000-0000-000033580000}"/>
    <cellStyle name="40% - Accent3 2 2 7 2 3" xfId="26759" xr:uid="{00000000-0005-0000-0000-000034580000}"/>
    <cellStyle name="40% - Accent3 2 2 7 3" xfId="11884" xr:uid="{00000000-0005-0000-0000-000035580000}"/>
    <cellStyle name="40% - Accent3 2 2 7 3 2" xfId="31716" xr:uid="{00000000-0005-0000-0000-000036580000}"/>
    <cellStyle name="40% - Accent3 2 2 7 4" xfId="21802" xr:uid="{00000000-0005-0000-0000-000037580000}"/>
    <cellStyle name="40% - Accent3 2 2 8" xfId="677" xr:uid="{00000000-0005-0000-0000-000038580000}"/>
    <cellStyle name="40% - Accent3 2 2 8 2" xfId="5654" xr:uid="{00000000-0005-0000-0000-000039580000}"/>
    <cellStyle name="40% - Accent3 2 2 8 2 2" xfId="15568" xr:uid="{00000000-0005-0000-0000-00003A580000}"/>
    <cellStyle name="40% - Accent3 2 2 8 2 2 2" xfId="35400" xr:uid="{00000000-0005-0000-0000-00003B580000}"/>
    <cellStyle name="40% - Accent3 2 2 8 2 3" xfId="25486" xr:uid="{00000000-0005-0000-0000-00003C580000}"/>
    <cellStyle name="40% - Accent3 2 2 8 3" xfId="10611" xr:uid="{00000000-0005-0000-0000-00003D580000}"/>
    <cellStyle name="40% - Accent3 2 2 8 3 2" xfId="30443" xr:uid="{00000000-0005-0000-0000-00003E580000}"/>
    <cellStyle name="40% - Accent3 2 2 8 4" xfId="20529" xr:uid="{00000000-0005-0000-0000-00003F580000}"/>
    <cellStyle name="40% - Accent3 2 2 9" xfId="3979" xr:uid="{00000000-0005-0000-0000-000040580000}"/>
    <cellStyle name="40% - Accent3 2 2 9 2" xfId="8936" xr:uid="{00000000-0005-0000-0000-000041580000}"/>
    <cellStyle name="40% - Accent3 2 2 9 2 2" xfId="18850" xr:uid="{00000000-0005-0000-0000-000042580000}"/>
    <cellStyle name="40% - Accent3 2 2 9 2 2 2" xfId="38682" xr:uid="{00000000-0005-0000-0000-000043580000}"/>
    <cellStyle name="40% - Accent3 2 2 9 2 3" xfId="28768" xr:uid="{00000000-0005-0000-0000-000044580000}"/>
    <cellStyle name="40% - Accent3 2 2 9 3" xfId="13893" xr:uid="{00000000-0005-0000-0000-000045580000}"/>
    <cellStyle name="40% - Accent3 2 2 9 3 2" xfId="33725" xr:uid="{00000000-0005-0000-0000-000046580000}"/>
    <cellStyle name="40% - Accent3 2 2 9 4" xfId="23811" xr:uid="{00000000-0005-0000-0000-000047580000}"/>
    <cellStyle name="40% - Accent3 2 3" xfId="140" xr:uid="{00000000-0005-0000-0000-000048580000}"/>
    <cellStyle name="40% - Accent3 2 3 10" xfId="4564" xr:uid="{00000000-0005-0000-0000-000049580000}"/>
    <cellStyle name="40% - Accent3 2 3 10 2" xfId="9521" xr:uid="{00000000-0005-0000-0000-00004A580000}"/>
    <cellStyle name="40% - Accent3 2 3 10 2 2" xfId="19435" xr:uid="{00000000-0005-0000-0000-00004B580000}"/>
    <cellStyle name="40% - Accent3 2 3 10 2 2 2" xfId="39267" xr:uid="{00000000-0005-0000-0000-00004C580000}"/>
    <cellStyle name="40% - Accent3 2 3 10 2 3" xfId="29353" xr:uid="{00000000-0005-0000-0000-00004D580000}"/>
    <cellStyle name="40% - Accent3 2 3 10 3" xfId="14478" xr:uid="{00000000-0005-0000-0000-00004E580000}"/>
    <cellStyle name="40% - Accent3 2 3 10 3 2" xfId="34310" xr:uid="{00000000-0005-0000-0000-00004F580000}"/>
    <cellStyle name="40% - Accent3 2 3 10 4" xfId="24396" xr:uid="{00000000-0005-0000-0000-000050580000}"/>
    <cellStyle name="40% - Accent3 2 3 11" xfId="5122" xr:uid="{00000000-0005-0000-0000-000051580000}"/>
    <cellStyle name="40% - Accent3 2 3 11 2" xfId="15036" xr:uid="{00000000-0005-0000-0000-000052580000}"/>
    <cellStyle name="40% - Accent3 2 3 11 2 2" xfId="34868" xr:uid="{00000000-0005-0000-0000-000053580000}"/>
    <cellStyle name="40% - Accent3 2 3 11 3" xfId="24954" xr:uid="{00000000-0005-0000-0000-000054580000}"/>
    <cellStyle name="40% - Accent3 2 3 12" xfId="10079" xr:uid="{00000000-0005-0000-0000-000055580000}"/>
    <cellStyle name="40% - Accent3 2 3 12 2" xfId="29911" xr:uid="{00000000-0005-0000-0000-000056580000}"/>
    <cellStyle name="40% - Accent3 2 3 13" xfId="19997" xr:uid="{00000000-0005-0000-0000-000057580000}"/>
    <cellStyle name="40% - Accent3 2 3 2" xfId="280" xr:uid="{00000000-0005-0000-0000-000058580000}"/>
    <cellStyle name="40% - Accent3 2 3 2 10" xfId="5261" xr:uid="{00000000-0005-0000-0000-000059580000}"/>
    <cellStyle name="40% - Accent3 2 3 2 10 2" xfId="15175" xr:uid="{00000000-0005-0000-0000-00005A580000}"/>
    <cellStyle name="40% - Accent3 2 3 2 10 2 2" xfId="35007" xr:uid="{00000000-0005-0000-0000-00005B580000}"/>
    <cellStyle name="40% - Accent3 2 3 2 10 3" xfId="25093" xr:uid="{00000000-0005-0000-0000-00005C580000}"/>
    <cellStyle name="40% - Accent3 2 3 2 11" xfId="10218" xr:uid="{00000000-0005-0000-0000-00005D580000}"/>
    <cellStyle name="40% - Accent3 2 3 2 11 2" xfId="30050" xr:uid="{00000000-0005-0000-0000-00005E580000}"/>
    <cellStyle name="40% - Accent3 2 3 2 12" xfId="20136" xr:uid="{00000000-0005-0000-0000-00005F580000}"/>
    <cellStyle name="40% - Accent3 2 3 2 2" xfId="562" xr:uid="{00000000-0005-0000-0000-000060580000}"/>
    <cellStyle name="40% - Accent3 2 3 2 2 10" xfId="10497" xr:uid="{00000000-0005-0000-0000-000061580000}"/>
    <cellStyle name="40% - Accent3 2 3 2 2 10 2" xfId="30329" xr:uid="{00000000-0005-0000-0000-000062580000}"/>
    <cellStyle name="40% - Accent3 2 3 2 2 11" xfId="20415" xr:uid="{00000000-0005-0000-0000-000063580000}"/>
    <cellStyle name="40% - Accent3 2 3 2 2 2" xfId="1896" xr:uid="{00000000-0005-0000-0000-000064580000}"/>
    <cellStyle name="40% - Accent3 2 3 2 2 2 2" xfId="3909" xr:uid="{00000000-0005-0000-0000-000065580000}"/>
    <cellStyle name="40% - Accent3 2 3 2 2 2 2 2" xfId="8866" xr:uid="{00000000-0005-0000-0000-000066580000}"/>
    <cellStyle name="40% - Accent3 2 3 2 2 2 2 2 2" xfId="18780" xr:uid="{00000000-0005-0000-0000-000067580000}"/>
    <cellStyle name="40% - Accent3 2 3 2 2 2 2 2 2 2" xfId="38612" xr:uid="{00000000-0005-0000-0000-000068580000}"/>
    <cellStyle name="40% - Accent3 2 3 2 2 2 2 2 3" xfId="28698" xr:uid="{00000000-0005-0000-0000-000069580000}"/>
    <cellStyle name="40% - Accent3 2 3 2 2 2 2 3" xfId="13823" xr:uid="{00000000-0005-0000-0000-00006A580000}"/>
    <cellStyle name="40% - Accent3 2 3 2 2 2 2 3 2" xfId="33655" xr:uid="{00000000-0005-0000-0000-00006B580000}"/>
    <cellStyle name="40% - Accent3 2 3 2 2 2 2 4" xfId="23741" xr:uid="{00000000-0005-0000-0000-00006C580000}"/>
    <cellStyle name="40% - Accent3 2 3 2 2 2 3" xfId="2619" xr:uid="{00000000-0005-0000-0000-00006D580000}"/>
    <cellStyle name="40% - Accent3 2 3 2 2 2 3 2" xfId="7586" xr:uid="{00000000-0005-0000-0000-00006E580000}"/>
    <cellStyle name="40% - Accent3 2 3 2 2 2 3 2 2" xfId="17500" xr:uid="{00000000-0005-0000-0000-00006F580000}"/>
    <cellStyle name="40% - Accent3 2 3 2 2 2 3 2 2 2" xfId="37332" xr:uid="{00000000-0005-0000-0000-000070580000}"/>
    <cellStyle name="40% - Accent3 2 3 2 2 2 3 2 3" xfId="27418" xr:uid="{00000000-0005-0000-0000-000071580000}"/>
    <cellStyle name="40% - Accent3 2 3 2 2 2 3 3" xfId="12543" xr:uid="{00000000-0005-0000-0000-000072580000}"/>
    <cellStyle name="40% - Accent3 2 3 2 2 2 3 3 2" xfId="32375" xr:uid="{00000000-0005-0000-0000-000073580000}"/>
    <cellStyle name="40% - Accent3 2 3 2 2 2 3 4" xfId="22461" xr:uid="{00000000-0005-0000-0000-000074580000}"/>
    <cellStyle name="40% - Accent3 2 3 2 2 2 4" xfId="6864" xr:uid="{00000000-0005-0000-0000-000075580000}"/>
    <cellStyle name="40% - Accent3 2 3 2 2 2 4 2" xfId="16778" xr:uid="{00000000-0005-0000-0000-000076580000}"/>
    <cellStyle name="40% - Accent3 2 3 2 2 2 4 2 2" xfId="36610" xr:uid="{00000000-0005-0000-0000-000077580000}"/>
    <cellStyle name="40% - Accent3 2 3 2 2 2 4 3" xfId="26696" xr:uid="{00000000-0005-0000-0000-000078580000}"/>
    <cellStyle name="40% - Accent3 2 3 2 2 2 5" xfId="11821" xr:uid="{00000000-0005-0000-0000-000079580000}"/>
    <cellStyle name="40% - Accent3 2 3 2 2 2 5 2" xfId="31653" xr:uid="{00000000-0005-0000-0000-00007A580000}"/>
    <cellStyle name="40% - Accent3 2 3 2 2 2 6" xfId="21739" xr:uid="{00000000-0005-0000-0000-00007B580000}"/>
    <cellStyle name="40% - Accent3 2 3 2 2 3" xfId="1537" xr:uid="{00000000-0005-0000-0000-00007C580000}"/>
    <cellStyle name="40% - Accent3 2 3 2 2 3 2" xfId="3550" xr:uid="{00000000-0005-0000-0000-00007D580000}"/>
    <cellStyle name="40% - Accent3 2 3 2 2 3 2 2" xfId="8507" xr:uid="{00000000-0005-0000-0000-00007E580000}"/>
    <cellStyle name="40% - Accent3 2 3 2 2 3 2 2 2" xfId="18421" xr:uid="{00000000-0005-0000-0000-00007F580000}"/>
    <cellStyle name="40% - Accent3 2 3 2 2 3 2 2 2 2" xfId="38253" xr:uid="{00000000-0005-0000-0000-000080580000}"/>
    <cellStyle name="40% - Accent3 2 3 2 2 3 2 2 3" xfId="28339" xr:uid="{00000000-0005-0000-0000-000081580000}"/>
    <cellStyle name="40% - Accent3 2 3 2 2 3 2 3" xfId="13464" xr:uid="{00000000-0005-0000-0000-000082580000}"/>
    <cellStyle name="40% - Accent3 2 3 2 2 3 2 3 2" xfId="33296" xr:uid="{00000000-0005-0000-0000-000083580000}"/>
    <cellStyle name="40% - Accent3 2 3 2 2 3 2 4" xfId="23382" xr:uid="{00000000-0005-0000-0000-000084580000}"/>
    <cellStyle name="40% - Accent3 2 3 2 2 3 3" xfId="6505" xr:uid="{00000000-0005-0000-0000-000085580000}"/>
    <cellStyle name="40% - Accent3 2 3 2 2 3 3 2" xfId="16419" xr:uid="{00000000-0005-0000-0000-000086580000}"/>
    <cellStyle name="40% - Accent3 2 3 2 2 3 3 2 2" xfId="36251" xr:uid="{00000000-0005-0000-0000-000087580000}"/>
    <cellStyle name="40% - Accent3 2 3 2 2 3 3 3" xfId="26337" xr:uid="{00000000-0005-0000-0000-000088580000}"/>
    <cellStyle name="40% - Accent3 2 3 2 2 3 4" xfId="11462" xr:uid="{00000000-0005-0000-0000-000089580000}"/>
    <cellStyle name="40% - Accent3 2 3 2 2 3 4 2" xfId="31294" xr:uid="{00000000-0005-0000-0000-00008A580000}"/>
    <cellStyle name="40% - Accent3 2 3 2 2 3 5" xfId="21380" xr:uid="{00000000-0005-0000-0000-00008B580000}"/>
    <cellStyle name="40% - Accent3 2 3 2 2 4" xfId="3144" xr:uid="{00000000-0005-0000-0000-00008C580000}"/>
    <cellStyle name="40% - Accent3 2 3 2 2 4 2" xfId="8101" xr:uid="{00000000-0005-0000-0000-00008D580000}"/>
    <cellStyle name="40% - Accent3 2 3 2 2 4 2 2" xfId="18015" xr:uid="{00000000-0005-0000-0000-00008E580000}"/>
    <cellStyle name="40% - Accent3 2 3 2 2 4 2 2 2" xfId="37847" xr:uid="{00000000-0005-0000-0000-00008F580000}"/>
    <cellStyle name="40% - Accent3 2 3 2 2 4 2 3" xfId="27933" xr:uid="{00000000-0005-0000-0000-000090580000}"/>
    <cellStyle name="40% - Accent3 2 3 2 2 4 3" xfId="13058" xr:uid="{00000000-0005-0000-0000-000091580000}"/>
    <cellStyle name="40% - Accent3 2 3 2 2 4 3 2" xfId="32890" xr:uid="{00000000-0005-0000-0000-000092580000}"/>
    <cellStyle name="40% - Accent3 2 3 2 2 4 4" xfId="22976" xr:uid="{00000000-0005-0000-0000-000093580000}"/>
    <cellStyle name="40% - Accent3 2 3 2 2 5" xfId="2260" xr:uid="{00000000-0005-0000-0000-000094580000}"/>
    <cellStyle name="40% - Accent3 2 3 2 2 5 2" xfId="7227" xr:uid="{00000000-0005-0000-0000-000095580000}"/>
    <cellStyle name="40% - Accent3 2 3 2 2 5 2 2" xfId="17141" xr:uid="{00000000-0005-0000-0000-000096580000}"/>
    <cellStyle name="40% - Accent3 2 3 2 2 5 2 2 2" xfId="36973" xr:uid="{00000000-0005-0000-0000-000097580000}"/>
    <cellStyle name="40% - Accent3 2 3 2 2 5 2 3" xfId="27059" xr:uid="{00000000-0005-0000-0000-000098580000}"/>
    <cellStyle name="40% - Accent3 2 3 2 2 5 3" xfId="12184" xr:uid="{00000000-0005-0000-0000-000099580000}"/>
    <cellStyle name="40% - Accent3 2 3 2 2 5 3 2" xfId="32016" xr:uid="{00000000-0005-0000-0000-00009A580000}"/>
    <cellStyle name="40% - Accent3 2 3 2 2 5 4" xfId="22102" xr:uid="{00000000-0005-0000-0000-00009B580000}"/>
    <cellStyle name="40% - Accent3 2 3 2 2 6" xfId="1123" xr:uid="{00000000-0005-0000-0000-00009C580000}"/>
    <cellStyle name="40% - Accent3 2 3 2 2 6 2" xfId="6099" xr:uid="{00000000-0005-0000-0000-00009D580000}"/>
    <cellStyle name="40% - Accent3 2 3 2 2 6 2 2" xfId="16013" xr:uid="{00000000-0005-0000-0000-00009E580000}"/>
    <cellStyle name="40% - Accent3 2 3 2 2 6 2 2 2" xfId="35845" xr:uid="{00000000-0005-0000-0000-00009F580000}"/>
    <cellStyle name="40% - Accent3 2 3 2 2 6 2 3" xfId="25931" xr:uid="{00000000-0005-0000-0000-0000A0580000}"/>
    <cellStyle name="40% - Accent3 2 3 2 2 6 3" xfId="11056" xr:uid="{00000000-0005-0000-0000-0000A1580000}"/>
    <cellStyle name="40% - Accent3 2 3 2 2 6 3 2" xfId="30888" xr:uid="{00000000-0005-0000-0000-0000A2580000}"/>
    <cellStyle name="40% - Accent3 2 3 2 2 6 4" xfId="20974" xr:uid="{00000000-0005-0000-0000-0000A3580000}"/>
    <cellStyle name="40% - Accent3 2 3 2 2 7" xfId="4424" xr:uid="{00000000-0005-0000-0000-0000A4580000}"/>
    <cellStyle name="40% - Accent3 2 3 2 2 7 2" xfId="9381" xr:uid="{00000000-0005-0000-0000-0000A5580000}"/>
    <cellStyle name="40% - Accent3 2 3 2 2 7 2 2" xfId="19295" xr:uid="{00000000-0005-0000-0000-0000A6580000}"/>
    <cellStyle name="40% - Accent3 2 3 2 2 7 2 2 2" xfId="39127" xr:uid="{00000000-0005-0000-0000-0000A7580000}"/>
    <cellStyle name="40% - Accent3 2 3 2 2 7 2 3" xfId="29213" xr:uid="{00000000-0005-0000-0000-0000A8580000}"/>
    <cellStyle name="40% - Accent3 2 3 2 2 7 3" xfId="14338" xr:uid="{00000000-0005-0000-0000-0000A9580000}"/>
    <cellStyle name="40% - Accent3 2 3 2 2 7 3 2" xfId="34170" xr:uid="{00000000-0005-0000-0000-0000AA580000}"/>
    <cellStyle name="40% - Accent3 2 3 2 2 7 4" xfId="24256" xr:uid="{00000000-0005-0000-0000-0000AB580000}"/>
    <cellStyle name="40% - Accent3 2 3 2 2 8" xfId="4982" xr:uid="{00000000-0005-0000-0000-0000AC580000}"/>
    <cellStyle name="40% - Accent3 2 3 2 2 8 2" xfId="9939" xr:uid="{00000000-0005-0000-0000-0000AD580000}"/>
    <cellStyle name="40% - Accent3 2 3 2 2 8 2 2" xfId="19853" xr:uid="{00000000-0005-0000-0000-0000AE580000}"/>
    <cellStyle name="40% - Accent3 2 3 2 2 8 2 2 2" xfId="39685" xr:uid="{00000000-0005-0000-0000-0000AF580000}"/>
    <cellStyle name="40% - Accent3 2 3 2 2 8 2 3" xfId="29771" xr:uid="{00000000-0005-0000-0000-0000B0580000}"/>
    <cellStyle name="40% - Accent3 2 3 2 2 8 3" xfId="14896" xr:uid="{00000000-0005-0000-0000-0000B1580000}"/>
    <cellStyle name="40% - Accent3 2 3 2 2 8 3 2" xfId="34728" xr:uid="{00000000-0005-0000-0000-0000B2580000}"/>
    <cellStyle name="40% - Accent3 2 3 2 2 8 4" xfId="24814" xr:uid="{00000000-0005-0000-0000-0000B3580000}"/>
    <cellStyle name="40% - Accent3 2 3 2 2 9" xfId="5540" xr:uid="{00000000-0005-0000-0000-0000B4580000}"/>
    <cellStyle name="40% - Accent3 2 3 2 2 9 2" xfId="15454" xr:uid="{00000000-0005-0000-0000-0000B5580000}"/>
    <cellStyle name="40% - Accent3 2 3 2 2 9 2 2" xfId="35286" xr:uid="{00000000-0005-0000-0000-0000B6580000}"/>
    <cellStyle name="40% - Accent3 2 3 2 2 9 3" xfId="25372" xr:uid="{00000000-0005-0000-0000-0000B7580000}"/>
    <cellStyle name="40% - Accent3 2 3 2 3" xfId="1716" xr:uid="{00000000-0005-0000-0000-0000B8580000}"/>
    <cellStyle name="40% - Accent3 2 3 2 3 2" xfId="3729" xr:uid="{00000000-0005-0000-0000-0000B9580000}"/>
    <cellStyle name="40% - Accent3 2 3 2 3 2 2" xfId="8686" xr:uid="{00000000-0005-0000-0000-0000BA580000}"/>
    <cellStyle name="40% - Accent3 2 3 2 3 2 2 2" xfId="18600" xr:uid="{00000000-0005-0000-0000-0000BB580000}"/>
    <cellStyle name="40% - Accent3 2 3 2 3 2 2 2 2" xfId="38432" xr:uid="{00000000-0005-0000-0000-0000BC580000}"/>
    <cellStyle name="40% - Accent3 2 3 2 3 2 2 3" xfId="28518" xr:uid="{00000000-0005-0000-0000-0000BD580000}"/>
    <cellStyle name="40% - Accent3 2 3 2 3 2 3" xfId="13643" xr:uid="{00000000-0005-0000-0000-0000BE580000}"/>
    <cellStyle name="40% - Accent3 2 3 2 3 2 3 2" xfId="33475" xr:uid="{00000000-0005-0000-0000-0000BF580000}"/>
    <cellStyle name="40% - Accent3 2 3 2 3 2 4" xfId="23561" xr:uid="{00000000-0005-0000-0000-0000C0580000}"/>
    <cellStyle name="40% - Accent3 2 3 2 3 3" xfId="2439" xr:uid="{00000000-0005-0000-0000-0000C1580000}"/>
    <cellStyle name="40% - Accent3 2 3 2 3 3 2" xfId="7406" xr:uid="{00000000-0005-0000-0000-0000C2580000}"/>
    <cellStyle name="40% - Accent3 2 3 2 3 3 2 2" xfId="17320" xr:uid="{00000000-0005-0000-0000-0000C3580000}"/>
    <cellStyle name="40% - Accent3 2 3 2 3 3 2 2 2" xfId="37152" xr:uid="{00000000-0005-0000-0000-0000C4580000}"/>
    <cellStyle name="40% - Accent3 2 3 2 3 3 2 3" xfId="27238" xr:uid="{00000000-0005-0000-0000-0000C5580000}"/>
    <cellStyle name="40% - Accent3 2 3 2 3 3 3" xfId="12363" xr:uid="{00000000-0005-0000-0000-0000C6580000}"/>
    <cellStyle name="40% - Accent3 2 3 2 3 3 3 2" xfId="32195" xr:uid="{00000000-0005-0000-0000-0000C7580000}"/>
    <cellStyle name="40% - Accent3 2 3 2 3 3 4" xfId="22281" xr:uid="{00000000-0005-0000-0000-0000C8580000}"/>
    <cellStyle name="40% - Accent3 2 3 2 3 4" xfId="6684" xr:uid="{00000000-0005-0000-0000-0000C9580000}"/>
    <cellStyle name="40% - Accent3 2 3 2 3 4 2" xfId="16598" xr:uid="{00000000-0005-0000-0000-0000CA580000}"/>
    <cellStyle name="40% - Accent3 2 3 2 3 4 2 2" xfId="36430" xr:uid="{00000000-0005-0000-0000-0000CB580000}"/>
    <cellStyle name="40% - Accent3 2 3 2 3 4 3" xfId="26516" xr:uid="{00000000-0005-0000-0000-0000CC580000}"/>
    <cellStyle name="40% - Accent3 2 3 2 3 5" xfId="11641" xr:uid="{00000000-0005-0000-0000-0000CD580000}"/>
    <cellStyle name="40% - Accent3 2 3 2 3 5 2" xfId="31473" xr:uid="{00000000-0005-0000-0000-0000CE580000}"/>
    <cellStyle name="40% - Accent3 2 3 2 3 6" xfId="21559" xr:uid="{00000000-0005-0000-0000-0000CF580000}"/>
    <cellStyle name="40% - Accent3 2 3 2 4" xfId="1357" xr:uid="{00000000-0005-0000-0000-0000D0580000}"/>
    <cellStyle name="40% - Accent3 2 3 2 4 2" xfId="3370" xr:uid="{00000000-0005-0000-0000-0000D1580000}"/>
    <cellStyle name="40% - Accent3 2 3 2 4 2 2" xfId="8327" xr:uid="{00000000-0005-0000-0000-0000D2580000}"/>
    <cellStyle name="40% - Accent3 2 3 2 4 2 2 2" xfId="18241" xr:uid="{00000000-0005-0000-0000-0000D3580000}"/>
    <cellStyle name="40% - Accent3 2 3 2 4 2 2 2 2" xfId="38073" xr:uid="{00000000-0005-0000-0000-0000D4580000}"/>
    <cellStyle name="40% - Accent3 2 3 2 4 2 2 3" xfId="28159" xr:uid="{00000000-0005-0000-0000-0000D5580000}"/>
    <cellStyle name="40% - Accent3 2 3 2 4 2 3" xfId="13284" xr:uid="{00000000-0005-0000-0000-0000D6580000}"/>
    <cellStyle name="40% - Accent3 2 3 2 4 2 3 2" xfId="33116" xr:uid="{00000000-0005-0000-0000-0000D7580000}"/>
    <cellStyle name="40% - Accent3 2 3 2 4 2 4" xfId="23202" xr:uid="{00000000-0005-0000-0000-0000D8580000}"/>
    <cellStyle name="40% - Accent3 2 3 2 4 3" xfId="6325" xr:uid="{00000000-0005-0000-0000-0000D9580000}"/>
    <cellStyle name="40% - Accent3 2 3 2 4 3 2" xfId="16239" xr:uid="{00000000-0005-0000-0000-0000DA580000}"/>
    <cellStyle name="40% - Accent3 2 3 2 4 3 2 2" xfId="36071" xr:uid="{00000000-0005-0000-0000-0000DB580000}"/>
    <cellStyle name="40% - Accent3 2 3 2 4 3 3" xfId="26157" xr:uid="{00000000-0005-0000-0000-0000DC580000}"/>
    <cellStyle name="40% - Accent3 2 3 2 4 4" xfId="11282" xr:uid="{00000000-0005-0000-0000-0000DD580000}"/>
    <cellStyle name="40% - Accent3 2 3 2 4 4 2" xfId="31114" xr:uid="{00000000-0005-0000-0000-0000DE580000}"/>
    <cellStyle name="40% - Accent3 2 3 2 4 5" xfId="21200" xr:uid="{00000000-0005-0000-0000-0000DF580000}"/>
    <cellStyle name="40% - Accent3 2 3 2 5" xfId="2863" xr:uid="{00000000-0005-0000-0000-0000E0580000}"/>
    <cellStyle name="40% - Accent3 2 3 2 5 2" xfId="7822" xr:uid="{00000000-0005-0000-0000-0000E1580000}"/>
    <cellStyle name="40% - Accent3 2 3 2 5 2 2" xfId="17736" xr:uid="{00000000-0005-0000-0000-0000E2580000}"/>
    <cellStyle name="40% - Accent3 2 3 2 5 2 2 2" xfId="37568" xr:uid="{00000000-0005-0000-0000-0000E3580000}"/>
    <cellStyle name="40% - Accent3 2 3 2 5 2 3" xfId="27654" xr:uid="{00000000-0005-0000-0000-0000E4580000}"/>
    <cellStyle name="40% - Accent3 2 3 2 5 3" xfId="12779" xr:uid="{00000000-0005-0000-0000-0000E5580000}"/>
    <cellStyle name="40% - Accent3 2 3 2 5 3 2" xfId="32611" xr:uid="{00000000-0005-0000-0000-0000E6580000}"/>
    <cellStyle name="40% - Accent3 2 3 2 5 4" xfId="22697" xr:uid="{00000000-0005-0000-0000-0000E7580000}"/>
    <cellStyle name="40% - Accent3 2 3 2 6" xfId="2080" xr:uid="{00000000-0005-0000-0000-0000E8580000}"/>
    <cellStyle name="40% - Accent3 2 3 2 6 2" xfId="7047" xr:uid="{00000000-0005-0000-0000-0000E9580000}"/>
    <cellStyle name="40% - Accent3 2 3 2 6 2 2" xfId="16961" xr:uid="{00000000-0005-0000-0000-0000EA580000}"/>
    <cellStyle name="40% - Accent3 2 3 2 6 2 2 2" xfId="36793" xr:uid="{00000000-0005-0000-0000-0000EB580000}"/>
    <cellStyle name="40% - Accent3 2 3 2 6 2 3" xfId="26879" xr:uid="{00000000-0005-0000-0000-0000EC580000}"/>
    <cellStyle name="40% - Accent3 2 3 2 6 3" xfId="12004" xr:uid="{00000000-0005-0000-0000-0000ED580000}"/>
    <cellStyle name="40% - Accent3 2 3 2 6 3 2" xfId="31836" xr:uid="{00000000-0005-0000-0000-0000EE580000}"/>
    <cellStyle name="40% - Accent3 2 3 2 6 4" xfId="21922" xr:uid="{00000000-0005-0000-0000-0000EF580000}"/>
    <cellStyle name="40% - Accent3 2 3 2 7" xfId="843" xr:uid="{00000000-0005-0000-0000-0000F0580000}"/>
    <cellStyle name="40% - Accent3 2 3 2 7 2" xfId="5820" xr:uid="{00000000-0005-0000-0000-0000F1580000}"/>
    <cellStyle name="40% - Accent3 2 3 2 7 2 2" xfId="15734" xr:uid="{00000000-0005-0000-0000-0000F2580000}"/>
    <cellStyle name="40% - Accent3 2 3 2 7 2 2 2" xfId="35566" xr:uid="{00000000-0005-0000-0000-0000F3580000}"/>
    <cellStyle name="40% - Accent3 2 3 2 7 2 3" xfId="25652" xr:uid="{00000000-0005-0000-0000-0000F4580000}"/>
    <cellStyle name="40% - Accent3 2 3 2 7 3" xfId="10777" xr:uid="{00000000-0005-0000-0000-0000F5580000}"/>
    <cellStyle name="40% - Accent3 2 3 2 7 3 2" xfId="30609" xr:uid="{00000000-0005-0000-0000-0000F6580000}"/>
    <cellStyle name="40% - Accent3 2 3 2 7 4" xfId="20695" xr:uid="{00000000-0005-0000-0000-0000F7580000}"/>
    <cellStyle name="40% - Accent3 2 3 2 8" xfId="4145" xr:uid="{00000000-0005-0000-0000-0000F8580000}"/>
    <cellStyle name="40% - Accent3 2 3 2 8 2" xfId="9102" xr:uid="{00000000-0005-0000-0000-0000F9580000}"/>
    <cellStyle name="40% - Accent3 2 3 2 8 2 2" xfId="19016" xr:uid="{00000000-0005-0000-0000-0000FA580000}"/>
    <cellStyle name="40% - Accent3 2 3 2 8 2 2 2" xfId="38848" xr:uid="{00000000-0005-0000-0000-0000FB580000}"/>
    <cellStyle name="40% - Accent3 2 3 2 8 2 3" xfId="28934" xr:uid="{00000000-0005-0000-0000-0000FC580000}"/>
    <cellStyle name="40% - Accent3 2 3 2 8 3" xfId="14059" xr:uid="{00000000-0005-0000-0000-0000FD580000}"/>
    <cellStyle name="40% - Accent3 2 3 2 8 3 2" xfId="33891" xr:uid="{00000000-0005-0000-0000-0000FE580000}"/>
    <cellStyle name="40% - Accent3 2 3 2 8 4" xfId="23977" xr:uid="{00000000-0005-0000-0000-0000FF580000}"/>
    <cellStyle name="40% - Accent3 2 3 2 9" xfId="4703" xr:uid="{00000000-0005-0000-0000-000000590000}"/>
    <cellStyle name="40% - Accent3 2 3 2 9 2" xfId="9660" xr:uid="{00000000-0005-0000-0000-000001590000}"/>
    <cellStyle name="40% - Accent3 2 3 2 9 2 2" xfId="19574" xr:uid="{00000000-0005-0000-0000-000002590000}"/>
    <cellStyle name="40% - Accent3 2 3 2 9 2 2 2" xfId="39406" xr:uid="{00000000-0005-0000-0000-000003590000}"/>
    <cellStyle name="40% - Accent3 2 3 2 9 2 3" xfId="29492" xr:uid="{00000000-0005-0000-0000-000004590000}"/>
    <cellStyle name="40% - Accent3 2 3 2 9 3" xfId="14617" xr:uid="{00000000-0005-0000-0000-000005590000}"/>
    <cellStyle name="40% - Accent3 2 3 2 9 3 2" xfId="34449" xr:uid="{00000000-0005-0000-0000-000006590000}"/>
    <cellStyle name="40% - Accent3 2 3 2 9 4" xfId="24535" xr:uid="{00000000-0005-0000-0000-000007590000}"/>
    <cellStyle name="40% - Accent3 2 3 3" xfId="423" xr:uid="{00000000-0005-0000-0000-000008590000}"/>
    <cellStyle name="40% - Accent3 2 3 3 10" xfId="10358" xr:uid="{00000000-0005-0000-0000-000009590000}"/>
    <cellStyle name="40% - Accent3 2 3 3 10 2" xfId="30190" xr:uid="{00000000-0005-0000-0000-00000A590000}"/>
    <cellStyle name="40% - Accent3 2 3 3 11" xfId="20276" xr:uid="{00000000-0005-0000-0000-00000B590000}"/>
    <cellStyle name="40% - Accent3 2 3 3 2" xfId="1806" xr:uid="{00000000-0005-0000-0000-00000C590000}"/>
    <cellStyle name="40% - Accent3 2 3 3 2 2" xfId="3819" xr:uid="{00000000-0005-0000-0000-00000D590000}"/>
    <cellStyle name="40% - Accent3 2 3 3 2 2 2" xfId="8776" xr:uid="{00000000-0005-0000-0000-00000E590000}"/>
    <cellStyle name="40% - Accent3 2 3 3 2 2 2 2" xfId="18690" xr:uid="{00000000-0005-0000-0000-00000F590000}"/>
    <cellStyle name="40% - Accent3 2 3 3 2 2 2 2 2" xfId="38522" xr:uid="{00000000-0005-0000-0000-000010590000}"/>
    <cellStyle name="40% - Accent3 2 3 3 2 2 2 3" xfId="28608" xr:uid="{00000000-0005-0000-0000-000011590000}"/>
    <cellStyle name="40% - Accent3 2 3 3 2 2 3" xfId="13733" xr:uid="{00000000-0005-0000-0000-000012590000}"/>
    <cellStyle name="40% - Accent3 2 3 3 2 2 3 2" xfId="33565" xr:uid="{00000000-0005-0000-0000-000013590000}"/>
    <cellStyle name="40% - Accent3 2 3 3 2 2 4" xfId="23651" xr:uid="{00000000-0005-0000-0000-000014590000}"/>
    <cellStyle name="40% - Accent3 2 3 3 2 3" xfId="2529" xr:uid="{00000000-0005-0000-0000-000015590000}"/>
    <cellStyle name="40% - Accent3 2 3 3 2 3 2" xfId="7496" xr:uid="{00000000-0005-0000-0000-000016590000}"/>
    <cellStyle name="40% - Accent3 2 3 3 2 3 2 2" xfId="17410" xr:uid="{00000000-0005-0000-0000-000017590000}"/>
    <cellStyle name="40% - Accent3 2 3 3 2 3 2 2 2" xfId="37242" xr:uid="{00000000-0005-0000-0000-000018590000}"/>
    <cellStyle name="40% - Accent3 2 3 3 2 3 2 3" xfId="27328" xr:uid="{00000000-0005-0000-0000-000019590000}"/>
    <cellStyle name="40% - Accent3 2 3 3 2 3 3" xfId="12453" xr:uid="{00000000-0005-0000-0000-00001A590000}"/>
    <cellStyle name="40% - Accent3 2 3 3 2 3 3 2" xfId="32285" xr:uid="{00000000-0005-0000-0000-00001B590000}"/>
    <cellStyle name="40% - Accent3 2 3 3 2 3 4" xfId="22371" xr:uid="{00000000-0005-0000-0000-00001C590000}"/>
    <cellStyle name="40% - Accent3 2 3 3 2 4" xfId="6774" xr:uid="{00000000-0005-0000-0000-00001D590000}"/>
    <cellStyle name="40% - Accent3 2 3 3 2 4 2" xfId="16688" xr:uid="{00000000-0005-0000-0000-00001E590000}"/>
    <cellStyle name="40% - Accent3 2 3 3 2 4 2 2" xfId="36520" xr:uid="{00000000-0005-0000-0000-00001F590000}"/>
    <cellStyle name="40% - Accent3 2 3 3 2 4 3" xfId="26606" xr:uid="{00000000-0005-0000-0000-000020590000}"/>
    <cellStyle name="40% - Accent3 2 3 3 2 5" xfId="11731" xr:uid="{00000000-0005-0000-0000-000021590000}"/>
    <cellStyle name="40% - Accent3 2 3 3 2 5 2" xfId="31563" xr:uid="{00000000-0005-0000-0000-000022590000}"/>
    <cellStyle name="40% - Accent3 2 3 3 2 6" xfId="21649" xr:uid="{00000000-0005-0000-0000-000023590000}"/>
    <cellStyle name="40% - Accent3 2 3 3 3" xfId="1447" xr:uid="{00000000-0005-0000-0000-000024590000}"/>
    <cellStyle name="40% - Accent3 2 3 3 3 2" xfId="3460" xr:uid="{00000000-0005-0000-0000-000025590000}"/>
    <cellStyle name="40% - Accent3 2 3 3 3 2 2" xfId="8417" xr:uid="{00000000-0005-0000-0000-000026590000}"/>
    <cellStyle name="40% - Accent3 2 3 3 3 2 2 2" xfId="18331" xr:uid="{00000000-0005-0000-0000-000027590000}"/>
    <cellStyle name="40% - Accent3 2 3 3 3 2 2 2 2" xfId="38163" xr:uid="{00000000-0005-0000-0000-000028590000}"/>
    <cellStyle name="40% - Accent3 2 3 3 3 2 2 3" xfId="28249" xr:uid="{00000000-0005-0000-0000-000029590000}"/>
    <cellStyle name="40% - Accent3 2 3 3 3 2 3" xfId="13374" xr:uid="{00000000-0005-0000-0000-00002A590000}"/>
    <cellStyle name="40% - Accent3 2 3 3 3 2 3 2" xfId="33206" xr:uid="{00000000-0005-0000-0000-00002B590000}"/>
    <cellStyle name="40% - Accent3 2 3 3 3 2 4" xfId="23292" xr:uid="{00000000-0005-0000-0000-00002C590000}"/>
    <cellStyle name="40% - Accent3 2 3 3 3 3" xfId="6415" xr:uid="{00000000-0005-0000-0000-00002D590000}"/>
    <cellStyle name="40% - Accent3 2 3 3 3 3 2" xfId="16329" xr:uid="{00000000-0005-0000-0000-00002E590000}"/>
    <cellStyle name="40% - Accent3 2 3 3 3 3 2 2" xfId="36161" xr:uid="{00000000-0005-0000-0000-00002F590000}"/>
    <cellStyle name="40% - Accent3 2 3 3 3 3 3" xfId="26247" xr:uid="{00000000-0005-0000-0000-000030590000}"/>
    <cellStyle name="40% - Accent3 2 3 3 3 4" xfId="11372" xr:uid="{00000000-0005-0000-0000-000031590000}"/>
    <cellStyle name="40% - Accent3 2 3 3 3 4 2" xfId="31204" xr:uid="{00000000-0005-0000-0000-000032590000}"/>
    <cellStyle name="40% - Accent3 2 3 3 3 5" xfId="21290" xr:uid="{00000000-0005-0000-0000-000033590000}"/>
    <cellStyle name="40% - Accent3 2 3 3 4" xfId="3005" xr:uid="{00000000-0005-0000-0000-000034590000}"/>
    <cellStyle name="40% - Accent3 2 3 3 4 2" xfId="7962" xr:uid="{00000000-0005-0000-0000-000035590000}"/>
    <cellStyle name="40% - Accent3 2 3 3 4 2 2" xfId="17876" xr:uid="{00000000-0005-0000-0000-000036590000}"/>
    <cellStyle name="40% - Accent3 2 3 3 4 2 2 2" xfId="37708" xr:uid="{00000000-0005-0000-0000-000037590000}"/>
    <cellStyle name="40% - Accent3 2 3 3 4 2 3" xfId="27794" xr:uid="{00000000-0005-0000-0000-000038590000}"/>
    <cellStyle name="40% - Accent3 2 3 3 4 3" xfId="12919" xr:uid="{00000000-0005-0000-0000-000039590000}"/>
    <cellStyle name="40% - Accent3 2 3 3 4 3 2" xfId="32751" xr:uid="{00000000-0005-0000-0000-00003A590000}"/>
    <cellStyle name="40% - Accent3 2 3 3 4 4" xfId="22837" xr:uid="{00000000-0005-0000-0000-00003B590000}"/>
    <cellStyle name="40% - Accent3 2 3 3 5" xfId="2170" xr:uid="{00000000-0005-0000-0000-00003C590000}"/>
    <cellStyle name="40% - Accent3 2 3 3 5 2" xfId="7137" xr:uid="{00000000-0005-0000-0000-00003D590000}"/>
    <cellStyle name="40% - Accent3 2 3 3 5 2 2" xfId="17051" xr:uid="{00000000-0005-0000-0000-00003E590000}"/>
    <cellStyle name="40% - Accent3 2 3 3 5 2 2 2" xfId="36883" xr:uid="{00000000-0005-0000-0000-00003F590000}"/>
    <cellStyle name="40% - Accent3 2 3 3 5 2 3" xfId="26969" xr:uid="{00000000-0005-0000-0000-000040590000}"/>
    <cellStyle name="40% - Accent3 2 3 3 5 3" xfId="12094" xr:uid="{00000000-0005-0000-0000-000041590000}"/>
    <cellStyle name="40% - Accent3 2 3 3 5 3 2" xfId="31926" xr:uid="{00000000-0005-0000-0000-000042590000}"/>
    <cellStyle name="40% - Accent3 2 3 3 5 4" xfId="22012" xr:uid="{00000000-0005-0000-0000-000043590000}"/>
    <cellStyle name="40% - Accent3 2 3 3 6" xfId="984" xr:uid="{00000000-0005-0000-0000-000044590000}"/>
    <cellStyle name="40% - Accent3 2 3 3 6 2" xfId="5960" xr:uid="{00000000-0005-0000-0000-000045590000}"/>
    <cellStyle name="40% - Accent3 2 3 3 6 2 2" xfId="15874" xr:uid="{00000000-0005-0000-0000-000046590000}"/>
    <cellStyle name="40% - Accent3 2 3 3 6 2 2 2" xfId="35706" xr:uid="{00000000-0005-0000-0000-000047590000}"/>
    <cellStyle name="40% - Accent3 2 3 3 6 2 3" xfId="25792" xr:uid="{00000000-0005-0000-0000-000048590000}"/>
    <cellStyle name="40% - Accent3 2 3 3 6 3" xfId="10917" xr:uid="{00000000-0005-0000-0000-000049590000}"/>
    <cellStyle name="40% - Accent3 2 3 3 6 3 2" xfId="30749" xr:uid="{00000000-0005-0000-0000-00004A590000}"/>
    <cellStyle name="40% - Accent3 2 3 3 6 4" xfId="20835" xr:uid="{00000000-0005-0000-0000-00004B590000}"/>
    <cellStyle name="40% - Accent3 2 3 3 7" xfId="4285" xr:uid="{00000000-0005-0000-0000-00004C590000}"/>
    <cellStyle name="40% - Accent3 2 3 3 7 2" xfId="9242" xr:uid="{00000000-0005-0000-0000-00004D590000}"/>
    <cellStyle name="40% - Accent3 2 3 3 7 2 2" xfId="19156" xr:uid="{00000000-0005-0000-0000-00004E590000}"/>
    <cellStyle name="40% - Accent3 2 3 3 7 2 2 2" xfId="38988" xr:uid="{00000000-0005-0000-0000-00004F590000}"/>
    <cellStyle name="40% - Accent3 2 3 3 7 2 3" xfId="29074" xr:uid="{00000000-0005-0000-0000-000050590000}"/>
    <cellStyle name="40% - Accent3 2 3 3 7 3" xfId="14199" xr:uid="{00000000-0005-0000-0000-000051590000}"/>
    <cellStyle name="40% - Accent3 2 3 3 7 3 2" xfId="34031" xr:uid="{00000000-0005-0000-0000-000052590000}"/>
    <cellStyle name="40% - Accent3 2 3 3 7 4" xfId="24117" xr:uid="{00000000-0005-0000-0000-000053590000}"/>
    <cellStyle name="40% - Accent3 2 3 3 8" xfId="4843" xr:uid="{00000000-0005-0000-0000-000054590000}"/>
    <cellStyle name="40% - Accent3 2 3 3 8 2" xfId="9800" xr:uid="{00000000-0005-0000-0000-000055590000}"/>
    <cellStyle name="40% - Accent3 2 3 3 8 2 2" xfId="19714" xr:uid="{00000000-0005-0000-0000-000056590000}"/>
    <cellStyle name="40% - Accent3 2 3 3 8 2 2 2" xfId="39546" xr:uid="{00000000-0005-0000-0000-000057590000}"/>
    <cellStyle name="40% - Accent3 2 3 3 8 2 3" xfId="29632" xr:uid="{00000000-0005-0000-0000-000058590000}"/>
    <cellStyle name="40% - Accent3 2 3 3 8 3" xfId="14757" xr:uid="{00000000-0005-0000-0000-000059590000}"/>
    <cellStyle name="40% - Accent3 2 3 3 8 3 2" xfId="34589" xr:uid="{00000000-0005-0000-0000-00005A590000}"/>
    <cellStyle name="40% - Accent3 2 3 3 8 4" xfId="24675" xr:uid="{00000000-0005-0000-0000-00005B590000}"/>
    <cellStyle name="40% - Accent3 2 3 3 9" xfId="5401" xr:uid="{00000000-0005-0000-0000-00005C590000}"/>
    <cellStyle name="40% - Accent3 2 3 3 9 2" xfId="15315" xr:uid="{00000000-0005-0000-0000-00005D590000}"/>
    <cellStyle name="40% - Accent3 2 3 3 9 2 2" xfId="35147" xr:uid="{00000000-0005-0000-0000-00005E590000}"/>
    <cellStyle name="40% - Accent3 2 3 3 9 3" xfId="25233" xr:uid="{00000000-0005-0000-0000-00005F590000}"/>
    <cellStyle name="40% - Accent3 2 3 4" xfId="1626" xr:uid="{00000000-0005-0000-0000-000060590000}"/>
    <cellStyle name="40% - Accent3 2 3 4 2" xfId="3639" xr:uid="{00000000-0005-0000-0000-000061590000}"/>
    <cellStyle name="40% - Accent3 2 3 4 2 2" xfId="8596" xr:uid="{00000000-0005-0000-0000-000062590000}"/>
    <cellStyle name="40% - Accent3 2 3 4 2 2 2" xfId="18510" xr:uid="{00000000-0005-0000-0000-000063590000}"/>
    <cellStyle name="40% - Accent3 2 3 4 2 2 2 2" xfId="38342" xr:uid="{00000000-0005-0000-0000-000064590000}"/>
    <cellStyle name="40% - Accent3 2 3 4 2 2 3" xfId="28428" xr:uid="{00000000-0005-0000-0000-000065590000}"/>
    <cellStyle name="40% - Accent3 2 3 4 2 3" xfId="13553" xr:uid="{00000000-0005-0000-0000-000066590000}"/>
    <cellStyle name="40% - Accent3 2 3 4 2 3 2" xfId="33385" xr:uid="{00000000-0005-0000-0000-000067590000}"/>
    <cellStyle name="40% - Accent3 2 3 4 2 4" xfId="23471" xr:uid="{00000000-0005-0000-0000-000068590000}"/>
    <cellStyle name="40% - Accent3 2 3 4 3" xfId="2349" xr:uid="{00000000-0005-0000-0000-000069590000}"/>
    <cellStyle name="40% - Accent3 2 3 4 3 2" xfId="7316" xr:uid="{00000000-0005-0000-0000-00006A590000}"/>
    <cellStyle name="40% - Accent3 2 3 4 3 2 2" xfId="17230" xr:uid="{00000000-0005-0000-0000-00006B590000}"/>
    <cellStyle name="40% - Accent3 2 3 4 3 2 2 2" xfId="37062" xr:uid="{00000000-0005-0000-0000-00006C590000}"/>
    <cellStyle name="40% - Accent3 2 3 4 3 2 3" xfId="27148" xr:uid="{00000000-0005-0000-0000-00006D590000}"/>
    <cellStyle name="40% - Accent3 2 3 4 3 3" xfId="12273" xr:uid="{00000000-0005-0000-0000-00006E590000}"/>
    <cellStyle name="40% - Accent3 2 3 4 3 3 2" xfId="32105" xr:uid="{00000000-0005-0000-0000-00006F590000}"/>
    <cellStyle name="40% - Accent3 2 3 4 3 4" xfId="22191" xr:uid="{00000000-0005-0000-0000-000070590000}"/>
    <cellStyle name="40% - Accent3 2 3 4 4" xfId="6594" xr:uid="{00000000-0005-0000-0000-000071590000}"/>
    <cellStyle name="40% - Accent3 2 3 4 4 2" xfId="16508" xr:uid="{00000000-0005-0000-0000-000072590000}"/>
    <cellStyle name="40% - Accent3 2 3 4 4 2 2" xfId="36340" xr:uid="{00000000-0005-0000-0000-000073590000}"/>
    <cellStyle name="40% - Accent3 2 3 4 4 3" xfId="26426" xr:uid="{00000000-0005-0000-0000-000074590000}"/>
    <cellStyle name="40% - Accent3 2 3 4 5" xfId="11551" xr:uid="{00000000-0005-0000-0000-000075590000}"/>
    <cellStyle name="40% - Accent3 2 3 4 5 2" xfId="31383" xr:uid="{00000000-0005-0000-0000-000076590000}"/>
    <cellStyle name="40% - Accent3 2 3 4 6" xfId="21469" xr:uid="{00000000-0005-0000-0000-000077590000}"/>
    <cellStyle name="40% - Accent3 2 3 5" xfId="1267" xr:uid="{00000000-0005-0000-0000-000078590000}"/>
    <cellStyle name="40% - Accent3 2 3 5 2" xfId="3280" xr:uid="{00000000-0005-0000-0000-000079590000}"/>
    <cellStyle name="40% - Accent3 2 3 5 2 2" xfId="8237" xr:uid="{00000000-0005-0000-0000-00007A590000}"/>
    <cellStyle name="40% - Accent3 2 3 5 2 2 2" xfId="18151" xr:uid="{00000000-0005-0000-0000-00007B590000}"/>
    <cellStyle name="40% - Accent3 2 3 5 2 2 2 2" xfId="37983" xr:uid="{00000000-0005-0000-0000-00007C590000}"/>
    <cellStyle name="40% - Accent3 2 3 5 2 2 3" xfId="28069" xr:uid="{00000000-0005-0000-0000-00007D590000}"/>
    <cellStyle name="40% - Accent3 2 3 5 2 3" xfId="13194" xr:uid="{00000000-0005-0000-0000-00007E590000}"/>
    <cellStyle name="40% - Accent3 2 3 5 2 3 2" xfId="33026" xr:uid="{00000000-0005-0000-0000-00007F590000}"/>
    <cellStyle name="40% - Accent3 2 3 5 2 4" xfId="23112" xr:uid="{00000000-0005-0000-0000-000080590000}"/>
    <cellStyle name="40% - Accent3 2 3 5 3" xfId="6235" xr:uid="{00000000-0005-0000-0000-000081590000}"/>
    <cellStyle name="40% - Accent3 2 3 5 3 2" xfId="16149" xr:uid="{00000000-0005-0000-0000-000082590000}"/>
    <cellStyle name="40% - Accent3 2 3 5 3 2 2" xfId="35981" xr:uid="{00000000-0005-0000-0000-000083590000}"/>
    <cellStyle name="40% - Accent3 2 3 5 3 3" xfId="26067" xr:uid="{00000000-0005-0000-0000-000084590000}"/>
    <cellStyle name="40% - Accent3 2 3 5 4" xfId="11192" xr:uid="{00000000-0005-0000-0000-000085590000}"/>
    <cellStyle name="40% - Accent3 2 3 5 4 2" xfId="31024" xr:uid="{00000000-0005-0000-0000-000086590000}"/>
    <cellStyle name="40% - Accent3 2 3 5 5" xfId="21110" xr:uid="{00000000-0005-0000-0000-000087590000}"/>
    <cellStyle name="40% - Accent3 2 3 6" xfId="2723" xr:uid="{00000000-0005-0000-0000-000088590000}"/>
    <cellStyle name="40% - Accent3 2 3 6 2" xfId="7683" xr:uid="{00000000-0005-0000-0000-000089590000}"/>
    <cellStyle name="40% - Accent3 2 3 6 2 2" xfId="17597" xr:uid="{00000000-0005-0000-0000-00008A590000}"/>
    <cellStyle name="40% - Accent3 2 3 6 2 2 2" xfId="37429" xr:uid="{00000000-0005-0000-0000-00008B590000}"/>
    <cellStyle name="40% - Accent3 2 3 6 2 3" xfId="27515" xr:uid="{00000000-0005-0000-0000-00008C590000}"/>
    <cellStyle name="40% - Accent3 2 3 6 3" xfId="12640" xr:uid="{00000000-0005-0000-0000-00008D590000}"/>
    <cellStyle name="40% - Accent3 2 3 6 3 2" xfId="32472" xr:uid="{00000000-0005-0000-0000-00008E590000}"/>
    <cellStyle name="40% - Accent3 2 3 6 4" xfId="22558" xr:uid="{00000000-0005-0000-0000-00008F590000}"/>
    <cellStyle name="40% - Accent3 2 3 7" xfId="1990" xr:uid="{00000000-0005-0000-0000-000090590000}"/>
    <cellStyle name="40% - Accent3 2 3 7 2" xfId="6957" xr:uid="{00000000-0005-0000-0000-000091590000}"/>
    <cellStyle name="40% - Accent3 2 3 7 2 2" xfId="16871" xr:uid="{00000000-0005-0000-0000-000092590000}"/>
    <cellStyle name="40% - Accent3 2 3 7 2 2 2" xfId="36703" xr:uid="{00000000-0005-0000-0000-000093590000}"/>
    <cellStyle name="40% - Accent3 2 3 7 2 3" xfId="26789" xr:uid="{00000000-0005-0000-0000-000094590000}"/>
    <cellStyle name="40% - Accent3 2 3 7 3" xfId="11914" xr:uid="{00000000-0005-0000-0000-000095590000}"/>
    <cellStyle name="40% - Accent3 2 3 7 3 2" xfId="31746" xr:uid="{00000000-0005-0000-0000-000096590000}"/>
    <cellStyle name="40% - Accent3 2 3 7 4" xfId="21832" xr:uid="{00000000-0005-0000-0000-000097590000}"/>
    <cellStyle name="40% - Accent3 2 3 8" xfId="704" xr:uid="{00000000-0005-0000-0000-000098590000}"/>
    <cellStyle name="40% - Accent3 2 3 8 2" xfId="5681" xr:uid="{00000000-0005-0000-0000-000099590000}"/>
    <cellStyle name="40% - Accent3 2 3 8 2 2" xfId="15595" xr:uid="{00000000-0005-0000-0000-00009A590000}"/>
    <cellStyle name="40% - Accent3 2 3 8 2 2 2" xfId="35427" xr:uid="{00000000-0005-0000-0000-00009B590000}"/>
    <cellStyle name="40% - Accent3 2 3 8 2 3" xfId="25513" xr:uid="{00000000-0005-0000-0000-00009C590000}"/>
    <cellStyle name="40% - Accent3 2 3 8 3" xfId="10638" xr:uid="{00000000-0005-0000-0000-00009D590000}"/>
    <cellStyle name="40% - Accent3 2 3 8 3 2" xfId="30470" xr:uid="{00000000-0005-0000-0000-00009E590000}"/>
    <cellStyle name="40% - Accent3 2 3 8 4" xfId="20556" xr:uid="{00000000-0005-0000-0000-00009F590000}"/>
    <cellStyle name="40% - Accent3 2 3 9" xfId="4006" xr:uid="{00000000-0005-0000-0000-0000A0590000}"/>
    <cellStyle name="40% - Accent3 2 3 9 2" xfId="8963" xr:uid="{00000000-0005-0000-0000-0000A1590000}"/>
    <cellStyle name="40% - Accent3 2 3 9 2 2" xfId="18877" xr:uid="{00000000-0005-0000-0000-0000A2590000}"/>
    <cellStyle name="40% - Accent3 2 3 9 2 2 2" xfId="38709" xr:uid="{00000000-0005-0000-0000-0000A3590000}"/>
    <cellStyle name="40% - Accent3 2 3 9 2 3" xfId="28795" xr:uid="{00000000-0005-0000-0000-0000A4590000}"/>
    <cellStyle name="40% - Accent3 2 3 9 3" xfId="13920" xr:uid="{00000000-0005-0000-0000-0000A5590000}"/>
    <cellStyle name="40% - Accent3 2 3 9 3 2" xfId="33752" xr:uid="{00000000-0005-0000-0000-0000A6590000}"/>
    <cellStyle name="40% - Accent3 2 3 9 4" xfId="23838" xr:uid="{00000000-0005-0000-0000-0000A7590000}"/>
    <cellStyle name="40% - Accent3 2 4" xfId="214" xr:uid="{00000000-0005-0000-0000-0000A8590000}"/>
    <cellStyle name="40% - Accent3 2 4 10" xfId="5195" xr:uid="{00000000-0005-0000-0000-0000A9590000}"/>
    <cellStyle name="40% - Accent3 2 4 10 2" xfId="15109" xr:uid="{00000000-0005-0000-0000-0000AA590000}"/>
    <cellStyle name="40% - Accent3 2 4 10 2 2" xfId="34941" xr:uid="{00000000-0005-0000-0000-0000AB590000}"/>
    <cellStyle name="40% - Accent3 2 4 10 3" xfId="25027" xr:uid="{00000000-0005-0000-0000-0000AC590000}"/>
    <cellStyle name="40% - Accent3 2 4 11" xfId="10152" xr:uid="{00000000-0005-0000-0000-0000AD590000}"/>
    <cellStyle name="40% - Accent3 2 4 11 2" xfId="29984" xr:uid="{00000000-0005-0000-0000-0000AE590000}"/>
    <cellStyle name="40% - Accent3 2 4 12" xfId="20070" xr:uid="{00000000-0005-0000-0000-0000AF590000}"/>
    <cellStyle name="40% - Accent3 2 4 2" xfId="496" xr:uid="{00000000-0005-0000-0000-0000B0590000}"/>
    <cellStyle name="40% - Accent3 2 4 2 10" xfId="10431" xr:uid="{00000000-0005-0000-0000-0000B1590000}"/>
    <cellStyle name="40% - Accent3 2 4 2 10 2" xfId="30263" xr:uid="{00000000-0005-0000-0000-0000B2590000}"/>
    <cellStyle name="40% - Accent3 2 4 2 11" xfId="20349" xr:uid="{00000000-0005-0000-0000-0000B3590000}"/>
    <cellStyle name="40% - Accent3 2 4 2 2" xfId="1836" xr:uid="{00000000-0005-0000-0000-0000B4590000}"/>
    <cellStyle name="40% - Accent3 2 4 2 2 2" xfId="3849" xr:uid="{00000000-0005-0000-0000-0000B5590000}"/>
    <cellStyle name="40% - Accent3 2 4 2 2 2 2" xfId="8806" xr:uid="{00000000-0005-0000-0000-0000B6590000}"/>
    <cellStyle name="40% - Accent3 2 4 2 2 2 2 2" xfId="18720" xr:uid="{00000000-0005-0000-0000-0000B7590000}"/>
    <cellStyle name="40% - Accent3 2 4 2 2 2 2 2 2" xfId="38552" xr:uid="{00000000-0005-0000-0000-0000B8590000}"/>
    <cellStyle name="40% - Accent3 2 4 2 2 2 2 3" xfId="28638" xr:uid="{00000000-0005-0000-0000-0000B9590000}"/>
    <cellStyle name="40% - Accent3 2 4 2 2 2 3" xfId="13763" xr:uid="{00000000-0005-0000-0000-0000BA590000}"/>
    <cellStyle name="40% - Accent3 2 4 2 2 2 3 2" xfId="33595" xr:uid="{00000000-0005-0000-0000-0000BB590000}"/>
    <cellStyle name="40% - Accent3 2 4 2 2 2 4" xfId="23681" xr:uid="{00000000-0005-0000-0000-0000BC590000}"/>
    <cellStyle name="40% - Accent3 2 4 2 2 3" xfId="2559" xr:uid="{00000000-0005-0000-0000-0000BD590000}"/>
    <cellStyle name="40% - Accent3 2 4 2 2 3 2" xfId="7526" xr:uid="{00000000-0005-0000-0000-0000BE590000}"/>
    <cellStyle name="40% - Accent3 2 4 2 2 3 2 2" xfId="17440" xr:uid="{00000000-0005-0000-0000-0000BF590000}"/>
    <cellStyle name="40% - Accent3 2 4 2 2 3 2 2 2" xfId="37272" xr:uid="{00000000-0005-0000-0000-0000C0590000}"/>
    <cellStyle name="40% - Accent3 2 4 2 2 3 2 3" xfId="27358" xr:uid="{00000000-0005-0000-0000-0000C1590000}"/>
    <cellStyle name="40% - Accent3 2 4 2 2 3 3" xfId="12483" xr:uid="{00000000-0005-0000-0000-0000C2590000}"/>
    <cellStyle name="40% - Accent3 2 4 2 2 3 3 2" xfId="32315" xr:uid="{00000000-0005-0000-0000-0000C3590000}"/>
    <cellStyle name="40% - Accent3 2 4 2 2 3 4" xfId="22401" xr:uid="{00000000-0005-0000-0000-0000C4590000}"/>
    <cellStyle name="40% - Accent3 2 4 2 2 4" xfId="6804" xr:uid="{00000000-0005-0000-0000-0000C5590000}"/>
    <cellStyle name="40% - Accent3 2 4 2 2 4 2" xfId="16718" xr:uid="{00000000-0005-0000-0000-0000C6590000}"/>
    <cellStyle name="40% - Accent3 2 4 2 2 4 2 2" xfId="36550" xr:uid="{00000000-0005-0000-0000-0000C7590000}"/>
    <cellStyle name="40% - Accent3 2 4 2 2 4 3" xfId="26636" xr:uid="{00000000-0005-0000-0000-0000C8590000}"/>
    <cellStyle name="40% - Accent3 2 4 2 2 5" xfId="11761" xr:uid="{00000000-0005-0000-0000-0000C9590000}"/>
    <cellStyle name="40% - Accent3 2 4 2 2 5 2" xfId="31593" xr:uid="{00000000-0005-0000-0000-0000CA590000}"/>
    <cellStyle name="40% - Accent3 2 4 2 2 6" xfId="21679" xr:uid="{00000000-0005-0000-0000-0000CB590000}"/>
    <cellStyle name="40% - Accent3 2 4 2 3" xfId="1477" xr:uid="{00000000-0005-0000-0000-0000CC590000}"/>
    <cellStyle name="40% - Accent3 2 4 2 3 2" xfId="3490" xr:uid="{00000000-0005-0000-0000-0000CD590000}"/>
    <cellStyle name="40% - Accent3 2 4 2 3 2 2" xfId="8447" xr:uid="{00000000-0005-0000-0000-0000CE590000}"/>
    <cellStyle name="40% - Accent3 2 4 2 3 2 2 2" xfId="18361" xr:uid="{00000000-0005-0000-0000-0000CF590000}"/>
    <cellStyle name="40% - Accent3 2 4 2 3 2 2 2 2" xfId="38193" xr:uid="{00000000-0005-0000-0000-0000D0590000}"/>
    <cellStyle name="40% - Accent3 2 4 2 3 2 2 3" xfId="28279" xr:uid="{00000000-0005-0000-0000-0000D1590000}"/>
    <cellStyle name="40% - Accent3 2 4 2 3 2 3" xfId="13404" xr:uid="{00000000-0005-0000-0000-0000D2590000}"/>
    <cellStyle name="40% - Accent3 2 4 2 3 2 3 2" xfId="33236" xr:uid="{00000000-0005-0000-0000-0000D3590000}"/>
    <cellStyle name="40% - Accent3 2 4 2 3 2 4" xfId="23322" xr:uid="{00000000-0005-0000-0000-0000D4590000}"/>
    <cellStyle name="40% - Accent3 2 4 2 3 3" xfId="6445" xr:uid="{00000000-0005-0000-0000-0000D5590000}"/>
    <cellStyle name="40% - Accent3 2 4 2 3 3 2" xfId="16359" xr:uid="{00000000-0005-0000-0000-0000D6590000}"/>
    <cellStyle name="40% - Accent3 2 4 2 3 3 2 2" xfId="36191" xr:uid="{00000000-0005-0000-0000-0000D7590000}"/>
    <cellStyle name="40% - Accent3 2 4 2 3 3 3" xfId="26277" xr:uid="{00000000-0005-0000-0000-0000D8590000}"/>
    <cellStyle name="40% - Accent3 2 4 2 3 4" xfId="11402" xr:uid="{00000000-0005-0000-0000-0000D9590000}"/>
    <cellStyle name="40% - Accent3 2 4 2 3 4 2" xfId="31234" xr:uid="{00000000-0005-0000-0000-0000DA590000}"/>
    <cellStyle name="40% - Accent3 2 4 2 3 5" xfId="21320" xr:uid="{00000000-0005-0000-0000-0000DB590000}"/>
    <cellStyle name="40% - Accent3 2 4 2 4" xfId="3078" xr:uid="{00000000-0005-0000-0000-0000DC590000}"/>
    <cellStyle name="40% - Accent3 2 4 2 4 2" xfId="8035" xr:uid="{00000000-0005-0000-0000-0000DD590000}"/>
    <cellStyle name="40% - Accent3 2 4 2 4 2 2" xfId="17949" xr:uid="{00000000-0005-0000-0000-0000DE590000}"/>
    <cellStyle name="40% - Accent3 2 4 2 4 2 2 2" xfId="37781" xr:uid="{00000000-0005-0000-0000-0000DF590000}"/>
    <cellStyle name="40% - Accent3 2 4 2 4 2 3" xfId="27867" xr:uid="{00000000-0005-0000-0000-0000E0590000}"/>
    <cellStyle name="40% - Accent3 2 4 2 4 3" xfId="12992" xr:uid="{00000000-0005-0000-0000-0000E1590000}"/>
    <cellStyle name="40% - Accent3 2 4 2 4 3 2" xfId="32824" xr:uid="{00000000-0005-0000-0000-0000E2590000}"/>
    <cellStyle name="40% - Accent3 2 4 2 4 4" xfId="22910" xr:uid="{00000000-0005-0000-0000-0000E3590000}"/>
    <cellStyle name="40% - Accent3 2 4 2 5" xfId="2200" xr:uid="{00000000-0005-0000-0000-0000E4590000}"/>
    <cellStyle name="40% - Accent3 2 4 2 5 2" xfId="7167" xr:uid="{00000000-0005-0000-0000-0000E5590000}"/>
    <cellStyle name="40% - Accent3 2 4 2 5 2 2" xfId="17081" xr:uid="{00000000-0005-0000-0000-0000E6590000}"/>
    <cellStyle name="40% - Accent3 2 4 2 5 2 2 2" xfId="36913" xr:uid="{00000000-0005-0000-0000-0000E7590000}"/>
    <cellStyle name="40% - Accent3 2 4 2 5 2 3" xfId="26999" xr:uid="{00000000-0005-0000-0000-0000E8590000}"/>
    <cellStyle name="40% - Accent3 2 4 2 5 3" xfId="12124" xr:uid="{00000000-0005-0000-0000-0000E9590000}"/>
    <cellStyle name="40% - Accent3 2 4 2 5 3 2" xfId="31956" xr:uid="{00000000-0005-0000-0000-0000EA590000}"/>
    <cellStyle name="40% - Accent3 2 4 2 5 4" xfId="22042" xr:uid="{00000000-0005-0000-0000-0000EB590000}"/>
    <cellStyle name="40% - Accent3 2 4 2 6" xfId="1057" xr:uid="{00000000-0005-0000-0000-0000EC590000}"/>
    <cellStyle name="40% - Accent3 2 4 2 6 2" xfId="6033" xr:uid="{00000000-0005-0000-0000-0000ED590000}"/>
    <cellStyle name="40% - Accent3 2 4 2 6 2 2" xfId="15947" xr:uid="{00000000-0005-0000-0000-0000EE590000}"/>
    <cellStyle name="40% - Accent3 2 4 2 6 2 2 2" xfId="35779" xr:uid="{00000000-0005-0000-0000-0000EF590000}"/>
    <cellStyle name="40% - Accent3 2 4 2 6 2 3" xfId="25865" xr:uid="{00000000-0005-0000-0000-0000F0590000}"/>
    <cellStyle name="40% - Accent3 2 4 2 6 3" xfId="10990" xr:uid="{00000000-0005-0000-0000-0000F1590000}"/>
    <cellStyle name="40% - Accent3 2 4 2 6 3 2" xfId="30822" xr:uid="{00000000-0005-0000-0000-0000F2590000}"/>
    <cellStyle name="40% - Accent3 2 4 2 6 4" xfId="20908" xr:uid="{00000000-0005-0000-0000-0000F3590000}"/>
    <cellStyle name="40% - Accent3 2 4 2 7" xfId="4358" xr:uid="{00000000-0005-0000-0000-0000F4590000}"/>
    <cellStyle name="40% - Accent3 2 4 2 7 2" xfId="9315" xr:uid="{00000000-0005-0000-0000-0000F5590000}"/>
    <cellStyle name="40% - Accent3 2 4 2 7 2 2" xfId="19229" xr:uid="{00000000-0005-0000-0000-0000F6590000}"/>
    <cellStyle name="40% - Accent3 2 4 2 7 2 2 2" xfId="39061" xr:uid="{00000000-0005-0000-0000-0000F7590000}"/>
    <cellStyle name="40% - Accent3 2 4 2 7 2 3" xfId="29147" xr:uid="{00000000-0005-0000-0000-0000F8590000}"/>
    <cellStyle name="40% - Accent3 2 4 2 7 3" xfId="14272" xr:uid="{00000000-0005-0000-0000-0000F9590000}"/>
    <cellStyle name="40% - Accent3 2 4 2 7 3 2" xfId="34104" xr:uid="{00000000-0005-0000-0000-0000FA590000}"/>
    <cellStyle name="40% - Accent3 2 4 2 7 4" xfId="24190" xr:uid="{00000000-0005-0000-0000-0000FB590000}"/>
    <cellStyle name="40% - Accent3 2 4 2 8" xfId="4916" xr:uid="{00000000-0005-0000-0000-0000FC590000}"/>
    <cellStyle name="40% - Accent3 2 4 2 8 2" xfId="9873" xr:uid="{00000000-0005-0000-0000-0000FD590000}"/>
    <cellStyle name="40% - Accent3 2 4 2 8 2 2" xfId="19787" xr:uid="{00000000-0005-0000-0000-0000FE590000}"/>
    <cellStyle name="40% - Accent3 2 4 2 8 2 2 2" xfId="39619" xr:uid="{00000000-0005-0000-0000-0000FF590000}"/>
    <cellStyle name="40% - Accent3 2 4 2 8 2 3" xfId="29705" xr:uid="{00000000-0005-0000-0000-0000005A0000}"/>
    <cellStyle name="40% - Accent3 2 4 2 8 3" xfId="14830" xr:uid="{00000000-0005-0000-0000-0000015A0000}"/>
    <cellStyle name="40% - Accent3 2 4 2 8 3 2" xfId="34662" xr:uid="{00000000-0005-0000-0000-0000025A0000}"/>
    <cellStyle name="40% - Accent3 2 4 2 8 4" xfId="24748" xr:uid="{00000000-0005-0000-0000-0000035A0000}"/>
    <cellStyle name="40% - Accent3 2 4 2 9" xfId="5474" xr:uid="{00000000-0005-0000-0000-0000045A0000}"/>
    <cellStyle name="40% - Accent3 2 4 2 9 2" xfId="15388" xr:uid="{00000000-0005-0000-0000-0000055A0000}"/>
    <cellStyle name="40% - Accent3 2 4 2 9 2 2" xfId="35220" xr:uid="{00000000-0005-0000-0000-0000065A0000}"/>
    <cellStyle name="40% - Accent3 2 4 2 9 3" xfId="25306" xr:uid="{00000000-0005-0000-0000-0000075A0000}"/>
    <cellStyle name="40% - Accent3 2 4 3" xfId="1656" xr:uid="{00000000-0005-0000-0000-0000085A0000}"/>
    <cellStyle name="40% - Accent3 2 4 3 2" xfId="3669" xr:uid="{00000000-0005-0000-0000-0000095A0000}"/>
    <cellStyle name="40% - Accent3 2 4 3 2 2" xfId="8626" xr:uid="{00000000-0005-0000-0000-00000A5A0000}"/>
    <cellStyle name="40% - Accent3 2 4 3 2 2 2" xfId="18540" xr:uid="{00000000-0005-0000-0000-00000B5A0000}"/>
    <cellStyle name="40% - Accent3 2 4 3 2 2 2 2" xfId="38372" xr:uid="{00000000-0005-0000-0000-00000C5A0000}"/>
    <cellStyle name="40% - Accent3 2 4 3 2 2 3" xfId="28458" xr:uid="{00000000-0005-0000-0000-00000D5A0000}"/>
    <cellStyle name="40% - Accent3 2 4 3 2 3" xfId="13583" xr:uid="{00000000-0005-0000-0000-00000E5A0000}"/>
    <cellStyle name="40% - Accent3 2 4 3 2 3 2" xfId="33415" xr:uid="{00000000-0005-0000-0000-00000F5A0000}"/>
    <cellStyle name="40% - Accent3 2 4 3 2 4" xfId="23501" xr:uid="{00000000-0005-0000-0000-0000105A0000}"/>
    <cellStyle name="40% - Accent3 2 4 3 3" xfId="2379" xr:uid="{00000000-0005-0000-0000-0000115A0000}"/>
    <cellStyle name="40% - Accent3 2 4 3 3 2" xfId="7346" xr:uid="{00000000-0005-0000-0000-0000125A0000}"/>
    <cellStyle name="40% - Accent3 2 4 3 3 2 2" xfId="17260" xr:uid="{00000000-0005-0000-0000-0000135A0000}"/>
    <cellStyle name="40% - Accent3 2 4 3 3 2 2 2" xfId="37092" xr:uid="{00000000-0005-0000-0000-0000145A0000}"/>
    <cellStyle name="40% - Accent3 2 4 3 3 2 3" xfId="27178" xr:uid="{00000000-0005-0000-0000-0000155A0000}"/>
    <cellStyle name="40% - Accent3 2 4 3 3 3" xfId="12303" xr:uid="{00000000-0005-0000-0000-0000165A0000}"/>
    <cellStyle name="40% - Accent3 2 4 3 3 3 2" xfId="32135" xr:uid="{00000000-0005-0000-0000-0000175A0000}"/>
    <cellStyle name="40% - Accent3 2 4 3 3 4" xfId="22221" xr:uid="{00000000-0005-0000-0000-0000185A0000}"/>
    <cellStyle name="40% - Accent3 2 4 3 4" xfId="6624" xr:uid="{00000000-0005-0000-0000-0000195A0000}"/>
    <cellStyle name="40% - Accent3 2 4 3 4 2" xfId="16538" xr:uid="{00000000-0005-0000-0000-00001A5A0000}"/>
    <cellStyle name="40% - Accent3 2 4 3 4 2 2" xfId="36370" xr:uid="{00000000-0005-0000-0000-00001B5A0000}"/>
    <cellStyle name="40% - Accent3 2 4 3 4 3" xfId="26456" xr:uid="{00000000-0005-0000-0000-00001C5A0000}"/>
    <cellStyle name="40% - Accent3 2 4 3 5" xfId="11581" xr:uid="{00000000-0005-0000-0000-00001D5A0000}"/>
    <cellStyle name="40% - Accent3 2 4 3 5 2" xfId="31413" xr:uid="{00000000-0005-0000-0000-00001E5A0000}"/>
    <cellStyle name="40% - Accent3 2 4 3 6" xfId="21499" xr:uid="{00000000-0005-0000-0000-00001F5A0000}"/>
    <cellStyle name="40% - Accent3 2 4 4" xfId="1297" xr:uid="{00000000-0005-0000-0000-0000205A0000}"/>
    <cellStyle name="40% - Accent3 2 4 4 2" xfId="3310" xr:uid="{00000000-0005-0000-0000-0000215A0000}"/>
    <cellStyle name="40% - Accent3 2 4 4 2 2" xfId="8267" xr:uid="{00000000-0005-0000-0000-0000225A0000}"/>
    <cellStyle name="40% - Accent3 2 4 4 2 2 2" xfId="18181" xr:uid="{00000000-0005-0000-0000-0000235A0000}"/>
    <cellStyle name="40% - Accent3 2 4 4 2 2 2 2" xfId="38013" xr:uid="{00000000-0005-0000-0000-0000245A0000}"/>
    <cellStyle name="40% - Accent3 2 4 4 2 2 3" xfId="28099" xr:uid="{00000000-0005-0000-0000-0000255A0000}"/>
    <cellStyle name="40% - Accent3 2 4 4 2 3" xfId="13224" xr:uid="{00000000-0005-0000-0000-0000265A0000}"/>
    <cellStyle name="40% - Accent3 2 4 4 2 3 2" xfId="33056" xr:uid="{00000000-0005-0000-0000-0000275A0000}"/>
    <cellStyle name="40% - Accent3 2 4 4 2 4" xfId="23142" xr:uid="{00000000-0005-0000-0000-0000285A0000}"/>
    <cellStyle name="40% - Accent3 2 4 4 3" xfId="6265" xr:uid="{00000000-0005-0000-0000-0000295A0000}"/>
    <cellStyle name="40% - Accent3 2 4 4 3 2" xfId="16179" xr:uid="{00000000-0005-0000-0000-00002A5A0000}"/>
    <cellStyle name="40% - Accent3 2 4 4 3 2 2" xfId="36011" xr:uid="{00000000-0005-0000-0000-00002B5A0000}"/>
    <cellStyle name="40% - Accent3 2 4 4 3 3" xfId="26097" xr:uid="{00000000-0005-0000-0000-00002C5A0000}"/>
    <cellStyle name="40% - Accent3 2 4 4 4" xfId="11222" xr:uid="{00000000-0005-0000-0000-00002D5A0000}"/>
    <cellStyle name="40% - Accent3 2 4 4 4 2" xfId="31054" xr:uid="{00000000-0005-0000-0000-00002E5A0000}"/>
    <cellStyle name="40% - Accent3 2 4 4 5" xfId="21140" xr:uid="{00000000-0005-0000-0000-00002F5A0000}"/>
    <cellStyle name="40% - Accent3 2 4 5" xfId="2797" xr:uid="{00000000-0005-0000-0000-0000305A0000}"/>
    <cellStyle name="40% - Accent3 2 4 5 2" xfId="7756" xr:uid="{00000000-0005-0000-0000-0000315A0000}"/>
    <cellStyle name="40% - Accent3 2 4 5 2 2" xfId="17670" xr:uid="{00000000-0005-0000-0000-0000325A0000}"/>
    <cellStyle name="40% - Accent3 2 4 5 2 2 2" xfId="37502" xr:uid="{00000000-0005-0000-0000-0000335A0000}"/>
    <cellStyle name="40% - Accent3 2 4 5 2 3" xfId="27588" xr:uid="{00000000-0005-0000-0000-0000345A0000}"/>
    <cellStyle name="40% - Accent3 2 4 5 3" xfId="12713" xr:uid="{00000000-0005-0000-0000-0000355A0000}"/>
    <cellStyle name="40% - Accent3 2 4 5 3 2" xfId="32545" xr:uid="{00000000-0005-0000-0000-0000365A0000}"/>
    <cellStyle name="40% - Accent3 2 4 5 4" xfId="22631" xr:uid="{00000000-0005-0000-0000-0000375A0000}"/>
    <cellStyle name="40% - Accent3 2 4 6" xfId="2020" xr:uid="{00000000-0005-0000-0000-0000385A0000}"/>
    <cellStyle name="40% - Accent3 2 4 6 2" xfId="6987" xr:uid="{00000000-0005-0000-0000-0000395A0000}"/>
    <cellStyle name="40% - Accent3 2 4 6 2 2" xfId="16901" xr:uid="{00000000-0005-0000-0000-00003A5A0000}"/>
    <cellStyle name="40% - Accent3 2 4 6 2 2 2" xfId="36733" xr:uid="{00000000-0005-0000-0000-00003B5A0000}"/>
    <cellStyle name="40% - Accent3 2 4 6 2 3" xfId="26819" xr:uid="{00000000-0005-0000-0000-00003C5A0000}"/>
    <cellStyle name="40% - Accent3 2 4 6 3" xfId="11944" xr:uid="{00000000-0005-0000-0000-00003D5A0000}"/>
    <cellStyle name="40% - Accent3 2 4 6 3 2" xfId="31776" xr:uid="{00000000-0005-0000-0000-00003E5A0000}"/>
    <cellStyle name="40% - Accent3 2 4 6 4" xfId="21862" xr:uid="{00000000-0005-0000-0000-00003F5A0000}"/>
    <cellStyle name="40% - Accent3 2 4 7" xfId="777" xr:uid="{00000000-0005-0000-0000-0000405A0000}"/>
    <cellStyle name="40% - Accent3 2 4 7 2" xfId="5754" xr:uid="{00000000-0005-0000-0000-0000415A0000}"/>
    <cellStyle name="40% - Accent3 2 4 7 2 2" xfId="15668" xr:uid="{00000000-0005-0000-0000-0000425A0000}"/>
    <cellStyle name="40% - Accent3 2 4 7 2 2 2" xfId="35500" xr:uid="{00000000-0005-0000-0000-0000435A0000}"/>
    <cellStyle name="40% - Accent3 2 4 7 2 3" xfId="25586" xr:uid="{00000000-0005-0000-0000-0000445A0000}"/>
    <cellStyle name="40% - Accent3 2 4 7 3" xfId="10711" xr:uid="{00000000-0005-0000-0000-0000455A0000}"/>
    <cellStyle name="40% - Accent3 2 4 7 3 2" xfId="30543" xr:uid="{00000000-0005-0000-0000-0000465A0000}"/>
    <cellStyle name="40% - Accent3 2 4 7 4" xfId="20629" xr:uid="{00000000-0005-0000-0000-0000475A0000}"/>
    <cellStyle name="40% - Accent3 2 4 8" xfId="4079" xr:uid="{00000000-0005-0000-0000-0000485A0000}"/>
    <cellStyle name="40% - Accent3 2 4 8 2" xfId="9036" xr:uid="{00000000-0005-0000-0000-0000495A0000}"/>
    <cellStyle name="40% - Accent3 2 4 8 2 2" xfId="18950" xr:uid="{00000000-0005-0000-0000-00004A5A0000}"/>
    <cellStyle name="40% - Accent3 2 4 8 2 2 2" xfId="38782" xr:uid="{00000000-0005-0000-0000-00004B5A0000}"/>
    <cellStyle name="40% - Accent3 2 4 8 2 3" xfId="28868" xr:uid="{00000000-0005-0000-0000-00004C5A0000}"/>
    <cellStyle name="40% - Accent3 2 4 8 3" xfId="13993" xr:uid="{00000000-0005-0000-0000-00004D5A0000}"/>
    <cellStyle name="40% - Accent3 2 4 8 3 2" xfId="33825" xr:uid="{00000000-0005-0000-0000-00004E5A0000}"/>
    <cellStyle name="40% - Accent3 2 4 8 4" xfId="23911" xr:uid="{00000000-0005-0000-0000-00004F5A0000}"/>
    <cellStyle name="40% - Accent3 2 4 9" xfId="4637" xr:uid="{00000000-0005-0000-0000-0000505A0000}"/>
    <cellStyle name="40% - Accent3 2 4 9 2" xfId="9594" xr:uid="{00000000-0005-0000-0000-0000515A0000}"/>
    <cellStyle name="40% - Accent3 2 4 9 2 2" xfId="19508" xr:uid="{00000000-0005-0000-0000-0000525A0000}"/>
    <cellStyle name="40% - Accent3 2 4 9 2 2 2" xfId="39340" xr:uid="{00000000-0005-0000-0000-0000535A0000}"/>
    <cellStyle name="40% - Accent3 2 4 9 2 3" xfId="29426" xr:uid="{00000000-0005-0000-0000-0000545A0000}"/>
    <cellStyle name="40% - Accent3 2 4 9 3" xfId="14551" xr:uid="{00000000-0005-0000-0000-0000555A0000}"/>
    <cellStyle name="40% - Accent3 2 4 9 3 2" xfId="34383" xr:uid="{00000000-0005-0000-0000-0000565A0000}"/>
    <cellStyle name="40% - Accent3 2 4 9 4" xfId="24469" xr:uid="{00000000-0005-0000-0000-0000575A0000}"/>
    <cellStyle name="40% - Accent3 2 5" xfId="357" xr:uid="{00000000-0005-0000-0000-0000585A0000}"/>
    <cellStyle name="40% - Accent3 2 5 10" xfId="10292" xr:uid="{00000000-0005-0000-0000-0000595A0000}"/>
    <cellStyle name="40% - Accent3 2 5 10 2" xfId="30124" xr:uid="{00000000-0005-0000-0000-00005A5A0000}"/>
    <cellStyle name="40% - Accent3 2 5 11" xfId="20210" xr:uid="{00000000-0005-0000-0000-00005B5A0000}"/>
    <cellStyle name="40% - Accent3 2 5 2" xfId="1746" xr:uid="{00000000-0005-0000-0000-00005C5A0000}"/>
    <cellStyle name="40% - Accent3 2 5 2 2" xfId="3759" xr:uid="{00000000-0005-0000-0000-00005D5A0000}"/>
    <cellStyle name="40% - Accent3 2 5 2 2 2" xfId="8716" xr:uid="{00000000-0005-0000-0000-00005E5A0000}"/>
    <cellStyle name="40% - Accent3 2 5 2 2 2 2" xfId="18630" xr:uid="{00000000-0005-0000-0000-00005F5A0000}"/>
    <cellStyle name="40% - Accent3 2 5 2 2 2 2 2" xfId="38462" xr:uid="{00000000-0005-0000-0000-0000605A0000}"/>
    <cellStyle name="40% - Accent3 2 5 2 2 2 3" xfId="28548" xr:uid="{00000000-0005-0000-0000-0000615A0000}"/>
    <cellStyle name="40% - Accent3 2 5 2 2 3" xfId="13673" xr:uid="{00000000-0005-0000-0000-0000625A0000}"/>
    <cellStyle name="40% - Accent3 2 5 2 2 3 2" xfId="33505" xr:uid="{00000000-0005-0000-0000-0000635A0000}"/>
    <cellStyle name="40% - Accent3 2 5 2 2 4" xfId="23591" xr:uid="{00000000-0005-0000-0000-0000645A0000}"/>
    <cellStyle name="40% - Accent3 2 5 2 3" xfId="2469" xr:uid="{00000000-0005-0000-0000-0000655A0000}"/>
    <cellStyle name="40% - Accent3 2 5 2 3 2" xfId="7436" xr:uid="{00000000-0005-0000-0000-0000665A0000}"/>
    <cellStyle name="40% - Accent3 2 5 2 3 2 2" xfId="17350" xr:uid="{00000000-0005-0000-0000-0000675A0000}"/>
    <cellStyle name="40% - Accent3 2 5 2 3 2 2 2" xfId="37182" xr:uid="{00000000-0005-0000-0000-0000685A0000}"/>
    <cellStyle name="40% - Accent3 2 5 2 3 2 3" xfId="27268" xr:uid="{00000000-0005-0000-0000-0000695A0000}"/>
    <cellStyle name="40% - Accent3 2 5 2 3 3" xfId="12393" xr:uid="{00000000-0005-0000-0000-00006A5A0000}"/>
    <cellStyle name="40% - Accent3 2 5 2 3 3 2" xfId="32225" xr:uid="{00000000-0005-0000-0000-00006B5A0000}"/>
    <cellStyle name="40% - Accent3 2 5 2 3 4" xfId="22311" xr:uid="{00000000-0005-0000-0000-00006C5A0000}"/>
    <cellStyle name="40% - Accent3 2 5 2 4" xfId="6714" xr:uid="{00000000-0005-0000-0000-00006D5A0000}"/>
    <cellStyle name="40% - Accent3 2 5 2 4 2" xfId="16628" xr:uid="{00000000-0005-0000-0000-00006E5A0000}"/>
    <cellStyle name="40% - Accent3 2 5 2 4 2 2" xfId="36460" xr:uid="{00000000-0005-0000-0000-00006F5A0000}"/>
    <cellStyle name="40% - Accent3 2 5 2 4 3" xfId="26546" xr:uid="{00000000-0005-0000-0000-0000705A0000}"/>
    <cellStyle name="40% - Accent3 2 5 2 5" xfId="11671" xr:uid="{00000000-0005-0000-0000-0000715A0000}"/>
    <cellStyle name="40% - Accent3 2 5 2 5 2" xfId="31503" xr:uid="{00000000-0005-0000-0000-0000725A0000}"/>
    <cellStyle name="40% - Accent3 2 5 2 6" xfId="21589" xr:uid="{00000000-0005-0000-0000-0000735A0000}"/>
    <cellStyle name="40% - Accent3 2 5 3" xfId="1387" xr:uid="{00000000-0005-0000-0000-0000745A0000}"/>
    <cellStyle name="40% - Accent3 2 5 3 2" xfId="3400" xr:uid="{00000000-0005-0000-0000-0000755A0000}"/>
    <cellStyle name="40% - Accent3 2 5 3 2 2" xfId="8357" xr:uid="{00000000-0005-0000-0000-0000765A0000}"/>
    <cellStyle name="40% - Accent3 2 5 3 2 2 2" xfId="18271" xr:uid="{00000000-0005-0000-0000-0000775A0000}"/>
    <cellStyle name="40% - Accent3 2 5 3 2 2 2 2" xfId="38103" xr:uid="{00000000-0005-0000-0000-0000785A0000}"/>
    <cellStyle name="40% - Accent3 2 5 3 2 2 3" xfId="28189" xr:uid="{00000000-0005-0000-0000-0000795A0000}"/>
    <cellStyle name="40% - Accent3 2 5 3 2 3" xfId="13314" xr:uid="{00000000-0005-0000-0000-00007A5A0000}"/>
    <cellStyle name="40% - Accent3 2 5 3 2 3 2" xfId="33146" xr:uid="{00000000-0005-0000-0000-00007B5A0000}"/>
    <cellStyle name="40% - Accent3 2 5 3 2 4" xfId="23232" xr:uid="{00000000-0005-0000-0000-00007C5A0000}"/>
    <cellStyle name="40% - Accent3 2 5 3 3" xfId="6355" xr:uid="{00000000-0005-0000-0000-00007D5A0000}"/>
    <cellStyle name="40% - Accent3 2 5 3 3 2" xfId="16269" xr:uid="{00000000-0005-0000-0000-00007E5A0000}"/>
    <cellStyle name="40% - Accent3 2 5 3 3 2 2" xfId="36101" xr:uid="{00000000-0005-0000-0000-00007F5A0000}"/>
    <cellStyle name="40% - Accent3 2 5 3 3 3" xfId="26187" xr:uid="{00000000-0005-0000-0000-0000805A0000}"/>
    <cellStyle name="40% - Accent3 2 5 3 4" xfId="11312" xr:uid="{00000000-0005-0000-0000-0000815A0000}"/>
    <cellStyle name="40% - Accent3 2 5 3 4 2" xfId="31144" xr:uid="{00000000-0005-0000-0000-0000825A0000}"/>
    <cellStyle name="40% - Accent3 2 5 3 5" xfId="21230" xr:uid="{00000000-0005-0000-0000-0000835A0000}"/>
    <cellStyle name="40% - Accent3 2 5 4" xfId="2939" xr:uid="{00000000-0005-0000-0000-0000845A0000}"/>
    <cellStyle name="40% - Accent3 2 5 4 2" xfId="7896" xr:uid="{00000000-0005-0000-0000-0000855A0000}"/>
    <cellStyle name="40% - Accent3 2 5 4 2 2" xfId="17810" xr:uid="{00000000-0005-0000-0000-0000865A0000}"/>
    <cellStyle name="40% - Accent3 2 5 4 2 2 2" xfId="37642" xr:uid="{00000000-0005-0000-0000-0000875A0000}"/>
    <cellStyle name="40% - Accent3 2 5 4 2 3" xfId="27728" xr:uid="{00000000-0005-0000-0000-0000885A0000}"/>
    <cellStyle name="40% - Accent3 2 5 4 3" xfId="12853" xr:uid="{00000000-0005-0000-0000-0000895A0000}"/>
    <cellStyle name="40% - Accent3 2 5 4 3 2" xfId="32685" xr:uid="{00000000-0005-0000-0000-00008A5A0000}"/>
    <cellStyle name="40% - Accent3 2 5 4 4" xfId="22771" xr:uid="{00000000-0005-0000-0000-00008B5A0000}"/>
    <cellStyle name="40% - Accent3 2 5 5" xfId="2110" xr:uid="{00000000-0005-0000-0000-00008C5A0000}"/>
    <cellStyle name="40% - Accent3 2 5 5 2" xfId="7077" xr:uid="{00000000-0005-0000-0000-00008D5A0000}"/>
    <cellStyle name="40% - Accent3 2 5 5 2 2" xfId="16991" xr:uid="{00000000-0005-0000-0000-00008E5A0000}"/>
    <cellStyle name="40% - Accent3 2 5 5 2 2 2" xfId="36823" xr:uid="{00000000-0005-0000-0000-00008F5A0000}"/>
    <cellStyle name="40% - Accent3 2 5 5 2 3" xfId="26909" xr:uid="{00000000-0005-0000-0000-0000905A0000}"/>
    <cellStyle name="40% - Accent3 2 5 5 3" xfId="12034" xr:uid="{00000000-0005-0000-0000-0000915A0000}"/>
    <cellStyle name="40% - Accent3 2 5 5 3 2" xfId="31866" xr:uid="{00000000-0005-0000-0000-0000925A0000}"/>
    <cellStyle name="40% - Accent3 2 5 5 4" xfId="21952" xr:uid="{00000000-0005-0000-0000-0000935A0000}"/>
    <cellStyle name="40% - Accent3 2 5 6" xfId="918" xr:uid="{00000000-0005-0000-0000-0000945A0000}"/>
    <cellStyle name="40% - Accent3 2 5 6 2" xfId="5894" xr:uid="{00000000-0005-0000-0000-0000955A0000}"/>
    <cellStyle name="40% - Accent3 2 5 6 2 2" xfId="15808" xr:uid="{00000000-0005-0000-0000-0000965A0000}"/>
    <cellStyle name="40% - Accent3 2 5 6 2 2 2" xfId="35640" xr:uid="{00000000-0005-0000-0000-0000975A0000}"/>
    <cellStyle name="40% - Accent3 2 5 6 2 3" xfId="25726" xr:uid="{00000000-0005-0000-0000-0000985A0000}"/>
    <cellStyle name="40% - Accent3 2 5 6 3" xfId="10851" xr:uid="{00000000-0005-0000-0000-0000995A0000}"/>
    <cellStyle name="40% - Accent3 2 5 6 3 2" xfId="30683" xr:uid="{00000000-0005-0000-0000-00009A5A0000}"/>
    <cellStyle name="40% - Accent3 2 5 6 4" xfId="20769" xr:uid="{00000000-0005-0000-0000-00009B5A0000}"/>
    <cellStyle name="40% - Accent3 2 5 7" xfId="4219" xr:uid="{00000000-0005-0000-0000-00009C5A0000}"/>
    <cellStyle name="40% - Accent3 2 5 7 2" xfId="9176" xr:uid="{00000000-0005-0000-0000-00009D5A0000}"/>
    <cellStyle name="40% - Accent3 2 5 7 2 2" xfId="19090" xr:uid="{00000000-0005-0000-0000-00009E5A0000}"/>
    <cellStyle name="40% - Accent3 2 5 7 2 2 2" xfId="38922" xr:uid="{00000000-0005-0000-0000-00009F5A0000}"/>
    <cellStyle name="40% - Accent3 2 5 7 2 3" xfId="29008" xr:uid="{00000000-0005-0000-0000-0000A05A0000}"/>
    <cellStyle name="40% - Accent3 2 5 7 3" xfId="14133" xr:uid="{00000000-0005-0000-0000-0000A15A0000}"/>
    <cellStyle name="40% - Accent3 2 5 7 3 2" xfId="33965" xr:uid="{00000000-0005-0000-0000-0000A25A0000}"/>
    <cellStyle name="40% - Accent3 2 5 7 4" xfId="24051" xr:uid="{00000000-0005-0000-0000-0000A35A0000}"/>
    <cellStyle name="40% - Accent3 2 5 8" xfId="4777" xr:uid="{00000000-0005-0000-0000-0000A45A0000}"/>
    <cellStyle name="40% - Accent3 2 5 8 2" xfId="9734" xr:uid="{00000000-0005-0000-0000-0000A55A0000}"/>
    <cellStyle name="40% - Accent3 2 5 8 2 2" xfId="19648" xr:uid="{00000000-0005-0000-0000-0000A65A0000}"/>
    <cellStyle name="40% - Accent3 2 5 8 2 2 2" xfId="39480" xr:uid="{00000000-0005-0000-0000-0000A75A0000}"/>
    <cellStyle name="40% - Accent3 2 5 8 2 3" xfId="29566" xr:uid="{00000000-0005-0000-0000-0000A85A0000}"/>
    <cellStyle name="40% - Accent3 2 5 8 3" xfId="14691" xr:uid="{00000000-0005-0000-0000-0000A95A0000}"/>
    <cellStyle name="40% - Accent3 2 5 8 3 2" xfId="34523" xr:uid="{00000000-0005-0000-0000-0000AA5A0000}"/>
    <cellStyle name="40% - Accent3 2 5 8 4" xfId="24609" xr:uid="{00000000-0005-0000-0000-0000AB5A0000}"/>
    <cellStyle name="40% - Accent3 2 5 9" xfId="5335" xr:uid="{00000000-0005-0000-0000-0000AC5A0000}"/>
    <cellStyle name="40% - Accent3 2 5 9 2" xfId="15249" xr:uid="{00000000-0005-0000-0000-0000AD5A0000}"/>
    <cellStyle name="40% - Accent3 2 5 9 2 2" xfId="35081" xr:uid="{00000000-0005-0000-0000-0000AE5A0000}"/>
    <cellStyle name="40% - Accent3 2 5 9 3" xfId="25167" xr:uid="{00000000-0005-0000-0000-0000AF5A0000}"/>
    <cellStyle name="40% - Accent3 2 6" xfId="1566" xr:uid="{00000000-0005-0000-0000-0000B05A0000}"/>
    <cellStyle name="40% - Accent3 2 6 2" xfId="3579" xr:uid="{00000000-0005-0000-0000-0000B15A0000}"/>
    <cellStyle name="40% - Accent3 2 6 2 2" xfId="8536" xr:uid="{00000000-0005-0000-0000-0000B25A0000}"/>
    <cellStyle name="40% - Accent3 2 6 2 2 2" xfId="18450" xr:uid="{00000000-0005-0000-0000-0000B35A0000}"/>
    <cellStyle name="40% - Accent3 2 6 2 2 2 2" xfId="38282" xr:uid="{00000000-0005-0000-0000-0000B45A0000}"/>
    <cellStyle name="40% - Accent3 2 6 2 2 3" xfId="28368" xr:uid="{00000000-0005-0000-0000-0000B55A0000}"/>
    <cellStyle name="40% - Accent3 2 6 2 3" xfId="13493" xr:uid="{00000000-0005-0000-0000-0000B65A0000}"/>
    <cellStyle name="40% - Accent3 2 6 2 3 2" xfId="33325" xr:uid="{00000000-0005-0000-0000-0000B75A0000}"/>
    <cellStyle name="40% - Accent3 2 6 2 4" xfId="23411" xr:uid="{00000000-0005-0000-0000-0000B85A0000}"/>
    <cellStyle name="40% - Accent3 2 6 3" xfId="2289" xr:uid="{00000000-0005-0000-0000-0000B95A0000}"/>
    <cellStyle name="40% - Accent3 2 6 3 2" xfId="7256" xr:uid="{00000000-0005-0000-0000-0000BA5A0000}"/>
    <cellStyle name="40% - Accent3 2 6 3 2 2" xfId="17170" xr:uid="{00000000-0005-0000-0000-0000BB5A0000}"/>
    <cellStyle name="40% - Accent3 2 6 3 2 2 2" xfId="37002" xr:uid="{00000000-0005-0000-0000-0000BC5A0000}"/>
    <cellStyle name="40% - Accent3 2 6 3 2 3" xfId="27088" xr:uid="{00000000-0005-0000-0000-0000BD5A0000}"/>
    <cellStyle name="40% - Accent3 2 6 3 3" xfId="12213" xr:uid="{00000000-0005-0000-0000-0000BE5A0000}"/>
    <cellStyle name="40% - Accent3 2 6 3 3 2" xfId="32045" xr:uid="{00000000-0005-0000-0000-0000BF5A0000}"/>
    <cellStyle name="40% - Accent3 2 6 3 4" xfId="22131" xr:uid="{00000000-0005-0000-0000-0000C05A0000}"/>
    <cellStyle name="40% - Accent3 2 6 4" xfId="6534" xr:uid="{00000000-0005-0000-0000-0000C15A0000}"/>
    <cellStyle name="40% - Accent3 2 6 4 2" xfId="16448" xr:uid="{00000000-0005-0000-0000-0000C25A0000}"/>
    <cellStyle name="40% - Accent3 2 6 4 2 2" xfId="36280" xr:uid="{00000000-0005-0000-0000-0000C35A0000}"/>
    <cellStyle name="40% - Accent3 2 6 4 3" xfId="26366" xr:uid="{00000000-0005-0000-0000-0000C45A0000}"/>
    <cellStyle name="40% - Accent3 2 6 5" xfId="11491" xr:uid="{00000000-0005-0000-0000-0000C55A0000}"/>
    <cellStyle name="40% - Accent3 2 6 5 2" xfId="31323" xr:uid="{00000000-0005-0000-0000-0000C65A0000}"/>
    <cellStyle name="40% - Accent3 2 6 6" xfId="21409" xr:uid="{00000000-0005-0000-0000-0000C75A0000}"/>
    <cellStyle name="40% - Accent3 2 7" xfId="1206" xr:uid="{00000000-0005-0000-0000-0000C85A0000}"/>
    <cellStyle name="40% - Accent3 2 7 2" xfId="3220" xr:uid="{00000000-0005-0000-0000-0000C95A0000}"/>
    <cellStyle name="40% - Accent3 2 7 2 2" xfId="8177" xr:uid="{00000000-0005-0000-0000-0000CA5A0000}"/>
    <cellStyle name="40% - Accent3 2 7 2 2 2" xfId="18091" xr:uid="{00000000-0005-0000-0000-0000CB5A0000}"/>
    <cellStyle name="40% - Accent3 2 7 2 2 2 2" xfId="37923" xr:uid="{00000000-0005-0000-0000-0000CC5A0000}"/>
    <cellStyle name="40% - Accent3 2 7 2 2 3" xfId="28009" xr:uid="{00000000-0005-0000-0000-0000CD5A0000}"/>
    <cellStyle name="40% - Accent3 2 7 2 3" xfId="13134" xr:uid="{00000000-0005-0000-0000-0000CE5A0000}"/>
    <cellStyle name="40% - Accent3 2 7 2 3 2" xfId="32966" xr:uid="{00000000-0005-0000-0000-0000CF5A0000}"/>
    <cellStyle name="40% - Accent3 2 7 2 4" xfId="23052" xr:uid="{00000000-0005-0000-0000-0000D05A0000}"/>
    <cellStyle name="40% - Accent3 2 7 3" xfId="6175" xr:uid="{00000000-0005-0000-0000-0000D15A0000}"/>
    <cellStyle name="40% - Accent3 2 7 3 2" xfId="16089" xr:uid="{00000000-0005-0000-0000-0000D25A0000}"/>
    <cellStyle name="40% - Accent3 2 7 3 2 2" xfId="35921" xr:uid="{00000000-0005-0000-0000-0000D35A0000}"/>
    <cellStyle name="40% - Accent3 2 7 3 3" xfId="26007" xr:uid="{00000000-0005-0000-0000-0000D45A0000}"/>
    <cellStyle name="40% - Accent3 2 7 4" xfId="11132" xr:uid="{00000000-0005-0000-0000-0000D55A0000}"/>
    <cellStyle name="40% - Accent3 2 7 4 2" xfId="30964" xr:uid="{00000000-0005-0000-0000-0000D65A0000}"/>
    <cellStyle name="40% - Accent3 2 7 5" xfId="21050" xr:uid="{00000000-0005-0000-0000-0000D75A0000}"/>
    <cellStyle name="40% - Accent3 2 8" xfId="2656" xr:uid="{00000000-0005-0000-0000-0000D85A0000}"/>
    <cellStyle name="40% - Accent3 2 8 2" xfId="7617" xr:uid="{00000000-0005-0000-0000-0000D95A0000}"/>
    <cellStyle name="40% - Accent3 2 8 2 2" xfId="17531" xr:uid="{00000000-0005-0000-0000-0000DA5A0000}"/>
    <cellStyle name="40% - Accent3 2 8 2 2 2" xfId="37363" xr:uid="{00000000-0005-0000-0000-0000DB5A0000}"/>
    <cellStyle name="40% - Accent3 2 8 2 3" xfId="27449" xr:uid="{00000000-0005-0000-0000-0000DC5A0000}"/>
    <cellStyle name="40% - Accent3 2 8 3" xfId="12574" xr:uid="{00000000-0005-0000-0000-0000DD5A0000}"/>
    <cellStyle name="40% - Accent3 2 8 3 2" xfId="32406" xr:uid="{00000000-0005-0000-0000-0000DE5A0000}"/>
    <cellStyle name="40% - Accent3 2 8 4" xfId="22492" xr:uid="{00000000-0005-0000-0000-0000DF5A0000}"/>
    <cellStyle name="40% - Accent3 2 9" xfId="1930" xr:uid="{00000000-0005-0000-0000-0000E05A0000}"/>
    <cellStyle name="40% - Accent3 2 9 2" xfId="6897" xr:uid="{00000000-0005-0000-0000-0000E15A0000}"/>
    <cellStyle name="40% - Accent3 2 9 2 2" xfId="16811" xr:uid="{00000000-0005-0000-0000-0000E25A0000}"/>
    <cellStyle name="40% - Accent3 2 9 2 2 2" xfId="36643" xr:uid="{00000000-0005-0000-0000-0000E35A0000}"/>
    <cellStyle name="40% - Accent3 2 9 2 3" xfId="26729" xr:uid="{00000000-0005-0000-0000-0000E45A0000}"/>
    <cellStyle name="40% - Accent3 2 9 3" xfId="11854" xr:uid="{00000000-0005-0000-0000-0000E55A0000}"/>
    <cellStyle name="40% - Accent3 2 9 3 2" xfId="31686" xr:uid="{00000000-0005-0000-0000-0000E65A0000}"/>
    <cellStyle name="40% - Accent3 2 9 4" xfId="21772" xr:uid="{00000000-0005-0000-0000-0000E75A0000}"/>
    <cellStyle name="40% - Accent3 3" xfId="85" xr:uid="{00000000-0005-0000-0000-0000E85A0000}"/>
    <cellStyle name="40% - Accent3 3 10" xfId="4511" xr:uid="{00000000-0005-0000-0000-0000E95A0000}"/>
    <cellStyle name="40% - Accent3 3 10 2" xfId="9468" xr:uid="{00000000-0005-0000-0000-0000EA5A0000}"/>
    <cellStyle name="40% - Accent3 3 10 2 2" xfId="19382" xr:uid="{00000000-0005-0000-0000-0000EB5A0000}"/>
    <cellStyle name="40% - Accent3 3 10 2 2 2" xfId="39214" xr:uid="{00000000-0005-0000-0000-0000EC5A0000}"/>
    <cellStyle name="40% - Accent3 3 10 2 3" xfId="29300" xr:uid="{00000000-0005-0000-0000-0000ED5A0000}"/>
    <cellStyle name="40% - Accent3 3 10 3" xfId="14425" xr:uid="{00000000-0005-0000-0000-0000EE5A0000}"/>
    <cellStyle name="40% - Accent3 3 10 3 2" xfId="34257" xr:uid="{00000000-0005-0000-0000-0000EF5A0000}"/>
    <cellStyle name="40% - Accent3 3 10 4" xfId="24343" xr:uid="{00000000-0005-0000-0000-0000F05A0000}"/>
    <cellStyle name="40% - Accent3 3 11" xfId="5069" xr:uid="{00000000-0005-0000-0000-0000F15A0000}"/>
    <cellStyle name="40% - Accent3 3 11 2" xfId="14983" xr:uid="{00000000-0005-0000-0000-0000F25A0000}"/>
    <cellStyle name="40% - Accent3 3 11 2 2" xfId="34815" xr:uid="{00000000-0005-0000-0000-0000F35A0000}"/>
    <cellStyle name="40% - Accent3 3 11 3" xfId="24901" xr:uid="{00000000-0005-0000-0000-0000F45A0000}"/>
    <cellStyle name="40% - Accent3 3 12" xfId="10026" xr:uid="{00000000-0005-0000-0000-0000F55A0000}"/>
    <cellStyle name="40% - Accent3 3 12 2" xfId="29858" xr:uid="{00000000-0005-0000-0000-0000F65A0000}"/>
    <cellStyle name="40% - Accent3 3 13" xfId="19944" xr:uid="{00000000-0005-0000-0000-0000F75A0000}"/>
    <cellStyle name="40% - Accent3 3 2" xfId="153" xr:uid="{00000000-0005-0000-0000-0000F85A0000}"/>
    <cellStyle name="40% - Accent3 3 2 10" xfId="5135" xr:uid="{00000000-0005-0000-0000-0000F95A0000}"/>
    <cellStyle name="40% - Accent3 3 2 10 2" xfId="15049" xr:uid="{00000000-0005-0000-0000-0000FA5A0000}"/>
    <cellStyle name="40% - Accent3 3 2 10 2 2" xfId="34881" xr:uid="{00000000-0005-0000-0000-0000FB5A0000}"/>
    <cellStyle name="40% - Accent3 3 2 10 3" xfId="24967" xr:uid="{00000000-0005-0000-0000-0000FC5A0000}"/>
    <cellStyle name="40% - Accent3 3 2 11" xfId="10092" xr:uid="{00000000-0005-0000-0000-0000FD5A0000}"/>
    <cellStyle name="40% - Accent3 3 2 11 2" xfId="29924" xr:uid="{00000000-0005-0000-0000-0000FE5A0000}"/>
    <cellStyle name="40% - Accent3 3 2 12" xfId="20010" xr:uid="{00000000-0005-0000-0000-0000FF5A0000}"/>
    <cellStyle name="40% - Accent3 3 2 2" xfId="293" xr:uid="{00000000-0005-0000-0000-0000005B0000}"/>
    <cellStyle name="40% - Accent3 3 2 2 10" xfId="10231" xr:uid="{00000000-0005-0000-0000-0000015B0000}"/>
    <cellStyle name="40% - Accent3 3 2 2 10 2" xfId="30063" xr:uid="{00000000-0005-0000-0000-0000025B0000}"/>
    <cellStyle name="40% - Accent3 3 2 2 11" xfId="20149" xr:uid="{00000000-0005-0000-0000-0000035B0000}"/>
    <cellStyle name="40% - Accent3 3 2 2 2" xfId="575" xr:uid="{00000000-0005-0000-0000-0000045B0000}"/>
    <cellStyle name="40% - Accent3 3 2 2 2 10" xfId="20428" xr:uid="{00000000-0005-0000-0000-0000055B0000}"/>
    <cellStyle name="40% - Accent3 3 2 2 2 2" xfId="1851" xr:uid="{00000000-0005-0000-0000-0000065B0000}"/>
    <cellStyle name="40% - Accent3 3 2 2 2 2 2" xfId="3864" xr:uid="{00000000-0005-0000-0000-0000075B0000}"/>
    <cellStyle name="40% - Accent3 3 2 2 2 2 2 2" xfId="8821" xr:uid="{00000000-0005-0000-0000-0000085B0000}"/>
    <cellStyle name="40% - Accent3 3 2 2 2 2 2 2 2" xfId="18735" xr:uid="{00000000-0005-0000-0000-0000095B0000}"/>
    <cellStyle name="40% - Accent3 3 2 2 2 2 2 2 2 2" xfId="38567" xr:uid="{00000000-0005-0000-0000-00000A5B0000}"/>
    <cellStyle name="40% - Accent3 3 2 2 2 2 2 2 3" xfId="28653" xr:uid="{00000000-0005-0000-0000-00000B5B0000}"/>
    <cellStyle name="40% - Accent3 3 2 2 2 2 2 3" xfId="13778" xr:uid="{00000000-0005-0000-0000-00000C5B0000}"/>
    <cellStyle name="40% - Accent3 3 2 2 2 2 2 3 2" xfId="33610" xr:uid="{00000000-0005-0000-0000-00000D5B0000}"/>
    <cellStyle name="40% - Accent3 3 2 2 2 2 2 4" xfId="23696" xr:uid="{00000000-0005-0000-0000-00000E5B0000}"/>
    <cellStyle name="40% - Accent3 3 2 2 2 2 3" xfId="6819" xr:uid="{00000000-0005-0000-0000-00000F5B0000}"/>
    <cellStyle name="40% - Accent3 3 2 2 2 2 3 2" xfId="16733" xr:uid="{00000000-0005-0000-0000-0000105B0000}"/>
    <cellStyle name="40% - Accent3 3 2 2 2 2 3 2 2" xfId="36565" xr:uid="{00000000-0005-0000-0000-0000115B0000}"/>
    <cellStyle name="40% - Accent3 3 2 2 2 2 3 3" xfId="26651" xr:uid="{00000000-0005-0000-0000-0000125B0000}"/>
    <cellStyle name="40% - Accent3 3 2 2 2 2 4" xfId="11776" xr:uid="{00000000-0005-0000-0000-0000135B0000}"/>
    <cellStyle name="40% - Accent3 3 2 2 2 2 4 2" xfId="31608" xr:uid="{00000000-0005-0000-0000-0000145B0000}"/>
    <cellStyle name="40% - Accent3 3 2 2 2 2 5" xfId="21694" xr:uid="{00000000-0005-0000-0000-0000155B0000}"/>
    <cellStyle name="40% - Accent3 3 2 2 2 3" xfId="3157" xr:uid="{00000000-0005-0000-0000-0000165B0000}"/>
    <cellStyle name="40% - Accent3 3 2 2 2 3 2" xfId="8114" xr:uid="{00000000-0005-0000-0000-0000175B0000}"/>
    <cellStyle name="40% - Accent3 3 2 2 2 3 2 2" xfId="18028" xr:uid="{00000000-0005-0000-0000-0000185B0000}"/>
    <cellStyle name="40% - Accent3 3 2 2 2 3 2 2 2" xfId="37860" xr:uid="{00000000-0005-0000-0000-0000195B0000}"/>
    <cellStyle name="40% - Accent3 3 2 2 2 3 2 3" xfId="27946" xr:uid="{00000000-0005-0000-0000-00001A5B0000}"/>
    <cellStyle name="40% - Accent3 3 2 2 2 3 3" xfId="13071" xr:uid="{00000000-0005-0000-0000-00001B5B0000}"/>
    <cellStyle name="40% - Accent3 3 2 2 2 3 3 2" xfId="32903" xr:uid="{00000000-0005-0000-0000-00001C5B0000}"/>
    <cellStyle name="40% - Accent3 3 2 2 2 3 4" xfId="22989" xr:uid="{00000000-0005-0000-0000-00001D5B0000}"/>
    <cellStyle name="40% - Accent3 3 2 2 2 4" xfId="2574" xr:uid="{00000000-0005-0000-0000-00001E5B0000}"/>
    <cellStyle name="40% - Accent3 3 2 2 2 4 2" xfId="7541" xr:uid="{00000000-0005-0000-0000-00001F5B0000}"/>
    <cellStyle name="40% - Accent3 3 2 2 2 4 2 2" xfId="17455" xr:uid="{00000000-0005-0000-0000-0000205B0000}"/>
    <cellStyle name="40% - Accent3 3 2 2 2 4 2 2 2" xfId="37287" xr:uid="{00000000-0005-0000-0000-0000215B0000}"/>
    <cellStyle name="40% - Accent3 3 2 2 2 4 2 3" xfId="27373" xr:uid="{00000000-0005-0000-0000-0000225B0000}"/>
    <cellStyle name="40% - Accent3 3 2 2 2 4 3" xfId="12498" xr:uid="{00000000-0005-0000-0000-0000235B0000}"/>
    <cellStyle name="40% - Accent3 3 2 2 2 4 3 2" xfId="32330" xr:uid="{00000000-0005-0000-0000-0000245B0000}"/>
    <cellStyle name="40% - Accent3 3 2 2 2 4 4" xfId="22416" xr:uid="{00000000-0005-0000-0000-0000255B0000}"/>
    <cellStyle name="40% - Accent3 3 2 2 2 5" xfId="1136" xr:uid="{00000000-0005-0000-0000-0000265B0000}"/>
    <cellStyle name="40% - Accent3 3 2 2 2 5 2" xfId="6112" xr:uid="{00000000-0005-0000-0000-0000275B0000}"/>
    <cellStyle name="40% - Accent3 3 2 2 2 5 2 2" xfId="16026" xr:uid="{00000000-0005-0000-0000-0000285B0000}"/>
    <cellStyle name="40% - Accent3 3 2 2 2 5 2 2 2" xfId="35858" xr:uid="{00000000-0005-0000-0000-0000295B0000}"/>
    <cellStyle name="40% - Accent3 3 2 2 2 5 2 3" xfId="25944" xr:uid="{00000000-0005-0000-0000-00002A5B0000}"/>
    <cellStyle name="40% - Accent3 3 2 2 2 5 3" xfId="11069" xr:uid="{00000000-0005-0000-0000-00002B5B0000}"/>
    <cellStyle name="40% - Accent3 3 2 2 2 5 3 2" xfId="30901" xr:uid="{00000000-0005-0000-0000-00002C5B0000}"/>
    <cellStyle name="40% - Accent3 3 2 2 2 5 4" xfId="20987" xr:uid="{00000000-0005-0000-0000-00002D5B0000}"/>
    <cellStyle name="40% - Accent3 3 2 2 2 6" xfId="4437" xr:uid="{00000000-0005-0000-0000-00002E5B0000}"/>
    <cellStyle name="40% - Accent3 3 2 2 2 6 2" xfId="9394" xr:uid="{00000000-0005-0000-0000-00002F5B0000}"/>
    <cellStyle name="40% - Accent3 3 2 2 2 6 2 2" xfId="19308" xr:uid="{00000000-0005-0000-0000-0000305B0000}"/>
    <cellStyle name="40% - Accent3 3 2 2 2 6 2 2 2" xfId="39140" xr:uid="{00000000-0005-0000-0000-0000315B0000}"/>
    <cellStyle name="40% - Accent3 3 2 2 2 6 2 3" xfId="29226" xr:uid="{00000000-0005-0000-0000-0000325B0000}"/>
    <cellStyle name="40% - Accent3 3 2 2 2 6 3" xfId="14351" xr:uid="{00000000-0005-0000-0000-0000335B0000}"/>
    <cellStyle name="40% - Accent3 3 2 2 2 6 3 2" xfId="34183" xr:uid="{00000000-0005-0000-0000-0000345B0000}"/>
    <cellStyle name="40% - Accent3 3 2 2 2 6 4" xfId="24269" xr:uid="{00000000-0005-0000-0000-0000355B0000}"/>
    <cellStyle name="40% - Accent3 3 2 2 2 7" xfId="4995" xr:uid="{00000000-0005-0000-0000-0000365B0000}"/>
    <cellStyle name="40% - Accent3 3 2 2 2 7 2" xfId="9952" xr:uid="{00000000-0005-0000-0000-0000375B0000}"/>
    <cellStyle name="40% - Accent3 3 2 2 2 7 2 2" xfId="19866" xr:uid="{00000000-0005-0000-0000-0000385B0000}"/>
    <cellStyle name="40% - Accent3 3 2 2 2 7 2 2 2" xfId="39698" xr:uid="{00000000-0005-0000-0000-0000395B0000}"/>
    <cellStyle name="40% - Accent3 3 2 2 2 7 2 3" xfId="29784" xr:uid="{00000000-0005-0000-0000-00003A5B0000}"/>
    <cellStyle name="40% - Accent3 3 2 2 2 7 3" xfId="14909" xr:uid="{00000000-0005-0000-0000-00003B5B0000}"/>
    <cellStyle name="40% - Accent3 3 2 2 2 7 3 2" xfId="34741" xr:uid="{00000000-0005-0000-0000-00003C5B0000}"/>
    <cellStyle name="40% - Accent3 3 2 2 2 7 4" xfId="24827" xr:uid="{00000000-0005-0000-0000-00003D5B0000}"/>
    <cellStyle name="40% - Accent3 3 2 2 2 8" xfId="5553" xr:uid="{00000000-0005-0000-0000-00003E5B0000}"/>
    <cellStyle name="40% - Accent3 3 2 2 2 8 2" xfId="15467" xr:uid="{00000000-0005-0000-0000-00003F5B0000}"/>
    <cellStyle name="40% - Accent3 3 2 2 2 8 2 2" xfId="35299" xr:uid="{00000000-0005-0000-0000-0000405B0000}"/>
    <cellStyle name="40% - Accent3 3 2 2 2 8 3" xfId="25385" xr:uid="{00000000-0005-0000-0000-0000415B0000}"/>
    <cellStyle name="40% - Accent3 3 2 2 2 9" xfId="10510" xr:uid="{00000000-0005-0000-0000-0000425B0000}"/>
    <cellStyle name="40% - Accent3 3 2 2 2 9 2" xfId="30342" xr:uid="{00000000-0005-0000-0000-0000435B0000}"/>
    <cellStyle name="40% - Accent3 3 2 2 3" xfId="1492" xr:uid="{00000000-0005-0000-0000-0000445B0000}"/>
    <cellStyle name="40% - Accent3 3 2 2 3 2" xfId="3505" xr:uid="{00000000-0005-0000-0000-0000455B0000}"/>
    <cellStyle name="40% - Accent3 3 2 2 3 2 2" xfId="8462" xr:uid="{00000000-0005-0000-0000-0000465B0000}"/>
    <cellStyle name="40% - Accent3 3 2 2 3 2 2 2" xfId="18376" xr:uid="{00000000-0005-0000-0000-0000475B0000}"/>
    <cellStyle name="40% - Accent3 3 2 2 3 2 2 2 2" xfId="38208" xr:uid="{00000000-0005-0000-0000-0000485B0000}"/>
    <cellStyle name="40% - Accent3 3 2 2 3 2 2 3" xfId="28294" xr:uid="{00000000-0005-0000-0000-0000495B0000}"/>
    <cellStyle name="40% - Accent3 3 2 2 3 2 3" xfId="13419" xr:uid="{00000000-0005-0000-0000-00004A5B0000}"/>
    <cellStyle name="40% - Accent3 3 2 2 3 2 3 2" xfId="33251" xr:uid="{00000000-0005-0000-0000-00004B5B0000}"/>
    <cellStyle name="40% - Accent3 3 2 2 3 2 4" xfId="23337" xr:uid="{00000000-0005-0000-0000-00004C5B0000}"/>
    <cellStyle name="40% - Accent3 3 2 2 3 3" xfId="6460" xr:uid="{00000000-0005-0000-0000-00004D5B0000}"/>
    <cellStyle name="40% - Accent3 3 2 2 3 3 2" xfId="16374" xr:uid="{00000000-0005-0000-0000-00004E5B0000}"/>
    <cellStyle name="40% - Accent3 3 2 2 3 3 2 2" xfId="36206" xr:uid="{00000000-0005-0000-0000-00004F5B0000}"/>
    <cellStyle name="40% - Accent3 3 2 2 3 3 3" xfId="26292" xr:uid="{00000000-0005-0000-0000-0000505B0000}"/>
    <cellStyle name="40% - Accent3 3 2 2 3 4" xfId="11417" xr:uid="{00000000-0005-0000-0000-0000515B0000}"/>
    <cellStyle name="40% - Accent3 3 2 2 3 4 2" xfId="31249" xr:uid="{00000000-0005-0000-0000-0000525B0000}"/>
    <cellStyle name="40% - Accent3 3 2 2 3 5" xfId="21335" xr:uid="{00000000-0005-0000-0000-0000535B0000}"/>
    <cellStyle name="40% - Accent3 3 2 2 4" xfId="2876" xr:uid="{00000000-0005-0000-0000-0000545B0000}"/>
    <cellStyle name="40% - Accent3 3 2 2 4 2" xfId="7835" xr:uid="{00000000-0005-0000-0000-0000555B0000}"/>
    <cellStyle name="40% - Accent3 3 2 2 4 2 2" xfId="17749" xr:uid="{00000000-0005-0000-0000-0000565B0000}"/>
    <cellStyle name="40% - Accent3 3 2 2 4 2 2 2" xfId="37581" xr:uid="{00000000-0005-0000-0000-0000575B0000}"/>
    <cellStyle name="40% - Accent3 3 2 2 4 2 3" xfId="27667" xr:uid="{00000000-0005-0000-0000-0000585B0000}"/>
    <cellStyle name="40% - Accent3 3 2 2 4 3" xfId="12792" xr:uid="{00000000-0005-0000-0000-0000595B0000}"/>
    <cellStyle name="40% - Accent3 3 2 2 4 3 2" xfId="32624" xr:uid="{00000000-0005-0000-0000-00005A5B0000}"/>
    <cellStyle name="40% - Accent3 3 2 2 4 4" xfId="22710" xr:uid="{00000000-0005-0000-0000-00005B5B0000}"/>
    <cellStyle name="40% - Accent3 3 2 2 5" xfId="2215" xr:uid="{00000000-0005-0000-0000-00005C5B0000}"/>
    <cellStyle name="40% - Accent3 3 2 2 5 2" xfId="7182" xr:uid="{00000000-0005-0000-0000-00005D5B0000}"/>
    <cellStyle name="40% - Accent3 3 2 2 5 2 2" xfId="17096" xr:uid="{00000000-0005-0000-0000-00005E5B0000}"/>
    <cellStyle name="40% - Accent3 3 2 2 5 2 2 2" xfId="36928" xr:uid="{00000000-0005-0000-0000-00005F5B0000}"/>
    <cellStyle name="40% - Accent3 3 2 2 5 2 3" xfId="27014" xr:uid="{00000000-0005-0000-0000-0000605B0000}"/>
    <cellStyle name="40% - Accent3 3 2 2 5 3" xfId="12139" xr:uid="{00000000-0005-0000-0000-0000615B0000}"/>
    <cellStyle name="40% - Accent3 3 2 2 5 3 2" xfId="31971" xr:uid="{00000000-0005-0000-0000-0000625B0000}"/>
    <cellStyle name="40% - Accent3 3 2 2 5 4" xfId="22057" xr:uid="{00000000-0005-0000-0000-0000635B0000}"/>
    <cellStyle name="40% - Accent3 3 2 2 6" xfId="856" xr:uid="{00000000-0005-0000-0000-0000645B0000}"/>
    <cellStyle name="40% - Accent3 3 2 2 6 2" xfId="5833" xr:uid="{00000000-0005-0000-0000-0000655B0000}"/>
    <cellStyle name="40% - Accent3 3 2 2 6 2 2" xfId="15747" xr:uid="{00000000-0005-0000-0000-0000665B0000}"/>
    <cellStyle name="40% - Accent3 3 2 2 6 2 2 2" xfId="35579" xr:uid="{00000000-0005-0000-0000-0000675B0000}"/>
    <cellStyle name="40% - Accent3 3 2 2 6 2 3" xfId="25665" xr:uid="{00000000-0005-0000-0000-0000685B0000}"/>
    <cellStyle name="40% - Accent3 3 2 2 6 3" xfId="10790" xr:uid="{00000000-0005-0000-0000-0000695B0000}"/>
    <cellStyle name="40% - Accent3 3 2 2 6 3 2" xfId="30622" xr:uid="{00000000-0005-0000-0000-00006A5B0000}"/>
    <cellStyle name="40% - Accent3 3 2 2 6 4" xfId="20708" xr:uid="{00000000-0005-0000-0000-00006B5B0000}"/>
    <cellStyle name="40% - Accent3 3 2 2 7" xfId="4158" xr:uid="{00000000-0005-0000-0000-00006C5B0000}"/>
    <cellStyle name="40% - Accent3 3 2 2 7 2" xfId="9115" xr:uid="{00000000-0005-0000-0000-00006D5B0000}"/>
    <cellStyle name="40% - Accent3 3 2 2 7 2 2" xfId="19029" xr:uid="{00000000-0005-0000-0000-00006E5B0000}"/>
    <cellStyle name="40% - Accent3 3 2 2 7 2 2 2" xfId="38861" xr:uid="{00000000-0005-0000-0000-00006F5B0000}"/>
    <cellStyle name="40% - Accent3 3 2 2 7 2 3" xfId="28947" xr:uid="{00000000-0005-0000-0000-0000705B0000}"/>
    <cellStyle name="40% - Accent3 3 2 2 7 3" xfId="14072" xr:uid="{00000000-0005-0000-0000-0000715B0000}"/>
    <cellStyle name="40% - Accent3 3 2 2 7 3 2" xfId="33904" xr:uid="{00000000-0005-0000-0000-0000725B0000}"/>
    <cellStyle name="40% - Accent3 3 2 2 7 4" xfId="23990" xr:uid="{00000000-0005-0000-0000-0000735B0000}"/>
    <cellStyle name="40% - Accent3 3 2 2 8" xfId="4716" xr:uid="{00000000-0005-0000-0000-0000745B0000}"/>
    <cellStyle name="40% - Accent3 3 2 2 8 2" xfId="9673" xr:uid="{00000000-0005-0000-0000-0000755B0000}"/>
    <cellStyle name="40% - Accent3 3 2 2 8 2 2" xfId="19587" xr:uid="{00000000-0005-0000-0000-0000765B0000}"/>
    <cellStyle name="40% - Accent3 3 2 2 8 2 2 2" xfId="39419" xr:uid="{00000000-0005-0000-0000-0000775B0000}"/>
    <cellStyle name="40% - Accent3 3 2 2 8 2 3" xfId="29505" xr:uid="{00000000-0005-0000-0000-0000785B0000}"/>
    <cellStyle name="40% - Accent3 3 2 2 8 3" xfId="14630" xr:uid="{00000000-0005-0000-0000-0000795B0000}"/>
    <cellStyle name="40% - Accent3 3 2 2 8 3 2" xfId="34462" xr:uid="{00000000-0005-0000-0000-00007A5B0000}"/>
    <cellStyle name="40% - Accent3 3 2 2 8 4" xfId="24548" xr:uid="{00000000-0005-0000-0000-00007B5B0000}"/>
    <cellStyle name="40% - Accent3 3 2 2 9" xfId="5274" xr:uid="{00000000-0005-0000-0000-00007C5B0000}"/>
    <cellStyle name="40% - Accent3 3 2 2 9 2" xfId="15188" xr:uid="{00000000-0005-0000-0000-00007D5B0000}"/>
    <cellStyle name="40% - Accent3 3 2 2 9 2 2" xfId="35020" xr:uid="{00000000-0005-0000-0000-00007E5B0000}"/>
    <cellStyle name="40% - Accent3 3 2 2 9 3" xfId="25106" xr:uid="{00000000-0005-0000-0000-00007F5B0000}"/>
    <cellStyle name="40% - Accent3 3 2 3" xfId="436" xr:uid="{00000000-0005-0000-0000-0000805B0000}"/>
    <cellStyle name="40% - Accent3 3 2 3 10" xfId="20289" xr:uid="{00000000-0005-0000-0000-0000815B0000}"/>
    <cellStyle name="40% - Accent3 3 2 3 2" xfId="1671" xr:uid="{00000000-0005-0000-0000-0000825B0000}"/>
    <cellStyle name="40% - Accent3 3 2 3 2 2" xfId="3684" xr:uid="{00000000-0005-0000-0000-0000835B0000}"/>
    <cellStyle name="40% - Accent3 3 2 3 2 2 2" xfId="8641" xr:uid="{00000000-0005-0000-0000-0000845B0000}"/>
    <cellStyle name="40% - Accent3 3 2 3 2 2 2 2" xfId="18555" xr:uid="{00000000-0005-0000-0000-0000855B0000}"/>
    <cellStyle name="40% - Accent3 3 2 3 2 2 2 2 2" xfId="38387" xr:uid="{00000000-0005-0000-0000-0000865B0000}"/>
    <cellStyle name="40% - Accent3 3 2 3 2 2 2 3" xfId="28473" xr:uid="{00000000-0005-0000-0000-0000875B0000}"/>
    <cellStyle name="40% - Accent3 3 2 3 2 2 3" xfId="13598" xr:uid="{00000000-0005-0000-0000-0000885B0000}"/>
    <cellStyle name="40% - Accent3 3 2 3 2 2 3 2" xfId="33430" xr:uid="{00000000-0005-0000-0000-0000895B0000}"/>
    <cellStyle name="40% - Accent3 3 2 3 2 2 4" xfId="23516" xr:uid="{00000000-0005-0000-0000-00008A5B0000}"/>
    <cellStyle name="40% - Accent3 3 2 3 2 3" xfId="6639" xr:uid="{00000000-0005-0000-0000-00008B5B0000}"/>
    <cellStyle name="40% - Accent3 3 2 3 2 3 2" xfId="16553" xr:uid="{00000000-0005-0000-0000-00008C5B0000}"/>
    <cellStyle name="40% - Accent3 3 2 3 2 3 2 2" xfId="36385" xr:uid="{00000000-0005-0000-0000-00008D5B0000}"/>
    <cellStyle name="40% - Accent3 3 2 3 2 3 3" xfId="26471" xr:uid="{00000000-0005-0000-0000-00008E5B0000}"/>
    <cellStyle name="40% - Accent3 3 2 3 2 4" xfId="11596" xr:uid="{00000000-0005-0000-0000-00008F5B0000}"/>
    <cellStyle name="40% - Accent3 3 2 3 2 4 2" xfId="31428" xr:uid="{00000000-0005-0000-0000-0000905B0000}"/>
    <cellStyle name="40% - Accent3 3 2 3 2 5" xfId="21514" xr:uid="{00000000-0005-0000-0000-0000915B0000}"/>
    <cellStyle name="40% - Accent3 3 2 3 3" xfId="3018" xr:uid="{00000000-0005-0000-0000-0000925B0000}"/>
    <cellStyle name="40% - Accent3 3 2 3 3 2" xfId="7975" xr:uid="{00000000-0005-0000-0000-0000935B0000}"/>
    <cellStyle name="40% - Accent3 3 2 3 3 2 2" xfId="17889" xr:uid="{00000000-0005-0000-0000-0000945B0000}"/>
    <cellStyle name="40% - Accent3 3 2 3 3 2 2 2" xfId="37721" xr:uid="{00000000-0005-0000-0000-0000955B0000}"/>
    <cellStyle name="40% - Accent3 3 2 3 3 2 3" xfId="27807" xr:uid="{00000000-0005-0000-0000-0000965B0000}"/>
    <cellStyle name="40% - Accent3 3 2 3 3 3" xfId="12932" xr:uid="{00000000-0005-0000-0000-0000975B0000}"/>
    <cellStyle name="40% - Accent3 3 2 3 3 3 2" xfId="32764" xr:uid="{00000000-0005-0000-0000-0000985B0000}"/>
    <cellStyle name="40% - Accent3 3 2 3 3 4" xfId="22850" xr:uid="{00000000-0005-0000-0000-0000995B0000}"/>
    <cellStyle name="40% - Accent3 3 2 3 4" xfId="2394" xr:uid="{00000000-0005-0000-0000-00009A5B0000}"/>
    <cellStyle name="40% - Accent3 3 2 3 4 2" xfId="7361" xr:uid="{00000000-0005-0000-0000-00009B5B0000}"/>
    <cellStyle name="40% - Accent3 3 2 3 4 2 2" xfId="17275" xr:uid="{00000000-0005-0000-0000-00009C5B0000}"/>
    <cellStyle name="40% - Accent3 3 2 3 4 2 2 2" xfId="37107" xr:uid="{00000000-0005-0000-0000-00009D5B0000}"/>
    <cellStyle name="40% - Accent3 3 2 3 4 2 3" xfId="27193" xr:uid="{00000000-0005-0000-0000-00009E5B0000}"/>
    <cellStyle name="40% - Accent3 3 2 3 4 3" xfId="12318" xr:uid="{00000000-0005-0000-0000-00009F5B0000}"/>
    <cellStyle name="40% - Accent3 3 2 3 4 3 2" xfId="32150" xr:uid="{00000000-0005-0000-0000-0000A05B0000}"/>
    <cellStyle name="40% - Accent3 3 2 3 4 4" xfId="22236" xr:uid="{00000000-0005-0000-0000-0000A15B0000}"/>
    <cellStyle name="40% - Accent3 3 2 3 5" xfId="997" xr:uid="{00000000-0005-0000-0000-0000A25B0000}"/>
    <cellStyle name="40% - Accent3 3 2 3 5 2" xfId="5973" xr:uid="{00000000-0005-0000-0000-0000A35B0000}"/>
    <cellStyle name="40% - Accent3 3 2 3 5 2 2" xfId="15887" xr:uid="{00000000-0005-0000-0000-0000A45B0000}"/>
    <cellStyle name="40% - Accent3 3 2 3 5 2 2 2" xfId="35719" xr:uid="{00000000-0005-0000-0000-0000A55B0000}"/>
    <cellStyle name="40% - Accent3 3 2 3 5 2 3" xfId="25805" xr:uid="{00000000-0005-0000-0000-0000A65B0000}"/>
    <cellStyle name="40% - Accent3 3 2 3 5 3" xfId="10930" xr:uid="{00000000-0005-0000-0000-0000A75B0000}"/>
    <cellStyle name="40% - Accent3 3 2 3 5 3 2" xfId="30762" xr:uid="{00000000-0005-0000-0000-0000A85B0000}"/>
    <cellStyle name="40% - Accent3 3 2 3 5 4" xfId="20848" xr:uid="{00000000-0005-0000-0000-0000A95B0000}"/>
    <cellStyle name="40% - Accent3 3 2 3 6" xfId="4298" xr:uid="{00000000-0005-0000-0000-0000AA5B0000}"/>
    <cellStyle name="40% - Accent3 3 2 3 6 2" xfId="9255" xr:uid="{00000000-0005-0000-0000-0000AB5B0000}"/>
    <cellStyle name="40% - Accent3 3 2 3 6 2 2" xfId="19169" xr:uid="{00000000-0005-0000-0000-0000AC5B0000}"/>
    <cellStyle name="40% - Accent3 3 2 3 6 2 2 2" xfId="39001" xr:uid="{00000000-0005-0000-0000-0000AD5B0000}"/>
    <cellStyle name="40% - Accent3 3 2 3 6 2 3" xfId="29087" xr:uid="{00000000-0005-0000-0000-0000AE5B0000}"/>
    <cellStyle name="40% - Accent3 3 2 3 6 3" xfId="14212" xr:uid="{00000000-0005-0000-0000-0000AF5B0000}"/>
    <cellStyle name="40% - Accent3 3 2 3 6 3 2" xfId="34044" xr:uid="{00000000-0005-0000-0000-0000B05B0000}"/>
    <cellStyle name="40% - Accent3 3 2 3 6 4" xfId="24130" xr:uid="{00000000-0005-0000-0000-0000B15B0000}"/>
    <cellStyle name="40% - Accent3 3 2 3 7" xfId="4856" xr:uid="{00000000-0005-0000-0000-0000B25B0000}"/>
    <cellStyle name="40% - Accent3 3 2 3 7 2" xfId="9813" xr:uid="{00000000-0005-0000-0000-0000B35B0000}"/>
    <cellStyle name="40% - Accent3 3 2 3 7 2 2" xfId="19727" xr:uid="{00000000-0005-0000-0000-0000B45B0000}"/>
    <cellStyle name="40% - Accent3 3 2 3 7 2 2 2" xfId="39559" xr:uid="{00000000-0005-0000-0000-0000B55B0000}"/>
    <cellStyle name="40% - Accent3 3 2 3 7 2 3" xfId="29645" xr:uid="{00000000-0005-0000-0000-0000B65B0000}"/>
    <cellStyle name="40% - Accent3 3 2 3 7 3" xfId="14770" xr:uid="{00000000-0005-0000-0000-0000B75B0000}"/>
    <cellStyle name="40% - Accent3 3 2 3 7 3 2" xfId="34602" xr:uid="{00000000-0005-0000-0000-0000B85B0000}"/>
    <cellStyle name="40% - Accent3 3 2 3 7 4" xfId="24688" xr:uid="{00000000-0005-0000-0000-0000B95B0000}"/>
    <cellStyle name="40% - Accent3 3 2 3 8" xfId="5414" xr:uid="{00000000-0005-0000-0000-0000BA5B0000}"/>
    <cellStyle name="40% - Accent3 3 2 3 8 2" xfId="15328" xr:uid="{00000000-0005-0000-0000-0000BB5B0000}"/>
    <cellStyle name="40% - Accent3 3 2 3 8 2 2" xfId="35160" xr:uid="{00000000-0005-0000-0000-0000BC5B0000}"/>
    <cellStyle name="40% - Accent3 3 2 3 8 3" xfId="25246" xr:uid="{00000000-0005-0000-0000-0000BD5B0000}"/>
    <cellStyle name="40% - Accent3 3 2 3 9" xfId="10371" xr:uid="{00000000-0005-0000-0000-0000BE5B0000}"/>
    <cellStyle name="40% - Accent3 3 2 3 9 2" xfId="30203" xr:uid="{00000000-0005-0000-0000-0000BF5B0000}"/>
    <cellStyle name="40% - Accent3 3 2 4" xfId="1312" xr:uid="{00000000-0005-0000-0000-0000C05B0000}"/>
    <cellStyle name="40% - Accent3 3 2 4 2" xfId="3325" xr:uid="{00000000-0005-0000-0000-0000C15B0000}"/>
    <cellStyle name="40% - Accent3 3 2 4 2 2" xfId="8282" xr:uid="{00000000-0005-0000-0000-0000C25B0000}"/>
    <cellStyle name="40% - Accent3 3 2 4 2 2 2" xfId="18196" xr:uid="{00000000-0005-0000-0000-0000C35B0000}"/>
    <cellStyle name="40% - Accent3 3 2 4 2 2 2 2" xfId="38028" xr:uid="{00000000-0005-0000-0000-0000C45B0000}"/>
    <cellStyle name="40% - Accent3 3 2 4 2 2 3" xfId="28114" xr:uid="{00000000-0005-0000-0000-0000C55B0000}"/>
    <cellStyle name="40% - Accent3 3 2 4 2 3" xfId="13239" xr:uid="{00000000-0005-0000-0000-0000C65B0000}"/>
    <cellStyle name="40% - Accent3 3 2 4 2 3 2" xfId="33071" xr:uid="{00000000-0005-0000-0000-0000C75B0000}"/>
    <cellStyle name="40% - Accent3 3 2 4 2 4" xfId="23157" xr:uid="{00000000-0005-0000-0000-0000C85B0000}"/>
    <cellStyle name="40% - Accent3 3 2 4 3" xfId="6280" xr:uid="{00000000-0005-0000-0000-0000C95B0000}"/>
    <cellStyle name="40% - Accent3 3 2 4 3 2" xfId="16194" xr:uid="{00000000-0005-0000-0000-0000CA5B0000}"/>
    <cellStyle name="40% - Accent3 3 2 4 3 2 2" xfId="36026" xr:uid="{00000000-0005-0000-0000-0000CB5B0000}"/>
    <cellStyle name="40% - Accent3 3 2 4 3 3" xfId="26112" xr:uid="{00000000-0005-0000-0000-0000CC5B0000}"/>
    <cellStyle name="40% - Accent3 3 2 4 4" xfId="11237" xr:uid="{00000000-0005-0000-0000-0000CD5B0000}"/>
    <cellStyle name="40% - Accent3 3 2 4 4 2" xfId="31069" xr:uid="{00000000-0005-0000-0000-0000CE5B0000}"/>
    <cellStyle name="40% - Accent3 3 2 4 5" xfId="21155" xr:uid="{00000000-0005-0000-0000-0000CF5B0000}"/>
    <cellStyle name="40% - Accent3 3 2 5" xfId="2736" xr:uid="{00000000-0005-0000-0000-0000D05B0000}"/>
    <cellStyle name="40% - Accent3 3 2 5 2" xfId="7696" xr:uid="{00000000-0005-0000-0000-0000D15B0000}"/>
    <cellStyle name="40% - Accent3 3 2 5 2 2" xfId="17610" xr:uid="{00000000-0005-0000-0000-0000D25B0000}"/>
    <cellStyle name="40% - Accent3 3 2 5 2 2 2" xfId="37442" xr:uid="{00000000-0005-0000-0000-0000D35B0000}"/>
    <cellStyle name="40% - Accent3 3 2 5 2 3" xfId="27528" xr:uid="{00000000-0005-0000-0000-0000D45B0000}"/>
    <cellStyle name="40% - Accent3 3 2 5 3" xfId="12653" xr:uid="{00000000-0005-0000-0000-0000D55B0000}"/>
    <cellStyle name="40% - Accent3 3 2 5 3 2" xfId="32485" xr:uid="{00000000-0005-0000-0000-0000D65B0000}"/>
    <cellStyle name="40% - Accent3 3 2 5 4" xfId="22571" xr:uid="{00000000-0005-0000-0000-0000D75B0000}"/>
    <cellStyle name="40% - Accent3 3 2 6" xfId="2035" xr:uid="{00000000-0005-0000-0000-0000D85B0000}"/>
    <cellStyle name="40% - Accent3 3 2 6 2" xfId="7002" xr:uid="{00000000-0005-0000-0000-0000D95B0000}"/>
    <cellStyle name="40% - Accent3 3 2 6 2 2" xfId="16916" xr:uid="{00000000-0005-0000-0000-0000DA5B0000}"/>
    <cellStyle name="40% - Accent3 3 2 6 2 2 2" xfId="36748" xr:uid="{00000000-0005-0000-0000-0000DB5B0000}"/>
    <cellStyle name="40% - Accent3 3 2 6 2 3" xfId="26834" xr:uid="{00000000-0005-0000-0000-0000DC5B0000}"/>
    <cellStyle name="40% - Accent3 3 2 6 3" xfId="11959" xr:uid="{00000000-0005-0000-0000-0000DD5B0000}"/>
    <cellStyle name="40% - Accent3 3 2 6 3 2" xfId="31791" xr:uid="{00000000-0005-0000-0000-0000DE5B0000}"/>
    <cellStyle name="40% - Accent3 3 2 6 4" xfId="21877" xr:uid="{00000000-0005-0000-0000-0000DF5B0000}"/>
    <cellStyle name="40% - Accent3 3 2 7" xfId="717" xr:uid="{00000000-0005-0000-0000-0000E05B0000}"/>
    <cellStyle name="40% - Accent3 3 2 7 2" xfId="5694" xr:uid="{00000000-0005-0000-0000-0000E15B0000}"/>
    <cellStyle name="40% - Accent3 3 2 7 2 2" xfId="15608" xr:uid="{00000000-0005-0000-0000-0000E25B0000}"/>
    <cellStyle name="40% - Accent3 3 2 7 2 2 2" xfId="35440" xr:uid="{00000000-0005-0000-0000-0000E35B0000}"/>
    <cellStyle name="40% - Accent3 3 2 7 2 3" xfId="25526" xr:uid="{00000000-0005-0000-0000-0000E45B0000}"/>
    <cellStyle name="40% - Accent3 3 2 7 3" xfId="10651" xr:uid="{00000000-0005-0000-0000-0000E55B0000}"/>
    <cellStyle name="40% - Accent3 3 2 7 3 2" xfId="30483" xr:uid="{00000000-0005-0000-0000-0000E65B0000}"/>
    <cellStyle name="40% - Accent3 3 2 7 4" xfId="20569" xr:uid="{00000000-0005-0000-0000-0000E75B0000}"/>
    <cellStyle name="40% - Accent3 3 2 8" xfId="4019" xr:uid="{00000000-0005-0000-0000-0000E85B0000}"/>
    <cellStyle name="40% - Accent3 3 2 8 2" xfId="8976" xr:uid="{00000000-0005-0000-0000-0000E95B0000}"/>
    <cellStyle name="40% - Accent3 3 2 8 2 2" xfId="18890" xr:uid="{00000000-0005-0000-0000-0000EA5B0000}"/>
    <cellStyle name="40% - Accent3 3 2 8 2 2 2" xfId="38722" xr:uid="{00000000-0005-0000-0000-0000EB5B0000}"/>
    <cellStyle name="40% - Accent3 3 2 8 2 3" xfId="28808" xr:uid="{00000000-0005-0000-0000-0000EC5B0000}"/>
    <cellStyle name="40% - Accent3 3 2 8 3" xfId="13933" xr:uid="{00000000-0005-0000-0000-0000ED5B0000}"/>
    <cellStyle name="40% - Accent3 3 2 8 3 2" xfId="33765" xr:uid="{00000000-0005-0000-0000-0000EE5B0000}"/>
    <cellStyle name="40% - Accent3 3 2 8 4" xfId="23851" xr:uid="{00000000-0005-0000-0000-0000EF5B0000}"/>
    <cellStyle name="40% - Accent3 3 2 9" xfId="4577" xr:uid="{00000000-0005-0000-0000-0000F05B0000}"/>
    <cellStyle name="40% - Accent3 3 2 9 2" xfId="9534" xr:uid="{00000000-0005-0000-0000-0000F15B0000}"/>
    <cellStyle name="40% - Accent3 3 2 9 2 2" xfId="19448" xr:uid="{00000000-0005-0000-0000-0000F25B0000}"/>
    <cellStyle name="40% - Accent3 3 2 9 2 2 2" xfId="39280" xr:uid="{00000000-0005-0000-0000-0000F35B0000}"/>
    <cellStyle name="40% - Accent3 3 2 9 2 3" xfId="29366" xr:uid="{00000000-0005-0000-0000-0000F45B0000}"/>
    <cellStyle name="40% - Accent3 3 2 9 3" xfId="14491" xr:uid="{00000000-0005-0000-0000-0000F55B0000}"/>
    <cellStyle name="40% - Accent3 3 2 9 3 2" xfId="34323" xr:uid="{00000000-0005-0000-0000-0000F65B0000}"/>
    <cellStyle name="40% - Accent3 3 2 9 4" xfId="24409" xr:uid="{00000000-0005-0000-0000-0000F75B0000}"/>
    <cellStyle name="40% - Accent3 3 3" xfId="227" xr:uid="{00000000-0005-0000-0000-0000F85B0000}"/>
    <cellStyle name="40% - Accent3 3 3 10" xfId="10165" xr:uid="{00000000-0005-0000-0000-0000F95B0000}"/>
    <cellStyle name="40% - Accent3 3 3 10 2" xfId="29997" xr:uid="{00000000-0005-0000-0000-0000FA5B0000}"/>
    <cellStyle name="40% - Accent3 3 3 11" xfId="20083" xr:uid="{00000000-0005-0000-0000-0000FB5B0000}"/>
    <cellStyle name="40% - Accent3 3 3 2" xfId="509" xr:uid="{00000000-0005-0000-0000-0000FC5B0000}"/>
    <cellStyle name="40% - Accent3 3 3 2 10" xfId="20362" xr:uid="{00000000-0005-0000-0000-0000FD5B0000}"/>
    <cellStyle name="40% - Accent3 3 3 2 2" xfId="1761" xr:uid="{00000000-0005-0000-0000-0000FE5B0000}"/>
    <cellStyle name="40% - Accent3 3 3 2 2 2" xfId="3774" xr:uid="{00000000-0005-0000-0000-0000FF5B0000}"/>
    <cellStyle name="40% - Accent3 3 3 2 2 2 2" xfId="8731" xr:uid="{00000000-0005-0000-0000-0000005C0000}"/>
    <cellStyle name="40% - Accent3 3 3 2 2 2 2 2" xfId="18645" xr:uid="{00000000-0005-0000-0000-0000015C0000}"/>
    <cellStyle name="40% - Accent3 3 3 2 2 2 2 2 2" xfId="38477" xr:uid="{00000000-0005-0000-0000-0000025C0000}"/>
    <cellStyle name="40% - Accent3 3 3 2 2 2 2 3" xfId="28563" xr:uid="{00000000-0005-0000-0000-0000035C0000}"/>
    <cellStyle name="40% - Accent3 3 3 2 2 2 3" xfId="13688" xr:uid="{00000000-0005-0000-0000-0000045C0000}"/>
    <cellStyle name="40% - Accent3 3 3 2 2 2 3 2" xfId="33520" xr:uid="{00000000-0005-0000-0000-0000055C0000}"/>
    <cellStyle name="40% - Accent3 3 3 2 2 2 4" xfId="23606" xr:uid="{00000000-0005-0000-0000-0000065C0000}"/>
    <cellStyle name="40% - Accent3 3 3 2 2 3" xfId="6729" xr:uid="{00000000-0005-0000-0000-0000075C0000}"/>
    <cellStyle name="40% - Accent3 3 3 2 2 3 2" xfId="16643" xr:uid="{00000000-0005-0000-0000-0000085C0000}"/>
    <cellStyle name="40% - Accent3 3 3 2 2 3 2 2" xfId="36475" xr:uid="{00000000-0005-0000-0000-0000095C0000}"/>
    <cellStyle name="40% - Accent3 3 3 2 2 3 3" xfId="26561" xr:uid="{00000000-0005-0000-0000-00000A5C0000}"/>
    <cellStyle name="40% - Accent3 3 3 2 2 4" xfId="11686" xr:uid="{00000000-0005-0000-0000-00000B5C0000}"/>
    <cellStyle name="40% - Accent3 3 3 2 2 4 2" xfId="31518" xr:uid="{00000000-0005-0000-0000-00000C5C0000}"/>
    <cellStyle name="40% - Accent3 3 3 2 2 5" xfId="21604" xr:uid="{00000000-0005-0000-0000-00000D5C0000}"/>
    <cellStyle name="40% - Accent3 3 3 2 3" xfId="3091" xr:uid="{00000000-0005-0000-0000-00000E5C0000}"/>
    <cellStyle name="40% - Accent3 3 3 2 3 2" xfId="8048" xr:uid="{00000000-0005-0000-0000-00000F5C0000}"/>
    <cellStyle name="40% - Accent3 3 3 2 3 2 2" xfId="17962" xr:uid="{00000000-0005-0000-0000-0000105C0000}"/>
    <cellStyle name="40% - Accent3 3 3 2 3 2 2 2" xfId="37794" xr:uid="{00000000-0005-0000-0000-0000115C0000}"/>
    <cellStyle name="40% - Accent3 3 3 2 3 2 3" xfId="27880" xr:uid="{00000000-0005-0000-0000-0000125C0000}"/>
    <cellStyle name="40% - Accent3 3 3 2 3 3" xfId="13005" xr:uid="{00000000-0005-0000-0000-0000135C0000}"/>
    <cellStyle name="40% - Accent3 3 3 2 3 3 2" xfId="32837" xr:uid="{00000000-0005-0000-0000-0000145C0000}"/>
    <cellStyle name="40% - Accent3 3 3 2 3 4" xfId="22923" xr:uid="{00000000-0005-0000-0000-0000155C0000}"/>
    <cellStyle name="40% - Accent3 3 3 2 4" xfId="2484" xr:uid="{00000000-0005-0000-0000-0000165C0000}"/>
    <cellStyle name="40% - Accent3 3 3 2 4 2" xfId="7451" xr:uid="{00000000-0005-0000-0000-0000175C0000}"/>
    <cellStyle name="40% - Accent3 3 3 2 4 2 2" xfId="17365" xr:uid="{00000000-0005-0000-0000-0000185C0000}"/>
    <cellStyle name="40% - Accent3 3 3 2 4 2 2 2" xfId="37197" xr:uid="{00000000-0005-0000-0000-0000195C0000}"/>
    <cellStyle name="40% - Accent3 3 3 2 4 2 3" xfId="27283" xr:uid="{00000000-0005-0000-0000-00001A5C0000}"/>
    <cellStyle name="40% - Accent3 3 3 2 4 3" xfId="12408" xr:uid="{00000000-0005-0000-0000-00001B5C0000}"/>
    <cellStyle name="40% - Accent3 3 3 2 4 3 2" xfId="32240" xr:uid="{00000000-0005-0000-0000-00001C5C0000}"/>
    <cellStyle name="40% - Accent3 3 3 2 4 4" xfId="22326" xr:uid="{00000000-0005-0000-0000-00001D5C0000}"/>
    <cellStyle name="40% - Accent3 3 3 2 5" xfId="1070" xr:uid="{00000000-0005-0000-0000-00001E5C0000}"/>
    <cellStyle name="40% - Accent3 3 3 2 5 2" xfId="6046" xr:uid="{00000000-0005-0000-0000-00001F5C0000}"/>
    <cellStyle name="40% - Accent3 3 3 2 5 2 2" xfId="15960" xr:uid="{00000000-0005-0000-0000-0000205C0000}"/>
    <cellStyle name="40% - Accent3 3 3 2 5 2 2 2" xfId="35792" xr:uid="{00000000-0005-0000-0000-0000215C0000}"/>
    <cellStyle name="40% - Accent3 3 3 2 5 2 3" xfId="25878" xr:uid="{00000000-0005-0000-0000-0000225C0000}"/>
    <cellStyle name="40% - Accent3 3 3 2 5 3" xfId="11003" xr:uid="{00000000-0005-0000-0000-0000235C0000}"/>
    <cellStyle name="40% - Accent3 3 3 2 5 3 2" xfId="30835" xr:uid="{00000000-0005-0000-0000-0000245C0000}"/>
    <cellStyle name="40% - Accent3 3 3 2 5 4" xfId="20921" xr:uid="{00000000-0005-0000-0000-0000255C0000}"/>
    <cellStyle name="40% - Accent3 3 3 2 6" xfId="4371" xr:uid="{00000000-0005-0000-0000-0000265C0000}"/>
    <cellStyle name="40% - Accent3 3 3 2 6 2" xfId="9328" xr:uid="{00000000-0005-0000-0000-0000275C0000}"/>
    <cellStyle name="40% - Accent3 3 3 2 6 2 2" xfId="19242" xr:uid="{00000000-0005-0000-0000-0000285C0000}"/>
    <cellStyle name="40% - Accent3 3 3 2 6 2 2 2" xfId="39074" xr:uid="{00000000-0005-0000-0000-0000295C0000}"/>
    <cellStyle name="40% - Accent3 3 3 2 6 2 3" xfId="29160" xr:uid="{00000000-0005-0000-0000-00002A5C0000}"/>
    <cellStyle name="40% - Accent3 3 3 2 6 3" xfId="14285" xr:uid="{00000000-0005-0000-0000-00002B5C0000}"/>
    <cellStyle name="40% - Accent3 3 3 2 6 3 2" xfId="34117" xr:uid="{00000000-0005-0000-0000-00002C5C0000}"/>
    <cellStyle name="40% - Accent3 3 3 2 6 4" xfId="24203" xr:uid="{00000000-0005-0000-0000-00002D5C0000}"/>
    <cellStyle name="40% - Accent3 3 3 2 7" xfId="4929" xr:uid="{00000000-0005-0000-0000-00002E5C0000}"/>
    <cellStyle name="40% - Accent3 3 3 2 7 2" xfId="9886" xr:uid="{00000000-0005-0000-0000-00002F5C0000}"/>
    <cellStyle name="40% - Accent3 3 3 2 7 2 2" xfId="19800" xr:uid="{00000000-0005-0000-0000-0000305C0000}"/>
    <cellStyle name="40% - Accent3 3 3 2 7 2 2 2" xfId="39632" xr:uid="{00000000-0005-0000-0000-0000315C0000}"/>
    <cellStyle name="40% - Accent3 3 3 2 7 2 3" xfId="29718" xr:uid="{00000000-0005-0000-0000-0000325C0000}"/>
    <cellStyle name="40% - Accent3 3 3 2 7 3" xfId="14843" xr:uid="{00000000-0005-0000-0000-0000335C0000}"/>
    <cellStyle name="40% - Accent3 3 3 2 7 3 2" xfId="34675" xr:uid="{00000000-0005-0000-0000-0000345C0000}"/>
    <cellStyle name="40% - Accent3 3 3 2 7 4" xfId="24761" xr:uid="{00000000-0005-0000-0000-0000355C0000}"/>
    <cellStyle name="40% - Accent3 3 3 2 8" xfId="5487" xr:uid="{00000000-0005-0000-0000-0000365C0000}"/>
    <cellStyle name="40% - Accent3 3 3 2 8 2" xfId="15401" xr:uid="{00000000-0005-0000-0000-0000375C0000}"/>
    <cellStyle name="40% - Accent3 3 3 2 8 2 2" xfId="35233" xr:uid="{00000000-0005-0000-0000-0000385C0000}"/>
    <cellStyle name="40% - Accent3 3 3 2 8 3" xfId="25319" xr:uid="{00000000-0005-0000-0000-0000395C0000}"/>
    <cellStyle name="40% - Accent3 3 3 2 9" xfId="10444" xr:uid="{00000000-0005-0000-0000-00003A5C0000}"/>
    <cellStyle name="40% - Accent3 3 3 2 9 2" xfId="30276" xr:uid="{00000000-0005-0000-0000-00003B5C0000}"/>
    <cellStyle name="40% - Accent3 3 3 3" xfId="1402" xr:uid="{00000000-0005-0000-0000-00003C5C0000}"/>
    <cellStyle name="40% - Accent3 3 3 3 2" xfId="3415" xr:uid="{00000000-0005-0000-0000-00003D5C0000}"/>
    <cellStyle name="40% - Accent3 3 3 3 2 2" xfId="8372" xr:uid="{00000000-0005-0000-0000-00003E5C0000}"/>
    <cellStyle name="40% - Accent3 3 3 3 2 2 2" xfId="18286" xr:uid="{00000000-0005-0000-0000-00003F5C0000}"/>
    <cellStyle name="40% - Accent3 3 3 3 2 2 2 2" xfId="38118" xr:uid="{00000000-0005-0000-0000-0000405C0000}"/>
    <cellStyle name="40% - Accent3 3 3 3 2 2 3" xfId="28204" xr:uid="{00000000-0005-0000-0000-0000415C0000}"/>
    <cellStyle name="40% - Accent3 3 3 3 2 3" xfId="13329" xr:uid="{00000000-0005-0000-0000-0000425C0000}"/>
    <cellStyle name="40% - Accent3 3 3 3 2 3 2" xfId="33161" xr:uid="{00000000-0005-0000-0000-0000435C0000}"/>
    <cellStyle name="40% - Accent3 3 3 3 2 4" xfId="23247" xr:uid="{00000000-0005-0000-0000-0000445C0000}"/>
    <cellStyle name="40% - Accent3 3 3 3 3" xfId="6370" xr:uid="{00000000-0005-0000-0000-0000455C0000}"/>
    <cellStyle name="40% - Accent3 3 3 3 3 2" xfId="16284" xr:uid="{00000000-0005-0000-0000-0000465C0000}"/>
    <cellStyle name="40% - Accent3 3 3 3 3 2 2" xfId="36116" xr:uid="{00000000-0005-0000-0000-0000475C0000}"/>
    <cellStyle name="40% - Accent3 3 3 3 3 3" xfId="26202" xr:uid="{00000000-0005-0000-0000-0000485C0000}"/>
    <cellStyle name="40% - Accent3 3 3 3 4" xfId="11327" xr:uid="{00000000-0005-0000-0000-0000495C0000}"/>
    <cellStyle name="40% - Accent3 3 3 3 4 2" xfId="31159" xr:uid="{00000000-0005-0000-0000-00004A5C0000}"/>
    <cellStyle name="40% - Accent3 3 3 3 5" xfId="21245" xr:uid="{00000000-0005-0000-0000-00004B5C0000}"/>
    <cellStyle name="40% - Accent3 3 3 4" xfId="2810" xr:uid="{00000000-0005-0000-0000-00004C5C0000}"/>
    <cellStyle name="40% - Accent3 3 3 4 2" xfId="7769" xr:uid="{00000000-0005-0000-0000-00004D5C0000}"/>
    <cellStyle name="40% - Accent3 3 3 4 2 2" xfId="17683" xr:uid="{00000000-0005-0000-0000-00004E5C0000}"/>
    <cellStyle name="40% - Accent3 3 3 4 2 2 2" xfId="37515" xr:uid="{00000000-0005-0000-0000-00004F5C0000}"/>
    <cellStyle name="40% - Accent3 3 3 4 2 3" xfId="27601" xr:uid="{00000000-0005-0000-0000-0000505C0000}"/>
    <cellStyle name="40% - Accent3 3 3 4 3" xfId="12726" xr:uid="{00000000-0005-0000-0000-0000515C0000}"/>
    <cellStyle name="40% - Accent3 3 3 4 3 2" xfId="32558" xr:uid="{00000000-0005-0000-0000-0000525C0000}"/>
    <cellStyle name="40% - Accent3 3 3 4 4" xfId="22644" xr:uid="{00000000-0005-0000-0000-0000535C0000}"/>
    <cellStyle name="40% - Accent3 3 3 5" xfId="2125" xr:uid="{00000000-0005-0000-0000-0000545C0000}"/>
    <cellStyle name="40% - Accent3 3 3 5 2" xfId="7092" xr:uid="{00000000-0005-0000-0000-0000555C0000}"/>
    <cellStyle name="40% - Accent3 3 3 5 2 2" xfId="17006" xr:uid="{00000000-0005-0000-0000-0000565C0000}"/>
    <cellStyle name="40% - Accent3 3 3 5 2 2 2" xfId="36838" xr:uid="{00000000-0005-0000-0000-0000575C0000}"/>
    <cellStyle name="40% - Accent3 3 3 5 2 3" xfId="26924" xr:uid="{00000000-0005-0000-0000-0000585C0000}"/>
    <cellStyle name="40% - Accent3 3 3 5 3" xfId="12049" xr:uid="{00000000-0005-0000-0000-0000595C0000}"/>
    <cellStyle name="40% - Accent3 3 3 5 3 2" xfId="31881" xr:uid="{00000000-0005-0000-0000-00005A5C0000}"/>
    <cellStyle name="40% - Accent3 3 3 5 4" xfId="21967" xr:uid="{00000000-0005-0000-0000-00005B5C0000}"/>
    <cellStyle name="40% - Accent3 3 3 6" xfId="790" xr:uid="{00000000-0005-0000-0000-00005C5C0000}"/>
    <cellStyle name="40% - Accent3 3 3 6 2" xfId="5767" xr:uid="{00000000-0005-0000-0000-00005D5C0000}"/>
    <cellStyle name="40% - Accent3 3 3 6 2 2" xfId="15681" xr:uid="{00000000-0005-0000-0000-00005E5C0000}"/>
    <cellStyle name="40% - Accent3 3 3 6 2 2 2" xfId="35513" xr:uid="{00000000-0005-0000-0000-00005F5C0000}"/>
    <cellStyle name="40% - Accent3 3 3 6 2 3" xfId="25599" xr:uid="{00000000-0005-0000-0000-0000605C0000}"/>
    <cellStyle name="40% - Accent3 3 3 6 3" xfId="10724" xr:uid="{00000000-0005-0000-0000-0000615C0000}"/>
    <cellStyle name="40% - Accent3 3 3 6 3 2" xfId="30556" xr:uid="{00000000-0005-0000-0000-0000625C0000}"/>
    <cellStyle name="40% - Accent3 3 3 6 4" xfId="20642" xr:uid="{00000000-0005-0000-0000-0000635C0000}"/>
    <cellStyle name="40% - Accent3 3 3 7" xfId="4092" xr:uid="{00000000-0005-0000-0000-0000645C0000}"/>
    <cellStyle name="40% - Accent3 3 3 7 2" xfId="9049" xr:uid="{00000000-0005-0000-0000-0000655C0000}"/>
    <cellStyle name="40% - Accent3 3 3 7 2 2" xfId="18963" xr:uid="{00000000-0005-0000-0000-0000665C0000}"/>
    <cellStyle name="40% - Accent3 3 3 7 2 2 2" xfId="38795" xr:uid="{00000000-0005-0000-0000-0000675C0000}"/>
    <cellStyle name="40% - Accent3 3 3 7 2 3" xfId="28881" xr:uid="{00000000-0005-0000-0000-0000685C0000}"/>
    <cellStyle name="40% - Accent3 3 3 7 3" xfId="14006" xr:uid="{00000000-0005-0000-0000-0000695C0000}"/>
    <cellStyle name="40% - Accent3 3 3 7 3 2" xfId="33838" xr:uid="{00000000-0005-0000-0000-00006A5C0000}"/>
    <cellStyle name="40% - Accent3 3 3 7 4" xfId="23924" xr:uid="{00000000-0005-0000-0000-00006B5C0000}"/>
    <cellStyle name="40% - Accent3 3 3 8" xfId="4650" xr:uid="{00000000-0005-0000-0000-00006C5C0000}"/>
    <cellStyle name="40% - Accent3 3 3 8 2" xfId="9607" xr:uid="{00000000-0005-0000-0000-00006D5C0000}"/>
    <cellStyle name="40% - Accent3 3 3 8 2 2" xfId="19521" xr:uid="{00000000-0005-0000-0000-00006E5C0000}"/>
    <cellStyle name="40% - Accent3 3 3 8 2 2 2" xfId="39353" xr:uid="{00000000-0005-0000-0000-00006F5C0000}"/>
    <cellStyle name="40% - Accent3 3 3 8 2 3" xfId="29439" xr:uid="{00000000-0005-0000-0000-0000705C0000}"/>
    <cellStyle name="40% - Accent3 3 3 8 3" xfId="14564" xr:uid="{00000000-0005-0000-0000-0000715C0000}"/>
    <cellStyle name="40% - Accent3 3 3 8 3 2" xfId="34396" xr:uid="{00000000-0005-0000-0000-0000725C0000}"/>
    <cellStyle name="40% - Accent3 3 3 8 4" xfId="24482" xr:uid="{00000000-0005-0000-0000-0000735C0000}"/>
    <cellStyle name="40% - Accent3 3 3 9" xfId="5208" xr:uid="{00000000-0005-0000-0000-0000745C0000}"/>
    <cellStyle name="40% - Accent3 3 3 9 2" xfId="15122" xr:uid="{00000000-0005-0000-0000-0000755C0000}"/>
    <cellStyle name="40% - Accent3 3 3 9 2 2" xfId="34954" xr:uid="{00000000-0005-0000-0000-0000765C0000}"/>
    <cellStyle name="40% - Accent3 3 3 9 3" xfId="25040" xr:uid="{00000000-0005-0000-0000-0000775C0000}"/>
    <cellStyle name="40% - Accent3 3 4" xfId="370" xr:uid="{00000000-0005-0000-0000-0000785C0000}"/>
    <cellStyle name="40% - Accent3 3 4 10" xfId="20223" xr:uid="{00000000-0005-0000-0000-0000795C0000}"/>
    <cellStyle name="40% - Accent3 3 4 2" xfId="1581" xr:uid="{00000000-0005-0000-0000-00007A5C0000}"/>
    <cellStyle name="40% - Accent3 3 4 2 2" xfId="3594" xr:uid="{00000000-0005-0000-0000-00007B5C0000}"/>
    <cellStyle name="40% - Accent3 3 4 2 2 2" xfId="8551" xr:uid="{00000000-0005-0000-0000-00007C5C0000}"/>
    <cellStyle name="40% - Accent3 3 4 2 2 2 2" xfId="18465" xr:uid="{00000000-0005-0000-0000-00007D5C0000}"/>
    <cellStyle name="40% - Accent3 3 4 2 2 2 2 2" xfId="38297" xr:uid="{00000000-0005-0000-0000-00007E5C0000}"/>
    <cellStyle name="40% - Accent3 3 4 2 2 2 3" xfId="28383" xr:uid="{00000000-0005-0000-0000-00007F5C0000}"/>
    <cellStyle name="40% - Accent3 3 4 2 2 3" xfId="13508" xr:uid="{00000000-0005-0000-0000-0000805C0000}"/>
    <cellStyle name="40% - Accent3 3 4 2 2 3 2" xfId="33340" xr:uid="{00000000-0005-0000-0000-0000815C0000}"/>
    <cellStyle name="40% - Accent3 3 4 2 2 4" xfId="23426" xr:uid="{00000000-0005-0000-0000-0000825C0000}"/>
    <cellStyle name="40% - Accent3 3 4 2 3" xfId="6549" xr:uid="{00000000-0005-0000-0000-0000835C0000}"/>
    <cellStyle name="40% - Accent3 3 4 2 3 2" xfId="16463" xr:uid="{00000000-0005-0000-0000-0000845C0000}"/>
    <cellStyle name="40% - Accent3 3 4 2 3 2 2" xfId="36295" xr:uid="{00000000-0005-0000-0000-0000855C0000}"/>
    <cellStyle name="40% - Accent3 3 4 2 3 3" xfId="26381" xr:uid="{00000000-0005-0000-0000-0000865C0000}"/>
    <cellStyle name="40% - Accent3 3 4 2 4" xfId="11506" xr:uid="{00000000-0005-0000-0000-0000875C0000}"/>
    <cellStyle name="40% - Accent3 3 4 2 4 2" xfId="31338" xr:uid="{00000000-0005-0000-0000-0000885C0000}"/>
    <cellStyle name="40% - Accent3 3 4 2 5" xfId="21424" xr:uid="{00000000-0005-0000-0000-0000895C0000}"/>
    <cellStyle name="40% - Accent3 3 4 3" xfId="2952" xr:uid="{00000000-0005-0000-0000-00008A5C0000}"/>
    <cellStyle name="40% - Accent3 3 4 3 2" xfId="7909" xr:uid="{00000000-0005-0000-0000-00008B5C0000}"/>
    <cellStyle name="40% - Accent3 3 4 3 2 2" xfId="17823" xr:uid="{00000000-0005-0000-0000-00008C5C0000}"/>
    <cellStyle name="40% - Accent3 3 4 3 2 2 2" xfId="37655" xr:uid="{00000000-0005-0000-0000-00008D5C0000}"/>
    <cellStyle name="40% - Accent3 3 4 3 2 3" xfId="27741" xr:uid="{00000000-0005-0000-0000-00008E5C0000}"/>
    <cellStyle name="40% - Accent3 3 4 3 3" xfId="12866" xr:uid="{00000000-0005-0000-0000-00008F5C0000}"/>
    <cellStyle name="40% - Accent3 3 4 3 3 2" xfId="32698" xr:uid="{00000000-0005-0000-0000-0000905C0000}"/>
    <cellStyle name="40% - Accent3 3 4 3 4" xfId="22784" xr:uid="{00000000-0005-0000-0000-0000915C0000}"/>
    <cellStyle name="40% - Accent3 3 4 4" xfId="2304" xr:uid="{00000000-0005-0000-0000-0000925C0000}"/>
    <cellStyle name="40% - Accent3 3 4 4 2" xfId="7271" xr:uid="{00000000-0005-0000-0000-0000935C0000}"/>
    <cellStyle name="40% - Accent3 3 4 4 2 2" xfId="17185" xr:uid="{00000000-0005-0000-0000-0000945C0000}"/>
    <cellStyle name="40% - Accent3 3 4 4 2 2 2" xfId="37017" xr:uid="{00000000-0005-0000-0000-0000955C0000}"/>
    <cellStyle name="40% - Accent3 3 4 4 2 3" xfId="27103" xr:uid="{00000000-0005-0000-0000-0000965C0000}"/>
    <cellStyle name="40% - Accent3 3 4 4 3" xfId="12228" xr:uid="{00000000-0005-0000-0000-0000975C0000}"/>
    <cellStyle name="40% - Accent3 3 4 4 3 2" xfId="32060" xr:uid="{00000000-0005-0000-0000-0000985C0000}"/>
    <cellStyle name="40% - Accent3 3 4 4 4" xfId="22146" xr:uid="{00000000-0005-0000-0000-0000995C0000}"/>
    <cellStyle name="40% - Accent3 3 4 5" xfId="931" xr:uid="{00000000-0005-0000-0000-00009A5C0000}"/>
    <cellStyle name="40% - Accent3 3 4 5 2" xfId="5907" xr:uid="{00000000-0005-0000-0000-00009B5C0000}"/>
    <cellStyle name="40% - Accent3 3 4 5 2 2" xfId="15821" xr:uid="{00000000-0005-0000-0000-00009C5C0000}"/>
    <cellStyle name="40% - Accent3 3 4 5 2 2 2" xfId="35653" xr:uid="{00000000-0005-0000-0000-00009D5C0000}"/>
    <cellStyle name="40% - Accent3 3 4 5 2 3" xfId="25739" xr:uid="{00000000-0005-0000-0000-00009E5C0000}"/>
    <cellStyle name="40% - Accent3 3 4 5 3" xfId="10864" xr:uid="{00000000-0005-0000-0000-00009F5C0000}"/>
    <cellStyle name="40% - Accent3 3 4 5 3 2" xfId="30696" xr:uid="{00000000-0005-0000-0000-0000A05C0000}"/>
    <cellStyle name="40% - Accent3 3 4 5 4" xfId="20782" xr:uid="{00000000-0005-0000-0000-0000A15C0000}"/>
    <cellStyle name="40% - Accent3 3 4 6" xfId="4232" xr:uid="{00000000-0005-0000-0000-0000A25C0000}"/>
    <cellStyle name="40% - Accent3 3 4 6 2" xfId="9189" xr:uid="{00000000-0005-0000-0000-0000A35C0000}"/>
    <cellStyle name="40% - Accent3 3 4 6 2 2" xfId="19103" xr:uid="{00000000-0005-0000-0000-0000A45C0000}"/>
    <cellStyle name="40% - Accent3 3 4 6 2 2 2" xfId="38935" xr:uid="{00000000-0005-0000-0000-0000A55C0000}"/>
    <cellStyle name="40% - Accent3 3 4 6 2 3" xfId="29021" xr:uid="{00000000-0005-0000-0000-0000A65C0000}"/>
    <cellStyle name="40% - Accent3 3 4 6 3" xfId="14146" xr:uid="{00000000-0005-0000-0000-0000A75C0000}"/>
    <cellStyle name="40% - Accent3 3 4 6 3 2" xfId="33978" xr:uid="{00000000-0005-0000-0000-0000A85C0000}"/>
    <cellStyle name="40% - Accent3 3 4 6 4" xfId="24064" xr:uid="{00000000-0005-0000-0000-0000A95C0000}"/>
    <cellStyle name="40% - Accent3 3 4 7" xfId="4790" xr:uid="{00000000-0005-0000-0000-0000AA5C0000}"/>
    <cellStyle name="40% - Accent3 3 4 7 2" xfId="9747" xr:uid="{00000000-0005-0000-0000-0000AB5C0000}"/>
    <cellStyle name="40% - Accent3 3 4 7 2 2" xfId="19661" xr:uid="{00000000-0005-0000-0000-0000AC5C0000}"/>
    <cellStyle name="40% - Accent3 3 4 7 2 2 2" xfId="39493" xr:uid="{00000000-0005-0000-0000-0000AD5C0000}"/>
    <cellStyle name="40% - Accent3 3 4 7 2 3" xfId="29579" xr:uid="{00000000-0005-0000-0000-0000AE5C0000}"/>
    <cellStyle name="40% - Accent3 3 4 7 3" xfId="14704" xr:uid="{00000000-0005-0000-0000-0000AF5C0000}"/>
    <cellStyle name="40% - Accent3 3 4 7 3 2" xfId="34536" xr:uid="{00000000-0005-0000-0000-0000B05C0000}"/>
    <cellStyle name="40% - Accent3 3 4 7 4" xfId="24622" xr:uid="{00000000-0005-0000-0000-0000B15C0000}"/>
    <cellStyle name="40% - Accent3 3 4 8" xfId="5348" xr:uid="{00000000-0005-0000-0000-0000B25C0000}"/>
    <cellStyle name="40% - Accent3 3 4 8 2" xfId="15262" xr:uid="{00000000-0005-0000-0000-0000B35C0000}"/>
    <cellStyle name="40% - Accent3 3 4 8 2 2" xfId="35094" xr:uid="{00000000-0005-0000-0000-0000B45C0000}"/>
    <cellStyle name="40% - Accent3 3 4 8 3" xfId="25180" xr:uid="{00000000-0005-0000-0000-0000B55C0000}"/>
    <cellStyle name="40% - Accent3 3 4 9" xfId="10305" xr:uid="{00000000-0005-0000-0000-0000B65C0000}"/>
    <cellStyle name="40% - Accent3 3 4 9 2" xfId="30137" xr:uid="{00000000-0005-0000-0000-0000B75C0000}"/>
    <cellStyle name="40% - Accent3 3 5" xfId="1222" xr:uid="{00000000-0005-0000-0000-0000B85C0000}"/>
    <cellStyle name="40% - Accent3 3 5 2" xfId="3235" xr:uid="{00000000-0005-0000-0000-0000B95C0000}"/>
    <cellStyle name="40% - Accent3 3 5 2 2" xfId="8192" xr:uid="{00000000-0005-0000-0000-0000BA5C0000}"/>
    <cellStyle name="40% - Accent3 3 5 2 2 2" xfId="18106" xr:uid="{00000000-0005-0000-0000-0000BB5C0000}"/>
    <cellStyle name="40% - Accent3 3 5 2 2 2 2" xfId="37938" xr:uid="{00000000-0005-0000-0000-0000BC5C0000}"/>
    <cellStyle name="40% - Accent3 3 5 2 2 3" xfId="28024" xr:uid="{00000000-0005-0000-0000-0000BD5C0000}"/>
    <cellStyle name="40% - Accent3 3 5 2 3" xfId="13149" xr:uid="{00000000-0005-0000-0000-0000BE5C0000}"/>
    <cellStyle name="40% - Accent3 3 5 2 3 2" xfId="32981" xr:uid="{00000000-0005-0000-0000-0000BF5C0000}"/>
    <cellStyle name="40% - Accent3 3 5 2 4" xfId="23067" xr:uid="{00000000-0005-0000-0000-0000C05C0000}"/>
    <cellStyle name="40% - Accent3 3 5 3" xfId="6190" xr:uid="{00000000-0005-0000-0000-0000C15C0000}"/>
    <cellStyle name="40% - Accent3 3 5 3 2" xfId="16104" xr:uid="{00000000-0005-0000-0000-0000C25C0000}"/>
    <cellStyle name="40% - Accent3 3 5 3 2 2" xfId="35936" xr:uid="{00000000-0005-0000-0000-0000C35C0000}"/>
    <cellStyle name="40% - Accent3 3 5 3 3" xfId="26022" xr:uid="{00000000-0005-0000-0000-0000C45C0000}"/>
    <cellStyle name="40% - Accent3 3 5 4" xfId="11147" xr:uid="{00000000-0005-0000-0000-0000C55C0000}"/>
    <cellStyle name="40% - Accent3 3 5 4 2" xfId="30979" xr:uid="{00000000-0005-0000-0000-0000C65C0000}"/>
    <cellStyle name="40% - Accent3 3 5 5" xfId="21065" xr:uid="{00000000-0005-0000-0000-0000C75C0000}"/>
    <cellStyle name="40% - Accent3 3 6" xfId="2669" xr:uid="{00000000-0005-0000-0000-0000C85C0000}"/>
    <cellStyle name="40% - Accent3 3 6 2" xfId="7630" xr:uid="{00000000-0005-0000-0000-0000C95C0000}"/>
    <cellStyle name="40% - Accent3 3 6 2 2" xfId="17544" xr:uid="{00000000-0005-0000-0000-0000CA5C0000}"/>
    <cellStyle name="40% - Accent3 3 6 2 2 2" xfId="37376" xr:uid="{00000000-0005-0000-0000-0000CB5C0000}"/>
    <cellStyle name="40% - Accent3 3 6 2 3" xfId="27462" xr:uid="{00000000-0005-0000-0000-0000CC5C0000}"/>
    <cellStyle name="40% - Accent3 3 6 3" xfId="12587" xr:uid="{00000000-0005-0000-0000-0000CD5C0000}"/>
    <cellStyle name="40% - Accent3 3 6 3 2" xfId="32419" xr:uid="{00000000-0005-0000-0000-0000CE5C0000}"/>
    <cellStyle name="40% - Accent3 3 6 4" xfId="22505" xr:uid="{00000000-0005-0000-0000-0000CF5C0000}"/>
    <cellStyle name="40% - Accent3 3 7" xfId="1945" xr:uid="{00000000-0005-0000-0000-0000D05C0000}"/>
    <cellStyle name="40% - Accent3 3 7 2" xfId="6912" xr:uid="{00000000-0005-0000-0000-0000D15C0000}"/>
    <cellStyle name="40% - Accent3 3 7 2 2" xfId="16826" xr:uid="{00000000-0005-0000-0000-0000D25C0000}"/>
    <cellStyle name="40% - Accent3 3 7 2 2 2" xfId="36658" xr:uid="{00000000-0005-0000-0000-0000D35C0000}"/>
    <cellStyle name="40% - Accent3 3 7 2 3" xfId="26744" xr:uid="{00000000-0005-0000-0000-0000D45C0000}"/>
    <cellStyle name="40% - Accent3 3 7 3" xfId="11869" xr:uid="{00000000-0005-0000-0000-0000D55C0000}"/>
    <cellStyle name="40% - Accent3 3 7 3 2" xfId="31701" xr:uid="{00000000-0005-0000-0000-0000D65C0000}"/>
    <cellStyle name="40% - Accent3 3 7 4" xfId="21787" xr:uid="{00000000-0005-0000-0000-0000D75C0000}"/>
    <cellStyle name="40% - Accent3 3 8" xfId="651" xr:uid="{00000000-0005-0000-0000-0000D85C0000}"/>
    <cellStyle name="40% - Accent3 3 8 2" xfId="5628" xr:uid="{00000000-0005-0000-0000-0000D95C0000}"/>
    <cellStyle name="40% - Accent3 3 8 2 2" xfId="15542" xr:uid="{00000000-0005-0000-0000-0000DA5C0000}"/>
    <cellStyle name="40% - Accent3 3 8 2 2 2" xfId="35374" xr:uid="{00000000-0005-0000-0000-0000DB5C0000}"/>
    <cellStyle name="40% - Accent3 3 8 2 3" xfId="25460" xr:uid="{00000000-0005-0000-0000-0000DC5C0000}"/>
    <cellStyle name="40% - Accent3 3 8 3" xfId="10585" xr:uid="{00000000-0005-0000-0000-0000DD5C0000}"/>
    <cellStyle name="40% - Accent3 3 8 3 2" xfId="30417" xr:uid="{00000000-0005-0000-0000-0000DE5C0000}"/>
    <cellStyle name="40% - Accent3 3 8 4" xfId="20503" xr:uid="{00000000-0005-0000-0000-0000DF5C0000}"/>
    <cellStyle name="40% - Accent3 3 9" xfId="3953" xr:uid="{00000000-0005-0000-0000-0000E05C0000}"/>
    <cellStyle name="40% - Accent3 3 9 2" xfId="8910" xr:uid="{00000000-0005-0000-0000-0000E15C0000}"/>
    <cellStyle name="40% - Accent3 3 9 2 2" xfId="18824" xr:uid="{00000000-0005-0000-0000-0000E25C0000}"/>
    <cellStyle name="40% - Accent3 3 9 2 2 2" xfId="38656" xr:uid="{00000000-0005-0000-0000-0000E35C0000}"/>
    <cellStyle name="40% - Accent3 3 9 2 3" xfId="28742" xr:uid="{00000000-0005-0000-0000-0000E45C0000}"/>
    <cellStyle name="40% - Accent3 3 9 3" xfId="13867" xr:uid="{00000000-0005-0000-0000-0000E55C0000}"/>
    <cellStyle name="40% - Accent3 3 9 3 2" xfId="33699" xr:uid="{00000000-0005-0000-0000-0000E65C0000}"/>
    <cellStyle name="40% - Accent3 3 9 4" xfId="23785" xr:uid="{00000000-0005-0000-0000-0000E75C0000}"/>
    <cellStyle name="40% - Accent3 4" xfId="98" xr:uid="{00000000-0005-0000-0000-0000E85C0000}"/>
    <cellStyle name="40% - Accent3 4 10" xfId="4524" xr:uid="{00000000-0005-0000-0000-0000E95C0000}"/>
    <cellStyle name="40% - Accent3 4 10 2" xfId="9481" xr:uid="{00000000-0005-0000-0000-0000EA5C0000}"/>
    <cellStyle name="40% - Accent3 4 10 2 2" xfId="19395" xr:uid="{00000000-0005-0000-0000-0000EB5C0000}"/>
    <cellStyle name="40% - Accent3 4 10 2 2 2" xfId="39227" xr:uid="{00000000-0005-0000-0000-0000EC5C0000}"/>
    <cellStyle name="40% - Accent3 4 10 2 3" xfId="29313" xr:uid="{00000000-0005-0000-0000-0000ED5C0000}"/>
    <cellStyle name="40% - Accent3 4 10 3" xfId="14438" xr:uid="{00000000-0005-0000-0000-0000EE5C0000}"/>
    <cellStyle name="40% - Accent3 4 10 3 2" xfId="34270" xr:uid="{00000000-0005-0000-0000-0000EF5C0000}"/>
    <cellStyle name="40% - Accent3 4 10 4" xfId="24356" xr:uid="{00000000-0005-0000-0000-0000F05C0000}"/>
    <cellStyle name="40% - Accent3 4 11" xfId="5082" xr:uid="{00000000-0005-0000-0000-0000F15C0000}"/>
    <cellStyle name="40% - Accent3 4 11 2" xfId="14996" xr:uid="{00000000-0005-0000-0000-0000F25C0000}"/>
    <cellStyle name="40% - Accent3 4 11 2 2" xfId="34828" xr:uid="{00000000-0005-0000-0000-0000F35C0000}"/>
    <cellStyle name="40% - Accent3 4 11 3" xfId="24914" xr:uid="{00000000-0005-0000-0000-0000F45C0000}"/>
    <cellStyle name="40% - Accent3 4 12" xfId="10039" xr:uid="{00000000-0005-0000-0000-0000F55C0000}"/>
    <cellStyle name="40% - Accent3 4 12 2" xfId="29871" xr:uid="{00000000-0005-0000-0000-0000F65C0000}"/>
    <cellStyle name="40% - Accent3 4 13" xfId="19957" xr:uid="{00000000-0005-0000-0000-0000F75C0000}"/>
    <cellStyle name="40% - Accent3 4 2" xfId="166" xr:uid="{00000000-0005-0000-0000-0000F85C0000}"/>
    <cellStyle name="40% - Accent3 4 2 10" xfId="5148" xr:uid="{00000000-0005-0000-0000-0000F95C0000}"/>
    <cellStyle name="40% - Accent3 4 2 10 2" xfId="15062" xr:uid="{00000000-0005-0000-0000-0000FA5C0000}"/>
    <cellStyle name="40% - Accent3 4 2 10 2 2" xfId="34894" xr:uid="{00000000-0005-0000-0000-0000FB5C0000}"/>
    <cellStyle name="40% - Accent3 4 2 10 3" xfId="24980" xr:uid="{00000000-0005-0000-0000-0000FC5C0000}"/>
    <cellStyle name="40% - Accent3 4 2 11" xfId="10105" xr:uid="{00000000-0005-0000-0000-0000FD5C0000}"/>
    <cellStyle name="40% - Accent3 4 2 11 2" xfId="29937" xr:uid="{00000000-0005-0000-0000-0000FE5C0000}"/>
    <cellStyle name="40% - Accent3 4 2 12" xfId="20023" xr:uid="{00000000-0005-0000-0000-0000FF5C0000}"/>
    <cellStyle name="40% - Accent3 4 2 2" xfId="306" xr:uid="{00000000-0005-0000-0000-0000005D0000}"/>
    <cellStyle name="40% - Accent3 4 2 2 10" xfId="10244" xr:uid="{00000000-0005-0000-0000-0000015D0000}"/>
    <cellStyle name="40% - Accent3 4 2 2 10 2" xfId="30076" xr:uid="{00000000-0005-0000-0000-0000025D0000}"/>
    <cellStyle name="40% - Accent3 4 2 2 11" xfId="20162" xr:uid="{00000000-0005-0000-0000-0000035D0000}"/>
    <cellStyle name="40% - Accent3 4 2 2 2" xfId="588" xr:uid="{00000000-0005-0000-0000-0000045D0000}"/>
    <cellStyle name="40% - Accent3 4 2 2 2 10" xfId="20441" xr:uid="{00000000-0005-0000-0000-0000055D0000}"/>
    <cellStyle name="40% - Accent3 4 2 2 2 2" xfId="1881" xr:uid="{00000000-0005-0000-0000-0000065D0000}"/>
    <cellStyle name="40% - Accent3 4 2 2 2 2 2" xfId="3894" xr:uid="{00000000-0005-0000-0000-0000075D0000}"/>
    <cellStyle name="40% - Accent3 4 2 2 2 2 2 2" xfId="8851" xr:uid="{00000000-0005-0000-0000-0000085D0000}"/>
    <cellStyle name="40% - Accent3 4 2 2 2 2 2 2 2" xfId="18765" xr:uid="{00000000-0005-0000-0000-0000095D0000}"/>
    <cellStyle name="40% - Accent3 4 2 2 2 2 2 2 2 2" xfId="38597" xr:uid="{00000000-0005-0000-0000-00000A5D0000}"/>
    <cellStyle name="40% - Accent3 4 2 2 2 2 2 2 3" xfId="28683" xr:uid="{00000000-0005-0000-0000-00000B5D0000}"/>
    <cellStyle name="40% - Accent3 4 2 2 2 2 2 3" xfId="13808" xr:uid="{00000000-0005-0000-0000-00000C5D0000}"/>
    <cellStyle name="40% - Accent3 4 2 2 2 2 2 3 2" xfId="33640" xr:uid="{00000000-0005-0000-0000-00000D5D0000}"/>
    <cellStyle name="40% - Accent3 4 2 2 2 2 2 4" xfId="23726" xr:uid="{00000000-0005-0000-0000-00000E5D0000}"/>
    <cellStyle name="40% - Accent3 4 2 2 2 2 3" xfId="6849" xr:uid="{00000000-0005-0000-0000-00000F5D0000}"/>
    <cellStyle name="40% - Accent3 4 2 2 2 2 3 2" xfId="16763" xr:uid="{00000000-0005-0000-0000-0000105D0000}"/>
    <cellStyle name="40% - Accent3 4 2 2 2 2 3 2 2" xfId="36595" xr:uid="{00000000-0005-0000-0000-0000115D0000}"/>
    <cellStyle name="40% - Accent3 4 2 2 2 2 3 3" xfId="26681" xr:uid="{00000000-0005-0000-0000-0000125D0000}"/>
    <cellStyle name="40% - Accent3 4 2 2 2 2 4" xfId="11806" xr:uid="{00000000-0005-0000-0000-0000135D0000}"/>
    <cellStyle name="40% - Accent3 4 2 2 2 2 4 2" xfId="31638" xr:uid="{00000000-0005-0000-0000-0000145D0000}"/>
    <cellStyle name="40% - Accent3 4 2 2 2 2 5" xfId="21724" xr:uid="{00000000-0005-0000-0000-0000155D0000}"/>
    <cellStyle name="40% - Accent3 4 2 2 2 3" xfId="3170" xr:uid="{00000000-0005-0000-0000-0000165D0000}"/>
    <cellStyle name="40% - Accent3 4 2 2 2 3 2" xfId="8127" xr:uid="{00000000-0005-0000-0000-0000175D0000}"/>
    <cellStyle name="40% - Accent3 4 2 2 2 3 2 2" xfId="18041" xr:uid="{00000000-0005-0000-0000-0000185D0000}"/>
    <cellStyle name="40% - Accent3 4 2 2 2 3 2 2 2" xfId="37873" xr:uid="{00000000-0005-0000-0000-0000195D0000}"/>
    <cellStyle name="40% - Accent3 4 2 2 2 3 2 3" xfId="27959" xr:uid="{00000000-0005-0000-0000-00001A5D0000}"/>
    <cellStyle name="40% - Accent3 4 2 2 2 3 3" xfId="13084" xr:uid="{00000000-0005-0000-0000-00001B5D0000}"/>
    <cellStyle name="40% - Accent3 4 2 2 2 3 3 2" xfId="32916" xr:uid="{00000000-0005-0000-0000-00001C5D0000}"/>
    <cellStyle name="40% - Accent3 4 2 2 2 3 4" xfId="23002" xr:uid="{00000000-0005-0000-0000-00001D5D0000}"/>
    <cellStyle name="40% - Accent3 4 2 2 2 4" xfId="2604" xr:uid="{00000000-0005-0000-0000-00001E5D0000}"/>
    <cellStyle name="40% - Accent3 4 2 2 2 4 2" xfId="7571" xr:uid="{00000000-0005-0000-0000-00001F5D0000}"/>
    <cellStyle name="40% - Accent3 4 2 2 2 4 2 2" xfId="17485" xr:uid="{00000000-0005-0000-0000-0000205D0000}"/>
    <cellStyle name="40% - Accent3 4 2 2 2 4 2 2 2" xfId="37317" xr:uid="{00000000-0005-0000-0000-0000215D0000}"/>
    <cellStyle name="40% - Accent3 4 2 2 2 4 2 3" xfId="27403" xr:uid="{00000000-0005-0000-0000-0000225D0000}"/>
    <cellStyle name="40% - Accent3 4 2 2 2 4 3" xfId="12528" xr:uid="{00000000-0005-0000-0000-0000235D0000}"/>
    <cellStyle name="40% - Accent3 4 2 2 2 4 3 2" xfId="32360" xr:uid="{00000000-0005-0000-0000-0000245D0000}"/>
    <cellStyle name="40% - Accent3 4 2 2 2 4 4" xfId="22446" xr:uid="{00000000-0005-0000-0000-0000255D0000}"/>
    <cellStyle name="40% - Accent3 4 2 2 2 5" xfId="1149" xr:uid="{00000000-0005-0000-0000-0000265D0000}"/>
    <cellStyle name="40% - Accent3 4 2 2 2 5 2" xfId="6125" xr:uid="{00000000-0005-0000-0000-0000275D0000}"/>
    <cellStyle name="40% - Accent3 4 2 2 2 5 2 2" xfId="16039" xr:uid="{00000000-0005-0000-0000-0000285D0000}"/>
    <cellStyle name="40% - Accent3 4 2 2 2 5 2 2 2" xfId="35871" xr:uid="{00000000-0005-0000-0000-0000295D0000}"/>
    <cellStyle name="40% - Accent3 4 2 2 2 5 2 3" xfId="25957" xr:uid="{00000000-0005-0000-0000-00002A5D0000}"/>
    <cellStyle name="40% - Accent3 4 2 2 2 5 3" xfId="11082" xr:uid="{00000000-0005-0000-0000-00002B5D0000}"/>
    <cellStyle name="40% - Accent3 4 2 2 2 5 3 2" xfId="30914" xr:uid="{00000000-0005-0000-0000-00002C5D0000}"/>
    <cellStyle name="40% - Accent3 4 2 2 2 5 4" xfId="21000" xr:uid="{00000000-0005-0000-0000-00002D5D0000}"/>
    <cellStyle name="40% - Accent3 4 2 2 2 6" xfId="4450" xr:uid="{00000000-0005-0000-0000-00002E5D0000}"/>
    <cellStyle name="40% - Accent3 4 2 2 2 6 2" xfId="9407" xr:uid="{00000000-0005-0000-0000-00002F5D0000}"/>
    <cellStyle name="40% - Accent3 4 2 2 2 6 2 2" xfId="19321" xr:uid="{00000000-0005-0000-0000-0000305D0000}"/>
    <cellStyle name="40% - Accent3 4 2 2 2 6 2 2 2" xfId="39153" xr:uid="{00000000-0005-0000-0000-0000315D0000}"/>
    <cellStyle name="40% - Accent3 4 2 2 2 6 2 3" xfId="29239" xr:uid="{00000000-0005-0000-0000-0000325D0000}"/>
    <cellStyle name="40% - Accent3 4 2 2 2 6 3" xfId="14364" xr:uid="{00000000-0005-0000-0000-0000335D0000}"/>
    <cellStyle name="40% - Accent3 4 2 2 2 6 3 2" xfId="34196" xr:uid="{00000000-0005-0000-0000-0000345D0000}"/>
    <cellStyle name="40% - Accent3 4 2 2 2 6 4" xfId="24282" xr:uid="{00000000-0005-0000-0000-0000355D0000}"/>
    <cellStyle name="40% - Accent3 4 2 2 2 7" xfId="5008" xr:uid="{00000000-0005-0000-0000-0000365D0000}"/>
    <cellStyle name="40% - Accent3 4 2 2 2 7 2" xfId="9965" xr:uid="{00000000-0005-0000-0000-0000375D0000}"/>
    <cellStyle name="40% - Accent3 4 2 2 2 7 2 2" xfId="19879" xr:uid="{00000000-0005-0000-0000-0000385D0000}"/>
    <cellStyle name="40% - Accent3 4 2 2 2 7 2 2 2" xfId="39711" xr:uid="{00000000-0005-0000-0000-0000395D0000}"/>
    <cellStyle name="40% - Accent3 4 2 2 2 7 2 3" xfId="29797" xr:uid="{00000000-0005-0000-0000-00003A5D0000}"/>
    <cellStyle name="40% - Accent3 4 2 2 2 7 3" xfId="14922" xr:uid="{00000000-0005-0000-0000-00003B5D0000}"/>
    <cellStyle name="40% - Accent3 4 2 2 2 7 3 2" xfId="34754" xr:uid="{00000000-0005-0000-0000-00003C5D0000}"/>
    <cellStyle name="40% - Accent3 4 2 2 2 7 4" xfId="24840" xr:uid="{00000000-0005-0000-0000-00003D5D0000}"/>
    <cellStyle name="40% - Accent3 4 2 2 2 8" xfId="5566" xr:uid="{00000000-0005-0000-0000-00003E5D0000}"/>
    <cellStyle name="40% - Accent3 4 2 2 2 8 2" xfId="15480" xr:uid="{00000000-0005-0000-0000-00003F5D0000}"/>
    <cellStyle name="40% - Accent3 4 2 2 2 8 2 2" xfId="35312" xr:uid="{00000000-0005-0000-0000-0000405D0000}"/>
    <cellStyle name="40% - Accent3 4 2 2 2 8 3" xfId="25398" xr:uid="{00000000-0005-0000-0000-0000415D0000}"/>
    <cellStyle name="40% - Accent3 4 2 2 2 9" xfId="10523" xr:uid="{00000000-0005-0000-0000-0000425D0000}"/>
    <cellStyle name="40% - Accent3 4 2 2 2 9 2" xfId="30355" xr:uid="{00000000-0005-0000-0000-0000435D0000}"/>
    <cellStyle name="40% - Accent3 4 2 2 3" xfId="1522" xr:uid="{00000000-0005-0000-0000-0000445D0000}"/>
    <cellStyle name="40% - Accent3 4 2 2 3 2" xfId="3535" xr:uid="{00000000-0005-0000-0000-0000455D0000}"/>
    <cellStyle name="40% - Accent3 4 2 2 3 2 2" xfId="8492" xr:uid="{00000000-0005-0000-0000-0000465D0000}"/>
    <cellStyle name="40% - Accent3 4 2 2 3 2 2 2" xfId="18406" xr:uid="{00000000-0005-0000-0000-0000475D0000}"/>
    <cellStyle name="40% - Accent3 4 2 2 3 2 2 2 2" xfId="38238" xr:uid="{00000000-0005-0000-0000-0000485D0000}"/>
    <cellStyle name="40% - Accent3 4 2 2 3 2 2 3" xfId="28324" xr:uid="{00000000-0005-0000-0000-0000495D0000}"/>
    <cellStyle name="40% - Accent3 4 2 2 3 2 3" xfId="13449" xr:uid="{00000000-0005-0000-0000-00004A5D0000}"/>
    <cellStyle name="40% - Accent3 4 2 2 3 2 3 2" xfId="33281" xr:uid="{00000000-0005-0000-0000-00004B5D0000}"/>
    <cellStyle name="40% - Accent3 4 2 2 3 2 4" xfId="23367" xr:uid="{00000000-0005-0000-0000-00004C5D0000}"/>
    <cellStyle name="40% - Accent3 4 2 2 3 3" xfId="6490" xr:uid="{00000000-0005-0000-0000-00004D5D0000}"/>
    <cellStyle name="40% - Accent3 4 2 2 3 3 2" xfId="16404" xr:uid="{00000000-0005-0000-0000-00004E5D0000}"/>
    <cellStyle name="40% - Accent3 4 2 2 3 3 2 2" xfId="36236" xr:uid="{00000000-0005-0000-0000-00004F5D0000}"/>
    <cellStyle name="40% - Accent3 4 2 2 3 3 3" xfId="26322" xr:uid="{00000000-0005-0000-0000-0000505D0000}"/>
    <cellStyle name="40% - Accent3 4 2 2 3 4" xfId="11447" xr:uid="{00000000-0005-0000-0000-0000515D0000}"/>
    <cellStyle name="40% - Accent3 4 2 2 3 4 2" xfId="31279" xr:uid="{00000000-0005-0000-0000-0000525D0000}"/>
    <cellStyle name="40% - Accent3 4 2 2 3 5" xfId="21365" xr:uid="{00000000-0005-0000-0000-0000535D0000}"/>
    <cellStyle name="40% - Accent3 4 2 2 4" xfId="2889" xr:uid="{00000000-0005-0000-0000-0000545D0000}"/>
    <cellStyle name="40% - Accent3 4 2 2 4 2" xfId="7848" xr:uid="{00000000-0005-0000-0000-0000555D0000}"/>
    <cellStyle name="40% - Accent3 4 2 2 4 2 2" xfId="17762" xr:uid="{00000000-0005-0000-0000-0000565D0000}"/>
    <cellStyle name="40% - Accent3 4 2 2 4 2 2 2" xfId="37594" xr:uid="{00000000-0005-0000-0000-0000575D0000}"/>
    <cellStyle name="40% - Accent3 4 2 2 4 2 3" xfId="27680" xr:uid="{00000000-0005-0000-0000-0000585D0000}"/>
    <cellStyle name="40% - Accent3 4 2 2 4 3" xfId="12805" xr:uid="{00000000-0005-0000-0000-0000595D0000}"/>
    <cellStyle name="40% - Accent3 4 2 2 4 3 2" xfId="32637" xr:uid="{00000000-0005-0000-0000-00005A5D0000}"/>
    <cellStyle name="40% - Accent3 4 2 2 4 4" xfId="22723" xr:uid="{00000000-0005-0000-0000-00005B5D0000}"/>
    <cellStyle name="40% - Accent3 4 2 2 5" xfId="2245" xr:uid="{00000000-0005-0000-0000-00005C5D0000}"/>
    <cellStyle name="40% - Accent3 4 2 2 5 2" xfId="7212" xr:uid="{00000000-0005-0000-0000-00005D5D0000}"/>
    <cellStyle name="40% - Accent3 4 2 2 5 2 2" xfId="17126" xr:uid="{00000000-0005-0000-0000-00005E5D0000}"/>
    <cellStyle name="40% - Accent3 4 2 2 5 2 2 2" xfId="36958" xr:uid="{00000000-0005-0000-0000-00005F5D0000}"/>
    <cellStyle name="40% - Accent3 4 2 2 5 2 3" xfId="27044" xr:uid="{00000000-0005-0000-0000-0000605D0000}"/>
    <cellStyle name="40% - Accent3 4 2 2 5 3" xfId="12169" xr:uid="{00000000-0005-0000-0000-0000615D0000}"/>
    <cellStyle name="40% - Accent3 4 2 2 5 3 2" xfId="32001" xr:uid="{00000000-0005-0000-0000-0000625D0000}"/>
    <cellStyle name="40% - Accent3 4 2 2 5 4" xfId="22087" xr:uid="{00000000-0005-0000-0000-0000635D0000}"/>
    <cellStyle name="40% - Accent3 4 2 2 6" xfId="869" xr:uid="{00000000-0005-0000-0000-0000645D0000}"/>
    <cellStyle name="40% - Accent3 4 2 2 6 2" xfId="5846" xr:uid="{00000000-0005-0000-0000-0000655D0000}"/>
    <cellStyle name="40% - Accent3 4 2 2 6 2 2" xfId="15760" xr:uid="{00000000-0005-0000-0000-0000665D0000}"/>
    <cellStyle name="40% - Accent3 4 2 2 6 2 2 2" xfId="35592" xr:uid="{00000000-0005-0000-0000-0000675D0000}"/>
    <cellStyle name="40% - Accent3 4 2 2 6 2 3" xfId="25678" xr:uid="{00000000-0005-0000-0000-0000685D0000}"/>
    <cellStyle name="40% - Accent3 4 2 2 6 3" xfId="10803" xr:uid="{00000000-0005-0000-0000-0000695D0000}"/>
    <cellStyle name="40% - Accent3 4 2 2 6 3 2" xfId="30635" xr:uid="{00000000-0005-0000-0000-00006A5D0000}"/>
    <cellStyle name="40% - Accent3 4 2 2 6 4" xfId="20721" xr:uid="{00000000-0005-0000-0000-00006B5D0000}"/>
    <cellStyle name="40% - Accent3 4 2 2 7" xfId="4171" xr:uid="{00000000-0005-0000-0000-00006C5D0000}"/>
    <cellStyle name="40% - Accent3 4 2 2 7 2" xfId="9128" xr:uid="{00000000-0005-0000-0000-00006D5D0000}"/>
    <cellStyle name="40% - Accent3 4 2 2 7 2 2" xfId="19042" xr:uid="{00000000-0005-0000-0000-00006E5D0000}"/>
    <cellStyle name="40% - Accent3 4 2 2 7 2 2 2" xfId="38874" xr:uid="{00000000-0005-0000-0000-00006F5D0000}"/>
    <cellStyle name="40% - Accent3 4 2 2 7 2 3" xfId="28960" xr:uid="{00000000-0005-0000-0000-0000705D0000}"/>
    <cellStyle name="40% - Accent3 4 2 2 7 3" xfId="14085" xr:uid="{00000000-0005-0000-0000-0000715D0000}"/>
    <cellStyle name="40% - Accent3 4 2 2 7 3 2" xfId="33917" xr:uid="{00000000-0005-0000-0000-0000725D0000}"/>
    <cellStyle name="40% - Accent3 4 2 2 7 4" xfId="24003" xr:uid="{00000000-0005-0000-0000-0000735D0000}"/>
    <cellStyle name="40% - Accent3 4 2 2 8" xfId="4729" xr:uid="{00000000-0005-0000-0000-0000745D0000}"/>
    <cellStyle name="40% - Accent3 4 2 2 8 2" xfId="9686" xr:uid="{00000000-0005-0000-0000-0000755D0000}"/>
    <cellStyle name="40% - Accent3 4 2 2 8 2 2" xfId="19600" xr:uid="{00000000-0005-0000-0000-0000765D0000}"/>
    <cellStyle name="40% - Accent3 4 2 2 8 2 2 2" xfId="39432" xr:uid="{00000000-0005-0000-0000-0000775D0000}"/>
    <cellStyle name="40% - Accent3 4 2 2 8 2 3" xfId="29518" xr:uid="{00000000-0005-0000-0000-0000785D0000}"/>
    <cellStyle name="40% - Accent3 4 2 2 8 3" xfId="14643" xr:uid="{00000000-0005-0000-0000-0000795D0000}"/>
    <cellStyle name="40% - Accent3 4 2 2 8 3 2" xfId="34475" xr:uid="{00000000-0005-0000-0000-00007A5D0000}"/>
    <cellStyle name="40% - Accent3 4 2 2 8 4" xfId="24561" xr:uid="{00000000-0005-0000-0000-00007B5D0000}"/>
    <cellStyle name="40% - Accent3 4 2 2 9" xfId="5287" xr:uid="{00000000-0005-0000-0000-00007C5D0000}"/>
    <cellStyle name="40% - Accent3 4 2 2 9 2" xfId="15201" xr:uid="{00000000-0005-0000-0000-00007D5D0000}"/>
    <cellStyle name="40% - Accent3 4 2 2 9 2 2" xfId="35033" xr:uid="{00000000-0005-0000-0000-00007E5D0000}"/>
    <cellStyle name="40% - Accent3 4 2 2 9 3" xfId="25119" xr:uid="{00000000-0005-0000-0000-00007F5D0000}"/>
    <cellStyle name="40% - Accent3 4 2 3" xfId="449" xr:uid="{00000000-0005-0000-0000-0000805D0000}"/>
    <cellStyle name="40% - Accent3 4 2 3 10" xfId="20302" xr:uid="{00000000-0005-0000-0000-0000815D0000}"/>
    <cellStyle name="40% - Accent3 4 2 3 2" xfId="1701" xr:uid="{00000000-0005-0000-0000-0000825D0000}"/>
    <cellStyle name="40% - Accent3 4 2 3 2 2" xfId="3714" xr:uid="{00000000-0005-0000-0000-0000835D0000}"/>
    <cellStyle name="40% - Accent3 4 2 3 2 2 2" xfId="8671" xr:uid="{00000000-0005-0000-0000-0000845D0000}"/>
    <cellStyle name="40% - Accent3 4 2 3 2 2 2 2" xfId="18585" xr:uid="{00000000-0005-0000-0000-0000855D0000}"/>
    <cellStyle name="40% - Accent3 4 2 3 2 2 2 2 2" xfId="38417" xr:uid="{00000000-0005-0000-0000-0000865D0000}"/>
    <cellStyle name="40% - Accent3 4 2 3 2 2 2 3" xfId="28503" xr:uid="{00000000-0005-0000-0000-0000875D0000}"/>
    <cellStyle name="40% - Accent3 4 2 3 2 2 3" xfId="13628" xr:uid="{00000000-0005-0000-0000-0000885D0000}"/>
    <cellStyle name="40% - Accent3 4 2 3 2 2 3 2" xfId="33460" xr:uid="{00000000-0005-0000-0000-0000895D0000}"/>
    <cellStyle name="40% - Accent3 4 2 3 2 2 4" xfId="23546" xr:uid="{00000000-0005-0000-0000-00008A5D0000}"/>
    <cellStyle name="40% - Accent3 4 2 3 2 3" xfId="6669" xr:uid="{00000000-0005-0000-0000-00008B5D0000}"/>
    <cellStyle name="40% - Accent3 4 2 3 2 3 2" xfId="16583" xr:uid="{00000000-0005-0000-0000-00008C5D0000}"/>
    <cellStyle name="40% - Accent3 4 2 3 2 3 2 2" xfId="36415" xr:uid="{00000000-0005-0000-0000-00008D5D0000}"/>
    <cellStyle name="40% - Accent3 4 2 3 2 3 3" xfId="26501" xr:uid="{00000000-0005-0000-0000-00008E5D0000}"/>
    <cellStyle name="40% - Accent3 4 2 3 2 4" xfId="11626" xr:uid="{00000000-0005-0000-0000-00008F5D0000}"/>
    <cellStyle name="40% - Accent3 4 2 3 2 4 2" xfId="31458" xr:uid="{00000000-0005-0000-0000-0000905D0000}"/>
    <cellStyle name="40% - Accent3 4 2 3 2 5" xfId="21544" xr:uid="{00000000-0005-0000-0000-0000915D0000}"/>
    <cellStyle name="40% - Accent3 4 2 3 3" xfId="3031" xr:uid="{00000000-0005-0000-0000-0000925D0000}"/>
    <cellStyle name="40% - Accent3 4 2 3 3 2" xfId="7988" xr:uid="{00000000-0005-0000-0000-0000935D0000}"/>
    <cellStyle name="40% - Accent3 4 2 3 3 2 2" xfId="17902" xr:uid="{00000000-0005-0000-0000-0000945D0000}"/>
    <cellStyle name="40% - Accent3 4 2 3 3 2 2 2" xfId="37734" xr:uid="{00000000-0005-0000-0000-0000955D0000}"/>
    <cellStyle name="40% - Accent3 4 2 3 3 2 3" xfId="27820" xr:uid="{00000000-0005-0000-0000-0000965D0000}"/>
    <cellStyle name="40% - Accent3 4 2 3 3 3" xfId="12945" xr:uid="{00000000-0005-0000-0000-0000975D0000}"/>
    <cellStyle name="40% - Accent3 4 2 3 3 3 2" xfId="32777" xr:uid="{00000000-0005-0000-0000-0000985D0000}"/>
    <cellStyle name="40% - Accent3 4 2 3 3 4" xfId="22863" xr:uid="{00000000-0005-0000-0000-0000995D0000}"/>
    <cellStyle name="40% - Accent3 4 2 3 4" xfId="2424" xr:uid="{00000000-0005-0000-0000-00009A5D0000}"/>
    <cellStyle name="40% - Accent3 4 2 3 4 2" xfId="7391" xr:uid="{00000000-0005-0000-0000-00009B5D0000}"/>
    <cellStyle name="40% - Accent3 4 2 3 4 2 2" xfId="17305" xr:uid="{00000000-0005-0000-0000-00009C5D0000}"/>
    <cellStyle name="40% - Accent3 4 2 3 4 2 2 2" xfId="37137" xr:uid="{00000000-0005-0000-0000-00009D5D0000}"/>
    <cellStyle name="40% - Accent3 4 2 3 4 2 3" xfId="27223" xr:uid="{00000000-0005-0000-0000-00009E5D0000}"/>
    <cellStyle name="40% - Accent3 4 2 3 4 3" xfId="12348" xr:uid="{00000000-0005-0000-0000-00009F5D0000}"/>
    <cellStyle name="40% - Accent3 4 2 3 4 3 2" xfId="32180" xr:uid="{00000000-0005-0000-0000-0000A05D0000}"/>
    <cellStyle name="40% - Accent3 4 2 3 4 4" xfId="22266" xr:uid="{00000000-0005-0000-0000-0000A15D0000}"/>
    <cellStyle name="40% - Accent3 4 2 3 5" xfId="1010" xr:uid="{00000000-0005-0000-0000-0000A25D0000}"/>
    <cellStyle name="40% - Accent3 4 2 3 5 2" xfId="5986" xr:uid="{00000000-0005-0000-0000-0000A35D0000}"/>
    <cellStyle name="40% - Accent3 4 2 3 5 2 2" xfId="15900" xr:uid="{00000000-0005-0000-0000-0000A45D0000}"/>
    <cellStyle name="40% - Accent3 4 2 3 5 2 2 2" xfId="35732" xr:uid="{00000000-0005-0000-0000-0000A55D0000}"/>
    <cellStyle name="40% - Accent3 4 2 3 5 2 3" xfId="25818" xr:uid="{00000000-0005-0000-0000-0000A65D0000}"/>
    <cellStyle name="40% - Accent3 4 2 3 5 3" xfId="10943" xr:uid="{00000000-0005-0000-0000-0000A75D0000}"/>
    <cellStyle name="40% - Accent3 4 2 3 5 3 2" xfId="30775" xr:uid="{00000000-0005-0000-0000-0000A85D0000}"/>
    <cellStyle name="40% - Accent3 4 2 3 5 4" xfId="20861" xr:uid="{00000000-0005-0000-0000-0000A95D0000}"/>
    <cellStyle name="40% - Accent3 4 2 3 6" xfId="4311" xr:uid="{00000000-0005-0000-0000-0000AA5D0000}"/>
    <cellStyle name="40% - Accent3 4 2 3 6 2" xfId="9268" xr:uid="{00000000-0005-0000-0000-0000AB5D0000}"/>
    <cellStyle name="40% - Accent3 4 2 3 6 2 2" xfId="19182" xr:uid="{00000000-0005-0000-0000-0000AC5D0000}"/>
    <cellStyle name="40% - Accent3 4 2 3 6 2 2 2" xfId="39014" xr:uid="{00000000-0005-0000-0000-0000AD5D0000}"/>
    <cellStyle name="40% - Accent3 4 2 3 6 2 3" xfId="29100" xr:uid="{00000000-0005-0000-0000-0000AE5D0000}"/>
    <cellStyle name="40% - Accent3 4 2 3 6 3" xfId="14225" xr:uid="{00000000-0005-0000-0000-0000AF5D0000}"/>
    <cellStyle name="40% - Accent3 4 2 3 6 3 2" xfId="34057" xr:uid="{00000000-0005-0000-0000-0000B05D0000}"/>
    <cellStyle name="40% - Accent3 4 2 3 6 4" xfId="24143" xr:uid="{00000000-0005-0000-0000-0000B15D0000}"/>
    <cellStyle name="40% - Accent3 4 2 3 7" xfId="4869" xr:uid="{00000000-0005-0000-0000-0000B25D0000}"/>
    <cellStyle name="40% - Accent3 4 2 3 7 2" xfId="9826" xr:uid="{00000000-0005-0000-0000-0000B35D0000}"/>
    <cellStyle name="40% - Accent3 4 2 3 7 2 2" xfId="19740" xr:uid="{00000000-0005-0000-0000-0000B45D0000}"/>
    <cellStyle name="40% - Accent3 4 2 3 7 2 2 2" xfId="39572" xr:uid="{00000000-0005-0000-0000-0000B55D0000}"/>
    <cellStyle name="40% - Accent3 4 2 3 7 2 3" xfId="29658" xr:uid="{00000000-0005-0000-0000-0000B65D0000}"/>
    <cellStyle name="40% - Accent3 4 2 3 7 3" xfId="14783" xr:uid="{00000000-0005-0000-0000-0000B75D0000}"/>
    <cellStyle name="40% - Accent3 4 2 3 7 3 2" xfId="34615" xr:uid="{00000000-0005-0000-0000-0000B85D0000}"/>
    <cellStyle name="40% - Accent3 4 2 3 7 4" xfId="24701" xr:uid="{00000000-0005-0000-0000-0000B95D0000}"/>
    <cellStyle name="40% - Accent3 4 2 3 8" xfId="5427" xr:uid="{00000000-0005-0000-0000-0000BA5D0000}"/>
    <cellStyle name="40% - Accent3 4 2 3 8 2" xfId="15341" xr:uid="{00000000-0005-0000-0000-0000BB5D0000}"/>
    <cellStyle name="40% - Accent3 4 2 3 8 2 2" xfId="35173" xr:uid="{00000000-0005-0000-0000-0000BC5D0000}"/>
    <cellStyle name="40% - Accent3 4 2 3 8 3" xfId="25259" xr:uid="{00000000-0005-0000-0000-0000BD5D0000}"/>
    <cellStyle name="40% - Accent3 4 2 3 9" xfId="10384" xr:uid="{00000000-0005-0000-0000-0000BE5D0000}"/>
    <cellStyle name="40% - Accent3 4 2 3 9 2" xfId="30216" xr:uid="{00000000-0005-0000-0000-0000BF5D0000}"/>
    <cellStyle name="40% - Accent3 4 2 4" xfId="1342" xr:uid="{00000000-0005-0000-0000-0000C05D0000}"/>
    <cellStyle name="40% - Accent3 4 2 4 2" xfId="3355" xr:uid="{00000000-0005-0000-0000-0000C15D0000}"/>
    <cellStyle name="40% - Accent3 4 2 4 2 2" xfId="8312" xr:uid="{00000000-0005-0000-0000-0000C25D0000}"/>
    <cellStyle name="40% - Accent3 4 2 4 2 2 2" xfId="18226" xr:uid="{00000000-0005-0000-0000-0000C35D0000}"/>
    <cellStyle name="40% - Accent3 4 2 4 2 2 2 2" xfId="38058" xr:uid="{00000000-0005-0000-0000-0000C45D0000}"/>
    <cellStyle name="40% - Accent3 4 2 4 2 2 3" xfId="28144" xr:uid="{00000000-0005-0000-0000-0000C55D0000}"/>
    <cellStyle name="40% - Accent3 4 2 4 2 3" xfId="13269" xr:uid="{00000000-0005-0000-0000-0000C65D0000}"/>
    <cellStyle name="40% - Accent3 4 2 4 2 3 2" xfId="33101" xr:uid="{00000000-0005-0000-0000-0000C75D0000}"/>
    <cellStyle name="40% - Accent3 4 2 4 2 4" xfId="23187" xr:uid="{00000000-0005-0000-0000-0000C85D0000}"/>
    <cellStyle name="40% - Accent3 4 2 4 3" xfId="6310" xr:uid="{00000000-0005-0000-0000-0000C95D0000}"/>
    <cellStyle name="40% - Accent3 4 2 4 3 2" xfId="16224" xr:uid="{00000000-0005-0000-0000-0000CA5D0000}"/>
    <cellStyle name="40% - Accent3 4 2 4 3 2 2" xfId="36056" xr:uid="{00000000-0005-0000-0000-0000CB5D0000}"/>
    <cellStyle name="40% - Accent3 4 2 4 3 3" xfId="26142" xr:uid="{00000000-0005-0000-0000-0000CC5D0000}"/>
    <cellStyle name="40% - Accent3 4 2 4 4" xfId="11267" xr:uid="{00000000-0005-0000-0000-0000CD5D0000}"/>
    <cellStyle name="40% - Accent3 4 2 4 4 2" xfId="31099" xr:uid="{00000000-0005-0000-0000-0000CE5D0000}"/>
    <cellStyle name="40% - Accent3 4 2 4 5" xfId="21185" xr:uid="{00000000-0005-0000-0000-0000CF5D0000}"/>
    <cellStyle name="40% - Accent3 4 2 5" xfId="2749" xr:uid="{00000000-0005-0000-0000-0000D05D0000}"/>
    <cellStyle name="40% - Accent3 4 2 5 2" xfId="7709" xr:uid="{00000000-0005-0000-0000-0000D15D0000}"/>
    <cellStyle name="40% - Accent3 4 2 5 2 2" xfId="17623" xr:uid="{00000000-0005-0000-0000-0000D25D0000}"/>
    <cellStyle name="40% - Accent3 4 2 5 2 2 2" xfId="37455" xr:uid="{00000000-0005-0000-0000-0000D35D0000}"/>
    <cellStyle name="40% - Accent3 4 2 5 2 3" xfId="27541" xr:uid="{00000000-0005-0000-0000-0000D45D0000}"/>
    <cellStyle name="40% - Accent3 4 2 5 3" xfId="12666" xr:uid="{00000000-0005-0000-0000-0000D55D0000}"/>
    <cellStyle name="40% - Accent3 4 2 5 3 2" xfId="32498" xr:uid="{00000000-0005-0000-0000-0000D65D0000}"/>
    <cellStyle name="40% - Accent3 4 2 5 4" xfId="22584" xr:uid="{00000000-0005-0000-0000-0000D75D0000}"/>
    <cellStyle name="40% - Accent3 4 2 6" xfId="2065" xr:uid="{00000000-0005-0000-0000-0000D85D0000}"/>
    <cellStyle name="40% - Accent3 4 2 6 2" xfId="7032" xr:uid="{00000000-0005-0000-0000-0000D95D0000}"/>
    <cellStyle name="40% - Accent3 4 2 6 2 2" xfId="16946" xr:uid="{00000000-0005-0000-0000-0000DA5D0000}"/>
    <cellStyle name="40% - Accent3 4 2 6 2 2 2" xfId="36778" xr:uid="{00000000-0005-0000-0000-0000DB5D0000}"/>
    <cellStyle name="40% - Accent3 4 2 6 2 3" xfId="26864" xr:uid="{00000000-0005-0000-0000-0000DC5D0000}"/>
    <cellStyle name="40% - Accent3 4 2 6 3" xfId="11989" xr:uid="{00000000-0005-0000-0000-0000DD5D0000}"/>
    <cellStyle name="40% - Accent3 4 2 6 3 2" xfId="31821" xr:uid="{00000000-0005-0000-0000-0000DE5D0000}"/>
    <cellStyle name="40% - Accent3 4 2 6 4" xfId="21907" xr:uid="{00000000-0005-0000-0000-0000DF5D0000}"/>
    <cellStyle name="40% - Accent3 4 2 7" xfId="730" xr:uid="{00000000-0005-0000-0000-0000E05D0000}"/>
    <cellStyle name="40% - Accent3 4 2 7 2" xfId="5707" xr:uid="{00000000-0005-0000-0000-0000E15D0000}"/>
    <cellStyle name="40% - Accent3 4 2 7 2 2" xfId="15621" xr:uid="{00000000-0005-0000-0000-0000E25D0000}"/>
    <cellStyle name="40% - Accent3 4 2 7 2 2 2" xfId="35453" xr:uid="{00000000-0005-0000-0000-0000E35D0000}"/>
    <cellStyle name="40% - Accent3 4 2 7 2 3" xfId="25539" xr:uid="{00000000-0005-0000-0000-0000E45D0000}"/>
    <cellStyle name="40% - Accent3 4 2 7 3" xfId="10664" xr:uid="{00000000-0005-0000-0000-0000E55D0000}"/>
    <cellStyle name="40% - Accent3 4 2 7 3 2" xfId="30496" xr:uid="{00000000-0005-0000-0000-0000E65D0000}"/>
    <cellStyle name="40% - Accent3 4 2 7 4" xfId="20582" xr:uid="{00000000-0005-0000-0000-0000E75D0000}"/>
    <cellStyle name="40% - Accent3 4 2 8" xfId="4032" xr:uid="{00000000-0005-0000-0000-0000E85D0000}"/>
    <cellStyle name="40% - Accent3 4 2 8 2" xfId="8989" xr:uid="{00000000-0005-0000-0000-0000E95D0000}"/>
    <cellStyle name="40% - Accent3 4 2 8 2 2" xfId="18903" xr:uid="{00000000-0005-0000-0000-0000EA5D0000}"/>
    <cellStyle name="40% - Accent3 4 2 8 2 2 2" xfId="38735" xr:uid="{00000000-0005-0000-0000-0000EB5D0000}"/>
    <cellStyle name="40% - Accent3 4 2 8 2 3" xfId="28821" xr:uid="{00000000-0005-0000-0000-0000EC5D0000}"/>
    <cellStyle name="40% - Accent3 4 2 8 3" xfId="13946" xr:uid="{00000000-0005-0000-0000-0000ED5D0000}"/>
    <cellStyle name="40% - Accent3 4 2 8 3 2" xfId="33778" xr:uid="{00000000-0005-0000-0000-0000EE5D0000}"/>
    <cellStyle name="40% - Accent3 4 2 8 4" xfId="23864" xr:uid="{00000000-0005-0000-0000-0000EF5D0000}"/>
    <cellStyle name="40% - Accent3 4 2 9" xfId="4590" xr:uid="{00000000-0005-0000-0000-0000F05D0000}"/>
    <cellStyle name="40% - Accent3 4 2 9 2" xfId="9547" xr:uid="{00000000-0005-0000-0000-0000F15D0000}"/>
    <cellStyle name="40% - Accent3 4 2 9 2 2" xfId="19461" xr:uid="{00000000-0005-0000-0000-0000F25D0000}"/>
    <cellStyle name="40% - Accent3 4 2 9 2 2 2" xfId="39293" xr:uid="{00000000-0005-0000-0000-0000F35D0000}"/>
    <cellStyle name="40% - Accent3 4 2 9 2 3" xfId="29379" xr:uid="{00000000-0005-0000-0000-0000F45D0000}"/>
    <cellStyle name="40% - Accent3 4 2 9 3" xfId="14504" xr:uid="{00000000-0005-0000-0000-0000F55D0000}"/>
    <cellStyle name="40% - Accent3 4 2 9 3 2" xfId="34336" xr:uid="{00000000-0005-0000-0000-0000F65D0000}"/>
    <cellStyle name="40% - Accent3 4 2 9 4" xfId="24422" xr:uid="{00000000-0005-0000-0000-0000F75D0000}"/>
    <cellStyle name="40% - Accent3 4 3" xfId="240" xr:uid="{00000000-0005-0000-0000-0000F85D0000}"/>
    <cellStyle name="40% - Accent3 4 3 10" xfId="10178" xr:uid="{00000000-0005-0000-0000-0000F95D0000}"/>
    <cellStyle name="40% - Accent3 4 3 10 2" xfId="30010" xr:uid="{00000000-0005-0000-0000-0000FA5D0000}"/>
    <cellStyle name="40% - Accent3 4 3 11" xfId="20096" xr:uid="{00000000-0005-0000-0000-0000FB5D0000}"/>
    <cellStyle name="40% - Accent3 4 3 2" xfId="522" xr:uid="{00000000-0005-0000-0000-0000FC5D0000}"/>
    <cellStyle name="40% - Accent3 4 3 2 10" xfId="20375" xr:uid="{00000000-0005-0000-0000-0000FD5D0000}"/>
    <cellStyle name="40% - Accent3 4 3 2 2" xfId="1791" xr:uid="{00000000-0005-0000-0000-0000FE5D0000}"/>
    <cellStyle name="40% - Accent3 4 3 2 2 2" xfId="3804" xr:uid="{00000000-0005-0000-0000-0000FF5D0000}"/>
    <cellStyle name="40% - Accent3 4 3 2 2 2 2" xfId="8761" xr:uid="{00000000-0005-0000-0000-0000005E0000}"/>
    <cellStyle name="40% - Accent3 4 3 2 2 2 2 2" xfId="18675" xr:uid="{00000000-0005-0000-0000-0000015E0000}"/>
    <cellStyle name="40% - Accent3 4 3 2 2 2 2 2 2" xfId="38507" xr:uid="{00000000-0005-0000-0000-0000025E0000}"/>
    <cellStyle name="40% - Accent3 4 3 2 2 2 2 3" xfId="28593" xr:uid="{00000000-0005-0000-0000-0000035E0000}"/>
    <cellStyle name="40% - Accent3 4 3 2 2 2 3" xfId="13718" xr:uid="{00000000-0005-0000-0000-0000045E0000}"/>
    <cellStyle name="40% - Accent3 4 3 2 2 2 3 2" xfId="33550" xr:uid="{00000000-0005-0000-0000-0000055E0000}"/>
    <cellStyle name="40% - Accent3 4 3 2 2 2 4" xfId="23636" xr:uid="{00000000-0005-0000-0000-0000065E0000}"/>
    <cellStyle name="40% - Accent3 4 3 2 2 3" xfId="6759" xr:uid="{00000000-0005-0000-0000-0000075E0000}"/>
    <cellStyle name="40% - Accent3 4 3 2 2 3 2" xfId="16673" xr:uid="{00000000-0005-0000-0000-0000085E0000}"/>
    <cellStyle name="40% - Accent3 4 3 2 2 3 2 2" xfId="36505" xr:uid="{00000000-0005-0000-0000-0000095E0000}"/>
    <cellStyle name="40% - Accent3 4 3 2 2 3 3" xfId="26591" xr:uid="{00000000-0005-0000-0000-00000A5E0000}"/>
    <cellStyle name="40% - Accent3 4 3 2 2 4" xfId="11716" xr:uid="{00000000-0005-0000-0000-00000B5E0000}"/>
    <cellStyle name="40% - Accent3 4 3 2 2 4 2" xfId="31548" xr:uid="{00000000-0005-0000-0000-00000C5E0000}"/>
    <cellStyle name="40% - Accent3 4 3 2 2 5" xfId="21634" xr:uid="{00000000-0005-0000-0000-00000D5E0000}"/>
    <cellStyle name="40% - Accent3 4 3 2 3" xfId="3104" xr:uid="{00000000-0005-0000-0000-00000E5E0000}"/>
    <cellStyle name="40% - Accent3 4 3 2 3 2" xfId="8061" xr:uid="{00000000-0005-0000-0000-00000F5E0000}"/>
    <cellStyle name="40% - Accent3 4 3 2 3 2 2" xfId="17975" xr:uid="{00000000-0005-0000-0000-0000105E0000}"/>
    <cellStyle name="40% - Accent3 4 3 2 3 2 2 2" xfId="37807" xr:uid="{00000000-0005-0000-0000-0000115E0000}"/>
    <cellStyle name="40% - Accent3 4 3 2 3 2 3" xfId="27893" xr:uid="{00000000-0005-0000-0000-0000125E0000}"/>
    <cellStyle name="40% - Accent3 4 3 2 3 3" xfId="13018" xr:uid="{00000000-0005-0000-0000-0000135E0000}"/>
    <cellStyle name="40% - Accent3 4 3 2 3 3 2" xfId="32850" xr:uid="{00000000-0005-0000-0000-0000145E0000}"/>
    <cellStyle name="40% - Accent3 4 3 2 3 4" xfId="22936" xr:uid="{00000000-0005-0000-0000-0000155E0000}"/>
    <cellStyle name="40% - Accent3 4 3 2 4" xfId="2514" xr:uid="{00000000-0005-0000-0000-0000165E0000}"/>
    <cellStyle name="40% - Accent3 4 3 2 4 2" xfId="7481" xr:uid="{00000000-0005-0000-0000-0000175E0000}"/>
    <cellStyle name="40% - Accent3 4 3 2 4 2 2" xfId="17395" xr:uid="{00000000-0005-0000-0000-0000185E0000}"/>
    <cellStyle name="40% - Accent3 4 3 2 4 2 2 2" xfId="37227" xr:uid="{00000000-0005-0000-0000-0000195E0000}"/>
    <cellStyle name="40% - Accent3 4 3 2 4 2 3" xfId="27313" xr:uid="{00000000-0005-0000-0000-00001A5E0000}"/>
    <cellStyle name="40% - Accent3 4 3 2 4 3" xfId="12438" xr:uid="{00000000-0005-0000-0000-00001B5E0000}"/>
    <cellStyle name="40% - Accent3 4 3 2 4 3 2" xfId="32270" xr:uid="{00000000-0005-0000-0000-00001C5E0000}"/>
    <cellStyle name="40% - Accent3 4 3 2 4 4" xfId="22356" xr:uid="{00000000-0005-0000-0000-00001D5E0000}"/>
    <cellStyle name="40% - Accent3 4 3 2 5" xfId="1083" xr:uid="{00000000-0005-0000-0000-00001E5E0000}"/>
    <cellStyle name="40% - Accent3 4 3 2 5 2" xfId="6059" xr:uid="{00000000-0005-0000-0000-00001F5E0000}"/>
    <cellStyle name="40% - Accent3 4 3 2 5 2 2" xfId="15973" xr:uid="{00000000-0005-0000-0000-0000205E0000}"/>
    <cellStyle name="40% - Accent3 4 3 2 5 2 2 2" xfId="35805" xr:uid="{00000000-0005-0000-0000-0000215E0000}"/>
    <cellStyle name="40% - Accent3 4 3 2 5 2 3" xfId="25891" xr:uid="{00000000-0005-0000-0000-0000225E0000}"/>
    <cellStyle name="40% - Accent3 4 3 2 5 3" xfId="11016" xr:uid="{00000000-0005-0000-0000-0000235E0000}"/>
    <cellStyle name="40% - Accent3 4 3 2 5 3 2" xfId="30848" xr:uid="{00000000-0005-0000-0000-0000245E0000}"/>
    <cellStyle name="40% - Accent3 4 3 2 5 4" xfId="20934" xr:uid="{00000000-0005-0000-0000-0000255E0000}"/>
    <cellStyle name="40% - Accent3 4 3 2 6" xfId="4384" xr:uid="{00000000-0005-0000-0000-0000265E0000}"/>
    <cellStyle name="40% - Accent3 4 3 2 6 2" xfId="9341" xr:uid="{00000000-0005-0000-0000-0000275E0000}"/>
    <cellStyle name="40% - Accent3 4 3 2 6 2 2" xfId="19255" xr:uid="{00000000-0005-0000-0000-0000285E0000}"/>
    <cellStyle name="40% - Accent3 4 3 2 6 2 2 2" xfId="39087" xr:uid="{00000000-0005-0000-0000-0000295E0000}"/>
    <cellStyle name="40% - Accent3 4 3 2 6 2 3" xfId="29173" xr:uid="{00000000-0005-0000-0000-00002A5E0000}"/>
    <cellStyle name="40% - Accent3 4 3 2 6 3" xfId="14298" xr:uid="{00000000-0005-0000-0000-00002B5E0000}"/>
    <cellStyle name="40% - Accent3 4 3 2 6 3 2" xfId="34130" xr:uid="{00000000-0005-0000-0000-00002C5E0000}"/>
    <cellStyle name="40% - Accent3 4 3 2 6 4" xfId="24216" xr:uid="{00000000-0005-0000-0000-00002D5E0000}"/>
    <cellStyle name="40% - Accent3 4 3 2 7" xfId="4942" xr:uid="{00000000-0005-0000-0000-00002E5E0000}"/>
    <cellStyle name="40% - Accent3 4 3 2 7 2" xfId="9899" xr:uid="{00000000-0005-0000-0000-00002F5E0000}"/>
    <cellStyle name="40% - Accent3 4 3 2 7 2 2" xfId="19813" xr:uid="{00000000-0005-0000-0000-0000305E0000}"/>
    <cellStyle name="40% - Accent3 4 3 2 7 2 2 2" xfId="39645" xr:uid="{00000000-0005-0000-0000-0000315E0000}"/>
    <cellStyle name="40% - Accent3 4 3 2 7 2 3" xfId="29731" xr:uid="{00000000-0005-0000-0000-0000325E0000}"/>
    <cellStyle name="40% - Accent3 4 3 2 7 3" xfId="14856" xr:uid="{00000000-0005-0000-0000-0000335E0000}"/>
    <cellStyle name="40% - Accent3 4 3 2 7 3 2" xfId="34688" xr:uid="{00000000-0005-0000-0000-0000345E0000}"/>
    <cellStyle name="40% - Accent3 4 3 2 7 4" xfId="24774" xr:uid="{00000000-0005-0000-0000-0000355E0000}"/>
    <cellStyle name="40% - Accent3 4 3 2 8" xfId="5500" xr:uid="{00000000-0005-0000-0000-0000365E0000}"/>
    <cellStyle name="40% - Accent3 4 3 2 8 2" xfId="15414" xr:uid="{00000000-0005-0000-0000-0000375E0000}"/>
    <cellStyle name="40% - Accent3 4 3 2 8 2 2" xfId="35246" xr:uid="{00000000-0005-0000-0000-0000385E0000}"/>
    <cellStyle name="40% - Accent3 4 3 2 8 3" xfId="25332" xr:uid="{00000000-0005-0000-0000-0000395E0000}"/>
    <cellStyle name="40% - Accent3 4 3 2 9" xfId="10457" xr:uid="{00000000-0005-0000-0000-00003A5E0000}"/>
    <cellStyle name="40% - Accent3 4 3 2 9 2" xfId="30289" xr:uid="{00000000-0005-0000-0000-00003B5E0000}"/>
    <cellStyle name="40% - Accent3 4 3 3" xfId="1432" xr:uid="{00000000-0005-0000-0000-00003C5E0000}"/>
    <cellStyle name="40% - Accent3 4 3 3 2" xfId="3445" xr:uid="{00000000-0005-0000-0000-00003D5E0000}"/>
    <cellStyle name="40% - Accent3 4 3 3 2 2" xfId="8402" xr:uid="{00000000-0005-0000-0000-00003E5E0000}"/>
    <cellStyle name="40% - Accent3 4 3 3 2 2 2" xfId="18316" xr:uid="{00000000-0005-0000-0000-00003F5E0000}"/>
    <cellStyle name="40% - Accent3 4 3 3 2 2 2 2" xfId="38148" xr:uid="{00000000-0005-0000-0000-0000405E0000}"/>
    <cellStyle name="40% - Accent3 4 3 3 2 2 3" xfId="28234" xr:uid="{00000000-0005-0000-0000-0000415E0000}"/>
    <cellStyle name="40% - Accent3 4 3 3 2 3" xfId="13359" xr:uid="{00000000-0005-0000-0000-0000425E0000}"/>
    <cellStyle name="40% - Accent3 4 3 3 2 3 2" xfId="33191" xr:uid="{00000000-0005-0000-0000-0000435E0000}"/>
    <cellStyle name="40% - Accent3 4 3 3 2 4" xfId="23277" xr:uid="{00000000-0005-0000-0000-0000445E0000}"/>
    <cellStyle name="40% - Accent3 4 3 3 3" xfId="6400" xr:uid="{00000000-0005-0000-0000-0000455E0000}"/>
    <cellStyle name="40% - Accent3 4 3 3 3 2" xfId="16314" xr:uid="{00000000-0005-0000-0000-0000465E0000}"/>
    <cellStyle name="40% - Accent3 4 3 3 3 2 2" xfId="36146" xr:uid="{00000000-0005-0000-0000-0000475E0000}"/>
    <cellStyle name="40% - Accent3 4 3 3 3 3" xfId="26232" xr:uid="{00000000-0005-0000-0000-0000485E0000}"/>
    <cellStyle name="40% - Accent3 4 3 3 4" xfId="11357" xr:uid="{00000000-0005-0000-0000-0000495E0000}"/>
    <cellStyle name="40% - Accent3 4 3 3 4 2" xfId="31189" xr:uid="{00000000-0005-0000-0000-00004A5E0000}"/>
    <cellStyle name="40% - Accent3 4 3 3 5" xfId="21275" xr:uid="{00000000-0005-0000-0000-00004B5E0000}"/>
    <cellStyle name="40% - Accent3 4 3 4" xfId="2823" xr:uid="{00000000-0005-0000-0000-00004C5E0000}"/>
    <cellStyle name="40% - Accent3 4 3 4 2" xfId="7782" xr:uid="{00000000-0005-0000-0000-00004D5E0000}"/>
    <cellStyle name="40% - Accent3 4 3 4 2 2" xfId="17696" xr:uid="{00000000-0005-0000-0000-00004E5E0000}"/>
    <cellStyle name="40% - Accent3 4 3 4 2 2 2" xfId="37528" xr:uid="{00000000-0005-0000-0000-00004F5E0000}"/>
    <cellStyle name="40% - Accent3 4 3 4 2 3" xfId="27614" xr:uid="{00000000-0005-0000-0000-0000505E0000}"/>
    <cellStyle name="40% - Accent3 4 3 4 3" xfId="12739" xr:uid="{00000000-0005-0000-0000-0000515E0000}"/>
    <cellStyle name="40% - Accent3 4 3 4 3 2" xfId="32571" xr:uid="{00000000-0005-0000-0000-0000525E0000}"/>
    <cellStyle name="40% - Accent3 4 3 4 4" xfId="22657" xr:uid="{00000000-0005-0000-0000-0000535E0000}"/>
    <cellStyle name="40% - Accent3 4 3 5" xfId="2155" xr:uid="{00000000-0005-0000-0000-0000545E0000}"/>
    <cellStyle name="40% - Accent3 4 3 5 2" xfId="7122" xr:uid="{00000000-0005-0000-0000-0000555E0000}"/>
    <cellStyle name="40% - Accent3 4 3 5 2 2" xfId="17036" xr:uid="{00000000-0005-0000-0000-0000565E0000}"/>
    <cellStyle name="40% - Accent3 4 3 5 2 2 2" xfId="36868" xr:uid="{00000000-0005-0000-0000-0000575E0000}"/>
    <cellStyle name="40% - Accent3 4 3 5 2 3" xfId="26954" xr:uid="{00000000-0005-0000-0000-0000585E0000}"/>
    <cellStyle name="40% - Accent3 4 3 5 3" xfId="12079" xr:uid="{00000000-0005-0000-0000-0000595E0000}"/>
    <cellStyle name="40% - Accent3 4 3 5 3 2" xfId="31911" xr:uid="{00000000-0005-0000-0000-00005A5E0000}"/>
    <cellStyle name="40% - Accent3 4 3 5 4" xfId="21997" xr:uid="{00000000-0005-0000-0000-00005B5E0000}"/>
    <cellStyle name="40% - Accent3 4 3 6" xfId="803" xr:uid="{00000000-0005-0000-0000-00005C5E0000}"/>
    <cellStyle name="40% - Accent3 4 3 6 2" xfId="5780" xr:uid="{00000000-0005-0000-0000-00005D5E0000}"/>
    <cellStyle name="40% - Accent3 4 3 6 2 2" xfId="15694" xr:uid="{00000000-0005-0000-0000-00005E5E0000}"/>
    <cellStyle name="40% - Accent3 4 3 6 2 2 2" xfId="35526" xr:uid="{00000000-0005-0000-0000-00005F5E0000}"/>
    <cellStyle name="40% - Accent3 4 3 6 2 3" xfId="25612" xr:uid="{00000000-0005-0000-0000-0000605E0000}"/>
    <cellStyle name="40% - Accent3 4 3 6 3" xfId="10737" xr:uid="{00000000-0005-0000-0000-0000615E0000}"/>
    <cellStyle name="40% - Accent3 4 3 6 3 2" xfId="30569" xr:uid="{00000000-0005-0000-0000-0000625E0000}"/>
    <cellStyle name="40% - Accent3 4 3 6 4" xfId="20655" xr:uid="{00000000-0005-0000-0000-0000635E0000}"/>
    <cellStyle name="40% - Accent3 4 3 7" xfId="4105" xr:uid="{00000000-0005-0000-0000-0000645E0000}"/>
    <cellStyle name="40% - Accent3 4 3 7 2" xfId="9062" xr:uid="{00000000-0005-0000-0000-0000655E0000}"/>
    <cellStyle name="40% - Accent3 4 3 7 2 2" xfId="18976" xr:uid="{00000000-0005-0000-0000-0000665E0000}"/>
    <cellStyle name="40% - Accent3 4 3 7 2 2 2" xfId="38808" xr:uid="{00000000-0005-0000-0000-0000675E0000}"/>
    <cellStyle name="40% - Accent3 4 3 7 2 3" xfId="28894" xr:uid="{00000000-0005-0000-0000-0000685E0000}"/>
    <cellStyle name="40% - Accent3 4 3 7 3" xfId="14019" xr:uid="{00000000-0005-0000-0000-0000695E0000}"/>
    <cellStyle name="40% - Accent3 4 3 7 3 2" xfId="33851" xr:uid="{00000000-0005-0000-0000-00006A5E0000}"/>
    <cellStyle name="40% - Accent3 4 3 7 4" xfId="23937" xr:uid="{00000000-0005-0000-0000-00006B5E0000}"/>
    <cellStyle name="40% - Accent3 4 3 8" xfId="4663" xr:uid="{00000000-0005-0000-0000-00006C5E0000}"/>
    <cellStyle name="40% - Accent3 4 3 8 2" xfId="9620" xr:uid="{00000000-0005-0000-0000-00006D5E0000}"/>
    <cellStyle name="40% - Accent3 4 3 8 2 2" xfId="19534" xr:uid="{00000000-0005-0000-0000-00006E5E0000}"/>
    <cellStyle name="40% - Accent3 4 3 8 2 2 2" xfId="39366" xr:uid="{00000000-0005-0000-0000-00006F5E0000}"/>
    <cellStyle name="40% - Accent3 4 3 8 2 3" xfId="29452" xr:uid="{00000000-0005-0000-0000-0000705E0000}"/>
    <cellStyle name="40% - Accent3 4 3 8 3" xfId="14577" xr:uid="{00000000-0005-0000-0000-0000715E0000}"/>
    <cellStyle name="40% - Accent3 4 3 8 3 2" xfId="34409" xr:uid="{00000000-0005-0000-0000-0000725E0000}"/>
    <cellStyle name="40% - Accent3 4 3 8 4" xfId="24495" xr:uid="{00000000-0005-0000-0000-0000735E0000}"/>
    <cellStyle name="40% - Accent3 4 3 9" xfId="5221" xr:uid="{00000000-0005-0000-0000-0000745E0000}"/>
    <cellStyle name="40% - Accent3 4 3 9 2" xfId="15135" xr:uid="{00000000-0005-0000-0000-0000755E0000}"/>
    <cellStyle name="40% - Accent3 4 3 9 2 2" xfId="34967" xr:uid="{00000000-0005-0000-0000-0000765E0000}"/>
    <cellStyle name="40% - Accent3 4 3 9 3" xfId="25053" xr:uid="{00000000-0005-0000-0000-0000775E0000}"/>
    <cellStyle name="40% - Accent3 4 4" xfId="383" xr:uid="{00000000-0005-0000-0000-0000785E0000}"/>
    <cellStyle name="40% - Accent3 4 4 10" xfId="20236" xr:uid="{00000000-0005-0000-0000-0000795E0000}"/>
    <cellStyle name="40% - Accent3 4 4 2" xfId="1611" xr:uid="{00000000-0005-0000-0000-00007A5E0000}"/>
    <cellStyle name="40% - Accent3 4 4 2 2" xfId="3624" xr:uid="{00000000-0005-0000-0000-00007B5E0000}"/>
    <cellStyle name="40% - Accent3 4 4 2 2 2" xfId="8581" xr:uid="{00000000-0005-0000-0000-00007C5E0000}"/>
    <cellStyle name="40% - Accent3 4 4 2 2 2 2" xfId="18495" xr:uid="{00000000-0005-0000-0000-00007D5E0000}"/>
    <cellStyle name="40% - Accent3 4 4 2 2 2 2 2" xfId="38327" xr:uid="{00000000-0005-0000-0000-00007E5E0000}"/>
    <cellStyle name="40% - Accent3 4 4 2 2 2 3" xfId="28413" xr:uid="{00000000-0005-0000-0000-00007F5E0000}"/>
    <cellStyle name="40% - Accent3 4 4 2 2 3" xfId="13538" xr:uid="{00000000-0005-0000-0000-0000805E0000}"/>
    <cellStyle name="40% - Accent3 4 4 2 2 3 2" xfId="33370" xr:uid="{00000000-0005-0000-0000-0000815E0000}"/>
    <cellStyle name="40% - Accent3 4 4 2 2 4" xfId="23456" xr:uid="{00000000-0005-0000-0000-0000825E0000}"/>
    <cellStyle name="40% - Accent3 4 4 2 3" xfId="6579" xr:uid="{00000000-0005-0000-0000-0000835E0000}"/>
    <cellStyle name="40% - Accent3 4 4 2 3 2" xfId="16493" xr:uid="{00000000-0005-0000-0000-0000845E0000}"/>
    <cellStyle name="40% - Accent3 4 4 2 3 2 2" xfId="36325" xr:uid="{00000000-0005-0000-0000-0000855E0000}"/>
    <cellStyle name="40% - Accent3 4 4 2 3 3" xfId="26411" xr:uid="{00000000-0005-0000-0000-0000865E0000}"/>
    <cellStyle name="40% - Accent3 4 4 2 4" xfId="11536" xr:uid="{00000000-0005-0000-0000-0000875E0000}"/>
    <cellStyle name="40% - Accent3 4 4 2 4 2" xfId="31368" xr:uid="{00000000-0005-0000-0000-0000885E0000}"/>
    <cellStyle name="40% - Accent3 4 4 2 5" xfId="21454" xr:uid="{00000000-0005-0000-0000-0000895E0000}"/>
    <cellStyle name="40% - Accent3 4 4 3" xfId="2965" xr:uid="{00000000-0005-0000-0000-00008A5E0000}"/>
    <cellStyle name="40% - Accent3 4 4 3 2" xfId="7922" xr:uid="{00000000-0005-0000-0000-00008B5E0000}"/>
    <cellStyle name="40% - Accent3 4 4 3 2 2" xfId="17836" xr:uid="{00000000-0005-0000-0000-00008C5E0000}"/>
    <cellStyle name="40% - Accent3 4 4 3 2 2 2" xfId="37668" xr:uid="{00000000-0005-0000-0000-00008D5E0000}"/>
    <cellStyle name="40% - Accent3 4 4 3 2 3" xfId="27754" xr:uid="{00000000-0005-0000-0000-00008E5E0000}"/>
    <cellStyle name="40% - Accent3 4 4 3 3" xfId="12879" xr:uid="{00000000-0005-0000-0000-00008F5E0000}"/>
    <cellStyle name="40% - Accent3 4 4 3 3 2" xfId="32711" xr:uid="{00000000-0005-0000-0000-0000905E0000}"/>
    <cellStyle name="40% - Accent3 4 4 3 4" xfId="22797" xr:uid="{00000000-0005-0000-0000-0000915E0000}"/>
    <cellStyle name="40% - Accent3 4 4 4" xfId="2334" xr:uid="{00000000-0005-0000-0000-0000925E0000}"/>
    <cellStyle name="40% - Accent3 4 4 4 2" xfId="7301" xr:uid="{00000000-0005-0000-0000-0000935E0000}"/>
    <cellStyle name="40% - Accent3 4 4 4 2 2" xfId="17215" xr:uid="{00000000-0005-0000-0000-0000945E0000}"/>
    <cellStyle name="40% - Accent3 4 4 4 2 2 2" xfId="37047" xr:uid="{00000000-0005-0000-0000-0000955E0000}"/>
    <cellStyle name="40% - Accent3 4 4 4 2 3" xfId="27133" xr:uid="{00000000-0005-0000-0000-0000965E0000}"/>
    <cellStyle name="40% - Accent3 4 4 4 3" xfId="12258" xr:uid="{00000000-0005-0000-0000-0000975E0000}"/>
    <cellStyle name="40% - Accent3 4 4 4 3 2" xfId="32090" xr:uid="{00000000-0005-0000-0000-0000985E0000}"/>
    <cellStyle name="40% - Accent3 4 4 4 4" xfId="22176" xr:uid="{00000000-0005-0000-0000-0000995E0000}"/>
    <cellStyle name="40% - Accent3 4 4 5" xfId="944" xr:uid="{00000000-0005-0000-0000-00009A5E0000}"/>
    <cellStyle name="40% - Accent3 4 4 5 2" xfId="5920" xr:uid="{00000000-0005-0000-0000-00009B5E0000}"/>
    <cellStyle name="40% - Accent3 4 4 5 2 2" xfId="15834" xr:uid="{00000000-0005-0000-0000-00009C5E0000}"/>
    <cellStyle name="40% - Accent3 4 4 5 2 2 2" xfId="35666" xr:uid="{00000000-0005-0000-0000-00009D5E0000}"/>
    <cellStyle name="40% - Accent3 4 4 5 2 3" xfId="25752" xr:uid="{00000000-0005-0000-0000-00009E5E0000}"/>
    <cellStyle name="40% - Accent3 4 4 5 3" xfId="10877" xr:uid="{00000000-0005-0000-0000-00009F5E0000}"/>
    <cellStyle name="40% - Accent3 4 4 5 3 2" xfId="30709" xr:uid="{00000000-0005-0000-0000-0000A05E0000}"/>
    <cellStyle name="40% - Accent3 4 4 5 4" xfId="20795" xr:uid="{00000000-0005-0000-0000-0000A15E0000}"/>
    <cellStyle name="40% - Accent3 4 4 6" xfId="4245" xr:uid="{00000000-0005-0000-0000-0000A25E0000}"/>
    <cellStyle name="40% - Accent3 4 4 6 2" xfId="9202" xr:uid="{00000000-0005-0000-0000-0000A35E0000}"/>
    <cellStyle name="40% - Accent3 4 4 6 2 2" xfId="19116" xr:uid="{00000000-0005-0000-0000-0000A45E0000}"/>
    <cellStyle name="40% - Accent3 4 4 6 2 2 2" xfId="38948" xr:uid="{00000000-0005-0000-0000-0000A55E0000}"/>
    <cellStyle name="40% - Accent3 4 4 6 2 3" xfId="29034" xr:uid="{00000000-0005-0000-0000-0000A65E0000}"/>
    <cellStyle name="40% - Accent3 4 4 6 3" xfId="14159" xr:uid="{00000000-0005-0000-0000-0000A75E0000}"/>
    <cellStyle name="40% - Accent3 4 4 6 3 2" xfId="33991" xr:uid="{00000000-0005-0000-0000-0000A85E0000}"/>
    <cellStyle name="40% - Accent3 4 4 6 4" xfId="24077" xr:uid="{00000000-0005-0000-0000-0000A95E0000}"/>
    <cellStyle name="40% - Accent3 4 4 7" xfId="4803" xr:uid="{00000000-0005-0000-0000-0000AA5E0000}"/>
    <cellStyle name="40% - Accent3 4 4 7 2" xfId="9760" xr:uid="{00000000-0005-0000-0000-0000AB5E0000}"/>
    <cellStyle name="40% - Accent3 4 4 7 2 2" xfId="19674" xr:uid="{00000000-0005-0000-0000-0000AC5E0000}"/>
    <cellStyle name="40% - Accent3 4 4 7 2 2 2" xfId="39506" xr:uid="{00000000-0005-0000-0000-0000AD5E0000}"/>
    <cellStyle name="40% - Accent3 4 4 7 2 3" xfId="29592" xr:uid="{00000000-0005-0000-0000-0000AE5E0000}"/>
    <cellStyle name="40% - Accent3 4 4 7 3" xfId="14717" xr:uid="{00000000-0005-0000-0000-0000AF5E0000}"/>
    <cellStyle name="40% - Accent3 4 4 7 3 2" xfId="34549" xr:uid="{00000000-0005-0000-0000-0000B05E0000}"/>
    <cellStyle name="40% - Accent3 4 4 7 4" xfId="24635" xr:uid="{00000000-0005-0000-0000-0000B15E0000}"/>
    <cellStyle name="40% - Accent3 4 4 8" xfId="5361" xr:uid="{00000000-0005-0000-0000-0000B25E0000}"/>
    <cellStyle name="40% - Accent3 4 4 8 2" xfId="15275" xr:uid="{00000000-0005-0000-0000-0000B35E0000}"/>
    <cellStyle name="40% - Accent3 4 4 8 2 2" xfId="35107" xr:uid="{00000000-0005-0000-0000-0000B45E0000}"/>
    <cellStyle name="40% - Accent3 4 4 8 3" xfId="25193" xr:uid="{00000000-0005-0000-0000-0000B55E0000}"/>
    <cellStyle name="40% - Accent3 4 4 9" xfId="10318" xr:uid="{00000000-0005-0000-0000-0000B65E0000}"/>
    <cellStyle name="40% - Accent3 4 4 9 2" xfId="30150" xr:uid="{00000000-0005-0000-0000-0000B75E0000}"/>
    <cellStyle name="40% - Accent3 4 5" xfId="1252" xr:uid="{00000000-0005-0000-0000-0000B85E0000}"/>
    <cellStyle name="40% - Accent3 4 5 2" xfId="3265" xr:uid="{00000000-0005-0000-0000-0000B95E0000}"/>
    <cellStyle name="40% - Accent3 4 5 2 2" xfId="8222" xr:uid="{00000000-0005-0000-0000-0000BA5E0000}"/>
    <cellStyle name="40% - Accent3 4 5 2 2 2" xfId="18136" xr:uid="{00000000-0005-0000-0000-0000BB5E0000}"/>
    <cellStyle name="40% - Accent3 4 5 2 2 2 2" xfId="37968" xr:uid="{00000000-0005-0000-0000-0000BC5E0000}"/>
    <cellStyle name="40% - Accent3 4 5 2 2 3" xfId="28054" xr:uid="{00000000-0005-0000-0000-0000BD5E0000}"/>
    <cellStyle name="40% - Accent3 4 5 2 3" xfId="13179" xr:uid="{00000000-0005-0000-0000-0000BE5E0000}"/>
    <cellStyle name="40% - Accent3 4 5 2 3 2" xfId="33011" xr:uid="{00000000-0005-0000-0000-0000BF5E0000}"/>
    <cellStyle name="40% - Accent3 4 5 2 4" xfId="23097" xr:uid="{00000000-0005-0000-0000-0000C05E0000}"/>
    <cellStyle name="40% - Accent3 4 5 3" xfId="6220" xr:uid="{00000000-0005-0000-0000-0000C15E0000}"/>
    <cellStyle name="40% - Accent3 4 5 3 2" xfId="16134" xr:uid="{00000000-0005-0000-0000-0000C25E0000}"/>
    <cellStyle name="40% - Accent3 4 5 3 2 2" xfId="35966" xr:uid="{00000000-0005-0000-0000-0000C35E0000}"/>
    <cellStyle name="40% - Accent3 4 5 3 3" xfId="26052" xr:uid="{00000000-0005-0000-0000-0000C45E0000}"/>
    <cellStyle name="40% - Accent3 4 5 4" xfId="11177" xr:uid="{00000000-0005-0000-0000-0000C55E0000}"/>
    <cellStyle name="40% - Accent3 4 5 4 2" xfId="31009" xr:uid="{00000000-0005-0000-0000-0000C65E0000}"/>
    <cellStyle name="40% - Accent3 4 5 5" xfId="21095" xr:uid="{00000000-0005-0000-0000-0000C75E0000}"/>
    <cellStyle name="40% - Accent3 4 6" xfId="2682" xr:uid="{00000000-0005-0000-0000-0000C85E0000}"/>
    <cellStyle name="40% - Accent3 4 6 2" xfId="7643" xr:uid="{00000000-0005-0000-0000-0000C95E0000}"/>
    <cellStyle name="40% - Accent3 4 6 2 2" xfId="17557" xr:uid="{00000000-0005-0000-0000-0000CA5E0000}"/>
    <cellStyle name="40% - Accent3 4 6 2 2 2" xfId="37389" xr:uid="{00000000-0005-0000-0000-0000CB5E0000}"/>
    <cellStyle name="40% - Accent3 4 6 2 3" xfId="27475" xr:uid="{00000000-0005-0000-0000-0000CC5E0000}"/>
    <cellStyle name="40% - Accent3 4 6 3" xfId="12600" xr:uid="{00000000-0005-0000-0000-0000CD5E0000}"/>
    <cellStyle name="40% - Accent3 4 6 3 2" xfId="32432" xr:uid="{00000000-0005-0000-0000-0000CE5E0000}"/>
    <cellStyle name="40% - Accent3 4 6 4" xfId="22518" xr:uid="{00000000-0005-0000-0000-0000CF5E0000}"/>
    <cellStyle name="40% - Accent3 4 7" xfId="1975" xr:uid="{00000000-0005-0000-0000-0000D05E0000}"/>
    <cellStyle name="40% - Accent3 4 7 2" xfId="6942" xr:uid="{00000000-0005-0000-0000-0000D15E0000}"/>
    <cellStyle name="40% - Accent3 4 7 2 2" xfId="16856" xr:uid="{00000000-0005-0000-0000-0000D25E0000}"/>
    <cellStyle name="40% - Accent3 4 7 2 2 2" xfId="36688" xr:uid="{00000000-0005-0000-0000-0000D35E0000}"/>
    <cellStyle name="40% - Accent3 4 7 2 3" xfId="26774" xr:uid="{00000000-0005-0000-0000-0000D45E0000}"/>
    <cellStyle name="40% - Accent3 4 7 3" xfId="11899" xr:uid="{00000000-0005-0000-0000-0000D55E0000}"/>
    <cellStyle name="40% - Accent3 4 7 3 2" xfId="31731" xr:uid="{00000000-0005-0000-0000-0000D65E0000}"/>
    <cellStyle name="40% - Accent3 4 7 4" xfId="21817" xr:uid="{00000000-0005-0000-0000-0000D75E0000}"/>
    <cellStyle name="40% - Accent3 4 8" xfId="664" xr:uid="{00000000-0005-0000-0000-0000D85E0000}"/>
    <cellStyle name="40% - Accent3 4 8 2" xfId="5641" xr:uid="{00000000-0005-0000-0000-0000D95E0000}"/>
    <cellStyle name="40% - Accent3 4 8 2 2" xfId="15555" xr:uid="{00000000-0005-0000-0000-0000DA5E0000}"/>
    <cellStyle name="40% - Accent3 4 8 2 2 2" xfId="35387" xr:uid="{00000000-0005-0000-0000-0000DB5E0000}"/>
    <cellStyle name="40% - Accent3 4 8 2 3" xfId="25473" xr:uid="{00000000-0005-0000-0000-0000DC5E0000}"/>
    <cellStyle name="40% - Accent3 4 8 3" xfId="10598" xr:uid="{00000000-0005-0000-0000-0000DD5E0000}"/>
    <cellStyle name="40% - Accent3 4 8 3 2" xfId="30430" xr:uid="{00000000-0005-0000-0000-0000DE5E0000}"/>
    <cellStyle name="40% - Accent3 4 8 4" xfId="20516" xr:uid="{00000000-0005-0000-0000-0000DF5E0000}"/>
    <cellStyle name="40% - Accent3 4 9" xfId="3966" xr:uid="{00000000-0005-0000-0000-0000E05E0000}"/>
    <cellStyle name="40% - Accent3 4 9 2" xfId="8923" xr:uid="{00000000-0005-0000-0000-0000E15E0000}"/>
    <cellStyle name="40% - Accent3 4 9 2 2" xfId="18837" xr:uid="{00000000-0005-0000-0000-0000E25E0000}"/>
    <cellStyle name="40% - Accent3 4 9 2 2 2" xfId="38669" xr:uid="{00000000-0005-0000-0000-0000E35E0000}"/>
    <cellStyle name="40% - Accent3 4 9 2 3" xfId="28755" xr:uid="{00000000-0005-0000-0000-0000E45E0000}"/>
    <cellStyle name="40% - Accent3 4 9 3" xfId="13880" xr:uid="{00000000-0005-0000-0000-0000E55E0000}"/>
    <cellStyle name="40% - Accent3 4 9 3 2" xfId="33712" xr:uid="{00000000-0005-0000-0000-0000E65E0000}"/>
    <cellStyle name="40% - Accent3 4 9 4" xfId="23798" xr:uid="{00000000-0005-0000-0000-0000E75E0000}"/>
    <cellStyle name="40% - Accent3 5" xfId="127" xr:uid="{00000000-0005-0000-0000-0000E85E0000}"/>
    <cellStyle name="40% - Accent3 5 10" xfId="5109" xr:uid="{00000000-0005-0000-0000-0000E95E0000}"/>
    <cellStyle name="40% - Accent3 5 10 2" xfId="15023" xr:uid="{00000000-0005-0000-0000-0000EA5E0000}"/>
    <cellStyle name="40% - Accent3 5 10 2 2" xfId="34855" xr:uid="{00000000-0005-0000-0000-0000EB5E0000}"/>
    <cellStyle name="40% - Accent3 5 10 3" xfId="24941" xr:uid="{00000000-0005-0000-0000-0000EC5E0000}"/>
    <cellStyle name="40% - Accent3 5 11" xfId="10066" xr:uid="{00000000-0005-0000-0000-0000ED5E0000}"/>
    <cellStyle name="40% - Accent3 5 11 2" xfId="29898" xr:uid="{00000000-0005-0000-0000-0000EE5E0000}"/>
    <cellStyle name="40% - Accent3 5 12" xfId="19984" xr:uid="{00000000-0005-0000-0000-0000EF5E0000}"/>
    <cellStyle name="40% - Accent3 5 2" xfId="267" xr:uid="{00000000-0005-0000-0000-0000F05E0000}"/>
    <cellStyle name="40% - Accent3 5 2 10" xfId="10205" xr:uid="{00000000-0005-0000-0000-0000F15E0000}"/>
    <cellStyle name="40% - Accent3 5 2 10 2" xfId="30037" xr:uid="{00000000-0005-0000-0000-0000F25E0000}"/>
    <cellStyle name="40% - Accent3 5 2 11" xfId="20123" xr:uid="{00000000-0005-0000-0000-0000F35E0000}"/>
    <cellStyle name="40% - Accent3 5 2 2" xfId="549" xr:uid="{00000000-0005-0000-0000-0000F45E0000}"/>
    <cellStyle name="40% - Accent3 5 2 2 10" xfId="20402" xr:uid="{00000000-0005-0000-0000-0000F55E0000}"/>
    <cellStyle name="40% - Accent3 5 2 2 2" xfId="1821" xr:uid="{00000000-0005-0000-0000-0000F65E0000}"/>
    <cellStyle name="40% - Accent3 5 2 2 2 2" xfId="3834" xr:uid="{00000000-0005-0000-0000-0000F75E0000}"/>
    <cellStyle name="40% - Accent3 5 2 2 2 2 2" xfId="8791" xr:uid="{00000000-0005-0000-0000-0000F85E0000}"/>
    <cellStyle name="40% - Accent3 5 2 2 2 2 2 2" xfId="18705" xr:uid="{00000000-0005-0000-0000-0000F95E0000}"/>
    <cellStyle name="40% - Accent3 5 2 2 2 2 2 2 2" xfId="38537" xr:uid="{00000000-0005-0000-0000-0000FA5E0000}"/>
    <cellStyle name="40% - Accent3 5 2 2 2 2 2 3" xfId="28623" xr:uid="{00000000-0005-0000-0000-0000FB5E0000}"/>
    <cellStyle name="40% - Accent3 5 2 2 2 2 3" xfId="13748" xr:uid="{00000000-0005-0000-0000-0000FC5E0000}"/>
    <cellStyle name="40% - Accent3 5 2 2 2 2 3 2" xfId="33580" xr:uid="{00000000-0005-0000-0000-0000FD5E0000}"/>
    <cellStyle name="40% - Accent3 5 2 2 2 2 4" xfId="23666" xr:uid="{00000000-0005-0000-0000-0000FE5E0000}"/>
    <cellStyle name="40% - Accent3 5 2 2 2 3" xfId="6789" xr:uid="{00000000-0005-0000-0000-0000FF5E0000}"/>
    <cellStyle name="40% - Accent3 5 2 2 2 3 2" xfId="16703" xr:uid="{00000000-0005-0000-0000-0000005F0000}"/>
    <cellStyle name="40% - Accent3 5 2 2 2 3 2 2" xfId="36535" xr:uid="{00000000-0005-0000-0000-0000015F0000}"/>
    <cellStyle name="40% - Accent3 5 2 2 2 3 3" xfId="26621" xr:uid="{00000000-0005-0000-0000-0000025F0000}"/>
    <cellStyle name="40% - Accent3 5 2 2 2 4" xfId="11746" xr:uid="{00000000-0005-0000-0000-0000035F0000}"/>
    <cellStyle name="40% - Accent3 5 2 2 2 4 2" xfId="31578" xr:uid="{00000000-0005-0000-0000-0000045F0000}"/>
    <cellStyle name="40% - Accent3 5 2 2 2 5" xfId="21664" xr:uid="{00000000-0005-0000-0000-0000055F0000}"/>
    <cellStyle name="40% - Accent3 5 2 2 3" xfId="3131" xr:uid="{00000000-0005-0000-0000-0000065F0000}"/>
    <cellStyle name="40% - Accent3 5 2 2 3 2" xfId="8088" xr:uid="{00000000-0005-0000-0000-0000075F0000}"/>
    <cellStyle name="40% - Accent3 5 2 2 3 2 2" xfId="18002" xr:uid="{00000000-0005-0000-0000-0000085F0000}"/>
    <cellStyle name="40% - Accent3 5 2 2 3 2 2 2" xfId="37834" xr:uid="{00000000-0005-0000-0000-0000095F0000}"/>
    <cellStyle name="40% - Accent3 5 2 2 3 2 3" xfId="27920" xr:uid="{00000000-0005-0000-0000-00000A5F0000}"/>
    <cellStyle name="40% - Accent3 5 2 2 3 3" xfId="13045" xr:uid="{00000000-0005-0000-0000-00000B5F0000}"/>
    <cellStyle name="40% - Accent3 5 2 2 3 3 2" xfId="32877" xr:uid="{00000000-0005-0000-0000-00000C5F0000}"/>
    <cellStyle name="40% - Accent3 5 2 2 3 4" xfId="22963" xr:uid="{00000000-0005-0000-0000-00000D5F0000}"/>
    <cellStyle name="40% - Accent3 5 2 2 4" xfId="2544" xr:uid="{00000000-0005-0000-0000-00000E5F0000}"/>
    <cellStyle name="40% - Accent3 5 2 2 4 2" xfId="7511" xr:uid="{00000000-0005-0000-0000-00000F5F0000}"/>
    <cellStyle name="40% - Accent3 5 2 2 4 2 2" xfId="17425" xr:uid="{00000000-0005-0000-0000-0000105F0000}"/>
    <cellStyle name="40% - Accent3 5 2 2 4 2 2 2" xfId="37257" xr:uid="{00000000-0005-0000-0000-0000115F0000}"/>
    <cellStyle name="40% - Accent3 5 2 2 4 2 3" xfId="27343" xr:uid="{00000000-0005-0000-0000-0000125F0000}"/>
    <cellStyle name="40% - Accent3 5 2 2 4 3" xfId="12468" xr:uid="{00000000-0005-0000-0000-0000135F0000}"/>
    <cellStyle name="40% - Accent3 5 2 2 4 3 2" xfId="32300" xr:uid="{00000000-0005-0000-0000-0000145F0000}"/>
    <cellStyle name="40% - Accent3 5 2 2 4 4" xfId="22386" xr:uid="{00000000-0005-0000-0000-0000155F0000}"/>
    <cellStyle name="40% - Accent3 5 2 2 5" xfId="1110" xr:uid="{00000000-0005-0000-0000-0000165F0000}"/>
    <cellStyle name="40% - Accent3 5 2 2 5 2" xfId="6086" xr:uid="{00000000-0005-0000-0000-0000175F0000}"/>
    <cellStyle name="40% - Accent3 5 2 2 5 2 2" xfId="16000" xr:uid="{00000000-0005-0000-0000-0000185F0000}"/>
    <cellStyle name="40% - Accent3 5 2 2 5 2 2 2" xfId="35832" xr:uid="{00000000-0005-0000-0000-0000195F0000}"/>
    <cellStyle name="40% - Accent3 5 2 2 5 2 3" xfId="25918" xr:uid="{00000000-0005-0000-0000-00001A5F0000}"/>
    <cellStyle name="40% - Accent3 5 2 2 5 3" xfId="11043" xr:uid="{00000000-0005-0000-0000-00001B5F0000}"/>
    <cellStyle name="40% - Accent3 5 2 2 5 3 2" xfId="30875" xr:uid="{00000000-0005-0000-0000-00001C5F0000}"/>
    <cellStyle name="40% - Accent3 5 2 2 5 4" xfId="20961" xr:uid="{00000000-0005-0000-0000-00001D5F0000}"/>
    <cellStyle name="40% - Accent3 5 2 2 6" xfId="4411" xr:uid="{00000000-0005-0000-0000-00001E5F0000}"/>
    <cellStyle name="40% - Accent3 5 2 2 6 2" xfId="9368" xr:uid="{00000000-0005-0000-0000-00001F5F0000}"/>
    <cellStyle name="40% - Accent3 5 2 2 6 2 2" xfId="19282" xr:uid="{00000000-0005-0000-0000-0000205F0000}"/>
    <cellStyle name="40% - Accent3 5 2 2 6 2 2 2" xfId="39114" xr:uid="{00000000-0005-0000-0000-0000215F0000}"/>
    <cellStyle name="40% - Accent3 5 2 2 6 2 3" xfId="29200" xr:uid="{00000000-0005-0000-0000-0000225F0000}"/>
    <cellStyle name="40% - Accent3 5 2 2 6 3" xfId="14325" xr:uid="{00000000-0005-0000-0000-0000235F0000}"/>
    <cellStyle name="40% - Accent3 5 2 2 6 3 2" xfId="34157" xr:uid="{00000000-0005-0000-0000-0000245F0000}"/>
    <cellStyle name="40% - Accent3 5 2 2 6 4" xfId="24243" xr:uid="{00000000-0005-0000-0000-0000255F0000}"/>
    <cellStyle name="40% - Accent3 5 2 2 7" xfId="4969" xr:uid="{00000000-0005-0000-0000-0000265F0000}"/>
    <cellStyle name="40% - Accent3 5 2 2 7 2" xfId="9926" xr:uid="{00000000-0005-0000-0000-0000275F0000}"/>
    <cellStyle name="40% - Accent3 5 2 2 7 2 2" xfId="19840" xr:uid="{00000000-0005-0000-0000-0000285F0000}"/>
    <cellStyle name="40% - Accent3 5 2 2 7 2 2 2" xfId="39672" xr:uid="{00000000-0005-0000-0000-0000295F0000}"/>
    <cellStyle name="40% - Accent3 5 2 2 7 2 3" xfId="29758" xr:uid="{00000000-0005-0000-0000-00002A5F0000}"/>
    <cellStyle name="40% - Accent3 5 2 2 7 3" xfId="14883" xr:uid="{00000000-0005-0000-0000-00002B5F0000}"/>
    <cellStyle name="40% - Accent3 5 2 2 7 3 2" xfId="34715" xr:uid="{00000000-0005-0000-0000-00002C5F0000}"/>
    <cellStyle name="40% - Accent3 5 2 2 7 4" xfId="24801" xr:uid="{00000000-0005-0000-0000-00002D5F0000}"/>
    <cellStyle name="40% - Accent3 5 2 2 8" xfId="5527" xr:uid="{00000000-0005-0000-0000-00002E5F0000}"/>
    <cellStyle name="40% - Accent3 5 2 2 8 2" xfId="15441" xr:uid="{00000000-0005-0000-0000-00002F5F0000}"/>
    <cellStyle name="40% - Accent3 5 2 2 8 2 2" xfId="35273" xr:uid="{00000000-0005-0000-0000-0000305F0000}"/>
    <cellStyle name="40% - Accent3 5 2 2 8 3" xfId="25359" xr:uid="{00000000-0005-0000-0000-0000315F0000}"/>
    <cellStyle name="40% - Accent3 5 2 2 9" xfId="10484" xr:uid="{00000000-0005-0000-0000-0000325F0000}"/>
    <cellStyle name="40% - Accent3 5 2 2 9 2" xfId="30316" xr:uid="{00000000-0005-0000-0000-0000335F0000}"/>
    <cellStyle name="40% - Accent3 5 2 3" xfId="1462" xr:uid="{00000000-0005-0000-0000-0000345F0000}"/>
    <cellStyle name="40% - Accent3 5 2 3 2" xfId="3475" xr:uid="{00000000-0005-0000-0000-0000355F0000}"/>
    <cellStyle name="40% - Accent3 5 2 3 2 2" xfId="8432" xr:uid="{00000000-0005-0000-0000-0000365F0000}"/>
    <cellStyle name="40% - Accent3 5 2 3 2 2 2" xfId="18346" xr:uid="{00000000-0005-0000-0000-0000375F0000}"/>
    <cellStyle name="40% - Accent3 5 2 3 2 2 2 2" xfId="38178" xr:uid="{00000000-0005-0000-0000-0000385F0000}"/>
    <cellStyle name="40% - Accent3 5 2 3 2 2 3" xfId="28264" xr:uid="{00000000-0005-0000-0000-0000395F0000}"/>
    <cellStyle name="40% - Accent3 5 2 3 2 3" xfId="13389" xr:uid="{00000000-0005-0000-0000-00003A5F0000}"/>
    <cellStyle name="40% - Accent3 5 2 3 2 3 2" xfId="33221" xr:uid="{00000000-0005-0000-0000-00003B5F0000}"/>
    <cellStyle name="40% - Accent3 5 2 3 2 4" xfId="23307" xr:uid="{00000000-0005-0000-0000-00003C5F0000}"/>
    <cellStyle name="40% - Accent3 5 2 3 3" xfId="6430" xr:uid="{00000000-0005-0000-0000-00003D5F0000}"/>
    <cellStyle name="40% - Accent3 5 2 3 3 2" xfId="16344" xr:uid="{00000000-0005-0000-0000-00003E5F0000}"/>
    <cellStyle name="40% - Accent3 5 2 3 3 2 2" xfId="36176" xr:uid="{00000000-0005-0000-0000-00003F5F0000}"/>
    <cellStyle name="40% - Accent3 5 2 3 3 3" xfId="26262" xr:uid="{00000000-0005-0000-0000-0000405F0000}"/>
    <cellStyle name="40% - Accent3 5 2 3 4" xfId="11387" xr:uid="{00000000-0005-0000-0000-0000415F0000}"/>
    <cellStyle name="40% - Accent3 5 2 3 4 2" xfId="31219" xr:uid="{00000000-0005-0000-0000-0000425F0000}"/>
    <cellStyle name="40% - Accent3 5 2 3 5" xfId="21305" xr:uid="{00000000-0005-0000-0000-0000435F0000}"/>
    <cellStyle name="40% - Accent3 5 2 4" xfId="2850" xr:uid="{00000000-0005-0000-0000-0000445F0000}"/>
    <cellStyle name="40% - Accent3 5 2 4 2" xfId="7809" xr:uid="{00000000-0005-0000-0000-0000455F0000}"/>
    <cellStyle name="40% - Accent3 5 2 4 2 2" xfId="17723" xr:uid="{00000000-0005-0000-0000-0000465F0000}"/>
    <cellStyle name="40% - Accent3 5 2 4 2 2 2" xfId="37555" xr:uid="{00000000-0005-0000-0000-0000475F0000}"/>
    <cellStyle name="40% - Accent3 5 2 4 2 3" xfId="27641" xr:uid="{00000000-0005-0000-0000-0000485F0000}"/>
    <cellStyle name="40% - Accent3 5 2 4 3" xfId="12766" xr:uid="{00000000-0005-0000-0000-0000495F0000}"/>
    <cellStyle name="40% - Accent3 5 2 4 3 2" xfId="32598" xr:uid="{00000000-0005-0000-0000-00004A5F0000}"/>
    <cellStyle name="40% - Accent3 5 2 4 4" xfId="22684" xr:uid="{00000000-0005-0000-0000-00004B5F0000}"/>
    <cellStyle name="40% - Accent3 5 2 5" xfId="2185" xr:uid="{00000000-0005-0000-0000-00004C5F0000}"/>
    <cellStyle name="40% - Accent3 5 2 5 2" xfId="7152" xr:uid="{00000000-0005-0000-0000-00004D5F0000}"/>
    <cellStyle name="40% - Accent3 5 2 5 2 2" xfId="17066" xr:uid="{00000000-0005-0000-0000-00004E5F0000}"/>
    <cellStyle name="40% - Accent3 5 2 5 2 2 2" xfId="36898" xr:uid="{00000000-0005-0000-0000-00004F5F0000}"/>
    <cellStyle name="40% - Accent3 5 2 5 2 3" xfId="26984" xr:uid="{00000000-0005-0000-0000-0000505F0000}"/>
    <cellStyle name="40% - Accent3 5 2 5 3" xfId="12109" xr:uid="{00000000-0005-0000-0000-0000515F0000}"/>
    <cellStyle name="40% - Accent3 5 2 5 3 2" xfId="31941" xr:uid="{00000000-0005-0000-0000-0000525F0000}"/>
    <cellStyle name="40% - Accent3 5 2 5 4" xfId="22027" xr:uid="{00000000-0005-0000-0000-0000535F0000}"/>
    <cellStyle name="40% - Accent3 5 2 6" xfId="830" xr:uid="{00000000-0005-0000-0000-0000545F0000}"/>
    <cellStyle name="40% - Accent3 5 2 6 2" xfId="5807" xr:uid="{00000000-0005-0000-0000-0000555F0000}"/>
    <cellStyle name="40% - Accent3 5 2 6 2 2" xfId="15721" xr:uid="{00000000-0005-0000-0000-0000565F0000}"/>
    <cellStyle name="40% - Accent3 5 2 6 2 2 2" xfId="35553" xr:uid="{00000000-0005-0000-0000-0000575F0000}"/>
    <cellStyle name="40% - Accent3 5 2 6 2 3" xfId="25639" xr:uid="{00000000-0005-0000-0000-0000585F0000}"/>
    <cellStyle name="40% - Accent3 5 2 6 3" xfId="10764" xr:uid="{00000000-0005-0000-0000-0000595F0000}"/>
    <cellStyle name="40% - Accent3 5 2 6 3 2" xfId="30596" xr:uid="{00000000-0005-0000-0000-00005A5F0000}"/>
    <cellStyle name="40% - Accent3 5 2 6 4" xfId="20682" xr:uid="{00000000-0005-0000-0000-00005B5F0000}"/>
    <cellStyle name="40% - Accent3 5 2 7" xfId="4132" xr:uid="{00000000-0005-0000-0000-00005C5F0000}"/>
    <cellStyle name="40% - Accent3 5 2 7 2" xfId="9089" xr:uid="{00000000-0005-0000-0000-00005D5F0000}"/>
    <cellStyle name="40% - Accent3 5 2 7 2 2" xfId="19003" xr:uid="{00000000-0005-0000-0000-00005E5F0000}"/>
    <cellStyle name="40% - Accent3 5 2 7 2 2 2" xfId="38835" xr:uid="{00000000-0005-0000-0000-00005F5F0000}"/>
    <cellStyle name="40% - Accent3 5 2 7 2 3" xfId="28921" xr:uid="{00000000-0005-0000-0000-0000605F0000}"/>
    <cellStyle name="40% - Accent3 5 2 7 3" xfId="14046" xr:uid="{00000000-0005-0000-0000-0000615F0000}"/>
    <cellStyle name="40% - Accent3 5 2 7 3 2" xfId="33878" xr:uid="{00000000-0005-0000-0000-0000625F0000}"/>
    <cellStyle name="40% - Accent3 5 2 7 4" xfId="23964" xr:uid="{00000000-0005-0000-0000-0000635F0000}"/>
    <cellStyle name="40% - Accent3 5 2 8" xfId="4690" xr:uid="{00000000-0005-0000-0000-0000645F0000}"/>
    <cellStyle name="40% - Accent3 5 2 8 2" xfId="9647" xr:uid="{00000000-0005-0000-0000-0000655F0000}"/>
    <cellStyle name="40% - Accent3 5 2 8 2 2" xfId="19561" xr:uid="{00000000-0005-0000-0000-0000665F0000}"/>
    <cellStyle name="40% - Accent3 5 2 8 2 2 2" xfId="39393" xr:uid="{00000000-0005-0000-0000-0000675F0000}"/>
    <cellStyle name="40% - Accent3 5 2 8 2 3" xfId="29479" xr:uid="{00000000-0005-0000-0000-0000685F0000}"/>
    <cellStyle name="40% - Accent3 5 2 8 3" xfId="14604" xr:uid="{00000000-0005-0000-0000-0000695F0000}"/>
    <cellStyle name="40% - Accent3 5 2 8 3 2" xfId="34436" xr:uid="{00000000-0005-0000-0000-00006A5F0000}"/>
    <cellStyle name="40% - Accent3 5 2 8 4" xfId="24522" xr:uid="{00000000-0005-0000-0000-00006B5F0000}"/>
    <cellStyle name="40% - Accent3 5 2 9" xfId="5248" xr:uid="{00000000-0005-0000-0000-00006C5F0000}"/>
    <cellStyle name="40% - Accent3 5 2 9 2" xfId="15162" xr:uid="{00000000-0005-0000-0000-00006D5F0000}"/>
    <cellStyle name="40% - Accent3 5 2 9 2 2" xfId="34994" xr:uid="{00000000-0005-0000-0000-00006E5F0000}"/>
    <cellStyle name="40% - Accent3 5 2 9 3" xfId="25080" xr:uid="{00000000-0005-0000-0000-00006F5F0000}"/>
    <cellStyle name="40% - Accent3 5 3" xfId="410" xr:uid="{00000000-0005-0000-0000-0000705F0000}"/>
    <cellStyle name="40% - Accent3 5 3 10" xfId="20263" xr:uid="{00000000-0005-0000-0000-0000715F0000}"/>
    <cellStyle name="40% - Accent3 5 3 2" xfId="1641" xr:uid="{00000000-0005-0000-0000-0000725F0000}"/>
    <cellStyle name="40% - Accent3 5 3 2 2" xfId="3654" xr:uid="{00000000-0005-0000-0000-0000735F0000}"/>
    <cellStyle name="40% - Accent3 5 3 2 2 2" xfId="8611" xr:uid="{00000000-0005-0000-0000-0000745F0000}"/>
    <cellStyle name="40% - Accent3 5 3 2 2 2 2" xfId="18525" xr:uid="{00000000-0005-0000-0000-0000755F0000}"/>
    <cellStyle name="40% - Accent3 5 3 2 2 2 2 2" xfId="38357" xr:uid="{00000000-0005-0000-0000-0000765F0000}"/>
    <cellStyle name="40% - Accent3 5 3 2 2 2 3" xfId="28443" xr:uid="{00000000-0005-0000-0000-0000775F0000}"/>
    <cellStyle name="40% - Accent3 5 3 2 2 3" xfId="13568" xr:uid="{00000000-0005-0000-0000-0000785F0000}"/>
    <cellStyle name="40% - Accent3 5 3 2 2 3 2" xfId="33400" xr:uid="{00000000-0005-0000-0000-0000795F0000}"/>
    <cellStyle name="40% - Accent3 5 3 2 2 4" xfId="23486" xr:uid="{00000000-0005-0000-0000-00007A5F0000}"/>
    <cellStyle name="40% - Accent3 5 3 2 3" xfId="6609" xr:uid="{00000000-0005-0000-0000-00007B5F0000}"/>
    <cellStyle name="40% - Accent3 5 3 2 3 2" xfId="16523" xr:uid="{00000000-0005-0000-0000-00007C5F0000}"/>
    <cellStyle name="40% - Accent3 5 3 2 3 2 2" xfId="36355" xr:uid="{00000000-0005-0000-0000-00007D5F0000}"/>
    <cellStyle name="40% - Accent3 5 3 2 3 3" xfId="26441" xr:uid="{00000000-0005-0000-0000-00007E5F0000}"/>
    <cellStyle name="40% - Accent3 5 3 2 4" xfId="11566" xr:uid="{00000000-0005-0000-0000-00007F5F0000}"/>
    <cellStyle name="40% - Accent3 5 3 2 4 2" xfId="31398" xr:uid="{00000000-0005-0000-0000-0000805F0000}"/>
    <cellStyle name="40% - Accent3 5 3 2 5" xfId="21484" xr:uid="{00000000-0005-0000-0000-0000815F0000}"/>
    <cellStyle name="40% - Accent3 5 3 3" xfId="2992" xr:uid="{00000000-0005-0000-0000-0000825F0000}"/>
    <cellStyle name="40% - Accent3 5 3 3 2" xfId="7949" xr:uid="{00000000-0005-0000-0000-0000835F0000}"/>
    <cellStyle name="40% - Accent3 5 3 3 2 2" xfId="17863" xr:uid="{00000000-0005-0000-0000-0000845F0000}"/>
    <cellStyle name="40% - Accent3 5 3 3 2 2 2" xfId="37695" xr:uid="{00000000-0005-0000-0000-0000855F0000}"/>
    <cellStyle name="40% - Accent3 5 3 3 2 3" xfId="27781" xr:uid="{00000000-0005-0000-0000-0000865F0000}"/>
    <cellStyle name="40% - Accent3 5 3 3 3" xfId="12906" xr:uid="{00000000-0005-0000-0000-0000875F0000}"/>
    <cellStyle name="40% - Accent3 5 3 3 3 2" xfId="32738" xr:uid="{00000000-0005-0000-0000-0000885F0000}"/>
    <cellStyle name="40% - Accent3 5 3 3 4" xfId="22824" xr:uid="{00000000-0005-0000-0000-0000895F0000}"/>
    <cellStyle name="40% - Accent3 5 3 4" xfId="2364" xr:uid="{00000000-0005-0000-0000-00008A5F0000}"/>
    <cellStyle name="40% - Accent3 5 3 4 2" xfId="7331" xr:uid="{00000000-0005-0000-0000-00008B5F0000}"/>
    <cellStyle name="40% - Accent3 5 3 4 2 2" xfId="17245" xr:uid="{00000000-0005-0000-0000-00008C5F0000}"/>
    <cellStyle name="40% - Accent3 5 3 4 2 2 2" xfId="37077" xr:uid="{00000000-0005-0000-0000-00008D5F0000}"/>
    <cellStyle name="40% - Accent3 5 3 4 2 3" xfId="27163" xr:uid="{00000000-0005-0000-0000-00008E5F0000}"/>
    <cellStyle name="40% - Accent3 5 3 4 3" xfId="12288" xr:uid="{00000000-0005-0000-0000-00008F5F0000}"/>
    <cellStyle name="40% - Accent3 5 3 4 3 2" xfId="32120" xr:uid="{00000000-0005-0000-0000-0000905F0000}"/>
    <cellStyle name="40% - Accent3 5 3 4 4" xfId="22206" xr:uid="{00000000-0005-0000-0000-0000915F0000}"/>
    <cellStyle name="40% - Accent3 5 3 5" xfId="971" xr:uid="{00000000-0005-0000-0000-0000925F0000}"/>
    <cellStyle name="40% - Accent3 5 3 5 2" xfId="5947" xr:uid="{00000000-0005-0000-0000-0000935F0000}"/>
    <cellStyle name="40% - Accent3 5 3 5 2 2" xfId="15861" xr:uid="{00000000-0005-0000-0000-0000945F0000}"/>
    <cellStyle name="40% - Accent3 5 3 5 2 2 2" xfId="35693" xr:uid="{00000000-0005-0000-0000-0000955F0000}"/>
    <cellStyle name="40% - Accent3 5 3 5 2 3" xfId="25779" xr:uid="{00000000-0005-0000-0000-0000965F0000}"/>
    <cellStyle name="40% - Accent3 5 3 5 3" xfId="10904" xr:uid="{00000000-0005-0000-0000-0000975F0000}"/>
    <cellStyle name="40% - Accent3 5 3 5 3 2" xfId="30736" xr:uid="{00000000-0005-0000-0000-0000985F0000}"/>
    <cellStyle name="40% - Accent3 5 3 5 4" xfId="20822" xr:uid="{00000000-0005-0000-0000-0000995F0000}"/>
    <cellStyle name="40% - Accent3 5 3 6" xfId="4272" xr:uid="{00000000-0005-0000-0000-00009A5F0000}"/>
    <cellStyle name="40% - Accent3 5 3 6 2" xfId="9229" xr:uid="{00000000-0005-0000-0000-00009B5F0000}"/>
    <cellStyle name="40% - Accent3 5 3 6 2 2" xfId="19143" xr:uid="{00000000-0005-0000-0000-00009C5F0000}"/>
    <cellStyle name="40% - Accent3 5 3 6 2 2 2" xfId="38975" xr:uid="{00000000-0005-0000-0000-00009D5F0000}"/>
    <cellStyle name="40% - Accent3 5 3 6 2 3" xfId="29061" xr:uid="{00000000-0005-0000-0000-00009E5F0000}"/>
    <cellStyle name="40% - Accent3 5 3 6 3" xfId="14186" xr:uid="{00000000-0005-0000-0000-00009F5F0000}"/>
    <cellStyle name="40% - Accent3 5 3 6 3 2" xfId="34018" xr:uid="{00000000-0005-0000-0000-0000A05F0000}"/>
    <cellStyle name="40% - Accent3 5 3 6 4" xfId="24104" xr:uid="{00000000-0005-0000-0000-0000A15F0000}"/>
    <cellStyle name="40% - Accent3 5 3 7" xfId="4830" xr:uid="{00000000-0005-0000-0000-0000A25F0000}"/>
    <cellStyle name="40% - Accent3 5 3 7 2" xfId="9787" xr:uid="{00000000-0005-0000-0000-0000A35F0000}"/>
    <cellStyle name="40% - Accent3 5 3 7 2 2" xfId="19701" xr:uid="{00000000-0005-0000-0000-0000A45F0000}"/>
    <cellStyle name="40% - Accent3 5 3 7 2 2 2" xfId="39533" xr:uid="{00000000-0005-0000-0000-0000A55F0000}"/>
    <cellStyle name="40% - Accent3 5 3 7 2 3" xfId="29619" xr:uid="{00000000-0005-0000-0000-0000A65F0000}"/>
    <cellStyle name="40% - Accent3 5 3 7 3" xfId="14744" xr:uid="{00000000-0005-0000-0000-0000A75F0000}"/>
    <cellStyle name="40% - Accent3 5 3 7 3 2" xfId="34576" xr:uid="{00000000-0005-0000-0000-0000A85F0000}"/>
    <cellStyle name="40% - Accent3 5 3 7 4" xfId="24662" xr:uid="{00000000-0005-0000-0000-0000A95F0000}"/>
    <cellStyle name="40% - Accent3 5 3 8" xfId="5388" xr:uid="{00000000-0005-0000-0000-0000AA5F0000}"/>
    <cellStyle name="40% - Accent3 5 3 8 2" xfId="15302" xr:uid="{00000000-0005-0000-0000-0000AB5F0000}"/>
    <cellStyle name="40% - Accent3 5 3 8 2 2" xfId="35134" xr:uid="{00000000-0005-0000-0000-0000AC5F0000}"/>
    <cellStyle name="40% - Accent3 5 3 8 3" xfId="25220" xr:uid="{00000000-0005-0000-0000-0000AD5F0000}"/>
    <cellStyle name="40% - Accent3 5 3 9" xfId="10345" xr:uid="{00000000-0005-0000-0000-0000AE5F0000}"/>
    <cellStyle name="40% - Accent3 5 3 9 2" xfId="30177" xr:uid="{00000000-0005-0000-0000-0000AF5F0000}"/>
    <cellStyle name="40% - Accent3 5 4" xfId="1282" xr:uid="{00000000-0005-0000-0000-0000B05F0000}"/>
    <cellStyle name="40% - Accent3 5 4 2" xfId="3295" xr:uid="{00000000-0005-0000-0000-0000B15F0000}"/>
    <cellStyle name="40% - Accent3 5 4 2 2" xfId="8252" xr:uid="{00000000-0005-0000-0000-0000B25F0000}"/>
    <cellStyle name="40% - Accent3 5 4 2 2 2" xfId="18166" xr:uid="{00000000-0005-0000-0000-0000B35F0000}"/>
    <cellStyle name="40% - Accent3 5 4 2 2 2 2" xfId="37998" xr:uid="{00000000-0005-0000-0000-0000B45F0000}"/>
    <cellStyle name="40% - Accent3 5 4 2 2 3" xfId="28084" xr:uid="{00000000-0005-0000-0000-0000B55F0000}"/>
    <cellStyle name="40% - Accent3 5 4 2 3" xfId="13209" xr:uid="{00000000-0005-0000-0000-0000B65F0000}"/>
    <cellStyle name="40% - Accent3 5 4 2 3 2" xfId="33041" xr:uid="{00000000-0005-0000-0000-0000B75F0000}"/>
    <cellStyle name="40% - Accent3 5 4 2 4" xfId="23127" xr:uid="{00000000-0005-0000-0000-0000B85F0000}"/>
    <cellStyle name="40% - Accent3 5 4 3" xfId="6250" xr:uid="{00000000-0005-0000-0000-0000B95F0000}"/>
    <cellStyle name="40% - Accent3 5 4 3 2" xfId="16164" xr:uid="{00000000-0005-0000-0000-0000BA5F0000}"/>
    <cellStyle name="40% - Accent3 5 4 3 2 2" xfId="35996" xr:uid="{00000000-0005-0000-0000-0000BB5F0000}"/>
    <cellStyle name="40% - Accent3 5 4 3 3" xfId="26082" xr:uid="{00000000-0005-0000-0000-0000BC5F0000}"/>
    <cellStyle name="40% - Accent3 5 4 4" xfId="11207" xr:uid="{00000000-0005-0000-0000-0000BD5F0000}"/>
    <cellStyle name="40% - Accent3 5 4 4 2" xfId="31039" xr:uid="{00000000-0005-0000-0000-0000BE5F0000}"/>
    <cellStyle name="40% - Accent3 5 4 5" xfId="21125" xr:uid="{00000000-0005-0000-0000-0000BF5F0000}"/>
    <cellStyle name="40% - Accent3 5 5" xfId="2710" xr:uid="{00000000-0005-0000-0000-0000C05F0000}"/>
    <cellStyle name="40% - Accent3 5 5 2" xfId="7670" xr:uid="{00000000-0005-0000-0000-0000C15F0000}"/>
    <cellStyle name="40% - Accent3 5 5 2 2" xfId="17584" xr:uid="{00000000-0005-0000-0000-0000C25F0000}"/>
    <cellStyle name="40% - Accent3 5 5 2 2 2" xfId="37416" xr:uid="{00000000-0005-0000-0000-0000C35F0000}"/>
    <cellStyle name="40% - Accent3 5 5 2 3" xfId="27502" xr:uid="{00000000-0005-0000-0000-0000C45F0000}"/>
    <cellStyle name="40% - Accent3 5 5 3" xfId="12627" xr:uid="{00000000-0005-0000-0000-0000C55F0000}"/>
    <cellStyle name="40% - Accent3 5 5 3 2" xfId="32459" xr:uid="{00000000-0005-0000-0000-0000C65F0000}"/>
    <cellStyle name="40% - Accent3 5 5 4" xfId="22545" xr:uid="{00000000-0005-0000-0000-0000C75F0000}"/>
    <cellStyle name="40% - Accent3 5 6" xfId="2005" xr:uid="{00000000-0005-0000-0000-0000C85F0000}"/>
    <cellStyle name="40% - Accent3 5 6 2" xfId="6972" xr:uid="{00000000-0005-0000-0000-0000C95F0000}"/>
    <cellStyle name="40% - Accent3 5 6 2 2" xfId="16886" xr:uid="{00000000-0005-0000-0000-0000CA5F0000}"/>
    <cellStyle name="40% - Accent3 5 6 2 2 2" xfId="36718" xr:uid="{00000000-0005-0000-0000-0000CB5F0000}"/>
    <cellStyle name="40% - Accent3 5 6 2 3" xfId="26804" xr:uid="{00000000-0005-0000-0000-0000CC5F0000}"/>
    <cellStyle name="40% - Accent3 5 6 3" xfId="11929" xr:uid="{00000000-0005-0000-0000-0000CD5F0000}"/>
    <cellStyle name="40% - Accent3 5 6 3 2" xfId="31761" xr:uid="{00000000-0005-0000-0000-0000CE5F0000}"/>
    <cellStyle name="40% - Accent3 5 6 4" xfId="21847" xr:uid="{00000000-0005-0000-0000-0000CF5F0000}"/>
    <cellStyle name="40% - Accent3 5 7" xfId="691" xr:uid="{00000000-0005-0000-0000-0000D05F0000}"/>
    <cellStyle name="40% - Accent3 5 7 2" xfId="5668" xr:uid="{00000000-0005-0000-0000-0000D15F0000}"/>
    <cellStyle name="40% - Accent3 5 7 2 2" xfId="15582" xr:uid="{00000000-0005-0000-0000-0000D25F0000}"/>
    <cellStyle name="40% - Accent3 5 7 2 2 2" xfId="35414" xr:uid="{00000000-0005-0000-0000-0000D35F0000}"/>
    <cellStyle name="40% - Accent3 5 7 2 3" xfId="25500" xr:uid="{00000000-0005-0000-0000-0000D45F0000}"/>
    <cellStyle name="40% - Accent3 5 7 3" xfId="10625" xr:uid="{00000000-0005-0000-0000-0000D55F0000}"/>
    <cellStyle name="40% - Accent3 5 7 3 2" xfId="30457" xr:uid="{00000000-0005-0000-0000-0000D65F0000}"/>
    <cellStyle name="40% - Accent3 5 7 4" xfId="20543" xr:uid="{00000000-0005-0000-0000-0000D75F0000}"/>
    <cellStyle name="40% - Accent3 5 8" xfId="3993" xr:uid="{00000000-0005-0000-0000-0000D85F0000}"/>
    <cellStyle name="40% - Accent3 5 8 2" xfId="8950" xr:uid="{00000000-0005-0000-0000-0000D95F0000}"/>
    <cellStyle name="40% - Accent3 5 8 2 2" xfId="18864" xr:uid="{00000000-0005-0000-0000-0000DA5F0000}"/>
    <cellStyle name="40% - Accent3 5 8 2 2 2" xfId="38696" xr:uid="{00000000-0005-0000-0000-0000DB5F0000}"/>
    <cellStyle name="40% - Accent3 5 8 2 3" xfId="28782" xr:uid="{00000000-0005-0000-0000-0000DC5F0000}"/>
    <cellStyle name="40% - Accent3 5 8 3" xfId="13907" xr:uid="{00000000-0005-0000-0000-0000DD5F0000}"/>
    <cellStyle name="40% - Accent3 5 8 3 2" xfId="33739" xr:uid="{00000000-0005-0000-0000-0000DE5F0000}"/>
    <cellStyle name="40% - Accent3 5 8 4" xfId="23825" xr:uid="{00000000-0005-0000-0000-0000DF5F0000}"/>
    <cellStyle name="40% - Accent3 5 9" xfId="4551" xr:uid="{00000000-0005-0000-0000-0000E05F0000}"/>
    <cellStyle name="40% - Accent3 5 9 2" xfId="9508" xr:uid="{00000000-0005-0000-0000-0000E15F0000}"/>
    <cellStyle name="40% - Accent3 5 9 2 2" xfId="19422" xr:uid="{00000000-0005-0000-0000-0000E25F0000}"/>
    <cellStyle name="40% - Accent3 5 9 2 2 2" xfId="39254" xr:uid="{00000000-0005-0000-0000-0000E35F0000}"/>
    <cellStyle name="40% - Accent3 5 9 2 3" xfId="29340" xr:uid="{00000000-0005-0000-0000-0000E45F0000}"/>
    <cellStyle name="40% - Accent3 5 9 3" xfId="14465" xr:uid="{00000000-0005-0000-0000-0000E55F0000}"/>
    <cellStyle name="40% - Accent3 5 9 3 2" xfId="34297" xr:uid="{00000000-0005-0000-0000-0000E65F0000}"/>
    <cellStyle name="40% - Accent3 5 9 4" xfId="24383" xr:uid="{00000000-0005-0000-0000-0000E75F0000}"/>
    <cellStyle name="40% - Accent3 6" xfId="201" xr:uid="{00000000-0005-0000-0000-0000E85F0000}"/>
    <cellStyle name="40% - Accent3 6 10" xfId="10139" xr:uid="{00000000-0005-0000-0000-0000E95F0000}"/>
    <cellStyle name="40% - Accent3 6 10 2" xfId="29971" xr:uid="{00000000-0005-0000-0000-0000EA5F0000}"/>
    <cellStyle name="40% - Accent3 6 11" xfId="20057" xr:uid="{00000000-0005-0000-0000-0000EB5F0000}"/>
    <cellStyle name="40% - Accent3 6 2" xfId="483" xr:uid="{00000000-0005-0000-0000-0000EC5F0000}"/>
    <cellStyle name="40% - Accent3 6 2 10" xfId="20336" xr:uid="{00000000-0005-0000-0000-0000ED5F0000}"/>
    <cellStyle name="40% - Accent3 6 2 2" xfId="1731" xr:uid="{00000000-0005-0000-0000-0000EE5F0000}"/>
    <cellStyle name="40% - Accent3 6 2 2 2" xfId="3744" xr:uid="{00000000-0005-0000-0000-0000EF5F0000}"/>
    <cellStyle name="40% - Accent3 6 2 2 2 2" xfId="8701" xr:uid="{00000000-0005-0000-0000-0000F05F0000}"/>
    <cellStyle name="40% - Accent3 6 2 2 2 2 2" xfId="18615" xr:uid="{00000000-0005-0000-0000-0000F15F0000}"/>
    <cellStyle name="40% - Accent3 6 2 2 2 2 2 2" xfId="38447" xr:uid="{00000000-0005-0000-0000-0000F25F0000}"/>
    <cellStyle name="40% - Accent3 6 2 2 2 2 3" xfId="28533" xr:uid="{00000000-0005-0000-0000-0000F35F0000}"/>
    <cellStyle name="40% - Accent3 6 2 2 2 3" xfId="13658" xr:uid="{00000000-0005-0000-0000-0000F45F0000}"/>
    <cellStyle name="40% - Accent3 6 2 2 2 3 2" xfId="33490" xr:uid="{00000000-0005-0000-0000-0000F55F0000}"/>
    <cellStyle name="40% - Accent3 6 2 2 2 4" xfId="23576" xr:uid="{00000000-0005-0000-0000-0000F65F0000}"/>
    <cellStyle name="40% - Accent3 6 2 2 3" xfId="6699" xr:uid="{00000000-0005-0000-0000-0000F75F0000}"/>
    <cellStyle name="40% - Accent3 6 2 2 3 2" xfId="16613" xr:uid="{00000000-0005-0000-0000-0000F85F0000}"/>
    <cellStyle name="40% - Accent3 6 2 2 3 2 2" xfId="36445" xr:uid="{00000000-0005-0000-0000-0000F95F0000}"/>
    <cellStyle name="40% - Accent3 6 2 2 3 3" xfId="26531" xr:uid="{00000000-0005-0000-0000-0000FA5F0000}"/>
    <cellStyle name="40% - Accent3 6 2 2 4" xfId="11656" xr:uid="{00000000-0005-0000-0000-0000FB5F0000}"/>
    <cellStyle name="40% - Accent3 6 2 2 4 2" xfId="31488" xr:uid="{00000000-0005-0000-0000-0000FC5F0000}"/>
    <cellStyle name="40% - Accent3 6 2 2 5" xfId="21574" xr:uid="{00000000-0005-0000-0000-0000FD5F0000}"/>
    <cellStyle name="40% - Accent3 6 2 3" xfId="3065" xr:uid="{00000000-0005-0000-0000-0000FE5F0000}"/>
    <cellStyle name="40% - Accent3 6 2 3 2" xfId="8022" xr:uid="{00000000-0005-0000-0000-0000FF5F0000}"/>
    <cellStyle name="40% - Accent3 6 2 3 2 2" xfId="17936" xr:uid="{00000000-0005-0000-0000-000000600000}"/>
    <cellStyle name="40% - Accent3 6 2 3 2 2 2" xfId="37768" xr:uid="{00000000-0005-0000-0000-000001600000}"/>
    <cellStyle name="40% - Accent3 6 2 3 2 3" xfId="27854" xr:uid="{00000000-0005-0000-0000-000002600000}"/>
    <cellStyle name="40% - Accent3 6 2 3 3" xfId="12979" xr:uid="{00000000-0005-0000-0000-000003600000}"/>
    <cellStyle name="40% - Accent3 6 2 3 3 2" xfId="32811" xr:uid="{00000000-0005-0000-0000-000004600000}"/>
    <cellStyle name="40% - Accent3 6 2 3 4" xfId="22897" xr:uid="{00000000-0005-0000-0000-000005600000}"/>
    <cellStyle name="40% - Accent3 6 2 4" xfId="2454" xr:uid="{00000000-0005-0000-0000-000006600000}"/>
    <cellStyle name="40% - Accent3 6 2 4 2" xfId="7421" xr:uid="{00000000-0005-0000-0000-000007600000}"/>
    <cellStyle name="40% - Accent3 6 2 4 2 2" xfId="17335" xr:uid="{00000000-0005-0000-0000-000008600000}"/>
    <cellStyle name="40% - Accent3 6 2 4 2 2 2" xfId="37167" xr:uid="{00000000-0005-0000-0000-000009600000}"/>
    <cellStyle name="40% - Accent3 6 2 4 2 3" xfId="27253" xr:uid="{00000000-0005-0000-0000-00000A600000}"/>
    <cellStyle name="40% - Accent3 6 2 4 3" xfId="12378" xr:uid="{00000000-0005-0000-0000-00000B600000}"/>
    <cellStyle name="40% - Accent3 6 2 4 3 2" xfId="32210" xr:uid="{00000000-0005-0000-0000-00000C600000}"/>
    <cellStyle name="40% - Accent3 6 2 4 4" xfId="22296" xr:uid="{00000000-0005-0000-0000-00000D600000}"/>
    <cellStyle name="40% - Accent3 6 2 5" xfId="1044" xr:uid="{00000000-0005-0000-0000-00000E600000}"/>
    <cellStyle name="40% - Accent3 6 2 5 2" xfId="6020" xr:uid="{00000000-0005-0000-0000-00000F600000}"/>
    <cellStyle name="40% - Accent3 6 2 5 2 2" xfId="15934" xr:uid="{00000000-0005-0000-0000-000010600000}"/>
    <cellStyle name="40% - Accent3 6 2 5 2 2 2" xfId="35766" xr:uid="{00000000-0005-0000-0000-000011600000}"/>
    <cellStyle name="40% - Accent3 6 2 5 2 3" xfId="25852" xr:uid="{00000000-0005-0000-0000-000012600000}"/>
    <cellStyle name="40% - Accent3 6 2 5 3" xfId="10977" xr:uid="{00000000-0005-0000-0000-000013600000}"/>
    <cellStyle name="40% - Accent3 6 2 5 3 2" xfId="30809" xr:uid="{00000000-0005-0000-0000-000014600000}"/>
    <cellStyle name="40% - Accent3 6 2 5 4" xfId="20895" xr:uid="{00000000-0005-0000-0000-000015600000}"/>
    <cellStyle name="40% - Accent3 6 2 6" xfId="4345" xr:uid="{00000000-0005-0000-0000-000016600000}"/>
    <cellStyle name="40% - Accent3 6 2 6 2" xfId="9302" xr:uid="{00000000-0005-0000-0000-000017600000}"/>
    <cellStyle name="40% - Accent3 6 2 6 2 2" xfId="19216" xr:uid="{00000000-0005-0000-0000-000018600000}"/>
    <cellStyle name="40% - Accent3 6 2 6 2 2 2" xfId="39048" xr:uid="{00000000-0005-0000-0000-000019600000}"/>
    <cellStyle name="40% - Accent3 6 2 6 2 3" xfId="29134" xr:uid="{00000000-0005-0000-0000-00001A600000}"/>
    <cellStyle name="40% - Accent3 6 2 6 3" xfId="14259" xr:uid="{00000000-0005-0000-0000-00001B600000}"/>
    <cellStyle name="40% - Accent3 6 2 6 3 2" xfId="34091" xr:uid="{00000000-0005-0000-0000-00001C600000}"/>
    <cellStyle name="40% - Accent3 6 2 6 4" xfId="24177" xr:uid="{00000000-0005-0000-0000-00001D600000}"/>
    <cellStyle name="40% - Accent3 6 2 7" xfId="4903" xr:uid="{00000000-0005-0000-0000-00001E600000}"/>
    <cellStyle name="40% - Accent3 6 2 7 2" xfId="9860" xr:uid="{00000000-0005-0000-0000-00001F600000}"/>
    <cellStyle name="40% - Accent3 6 2 7 2 2" xfId="19774" xr:uid="{00000000-0005-0000-0000-000020600000}"/>
    <cellStyle name="40% - Accent3 6 2 7 2 2 2" xfId="39606" xr:uid="{00000000-0005-0000-0000-000021600000}"/>
    <cellStyle name="40% - Accent3 6 2 7 2 3" xfId="29692" xr:uid="{00000000-0005-0000-0000-000022600000}"/>
    <cellStyle name="40% - Accent3 6 2 7 3" xfId="14817" xr:uid="{00000000-0005-0000-0000-000023600000}"/>
    <cellStyle name="40% - Accent3 6 2 7 3 2" xfId="34649" xr:uid="{00000000-0005-0000-0000-000024600000}"/>
    <cellStyle name="40% - Accent3 6 2 7 4" xfId="24735" xr:uid="{00000000-0005-0000-0000-000025600000}"/>
    <cellStyle name="40% - Accent3 6 2 8" xfId="5461" xr:uid="{00000000-0005-0000-0000-000026600000}"/>
    <cellStyle name="40% - Accent3 6 2 8 2" xfId="15375" xr:uid="{00000000-0005-0000-0000-000027600000}"/>
    <cellStyle name="40% - Accent3 6 2 8 2 2" xfId="35207" xr:uid="{00000000-0005-0000-0000-000028600000}"/>
    <cellStyle name="40% - Accent3 6 2 8 3" xfId="25293" xr:uid="{00000000-0005-0000-0000-000029600000}"/>
    <cellStyle name="40% - Accent3 6 2 9" xfId="10418" xr:uid="{00000000-0005-0000-0000-00002A600000}"/>
    <cellStyle name="40% - Accent3 6 2 9 2" xfId="30250" xr:uid="{00000000-0005-0000-0000-00002B600000}"/>
    <cellStyle name="40% - Accent3 6 3" xfId="1372" xr:uid="{00000000-0005-0000-0000-00002C600000}"/>
    <cellStyle name="40% - Accent3 6 3 2" xfId="3385" xr:uid="{00000000-0005-0000-0000-00002D600000}"/>
    <cellStyle name="40% - Accent3 6 3 2 2" xfId="8342" xr:uid="{00000000-0005-0000-0000-00002E600000}"/>
    <cellStyle name="40% - Accent3 6 3 2 2 2" xfId="18256" xr:uid="{00000000-0005-0000-0000-00002F600000}"/>
    <cellStyle name="40% - Accent3 6 3 2 2 2 2" xfId="38088" xr:uid="{00000000-0005-0000-0000-000030600000}"/>
    <cellStyle name="40% - Accent3 6 3 2 2 3" xfId="28174" xr:uid="{00000000-0005-0000-0000-000031600000}"/>
    <cellStyle name="40% - Accent3 6 3 2 3" xfId="13299" xr:uid="{00000000-0005-0000-0000-000032600000}"/>
    <cellStyle name="40% - Accent3 6 3 2 3 2" xfId="33131" xr:uid="{00000000-0005-0000-0000-000033600000}"/>
    <cellStyle name="40% - Accent3 6 3 2 4" xfId="23217" xr:uid="{00000000-0005-0000-0000-000034600000}"/>
    <cellStyle name="40% - Accent3 6 3 3" xfId="6340" xr:uid="{00000000-0005-0000-0000-000035600000}"/>
    <cellStyle name="40% - Accent3 6 3 3 2" xfId="16254" xr:uid="{00000000-0005-0000-0000-000036600000}"/>
    <cellStyle name="40% - Accent3 6 3 3 2 2" xfId="36086" xr:uid="{00000000-0005-0000-0000-000037600000}"/>
    <cellStyle name="40% - Accent3 6 3 3 3" xfId="26172" xr:uid="{00000000-0005-0000-0000-000038600000}"/>
    <cellStyle name="40% - Accent3 6 3 4" xfId="11297" xr:uid="{00000000-0005-0000-0000-000039600000}"/>
    <cellStyle name="40% - Accent3 6 3 4 2" xfId="31129" xr:uid="{00000000-0005-0000-0000-00003A600000}"/>
    <cellStyle name="40% - Accent3 6 3 5" xfId="21215" xr:uid="{00000000-0005-0000-0000-00003B600000}"/>
    <cellStyle name="40% - Accent3 6 4" xfId="2784" xr:uid="{00000000-0005-0000-0000-00003C600000}"/>
    <cellStyle name="40% - Accent3 6 4 2" xfId="7743" xr:uid="{00000000-0005-0000-0000-00003D600000}"/>
    <cellStyle name="40% - Accent3 6 4 2 2" xfId="17657" xr:uid="{00000000-0005-0000-0000-00003E600000}"/>
    <cellStyle name="40% - Accent3 6 4 2 2 2" xfId="37489" xr:uid="{00000000-0005-0000-0000-00003F600000}"/>
    <cellStyle name="40% - Accent3 6 4 2 3" xfId="27575" xr:uid="{00000000-0005-0000-0000-000040600000}"/>
    <cellStyle name="40% - Accent3 6 4 3" xfId="12700" xr:uid="{00000000-0005-0000-0000-000041600000}"/>
    <cellStyle name="40% - Accent3 6 4 3 2" xfId="32532" xr:uid="{00000000-0005-0000-0000-000042600000}"/>
    <cellStyle name="40% - Accent3 6 4 4" xfId="22618" xr:uid="{00000000-0005-0000-0000-000043600000}"/>
    <cellStyle name="40% - Accent3 6 5" xfId="2095" xr:uid="{00000000-0005-0000-0000-000044600000}"/>
    <cellStyle name="40% - Accent3 6 5 2" xfId="7062" xr:uid="{00000000-0005-0000-0000-000045600000}"/>
    <cellStyle name="40% - Accent3 6 5 2 2" xfId="16976" xr:uid="{00000000-0005-0000-0000-000046600000}"/>
    <cellStyle name="40% - Accent3 6 5 2 2 2" xfId="36808" xr:uid="{00000000-0005-0000-0000-000047600000}"/>
    <cellStyle name="40% - Accent3 6 5 2 3" xfId="26894" xr:uid="{00000000-0005-0000-0000-000048600000}"/>
    <cellStyle name="40% - Accent3 6 5 3" xfId="12019" xr:uid="{00000000-0005-0000-0000-000049600000}"/>
    <cellStyle name="40% - Accent3 6 5 3 2" xfId="31851" xr:uid="{00000000-0005-0000-0000-00004A600000}"/>
    <cellStyle name="40% - Accent3 6 5 4" xfId="21937" xr:uid="{00000000-0005-0000-0000-00004B600000}"/>
    <cellStyle name="40% - Accent3 6 6" xfId="764" xr:uid="{00000000-0005-0000-0000-00004C600000}"/>
    <cellStyle name="40% - Accent3 6 6 2" xfId="5741" xr:uid="{00000000-0005-0000-0000-00004D600000}"/>
    <cellStyle name="40% - Accent3 6 6 2 2" xfId="15655" xr:uid="{00000000-0005-0000-0000-00004E600000}"/>
    <cellStyle name="40% - Accent3 6 6 2 2 2" xfId="35487" xr:uid="{00000000-0005-0000-0000-00004F600000}"/>
    <cellStyle name="40% - Accent3 6 6 2 3" xfId="25573" xr:uid="{00000000-0005-0000-0000-000050600000}"/>
    <cellStyle name="40% - Accent3 6 6 3" xfId="10698" xr:uid="{00000000-0005-0000-0000-000051600000}"/>
    <cellStyle name="40% - Accent3 6 6 3 2" xfId="30530" xr:uid="{00000000-0005-0000-0000-000052600000}"/>
    <cellStyle name="40% - Accent3 6 6 4" xfId="20616" xr:uid="{00000000-0005-0000-0000-000053600000}"/>
    <cellStyle name="40% - Accent3 6 7" xfId="4066" xr:uid="{00000000-0005-0000-0000-000054600000}"/>
    <cellStyle name="40% - Accent3 6 7 2" xfId="9023" xr:uid="{00000000-0005-0000-0000-000055600000}"/>
    <cellStyle name="40% - Accent3 6 7 2 2" xfId="18937" xr:uid="{00000000-0005-0000-0000-000056600000}"/>
    <cellStyle name="40% - Accent3 6 7 2 2 2" xfId="38769" xr:uid="{00000000-0005-0000-0000-000057600000}"/>
    <cellStyle name="40% - Accent3 6 7 2 3" xfId="28855" xr:uid="{00000000-0005-0000-0000-000058600000}"/>
    <cellStyle name="40% - Accent3 6 7 3" xfId="13980" xr:uid="{00000000-0005-0000-0000-000059600000}"/>
    <cellStyle name="40% - Accent3 6 7 3 2" xfId="33812" xr:uid="{00000000-0005-0000-0000-00005A600000}"/>
    <cellStyle name="40% - Accent3 6 7 4" xfId="23898" xr:uid="{00000000-0005-0000-0000-00005B600000}"/>
    <cellStyle name="40% - Accent3 6 8" xfId="4624" xr:uid="{00000000-0005-0000-0000-00005C600000}"/>
    <cellStyle name="40% - Accent3 6 8 2" xfId="9581" xr:uid="{00000000-0005-0000-0000-00005D600000}"/>
    <cellStyle name="40% - Accent3 6 8 2 2" xfId="19495" xr:uid="{00000000-0005-0000-0000-00005E600000}"/>
    <cellStyle name="40% - Accent3 6 8 2 2 2" xfId="39327" xr:uid="{00000000-0005-0000-0000-00005F600000}"/>
    <cellStyle name="40% - Accent3 6 8 2 3" xfId="29413" xr:uid="{00000000-0005-0000-0000-000060600000}"/>
    <cellStyle name="40% - Accent3 6 8 3" xfId="14538" xr:uid="{00000000-0005-0000-0000-000061600000}"/>
    <cellStyle name="40% - Accent3 6 8 3 2" xfId="34370" xr:uid="{00000000-0005-0000-0000-000062600000}"/>
    <cellStyle name="40% - Accent3 6 8 4" xfId="24456" xr:uid="{00000000-0005-0000-0000-000063600000}"/>
    <cellStyle name="40% - Accent3 6 9" xfId="5182" xr:uid="{00000000-0005-0000-0000-000064600000}"/>
    <cellStyle name="40% - Accent3 6 9 2" xfId="15096" xr:uid="{00000000-0005-0000-0000-000065600000}"/>
    <cellStyle name="40% - Accent3 6 9 2 2" xfId="34928" xr:uid="{00000000-0005-0000-0000-000066600000}"/>
    <cellStyle name="40% - Accent3 6 9 3" xfId="25014" xr:uid="{00000000-0005-0000-0000-000067600000}"/>
    <cellStyle name="40% - Accent3 7" xfId="344" xr:uid="{00000000-0005-0000-0000-000068600000}"/>
    <cellStyle name="40% - Accent3 7 10" xfId="20197" xr:uid="{00000000-0005-0000-0000-000069600000}"/>
    <cellStyle name="40% - Accent3 7 2" xfId="1551" xr:uid="{00000000-0005-0000-0000-00006A600000}"/>
    <cellStyle name="40% - Accent3 7 2 2" xfId="3564" xr:uid="{00000000-0005-0000-0000-00006B600000}"/>
    <cellStyle name="40% - Accent3 7 2 2 2" xfId="8521" xr:uid="{00000000-0005-0000-0000-00006C600000}"/>
    <cellStyle name="40% - Accent3 7 2 2 2 2" xfId="18435" xr:uid="{00000000-0005-0000-0000-00006D600000}"/>
    <cellStyle name="40% - Accent3 7 2 2 2 2 2" xfId="38267" xr:uid="{00000000-0005-0000-0000-00006E600000}"/>
    <cellStyle name="40% - Accent3 7 2 2 2 3" xfId="28353" xr:uid="{00000000-0005-0000-0000-00006F600000}"/>
    <cellStyle name="40% - Accent3 7 2 2 3" xfId="13478" xr:uid="{00000000-0005-0000-0000-000070600000}"/>
    <cellStyle name="40% - Accent3 7 2 2 3 2" xfId="33310" xr:uid="{00000000-0005-0000-0000-000071600000}"/>
    <cellStyle name="40% - Accent3 7 2 2 4" xfId="23396" xr:uid="{00000000-0005-0000-0000-000072600000}"/>
    <cellStyle name="40% - Accent3 7 2 3" xfId="6519" xr:uid="{00000000-0005-0000-0000-000073600000}"/>
    <cellStyle name="40% - Accent3 7 2 3 2" xfId="16433" xr:uid="{00000000-0005-0000-0000-000074600000}"/>
    <cellStyle name="40% - Accent3 7 2 3 2 2" xfId="36265" xr:uid="{00000000-0005-0000-0000-000075600000}"/>
    <cellStyle name="40% - Accent3 7 2 3 3" xfId="26351" xr:uid="{00000000-0005-0000-0000-000076600000}"/>
    <cellStyle name="40% - Accent3 7 2 4" xfId="11476" xr:uid="{00000000-0005-0000-0000-000077600000}"/>
    <cellStyle name="40% - Accent3 7 2 4 2" xfId="31308" xr:uid="{00000000-0005-0000-0000-000078600000}"/>
    <cellStyle name="40% - Accent3 7 2 5" xfId="21394" xr:uid="{00000000-0005-0000-0000-000079600000}"/>
    <cellStyle name="40% - Accent3 7 3" xfId="2926" xr:uid="{00000000-0005-0000-0000-00007A600000}"/>
    <cellStyle name="40% - Accent3 7 3 2" xfId="7883" xr:uid="{00000000-0005-0000-0000-00007B600000}"/>
    <cellStyle name="40% - Accent3 7 3 2 2" xfId="17797" xr:uid="{00000000-0005-0000-0000-00007C600000}"/>
    <cellStyle name="40% - Accent3 7 3 2 2 2" xfId="37629" xr:uid="{00000000-0005-0000-0000-00007D600000}"/>
    <cellStyle name="40% - Accent3 7 3 2 3" xfId="27715" xr:uid="{00000000-0005-0000-0000-00007E600000}"/>
    <cellStyle name="40% - Accent3 7 3 3" xfId="12840" xr:uid="{00000000-0005-0000-0000-00007F600000}"/>
    <cellStyle name="40% - Accent3 7 3 3 2" xfId="32672" xr:uid="{00000000-0005-0000-0000-000080600000}"/>
    <cellStyle name="40% - Accent3 7 3 4" xfId="22758" xr:uid="{00000000-0005-0000-0000-000081600000}"/>
    <cellStyle name="40% - Accent3 7 4" xfId="2274" xr:uid="{00000000-0005-0000-0000-000082600000}"/>
    <cellStyle name="40% - Accent3 7 4 2" xfId="7241" xr:uid="{00000000-0005-0000-0000-000083600000}"/>
    <cellStyle name="40% - Accent3 7 4 2 2" xfId="17155" xr:uid="{00000000-0005-0000-0000-000084600000}"/>
    <cellStyle name="40% - Accent3 7 4 2 2 2" xfId="36987" xr:uid="{00000000-0005-0000-0000-000085600000}"/>
    <cellStyle name="40% - Accent3 7 4 2 3" xfId="27073" xr:uid="{00000000-0005-0000-0000-000086600000}"/>
    <cellStyle name="40% - Accent3 7 4 3" xfId="12198" xr:uid="{00000000-0005-0000-0000-000087600000}"/>
    <cellStyle name="40% - Accent3 7 4 3 2" xfId="32030" xr:uid="{00000000-0005-0000-0000-000088600000}"/>
    <cellStyle name="40% - Accent3 7 4 4" xfId="22116" xr:uid="{00000000-0005-0000-0000-000089600000}"/>
    <cellStyle name="40% - Accent3 7 5" xfId="905" xr:uid="{00000000-0005-0000-0000-00008A600000}"/>
    <cellStyle name="40% - Accent3 7 5 2" xfId="5881" xr:uid="{00000000-0005-0000-0000-00008B600000}"/>
    <cellStyle name="40% - Accent3 7 5 2 2" xfId="15795" xr:uid="{00000000-0005-0000-0000-00008C600000}"/>
    <cellStyle name="40% - Accent3 7 5 2 2 2" xfId="35627" xr:uid="{00000000-0005-0000-0000-00008D600000}"/>
    <cellStyle name="40% - Accent3 7 5 2 3" xfId="25713" xr:uid="{00000000-0005-0000-0000-00008E600000}"/>
    <cellStyle name="40% - Accent3 7 5 3" xfId="10838" xr:uid="{00000000-0005-0000-0000-00008F600000}"/>
    <cellStyle name="40% - Accent3 7 5 3 2" xfId="30670" xr:uid="{00000000-0005-0000-0000-000090600000}"/>
    <cellStyle name="40% - Accent3 7 5 4" xfId="20756" xr:uid="{00000000-0005-0000-0000-000091600000}"/>
    <cellStyle name="40% - Accent3 7 6" xfId="4206" xr:uid="{00000000-0005-0000-0000-000092600000}"/>
    <cellStyle name="40% - Accent3 7 6 2" xfId="9163" xr:uid="{00000000-0005-0000-0000-000093600000}"/>
    <cellStyle name="40% - Accent3 7 6 2 2" xfId="19077" xr:uid="{00000000-0005-0000-0000-000094600000}"/>
    <cellStyle name="40% - Accent3 7 6 2 2 2" xfId="38909" xr:uid="{00000000-0005-0000-0000-000095600000}"/>
    <cellStyle name="40% - Accent3 7 6 2 3" xfId="28995" xr:uid="{00000000-0005-0000-0000-000096600000}"/>
    <cellStyle name="40% - Accent3 7 6 3" xfId="14120" xr:uid="{00000000-0005-0000-0000-000097600000}"/>
    <cellStyle name="40% - Accent3 7 6 3 2" xfId="33952" xr:uid="{00000000-0005-0000-0000-000098600000}"/>
    <cellStyle name="40% - Accent3 7 6 4" xfId="24038" xr:uid="{00000000-0005-0000-0000-000099600000}"/>
    <cellStyle name="40% - Accent3 7 7" xfId="4764" xr:uid="{00000000-0005-0000-0000-00009A600000}"/>
    <cellStyle name="40% - Accent3 7 7 2" xfId="9721" xr:uid="{00000000-0005-0000-0000-00009B600000}"/>
    <cellStyle name="40% - Accent3 7 7 2 2" xfId="19635" xr:uid="{00000000-0005-0000-0000-00009C600000}"/>
    <cellStyle name="40% - Accent3 7 7 2 2 2" xfId="39467" xr:uid="{00000000-0005-0000-0000-00009D600000}"/>
    <cellStyle name="40% - Accent3 7 7 2 3" xfId="29553" xr:uid="{00000000-0005-0000-0000-00009E600000}"/>
    <cellStyle name="40% - Accent3 7 7 3" xfId="14678" xr:uid="{00000000-0005-0000-0000-00009F600000}"/>
    <cellStyle name="40% - Accent3 7 7 3 2" xfId="34510" xr:uid="{00000000-0005-0000-0000-0000A0600000}"/>
    <cellStyle name="40% - Accent3 7 7 4" xfId="24596" xr:uid="{00000000-0005-0000-0000-0000A1600000}"/>
    <cellStyle name="40% - Accent3 7 8" xfId="5322" xr:uid="{00000000-0005-0000-0000-0000A2600000}"/>
    <cellStyle name="40% - Accent3 7 8 2" xfId="15236" xr:uid="{00000000-0005-0000-0000-0000A3600000}"/>
    <cellStyle name="40% - Accent3 7 8 2 2" xfId="35068" xr:uid="{00000000-0005-0000-0000-0000A4600000}"/>
    <cellStyle name="40% - Accent3 7 8 3" xfId="25154" xr:uid="{00000000-0005-0000-0000-0000A5600000}"/>
    <cellStyle name="40% - Accent3 7 9" xfId="10279" xr:uid="{00000000-0005-0000-0000-0000A6600000}"/>
    <cellStyle name="40% - Accent3 7 9 2" xfId="30111" xr:uid="{00000000-0005-0000-0000-0000A7600000}"/>
    <cellStyle name="40% - Accent3 8" xfId="1185" xr:uid="{00000000-0005-0000-0000-0000A8600000}"/>
    <cellStyle name="40% - Accent3 8 2" xfId="3205" xr:uid="{00000000-0005-0000-0000-0000A9600000}"/>
    <cellStyle name="40% - Accent3 8 2 2" xfId="8162" xr:uid="{00000000-0005-0000-0000-0000AA600000}"/>
    <cellStyle name="40% - Accent3 8 2 2 2" xfId="18076" xr:uid="{00000000-0005-0000-0000-0000AB600000}"/>
    <cellStyle name="40% - Accent3 8 2 2 2 2" xfId="37908" xr:uid="{00000000-0005-0000-0000-0000AC600000}"/>
    <cellStyle name="40% - Accent3 8 2 2 3" xfId="27994" xr:uid="{00000000-0005-0000-0000-0000AD600000}"/>
    <cellStyle name="40% - Accent3 8 2 3" xfId="13119" xr:uid="{00000000-0005-0000-0000-0000AE600000}"/>
    <cellStyle name="40% - Accent3 8 2 3 2" xfId="32951" xr:uid="{00000000-0005-0000-0000-0000AF600000}"/>
    <cellStyle name="40% - Accent3 8 2 4" xfId="23037" xr:uid="{00000000-0005-0000-0000-0000B0600000}"/>
    <cellStyle name="40% - Accent3 8 3" xfId="6160" xr:uid="{00000000-0005-0000-0000-0000B1600000}"/>
    <cellStyle name="40% - Accent3 8 3 2" xfId="16074" xr:uid="{00000000-0005-0000-0000-0000B2600000}"/>
    <cellStyle name="40% - Accent3 8 3 2 2" xfId="35906" xr:uid="{00000000-0005-0000-0000-0000B3600000}"/>
    <cellStyle name="40% - Accent3 8 3 3" xfId="25992" xr:uid="{00000000-0005-0000-0000-0000B4600000}"/>
    <cellStyle name="40% - Accent3 8 4" xfId="11117" xr:uid="{00000000-0005-0000-0000-0000B5600000}"/>
    <cellStyle name="40% - Accent3 8 4 2" xfId="30949" xr:uid="{00000000-0005-0000-0000-0000B6600000}"/>
    <cellStyle name="40% - Accent3 8 5" xfId="21035" xr:uid="{00000000-0005-0000-0000-0000B7600000}"/>
    <cellStyle name="40% - Accent3 9" xfId="2639" xr:uid="{00000000-0005-0000-0000-0000B8600000}"/>
    <cellStyle name="40% - Accent3 9 2" xfId="7604" xr:uid="{00000000-0005-0000-0000-0000B9600000}"/>
    <cellStyle name="40% - Accent3 9 2 2" xfId="17518" xr:uid="{00000000-0005-0000-0000-0000BA600000}"/>
    <cellStyle name="40% - Accent3 9 2 2 2" xfId="37350" xr:uid="{00000000-0005-0000-0000-0000BB600000}"/>
    <cellStyle name="40% - Accent3 9 2 3" xfId="27436" xr:uid="{00000000-0005-0000-0000-0000BC600000}"/>
    <cellStyle name="40% - Accent3 9 3" xfId="12561" xr:uid="{00000000-0005-0000-0000-0000BD600000}"/>
    <cellStyle name="40% - Accent3 9 3 2" xfId="32393" xr:uid="{00000000-0005-0000-0000-0000BE600000}"/>
    <cellStyle name="40% - Accent3 9 4" xfId="22479" xr:uid="{00000000-0005-0000-0000-0000BF600000}"/>
    <cellStyle name="40% - Accent4" xfId="34" builtinId="43" customBuiltin="1"/>
    <cellStyle name="40% - Accent4 10" xfId="1917" xr:uid="{00000000-0005-0000-0000-0000C1600000}"/>
    <cellStyle name="40% - Accent4 10 2" xfId="6884" xr:uid="{00000000-0005-0000-0000-0000C2600000}"/>
    <cellStyle name="40% - Accent4 10 2 2" xfId="16798" xr:uid="{00000000-0005-0000-0000-0000C3600000}"/>
    <cellStyle name="40% - Accent4 10 2 2 2" xfId="36630" xr:uid="{00000000-0005-0000-0000-0000C4600000}"/>
    <cellStyle name="40% - Accent4 10 2 3" xfId="26716" xr:uid="{00000000-0005-0000-0000-0000C5600000}"/>
    <cellStyle name="40% - Accent4 10 3" xfId="11841" xr:uid="{00000000-0005-0000-0000-0000C6600000}"/>
    <cellStyle name="40% - Accent4 10 3 2" xfId="31673" xr:uid="{00000000-0005-0000-0000-0000C7600000}"/>
    <cellStyle name="40% - Accent4 10 4" xfId="21759" xr:uid="{00000000-0005-0000-0000-0000C8600000}"/>
    <cellStyle name="40% - Accent4 11" xfId="627" xr:uid="{00000000-0005-0000-0000-0000C9600000}"/>
    <cellStyle name="40% - Accent4 11 2" xfId="5604" xr:uid="{00000000-0005-0000-0000-0000CA600000}"/>
    <cellStyle name="40% - Accent4 11 2 2" xfId="15518" xr:uid="{00000000-0005-0000-0000-0000CB600000}"/>
    <cellStyle name="40% - Accent4 11 2 2 2" xfId="35350" xr:uid="{00000000-0005-0000-0000-0000CC600000}"/>
    <cellStyle name="40% - Accent4 11 2 3" xfId="25436" xr:uid="{00000000-0005-0000-0000-0000CD600000}"/>
    <cellStyle name="40% - Accent4 11 3" xfId="10561" xr:uid="{00000000-0005-0000-0000-0000CE600000}"/>
    <cellStyle name="40% - Accent4 11 3 2" xfId="30393" xr:uid="{00000000-0005-0000-0000-0000CF600000}"/>
    <cellStyle name="40% - Accent4 11 4" xfId="20479" xr:uid="{00000000-0005-0000-0000-0000D0600000}"/>
    <cellStyle name="40% - Accent4 12" xfId="3929" xr:uid="{00000000-0005-0000-0000-0000D1600000}"/>
    <cellStyle name="40% - Accent4 12 2" xfId="8886" xr:uid="{00000000-0005-0000-0000-0000D2600000}"/>
    <cellStyle name="40% - Accent4 12 2 2" xfId="18800" xr:uid="{00000000-0005-0000-0000-0000D3600000}"/>
    <cellStyle name="40% - Accent4 12 2 2 2" xfId="38632" xr:uid="{00000000-0005-0000-0000-0000D4600000}"/>
    <cellStyle name="40% - Accent4 12 2 3" xfId="28718" xr:uid="{00000000-0005-0000-0000-0000D5600000}"/>
    <cellStyle name="40% - Accent4 12 3" xfId="13843" xr:uid="{00000000-0005-0000-0000-0000D6600000}"/>
    <cellStyle name="40% - Accent4 12 3 2" xfId="33675" xr:uid="{00000000-0005-0000-0000-0000D7600000}"/>
    <cellStyle name="40% - Accent4 12 4" xfId="23761" xr:uid="{00000000-0005-0000-0000-0000D8600000}"/>
    <cellStyle name="40% - Accent4 13" xfId="4487" xr:uid="{00000000-0005-0000-0000-0000D9600000}"/>
    <cellStyle name="40% - Accent4 13 2" xfId="9444" xr:uid="{00000000-0005-0000-0000-0000DA600000}"/>
    <cellStyle name="40% - Accent4 13 2 2" xfId="19358" xr:uid="{00000000-0005-0000-0000-0000DB600000}"/>
    <cellStyle name="40% - Accent4 13 2 2 2" xfId="39190" xr:uid="{00000000-0005-0000-0000-0000DC600000}"/>
    <cellStyle name="40% - Accent4 13 2 3" xfId="29276" xr:uid="{00000000-0005-0000-0000-0000DD600000}"/>
    <cellStyle name="40% - Accent4 13 3" xfId="14401" xr:uid="{00000000-0005-0000-0000-0000DE600000}"/>
    <cellStyle name="40% - Accent4 13 3 2" xfId="34233" xr:uid="{00000000-0005-0000-0000-0000DF600000}"/>
    <cellStyle name="40% - Accent4 13 4" xfId="24319" xr:uid="{00000000-0005-0000-0000-0000E0600000}"/>
    <cellStyle name="40% - Accent4 14" xfId="5045" xr:uid="{00000000-0005-0000-0000-0000E1600000}"/>
    <cellStyle name="40% - Accent4 14 2" xfId="14959" xr:uid="{00000000-0005-0000-0000-0000E2600000}"/>
    <cellStyle name="40% - Accent4 14 2 2" xfId="34791" xr:uid="{00000000-0005-0000-0000-0000E3600000}"/>
    <cellStyle name="40% - Accent4 14 3" xfId="24877" xr:uid="{00000000-0005-0000-0000-0000E4600000}"/>
    <cellStyle name="40% - Accent4 15" xfId="10002" xr:uid="{00000000-0005-0000-0000-0000E5600000}"/>
    <cellStyle name="40% - Accent4 15 2" xfId="29834" xr:uid="{00000000-0005-0000-0000-0000E6600000}"/>
    <cellStyle name="40% - Accent4 16" xfId="19917" xr:uid="{00000000-0005-0000-0000-0000E7600000}"/>
    <cellStyle name="40% - Accent4 2" xfId="74" xr:uid="{00000000-0005-0000-0000-0000E8600000}"/>
    <cellStyle name="40% - Accent4 2 10" xfId="640" xr:uid="{00000000-0005-0000-0000-0000E9600000}"/>
    <cellStyle name="40% - Accent4 2 10 2" xfId="5617" xr:uid="{00000000-0005-0000-0000-0000EA600000}"/>
    <cellStyle name="40% - Accent4 2 10 2 2" xfId="15531" xr:uid="{00000000-0005-0000-0000-0000EB600000}"/>
    <cellStyle name="40% - Accent4 2 10 2 2 2" xfId="35363" xr:uid="{00000000-0005-0000-0000-0000EC600000}"/>
    <cellStyle name="40% - Accent4 2 10 2 3" xfId="25449" xr:uid="{00000000-0005-0000-0000-0000ED600000}"/>
    <cellStyle name="40% - Accent4 2 10 3" xfId="10574" xr:uid="{00000000-0005-0000-0000-0000EE600000}"/>
    <cellStyle name="40% - Accent4 2 10 3 2" xfId="30406" xr:uid="{00000000-0005-0000-0000-0000EF600000}"/>
    <cellStyle name="40% - Accent4 2 10 4" xfId="20492" xr:uid="{00000000-0005-0000-0000-0000F0600000}"/>
    <cellStyle name="40% - Accent4 2 11" xfId="3942" xr:uid="{00000000-0005-0000-0000-0000F1600000}"/>
    <cellStyle name="40% - Accent4 2 11 2" xfId="8899" xr:uid="{00000000-0005-0000-0000-0000F2600000}"/>
    <cellStyle name="40% - Accent4 2 11 2 2" xfId="18813" xr:uid="{00000000-0005-0000-0000-0000F3600000}"/>
    <cellStyle name="40% - Accent4 2 11 2 2 2" xfId="38645" xr:uid="{00000000-0005-0000-0000-0000F4600000}"/>
    <cellStyle name="40% - Accent4 2 11 2 3" xfId="28731" xr:uid="{00000000-0005-0000-0000-0000F5600000}"/>
    <cellStyle name="40% - Accent4 2 11 3" xfId="13856" xr:uid="{00000000-0005-0000-0000-0000F6600000}"/>
    <cellStyle name="40% - Accent4 2 11 3 2" xfId="33688" xr:uid="{00000000-0005-0000-0000-0000F7600000}"/>
    <cellStyle name="40% - Accent4 2 11 4" xfId="23774" xr:uid="{00000000-0005-0000-0000-0000F8600000}"/>
    <cellStyle name="40% - Accent4 2 12" xfId="4500" xr:uid="{00000000-0005-0000-0000-0000F9600000}"/>
    <cellStyle name="40% - Accent4 2 12 2" xfId="9457" xr:uid="{00000000-0005-0000-0000-0000FA600000}"/>
    <cellStyle name="40% - Accent4 2 12 2 2" xfId="19371" xr:uid="{00000000-0005-0000-0000-0000FB600000}"/>
    <cellStyle name="40% - Accent4 2 12 2 2 2" xfId="39203" xr:uid="{00000000-0005-0000-0000-0000FC600000}"/>
    <cellStyle name="40% - Accent4 2 12 2 3" xfId="29289" xr:uid="{00000000-0005-0000-0000-0000FD600000}"/>
    <cellStyle name="40% - Accent4 2 12 3" xfId="14414" xr:uid="{00000000-0005-0000-0000-0000FE600000}"/>
    <cellStyle name="40% - Accent4 2 12 3 2" xfId="34246" xr:uid="{00000000-0005-0000-0000-0000FF600000}"/>
    <cellStyle name="40% - Accent4 2 12 4" xfId="24332" xr:uid="{00000000-0005-0000-0000-000000610000}"/>
    <cellStyle name="40% - Accent4 2 13" xfId="5058" xr:uid="{00000000-0005-0000-0000-000001610000}"/>
    <cellStyle name="40% - Accent4 2 13 2" xfId="14972" xr:uid="{00000000-0005-0000-0000-000002610000}"/>
    <cellStyle name="40% - Accent4 2 13 2 2" xfId="34804" xr:uid="{00000000-0005-0000-0000-000003610000}"/>
    <cellStyle name="40% - Accent4 2 13 3" xfId="24890" xr:uid="{00000000-0005-0000-0000-000004610000}"/>
    <cellStyle name="40% - Accent4 2 14" xfId="10015" xr:uid="{00000000-0005-0000-0000-000005610000}"/>
    <cellStyle name="40% - Accent4 2 14 2" xfId="29847" xr:uid="{00000000-0005-0000-0000-000006610000}"/>
    <cellStyle name="40% - Accent4 2 15" xfId="19933" xr:uid="{00000000-0005-0000-0000-000007610000}"/>
    <cellStyle name="40% - Accent4 2 2" xfId="113" xr:uid="{00000000-0005-0000-0000-000008610000}"/>
    <cellStyle name="40% - Accent4 2 2 10" xfId="4539" xr:uid="{00000000-0005-0000-0000-000009610000}"/>
    <cellStyle name="40% - Accent4 2 2 10 2" xfId="9496" xr:uid="{00000000-0005-0000-0000-00000A610000}"/>
    <cellStyle name="40% - Accent4 2 2 10 2 2" xfId="19410" xr:uid="{00000000-0005-0000-0000-00000B610000}"/>
    <cellStyle name="40% - Accent4 2 2 10 2 2 2" xfId="39242" xr:uid="{00000000-0005-0000-0000-00000C610000}"/>
    <cellStyle name="40% - Accent4 2 2 10 2 3" xfId="29328" xr:uid="{00000000-0005-0000-0000-00000D610000}"/>
    <cellStyle name="40% - Accent4 2 2 10 3" xfId="14453" xr:uid="{00000000-0005-0000-0000-00000E610000}"/>
    <cellStyle name="40% - Accent4 2 2 10 3 2" xfId="34285" xr:uid="{00000000-0005-0000-0000-00000F610000}"/>
    <cellStyle name="40% - Accent4 2 2 10 4" xfId="24371" xr:uid="{00000000-0005-0000-0000-000010610000}"/>
    <cellStyle name="40% - Accent4 2 2 11" xfId="5097" xr:uid="{00000000-0005-0000-0000-000011610000}"/>
    <cellStyle name="40% - Accent4 2 2 11 2" xfId="15011" xr:uid="{00000000-0005-0000-0000-000012610000}"/>
    <cellStyle name="40% - Accent4 2 2 11 2 2" xfId="34843" xr:uid="{00000000-0005-0000-0000-000013610000}"/>
    <cellStyle name="40% - Accent4 2 2 11 3" xfId="24929" xr:uid="{00000000-0005-0000-0000-000014610000}"/>
    <cellStyle name="40% - Accent4 2 2 12" xfId="10054" xr:uid="{00000000-0005-0000-0000-000015610000}"/>
    <cellStyle name="40% - Accent4 2 2 12 2" xfId="29886" xr:uid="{00000000-0005-0000-0000-000016610000}"/>
    <cellStyle name="40% - Accent4 2 2 13" xfId="19972" xr:uid="{00000000-0005-0000-0000-000017610000}"/>
    <cellStyle name="40% - Accent4 2 2 2" xfId="181" xr:uid="{00000000-0005-0000-0000-000018610000}"/>
    <cellStyle name="40% - Accent4 2 2 2 10" xfId="5163" xr:uid="{00000000-0005-0000-0000-000019610000}"/>
    <cellStyle name="40% - Accent4 2 2 2 10 2" xfId="15077" xr:uid="{00000000-0005-0000-0000-00001A610000}"/>
    <cellStyle name="40% - Accent4 2 2 2 10 2 2" xfId="34909" xr:uid="{00000000-0005-0000-0000-00001B610000}"/>
    <cellStyle name="40% - Accent4 2 2 2 10 3" xfId="24995" xr:uid="{00000000-0005-0000-0000-00001C610000}"/>
    <cellStyle name="40% - Accent4 2 2 2 11" xfId="10120" xr:uid="{00000000-0005-0000-0000-00001D610000}"/>
    <cellStyle name="40% - Accent4 2 2 2 11 2" xfId="29952" xr:uid="{00000000-0005-0000-0000-00001E610000}"/>
    <cellStyle name="40% - Accent4 2 2 2 12" xfId="20038" xr:uid="{00000000-0005-0000-0000-00001F610000}"/>
    <cellStyle name="40% - Accent4 2 2 2 2" xfId="321" xr:uid="{00000000-0005-0000-0000-000020610000}"/>
    <cellStyle name="40% - Accent4 2 2 2 2 10" xfId="10259" xr:uid="{00000000-0005-0000-0000-000021610000}"/>
    <cellStyle name="40% - Accent4 2 2 2 2 10 2" xfId="30091" xr:uid="{00000000-0005-0000-0000-000022610000}"/>
    <cellStyle name="40% - Accent4 2 2 2 2 11" xfId="20177" xr:uid="{00000000-0005-0000-0000-000023610000}"/>
    <cellStyle name="40% - Accent4 2 2 2 2 2" xfId="603" xr:uid="{00000000-0005-0000-0000-000024610000}"/>
    <cellStyle name="40% - Accent4 2 2 2 2 2 10" xfId="20456" xr:uid="{00000000-0005-0000-0000-000025610000}"/>
    <cellStyle name="40% - Accent4 2 2 2 2 2 2" xfId="1868" xr:uid="{00000000-0005-0000-0000-000026610000}"/>
    <cellStyle name="40% - Accent4 2 2 2 2 2 2 2" xfId="3881" xr:uid="{00000000-0005-0000-0000-000027610000}"/>
    <cellStyle name="40% - Accent4 2 2 2 2 2 2 2 2" xfId="8838" xr:uid="{00000000-0005-0000-0000-000028610000}"/>
    <cellStyle name="40% - Accent4 2 2 2 2 2 2 2 2 2" xfId="18752" xr:uid="{00000000-0005-0000-0000-000029610000}"/>
    <cellStyle name="40% - Accent4 2 2 2 2 2 2 2 2 2 2" xfId="38584" xr:uid="{00000000-0005-0000-0000-00002A610000}"/>
    <cellStyle name="40% - Accent4 2 2 2 2 2 2 2 2 3" xfId="28670" xr:uid="{00000000-0005-0000-0000-00002B610000}"/>
    <cellStyle name="40% - Accent4 2 2 2 2 2 2 2 3" xfId="13795" xr:uid="{00000000-0005-0000-0000-00002C610000}"/>
    <cellStyle name="40% - Accent4 2 2 2 2 2 2 2 3 2" xfId="33627" xr:uid="{00000000-0005-0000-0000-00002D610000}"/>
    <cellStyle name="40% - Accent4 2 2 2 2 2 2 2 4" xfId="23713" xr:uid="{00000000-0005-0000-0000-00002E610000}"/>
    <cellStyle name="40% - Accent4 2 2 2 2 2 2 3" xfId="6836" xr:uid="{00000000-0005-0000-0000-00002F610000}"/>
    <cellStyle name="40% - Accent4 2 2 2 2 2 2 3 2" xfId="16750" xr:uid="{00000000-0005-0000-0000-000030610000}"/>
    <cellStyle name="40% - Accent4 2 2 2 2 2 2 3 2 2" xfId="36582" xr:uid="{00000000-0005-0000-0000-000031610000}"/>
    <cellStyle name="40% - Accent4 2 2 2 2 2 2 3 3" xfId="26668" xr:uid="{00000000-0005-0000-0000-000032610000}"/>
    <cellStyle name="40% - Accent4 2 2 2 2 2 2 4" xfId="11793" xr:uid="{00000000-0005-0000-0000-000033610000}"/>
    <cellStyle name="40% - Accent4 2 2 2 2 2 2 4 2" xfId="31625" xr:uid="{00000000-0005-0000-0000-000034610000}"/>
    <cellStyle name="40% - Accent4 2 2 2 2 2 2 5" xfId="21711" xr:uid="{00000000-0005-0000-0000-000035610000}"/>
    <cellStyle name="40% - Accent4 2 2 2 2 2 3" xfId="3185" xr:uid="{00000000-0005-0000-0000-000036610000}"/>
    <cellStyle name="40% - Accent4 2 2 2 2 2 3 2" xfId="8142" xr:uid="{00000000-0005-0000-0000-000037610000}"/>
    <cellStyle name="40% - Accent4 2 2 2 2 2 3 2 2" xfId="18056" xr:uid="{00000000-0005-0000-0000-000038610000}"/>
    <cellStyle name="40% - Accent4 2 2 2 2 2 3 2 2 2" xfId="37888" xr:uid="{00000000-0005-0000-0000-000039610000}"/>
    <cellStyle name="40% - Accent4 2 2 2 2 2 3 2 3" xfId="27974" xr:uid="{00000000-0005-0000-0000-00003A610000}"/>
    <cellStyle name="40% - Accent4 2 2 2 2 2 3 3" xfId="13099" xr:uid="{00000000-0005-0000-0000-00003B610000}"/>
    <cellStyle name="40% - Accent4 2 2 2 2 2 3 3 2" xfId="32931" xr:uid="{00000000-0005-0000-0000-00003C610000}"/>
    <cellStyle name="40% - Accent4 2 2 2 2 2 3 4" xfId="23017" xr:uid="{00000000-0005-0000-0000-00003D610000}"/>
    <cellStyle name="40% - Accent4 2 2 2 2 2 4" xfId="2591" xr:uid="{00000000-0005-0000-0000-00003E610000}"/>
    <cellStyle name="40% - Accent4 2 2 2 2 2 4 2" xfId="7558" xr:uid="{00000000-0005-0000-0000-00003F610000}"/>
    <cellStyle name="40% - Accent4 2 2 2 2 2 4 2 2" xfId="17472" xr:uid="{00000000-0005-0000-0000-000040610000}"/>
    <cellStyle name="40% - Accent4 2 2 2 2 2 4 2 2 2" xfId="37304" xr:uid="{00000000-0005-0000-0000-000041610000}"/>
    <cellStyle name="40% - Accent4 2 2 2 2 2 4 2 3" xfId="27390" xr:uid="{00000000-0005-0000-0000-000042610000}"/>
    <cellStyle name="40% - Accent4 2 2 2 2 2 4 3" xfId="12515" xr:uid="{00000000-0005-0000-0000-000043610000}"/>
    <cellStyle name="40% - Accent4 2 2 2 2 2 4 3 2" xfId="32347" xr:uid="{00000000-0005-0000-0000-000044610000}"/>
    <cellStyle name="40% - Accent4 2 2 2 2 2 4 4" xfId="22433" xr:uid="{00000000-0005-0000-0000-000045610000}"/>
    <cellStyle name="40% - Accent4 2 2 2 2 2 5" xfId="1164" xr:uid="{00000000-0005-0000-0000-000046610000}"/>
    <cellStyle name="40% - Accent4 2 2 2 2 2 5 2" xfId="6140" xr:uid="{00000000-0005-0000-0000-000047610000}"/>
    <cellStyle name="40% - Accent4 2 2 2 2 2 5 2 2" xfId="16054" xr:uid="{00000000-0005-0000-0000-000048610000}"/>
    <cellStyle name="40% - Accent4 2 2 2 2 2 5 2 2 2" xfId="35886" xr:uid="{00000000-0005-0000-0000-000049610000}"/>
    <cellStyle name="40% - Accent4 2 2 2 2 2 5 2 3" xfId="25972" xr:uid="{00000000-0005-0000-0000-00004A610000}"/>
    <cellStyle name="40% - Accent4 2 2 2 2 2 5 3" xfId="11097" xr:uid="{00000000-0005-0000-0000-00004B610000}"/>
    <cellStyle name="40% - Accent4 2 2 2 2 2 5 3 2" xfId="30929" xr:uid="{00000000-0005-0000-0000-00004C610000}"/>
    <cellStyle name="40% - Accent4 2 2 2 2 2 5 4" xfId="21015" xr:uid="{00000000-0005-0000-0000-00004D610000}"/>
    <cellStyle name="40% - Accent4 2 2 2 2 2 6" xfId="4465" xr:uid="{00000000-0005-0000-0000-00004E610000}"/>
    <cellStyle name="40% - Accent4 2 2 2 2 2 6 2" xfId="9422" xr:uid="{00000000-0005-0000-0000-00004F610000}"/>
    <cellStyle name="40% - Accent4 2 2 2 2 2 6 2 2" xfId="19336" xr:uid="{00000000-0005-0000-0000-000050610000}"/>
    <cellStyle name="40% - Accent4 2 2 2 2 2 6 2 2 2" xfId="39168" xr:uid="{00000000-0005-0000-0000-000051610000}"/>
    <cellStyle name="40% - Accent4 2 2 2 2 2 6 2 3" xfId="29254" xr:uid="{00000000-0005-0000-0000-000052610000}"/>
    <cellStyle name="40% - Accent4 2 2 2 2 2 6 3" xfId="14379" xr:uid="{00000000-0005-0000-0000-000053610000}"/>
    <cellStyle name="40% - Accent4 2 2 2 2 2 6 3 2" xfId="34211" xr:uid="{00000000-0005-0000-0000-000054610000}"/>
    <cellStyle name="40% - Accent4 2 2 2 2 2 6 4" xfId="24297" xr:uid="{00000000-0005-0000-0000-000055610000}"/>
    <cellStyle name="40% - Accent4 2 2 2 2 2 7" xfId="5023" xr:uid="{00000000-0005-0000-0000-000056610000}"/>
    <cellStyle name="40% - Accent4 2 2 2 2 2 7 2" xfId="9980" xr:uid="{00000000-0005-0000-0000-000057610000}"/>
    <cellStyle name="40% - Accent4 2 2 2 2 2 7 2 2" xfId="19894" xr:uid="{00000000-0005-0000-0000-000058610000}"/>
    <cellStyle name="40% - Accent4 2 2 2 2 2 7 2 2 2" xfId="39726" xr:uid="{00000000-0005-0000-0000-000059610000}"/>
    <cellStyle name="40% - Accent4 2 2 2 2 2 7 2 3" xfId="29812" xr:uid="{00000000-0005-0000-0000-00005A610000}"/>
    <cellStyle name="40% - Accent4 2 2 2 2 2 7 3" xfId="14937" xr:uid="{00000000-0005-0000-0000-00005B610000}"/>
    <cellStyle name="40% - Accent4 2 2 2 2 2 7 3 2" xfId="34769" xr:uid="{00000000-0005-0000-0000-00005C610000}"/>
    <cellStyle name="40% - Accent4 2 2 2 2 2 7 4" xfId="24855" xr:uid="{00000000-0005-0000-0000-00005D610000}"/>
    <cellStyle name="40% - Accent4 2 2 2 2 2 8" xfId="5581" xr:uid="{00000000-0005-0000-0000-00005E610000}"/>
    <cellStyle name="40% - Accent4 2 2 2 2 2 8 2" xfId="15495" xr:uid="{00000000-0005-0000-0000-00005F610000}"/>
    <cellStyle name="40% - Accent4 2 2 2 2 2 8 2 2" xfId="35327" xr:uid="{00000000-0005-0000-0000-000060610000}"/>
    <cellStyle name="40% - Accent4 2 2 2 2 2 8 3" xfId="25413" xr:uid="{00000000-0005-0000-0000-000061610000}"/>
    <cellStyle name="40% - Accent4 2 2 2 2 2 9" xfId="10538" xr:uid="{00000000-0005-0000-0000-000062610000}"/>
    <cellStyle name="40% - Accent4 2 2 2 2 2 9 2" xfId="30370" xr:uid="{00000000-0005-0000-0000-000063610000}"/>
    <cellStyle name="40% - Accent4 2 2 2 2 3" xfId="1509" xr:uid="{00000000-0005-0000-0000-000064610000}"/>
    <cellStyle name="40% - Accent4 2 2 2 2 3 2" xfId="3522" xr:uid="{00000000-0005-0000-0000-000065610000}"/>
    <cellStyle name="40% - Accent4 2 2 2 2 3 2 2" xfId="8479" xr:uid="{00000000-0005-0000-0000-000066610000}"/>
    <cellStyle name="40% - Accent4 2 2 2 2 3 2 2 2" xfId="18393" xr:uid="{00000000-0005-0000-0000-000067610000}"/>
    <cellStyle name="40% - Accent4 2 2 2 2 3 2 2 2 2" xfId="38225" xr:uid="{00000000-0005-0000-0000-000068610000}"/>
    <cellStyle name="40% - Accent4 2 2 2 2 3 2 2 3" xfId="28311" xr:uid="{00000000-0005-0000-0000-000069610000}"/>
    <cellStyle name="40% - Accent4 2 2 2 2 3 2 3" xfId="13436" xr:uid="{00000000-0005-0000-0000-00006A610000}"/>
    <cellStyle name="40% - Accent4 2 2 2 2 3 2 3 2" xfId="33268" xr:uid="{00000000-0005-0000-0000-00006B610000}"/>
    <cellStyle name="40% - Accent4 2 2 2 2 3 2 4" xfId="23354" xr:uid="{00000000-0005-0000-0000-00006C610000}"/>
    <cellStyle name="40% - Accent4 2 2 2 2 3 3" xfId="6477" xr:uid="{00000000-0005-0000-0000-00006D610000}"/>
    <cellStyle name="40% - Accent4 2 2 2 2 3 3 2" xfId="16391" xr:uid="{00000000-0005-0000-0000-00006E610000}"/>
    <cellStyle name="40% - Accent4 2 2 2 2 3 3 2 2" xfId="36223" xr:uid="{00000000-0005-0000-0000-00006F610000}"/>
    <cellStyle name="40% - Accent4 2 2 2 2 3 3 3" xfId="26309" xr:uid="{00000000-0005-0000-0000-000070610000}"/>
    <cellStyle name="40% - Accent4 2 2 2 2 3 4" xfId="11434" xr:uid="{00000000-0005-0000-0000-000071610000}"/>
    <cellStyle name="40% - Accent4 2 2 2 2 3 4 2" xfId="31266" xr:uid="{00000000-0005-0000-0000-000072610000}"/>
    <cellStyle name="40% - Accent4 2 2 2 2 3 5" xfId="21352" xr:uid="{00000000-0005-0000-0000-000073610000}"/>
    <cellStyle name="40% - Accent4 2 2 2 2 4" xfId="2904" xr:uid="{00000000-0005-0000-0000-000074610000}"/>
    <cellStyle name="40% - Accent4 2 2 2 2 4 2" xfId="7863" xr:uid="{00000000-0005-0000-0000-000075610000}"/>
    <cellStyle name="40% - Accent4 2 2 2 2 4 2 2" xfId="17777" xr:uid="{00000000-0005-0000-0000-000076610000}"/>
    <cellStyle name="40% - Accent4 2 2 2 2 4 2 2 2" xfId="37609" xr:uid="{00000000-0005-0000-0000-000077610000}"/>
    <cellStyle name="40% - Accent4 2 2 2 2 4 2 3" xfId="27695" xr:uid="{00000000-0005-0000-0000-000078610000}"/>
    <cellStyle name="40% - Accent4 2 2 2 2 4 3" xfId="12820" xr:uid="{00000000-0005-0000-0000-000079610000}"/>
    <cellStyle name="40% - Accent4 2 2 2 2 4 3 2" xfId="32652" xr:uid="{00000000-0005-0000-0000-00007A610000}"/>
    <cellStyle name="40% - Accent4 2 2 2 2 4 4" xfId="22738" xr:uid="{00000000-0005-0000-0000-00007B610000}"/>
    <cellStyle name="40% - Accent4 2 2 2 2 5" xfId="2232" xr:uid="{00000000-0005-0000-0000-00007C610000}"/>
    <cellStyle name="40% - Accent4 2 2 2 2 5 2" xfId="7199" xr:uid="{00000000-0005-0000-0000-00007D610000}"/>
    <cellStyle name="40% - Accent4 2 2 2 2 5 2 2" xfId="17113" xr:uid="{00000000-0005-0000-0000-00007E610000}"/>
    <cellStyle name="40% - Accent4 2 2 2 2 5 2 2 2" xfId="36945" xr:uid="{00000000-0005-0000-0000-00007F610000}"/>
    <cellStyle name="40% - Accent4 2 2 2 2 5 2 3" xfId="27031" xr:uid="{00000000-0005-0000-0000-000080610000}"/>
    <cellStyle name="40% - Accent4 2 2 2 2 5 3" xfId="12156" xr:uid="{00000000-0005-0000-0000-000081610000}"/>
    <cellStyle name="40% - Accent4 2 2 2 2 5 3 2" xfId="31988" xr:uid="{00000000-0005-0000-0000-000082610000}"/>
    <cellStyle name="40% - Accent4 2 2 2 2 5 4" xfId="22074" xr:uid="{00000000-0005-0000-0000-000083610000}"/>
    <cellStyle name="40% - Accent4 2 2 2 2 6" xfId="884" xr:uid="{00000000-0005-0000-0000-000084610000}"/>
    <cellStyle name="40% - Accent4 2 2 2 2 6 2" xfId="5861" xr:uid="{00000000-0005-0000-0000-000085610000}"/>
    <cellStyle name="40% - Accent4 2 2 2 2 6 2 2" xfId="15775" xr:uid="{00000000-0005-0000-0000-000086610000}"/>
    <cellStyle name="40% - Accent4 2 2 2 2 6 2 2 2" xfId="35607" xr:uid="{00000000-0005-0000-0000-000087610000}"/>
    <cellStyle name="40% - Accent4 2 2 2 2 6 2 3" xfId="25693" xr:uid="{00000000-0005-0000-0000-000088610000}"/>
    <cellStyle name="40% - Accent4 2 2 2 2 6 3" xfId="10818" xr:uid="{00000000-0005-0000-0000-000089610000}"/>
    <cellStyle name="40% - Accent4 2 2 2 2 6 3 2" xfId="30650" xr:uid="{00000000-0005-0000-0000-00008A610000}"/>
    <cellStyle name="40% - Accent4 2 2 2 2 6 4" xfId="20736" xr:uid="{00000000-0005-0000-0000-00008B610000}"/>
    <cellStyle name="40% - Accent4 2 2 2 2 7" xfId="4186" xr:uid="{00000000-0005-0000-0000-00008C610000}"/>
    <cellStyle name="40% - Accent4 2 2 2 2 7 2" xfId="9143" xr:uid="{00000000-0005-0000-0000-00008D610000}"/>
    <cellStyle name="40% - Accent4 2 2 2 2 7 2 2" xfId="19057" xr:uid="{00000000-0005-0000-0000-00008E610000}"/>
    <cellStyle name="40% - Accent4 2 2 2 2 7 2 2 2" xfId="38889" xr:uid="{00000000-0005-0000-0000-00008F610000}"/>
    <cellStyle name="40% - Accent4 2 2 2 2 7 2 3" xfId="28975" xr:uid="{00000000-0005-0000-0000-000090610000}"/>
    <cellStyle name="40% - Accent4 2 2 2 2 7 3" xfId="14100" xr:uid="{00000000-0005-0000-0000-000091610000}"/>
    <cellStyle name="40% - Accent4 2 2 2 2 7 3 2" xfId="33932" xr:uid="{00000000-0005-0000-0000-000092610000}"/>
    <cellStyle name="40% - Accent4 2 2 2 2 7 4" xfId="24018" xr:uid="{00000000-0005-0000-0000-000093610000}"/>
    <cellStyle name="40% - Accent4 2 2 2 2 8" xfId="4744" xr:uid="{00000000-0005-0000-0000-000094610000}"/>
    <cellStyle name="40% - Accent4 2 2 2 2 8 2" xfId="9701" xr:uid="{00000000-0005-0000-0000-000095610000}"/>
    <cellStyle name="40% - Accent4 2 2 2 2 8 2 2" xfId="19615" xr:uid="{00000000-0005-0000-0000-000096610000}"/>
    <cellStyle name="40% - Accent4 2 2 2 2 8 2 2 2" xfId="39447" xr:uid="{00000000-0005-0000-0000-000097610000}"/>
    <cellStyle name="40% - Accent4 2 2 2 2 8 2 3" xfId="29533" xr:uid="{00000000-0005-0000-0000-000098610000}"/>
    <cellStyle name="40% - Accent4 2 2 2 2 8 3" xfId="14658" xr:uid="{00000000-0005-0000-0000-000099610000}"/>
    <cellStyle name="40% - Accent4 2 2 2 2 8 3 2" xfId="34490" xr:uid="{00000000-0005-0000-0000-00009A610000}"/>
    <cellStyle name="40% - Accent4 2 2 2 2 8 4" xfId="24576" xr:uid="{00000000-0005-0000-0000-00009B610000}"/>
    <cellStyle name="40% - Accent4 2 2 2 2 9" xfId="5302" xr:uid="{00000000-0005-0000-0000-00009C610000}"/>
    <cellStyle name="40% - Accent4 2 2 2 2 9 2" xfId="15216" xr:uid="{00000000-0005-0000-0000-00009D610000}"/>
    <cellStyle name="40% - Accent4 2 2 2 2 9 2 2" xfId="35048" xr:uid="{00000000-0005-0000-0000-00009E610000}"/>
    <cellStyle name="40% - Accent4 2 2 2 2 9 3" xfId="25134" xr:uid="{00000000-0005-0000-0000-00009F610000}"/>
    <cellStyle name="40% - Accent4 2 2 2 3" xfId="464" xr:uid="{00000000-0005-0000-0000-0000A0610000}"/>
    <cellStyle name="40% - Accent4 2 2 2 3 10" xfId="20317" xr:uid="{00000000-0005-0000-0000-0000A1610000}"/>
    <cellStyle name="40% - Accent4 2 2 2 3 2" xfId="1688" xr:uid="{00000000-0005-0000-0000-0000A2610000}"/>
    <cellStyle name="40% - Accent4 2 2 2 3 2 2" xfId="3701" xr:uid="{00000000-0005-0000-0000-0000A3610000}"/>
    <cellStyle name="40% - Accent4 2 2 2 3 2 2 2" xfId="8658" xr:uid="{00000000-0005-0000-0000-0000A4610000}"/>
    <cellStyle name="40% - Accent4 2 2 2 3 2 2 2 2" xfId="18572" xr:uid="{00000000-0005-0000-0000-0000A5610000}"/>
    <cellStyle name="40% - Accent4 2 2 2 3 2 2 2 2 2" xfId="38404" xr:uid="{00000000-0005-0000-0000-0000A6610000}"/>
    <cellStyle name="40% - Accent4 2 2 2 3 2 2 2 3" xfId="28490" xr:uid="{00000000-0005-0000-0000-0000A7610000}"/>
    <cellStyle name="40% - Accent4 2 2 2 3 2 2 3" xfId="13615" xr:uid="{00000000-0005-0000-0000-0000A8610000}"/>
    <cellStyle name="40% - Accent4 2 2 2 3 2 2 3 2" xfId="33447" xr:uid="{00000000-0005-0000-0000-0000A9610000}"/>
    <cellStyle name="40% - Accent4 2 2 2 3 2 2 4" xfId="23533" xr:uid="{00000000-0005-0000-0000-0000AA610000}"/>
    <cellStyle name="40% - Accent4 2 2 2 3 2 3" xfId="6656" xr:uid="{00000000-0005-0000-0000-0000AB610000}"/>
    <cellStyle name="40% - Accent4 2 2 2 3 2 3 2" xfId="16570" xr:uid="{00000000-0005-0000-0000-0000AC610000}"/>
    <cellStyle name="40% - Accent4 2 2 2 3 2 3 2 2" xfId="36402" xr:uid="{00000000-0005-0000-0000-0000AD610000}"/>
    <cellStyle name="40% - Accent4 2 2 2 3 2 3 3" xfId="26488" xr:uid="{00000000-0005-0000-0000-0000AE610000}"/>
    <cellStyle name="40% - Accent4 2 2 2 3 2 4" xfId="11613" xr:uid="{00000000-0005-0000-0000-0000AF610000}"/>
    <cellStyle name="40% - Accent4 2 2 2 3 2 4 2" xfId="31445" xr:uid="{00000000-0005-0000-0000-0000B0610000}"/>
    <cellStyle name="40% - Accent4 2 2 2 3 2 5" xfId="21531" xr:uid="{00000000-0005-0000-0000-0000B1610000}"/>
    <cellStyle name="40% - Accent4 2 2 2 3 3" xfId="3046" xr:uid="{00000000-0005-0000-0000-0000B2610000}"/>
    <cellStyle name="40% - Accent4 2 2 2 3 3 2" xfId="8003" xr:uid="{00000000-0005-0000-0000-0000B3610000}"/>
    <cellStyle name="40% - Accent4 2 2 2 3 3 2 2" xfId="17917" xr:uid="{00000000-0005-0000-0000-0000B4610000}"/>
    <cellStyle name="40% - Accent4 2 2 2 3 3 2 2 2" xfId="37749" xr:uid="{00000000-0005-0000-0000-0000B5610000}"/>
    <cellStyle name="40% - Accent4 2 2 2 3 3 2 3" xfId="27835" xr:uid="{00000000-0005-0000-0000-0000B6610000}"/>
    <cellStyle name="40% - Accent4 2 2 2 3 3 3" xfId="12960" xr:uid="{00000000-0005-0000-0000-0000B7610000}"/>
    <cellStyle name="40% - Accent4 2 2 2 3 3 3 2" xfId="32792" xr:uid="{00000000-0005-0000-0000-0000B8610000}"/>
    <cellStyle name="40% - Accent4 2 2 2 3 3 4" xfId="22878" xr:uid="{00000000-0005-0000-0000-0000B9610000}"/>
    <cellStyle name="40% - Accent4 2 2 2 3 4" xfId="2411" xr:uid="{00000000-0005-0000-0000-0000BA610000}"/>
    <cellStyle name="40% - Accent4 2 2 2 3 4 2" xfId="7378" xr:uid="{00000000-0005-0000-0000-0000BB610000}"/>
    <cellStyle name="40% - Accent4 2 2 2 3 4 2 2" xfId="17292" xr:uid="{00000000-0005-0000-0000-0000BC610000}"/>
    <cellStyle name="40% - Accent4 2 2 2 3 4 2 2 2" xfId="37124" xr:uid="{00000000-0005-0000-0000-0000BD610000}"/>
    <cellStyle name="40% - Accent4 2 2 2 3 4 2 3" xfId="27210" xr:uid="{00000000-0005-0000-0000-0000BE610000}"/>
    <cellStyle name="40% - Accent4 2 2 2 3 4 3" xfId="12335" xr:uid="{00000000-0005-0000-0000-0000BF610000}"/>
    <cellStyle name="40% - Accent4 2 2 2 3 4 3 2" xfId="32167" xr:uid="{00000000-0005-0000-0000-0000C0610000}"/>
    <cellStyle name="40% - Accent4 2 2 2 3 4 4" xfId="22253" xr:uid="{00000000-0005-0000-0000-0000C1610000}"/>
    <cellStyle name="40% - Accent4 2 2 2 3 5" xfId="1025" xr:uid="{00000000-0005-0000-0000-0000C2610000}"/>
    <cellStyle name="40% - Accent4 2 2 2 3 5 2" xfId="6001" xr:uid="{00000000-0005-0000-0000-0000C3610000}"/>
    <cellStyle name="40% - Accent4 2 2 2 3 5 2 2" xfId="15915" xr:uid="{00000000-0005-0000-0000-0000C4610000}"/>
    <cellStyle name="40% - Accent4 2 2 2 3 5 2 2 2" xfId="35747" xr:uid="{00000000-0005-0000-0000-0000C5610000}"/>
    <cellStyle name="40% - Accent4 2 2 2 3 5 2 3" xfId="25833" xr:uid="{00000000-0005-0000-0000-0000C6610000}"/>
    <cellStyle name="40% - Accent4 2 2 2 3 5 3" xfId="10958" xr:uid="{00000000-0005-0000-0000-0000C7610000}"/>
    <cellStyle name="40% - Accent4 2 2 2 3 5 3 2" xfId="30790" xr:uid="{00000000-0005-0000-0000-0000C8610000}"/>
    <cellStyle name="40% - Accent4 2 2 2 3 5 4" xfId="20876" xr:uid="{00000000-0005-0000-0000-0000C9610000}"/>
    <cellStyle name="40% - Accent4 2 2 2 3 6" xfId="4326" xr:uid="{00000000-0005-0000-0000-0000CA610000}"/>
    <cellStyle name="40% - Accent4 2 2 2 3 6 2" xfId="9283" xr:uid="{00000000-0005-0000-0000-0000CB610000}"/>
    <cellStyle name="40% - Accent4 2 2 2 3 6 2 2" xfId="19197" xr:uid="{00000000-0005-0000-0000-0000CC610000}"/>
    <cellStyle name="40% - Accent4 2 2 2 3 6 2 2 2" xfId="39029" xr:uid="{00000000-0005-0000-0000-0000CD610000}"/>
    <cellStyle name="40% - Accent4 2 2 2 3 6 2 3" xfId="29115" xr:uid="{00000000-0005-0000-0000-0000CE610000}"/>
    <cellStyle name="40% - Accent4 2 2 2 3 6 3" xfId="14240" xr:uid="{00000000-0005-0000-0000-0000CF610000}"/>
    <cellStyle name="40% - Accent4 2 2 2 3 6 3 2" xfId="34072" xr:uid="{00000000-0005-0000-0000-0000D0610000}"/>
    <cellStyle name="40% - Accent4 2 2 2 3 6 4" xfId="24158" xr:uid="{00000000-0005-0000-0000-0000D1610000}"/>
    <cellStyle name="40% - Accent4 2 2 2 3 7" xfId="4884" xr:uid="{00000000-0005-0000-0000-0000D2610000}"/>
    <cellStyle name="40% - Accent4 2 2 2 3 7 2" xfId="9841" xr:uid="{00000000-0005-0000-0000-0000D3610000}"/>
    <cellStyle name="40% - Accent4 2 2 2 3 7 2 2" xfId="19755" xr:uid="{00000000-0005-0000-0000-0000D4610000}"/>
    <cellStyle name="40% - Accent4 2 2 2 3 7 2 2 2" xfId="39587" xr:uid="{00000000-0005-0000-0000-0000D5610000}"/>
    <cellStyle name="40% - Accent4 2 2 2 3 7 2 3" xfId="29673" xr:uid="{00000000-0005-0000-0000-0000D6610000}"/>
    <cellStyle name="40% - Accent4 2 2 2 3 7 3" xfId="14798" xr:uid="{00000000-0005-0000-0000-0000D7610000}"/>
    <cellStyle name="40% - Accent4 2 2 2 3 7 3 2" xfId="34630" xr:uid="{00000000-0005-0000-0000-0000D8610000}"/>
    <cellStyle name="40% - Accent4 2 2 2 3 7 4" xfId="24716" xr:uid="{00000000-0005-0000-0000-0000D9610000}"/>
    <cellStyle name="40% - Accent4 2 2 2 3 8" xfId="5442" xr:uid="{00000000-0005-0000-0000-0000DA610000}"/>
    <cellStyle name="40% - Accent4 2 2 2 3 8 2" xfId="15356" xr:uid="{00000000-0005-0000-0000-0000DB610000}"/>
    <cellStyle name="40% - Accent4 2 2 2 3 8 2 2" xfId="35188" xr:uid="{00000000-0005-0000-0000-0000DC610000}"/>
    <cellStyle name="40% - Accent4 2 2 2 3 8 3" xfId="25274" xr:uid="{00000000-0005-0000-0000-0000DD610000}"/>
    <cellStyle name="40% - Accent4 2 2 2 3 9" xfId="10399" xr:uid="{00000000-0005-0000-0000-0000DE610000}"/>
    <cellStyle name="40% - Accent4 2 2 2 3 9 2" xfId="30231" xr:uid="{00000000-0005-0000-0000-0000DF610000}"/>
    <cellStyle name="40% - Accent4 2 2 2 4" xfId="1329" xr:uid="{00000000-0005-0000-0000-0000E0610000}"/>
    <cellStyle name="40% - Accent4 2 2 2 4 2" xfId="3342" xr:uid="{00000000-0005-0000-0000-0000E1610000}"/>
    <cellStyle name="40% - Accent4 2 2 2 4 2 2" xfId="8299" xr:uid="{00000000-0005-0000-0000-0000E2610000}"/>
    <cellStyle name="40% - Accent4 2 2 2 4 2 2 2" xfId="18213" xr:uid="{00000000-0005-0000-0000-0000E3610000}"/>
    <cellStyle name="40% - Accent4 2 2 2 4 2 2 2 2" xfId="38045" xr:uid="{00000000-0005-0000-0000-0000E4610000}"/>
    <cellStyle name="40% - Accent4 2 2 2 4 2 2 3" xfId="28131" xr:uid="{00000000-0005-0000-0000-0000E5610000}"/>
    <cellStyle name="40% - Accent4 2 2 2 4 2 3" xfId="13256" xr:uid="{00000000-0005-0000-0000-0000E6610000}"/>
    <cellStyle name="40% - Accent4 2 2 2 4 2 3 2" xfId="33088" xr:uid="{00000000-0005-0000-0000-0000E7610000}"/>
    <cellStyle name="40% - Accent4 2 2 2 4 2 4" xfId="23174" xr:uid="{00000000-0005-0000-0000-0000E8610000}"/>
    <cellStyle name="40% - Accent4 2 2 2 4 3" xfId="6297" xr:uid="{00000000-0005-0000-0000-0000E9610000}"/>
    <cellStyle name="40% - Accent4 2 2 2 4 3 2" xfId="16211" xr:uid="{00000000-0005-0000-0000-0000EA610000}"/>
    <cellStyle name="40% - Accent4 2 2 2 4 3 2 2" xfId="36043" xr:uid="{00000000-0005-0000-0000-0000EB610000}"/>
    <cellStyle name="40% - Accent4 2 2 2 4 3 3" xfId="26129" xr:uid="{00000000-0005-0000-0000-0000EC610000}"/>
    <cellStyle name="40% - Accent4 2 2 2 4 4" xfId="11254" xr:uid="{00000000-0005-0000-0000-0000ED610000}"/>
    <cellStyle name="40% - Accent4 2 2 2 4 4 2" xfId="31086" xr:uid="{00000000-0005-0000-0000-0000EE610000}"/>
    <cellStyle name="40% - Accent4 2 2 2 4 5" xfId="21172" xr:uid="{00000000-0005-0000-0000-0000EF610000}"/>
    <cellStyle name="40% - Accent4 2 2 2 5" xfId="2764" xr:uid="{00000000-0005-0000-0000-0000F0610000}"/>
    <cellStyle name="40% - Accent4 2 2 2 5 2" xfId="7724" xr:uid="{00000000-0005-0000-0000-0000F1610000}"/>
    <cellStyle name="40% - Accent4 2 2 2 5 2 2" xfId="17638" xr:uid="{00000000-0005-0000-0000-0000F2610000}"/>
    <cellStyle name="40% - Accent4 2 2 2 5 2 2 2" xfId="37470" xr:uid="{00000000-0005-0000-0000-0000F3610000}"/>
    <cellStyle name="40% - Accent4 2 2 2 5 2 3" xfId="27556" xr:uid="{00000000-0005-0000-0000-0000F4610000}"/>
    <cellStyle name="40% - Accent4 2 2 2 5 3" xfId="12681" xr:uid="{00000000-0005-0000-0000-0000F5610000}"/>
    <cellStyle name="40% - Accent4 2 2 2 5 3 2" xfId="32513" xr:uid="{00000000-0005-0000-0000-0000F6610000}"/>
    <cellStyle name="40% - Accent4 2 2 2 5 4" xfId="22599" xr:uid="{00000000-0005-0000-0000-0000F7610000}"/>
    <cellStyle name="40% - Accent4 2 2 2 6" xfId="2052" xr:uid="{00000000-0005-0000-0000-0000F8610000}"/>
    <cellStyle name="40% - Accent4 2 2 2 6 2" xfId="7019" xr:uid="{00000000-0005-0000-0000-0000F9610000}"/>
    <cellStyle name="40% - Accent4 2 2 2 6 2 2" xfId="16933" xr:uid="{00000000-0005-0000-0000-0000FA610000}"/>
    <cellStyle name="40% - Accent4 2 2 2 6 2 2 2" xfId="36765" xr:uid="{00000000-0005-0000-0000-0000FB610000}"/>
    <cellStyle name="40% - Accent4 2 2 2 6 2 3" xfId="26851" xr:uid="{00000000-0005-0000-0000-0000FC610000}"/>
    <cellStyle name="40% - Accent4 2 2 2 6 3" xfId="11976" xr:uid="{00000000-0005-0000-0000-0000FD610000}"/>
    <cellStyle name="40% - Accent4 2 2 2 6 3 2" xfId="31808" xr:uid="{00000000-0005-0000-0000-0000FE610000}"/>
    <cellStyle name="40% - Accent4 2 2 2 6 4" xfId="21894" xr:uid="{00000000-0005-0000-0000-0000FF610000}"/>
    <cellStyle name="40% - Accent4 2 2 2 7" xfId="745" xr:uid="{00000000-0005-0000-0000-000000620000}"/>
    <cellStyle name="40% - Accent4 2 2 2 7 2" xfId="5722" xr:uid="{00000000-0005-0000-0000-000001620000}"/>
    <cellStyle name="40% - Accent4 2 2 2 7 2 2" xfId="15636" xr:uid="{00000000-0005-0000-0000-000002620000}"/>
    <cellStyle name="40% - Accent4 2 2 2 7 2 2 2" xfId="35468" xr:uid="{00000000-0005-0000-0000-000003620000}"/>
    <cellStyle name="40% - Accent4 2 2 2 7 2 3" xfId="25554" xr:uid="{00000000-0005-0000-0000-000004620000}"/>
    <cellStyle name="40% - Accent4 2 2 2 7 3" xfId="10679" xr:uid="{00000000-0005-0000-0000-000005620000}"/>
    <cellStyle name="40% - Accent4 2 2 2 7 3 2" xfId="30511" xr:uid="{00000000-0005-0000-0000-000006620000}"/>
    <cellStyle name="40% - Accent4 2 2 2 7 4" xfId="20597" xr:uid="{00000000-0005-0000-0000-000007620000}"/>
    <cellStyle name="40% - Accent4 2 2 2 8" xfId="4047" xr:uid="{00000000-0005-0000-0000-000008620000}"/>
    <cellStyle name="40% - Accent4 2 2 2 8 2" xfId="9004" xr:uid="{00000000-0005-0000-0000-000009620000}"/>
    <cellStyle name="40% - Accent4 2 2 2 8 2 2" xfId="18918" xr:uid="{00000000-0005-0000-0000-00000A620000}"/>
    <cellStyle name="40% - Accent4 2 2 2 8 2 2 2" xfId="38750" xr:uid="{00000000-0005-0000-0000-00000B620000}"/>
    <cellStyle name="40% - Accent4 2 2 2 8 2 3" xfId="28836" xr:uid="{00000000-0005-0000-0000-00000C620000}"/>
    <cellStyle name="40% - Accent4 2 2 2 8 3" xfId="13961" xr:uid="{00000000-0005-0000-0000-00000D620000}"/>
    <cellStyle name="40% - Accent4 2 2 2 8 3 2" xfId="33793" xr:uid="{00000000-0005-0000-0000-00000E620000}"/>
    <cellStyle name="40% - Accent4 2 2 2 8 4" xfId="23879" xr:uid="{00000000-0005-0000-0000-00000F620000}"/>
    <cellStyle name="40% - Accent4 2 2 2 9" xfId="4605" xr:uid="{00000000-0005-0000-0000-000010620000}"/>
    <cellStyle name="40% - Accent4 2 2 2 9 2" xfId="9562" xr:uid="{00000000-0005-0000-0000-000011620000}"/>
    <cellStyle name="40% - Accent4 2 2 2 9 2 2" xfId="19476" xr:uid="{00000000-0005-0000-0000-000012620000}"/>
    <cellStyle name="40% - Accent4 2 2 2 9 2 2 2" xfId="39308" xr:uid="{00000000-0005-0000-0000-000013620000}"/>
    <cellStyle name="40% - Accent4 2 2 2 9 2 3" xfId="29394" xr:uid="{00000000-0005-0000-0000-000014620000}"/>
    <cellStyle name="40% - Accent4 2 2 2 9 3" xfId="14519" xr:uid="{00000000-0005-0000-0000-000015620000}"/>
    <cellStyle name="40% - Accent4 2 2 2 9 3 2" xfId="34351" xr:uid="{00000000-0005-0000-0000-000016620000}"/>
    <cellStyle name="40% - Accent4 2 2 2 9 4" xfId="24437" xr:uid="{00000000-0005-0000-0000-000017620000}"/>
    <cellStyle name="40% - Accent4 2 2 3" xfId="255" xr:uid="{00000000-0005-0000-0000-000018620000}"/>
    <cellStyle name="40% - Accent4 2 2 3 10" xfId="10193" xr:uid="{00000000-0005-0000-0000-000019620000}"/>
    <cellStyle name="40% - Accent4 2 2 3 10 2" xfId="30025" xr:uid="{00000000-0005-0000-0000-00001A620000}"/>
    <cellStyle name="40% - Accent4 2 2 3 11" xfId="20111" xr:uid="{00000000-0005-0000-0000-00001B620000}"/>
    <cellStyle name="40% - Accent4 2 2 3 2" xfId="537" xr:uid="{00000000-0005-0000-0000-00001C620000}"/>
    <cellStyle name="40% - Accent4 2 2 3 2 10" xfId="20390" xr:uid="{00000000-0005-0000-0000-00001D620000}"/>
    <cellStyle name="40% - Accent4 2 2 3 2 2" xfId="1778" xr:uid="{00000000-0005-0000-0000-00001E620000}"/>
    <cellStyle name="40% - Accent4 2 2 3 2 2 2" xfId="3791" xr:uid="{00000000-0005-0000-0000-00001F620000}"/>
    <cellStyle name="40% - Accent4 2 2 3 2 2 2 2" xfId="8748" xr:uid="{00000000-0005-0000-0000-000020620000}"/>
    <cellStyle name="40% - Accent4 2 2 3 2 2 2 2 2" xfId="18662" xr:uid="{00000000-0005-0000-0000-000021620000}"/>
    <cellStyle name="40% - Accent4 2 2 3 2 2 2 2 2 2" xfId="38494" xr:uid="{00000000-0005-0000-0000-000022620000}"/>
    <cellStyle name="40% - Accent4 2 2 3 2 2 2 2 3" xfId="28580" xr:uid="{00000000-0005-0000-0000-000023620000}"/>
    <cellStyle name="40% - Accent4 2 2 3 2 2 2 3" xfId="13705" xr:uid="{00000000-0005-0000-0000-000024620000}"/>
    <cellStyle name="40% - Accent4 2 2 3 2 2 2 3 2" xfId="33537" xr:uid="{00000000-0005-0000-0000-000025620000}"/>
    <cellStyle name="40% - Accent4 2 2 3 2 2 2 4" xfId="23623" xr:uid="{00000000-0005-0000-0000-000026620000}"/>
    <cellStyle name="40% - Accent4 2 2 3 2 2 3" xfId="6746" xr:uid="{00000000-0005-0000-0000-000027620000}"/>
    <cellStyle name="40% - Accent4 2 2 3 2 2 3 2" xfId="16660" xr:uid="{00000000-0005-0000-0000-000028620000}"/>
    <cellStyle name="40% - Accent4 2 2 3 2 2 3 2 2" xfId="36492" xr:uid="{00000000-0005-0000-0000-000029620000}"/>
    <cellStyle name="40% - Accent4 2 2 3 2 2 3 3" xfId="26578" xr:uid="{00000000-0005-0000-0000-00002A620000}"/>
    <cellStyle name="40% - Accent4 2 2 3 2 2 4" xfId="11703" xr:uid="{00000000-0005-0000-0000-00002B620000}"/>
    <cellStyle name="40% - Accent4 2 2 3 2 2 4 2" xfId="31535" xr:uid="{00000000-0005-0000-0000-00002C620000}"/>
    <cellStyle name="40% - Accent4 2 2 3 2 2 5" xfId="21621" xr:uid="{00000000-0005-0000-0000-00002D620000}"/>
    <cellStyle name="40% - Accent4 2 2 3 2 3" xfId="3119" xr:uid="{00000000-0005-0000-0000-00002E620000}"/>
    <cellStyle name="40% - Accent4 2 2 3 2 3 2" xfId="8076" xr:uid="{00000000-0005-0000-0000-00002F620000}"/>
    <cellStyle name="40% - Accent4 2 2 3 2 3 2 2" xfId="17990" xr:uid="{00000000-0005-0000-0000-000030620000}"/>
    <cellStyle name="40% - Accent4 2 2 3 2 3 2 2 2" xfId="37822" xr:uid="{00000000-0005-0000-0000-000031620000}"/>
    <cellStyle name="40% - Accent4 2 2 3 2 3 2 3" xfId="27908" xr:uid="{00000000-0005-0000-0000-000032620000}"/>
    <cellStyle name="40% - Accent4 2 2 3 2 3 3" xfId="13033" xr:uid="{00000000-0005-0000-0000-000033620000}"/>
    <cellStyle name="40% - Accent4 2 2 3 2 3 3 2" xfId="32865" xr:uid="{00000000-0005-0000-0000-000034620000}"/>
    <cellStyle name="40% - Accent4 2 2 3 2 3 4" xfId="22951" xr:uid="{00000000-0005-0000-0000-000035620000}"/>
    <cellStyle name="40% - Accent4 2 2 3 2 4" xfId="2501" xr:uid="{00000000-0005-0000-0000-000036620000}"/>
    <cellStyle name="40% - Accent4 2 2 3 2 4 2" xfId="7468" xr:uid="{00000000-0005-0000-0000-000037620000}"/>
    <cellStyle name="40% - Accent4 2 2 3 2 4 2 2" xfId="17382" xr:uid="{00000000-0005-0000-0000-000038620000}"/>
    <cellStyle name="40% - Accent4 2 2 3 2 4 2 2 2" xfId="37214" xr:uid="{00000000-0005-0000-0000-000039620000}"/>
    <cellStyle name="40% - Accent4 2 2 3 2 4 2 3" xfId="27300" xr:uid="{00000000-0005-0000-0000-00003A620000}"/>
    <cellStyle name="40% - Accent4 2 2 3 2 4 3" xfId="12425" xr:uid="{00000000-0005-0000-0000-00003B620000}"/>
    <cellStyle name="40% - Accent4 2 2 3 2 4 3 2" xfId="32257" xr:uid="{00000000-0005-0000-0000-00003C620000}"/>
    <cellStyle name="40% - Accent4 2 2 3 2 4 4" xfId="22343" xr:uid="{00000000-0005-0000-0000-00003D620000}"/>
    <cellStyle name="40% - Accent4 2 2 3 2 5" xfId="1098" xr:uid="{00000000-0005-0000-0000-00003E620000}"/>
    <cellStyle name="40% - Accent4 2 2 3 2 5 2" xfId="6074" xr:uid="{00000000-0005-0000-0000-00003F620000}"/>
    <cellStyle name="40% - Accent4 2 2 3 2 5 2 2" xfId="15988" xr:uid="{00000000-0005-0000-0000-000040620000}"/>
    <cellStyle name="40% - Accent4 2 2 3 2 5 2 2 2" xfId="35820" xr:uid="{00000000-0005-0000-0000-000041620000}"/>
    <cellStyle name="40% - Accent4 2 2 3 2 5 2 3" xfId="25906" xr:uid="{00000000-0005-0000-0000-000042620000}"/>
    <cellStyle name="40% - Accent4 2 2 3 2 5 3" xfId="11031" xr:uid="{00000000-0005-0000-0000-000043620000}"/>
    <cellStyle name="40% - Accent4 2 2 3 2 5 3 2" xfId="30863" xr:uid="{00000000-0005-0000-0000-000044620000}"/>
    <cellStyle name="40% - Accent4 2 2 3 2 5 4" xfId="20949" xr:uid="{00000000-0005-0000-0000-000045620000}"/>
    <cellStyle name="40% - Accent4 2 2 3 2 6" xfId="4399" xr:uid="{00000000-0005-0000-0000-000046620000}"/>
    <cellStyle name="40% - Accent4 2 2 3 2 6 2" xfId="9356" xr:uid="{00000000-0005-0000-0000-000047620000}"/>
    <cellStyle name="40% - Accent4 2 2 3 2 6 2 2" xfId="19270" xr:uid="{00000000-0005-0000-0000-000048620000}"/>
    <cellStyle name="40% - Accent4 2 2 3 2 6 2 2 2" xfId="39102" xr:uid="{00000000-0005-0000-0000-000049620000}"/>
    <cellStyle name="40% - Accent4 2 2 3 2 6 2 3" xfId="29188" xr:uid="{00000000-0005-0000-0000-00004A620000}"/>
    <cellStyle name="40% - Accent4 2 2 3 2 6 3" xfId="14313" xr:uid="{00000000-0005-0000-0000-00004B620000}"/>
    <cellStyle name="40% - Accent4 2 2 3 2 6 3 2" xfId="34145" xr:uid="{00000000-0005-0000-0000-00004C620000}"/>
    <cellStyle name="40% - Accent4 2 2 3 2 6 4" xfId="24231" xr:uid="{00000000-0005-0000-0000-00004D620000}"/>
    <cellStyle name="40% - Accent4 2 2 3 2 7" xfId="4957" xr:uid="{00000000-0005-0000-0000-00004E620000}"/>
    <cellStyle name="40% - Accent4 2 2 3 2 7 2" xfId="9914" xr:uid="{00000000-0005-0000-0000-00004F620000}"/>
    <cellStyle name="40% - Accent4 2 2 3 2 7 2 2" xfId="19828" xr:uid="{00000000-0005-0000-0000-000050620000}"/>
    <cellStyle name="40% - Accent4 2 2 3 2 7 2 2 2" xfId="39660" xr:uid="{00000000-0005-0000-0000-000051620000}"/>
    <cellStyle name="40% - Accent4 2 2 3 2 7 2 3" xfId="29746" xr:uid="{00000000-0005-0000-0000-000052620000}"/>
    <cellStyle name="40% - Accent4 2 2 3 2 7 3" xfId="14871" xr:uid="{00000000-0005-0000-0000-000053620000}"/>
    <cellStyle name="40% - Accent4 2 2 3 2 7 3 2" xfId="34703" xr:uid="{00000000-0005-0000-0000-000054620000}"/>
    <cellStyle name="40% - Accent4 2 2 3 2 7 4" xfId="24789" xr:uid="{00000000-0005-0000-0000-000055620000}"/>
    <cellStyle name="40% - Accent4 2 2 3 2 8" xfId="5515" xr:uid="{00000000-0005-0000-0000-000056620000}"/>
    <cellStyle name="40% - Accent4 2 2 3 2 8 2" xfId="15429" xr:uid="{00000000-0005-0000-0000-000057620000}"/>
    <cellStyle name="40% - Accent4 2 2 3 2 8 2 2" xfId="35261" xr:uid="{00000000-0005-0000-0000-000058620000}"/>
    <cellStyle name="40% - Accent4 2 2 3 2 8 3" xfId="25347" xr:uid="{00000000-0005-0000-0000-000059620000}"/>
    <cellStyle name="40% - Accent4 2 2 3 2 9" xfId="10472" xr:uid="{00000000-0005-0000-0000-00005A620000}"/>
    <cellStyle name="40% - Accent4 2 2 3 2 9 2" xfId="30304" xr:uid="{00000000-0005-0000-0000-00005B620000}"/>
    <cellStyle name="40% - Accent4 2 2 3 3" xfId="1419" xr:uid="{00000000-0005-0000-0000-00005C620000}"/>
    <cellStyle name="40% - Accent4 2 2 3 3 2" xfId="3432" xr:uid="{00000000-0005-0000-0000-00005D620000}"/>
    <cellStyle name="40% - Accent4 2 2 3 3 2 2" xfId="8389" xr:uid="{00000000-0005-0000-0000-00005E620000}"/>
    <cellStyle name="40% - Accent4 2 2 3 3 2 2 2" xfId="18303" xr:uid="{00000000-0005-0000-0000-00005F620000}"/>
    <cellStyle name="40% - Accent4 2 2 3 3 2 2 2 2" xfId="38135" xr:uid="{00000000-0005-0000-0000-000060620000}"/>
    <cellStyle name="40% - Accent4 2 2 3 3 2 2 3" xfId="28221" xr:uid="{00000000-0005-0000-0000-000061620000}"/>
    <cellStyle name="40% - Accent4 2 2 3 3 2 3" xfId="13346" xr:uid="{00000000-0005-0000-0000-000062620000}"/>
    <cellStyle name="40% - Accent4 2 2 3 3 2 3 2" xfId="33178" xr:uid="{00000000-0005-0000-0000-000063620000}"/>
    <cellStyle name="40% - Accent4 2 2 3 3 2 4" xfId="23264" xr:uid="{00000000-0005-0000-0000-000064620000}"/>
    <cellStyle name="40% - Accent4 2 2 3 3 3" xfId="6387" xr:uid="{00000000-0005-0000-0000-000065620000}"/>
    <cellStyle name="40% - Accent4 2 2 3 3 3 2" xfId="16301" xr:uid="{00000000-0005-0000-0000-000066620000}"/>
    <cellStyle name="40% - Accent4 2 2 3 3 3 2 2" xfId="36133" xr:uid="{00000000-0005-0000-0000-000067620000}"/>
    <cellStyle name="40% - Accent4 2 2 3 3 3 3" xfId="26219" xr:uid="{00000000-0005-0000-0000-000068620000}"/>
    <cellStyle name="40% - Accent4 2 2 3 3 4" xfId="11344" xr:uid="{00000000-0005-0000-0000-000069620000}"/>
    <cellStyle name="40% - Accent4 2 2 3 3 4 2" xfId="31176" xr:uid="{00000000-0005-0000-0000-00006A620000}"/>
    <cellStyle name="40% - Accent4 2 2 3 3 5" xfId="21262" xr:uid="{00000000-0005-0000-0000-00006B620000}"/>
    <cellStyle name="40% - Accent4 2 2 3 4" xfId="2838" xr:uid="{00000000-0005-0000-0000-00006C620000}"/>
    <cellStyle name="40% - Accent4 2 2 3 4 2" xfId="7797" xr:uid="{00000000-0005-0000-0000-00006D620000}"/>
    <cellStyle name="40% - Accent4 2 2 3 4 2 2" xfId="17711" xr:uid="{00000000-0005-0000-0000-00006E620000}"/>
    <cellStyle name="40% - Accent4 2 2 3 4 2 2 2" xfId="37543" xr:uid="{00000000-0005-0000-0000-00006F620000}"/>
    <cellStyle name="40% - Accent4 2 2 3 4 2 3" xfId="27629" xr:uid="{00000000-0005-0000-0000-000070620000}"/>
    <cellStyle name="40% - Accent4 2 2 3 4 3" xfId="12754" xr:uid="{00000000-0005-0000-0000-000071620000}"/>
    <cellStyle name="40% - Accent4 2 2 3 4 3 2" xfId="32586" xr:uid="{00000000-0005-0000-0000-000072620000}"/>
    <cellStyle name="40% - Accent4 2 2 3 4 4" xfId="22672" xr:uid="{00000000-0005-0000-0000-000073620000}"/>
    <cellStyle name="40% - Accent4 2 2 3 5" xfId="2142" xr:uid="{00000000-0005-0000-0000-000074620000}"/>
    <cellStyle name="40% - Accent4 2 2 3 5 2" xfId="7109" xr:uid="{00000000-0005-0000-0000-000075620000}"/>
    <cellStyle name="40% - Accent4 2 2 3 5 2 2" xfId="17023" xr:uid="{00000000-0005-0000-0000-000076620000}"/>
    <cellStyle name="40% - Accent4 2 2 3 5 2 2 2" xfId="36855" xr:uid="{00000000-0005-0000-0000-000077620000}"/>
    <cellStyle name="40% - Accent4 2 2 3 5 2 3" xfId="26941" xr:uid="{00000000-0005-0000-0000-000078620000}"/>
    <cellStyle name="40% - Accent4 2 2 3 5 3" xfId="12066" xr:uid="{00000000-0005-0000-0000-000079620000}"/>
    <cellStyle name="40% - Accent4 2 2 3 5 3 2" xfId="31898" xr:uid="{00000000-0005-0000-0000-00007A620000}"/>
    <cellStyle name="40% - Accent4 2 2 3 5 4" xfId="21984" xr:uid="{00000000-0005-0000-0000-00007B620000}"/>
    <cellStyle name="40% - Accent4 2 2 3 6" xfId="818" xr:uid="{00000000-0005-0000-0000-00007C620000}"/>
    <cellStyle name="40% - Accent4 2 2 3 6 2" xfId="5795" xr:uid="{00000000-0005-0000-0000-00007D620000}"/>
    <cellStyle name="40% - Accent4 2 2 3 6 2 2" xfId="15709" xr:uid="{00000000-0005-0000-0000-00007E620000}"/>
    <cellStyle name="40% - Accent4 2 2 3 6 2 2 2" xfId="35541" xr:uid="{00000000-0005-0000-0000-00007F620000}"/>
    <cellStyle name="40% - Accent4 2 2 3 6 2 3" xfId="25627" xr:uid="{00000000-0005-0000-0000-000080620000}"/>
    <cellStyle name="40% - Accent4 2 2 3 6 3" xfId="10752" xr:uid="{00000000-0005-0000-0000-000081620000}"/>
    <cellStyle name="40% - Accent4 2 2 3 6 3 2" xfId="30584" xr:uid="{00000000-0005-0000-0000-000082620000}"/>
    <cellStyle name="40% - Accent4 2 2 3 6 4" xfId="20670" xr:uid="{00000000-0005-0000-0000-000083620000}"/>
    <cellStyle name="40% - Accent4 2 2 3 7" xfId="4120" xr:uid="{00000000-0005-0000-0000-000084620000}"/>
    <cellStyle name="40% - Accent4 2 2 3 7 2" xfId="9077" xr:uid="{00000000-0005-0000-0000-000085620000}"/>
    <cellStyle name="40% - Accent4 2 2 3 7 2 2" xfId="18991" xr:uid="{00000000-0005-0000-0000-000086620000}"/>
    <cellStyle name="40% - Accent4 2 2 3 7 2 2 2" xfId="38823" xr:uid="{00000000-0005-0000-0000-000087620000}"/>
    <cellStyle name="40% - Accent4 2 2 3 7 2 3" xfId="28909" xr:uid="{00000000-0005-0000-0000-000088620000}"/>
    <cellStyle name="40% - Accent4 2 2 3 7 3" xfId="14034" xr:uid="{00000000-0005-0000-0000-000089620000}"/>
    <cellStyle name="40% - Accent4 2 2 3 7 3 2" xfId="33866" xr:uid="{00000000-0005-0000-0000-00008A620000}"/>
    <cellStyle name="40% - Accent4 2 2 3 7 4" xfId="23952" xr:uid="{00000000-0005-0000-0000-00008B620000}"/>
    <cellStyle name="40% - Accent4 2 2 3 8" xfId="4678" xr:uid="{00000000-0005-0000-0000-00008C620000}"/>
    <cellStyle name="40% - Accent4 2 2 3 8 2" xfId="9635" xr:uid="{00000000-0005-0000-0000-00008D620000}"/>
    <cellStyle name="40% - Accent4 2 2 3 8 2 2" xfId="19549" xr:uid="{00000000-0005-0000-0000-00008E620000}"/>
    <cellStyle name="40% - Accent4 2 2 3 8 2 2 2" xfId="39381" xr:uid="{00000000-0005-0000-0000-00008F620000}"/>
    <cellStyle name="40% - Accent4 2 2 3 8 2 3" xfId="29467" xr:uid="{00000000-0005-0000-0000-000090620000}"/>
    <cellStyle name="40% - Accent4 2 2 3 8 3" xfId="14592" xr:uid="{00000000-0005-0000-0000-000091620000}"/>
    <cellStyle name="40% - Accent4 2 2 3 8 3 2" xfId="34424" xr:uid="{00000000-0005-0000-0000-000092620000}"/>
    <cellStyle name="40% - Accent4 2 2 3 8 4" xfId="24510" xr:uid="{00000000-0005-0000-0000-000093620000}"/>
    <cellStyle name="40% - Accent4 2 2 3 9" xfId="5236" xr:uid="{00000000-0005-0000-0000-000094620000}"/>
    <cellStyle name="40% - Accent4 2 2 3 9 2" xfId="15150" xr:uid="{00000000-0005-0000-0000-000095620000}"/>
    <cellStyle name="40% - Accent4 2 2 3 9 2 2" xfId="34982" xr:uid="{00000000-0005-0000-0000-000096620000}"/>
    <cellStyle name="40% - Accent4 2 2 3 9 3" xfId="25068" xr:uid="{00000000-0005-0000-0000-000097620000}"/>
    <cellStyle name="40% - Accent4 2 2 4" xfId="398" xr:uid="{00000000-0005-0000-0000-000098620000}"/>
    <cellStyle name="40% - Accent4 2 2 4 10" xfId="20251" xr:uid="{00000000-0005-0000-0000-000099620000}"/>
    <cellStyle name="40% - Accent4 2 2 4 2" xfId="1598" xr:uid="{00000000-0005-0000-0000-00009A620000}"/>
    <cellStyle name="40% - Accent4 2 2 4 2 2" xfId="3611" xr:uid="{00000000-0005-0000-0000-00009B620000}"/>
    <cellStyle name="40% - Accent4 2 2 4 2 2 2" xfId="8568" xr:uid="{00000000-0005-0000-0000-00009C620000}"/>
    <cellStyle name="40% - Accent4 2 2 4 2 2 2 2" xfId="18482" xr:uid="{00000000-0005-0000-0000-00009D620000}"/>
    <cellStyle name="40% - Accent4 2 2 4 2 2 2 2 2" xfId="38314" xr:uid="{00000000-0005-0000-0000-00009E620000}"/>
    <cellStyle name="40% - Accent4 2 2 4 2 2 2 3" xfId="28400" xr:uid="{00000000-0005-0000-0000-00009F620000}"/>
    <cellStyle name="40% - Accent4 2 2 4 2 2 3" xfId="13525" xr:uid="{00000000-0005-0000-0000-0000A0620000}"/>
    <cellStyle name="40% - Accent4 2 2 4 2 2 3 2" xfId="33357" xr:uid="{00000000-0005-0000-0000-0000A1620000}"/>
    <cellStyle name="40% - Accent4 2 2 4 2 2 4" xfId="23443" xr:uid="{00000000-0005-0000-0000-0000A2620000}"/>
    <cellStyle name="40% - Accent4 2 2 4 2 3" xfId="6566" xr:uid="{00000000-0005-0000-0000-0000A3620000}"/>
    <cellStyle name="40% - Accent4 2 2 4 2 3 2" xfId="16480" xr:uid="{00000000-0005-0000-0000-0000A4620000}"/>
    <cellStyle name="40% - Accent4 2 2 4 2 3 2 2" xfId="36312" xr:uid="{00000000-0005-0000-0000-0000A5620000}"/>
    <cellStyle name="40% - Accent4 2 2 4 2 3 3" xfId="26398" xr:uid="{00000000-0005-0000-0000-0000A6620000}"/>
    <cellStyle name="40% - Accent4 2 2 4 2 4" xfId="11523" xr:uid="{00000000-0005-0000-0000-0000A7620000}"/>
    <cellStyle name="40% - Accent4 2 2 4 2 4 2" xfId="31355" xr:uid="{00000000-0005-0000-0000-0000A8620000}"/>
    <cellStyle name="40% - Accent4 2 2 4 2 5" xfId="21441" xr:uid="{00000000-0005-0000-0000-0000A9620000}"/>
    <cellStyle name="40% - Accent4 2 2 4 3" xfId="2980" xr:uid="{00000000-0005-0000-0000-0000AA620000}"/>
    <cellStyle name="40% - Accent4 2 2 4 3 2" xfId="7937" xr:uid="{00000000-0005-0000-0000-0000AB620000}"/>
    <cellStyle name="40% - Accent4 2 2 4 3 2 2" xfId="17851" xr:uid="{00000000-0005-0000-0000-0000AC620000}"/>
    <cellStyle name="40% - Accent4 2 2 4 3 2 2 2" xfId="37683" xr:uid="{00000000-0005-0000-0000-0000AD620000}"/>
    <cellStyle name="40% - Accent4 2 2 4 3 2 3" xfId="27769" xr:uid="{00000000-0005-0000-0000-0000AE620000}"/>
    <cellStyle name="40% - Accent4 2 2 4 3 3" xfId="12894" xr:uid="{00000000-0005-0000-0000-0000AF620000}"/>
    <cellStyle name="40% - Accent4 2 2 4 3 3 2" xfId="32726" xr:uid="{00000000-0005-0000-0000-0000B0620000}"/>
    <cellStyle name="40% - Accent4 2 2 4 3 4" xfId="22812" xr:uid="{00000000-0005-0000-0000-0000B1620000}"/>
    <cellStyle name="40% - Accent4 2 2 4 4" xfId="2321" xr:uid="{00000000-0005-0000-0000-0000B2620000}"/>
    <cellStyle name="40% - Accent4 2 2 4 4 2" xfId="7288" xr:uid="{00000000-0005-0000-0000-0000B3620000}"/>
    <cellStyle name="40% - Accent4 2 2 4 4 2 2" xfId="17202" xr:uid="{00000000-0005-0000-0000-0000B4620000}"/>
    <cellStyle name="40% - Accent4 2 2 4 4 2 2 2" xfId="37034" xr:uid="{00000000-0005-0000-0000-0000B5620000}"/>
    <cellStyle name="40% - Accent4 2 2 4 4 2 3" xfId="27120" xr:uid="{00000000-0005-0000-0000-0000B6620000}"/>
    <cellStyle name="40% - Accent4 2 2 4 4 3" xfId="12245" xr:uid="{00000000-0005-0000-0000-0000B7620000}"/>
    <cellStyle name="40% - Accent4 2 2 4 4 3 2" xfId="32077" xr:uid="{00000000-0005-0000-0000-0000B8620000}"/>
    <cellStyle name="40% - Accent4 2 2 4 4 4" xfId="22163" xr:uid="{00000000-0005-0000-0000-0000B9620000}"/>
    <cellStyle name="40% - Accent4 2 2 4 5" xfId="959" xr:uid="{00000000-0005-0000-0000-0000BA620000}"/>
    <cellStyle name="40% - Accent4 2 2 4 5 2" xfId="5935" xr:uid="{00000000-0005-0000-0000-0000BB620000}"/>
    <cellStyle name="40% - Accent4 2 2 4 5 2 2" xfId="15849" xr:uid="{00000000-0005-0000-0000-0000BC620000}"/>
    <cellStyle name="40% - Accent4 2 2 4 5 2 2 2" xfId="35681" xr:uid="{00000000-0005-0000-0000-0000BD620000}"/>
    <cellStyle name="40% - Accent4 2 2 4 5 2 3" xfId="25767" xr:uid="{00000000-0005-0000-0000-0000BE620000}"/>
    <cellStyle name="40% - Accent4 2 2 4 5 3" xfId="10892" xr:uid="{00000000-0005-0000-0000-0000BF620000}"/>
    <cellStyle name="40% - Accent4 2 2 4 5 3 2" xfId="30724" xr:uid="{00000000-0005-0000-0000-0000C0620000}"/>
    <cellStyle name="40% - Accent4 2 2 4 5 4" xfId="20810" xr:uid="{00000000-0005-0000-0000-0000C1620000}"/>
    <cellStyle name="40% - Accent4 2 2 4 6" xfId="4260" xr:uid="{00000000-0005-0000-0000-0000C2620000}"/>
    <cellStyle name="40% - Accent4 2 2 4 6 2" xfId="9217" xr:uid="{00000000-0005-0000-0000-0000C3620000}"/>
    <cellStyle name="40% - Accent4 2 2 4 6 2 2" xfId="19131" xr:uid="{00000000-0005-0000-0000-0000C4620000}"/>
    <cellStyle name="40% - Accent4 2 2 4 6 2 2 2" xfId="38963" xr:uid="{00000000-0005-0000-0000-0000C5620000}"/>
    <cellStyle name="40% - Accent4 2 2 4 6 2 3" xfId="29049" xr:uid="{00000000-0005-0000-0000-0000C6620000}"/>
    <cellStyle name="40% - Accent4 2 2 4 6 3" xfId="14174" xr:uid="{00000000-0005-0000-0000-0000C7620000}"/>
    <cellStyle name="40% - Accent4 2 2 4 6 3 2" xfId="34006" xr:uid="{00000000-0005-0000-0000-0000C8620000}"/>
    <cellStyle name="40% - Accent4 2 2 4 6 4" xfId="24092" xr:uid="{00000000-0005-0000-0000-0000C9620000}"/>
    <cellStyle name="40% - Accent4 2 2 4 7" xfId="4818" xr:uid="{00000000-0005-0000-0000-0000CA620000}"/>
    <cellStyle name="40% - Accent4 2 2 4 7 2" xfId="9775" xr:uid="{00000000-0005-0000-0000-0000CB620000}"/>
    <cellStyle name="40% - Accent4 2 2 4 7 2 2" xfId="19689" xr:uid="{00000000-0005-0000-0000-0000CC620000}"/>
    <cellStyle name="40% - Accent4 2 2 4 7 2 2 2" xfId="39521" xr:uid="{00000000-0005-0000-0000-0000CD620000}"/>
    <cellStyle name="40% - Accent4 2 2 4 7 2 3" xfId="29607" xr:uid="{00000000-0005-0000-0000-0000CE620000}"/>
    <cellStyle name="40% - Accent4 2 2 4 7 3" xfId="14732" xr:uid="{00000000-0005-0000-0000-0000CF620000}"/>
    <cellStyle name="40% - Accent4 2 2 4 7 3 2" xfId="34564" xr:uid="{00000000-0005-0000-0000-0000D0620000}"/>
    <cellStyle name="40% - Accent4 2 2 4 7 4" xfId="24650" xr:uid="{00000000-0005-0000-0000-0000D1620000}"/>
    <cellStyle name="40% - Accent4 2 2 4 8" xfId="5376" xr:uid="{00000000-0005-0000-0000-0000D2620000}"/>
    <cellStyle name="40% - Accent4 2 2 4 8 2" xfId="15290" xr:uid="{00000000-0005-0000-0000-0000D3620000}"/>
    <cellStyle name="40% - Accent4 2 2 4 8 2 2" xfId="35122" xr:uid="{00000000-0005-0000-0000-0000D4620000}"/>
    <cellStyle name="40% - Accent4 2 2 4 8 3" xfId="25208" xr:uid="{00000000-0005-0000-0000-0000D5620000}"/>
    <cellStyle name="40% - Accent4 2 2 4 9" xfId="10333" xr:uid="{00000000-0005-0000-0000-0000D6620000}"/>
    <cellStyle name="40% - Accent4 2 2 4 9 2" xfId="30165" xr:uid="{00000000-0005-0000-0000-0000D7620000}"/>
    <cellStyle name="40% - Accent4 2 2 5" xfId="1239" xr:uid="{00000000-0005-0000-0000-0000D8620000}"/>
    <cellStyle name="40% - Accent4 2 2 5 2" xfId="3252" xr:uid="{00000000-0005-0000-0000-0000D9620000}"/>
    <cellStyle name="40% - Accent4 2 2 5 2 2" xfId="8209" xr:uid="{00000000-0005-0000-0000-0000DA620000}"/>
    <cellStyle name="40% - Accent4 2 2 5 2 2 2" xfId="18123" xr:uid="{00000000-0005-0000-0000-0000DB620000}"/>
    <cellStyle name="40% - Accent4 2 2 5 2 2 2 2" xfId="37955" xr:uid="{00000000-0005-0000-0000-0000DC620000}"/>
    <cellStyle name="40% - Accent4 2 2 5 2 2 3" xfId="28041" xr:uid="{00000000-0005-0000-0000-0000DD620000}"/>
    <cellStyle name="40% - Accent4 2 2 5 2 3" xfId="13166" xr:uid="{00000000-0005-0000-0000-0000DE620000}"/>
    <cellStyle name="40% - Accent4 2 2 5 2 3 2" xfId="32998" xr:uid="{00000000-0005-0000-0000-0000DF620000}"/>
    <cellStyle name="40% - Accent4 2 2 5 2 4" xfId="23084" xr:uid="{00000000-0005-0000-0000-0000E0620000}"/>
    <cellStyle name="40% - Accent4 2 2 5 3" xfId="6207" xr:uid="{00000000-0005-0000-0000-0000E1620000}"/>
    <cellStyle name="40% - Accent4 2 2 5 3 2" xfId="16121" xr:uid="{00000000-0005-0000-0000-0000E2620000}"/>
    <cellStyle name="40% - Accent4 2 2 5 3 2 2" xfId="35953" xr:uid="{00000000-0005-0000-0000-0000E3620000}"/>
    <cellStyle name="40% - Accent4 2 2 5 3 3" xfId="26039" xr:uid="{00000000-0005-0000-0000-0000E4620000}"/>
    <cellStyle name="40% - Accent4 2 2 5 4" xfId="11164" xr:uid="{00000000-0005-0000-0000-0000E5620000}"/>
    <cellStyle name="40% - Accent4 2 2 5 4 2" xfId="30996" xr:uid="{00000000-0005-0000-0000-0000E6620000}"/>
    <cellStyle name="40% - Accent4 2 2 5 5" xfId="21082" xr:uid="{00000000-0005-0000-0000-0000E7620000}"/>
    <cellStyle name="40% - Accent4 2 2 6" xfId="2697" xr:uid="{00000000-0005-0000-0000-0000E8620000}"/>
    <cellStyle name="40% - Accent4 2 2 6 2" xfId="7658" xr:uid="{00000000-0005-0000-0000-0000E9620000}"/>
    <cellStyle name="40% - Accent4 2 2 6 2 2" xfId="17572" xr:uid="{00000000-0005-0000-0000-0000EA620000}"/>
    <cellStyle name="40% - Accent4 2 2 6 2 2 2" xfId="37404" xr:uid="{00000000-0005-0000-0000-0000EB620000}"/>
    <cellStyle name="40% - Accent4 2 2 6 2 3" xfId="27490" xr:uid="{00000000-0005-0000-0000-0000EC620000}"/>
    <cellStyle name="40% - Accent4 2 2 6 3" xfId="12615" xr:uid="{00000000-0005-0000-0000-0000ED620000}"/>
    <cellStyle name="40% - Accent4 2 2 6 3 2" xfId="32447" xr:uid="{00000000-0005-0000-0000-0000EE620000}"/>
    <cellStyle name="40% - Accent4 2 2 6 4" xfId="22533" xr:uid="{00000000-0005-0000-0000-0000EF620000}"/>
    <cellStyle name="40% - Accent4 2 2 7" xfId="1962" xr:uid="{00000000-0005-0000-0000-0000F0620000}"/>
    <cellStyle name="40% - Accent4 2 2 7 2" xfId="6929" xr:uid="{00000000-0005-0000-0000-0000F1620000}"/>
    <cellStyle name="40% - Accent4 2 2 7 2 2" xfId="16843" xr:uid="{00000000-0005-0000-0000-0000F2620000}"/>
    <cellStyle name="40% - Accent4 2 2 7 2 2 2" xfId="36675" xr:uid="{00000000-0005-0000-0000-0000F3620000}"/>
    <cellStyle name="40% - Accent4 2 2 7 2 3" xfId="26761" xr:uid="{00000000-0005-0000-0000-0000F4620000}"/>
    <cellStyle name="40% - Accent4 2 2 7 3" xfId="11886" xr:uid="{00000000-0005-0000-0000-0000F5620000}"/>
    <cellStyle name="40% - Accent4 2 2 7 3 2" xfId="31718" xr:uid="{00000000-0005-0000-0000-0000F6620000}"/>
    <cellStyle name="40% - Accent4 2 2 7 4" xfId="21804" xr:uid="{00000000-0005-0000-0000-0000F7620000}"/>
    <cellStyle name="40% - Accent4 2 2 8" xfId="679" xr:uid="{00000000-0005-0000-0000-0000F8620000}"/>
    <cellStyle name="40% - Accent4 2 2 8 2" xfId="5656" xr:uid="{00000000-0005-0000-0000-0000F9620000}"/>
    <cellStyle name="40% - Accent4 2 2 8 2 2" xfId="15570" xr:uid="{00000000-0005-0000-0000-0000FA620000}"/>
    <cellStyle name="40% - Accent4 2 2 8 2 2 2" xfId="35402" xr:uid="{00000000-0005-0000-0000-0000FB620000}"/>
    <cellStyle name="40% - Accent4 2 2 8 2 3" xfId="25488" xr:uid="{00000000-0005-0000-0000-0000FC620000}"/>
    <cellStyle name="40% - Accent4 2 2 8 3" xfId="10613" xr:uid="{00000000-0005-0000-0000-0000FD620000}"/>
    <cellStyle name="40% - Accent4 2 2 8 3 2" xfId="30445" xr:uid="{00000000-0005-0000-0000-0000FE620000}"/>
    <cellStyle name="40% - Accent4 2 2 8 4" xfId="20531" xr:uid="{00000000-0005-0000-0000-0000FF620000}"/>
    <cellStyle name="40% - Accent4 2 2 9" xfId="3981" xr:uid="{00000000-0005-0000-0000-000000630000}"/>
    <cellStyle name="40% - Accent4 2 2 9 2" xfId="8938" xr:uid="{00000000-0005-0000-0000-000001630000}"/>
    <cellStyle name="40% - Accent4 2 2 9 2 2" xfId="18852" xr:uid="{00000000-0005-0000-0000-000002630000}"/>
    <cellStyle name="40% - Accent4 2 2 9 2 2 2" xfId="38684" xr:uid="{00000000-0005-0000-0000-000003630000}"/>
    <cellStyle name="40% - Accent4 2 2 9 2 3" xfId="28770" xr:uid="{00000000-0005-0000-0000-000004630000}"/>
    <cellStyle name="40% - Accent4 2 2 9 3" xfId="13895" xr:uid="{00000000-0005-0000-0000-000005630000}"/>
    <cellStyle name="40% - Accent4 2 2 9 3 2" xfId="33727" xr:uid="{00000000-0005-0000-0000-000006630000}"/>
    <cellStyle name="40% - Accent4 2 2 9 4" xfId="23813" xr:uid="{00000000-0005-0000-0000-000007630000}"/>
    <cellStyle name="40% - Accent4 2 3" xfId="142" xr:uid="{00000000-0005-0000-0000-000008630000}"/>
    <cellStyle name="40% - Accent4 2 3 10" xfId="4566" xr:uid="{00000000-0005-0000-0000-000009630000}"/>
    <cellStyle name="40% - Accent4 2 3 10 2" xfId="9523" xr:uid="{00000000-0005-0000-0000-00000A630000}"/>
    <cellStyle name="40% - Accent4 2 3 10 2 2" xfId="19437" xr:uid="{00000000-0005-0000-0000-00000B630000}"/>
    <cellStyle name="40% - Accent4 2 3 10 2 2 2" xfId="39269" xr:uid="{00000000-0005-0000-0000-00000C630000}"/>
    <cellStyle name="40% - Accent4 2 3 10 2 3" xfId="29355" xr:uid="{00000000-0005-0000-0000-00000D630000}"/>
    <cellStyle name="40% - Accent4 2 3 10 3" xfId="14480" xr:uid="{00000000-0005-0000-0000-00000E630000}"/>
    <cellStyle name="40% - Accent4 2 3 10 3 2" xfId="34312" xr:uid="{00000000-0005-0000-0000-00000F630000}"/>
    <cellStyle name="40% - Accent4 2 3 10 4" xfId="24398" xr:uid="{00000000-0005-0000-0000-000010630000}"/>
    <cellStyle name="40% - Accent4 2 3 11" xfId="5124" xr:uid="{00000000-0005-0000-0000-000011630000}"/>
    <cellStyle name="40% - Accent4 2 3 11 2" xfId="15038" xr:uid="{00000000-0005-0000-0000-000012630000}"/>
    <cellStyle name="40% - Accent4 2 3 11 2 2" xfId="34870" xr:uid="{00000000-0005-0000-0000-000013630000}"/>
    <cellStyle name="40% - Accent4 2 3 11 3" xfId="24956" xr:uid="{00000000-0005-0000-0000-000014630000}"/>
    <cellStyle name="40% - Accent4 2 3 12" xfId="10081" xr:uid="{00000000-0005-0000-0000-000015630000}"/>
    <cellStyle name="40% - Accent4 2 3 12 2" xfId="29913" xr:uid="{00000000-0005-0000-0000-000016630000}"/>
    <cellStyle name="40% - Accent4 2 3 13" xfId="19999" xr:uid="{00000000-0005-0000-0000-000017630000}"/>
    <cellStyle name="40% - Accent4 2 3 2" xfId="282" xr:uid="{00000000-0005-0000-0000-000018630000}"/>
    <cellStyle name="40% - Accent4 2 3 2 10" xfId="5263" xr:uid="{00000000-0005-0000-0000-000019630000}"/>
    <cellStyle name="40% - Accent4 2 3 2 10 2" xfId="15177" xr:uid="{00000000-0005-0000-0000-00001A630000}"/>
    <cellStyle name="40% - Accent4 2 3 2 10 2 2" xfId="35009" xr:uid="{00000000-0005-0000-0000-00001B630000}"/>
    <cellStyle name="40% - Accent4 2 3 2 10 3" xfId="25095" xr:uid="{00000000-0005-0000-0000-00001C630000}"/>
    <cellStyle name="40% - Accent4 2 3 2 11" xfId="10220" xr:uid="{00000000-0005-0000-0000-00001D630000}"/>
    <cellStyle name="40% - Accent4 2 3 2 11 2" xfId="30052" xr:uid="{00000000-0005-0000-0000-00001E630000}"/>
    <cellStyle name="40% - Accent4 2 3 2 12" xfId="20138" xr:uid="{00000000-0005-0000-0000-00001F630000}"/>
    <cellStyle name="40% - Accent4 2 3 2 2" xfId="564" xr:uid="{00000000-0005-0000-0000-000020630000}"/>
    <cellStyle name="40% - Accent4 2 3 2 2 10" xfId="10499" xr:uid="{00000000-0005-0000-0000-000021630000}"/>
    <cellStyle name="40% - Accent4 2 3 2 2 10 2" xfId="30331" xr:uid="{00000000-0005-0000-0000-000022630000}"/>
    <cellStyle name="40% - Accent4 2 3 2 2 11" xfId="20417" xr:uid="{00000000-0005-0000-0000-000023630000}"/>
    <cellStyle name="40% - Accent4 2 3 2 2 2" xfId="1898" xr:uid="{00000000-0005-0000-0000-000024630000}"/>
    <cellStyle name="40% - Accent4 2 3 2 2 2 2" xfId="3911" xr:uid="{00000000-0005-0000-0000-000025630000}"/>
    <cellStyle name="40% - Accent4 2 3 2 2 2 2 2" xfId="8868" xr:uid="{00000000-0005-0000-0000-000026630000}"/>
    <cellStyle name="40% - Accent4 2 3 2 2 2 2 2 2" xfId="18782" xr:uid="{00000000-0005-0000-0000-000027630000}"/>
    <cellStyle name="40% - Accent4 2 3 2 2 2 2 2 2 2" xfId="38614" xr:uid="{00000000-0005-0000-0000-000028630000}"/>
    <cellStyle name="40% - Accent4 2 3 2 2 2 2 2 3" xfId="28700" xr:uid="{00000000-0005-0000-0000-000029630000}"/>
    <cellStyle name="40% - Accent4 2 3 2 2 2 2 3" xfId="13825" xr:uid="{00000000-0005-0000-0000-00002A630000}"/>
    <cellStyle name="40% - Accent4 2 3 2 2 2 2 3 2" xfId="33657" xr:uid="{00000000-0005-0000-0000-00002B630000}"/>
    <cellStyle name="40% - Accent4 2 3 2 2 2 2 4" xfId="23743" xr:uid="{00000000-0005-0000-0000-00002C630000}"/>
    <cellStyle name="40% - Accent4 2 3 2 2 2 3" xfId="2621" xr:uid="{00000000-0005-0000-0000-00002D630000}"/>
    <cellStyle name="40% - Accent4 2 3 2 2 2 3 2" xfId="7588" xr:uid="{00000000-0005-0000-0000-00002E630000}"/>
    <cellStyle name="40% - Accent4 2 3 2 2 2 3 2 2" xfId="17502" xr:uid="{00000000-0005-0000-0000-00002F630000}"/>
    <cellStyle name="40% - Accent4 2 3 2 2 2 3 2 2 2" xfId="37334" xr:uid="{00000000-0005-0000-0000-000030630000}"/>
    <cellStyle name="40% - Accent4 2 3 2 2 2 3 2 3" xfId="27420" xr:uid="{00000000-0005-0000-0000-000031630000}"/>
    <cellStyle name="40% - Accent4 2 3 2 2 2 3 3" xfId="12545" xr:uid="{00000000-0005-0000-0000-000032630000}"/>
    <cellStyle name="40% - Accent4 2 3 2 2 2 3 3 2" xfId="32377" xr:uid="{00000000-0005-0000-0000-000033630000}"/>
    <cellStyle name="40% - Accent4 2 3 2 2 2 3 4" xfId="22463" xr:uid="{00000000-0005-0000-0000-000034630000}"/>
    <cellStyle name="40% - Accent4 2 3 2 2 2 4" xfId="6866" xr:uid="{00000000-0005-0000-0000-000035630000}"/>
    <cellStyle name="40% - Accent4 2 3 2 2 2 4 2" xfId="16780" xr:uid="{00000000-0005-0000-0000-000036630000}"/>
    <cellStyle name="40% - Accent4 2 3 2 2 2 4 2 2" xfId="36612" xr:uid="{00000000-0005-0000-0000-000037630000}"/>
    <cellStyle name="40% - Accent4 2 3 2 2 2 4 3" xfId="26698" xr:uid="{00000000-0005-0000-0000-000038630000}"/>
    <cellStyle name="40% - Accent4 2 3 2 2 2 5" xfId="11823" xr:uid="{00000000-0005-0000-0000-000039630000}"/>
    <cellStyle name="40% - Accent4 2 3 2 2 2 5 2" xfId="31655" xr:uid="{00000000-0005-0000-0000-00003A630000}"/>
    <cellStyle name="40% - Accent4 2 3 2 2 2 6" xfId="21741" xr:uid="{00000000-0005-0000-0000-00003B630000}"/>
    <cellStyle name="40% - Accent4 2 3 2 2 3" xfId="1539" xr:uid="{00000000-0005-0000-0000-00003C630000}"/>
    <cellStyle name="40% - Accent4 2 3 2 2 3 2" xfId="3552" xr:uid="{00000000-0005-0000-0000-00003D630000}"/>
    <cellStyle name="40% - Accent4 2 3 2 2 3 2 2" xfId="8509" xr:uid="{00000000-0005-0000-0000-00003E630000}"/>
    <cellStyle name="40% - Accent4 2 3 2 2 3 2 2 2" xfId="18423" xr:uid="{00000000-0005-0000-0000-00003F630000}"/>
    <cellStyle name="40% - Accent4 2 3 2 2 3 2 2 2 2" xfId="38255" xr:uid="{00000000-0005-0000-0000-000040630000}"/>
    <cellStyle name="40% - Accent4 2 3 2 2 3 2 2 3" xfId="28341" xr:uid="{00000000-0005-0000-0000-000041630000}"/>
    <cellStyle name="40% - Accent4 2 3 2 2 3 2 3" xfId="13466" xr:uid="{00000000-0005-0000-0000-000042630000}"/>
    <cellStyle name="40% - Accent4 2 3 2 2 3 2 3 2" xfId="33298" xr:uid="{00000000-0005-0000-0000-000043630000}"/>
    <cellStyle name="40% - Accent4 2 3 2 2 3 2 4" xfId="23384" xr:uid="{00000000-0005-0000-0000-000044630000}"/>
    <cellStyle name="40% - Accent4 2 3 2 2 3 3" xfId="6507" xr:uid="{00000000-0005-0000-0000-000045630000}"/>
    <cellStyle name="40% - Accent4 2 3 2 2 3 3 2" xfId="16421" xr:uid="{00000000-0005-0000-0000-000046630000}"/>
    <cellStyle name="40% - Accent4 2 3 2 2 3 3 2 2" xfId="36253" xr:uid="{00000000-0005-0000-0000-000047630000}"/>
    <cellStyle name="40% - Accent4 2 3 2 2 3 3 3" xfId="26339" xr:uid="{00000000-0005-0000-0000-000048630000}"/>
    <cellStyle name="40% - Accent4 2 3 2 2 3 4" xfId="11464" xr:uid="{00000000-0005-0000-0000-000049630000}"/>
    <cellStyle name="40% - Accent4 2 3 2 2 3 4 2" xfId="31296" xr:uid="{00000000-0005-0000-0000-00004A630000}"/>
    <cellStyle name="40% - Accent4 2 3 2 2 3 5" xfId="21382" xr:uid="{00000000-0005-0000-0000-00004B630000}"/>
    <cellStyle name="40% - Accent4 2 3 2 2 4" xfId="3146" xr:uid="{00000000-0005-0000-0000-00004C630000}"/>
    <cellStyle name="40% - Accent4 2 3 2 2 4 2" xfId="8103" xr:uid="{00000000-0005-0000-0000-00004D630000}"/>
    <cellStyle name="40% - Accent4 2 3 2 2 4 2 2" xfId="18017" xr:uid="{00000000-0005-0000-0000-00004E630000}"/>
    <cellStyle name="40% - Accent4 2 3 2 2 4 2 2 2" xfId="37849" xr:uid="{00000000-0005-0000-0000-00004F630000}"/>
    <cellStyle name="40% - Accent4 2 3 2 2 4 2 3" xfId="27935" xr:uid="{00000000-0005-0000-0000-000050630000}"/>
    <cellStyle name="40% - Accent4 2 3 2 2 4 3" xfId="13060" xr:uid="{00000000-0005-0000-0000-000051630000}"/>
    <cellStyle name="40% - Accent4 2 3 2 2 4 3 2" xfId="32892" xr:uid="{00000000-0005-0000-0000-000052630000}"/>
    <cellStyle name="40% - Accent4 2 3 2 2 4 4" xfId="22978" xr:uid="{00000000-0005-0000-0000-000053630000}"/>
    <cellStyle name="40% - Accent4 2 3 2 2 5" xfId="2262" xr:uid="{00000000-0005-0000-0000-000054630000}"/>
    <cellStyle name="40% - Accent4 2 3 2 2 5 2" xfId="7229" xr:uid="{00000000-0005-0000-0000-000055630000}"/>
    <cellStyle name="40% - Accent4 2 3 2 2 5 2 2" xfId="17143" xr:uid="{00000000-0005-0000-0000-000056630000}"/>
    <cellStyle name="40% - Accent4 2 3 2 2 5 2 2 2" xfId="36975" xr:uid="{00000000-0005-0000-0000-000057630000}"/>
    <cellStyle name="40% - Accent4 2 3 2 2 5 2 3" xfId="27061" xr:uid="{00000000-0005-0000-0000-000058630000}"/>
    <cellStyle name="40% - Accent4 2 3 2 2 5 3" xfId="12186" xr:uid="{00000000-0005-0000-0000-000059630000}"/>
    <cellStyle name="40% - Accent4 2 3 2 2 5 3 2" xfId="32018" xr:uid="{00000000-0005-0000-0000-00005A630000}"/>
    <cellStyle name="40% - Accent4 2 3 2 2 5 4" xfId="22104" xr:uid="{00000000-0005-0000-0000-00005B630000}"/>
    <cellStyle name="40% - Accent4 2 3 2 2 6" xfId="1125" xr:uid="{00000000-0005-0000-0000-00005C630000}"/>
    <cellStyle name="40% - Accent4 2 3 2 2 6 2" xfId="6101" xr:uid="{00000000-0005-0000-0000-00005D630000}"/>
    <cellStyle name="40% - Accent4 2 3 2 2 6 2 2" xfId="16015" xr:uid="{00000000-0005-0000-0000-00005E630000}"/>
    <cellStyle name="40% - Accent4 2 3 2 2 6 2 2 2" xfId="35847" xr:uid="{00000000-0005-0000-0000-00005F630000}"/>
    <cellStyle name="40% - Accent4 2 3 2 2 6 2 3" xfId="25933" xr:uid="{00000000-0005-0000-0000-000060630000}"/>
    <cellStyle name="40% - Accent4 2 3 2 2 6 3" xfId="11058" xr:uid="{00000000-0005-0000-0000-000061630000}"/>
    <cellStyle name="40% - Accent4 2 3 2 2 6 3 2" xfId="30890" xr:uid="{00000000-0005-0000-0000-000062630000}"/>
    <cellStyle name="40% - Accent4 2 3 2 2 6 4" xfId="20976" xr:uid="{00000000-0005-0000-0000-000063630000}"/>
    <cellStyle name="40% - Accent4 2 3 2 2 7" xfId="4426" xr:uid="{00000000-0005-0000-0000-000064630000}"/>
    <cellStyle name="40% - Accent4 2 3 2 2 7 2" xfId="9383" xr:uid="{00000000-0005-0000-0000-000065630000}"/>
    <cellStyle name="40% - Accent4 2 3 2 2 7 2 2" xfId="19297" xr:uid="{00000000-0005-0000-0000-000066630000}"/>
    <cellStyle name="40% - Accent4 2 3 2 2 7 2 2 2" xfId="39129" xr:uid="{00000000-0005-0000-0000-000067630000}"/>
    <cellStyle name="40% - Accent4 2 3 2 2 7 2 3" xfId="29215" xr:uid="{00000000-0005-0000-0000-000068630000}"/>
    <cellStyle name="40% - Accent4 2 3 2 2 7 3" xfId="14340" xr:uid="{00000000-0005-0000-0000-000069630000}"/>
    <cellStyle name="40% - Accent4 2 3 2 2 7 3 2" xfId="34172" xr:uid="{00000000-0005-0000-0000-00006A630000}"/>
    <cellStyle name="40% - Accent4 2 3 2 2 7 4" xfId="24258" xr:uid="{00000000-0005-0000-0000-00006B630000}"/>
    <cellStyle name="40% - Accent4 2 3 2 2 8" xfId="4984" xr:uid="{00000000-0005-0000-0000-00006C630000}"/>
    <cellStyle name="40% - Accent4 2 3 2 2 8 2" xfId="9941" xr:uid="{00000000-0005-0000-0000-00006D630000}"/>
    <cellStyle name="40% - Accent4 2 3 2 2 8 2 2" xfId="19855" xr:uid="{00000000-0005-0000-0000-00006E630000}"/>
    <cellStyle name="40% - Accent4 2 3 2 2 8 2 2 2" xfId="39687" xr:uid="{00000000-0005-0000-0000-00006F630000}"/>
    <cellStyle name="40% - Accent4 2 3 2 2 8 2 3" xfId="29773" xr:uid="{00000000-0005-0000-0000-000070630000}"/>
    <cellStyle name="40% - Accent4 2 3 2 2 8 3" xfId="14898" xr:uid="{00000000-0005-0000-0000-000071630000}"/>
    <cellStyle name="40% - Accent4 2 3 2 2 8 3 2" xfId="34730" xr:uid="{00000000-0005-0000-0000-000072630000}"/>
    <cellStyle name="40% - Accent4 2 3 2 2 8 4" xfId="24816" xr:uid="{00000000-0005-0000-0000-000073630000}"/>
    <cellStyle name="40% - Accent4 2 3 2 2 9" xfId="5542" xr:uid="{00000000-0005-0000-0000-000074630000}"/>
    <cellStyle name="40% - Accent4 2 3 2 2 9 2" xfId="15456" xr:uid="{00000000-0005-0000-0000-000075630000}"/>
    <cellStyle name="40% - Accent4 2 3 2 2 9 2 2" xfId="35288" xr:uid="{00000000-0005-0000-0000-000076630000}"/>
    <cellStyle name="40% - Accent4 2 3 2 2 9 3" xfId="25374" xr:uid="{00000000-0005-0000-0000-000077630000}"/>
    <cellStyle name="40% - Accent4 2 3 2 3" xfId="1718" xr:uid="{00000000-0005-0000-0000-000078630000}"/>
    <cellStyle name="40% - Accent4 2 3 2 3 2" xfId="3731" xr:uid="{00000000-0005-0000-0000-000079630000}"/>
    <cellStyle name="40% - Accent4 2 3 2 3 2 2" xfId="8688" xr:uid="{00000000-0005-0000-0000-00007A630000}"/>
    <cellStyle name="40% - Accent4 2 3 2 3 2 2 2" xfId="18602" xr:uid="{00000000-0005-0000-0000-00007B630000}"/>
    <cellStyle name="40% - Accent4 2 3 2 3 2 2 2 2" xfId="38434" xr:uid="{00000000-0005-0000-0000-00007C630000}"/>
    <cellStyle name="40% - Accent4 2 3 2 3 2 2 3" xfId="28520" xr:uid="{00000000-0005-0000-0000-00007D630000}"/>
    <cellStyle name="40% - Accent4 2 3 2 3 2 3" xfId="13645" xr:uid="{00000000-0005-0000-0000-00007E630000}"/>
    <cellStyle name="40% - Accent4 2 3 2 3 2 3 2" xfId="33477" xr:uid="{00000000-0005-0000-0000-00007F630000}"/>
    <cellStyle name="40% - Accent4 2 3 2 3 2 4" xfId="23563" xr:uid="{00000000-0005-0000-0000-000080630000}"/>
    <cellStyle name="40% - Accent4 2 3 2 3 3" xfId="2441" xr:uid="{00000000-0005-0000-0000-000081630000}"/>
    <cellStyle name="40% - Accent4 2 3 2 3 3 2" xfId="7408" xr:uid="{00000000-0005-0000-0000-000082630000}"/>
    <cellStyle name="40% - Accent4 2 3 2 3 3 2 2" xfId="17322" xr:uid="{00000000-0005-0000-0000-000083630000}"/>
    <cellStyle name="40% - Accent4 2 3 2 3 3 2 2 2" xfId="37154" xr:uid="{00000000-0005-0000-0000-000084630000}"/>
    <cellStyle name="40% - Accent4 2 3 2 3 3 2 3" xfId="27240" xr:uid="{00000000-0005-0000-0000-000085630000}"/>
    <cellStyle name="40% - Accent4 2 3 2 3 3 3" xfId="12365" xr:uid="{00000000-0005-0000-0000-000086630000}"/>
    <cellStyle name="40% - Accent4 2 3 2 3 3 3 2" xfId="32197" xr:uid="{00000000-0005-0000-0000-000087630000}"/>
    <cellStyle name="40% - Accent4 2 3 2 3 3 4" xfId="22283" xr:uid="{00000000-0005-0000-0000-000088630000}"/>
    <cellStyle name="40% - Accent4 2 3 2 3 4" xfId="6686" xr:uid="{00000000-0005-0000-0000-000089630000}"/>
    <cellStyle name="40% - Accent4 2 3 2 3 4 2" xfId="16600" xr:uid="{00000000-0005-0000-0000-00008A630000}"/>
    <cellStyle name="40% - Accent4 2 3 2 3 4 2 2" xfId="36432" xr:uid="{00000000-0005-0000-0000-00008B630000}"/>
    <cellStyle name="40% - Accent4 2 3 2 3 4 3" xfId="26518" xr:uid="{00000000-0005-0000-0000-00008C630000}"/>
    <cellStyle name="40% - Accent4 2 3 2 3 5" xfId="11643" xr:uid="{00000000-0005-0000-0000-00008D630000}"/>
    <cellStyle name="40% - Accent4 2 3 2 3 5 2" xfId="31475" xr:uid="{00000000-0005-0000-0000-00008E630000}"/>
    <cellStyle name="40% - Accent4 2 3 2 3 6" xfId="21561" xr:uid="{00000000-0005-0000-0000-00008F630000}"/>
    <cellStyle name="40% - Accent4 2 3 2 4" xfId="1359" xr:uid="{00000000-0005-0000-0000-000090630000}"/>
    <cellStyle name="40% - Accent4 2 3 2 4 2" xfId="3372" xr:uid="{00000000-0005-0000-0000-000091630000}"/>
    <cellStyle name="40% - Accent4 2 3 2 4 2 2" xfId="8329" xr:uid="{00000000-0005-0000-0000-000092630000}"/>
    <cellStyle name="40% - Accent4 2 3 2 4 2 2 2" xfId="18243" xr:uid="{00000000-0005-0000-0000-000093630000}"/>
    <cellStyle name="40% - Accent4 2 3 2 4 2 2 2 2" xfId="38075" xr:uid="{00000000-0005-0000-0000-000094630000}"/>
    <cellStyle name="40% - Accent4 2 3 2 4 2 2 3" xfId="28161" xr:uid="{00000000-0005-0000-0000-000095630000}"/>
    <cellStyle name="40% - Accent4 2 3 2 4 2 3" xfId="13286" xr:uid="{00000000-0005-0000-0000-000096630000}"/>
    <cellStyle name="40% - Accent4 2 3 2 4 2 3 2" xfId="33118" xr:uid="{00000000-0005-0000-0000-000097630000}"/>
    <cellStyle name="40% - Accent4 2 3 2 4 2 4" xfId="23204" xr:uid="{00000000-0005-0000-0000-000098630000}"/>
    <cellStyle name="40% - Accent4 2 3 2 4 3" xfId="6327" xr:uid="{00000000-0005-0000-0000-000099630000}"/>
    <cellStyle name="40% - Accent4 2 3 2 4 3 2" xfId="16241" xr:uid="{00000000-0005-0000-0000-00009A630000}"/>
    <cellStyle name="40% - Accent4 2 3 2 4 3 2 2" xfId="36073" xr:uid="{00000000-0005-0000-0000-00009B630000}"/>
    <cellStyle name="40% - Accent4 2 3 2 4 3 3" xfId="26159" xr:uid="{00000000-0005-0000-0000-00009C630000}"/>
    <cellStyle name="40% - Accent4 2 3 2 4 4" xfId="11284" xr:uid="{00000000-0005-0000-0000-00009D630000}"/>
    <cellStyle name="40% - Accent4 2 3 2 4 4 2" xfId="31116" xr:uid="{00000000-0005-0000-0000-00009E630000}"/>
    <cellStyle name="40% - Accent4 2 3 2 4 5" xfId="21202" xr:uid="{00000000-0005-0000-0000-00009F630000}"/>
    <cellStyle name="40% - Accent4 2 3 2 5" xfId="2865" xr:uid="{00000000-0005-0000-0000-0000A0630000}"/>
    <cellStyle name="40% - Accent4 2 3 2 5 2" xfId="7824" xr:uid="{00000000-0005-0000-0000-0000A1630000}"/>
    <cellStyle name="40% - Accent4 2 3 2 5 2 2" xfId="17738" xr:uid="{00000000-0005-0000-0000-0000A2630000}"/>
    <cellStyle name="40% - Accent4 2 3 2 5 2 2 2" xfId="37570" xr:uid="{00000000-0005-0000-0000-0000A3630000}"/>
    <cellStyle name="40% - Accent4 2 3 2 5 2 3" xfId="27656" xr:uid="{00000000-0005-0000-0000-0000A4630000}"/>
    <cellStyle name="40% - Accent4 2 3 2 5 3" xfId="12781" xr:uid="{00000000-0005-0000-0000-0000A5630000}"/>
    <cellStyle name="40% - Accent4 2 3 2 5 3 2" xfId="32613" xr:uid="{00000000-0005-0000-0000-0000A6630000}"/>
    <cellStyle name="40% - Accent4 2 3 2 5 4" xfId="22699" xr:uid="{00000000-0005-0000-0000-0000A7630000}"/>
    <cellStyle name="40% - Accent4 2 3 2 6" xfId="2082" xr:uid="{00000000-0005-0000-0000-0000A8630000}"/>
    <cellStyle name="40% - Accent4 2 3 2 6 2" xfId="7049" xr:uid="{00000000-0005-0000-0000-0000A9630000}"/>
    <cellStyle name="40% - Accent4 2 3 2 6 2 2" xfId="16963" xr:uid="{00000000-0005-0000-0000-0000AA630000}"/>
    <cellStyle name="40% - Accent4 2 3 2 6 2 2 2" xfId="36795" xr:uid="{00000000-0005-0000-0000-0000AB630000}"/>
    <cellStyle name="40% - Accent4 2 3 2 6 2 3" xfId="26881" xr:uid="{00000000-0005-0000-0000-0000AC630000}"/>
    <cellStyle name="40% - Accent4 2 3 2 6 3" xfId="12006" xr:uid="{00000000-0005-0000-0000-0000AD630000}"/>
    <cellStyle name="40% - Accent4 2 3 2 6 3 2" xfId="31838" xr:uid="{00000000-0005-0000-0000-0000AE630000}"/>
    <cellStyle name="40% - Accent4 2 3 2 6 4" xfId="21924" xr:uid="{00000000-0005-0000-0000-0000AF630000}"/>
    <cellStyle name="40% - Accent4 2 3 2 7" xfId="845" xr:uid="{00000000-0005-0000-0000-0000B0630000}"/>
    <cellStyle name="40% - Accent4 2 3 2 7 2" xfId="5822" xr:uid="{00000000-0005-0000-0000-0000B1630000}"/>
    <cellStyle name="40% - Accent4 2 3 2 7 2 2" xfId="15736" xr:uid="{00000000-0005-0000-0000-0000B2630000}"/>
    <cellStyle name="40% - Accent4 2 3 2 7 2 2 2" xfId="35568" xr:uid="{00000000-0005-0000-0000-0000B3630000}"/>
    <cellStyle name="40% - Accent4 2 3 2 7 2 3" xfId="25654" xr:uid="{00000000-0005-0000-0000-0000B4630000}"/>
    <cellStyle name="40% - Accent4 2 3 2 7 3" xfId="10779" xr:uid="{00000000-0005-0000-0000-0000B5630000}"/>
    <cellStyle name="40% - Accent4 2 3 2 7 3 2" xfId="30611" xr:uid="{00000000-0005-0000-0000-0000B6630000}"/>
    <cellStyle name="40% - Accent4 2 3 2 7 4" xfId="20697" xr:uid="{00000000-0005-0000-0000-0000B7630000}"/>
    <cellStyle name="40% - Accent4 2 3 2 8" xfId="4147" xr:uid="{00000000-0005-0000-0000-0000B8630000}"/>
    <cellStyle name="40% - Accent4 2 3 2 8 2" xfId="9104" xr:uid="{00000000-0005-0000-0000-0000B9630000}"/>
    <cellStyle name="40% - Accent4 2 3 2 8 2 2" xfId="19018" xr:uid="{00000000-0005-0000-0000-0000BA630000}"/>
    <cellStyle name="40% - Accent4 2 3 2 8 2 2 2" xfId="38850" xr:uid="{00000000-0005-0000-0000-0000BB630000}"/>
    <cellStyle name="40% - Accent4 2 3 2 8 2 3" xfId="28936" xr:uid="{00000000-0005-0000-0000-0000BC630000}"/>
    <cellStyle name="40% - Accent4 2 3 2 8 3" xfId="14061" xr:uid="{00000000-0005-0000-0000-0000BD630000}"/>
    <cellStyle name="40% - Accent4 2 3 2 8 3 2" xfId="33893" xr:uid="{00000000-0005-0000-0000-0000BE630000}"/>
    <cellStyle name="40% - Accent4 2 3 2 8 4" xfId="23979" xr:uid="{00000000-0005-0000-0000-0000BF630000}"/>
    <cellStyle name="40% - Accent4 2 3 2 9" xfId="4705" xr:uid="{00000000-0005-0000-0000-0000C0630000}"/>
    <cellStyle name="40% - Accent4 2 3 2 9 2" xfId="9662" xr:uid="{00000000-0005-0000-0000-0000C1630000}"/>
    <cellStyle name="40% - Accent4 2 3 2 9 2 2" xfId="19576" xr:uid="{00000000-0005-0000-0000-0000C2630000}"/>
    <cellStyle name="40% - Accent4 2 3 2 9 2 2 2" xfId="39408" xr:uid="{00000000-0005-0000-0000-0000C3630000}"/>
    <cellStyle name="40% - Accent4 2 3 2 9 2 3" xfId="29494" xr:uid="{00000000-0005-0000-0000-0000C4630000}"/>
    <cellStyle name="40% - Accent4 2 3 2 9 3" xfId="14619" xr:uid="{00000000-0005-0000-0000-0000C5630000}"/>
    <cellStyle name="40% - Accent4 2 3 2 9 3 2" xfId="34451" xr:uid="{00000000-0005-0000-0000-0000C6630000}"/>
    <cellStyle name="40% - Accent4 2 3 2 9 4" xfId="24537" xr:uid="{00000000-0005-0000-0000-0000C7630000}"/>
    <cellStyle name="40% - Accent4 2 3 3" xfId="425" xr:uid="{00000000-0005-0000-0000-0000C8630000}"/>
    <cellStyle name="40% - Accent4 2 3 3 10" xfId="10360" xr:uid="{00000000-0005-0000-0000-0000C9630000}"/>
    <cellStyle name="40% - Accent4 2 3 3 10 2" xfId="30192" xr:uid="{00000000-0005-0000-0000-0000CA630000}"/>
    <cellStyle name="40% - Accent4 2 3 3 11" xfId="20278" xr:uid="{00000000-0005-0000-0000-0000CB630000}"/>
    <cellStyle name="40% - Accent4 2 3 3 2" xfId="1808" xr:uid="{00000000-0005-0000-0000-0000CC630000}"/>
    <cellStyle name="40% - Accent4 2 3 3 2 2" xfId="3821" xr:uid="{00000000-0005-0000-0000-0000CD630000}"/>
    <cellStyle name="40% - Accent4 2 3 3 2 2 2" xfId="8778" xr:uid="{00000000-0005-0000-0000-0000CE630000}"/>
    <cellStyle name="40% - Accent4 2 3 3 2 2 2 2" xfId="18692" xr:uid="{00000000-0005-0000-0000-0000CF630000}"/>
    <cellStyle name="40% - Accent4 2 3 3 2 2 2 2 2" xfId="38524" xr:uid="{00000000-0005-0000-0000-0000D0630000}"/>
    <cellStyle name="40% - Accent4 2 3 3 2 2 2 3" xfId="28610" xr:uid="{00000000-0005-0000-0000-0000D1630000}"/>
    <cellStyle name="40% - Accent4 2 3 3 2 2 3" xfId="13735" xr:uid="{00000000-0005-0000-0000-0000D2630000}"/>
    <cellStyle name="40% - Accent4 2 3 3 2 2 3 2" xfId="33567" xr:uid="{00000000-0005-0000-0000-0000D3630000}"/>
    <cellStyle name="40% - Accent4 2 3 3 2 2 4" xfId="23653" xr:uid="{00000000-0005-0000-0000-0000D4630000}"/>
    <cellStyle name="40% - Accent4 2 3 3 2 3" xfId="2531" xr:uid="{00000000-0005-0000-0000-0000D5630000}"/>
    <cellStyle name="40% - Accent4 2 3 3 2 3 2" xfId="7498" xr:uid="{00000000-0005-0000-0000-0000D6630000}"/>
    <cellStyle name="40% - Accent4 2 3 3 2 3 2 2" xfId="17412" xr:uid="{00000000-0005-0000-0000-0000D7630000}"/>
    <cellStyle name="40% - Accent4 2 3 3 2 3 2 2 2" xfId="37244" xr:uid="{00000000-0005-0000-0000-0000D8630000}"/>
    <cellStyle name="40% - Accent4 2 3 3 2 3 2 3" xfId="27330" xr:uid="{00000000-0005-0000-0000-0000D9630000}"/>
    <cellStyle name="40% - Accent4 2 3 3 2 3 3" xfId="12455" xr:uid="{00000000-0005-0000-0000-0000DA630000}"/>
    <cellStyle name="40% - Accent4 2 3 3 2 3 3 2" xfId="32287" xr:uid="{00000000-0005-0000-0000-0000DB630000}"/>
    <cellStyle name="40% - Accent4 2 3 3 2 3 4" xfId="22373" xr:uid="{00000000-0005-0000-0000-0000DC630000}"/>
    <cellStyle name="40% - Accent4 2 3 3 2 4" xfId="6776" xr:uid="{00000000-0005-0000-0000-0000DD630000}"/>
    <cellStyle name="40% - Accent4 2 3 3 2 4 2" xfId="16690" xr:uid="{00000000-0005-0000-0000-0000DE630000}"/>
    <cellStyle name="40% - Accent4 2 3 3 2 4 2 2" xfId="36522" xr:uid="{00000000-0005-0000-0000-0000DF630000}"/>
    <cellStyle name="40% - Accent4 2 3 3 2 4 3" xfId="26608" xr:uid="{00000000-0005-0000-0000-0000E0630000}"/>
    <cellStyle name="40% - Accent4 2 3 3 2 5" xfId="11733" xr:uid="{00000000-0005-0000-0000-0000E1630000}"/>
    <cellStyle name="40% - Accent4 2 3 3 2 5 2" xfId="31565" xr:uid="{00000000-0005-0000-0000-0000E2630000}"/>
    <cellStyle name="40% - Accent4 2 3 3 2 6" xfId="21651" xr:uid="{00000000-0005-0000-0000-0000E3630000}"/>
    <cellStyle name="40% - Accent4 2 3 3 3" xfId="1449" xr:uid="{00000000-0005-0000-0000-0000E4630000}"/>
    <cellStyle name="40% - Accent4 2 3 3 3 2" xfId="3462" xr:uid="{00000000-0005-0000-0000-0000E5630000}"/>
    <cellStyle name="40% - Accent4 2 3 3 3 2 2" xfId="8419" xr:uid="{00000000-0005-0000-0000-0000E6630000}"/>
    <cellStyle name="40% - Accent4 2 3 3 3 2 2 2" xfId="18333" xr:uid="{00000000-0005-0000-0000-0000E7630000}"/>
    <cellStyle name="40% - Accent4 2 3 3 3 2 2 2 2" xfId="38165" xr:uid="{00000000-0005-0000-0000-0000E8630000}"/>
    <cellStyle name="40% - Accent4 2 3 3 3 2 2 3" xfId="28251" xr:uid="{00000000-0005-0000-0000-0000E9630000}"/>
    <cellStyle name="40% - Accent4 2 3 3 3 2 3" xfId="13376" xr:uid="{00000000-0005-0000-0000-0000EA630000}"/>
    <cellStyle name="40% - Accent4 2 3 3 3 2 3 2" xfId="33208" xr:uid="{00000000-0005-0000-0000-0000EB630000}"/>
    <cellStyle name="40% - Accent4 2 3 3 3 2 4" xfId="23294" xr:uid="{00000000-0005-0000-0000-0000EC630000}"/>
    <cellStyle name="40% - Accent4 2 3 3 3 3" xfId="6417" xr:uid="{00000000-0005-0000-0000-0000ED630000}"/>
    <cellStyle name="40% - Accent4 2 3 3 3 3 2" xfId="16331" xr:uid="{00000000-0005-0000-0000-0000EE630000}"/>
    <cellStyle name="40% - Accent4 2 3 3 3 3 2 2" xfId="36163" xr:uid="{00000000-0005-0000-0000-0000EF630000}"/>
    <cellStyle name="40% - Accent4 2 3 3 3 3 3" xfId="26249" xr:uid="{00000000-0005-0000-0000-0000F0630000}"/>
    <cellStyle name="40% - Accent4 2 3 3 3 4" xfId="11374" xr:uid="{00000000-0005-0000-0000-0000F1630000}"/>
    <cellStyle name="40% - Accent4 2 3 3 3 4 2" xfId="31206" xr:uid="{00000000-0005-0000-0000-0000F2630000}"/>
    <cellStyle name="40% - Accent4 2 3 3 3 5" xfId="21292" xr:uid="{00000000-0005-0000-0000-0000F3630000}"/>
    <cellStyle name="40% - Accent4 2 3 3 4" xfId="3007" xr:uid="{00000000-0005-0000-0000-0000F4630000}"/>
    <cellStyle name="40% - Accent4 2 3 3 4 2" xfId="7964" xr:uid="{00000000-0005-0000-0000-0000F5630000}"/>
    <cellStyle name="40% - Accent4 2 3 3 4 2 2" xfId="17878" xr:uid="{00000000-0005-0000-0000-0000F6630000}"/>
    <cellStyle name="40% - Accent4 2 3 3 4 2 2 2" xfId="37710" xr:uid="{00000000-0005-0000-0000-0000F7630000}"/>
    <cellStyle name="40% - Accent4 2 3 3 4 2 3" xfId="27796" xr:uid="{00000000-0005-0000-0000-0000F8630000}"/>
    <cellStyle name="40% - Accent4 2 3 3 4 3" xfId="12921" xr:uid="{00000000-0005-0000-0000-0000F9630000}"/>
    <cellStyle name="40% - Accent4 2 3 3 4 3 2" xfId="32753" xr:uid="{00000000-0005-0000-0000-0000FA630000}"/>
    <cellStyle name="40% - Accent4 2 3 3 4 4" xfId="22839" xr:uid="{00000000-0005-0000-0000-0000FB630000}"/>
    <cellStyle name="40% - Accent4 2 3 3 5" xfId="2172" xr:uid="{00000000-0005-0000-0000-0000FC630000}"/>
    <cellStyle name="40% - Accent4 2 3 3 5 2" xfId="7139" xr:uid="{00000000-0005-0000-0000-0000FD630000}"/>
    <cellStyle name="40% - Accent4 2 3 3 5 2 2" xfId="17053" xr:uid="{00000000-0005-0000-0000-0000FE630000}"/>
    <cellStyle name="40% - Accent4 2 3 3 5 2 2 2" xfId="36885" xr:uid="{00000000-0005-0000-0000-0000FF630000}"/>
    <cellStyle name="40% - Accent4 2 3 3 5 2 3" xfId="26971" xr:uid="{00000000-0005-0000-0000-000000640000}"/>
    <cellStyle name="40% - Accent4 2 3 3 5 3" xfId="12096" xr:uid="{00000000-0005-0000-0000-000001640000}"/>
    <cellStyle name="40% - Accent4 2 3 3 5 3 2" xfId="31928" xr:uid="{00000000-0005-0000-0000-000002640000}"/>
    <cellStyle name="40% - Accent4 2 3 3 5 4" xfId="22014" xr:uid="{00000000-0005-0000-0000-000003640000}"/>
    <cellStyle name="40% - Accent4 2 3 3 6" xfId="986" xr:uid="{00000000-0005-0000-0000-000004640000}"/>
    <cellStyle name="40% - Accent4 2 3 3 6 2" xfId="5962" xr:uid="{00000000-0005-0000-0000-000005640000}"/>
    <cellStyle name="40% - Accent4 2 3 3 6 2 2" xfId="15876" xr:uid="{00000000-0005-0000-0000-000006640000}"/>
    <cellStyle name="40% - Accent4 2 3 3 6 2 2 2" xfId="35708" xr:uid="{00000000-0005-0000-0000-000007640000}"/>
    <cellStyle name="40% - Accent4 2 3 3 6 2 3" xfId="25794" xr:uid="{00000000-0005-0000-0000-000008640000}"/>
    <cellStyle name="40% - Accent4 2 3 3 6 3" xfId="10919" xr:uid="{00000000-0005-0000-0000-000009640000}"/>
    <cellStyle name="40% - Accent4 2 3 3 6 3 2" xfId="30751" xr:uid="{00000000-0005-0000-0000-00000A640000}"/>
    <cellStyle name="40% - Accent4 2 3 3 6 4" xfId="20837" xr:uid="{00000000-0005-0000-0000-00000B640000}"/>
    <cellStyle name="40% - Accent4 2 3 3 7" xfId="4287" xr:uid="{00000000-0005-0000-0000-00000C640000}"/>
    <cellStyle name="40% - Accent4 2 3 3 7 2" xfId="9244" xr:uid="{00000000-0005-0000-0000-00000D640000}"/>
    <cellStyle name="40% - Accent4 2 3 3 7 2 2" xfId="19158" xr:uid="{00000000-0005-0000-0000-00000E640000}"/>
    <cellStyle name="40% - Accent4 2 3 3 7 2 2 2" xfId="38990" xr:uid="{00000000-0005-0000-0000-00000F640000}"/>
    <cellStyle name="40% - Accent4 2 3 3 7 2 3" xfId="29076" xr:uid="{00000000-0005-0000-0000-000010640000}"/>
    <cellStyle name="40% - Accent4 2 3 3 7 3" xfId="14201" xr:uid="{00000000-0005-0000-0000-000011640000}"/>
    <cellStyle name="40% - Accent4 2 3 3 7 3 2" xfId="34033" xr:uid="{00000000-0005-0000-0000-000012640000}"/>
    <cellStyle name="40% - Accent4 2 3 3 7 4" xfId="24119" xr:uid="{00000000-0005-0000-0000-000013640000}"/>
    <cellStyle name="40% - Accent4 2 3 3 8" xfId="4845" xr:uid="{00000000-0005-0000-0000-000014640000}"/>
    <cellStyle name="40% - Accent4 2 3 3 8 2" xfId="9802" xr:uid="{00000000-0005-0000-0000-000015640000}"/>
    <cellStyle name="40% - Accent4 2 3 3 8 2 2" xfId="19716" xr:uid="{00000000-0005-0000-0000-000016640000}"/>
    <cellStyle name="40% - Accent4 2 3 3 8 2 2 2" xfId="39548" xr:uid="{00000000-0005-0000-0000-000017640000}"/>
    <cellStyle name="40% - Accent4 2 3 3 8 2 3" xfId="29634" xr:uid="{00000000-0005-0000-0000-000018640000}"/>
    <cellStyle name="40% - Accent4 2 3 3 8 3" xfId="14759" xr:uid="{00000000-0005-0000-0000-000019640000}"/>
    <cellStyle name="40% - Accent4 2 3 3 8 3 2" xfId="34591" xr:uid="{00000000-0005-0000-0000-00001A640000}"/>
    <cellStyle name="40% - Accent4 2 3 3 8 4" xfId="24677" xr:uid="{00000000-0005-0000-0000-00001B640000}"/>
    <cellStyle name="40% - Accent4 2 3 3 9" xfId="5403" xr:uid="{00000000-0005-0000-0000-00001C640000}"/>
    <cellStyle name="40% - Accent4 2 3 3 9 2" xfId="15317" xr:uid="{00000000-0005-0000-0000-00001D640000}"/>
    <cellStyle name="40% - Accent4 2 3 3 9 2 2" xfId="35149" xr:uid="{00000000-0005-0000-0000-00001E640000}"/>
    <cellStyle name="40% - Accent4 2 3 3 9 3" xfId="25235" xr:uid="{00000000-0005-0000-0000-00001F640000}"/>
    <cellStyle name="40% - Accent4 2 3 4" xfId="1628" xr:uid="{00000000-0005-0000-0000-000020640000}"/>
    <cellStyle name="40% - Accent4 2 3 4 2" xfId="3641" xr:uid="{00000000-0005-0000-0000-000021640000}"/>
    <cellStyle name="40% - Accent4 2 3 4 2 2" xfId="8598" xr:uid="{00000000-0005-0000-0000-000022640000}"/>
    <cellStyle name="40% - Accent4 2 3 4 2 2 2" xfId="18512" xr:uid="{00000000-0005-0000-0000-000023640000}"/>
    <cellStyle name="40% - Accent4 2 3 4 2 2 2 2" xfId="38344" xr:uid="{00000000-0005-0000-0000-000024640000}"/>
    <cellStyle name="40% - Accent4 2 3 4 2 2 3" xfId="28430" xr:uid="{00000000-0005-0000-0000-000025640000}"/>
    <cellStyle name="40% - Accent4 2 3 4 2 3" xfId="13555" xr:uid="{00000000-0005-0000-0000-000026640000}"/>
    <cellStyle name="40% - Accent4 2 3 4 2 3 2" xfId="33387" xr:uid="{00000000-0005-0000-0000-000027640000}"/>
    <cellStyle name="40% - Accent4 2 3 4 2 4" xfId="23473" xr:uid="{00000000-0005-0000-0000-000028640000}"/>
    <cellStyle name="40% - Accent4 2 3 4 3" xfId="2351" xr:uid="{00000000-0005-0000-0000-000029640000}"/>
    <cellStyle name="40% - Accent4 2 3 4 3 2" xfId="7318" xr:uid="{00000000-0005-0000-0000-00002A640000}"/>
    <cellStyle name="40% - Accent4 2 3 4 3 2 2" xfId="17232" xr:uid="{00000000-0005-0000-0000-00002B640000}"/>
    <cellStyle name="40% - Accent4 2 3 4 3 2 2 2" xfId="37064" xr:uid="{00000000-0005-0000-0000-00002C640000}"/>
    <cellStyle name="40% - Accent4 2 3 4 3 2 3" xfId="27150" xr:uid="{00000000-0005-0000-0000-00002D640000}"/>
    <cellStyle name="40% - Accent4 2 3 4 3 3" xfId="12275" xr:uid="{00000000-0005-0000-0000-00002E640000}"/>
    <cellStyle name="40% - Accent4 2 3 4 3 3 2" xfId="32107" xr:uid="{00000000-0005-0000-0000-00002F640000}"/>
    <cellStyle name="40% - Accent4 2 3 4 3 4" xfId="22193" xr:uid="{00000000-0005-0000-0000-000030640000}"/>
    <cellStyle name="40% - Accent4 2 3 4 4" xfId="6596" xr:uid="{00000000-0005-0000-0000-000031640000}"/>
    <cellStyle name="40% - Accent4 2 3 4 4 2" xfId="16510" xr:uid="{00000000-0005-0000-0000-000032640000}"/>
    <cellStyle name="40% - Accent4 2 3 4 4 2 2" xfId="36342" xr:uid="{00000000-0005-0000-0000-000033640000}"/>
    <cellStyle name="40% - Accent4 2 3 4 4 3" xfId="26428" xr:uid="{00000000-0005-0000-0000-000034640000}"/>
    <cellStyle name="40% - Accent4 2 3 4 5" xfId="11553" xr:uid="{00000000-0005-0000-0000-000035640000}"/>
    <cellStyle name="40% - Accent4 2 3 4 5 2" xfId="31385" xr:uid="{00000000-0005-0000-0000-000036640000}"/>
    <cellStyle name="40% - Accent4 2 3 4 6" xfId="21471" xr:uid="{00000000-0005-0000-0000-000037640000}"/>
    <cellStyle name="40% - Accent4 2 3 5" xfId="1269" xr:uid="{00000000-0005-0000-0000-000038640000}"/>
    <cellStyle name="40% - Accent4 2 3 5 2" xfId="3282" xr:uid="{00000000-0005-0000-0000-000039640000}"/>
    <cellStyle name="40% - Accent4 2 3 5 2 2" xfId="8239" xr:uid="{00000000-0005-0000-0000-00003A640000}"/>
    <cellStyle name="40% - Accent4 2 3 5 2 2 2" xfId="18153" xr:uid="{00000000-0005-0000-0000-00003B640000}"/>
    <cellStyle name="40% - Accent4 2 3 5 2 2 2 2" xfId="37985" xr:uid="{00000000-0005-0000-0000-00003C640000}"/>
    <cellStyle name="40% - Accent4 2 3 5 2 2 3" xfId="28071" xr:uid="{00000000-0005-0000-0000-00003D640000}"/>
    <cellStyle name="40% - Accent4 2 3 5 2 3" xfId="13196" xr:uid="{00000000-0005-0000-0000-00003E640000}"/>
    <cellStyle name="40% - Accent4 2 3 5 2 3 2" xfId="33028" xr:uid="{00000000-0005-0000-0000-00003F640000}"/>
    <cellStyle name="40% - Accent4 2 3 5 2 4" xfId="23114" xr:uid="{00000000-0005-0000-0000-000040640000}"/>
    <cellStyle name="40% - Accent4 2 3 5 3" xfId="6237" xr:uid="{00000000-0005-0000-0000-000041640000}"/>
    <cellStyle name="40% - Accent4 2 3 5 3 2" xfId="16151" xr:uid="{00000000-0005-0000-0000-000042640000}"/>
    <cellStyle name="40% - Accent4 2 3 5 3 2 2" xfId="35983" xr:uid="{00000000-0005-0000-0000-000043640000}"/>
    <cellStyle name="40% - Accent4 2 3 5 3 3" xfId="26069" xr:uid="{00000000-0005-0000-0000-000044640000}"/>
    <cellStyle name="40% - Accent4 2 3 5 4" xfId="11194" xr:uid="{00000000-0005-0000-0000-000045640000}"/>
    <cellStyle name="40% - Accent4 2 3 5 4 2" xfId="31026" xr:uid="{00000000-0005-0000-0000-000046640000}"/>
    <cellStyle name="40% - Accent4 2 3 5 5" xfId="21112" xr:uid="{00000000-0005-0000-0000-000047640000}"/>
    <cellStyle name="40% - Accent4 2 3 6" xfId="2725" xr:uid="{00000000-0005-0000-0000-000048640000}"/>
    <cellStyle name="40% - Accent4 2 3 6 2" xfId="7685" xr:uid="{00000000-0005-0000-0000-000049640000}"/>
    <cellStyle name="40% - Accent4 2 3 6 2 2" xfId="17599" xr:uid="{00000000-0005-0000-0000-00004A640000}"/>
    <cellStyle name="40% - Accent4 2 3 6 2 2 2" xfId="37431" xr:uid="{00000000-0005-0000-0000-00004B640000}"/>
    <cellStyle name="40% - Accent4 2 3 6 2 3" xfId="27517" xr:uid="{00000000-0005-0000-0000-00004C640000}"/>
    <cellStyle name="40% - Accent4 2 3 6 3" xfId="12642" xr:uid="{00000000-0005-0000-0000-00004D640000}"/>
    <cellStyle name="40% - Accent4 2 3 6 3 2" xfId="32474" xr:uid="{00000000-0005-0000-0000-00004E640000}"/>
    <cellStyle name="40% - Accent4 2 3 6 4" xfId="22560" xr:uid="{00000000-0005-0000-0000-00004F640000}"/>
    <cellStyle name="40% - Accent4 2 3 7" xfId="1992" xr:uid="{00000000-0005-0000-0000-000050640000}"/>
    <cellStyle name="40% - Accent4 2 3 7 2" xfId="6959" xr:uid="{00000000-0005-0000-0000-000051640000}"/>
    <cellStyle name="40% - Accent4 2 3 7 2 2" xfId="16873" xr:uid="{00000000-0005-0000-0000-000052640000}"/>
    <cellStyle name="40% - Accent4 2 3 7 2 2 2" xfId="36705" xr:uid="{00000000-0005-0000-0000-000053640000}"/>
    <cellStyle name="40% - Accent4 2 3 7 2 3" xfId="26791" xr:uid="{00000000-0005-0000-0000-000054640000}"/>
    <cellStyle name="40% - Accent4 2 3 7 3" xfId="11916" xr:uid="{00000000-0005-0000-0000-000055640000}"/>
    <cellStyle name="40% - Accent4 2 3 7 3 2" xfId="31748" xr:uid="{00000000-0005-0000-0000-000056640000}"/>
    <cellStyle name="40% - Accent4 2 3 7 4" xfId="21834" xr:uid="{00000000-0005-0000-0000-000057640000}"/>
    <cellStyle name="40% - Accent4 2 3 8" xfId="706" xr:uid="{00000000-0005-0000-0000-000058640000}"/>
    <cellStyle name="40% - Accent4 2 3 8 2" xfId="5683" xr:uid="{00000000-0005-0000-0000-000059640000}"/>
    <cellStyle name="40% - Accent4 2 3 8 2 2" xfId="15597" xr:uid="{00000000-0005-0000-0000-00005A640000}"/>
    <cellStyle name="40% - Accent4 2 3 8 2 2 2" xfId="35429" xr:uid="{00000000-0005-0000-0000-00005B640000}"/>
    <cellStyle name="40% - Accent4 2 3 8 2 3" xfId="25515" xr:uid="{00000000-0005-0000-0000-00005C640000}"/>
    <cellStyle name="40% - Accent4 2 3 8 3" xfId="10640" xr:uid="{00000000-0005-0000-0000-00005D640000}"/>
    <cellStyle name="40% - Accent4 2 3 8 3 2" xfId="30472" xr:uid="{00000000-0005-0000-0000-00005E640000}"/>
    <cellStyle name="40% - Accent4 2 3 8 4" xfId="20558" xr:uid="{00000000-0005-0000-0000-00005F640000}"/>
    <cellStyle name="40% - Accent4 2 3 9" xfId="4008" xr:uid="{00000000-0005-0000-0000-000060640000}"/>
    <cellStyle name="40% - Accent4 2 3 9 2" xfId="8965" xr:uid="{00000000-0005-0000-0000-000061640000}"/>
    <cellStyle name="40% - Accent4 2 3 9 2 2" xfId="18879" xr:uid="{00000000-0005-0000-0000-000062640000}"/>
    <cellStyle name="40% - Accent4 2 3 9 2 2 2" xfId="38711" xr:uid="{00000000-0005-0000-0000-000063640000}"/>
    <cellStyle name="40% - Accent4 2 3 9 2 3" xfId="28797" xr:uid="{00000000-0005-0000-0000-000064640000}"/>
    <cellStyle name="40% - Accent4 2 3 9 3" xfId="13922" xr:uid="{00000000-0005-0000-0000-000065640000}"/>
    <cellStyle name="40% - Accent4 2 3 9 3 2" xfId="33754" xr:uid="{00000000-0005-0000-0000-000066640000}"/>
    <cellStyle name="40% - Accent4 2 3 9 4" xfId="23840" xr:uid="{00000000-0005-0000-0000-000067640000}"/>
    <cellStyle name="40% - Accent4 2 4" xfId="216" xr:uid="{00000000-0005-0000-0000-000068640000}"/>
    <cellStyle name="40% - Accent4 2 4 10" xfId="5197" xr:uid="{00000000-0005-0000-0000-000069640000}"/>
    <cellStyle name="40% - Accent4 2 4 10 2" xfId="15111" xr:uid="{00000000-0005-0000-0000-00006A640000}"/>
    <cellStyle name="40% - Accent4 2 4 10 2 2" xfId="34943" xr:uid="{00000000-0005-0000-0000-00006B640000}"/>
    <cellStyle name="40% - Accent4 2 4 10 3" xfId="25029" xr:uid="{00000000-0005-0000-0000-00006C640000}"/>
    <cellStyle name="40% - Accent4 2 4 11" xfId="10154" xr:uid="{00000000-0005-0000-0000-00006D640000}"/>
    <cellStyle name="40% - Accent4 2 4 11 2" xfId="29986" xr:uid="{00000000-0005-0000-0000-00006E640000}"/>
    <cellStyle name="40% - Accent4 2 4 12" xfId="20072" xr:uid="{00000000-0005-0000-0000-00006F640000}"/>
    <cellStyle name="40% - Accent4 2 4 2" xfId="498" xr:uid="{00000000-0005-0000-0000-000070640000}"/>
    <cellStyle name="40% - Accent4 2 4 2 10" xfId="10433" xr:uid="{00000000-0005-0000-0000-000071640000}"/>
    <cellStyle name="40% - Accent4 2 4 2 10 2" xfId="30265" xr:uid="{00000000-0005-0000-0000-000072640000}"/>
    <cellStyle name="40% - Accent4 2 4 2 11" xfId="20351" xr:uid="{00000000-0005-0000-0000-000073640000}"/>
    <cellStyle name="40% - Accent4 2 4 2 2" xfId="1838" xr:uid="{00000000-0005-0000-0000-000074640000}"/>
    <cellStyle name="40% - Accent4 2 4 2 2 2" xfId="3851" xr:uid="{00000000-0005-0000-0000-000075640000}"/>
    <cellStyle name="40% - Accent4 2 4 2 2 2 2" xfId="8808" xr:uid="{00000000-0005-0000-0000-000076640000}"/>
    <cellStyle name="40% - Accent4 2 4 2 2 2 2 2" xfId="18722" xr:uid="{00000000-0005-0000-0000-000077640000}"/>
    <cellStyle name="40% - Accent4 2 4 2 2 2 2 2 2" xfId="38554" xr:uid="{00000000-0005-0000-0000-000078640000}"/>
    <cellStyle name="40% - Accent4 2 4 2 2 2 2 3" xfId="28640" xr:uid="{00000000-0005-0000-0000-000079640000}"/>
    <cellStyle name="40% - Accent4 2 4 2 2 2 3" xfId="13765" xr:uid="{00000000-0005-0000-0000-00007A640000}"/>
    <cellStyle name="40% - Accent4 2 4 2 2 2 3 2" xfId="33597" xr:uid="{00000000-0005-0000-0000-00007B640000}"/>
    <cellStyle name="40% - Accent4 2 4 2 2 2 4" xfId="23683" xr:uid="{00000000-0005-0000-0000-00007C640000}"/>
    <cellStyle name="40% - Accent4 2 4 2 2 3" xfId="2561" xr:uid="{00000000-0005-0000-0000-00007D640000}"/>
    <cellStyle name="40% - Accent4 2 4 2 2 3 2" xfId="7528" xr:uid="{00000000-0005-0000-0000-00007E640000}"/>
    <cellStyle name="40% - Accent4 2 4 2 2 3 2 2" xfId="17442" xr:uid="{00000000-0005-0000-0000-00007F640000}"/>
    <cellStyle name="40% - Accent4 2 4 2 2 3 2 2 2" xfId="37274" xr:uid="{00000000-0005-0000-0000-000080640000}"/>
    <cellStyle name="40% - Accent4 2 4 2 2 3 2 3" xfId="27360" xr:uid="{00000000-0005-0000-0000-000081640000}"/>
    <cellStyle name="40% - Accent4 2 4 2 2 3 3" xfId="12485" xr:uid="{00000000-0005-0000-0000-000082640000}"/>
    <cellStyle name="40% - Accent4 2 4 2 2 3 3 2" xfId="32317" xr:uid="{00000000-0005-0000-0000-000083640000}"/>
    <cellStyle name="40% - Accent4 2 4 2 2 3 4" xfId="22403" xr:uid="{00000000-0005-0000-0000-000084640000}"/>
    <cellStyle name="40% - Accent4 2 4 2 2 4" xfId="6806" xr:uid="{00000000-0005-0000-0000-000085640000}"/>
    <cellStyle name="40% - Accent4 2 4 2 2 4 2" xfId="16720" xr:uid="{00000000-0005-0000-0000-000086640000}"/>
    <cellStyle name="40% - Accent4 2 4 2 2 4 2 2" xfId="36552" xr:uid="{00000000-0005-0000-0000-000087640000}"/>
    <cellStyle name="40% - Accent4 2 4 2 2 4 3" xfId="26638" xr:uid="{00000000-0005-0000-0000-000088640000}"/>
    <cellStyle name="40% - Accent4 2 4 2 2 5" xfId="11763" xr:uid="{00000000-0005-0000-0000-000089640000}"/>
    <cellStyle name="40% - Accent4 2 4 2 2 5 2" xfId="31595" xr:uid="{00000000-0005-0000-0000-00008A640000}"/>
    <cellStyle name="40% - Accent4 2 4 2 2 6" xfId="21681" xr:uid="{00000000-0005-0000-0000-00008B640000}"/>
    <cellStyle name="40% - Accent4 2 4 2 3" xfId="1479" xr:uid="{00000000-0005-0000-0000-00008C640000}"/>
    <cellStyle name="40% - Accent4 2 4 2 3 2" xfId="3492" xr:uid="{00000000-0005-0000-0000-00008D640000}"/>
    <cellStyle name="40% - Accent4 2 4 2 3 2 2" xfId="8449" xr:uid="{00000000-0005-0000-0000-00008E640000}"/>
    <cellStyle name="40% - Accent4 2 4 2 3 2 2 2" xfId="18363" xr:uid="{00000000-0005-0000-0000-00008F640000}"/>
    <cellStyle name="40% - Accent4 2 4 2 3 2 2 2 2" xfId="38195" xr:uid="{00000000-0005-0000-0000-000090640000}"/>
    <cellStyle name="40% - Accent4 2 4 2 3 2 2 3" xfId="28281" xr:uid="{00000000-0005-0000-0000-000091640000}"/>
    <cellStyle name="40% - Accent4 2 4 2 3 2 3" xfId="13406" xr:uid="{00000000-0005-0000-0000-000092640000}"/>
    <cellStyle name="40% - Accent4 2 4 2 3 2 3 2" xfId="33238" xr:uid="{00000000-0005-0000-0000-000093640000}"/>
    <cellStyle name="40% - Accent4 2 4 2 3 2 4" xfId="23324" xr:uid="{00000000-0005-0000-0000-000094640000}"/>
    <cellStyle name="40% - Accent4 2 4 2 3 3" xfId="6447" xr:uid="{00000000-0005-0000-0000-000095640000}"/>
    <cellStyle name="40% - Accent4 2 4 2 3 3 2" xfId="16361" xr:uid="{00000000-0005-0000-0000-000096640000}"/>
    <cellStyle name="40% - Accent4 2 4 2 3 3 2 2" xfId="36193" xr:uid="{00000000-0005-0000-0000-000097640000}"/>
    <cellStyle name="40% - Accent4 2 4 2 3 3 3" xfId="26279" xr:uid="{00000000-0005-0000-0000-000098640000}"/>
    <cellStyle name="40% - Accent4 2 4 2 3 4" xfId="11404" xr:uid="{00000000-0005-0000-0000-000099640000}"/>
    <cellStyle name="40% - Accent4 2 4 2 3 4 2" xfId="31236" xr:uid="{00000000-0005-0000-0000-00009A640000}"/>
    <cellStyle name="40% - Accent4 2 4 2 3 5" xfId="21322" xr:uid="{00000000-0005-0000-0000-00009B640000}"/>
    <cellStyle name="40% - Accent4 2 4 2 4" xfId="3080" xr:uid="{00000000-0005-0000-0000-00009C640000}"/>
    <cellStyle name="40% - Accent4 2 4 2 4 2" xfId="8037" xr:uid="{00000000-0005-0000-0000-00009D640000}"/>
    <cellStyle name="40% - Accent4 2 4 2 4 2 2" xfId="17951" xr:uid="{00000000-0005-0000-0000-00009E640000}"/>
    <cellStyle name="40% - Accent4 2 4 2 4 2 2 2" xfId="37783" xr:uid="{00000000-0005-0000-0000-00009F640000}"/>
    <cellStyle name="40% - Accent4 2 4 2 4 2 3" xfId="27869" xr:uid="{00000000-0005-0000-0000-0000A0640000}"/>
    <cellStyle name="40% - Accent4 2 4 2 4 3" xfId="12994" xr:uid="{00000000-0005-0000-0000-0000A1640000}"/>
    <cellStyle name="40% - Accent4 2 4 2 4 3 2" xfId="32826" xr:uid="{00000000-0005-0000-0000-0000A2640000}"/>
    <cellStyle name="40% - Accent4 2 4 2 4 4" xfId="22912" xr:uid="{00000000-0005-0000-0000-0000A3640000}"/>
    <cellStyle name="40% - Accent4 2 4 2 5" xfId="2202" xr:uid="{00000000-0005-0000-0000-0000A4640000}"/>
    <cellStyle name="40% - Accent4 2 4 2 5 2" xfId="7169" xr:uid="{00000000-0005-0000-0000-0000A5640000}"/>
    <cellStyle name="40% - Accent4 2 4 2 5 2 2" xfId="17083" xr:uid="{00000000-0005-0000-0000-0000A6640000}"/>
    <cellStyle name="40% - Accent4 2 4 2 5 2 2 2" xfId="36915" xr:uid="{00000000-0005-0000-0000-0000A7640000}"/>
    <cellStyle name="40% - Accent4 2 4 2 5 2 3" xfId="27001" xr:uid="{00000000-0005-0000-0000-0000A8640000}"/>
    <cellStyle name="40% - Accent4 2 4 2 5 3" xfId="12126" xr:uid="{00000000-0005-0000-0000-0000A9640000}"/>
    <cellStyle name="40% - Accent4 2 4 2 5 3 2" xfId="31958" xr:uid="{00000000-0005-0000-0000-0000AA640000}"/>
    <cellStyle name="40% - Accent4 2 4 2 5 4" xfId="22044" xr:uid="{00000000-0005-0000-0000-0000AB640000}"/>
    <cellStyle name="40% - Accent4 2 4 2 6" xfId="1059" xr:uid="{00000000-0005-0000-0000-0000AC640000}"/>
    <cellStyle name="40% - Accent4 2 4 2 6 2" xfId="6035" xr:uid="{00000000-0005-0000-0000-0000AD640000}"/>
    <cellStyle name="40% - Accent4 2 4 2 6 2 2" xfId="15949" xr:uid="{00000000-0005-0000-0000-0000AE640000}"/>
    <cellStyle name="40% - Accent4 2 4 2 6 2 2 2" xfId="35781" xr:uid="{00000000-0005-0000-0000-0000AF640000}"/>
    <cellStyle name="40% - Accent4 2 4 2 6 2 3" xfId="25867" xr:uid="{00000000-0005-0000-0000-0000B0640000}"/>
    <cellStyle name="40% - Accent4 2 4 2 6 3" xfId="10992" xr:uid="{00000000-0005-0000-0000-0000B1640000}"/>
    <cellStyle name="40% - Accent4 2 4 2 6 3 2" xfId="30824" xr:uid="{00000000-0005-0000-0000-0000B2640000}"/>
    <cellStyle name="40% - Accent4 2 4 2 6 4" xfId="20910" xr:uid="{00000000-0005-0000-0000-0000B3640000}"/>
    <cellStyle name="40% - Accent4 2 4 2 7" xfId="4360" xr:uid="{00000000-0005-0000-0000-0000B4640000}"/>
    <cellStyle name="40% - Accent4 2 4 2 7 2" xfId="9317" xr:uid="{00000000-0005-0000-0000-0000B5640000}"/>
    <cellStyle name="40% - Accent4 2 4 2 7 2 2" xfId="19231" xr:uid="{00000000-0005-0000-0000-0000B6640000}"/>
    <cellStyle name="40% - Accent4 2 4 2 7 2 2 2" xfId="39063" xr:uid="{00000000-0005-0000-0000-0000B7640000}"/>
    <cellStyle name="40% - Accent4 2 4 2 7 2 3" xfId="29149" xr:uid="{00000000-0005-0000-0000-0000B8640000}"/>
    <cellStyle name="40% - Accent4 2 4 2 7 3" xfId="14274" xr:uid="{00000000-0005-0000-0000-0000B9640000}"/>
    <cellStyle name="40% - Accent4 2 4 2 7 3 2" xfId="34106" xr:uid="{00000000-0005-0000-0000-0000BA640000}"/>
    <cellStyle name="40% - Accent4 2 4 2 7 4" xfId="24192" xr:uid="{00000000-0005-0000-0000-0000BB640000}"/>
    <cellStyle name="40% - Accent4 2 4 2 8" xfId="4918" xr:uid="{00000000-0005-0000-0000-0000BC640000}"/>
    <cellStyle name="40% - Accent4 2 4 2 8 2" xfId="9875" xr:uid="{00000000-0005-0000-0000-0000BD640000}"/>
    <cellStyle name="40% - Accent4 2 4 2 8 2 2" xfId="19789" xr:uid="{00000000-0005-0000-0000-0000BE640000}"/>
    <cellStyle name="40% - Accent4 2 4 2 8 2 2 2" xfId="39621" xr:uid="{00000000-0005-0000-0000-0000BF640000}"/>
    <cellStyle name="40% - Accent4 2 4 2 8 2 3" xfId="29707" xr:uid="{00000000-0005-0000-0000-0000C0640000}"/>
    <cellStyle name="40% - Accent4 2 4 2 8 3" xfId="14832" xr:uid="{00000000-0005-0000-0000-0000C1640000}"/>
    <cellStyle name="40% - Accent4 2 4 2 8 3 2" xfId="34664" xr:uid="{00000000-0005-0000-0000-0000C2640000}"/>
    <cellStyle name="40% - Accent4 2 4 2 8 4" xfId="24750" xr:uid="{00000000-0005-0000-0000-0000C3640000}"/>
    <cellStyle name="40% - Accent4 2 4 2 9" xfId="5476" xr:uid="{00000000-0005-0000-0000-0000C4640000}"/>
    <cellStyle name="40% - Accent4 2 4 2 9 2" xfId="15390" xr:uid="{00000000-0005-0000-0000-0000C5640000}"/>
    <cellStyle name="40% - Accent4 2 4 2 9 2 2" xfId="35222" xr:uid="{00000000-0005-0000-0000-0000C6640000}"/>
    <cellStyle name="40% - Accent4 2 4 2 9 3" xfId="25308" xr:uid="{00000000-0005-0000-0000-0000C7640000}"/>
    <cellStyle name="40% - Accent4 2 4 3" xfId="1658" xr:uid="{00000000-0005-0000-0000-0000C8640000}"/>
    <cellStyle name="40% - Accent4 2 4 3 2" xfId="3671" xr:uid="{00000000-0005-0000-0000-0000C9640000}"/>
    <cellStyle name="40% - Accent4 2 4 3 2 2" xfId="8628" xr:uid="{00000000-0005-0000-0000-0000CA640000}"/>
    <cellStyle name="40% - Accent4 2 4 3 2 2 2" xfId="18542" xr:uid="{00000000-0005-0000-0000-0000CB640000}"/>
    <cellStyle name="40% - Accent4 2 4 3 2 2 2 2" xfId="38374" xr:uid="{00000000-0005-0000-0000-0000CC640000}"/>
    <cellStyle name="40% - Accent4 2 4 3 2 2 3" xfId="28460" xr:uid="{00000000-0005-0000-0000-0000CD640000}"/>
    <cellStyle name="40% - Accent4 2 4 3 2 3" xfId="13585" xr:uid="{00000000-0005-0000-0000-0000CE640000}"/>
    <cellStyle name="40% - Accent4 2 4 3 2 3 2" xfId="33417" xr:uid="{00000000-0005-0000-0000-0000CF640000}"/>
    <cellStyle name="40% - Accent4 2 4 3 2 4" xfId="23503" xr:uid="{00000000-0005-0000-0000-0000D0640000}"/>
    <cellStyle name="40% - Accent4 2 4 3 3" xfId="2381" xr:uid="{00000000-0005-0000-0000-0000D1640000}"/>
    <cellStyle name="40% - Accent4 2 4 3 3 2" xfId="7348" xr:uid="{00000000-0005-0000-0000-0000D2640000}"/>
    <cellStyle name="40% - Accent4 2 4 3 3 2 2" xfId="17262" xr:uid="{00000000-0005-0000-0000-0000D3640000}"/>
    <cellStyle name="40% - Accent4 2 4 3 3 2 2 2" xfId="37094" xr:uid="{00000000-0005-0000-0000-0000D4640000}"/>
    <cellStyle name="40% - Accent4 2 4 3 3 2 3" xfId="27180" xr:uid="{00000000-0005-0000-0000-0000D5640000}"/>
    <cellStyle name="40% - Accent4 2 4 3 3 3" xfId="12305" xr:uid="{00000000-0005-0000-0000-0000D6640000}"/>
    <cellStyle name="40% - Accent4 2 4 3 3 3 2" xfId="32137" xr:uid="{00000000-0005-0000-0000-0000D7640000}"/>
    <cellStyle name="40% - Accent4 2 4 3 3 4" xfId="22223" xr:uid="{00000000-0005-0000-0000-0000D8640000}"/>
    <cellStyle name="40% - Accent4 2 4 3 4" xfId="6626" xr:uid="{00000000-0005-0000-0000-0000D9640000}"/>
    <cellStyle name="40% - Accent4 2 4 3 4 2" xfId="16540" xr:uid="{00000000-0005-0000-0000-0000DA640000}"/>
    <cellStyle name="40% - Accent4 2 4 3 4 2 2" xfId="36372" xr:uid="{00000000-0005-0000-0000-0000DB640000}"/>
    <cellStyle name="40% - Accent4 2 4 3 4 3" xfId="26458" xr:uid="{00000000-0005-0000-0000-0000DC640000}"/>
    <cellStyle name="40% - Accent4 2 4 3 5" xfId="11583" xr:uid="{00000000-0005-0000-0000-0000DD640000}"/>
    <cellStyle name="40% - Accent4 2 4 3 5 2" xfId="31415" xr:uid="{00000000-0005-0000-0000-0000DE640000}"/>
    <cellStyle name="40% - Accent4 2 4 3 6" xfId="21501" xr:uid="{00000000-0005-0000-0000-0000DF640000}"/>
    <cellStyle name="40% - Accent4 2 4 4" xfId="1299" xr:uid="{00000000-0005-0000-0000-0000E0640000}"/>
    <cellStyle name="40% - Accent4 2 4 4 2" xfId="3312" xr:uid="{00000000-0005-0000-0000-0000E1640000}"/>
    <cellStyle name="40% - Accent4 2 4 4 2 2" xfId="8269" xr:uid="{00000000-0005-0000-0000-0000E2640000}"/>
    <cellStyle name="40% - Accent4 2 4 4 2 2 2" xfId="18183" xr:uid="{00000000-0005-0000-0000-0000E3640000}"/>
    <cellStyle name="40% - Accent4 2 4 4 2 2 2 2" xfId="38015" xr:uid="{00000000-0005-0000-0000-0000E4640000}"/>
    <cellStyle name="40% - Accent4 2 4 4 2 2 3" xfId="28101" xr:uid="{00000000-0005-0000-0000-0000E5640000}"/>
    <cellStyle name="40% - Accent4 2 4 4 2 3" xfId="13226" xr:uid="{00000000-0005-0000-0000-0000E6640000}"/>
    <cellStyle name="40% - Accent4 2 4 4 2 3 2" xfId="33058" xr:uid="{00000000-0005-0000-0000-0000E7640000}"/>
    <cellStyle name="40% - Accent4 2 4 4 2 4" xfId="23144" xr:uid="{00000000-0005-0000-0000-0000E8640000}"/>
    <cellStyle name="40% - Accent4 2 4 4 3" xfId="6267" xr:uid="{00000000-0005-0000-0000-0000E9640000}"/>
    <cellStyle name="40% - Accent4 2 4 4 3 2" xfId="16181" xr:uid="{00000000-0005-0000-0000-0000EA640000}"/>
    <cellStyle name="40% - Accent4 2 4 4 3 2 2" xfId="36013" xr:uid="{00000000-0005-0000-0000-0000EB640000}"/>
    <cellStyle name="40% - Accent4 2 4 4 3 3" xfId="26099" xr:uid="{00000000-0005-0000-0000-0000EC640000}"/>
    <cellStyle name="40% - Accent4 2 4 4 4" xfId="11224" xr:uid="{00000000-0005-0000-0000-0000ED640000}"/>
    <cellStyle name="40% - Accent4 2 4 4 4 2" xfId="31056" xr:uid="{00000000-0005-0000-0000-0000EE640000}"/>
    <cellStyle name="40% - Accent4 2 4 4 5" xfId="21142" xr:uid="{00000000-0005-0000-0000-0000EF640000}"/>
    <cellStyle name="40% - Accent4 2 4 5" xfId="2799" xr:uid="{00000000-0005-0000-0000-0000F0640000}"/>
    <cellStyle name="40% - Accent4 2 4 5 2" xfId="7758" xr:uid="{00000000-0005-0000-0000-0000F1640000}"/>
    <cellStyle name="40% - Accent4 2 4 5 2 2" xfId="17672" xr:uid="{00000000-0005-0000-0000-0000F2640000}"/>
    <cellStyle name="40% - Accent4 2 4 5 2 2 2" xfId="37504" xr:uid="{00000000-0005-0000-0000-0000F3640000}"/>
    <cellStyle name="40% - Accent4 2 4 5 2 3" xfId="27590" xr:uid="{00000000-0005-0000-0000-0000F4640000}"/>
    <cellStyle name="40% - Accent4 2 4 5 3" xfId="12715" xr:uid="{00000000-0005-0000-0000-0000F5640000}"/>
    <cellStyle name="40% - Accent4 2 4 5 3 2" xfId="32547" xr:uid="{00000000-0005-0000-0000-0000F6640000}"/>
    <cellStyle name="40% - Accent4 2 4 5 4" xfId="22633" xr:uid="{00000000-0005-0000-0000-0000F7640000}"/>
    <cellStyle name="40% - Accent4 2 4 6" xfId="2022" xr:uid="{00000000-0005-0000-0000-0000F8640000}"/>
    <cellStyle name="40% - Accent4 2 4 6 2" xfId="6989" xr:uid="{00000000-0005-0000-0000-0000F9640000}"/>
    <cellStyle name="40% - Accent4 2 4 6 2 2" xfId="16903" xr:uid="{00000000-0005-0000-0000-0000FA640000}"/>
    <cellStyle name="40% - Accent4 2 4 6 2 2 2" xfId="36735" xr:uid="{00000000-0005-0000-0000-0000FB640000}"/>
    <cellStyle name="40% - Accent4 2 4 6 2 3" xfId="26821" xr:uid="{00000000-0005-0000-0000-0000FC640000}"/>
    <cellStyle name="40% - Accent4 2 4 6 3" xfId="11946" xr:uid="{00000000-0005-0000-0000-0000FD640000}"/>
    <cellStyle name="40% - Accent4 2 4 6 3 2" xfId="31778" xr:uid="{00000000-0005-0000-0000-0000FE640000}"/>
    <cellStyle name="40% - Accent4 2 4 6 4" xfId="21864" xr:uid="{00000000-0005-0000-0000-0000FF640000}"/>
    <cellStyle name="40% - Accent4 2 4 7" xfId="779" xr:uid="{00000000-0005-0000-0000-000000650000}"/>
    <cellStyle name="40% - Accent4 2 4 7 2" xfId="5756" xr:uid="{00000000-0005-0000-0000-000001650000}"/>
    <cellStyle name="40% - Accent4 2 4 7 2 2" xfId="15670" xr:uid="{00000000-0005-0000-0000-000002650000}"/>
    <cellStyle name="40% - Accent4 2 4 7 2 2 2" xfId="35502" xr:uid="{00000000-0005-0000-0000-000003650000}"/>
    <cellStyle name="40% - Accent4 2 4 7 2 3" xfId="25588" xr:uid="{00000000-0005-0000-0000-000004650000}"/>
    <cellStyle name="40% - Accent4 2 4 7 3" xfId="10713" xr:uid="{00000000-0005-0000-0000-000005650000}"/>
    <cellStyle name="40% - Accent4 2 4 7 3 2" xfId="30545" xr:uid="{00000000-0005-0000-0000-000006650000}"/>
    <cellStyle name="40% - Accent4 2 4 7 4" xfId="20631" xr:uid="{00000000-0005-0000-0000-000007650000}"/>
    <cellStyle name="40% - Accent4 2 4 8" xfId="4081" xr:uid="{00000000-0005-0000-0000-000008650000}"/>
    <cellStyle name="40% - Accent4 2 4 8 2" xfId="9038" xr:uid="{00000000-0005-0000-0000-000009650000}"/>
    <cellStyle name="40% - Accent4 2 4 8 2 2" xfId="18952" xr:uid="{00000000-0005-0000-0000-00000A650000}"/>
    <cellStyle name="40% - Accent4 2 4 8 2 2 2" xfId="38784" xr:uid="{00000000-0005-0000-0000-00000B650000}"/>
    <cellStyle name="40% - Accent4 2 4 8 2 3" xfId="28870" xr:uid="{00000000-0005-0000-0000-00000C650000}"/>
    <cellStyle name="40% - Accent4 2 4 8 3" xfId="13995" xr:uid="{00000000-0005-0000-0000-00000D650000}"/>
    <cellStyle name="40% - Accent4 2 4 8 3 2" xfId="33827" xr:uid="{00000000-0005-0000-0000-00000E650000}"/>
    <cellStyle name="40% - Accent4 2 4 8 4" xfId="23913" xr:uid="{00000000-0005-0000-0000-00000F650000}"/>
    <cellStyle name="40% - Accent4 2 4 9" xfId="4639" xr:uid="{00000000-0005-0000-0000-000010650000}"/>
    <cellStyle name="40% - Accent4 2 4 9 2" xfId="9596" xr:uid="{00000000-0005-0000-0000-000011650000}"/>
    <cellStyle name="40% - Accent4 2 4 9 2 2" xfId="19510" xr:uid="{00000000-0005-0000-0000-000012650000}"/>
    <cellStyle name="40% - Accent4 2 4 9 2 2 2" xfId="39342" xr:uid="{00000000-0005-0000-0000-000013650000}"/>
    <cellStyle name="40% - Accent4 2 4 9 2 3" xfId="29428" xr:uid="{00000000-0005-0000-0000-000014650000}"/>
    <cellStyle name="40% - Accent4 2 4 9 3" xfId="14553" xr:uid="{00000000-0005-0000-0000-000015650000}"/>
    <cellStyle name="40% - Accent4 2 4 9 3 2" xfId="34385" xr:uid="{00000000-0005-0000-0000-000016650000}"/>
    <cellStyle name="40% - Accent4 2 4 9 4" xfId="24471" xr:uid="{00000000-0005-0000-0000-000017650000}"/>
    <cellStyle name="40% - Accent4 2 5" xfId="359" xr:uid="{00000000-0005-0000-0000-000018650000}"/>
    <cellStyle name="40% - Accent4 2 5 10" xfId="10294" xr:uid="{00000000-0005-0000-0000-000019650000}"/>
    <cellStyle name="40% - Accent4 2 5 10 2" xfId="30126" xr:uid="{00000000-0005-0000-0000-00001A650000}"/>
    <cellStyle name="40% - Accent4 2 5 11" xfId="20212" xr:uid="{00000000-0005-0000-0000-00001B650000}"/>
    <cellStyle name="40% - Accent4 2 5 2" xfId="1748" xr:uid="{00000000-0005-0000-0000-00001C650000}"/>
    <cellStyle name="40% - Accent4 2 5 2 2" xfId="3761" xr:uid="{00000000-0005-0000-0000-00001D650000}"/>
    <cellStyle name="40% - Accent4 2 5 2 2 2" xfId="8718" xr:uid="{00000000-0005-0000-0000-00001E650000}"/>
    <cellStyle name="40% - Accent4 2 5 2 2 2 2" xfId="18632" xr:uid="{00000000-0005-0000-0000-00001F650000}"/>
    <cellStyle name="40% - Accent4 2 5 2 2 2 2 2" xfId="38464" xr:uid="{00000000-0005-0000-0000-000020650000}"/>
    <cellStyle name="40% - Accent4 2 5 2 2 2 3" xfId="28550" xr:uid="{00000000-0005-0000-0000-000021650000}"/>
    <cellStyle name="40% - Accent4 2 5 2 2 3" xfId="13675" xr:uid="{00000000-0005-0000-0000-000022650000}"/>
    <cellStyle name="40% - Accent4 2 5 2 2 3 2" xfId="33507" xr:uid="{00000000-0005-0000-0000-000023650000}"/>
    <cellStyle name="40% - Accent4 2 5 2 2 4" xfId="23593" xr:uid="{00000000-0005-0000-0000-000024650000}"/>
    <cellStyle name="40% - Accent4 2 5 2 3" xfId="2471" xr:uid="{00000000-0005-0000-0000-000025650000}"/>
    <cellStyle name="40% - Accent4 2 5 2 3 2" xfId="7438" xr:uid="{00000000-0005-0000-0000-000026650000}"/>
    <cellStyle name="40% - Accent4 2 5 2 3 2 2" xfId="17352" xr:uid="{00000000-0005-0000-0000-000027650000}"/>
    <cellStyle name="40% - Accent4 2 5 2 3 2 2 2" xfId="37184" xr:uid="{00000000-0005-0000-0000-000028650000}"/>
    <cellStyle name="40% - Accent4 2 5 2 3 2 3" xfId="27270" xr:uid="{00000000-0005-0000-0000-000029650000}"/>
    <cellStyle name="40% - Accent4 2 5 2 3 3" xfId="12395" xr:uid="{00000000-0005-0000-0000-00002A650000}"/>
    <cellStyle name="40% - Accent4 2 5 2 3 3 2" xfId="32227" xr:uid="{00000000-0005-0000-0000-00002B650000}"/>
    <cellStyle name="40% - Accent4 2 5 2 3 4" xfId="22313" xr:uid="{00000000-0005-0000-0000-00002C650000}"/>
    <cellStyle name="40% - Accent4 2 5 2 4" xfId="6716" xr:uid="{00000000-0005-0000-0000-00002D650000}"/>
    <cellStyle name="40% - Accent4 2 5 2 4 2" xfId="16630" xr:uid="{00000000-0005-0000-0000-00002E650000}"/>
    <cellStyle name="40% - Accent4 2 5 2 4 2 2" xfId="36462" xr:uid="{00000000-0005-0000-0000-00002F650000}"/>
    <cellStyle name="40% - Accent4 2 5 2 4 3" xfId="26548" xr:uid="{00000000-0005-0000-0000-000030650000}"/>
    <cellStyle name="40% - Accent4 2 5 2 5" xfId="11673" xr:uid="{00000000-0005-0000-0000-000031650000}"/>
    <cellStyle name="40% - Accent4 2 5 2 5 2" xfId="31505" xr:uid="{00000000-0005-0000-0000-000032650000}"/>
    <cellStyle name="40% - Accent4 2 5 2 6" xfId="21591" xr:uid="{00000000-0005-0000-0000-000033650000}"/>
    <cellStyle name="40% - Accent4 2 5 3" xfId="1389" xr:uid="{00000000-0005-0000-0000-000034650000}"/>
    <cellStyle name="40% - Accent4 2 5 3 2" xfId="3402" xr:uid="{00000000-0005-0000-0000-000035650000}"/>
    <cellStyle name="40% - Accent4 2 5 3 2 2" xfId="8359" xr:uid="{00000000-0005-0000-0000-000036650000}"/>
    <cellStyle name="40% - Accent4 2 5 3 2 2 2" xfId="18273" xr:uid="{00000000-0005-0000-0000-000037650000}"/>
    <cellStyle name="40% - Accent4 2 5 3 2 2 2 2" xfId="38105" xr:uid="{00000000-0005-0000-0000-000038650000}"/>
    <cellStyle name="40% - Accent4 2 5 3 2 2 3" xfId="28191" xr:uid="{00000000-0005-0000-0000-000039650000}"/>
    <cellStyle name="40% - Accent4 2 5 3 2 3" xfId="13316" xr:uid="{00000000-0005-0000-0000-00003A650000}"/>
    <cellStyle name="40% - Accent4 2 5 3 2 3 2" xfId="33148" xr:uid="{00000000-0005-0000-0000-00003B650000}"/>
    <cellStyle name="40% - Accent4 2 5 3 2 4" xfId="23234" xr:uid="{00000000-0005-0000-0000-00003C650000}"/>
    <cellStyle name="40% - Accent4 2 5 3 3" xfId="6357" xr:uid="{00000000-0005-0000-0000-00003D650000}"/>
    <cellStyle name="40% - Accent4 2 5 3 3 2" xfId="16271" xr:uid="{00000000-0005-0000-0000-00003E650000}"/>
    <cellStyle name="40% - Accent4 2 5 3 3 2 2" xfId="36103" xr:uid="{00000000-0005-0000-0000-00003F650000}"/>
    <cellStyle name="40% - Accent4 2 5 3 3 3" xfId="26189" xr:uid="{00000000-0005-0000-0000-000040650000}"/>
    <cellStyle name="40% - Accent4 2 5 3 4" xfId="11314" xr:uid="{00000000-0005-0000-0000-000041650000}"/>
    <cellStyle name="40% - Accent4 2 5 3 4 2" xfId="31146" xr:uid="{00000000-0005-0000-0000-000042650000}"/>
    <cellStyle name="40% - Accent4 2 5 3 5" xfId="21232" xr:uid="{00000000-0005-0000-0000-000043650000}"/>
    <cellStyle name="40% - Accent4 2 5 4" xfId="2941" xr:uid="{00000000-0005-0000-0000-000044650000}"/>
    <cellStyle name="40% - Accent4 2 5 4 2" xfId="7898" xr:uid="{00000000-0005-0000-0000-000045650000}"/>
    <cellStyle name="40% - Accent4 2 5 4 2 2" xfId="17812" xr:uid="{00000000-0005-0000-0000-000046650000}"/>
    <cellStyle name="40% - Accent4 2 5 4 2 2 2" xfId="37644" xr:uid="{00000000-0005-0000-0000-000047650000}"/>
    <cellStyle name="40% - Accent4 2 5 4 2 3" xfId="27730" xr:uid="{00000000-0005-0000-0000-000048650000}"/>
    <cellStyle name="40% - Accent4 2 5 4 3" xfId="12855" xr:uid="{00000000-0005-0000-0000-000049650000}"/>
    <cellStyle name="40% - Accent4 2 5 4 3 2" xfId="32687" xr:uid="{00000000-0005-0000-0000-00004A650000}"/>
    <cellStyle name="40% - Accent4 2 5 4 4" xfId="22773" xr:uid="{00000000-0005-0000-0000-00004B650000}"/>
    <cellStyle name="40% - Accent4 2 5 5" xfId="2112" xr:uid="{00000000-0005-0000-0000-00004C650000}"/>
    <cellStyle name="40% - Accent4 2 5 5 2" xfId="7079" xr:uid="{00000000-0005-0000-0000-00004D650000}"/>
    <cellStyle name="40% - Accent4 2 5 5 2 2" xfId="16993" xr:uid="{00000000-0005-0000-0000-00004E650000}"/>
    <cellStyle name="40% - Accent4 2 5 5 2 2 2" xfId="36825" xr:uid="{00000000-0005-0000-0000-00004F650000}"/>
    <cellStyle name="40% - Accent4 2 5 5 2 3" xfId="26911" xr:uid="{00000000-0005-0000-0000-000050650000}"/>
    <cellStyle name="40% - Accent4 2 5 5 3" xfId="12036" xr:uid="{00000000-0005-0000-0000-000051650000}"/>
    <cellStyle name="40% - Accent4 2 5 5 3 2" xfId="31868" xr:uid="{00000000-0005-0000-0000-000052650000}"/>
    <cellStyle name="40% - Accent4 2 5 5 4" xfId="21954" xr:uid="{00000000-0005-0000-0000-000053650000}"/>
    <cellStyle name="40% - Accent4 2 5 6" xfId="920" xr:uid="{00000000-0005-0000-0000-000054650000}"/>
    <cellStyle name="40% - Accent4 2 5 6 2" xfId="5896" xr:uid="{00000000-0005-0000-0000-000055650000}"/>
    <cellStyle name="40% - Accent4 2 5 6 2 2" xfId="15810" xr:uid="{00000000-0005-0000-0000-000056650000}"/>
    <cellStyle name="40% - Accent4 2 5 6 2 2 2" xfId="35642" xr:uid="{00000000-0005-0000-0000-000057650000}"/>
    <cellStyle name="40% - Accent4 2 5 6 2 3" xfId="25728" xr:uid="{00000000-0005-0000-0000-000058650000}"/>
    <cellStyle name="40% - Accent4 2 5 6 3" xfId="10853" xr:uid="{00000000-0005-0000-0000-000059650000}"/>
    <cellStyle name="40% - Accent4 2 5 6 3 2" xfId="30685" xr:uid="{00000000-0005-0000-0000-00005A650000}"/>
    <cellStyle name="40% - Accent4 2 5 6 4" xfId="20771" xr:uid="{00000000-0005-0000-0000-00005B650000}"/>
    <cellStyle name="40% - Accent4 2 5 7" xfId="4221" xr:uid="{00000000-0005-0000-0000-00005C650000}"/>
    <cellStyle name="40% - Accent4 2 5 7 2" xfId="9178" xr:uid="{00000000-0005-0000-0000-00005D650000}"/>
    <cellStyle name="40% - Accent4 2 5 7 2 2" xfId="19092" xr:uid="{00000000-0005-0000-0000-00005E650000}"/>
    <cellStyle name="40% - Accent4 2 5 7 2 2 2" xfId="38924" xr:uid="{00000000-0005-0000-0000-00005F650000}"/>
    <cellStyle name="40% - Accent4 2 5 7 2 3" xfId="29010" xr:uid="{00000000-0005-0000-0000-000060650000}"/>
    <cellStyle name="40% - Accent4 2 5 7 3" xfId="14135" xr:uid="{00000000-0005-0000-0000-000061650000}"/>
    <cellStyle name="40% - Accent4 2 5 7 3 2" xfId="33967" xr:uid="{00000000-0005-0000-0000-000062650000}"/>
    <cellStyle name="40% - Accent4 2 5 7 4" xfId="24053" xr:uid="{00000000-0005-0000-0000-000063650000}"/>
    <cellStyle name="40% - Accent4 2 5 8" xfId="4779" xr:uid="{00000000-0005-0000-0000-000064650000}"/>
    <cellStyle name="40% - Accent4 2 5 8 2" xfId="9736" xr:uid="{00000000-0005-0000-0000-000065650000}"/>
    <cellStyle name="40% - Accent4 2 5 8 2 2" xfId="19650" xr:uid="{00000000-0005-0000-0000-000066650000}"/>
    <cellStyle name="40% - Accent4 2 5 8 2 2 2" xfId="39482" xr:uid="{00000000-0005-0000-0000-000067650000}"/>
    <cellStyle name="40% - Accent4 2 5 8 2 3" xfId="29568" xr:uid="{00000000-0005-0000-0000-000068650000}"/>
    <cellStyle name="40% - Accent4 2 5 8 3" xfId="14693" xr:uid="{00000000-0005-0000-0000-000069650000}"/>
    <cellStyle name="40% - Accent4 2 5 8 3 2" xfId="34525" xr:uid="{00000000-0005-0000-0000-00006A650000}"/>
    <cellStyle name="40% - Accent4 2 5 8 4" xfId="24611" xr:uid="{00000000-0005-0000-0000-00006B650000}"/>
    <cellStyle name="40% - Accent4 2 5 9" xfId="5337" xr:uid="{00000000-0005-0000-0000-00006C650000}"/>
    <cellStyle name="40% - Accent4 2 5 9 2" xfId="15251" xr:uid="{00000000-0005-0000-0000-00006D650000}"/>
    <cellStyle name="40% - Accent4 2 5 9 2 2" xfId="35083" xr:uid="{00000000-0005-0000-0000-00006E650000}"/>
    <cellStyle name="40% - Accent4 2 5 9 3" xfId="25169" xr:uid="{00000000-0005-0000-0000-00006F650000}"/>
    <cellStyle name="40% - Accent4 2 6" xfId="1568" xr:uid="{00000000-0005-0000-0000-000070650000}"/>
    <cellStyle name="40% - Accent4 2 6 2" xfId="3581" xr:uid="{00000000-0005-0000-0000-000071650000}"/>
    <cellStyle name="40% - Accent4 2 6 2 2" xfId="8538" xr:uid="{00000000-0005-0000-0000-000072650000}"/>
    <cellStyle name="40% - Accent4 2 6 2 2 2" xfId="18452" xr:uid="{00000000-0005-0000-0000-000073650000}"/>
    <cellStyle name="40% - Accent4 2 6 2 2 2 2" xfId="38284" xr:uid="{00000000-0005-0000-0000-000074650000}"/>
    <cellStyle name="40% - Accent4 2 6 2 2 3" xfId="28370" xr:uid="{00000000-0005-0000-0000-000075650000}"/>
    <cellStyle name="40% - Accent4 2 6 2 3" xfId="13495" xr:uid="{00000000-0005-0000-0000-000076650000}"/>
    <cellStyle name="40% - Accent4 2 6 2 3 2" xfId="33327" xr:uid="{00000000-0005-0000-0000-000077650000}"/>
    <cellStyle name="40% - Accent4 2 6 2 4" xfId="23413" xr:uid="{00000000-0005-0000-0000-000078650000}"/>
    <cellStyle name="40% - Accent4 2 6 3" xfId="2291" xr:uid="{00000000-0005-0000-0000-000079650000}"/>
    <cellStyle name="40% - Accent4 2 6 3 2" xfId="7258" xr:uid="{00000000-0005-0000-0000-00007A650000}"/>
    <cellStyle name="40% - Accent4 2 6 3 2 2" xfId="17172" xr:uid="{00000000-0005-0000-0000-00007B650000}"/>
    <cellStyle name="40% - Accent4 2 6 3 2 2 2" xfId="37004" xr:uid="{00000000-0005-0000-0000-00007C650000}"/>
    <cellStyle name="40% - Accent4 2 6 3 2 3" xfId="27090" xr:uid="{00000000-0005-0000-0000-00007D650000}"/>
    <cellStyle name="40% - Accent4 2 6 3 3" xfId="12215" xr:uid="{00000000-0005-0000-0000-00007E650000}"/>
    <cellStyle name="40% - Accent4 2 6 3 3 2" xfId="32047" xr:uid="{00000000-0005-0000-0000-00007F650000}"/>
    <cellStyle name="40% - Accent4 2 6 3 4" xfId="22133" xr:uid="{00000000-0005-0000-0000-000080650000}"/>
    <cellStyle name="40% - Accent4 2 6 4" xfId="6536" xr:uid="{00000000-0005-0000-0000-000081650000}"/>
    <cellStyle name="40% - Accent4 2 6 4 2" xfId="16450" xr:uid="{00000000-0005-0000-0000-000082650000}"/>
    <cellStyle name="40% - Accent4 2 6 4 2 2" xfId="36282" xr:uid="{00000000-0005-0000-0000-000083650000}"/>
    <cellStyle name="40% - Accent4 2 6 4 3" xfId="26368" xr:uid="{00000000-0005-0000-0000-000084650000}"/>
    <cellStyle name="40% - Accent4 2 6 5" xfId="11493" xr:uid="{00000000-0005-0000-0000-000085650000}"/>
    <cellStyle name="40% - Accent4 2 6 5 2" xfId="31325" xr:uid="{00000000-0005-0000-0000-000086650000}"/>
    <cellStyle name="40% - Accent4 2 6 6" xfId="21411" xr:uid="{00000000-0005-0000-0000-000087650000}"/>
    <cellStyle name="40% - Accent4 2 7" xfId="1208" xr:uid="{00000000-0005-0000-0000-000088650000}"/>
    <cellStyle name="40% - Accent4 2 7 2" xfId="3222" xr:uid="{00000000-0005-0000-0000-000089650000}"/>
    <cellStyle name="40% - Accent4 2 7 2 2" xfId="8179" xr:uid="{00000000-0005-0000-0000-00008A650000}"/>
    <cellStyle name="40% - Accent4 2 7 2 2 2" xfId="18093" xr:uid="{00000000-0005-0000-0000-00008B650000}"/>
    <cellStyle name="40% - Accent4 2 7 2 2 2 2" xfId="37925" xr:uid="{00000000-0005-0000-0000-00008C650000}"/>
    <cellStyle name="40% - Accent4 2 7 2 2 3" xfId="28011" xr:uid="{00000000-0005-0000-0000-00008D650000}"/>
    <cellStyle name="40% - Accent4 2 7 2 3" xfId="13136" xr:uid="{00000000-0005-0000-0000-00008E650000}"/>
    <cellStyle name="40% - Accent4 2 7 2 3 2" xfId="32968" xr:uid="{00000000-0005-0000-0000-00008F650000}"/>
    <cellStyle name="40% - Accent4 2 7 2 4" xfId="23054" xr:uid="{00000000-0005-0000-0000-000090650000}"/>
    <cellStyle name="40% - Accent4 2 7 3" xfId="6177" xr:uid="{00000000-0005-0000-0000-000091650000}"/>
    <cellStyle name="40% - Accent4 2 7 3 2" xfId="16091" xr:uid="{00000000-0005-0000-0000-000092650000}"/>
    <cellStyle name="40% - Accent4 2 7 3 2 2" xfId="35923" xr:uid="{00000000-0005-0000-0000-000093650000}"/>
    <cellStyle name="40% - Accent4 2 7 3 3" xfId="26009" xr:uid="{00000000-0005-0000-0000-000094650000}"/>
    <cellStyle name="40% - Accent4 2 7 4" xfId="11134" xr:uid="{00000000-0005-0000-0000-000095650000}"/>
    <cellStyle name="40% - Accent4 2 7 4 2" xfId="30966" xr:uid="{00000000-0005-0000-0000-000096650000}"/>
    <cellStyle name="40% - Accent4 2 7 5" xfId="21052" xr:uid="{00000000-0005-0000-0000-000097650000}"/>
    <cellStyle name="40% - Accent4 2 8" xfId="2658" xr:uid="{00000000-0005-0000-0000-000098650000}"/>
    <cellStyle name="40% - Accent4 2 8 2" xfId="7619" xr:uid="{00000000-0005-0000-0000-000099650000}"/>
    <cellStyle name="40% - Accent4 2 8 2 2" xfId="17533" xr:uid="{00000000-0005-0000-0000-00009A650000}"/>
    <cellStyle name="40% - Accent4 2 8 2 2 2" xfId="37365" xr:uid="{00000000-0005-0000-0000-00009B650000}"/>
    <cellStyle name="40% - Accent4 2 8 2 3" xfId="27451" xr:uid="{00000000-0005-0000-0000-00009C650000}"/>
    <cellStyle name="40% - Accent4 2 8 3" xfId="12576" xr:uid="{00000000-0005-0000-0000-00009D650000}"/>
    <cellStyle name="40% - Accent4 2 8 3 2" xfId="32408" xr:uid="{00000000-0005-0000-0000-00009E650000}"/>
    <cellStyle name="40% - Accent4 2 8 4" xfId="22494" xr:uid="{00000000-0005-0000-0000-00009F650000}"/>
    <cellStyle name="40% - Accent4 2 9" xfId="1932" xr:uid="{00000000-0005-0000-0000-0000A0650000}"/>
    <cellStyle name="40% - Accent4 2 9 2" xfId="6899" xr:uid="{00000000-0005-0000-0000-0000A1650000}"/>
    <cellStyle name="40% - Accent4 2 9 2 2" xfId="16813" xr:uid="{00000000-0005-0000-0000-0000A2650000}"/>
    <cellStyle name="40% - Accent4 2 9 2 2 2" xfId="36645" xr:uid="{00000000-0005-0000-0000-0000A3650000}"/>
    <cellStyle name="40% - Accent4 2 9 2 3" xfId="26731" xr:uid="{00000000-0005-0000-0000-0000A4650000}"/>
    <cellStyle name="40% - Accent4 2 9 3" xfId="11856" xr:uid="{00000000-0005-0000-0000-0000A5650000}"/>
    <cellStyle name="40% - Accent4 2 9 3 2" xfId="31688" xr:uid="{00000000-0005-0000-0000-0000A6650000}"/>
    <cellStyle name="40% - Accent4 2 9 4" xfId="21774" xr:uid="{00000000-0005-0000-0000-0000A7650000}"/>
    <cellStyle name="40% - Accent4 3" xfId="87" xr:uid="{00000000-0005-0000-0000-0000A8650000}"/>
    <cellStyle name="40% - Accent4 3 10" xfId="4513" xr:uid="{00000000-0005-0000-0000-0000A9650000}"/>
    <cellStyle name="40% - Accent4 3 10 2" xfId="9470" xr:uid="{00000000-0005-0000-0000-0000AA650000}"/>
    <cellStyle name="40% - Accent4 3 10 2 2" xfId="19384" xr:uid="{00000000-0005-0000-0000-0000AB650000}"/>
    <cellStyle name="40% - Accent4 3 10 2 2 2" xfId="39216" xr:uid="{00000000-0005-0000-0000-0000AC650000}"/>
    <cellStyle name="40% - Accent4 3 10 2 3" xfId="29302" xr:uid="{00000000-0005-0000-0000-0000AD650000}"/>
    <cellStyle name="40% - Accent4 3 10 3" xfId="14427" xr:uid="{00000000-0005-0000-0000-0000AE650000}"/>
    <cellStyle name="40% - Accent4 3 10 3 2" xfId="34259" xr:uid="{00000000-0005-0000-0000-0000AF650000}"/>
    <cellStyle name="40% - Accent4 3 10 4" xfId="24345" xr:uid="{00000000-0005-0000-0000-0000B0650000}"/>
    <cellStyle name="40% - Accent4 3 11" xfId="5071" xr:uid="{00000000-0005-0000-0000-0000B1650000}"/>
    <cellStyle name="40% - Accent4 3 11 2" xfId="14985" xr:uid="{00000000-0005-0000-0000-0000B2650000}"/>
    <cellStyle name="40% - Accent4 3 11 2 2" xfId="34817" xr:uid="{00000000-0005-0000-0000-0000B3650000}"/>
    <cellStyle name="40% - Accent4 3 11 3" xfId="24903" xr:uid="{00000000-0005-0000-0000-0000B4650000}"/>
    <cellStyle name="40% - Accent4 3 12" xfId="10028" xr:uid="{00000000-0005-0000-0000-0000B5650000}"/>
    <cellStyle name="40% - Accent4 3 12 2" xfId="29860" xr:uid="{00000000-0005-0000-0000-0000B6650000}"/>
    <cellStyle name="40% - Accent4 3 13" xfId="19946" xr:uid="{00000000-0005-0000-0000-0000B7650000}"/>
    <cellStyle name="40% - Accent4 3 2" xfId="155" xr:uid="{00000000-0005-0000-0000-0000B8650000}"/>
    <cellStyle name="40% - Accent4 3 2 10" xfId="5137" xr:uid="{00000000-0005-0000-0000-0000B9650000}"/>
    <cellStyle name="40% - Accent4 3 2 10 2" xfId="15051" xr:uid="{00000000-0005-0000-0000-0000BA650000}"/>
    <cellStyle name="40% - Accent4 3 2 10 2 2" xfId="34883" xr:uid="{00000000-0005-0000-0000-0000BB650000}"/>
    <cellStyle name="40% - Accent4 3 2 10 3" xfId="24969" xr:uid="{00000000-0005-0000-0000-0000BC650000}"/>
    <cellStyle name="40% - Accent4 3 2 11" xfId="10094" xr:uid="{00000000-0005-0000-0000-0000BD650000}"/>
    <cellStyle name="40% - Accent4 3 2 11 2" xfId="29926" xr:uid="{00000000-0005-0000-0000-0000BE650000}"/>
    <cellStyle name="40% - Accent4 3 2 12" xfId="20012" xr:uid="{00000000-0005-0000-0000-0000BF650000}"/>
    <cellStyle name="40% - Accent4 3 2 2" xfId="295" xr:uid="{00000000-0005-0000-0000-0000C0650000}"/>
    <cellStyle name="40% - Accent4 3 2 2 10" xfId="10233" xr:uid="{00000000-0005-0000-0000-0000C1650000}"/>
    <cellStyle name="40% - Accent4 3 2 2 10 2" xfId="30065" xr:uid="{00000000-0005-0000-0000-0000C2650000}"/>
    <cellStyle name="40% - Accent4 3 2 2 11" xfId="20151" xr:uid="{00000000-0005-0000-0000-0000C3650000}"/>
    <cellStyle name="40% - Accent4 3 2 2 2" xfId="577" xr:uid="{00000000-0005-0000-0000-0000C4650000}"/>
    <cellStyle name="40% - Accent4 3 2 2 2 10" xfId="20430" xr:uid="{00000000-0005-0000-0000-0000C5650000}"/>
    <cellStyle name="40% - Accent4 3 2 2 2 2" xfId="1853" xr:uid="{00000000-0005-0000-0000-0000C6650000}"/>
    <cellStyle name="40% - Accent4 3 2 2 2 2 2" xfId="3866" xr:uid="{00000000-0005-0000-0000-0000C7650000}"/>
    <cellStyle name="40% - Accent4 3 2 2 2 2 2 2" xfId="8823" xr:uid="{00000000-0005-0000-0000-0000C8650000}"/>
    <cellStyle name="40% - Accent4 3 2 2 2 2 2 2 2" xfId="18737" xr:uid="{00000000-0005-0000-0000-0000C9650000}"/>
    <cellStyle name="40% - Accent4 3 2 2 2 2 2 2 2 2" xfId="38569" xr:uid="{00000000-0005-0000-0000-0000CA650000}"/>
    <cellStyle name="40% - Accent4 3 2 2 2 2 2 2 3" xfId="28655" xr:uid="{00000000-0005-0000-0000-0000CB650000}"/>
    <cellStyle name="40% - Accent4 3 2 2 2 2 2 3" xfId="13780" xr:uid="{00000000-0005-0000-0000-0000CC650000}"/>
    <cellStyle name="40% - Accent4 3 2 2 2 2 2 3 2" xfId="33612" xr:uid="{00000000-0005-0000-0000-0000CD650000}"/>
    <cellStyle name="40% - Accent4 3 2 2 2 2 2 4" xfId="23698" xr:uid="{00000000-0005-0000-0000-0000CE650000}"/>
    <cellStyle name="40% - Accent4 3 2 2 2 2 3" xfId="6821" xr:uid="{00000000-0005-0000-0000-0000CF650000}"/>
    <cellStyle name="40% - Accent4 3 2 2 2 2 3 2" xfId="16735" xr:uid="{00000000-0005-0000-0000-0000D0650000}"/>
    <cellStyle name="40% - Accent4 3 2 2 2 2 3 2 2" xfId="36567" xr:uid="{00000000-0005-0000-0000-0000D1650000}"/>
    <cellStyle name="40% - Accent4 3 2 2 2 2 3 3" xfId="26653" xr:uid="{00000000-0005-0000-0000-0000D2650000}"/>
    <cellStyle name="40% - Accent4 3 2 2 2 2 4" xfId="11778" xr:uid="{00000000-0005-0000-0000-0000D3650000}"/>
    <cellStyle name="40% - Accent4 3 2 2 2 2 4 2" xfId="31610" xr:uid="{00000000-0005-0000-0000-0000D4650000}"/>
    <cellStyle name="40% - Accent4 3 2 2 2 2 5" xfId="21696" xr:uid="{00000000-0005-0000-0000-0000D5650000}"/>
    <cellStyle name="40% - Accent4 3 2 2 2 3" xfId="3159" xr:uid="{00000000-0005-0000-0000-0000D6650000}"/>
    <cellStyle name="40% - Accent4 3 2 2 2 3 2" xfId="8116" xr:uid="{00000000-0005-0000-0000-0000D7650000}"/>
    <cellStyle name="40% - Accent4 3 2 2 2 3 2 2" xfId="18030" xr:uid="{00000000-0005-0000-0000-0000D8650000}"/>
    <cellStyle name="40% - Accent4 3 2 2 2 3 2 2 2" xfId="37862" xr:uid="{00000000-0005-0000-0000-0000D9650000}"/>
    <cellStyle name="40% - Accent4 3 2 2 2 3 2 3" xfId="27948" xr:uid="{00000000-0005-0000-0000-0000DA650000}"/>
    <cellStyle name="40% - Accent4 3 2 2 2 3 3" xfId="13073" xr:uid="{00000000-0005-0000-0000-0000DB650000}"/>
    <cellStyle name="40% - Accent4 3 2 2 2 3 3 2" xfId="32905" xr:uid="{00000000-0005-0000-0000-0000DC650000}"/>
    <cellStyle name="40% - Accent4 3 2 2 2 3 4" xfId="22991" xr:uid="{00000000-0005-0000-0000-0000DD650000}"/>
    <cellStyle name="40% - Accent4 3 2 2 2 4" xfId="2576" xr:uid="{00000000-0005-0000-0000-0000DE650000}"/>
    <cellStyle name="40% - Accent4 3 2 2 2 4 2" xfId="7543" xr:uid="{00000000-0005-0000-0000-0000DF650000}"/>
    <cellStyle name="40% - Accent4 3 2 2 2 4 2 2" xfId="17457" xr:uid="{00000000-0005-0000-0000-0000E0650000}"/>
    <cellStyle name="40% - Accent4 3 2 2 2 4 2 2 2" xfId="37289" xr:uid="{00000000-0005-0000-0000-0000E1650000}"/>
    <cellStyle name="40% - Accent4 3 2 2 2 4 2 3" xfId="27375" xr:uid="{00000000-0005-0000-0000-0000E2650000}"/>
    <cellStyle name="40% - Accent4 3 2 2 2 4 3" xfId="12500" xr:uid="{00000000-0005-0000-0000-0000E3650000}"/>
    <cellStyle name="40% - Accent4 3 2 2 2 4 3 2" xfId="32332" xr:uid="{00000000-0005-0000-0000-0000E4650000}"/>
    <cellStyle name="40% - Accent4 3 2 2 2 4 4" xfId="22418" xr:uid="{00000000-0005-0000-0000-0000E5650000}"/>
    <cellStyle name="40% - Accent4 3 2 2 2 5" xfId="1138" xr:uid="{00000000-0005-0000-0000-0000E6650000}"/>
    <cellStyle name="40% - Accent4 3 2 2 2 5 2" xfId="6114" xr:uid="{00000000-0005-0000-0000-0000E7650000}"/>
    <cellStyle name="40% - Accent4 3 2 2 2 5 2 2" xfId="16028" xr:uid="{00000000-0005-0000-0000-0000E8650000}"/>
    <cellStyle name="40% - Accent4 3 2 2 2 5 2 2 2" xfId="35860" xr:uid="{00000000-0005-0000-0000-0000E9650000}"/>
    <cellStyle name="40% - Accent4 3 2 2 2 5 2 3" xfId="25946" xr:uid="{00000000-0005-0000-0000-0000EA650000}"/>
    <cellStyle name="40% - Accent4 3 2 2 2 5 3" xfId="11071" xr:uid="{00000000-0005-0000-0000-0000EB650000}"/>
    <cellStyle name="40% - Accent4 3 2 2 2 5 3 2" xfId="30903" xr:uid="{00000000-0005-0000-0000-0000EC650000}"/>
    <cellStyle name="40% - Accent4 3 2 2 2 5 4" xfId="20989" xr:uid="{00000000-0005-0000-0000-0000ED650000}"/>
    <cellStyle name="40% - Accent4 3 2 2 2 6" xfId="4439" xr:uid="{00000000-0005-0000-0000-0000EE650000}"/>
    <cellStyle name="40% - Accent4 3 2 2 2 6 2" xfId="9396" xr:uid="{00000000-0005-0000-0000-0000EF650000}"/>
    <cellStyle name="40% - Accent4 3 2 2 2 6 2 2" xfId="19310" xr:uid="{00000000-0005-0000-0000-0000F0650000}"/>
    <cellStyle name="40% - Accent4 3 2 2 2 6 2 2 2" xfId="39142" xr:uid="{00000000-0005-0000-0000-0000F1650000}"/>
    <cellStyle name="40% - Accent4 3 2 2 2 6 2 3" xfId="29228" xr:uid="{00000000-0005-0000-0000-0000F2650000}"/>
    <cellStyle name="40% - Accent4 3 2 2 2 6 3" xfId="14353" xr:uid="{00000000-0005-0000-0000-0000F3650000}"/>
    <cellStyle name="40% - Accent4 3 2 2 2 6 3 2" xfId="34185" xr:uid="{00000000-0005-0000-0000-0000F4650000}"/>
    <cellStyle name="40% - Accent4 3 2 2 2 6 4" xfId="24271" xr:uid="{00000000-0005-0000-0000-0000F5650000}"/>
    <cellStyle name="40% - Accent4 3 2 2 2 7" xfId="4997" xr:uid="{00000000-0005-0000-0000-0000F6650000}"/>
    <cellStyle name="40% - Accent4 3 2 2 2 7 2" xfId="9954" xr:uid="{00000000-0005-0000-0000-0000F7650000}"/>
    <cellStyle name="40% - Accent4 3 2 2 2 7 2 2" xfId="19868" xr:uid="{00000000-0005-0000-0000-0000F8650000}"/>
    <cellStyle name="40% - Accent4 3 2 2 2 7 2 2 2" xfId="39700" xr:uid="{00000000-0005-0000-0000-0000F9650000}"/>
    <cellStyle name="40% - Accent4 3 2 2 2 7 2 3" xfId="29786" xr:uid="{00000000-0005-0000-0000-0000FA650000}"/>
    <cellStyle name="40% - Accent4 3 2 2 2 7 3" xfId="14911" xr:uid="{00000000-0005-0000-0000-0000FB650000}"/>
    <cellStyle name="40% - Accent4 3 2 2 2 7 3 2" xfId="34743" xr:uid="{00000000-0005-0000-0000-0000FC650000}"/>
    <cellStyle name="40% - Accent4 3 2 2 2 7 4" xfId="24829" xr:uid="{00000000-0005-0000-0000-0000FD650000}"/>
    <cellStyle name="40% - Accent4 3 2 2 2 8" xfId="5555" xr:uid="{00000000-0005-0000-0000-0000FE650000}"/>
    <cellStyle name="40% - Accent4 3 2 2 2 8 2" xfId="15469" xr:uid="{00000000-0005-0000-0000-0000FF650000}"/>
    <cellStyle name="40% - Accent4 3 2 2 2 8 2 2" xfId="35301" xr:uid="{00000000-0005-0000-0000-000000660000}"/>
    <cellStyle name="40% - Accent4 3 2 2 2 8 3" xfId="25387" xr:uid="{00000000-0005-0000-0000-000001660000}"/>
    <cellStyle name="40% - Accent4 3 2 2 2 9" xfId="10512" xr:uid="{00000000-0005-0000-0000-000002660000}"/>
    <cellStyle name="40% - Accent4 3 2 2 2 9 2" xfId="30344" xr:uid="{00000000-0005-0000-0000-000003660000}"/>
    <cellStyle name="40% - Accent4 3 2 2 3" xfId="1494" xr:uid="{00000000-0005-0000-0000-000004660000}"/>
    <cellStyle name="40% - Accent4 3 2 2 3 2" xfId="3507" xr:uid="{00000000-0005-0000-0000-000005660000}"/>
    <cellStyle name="40% - Accent4 3 2 2 3 2 2" xfId="8464" xr:uid="{00000000-0005-0000-0000-000006660000}"/>
    <cellStyle name="40% - Accent4 3 2 2 3 2 2 2" xfId="18378" xr:uid="{00000000-0005-0000-0000-000007660000}"/>
    <cellStyle name="40% - Accent4 3 2 2 3 2 2 2 2" xfId="38210" xr:uid="{00000000-0005-0000-0000-000008660000}"/>
    <cellStyle name="40% - Accent4 3 2 2 3 2 2 3" xfId="28296" xr:uid="{00000000-0005-0000-0000-000009660000}"/>
    <cellStyle name="40% - Accent4 3 2 2 3 2 3" xfId="13421" xr:uid="{00000000-0005-0000-0000-00000A660000}"/>
    <cellStyle name="40% - Accent4 3 2 2 3 2 3 2" xfId="33253" xr:uid="{00000000-0005-0000-0000-00000B660000}"/>
    <cellStyle name="40% - Accent4 3 2 2 3 2 4" xfId="23339" xr:uid="{00000000-0005-0000-0000-00000C660000}"/>
    <cellStyle name="40% - Accent4 3 2 2 3 3" xfId="6462" xr:uid="{00000000-0005-0000-0000-00000D660000}"/>
    <cellStyle name="40% - Accent4 3 2 2 3 3 2" xfId="16376" xr:uid="{00000000-0005-0000-0000-00000E660000}"/>
    <cellStyle name="40% - Accent4 3 2 2 3 3 2 2" xfId="36208" xr:uid="{00000000-0005-0000-0000-00000F660000}"/>
    <cellStyle name="40% - Accent4 3 2 2 3 3 3" xfId="26294" xr:uid="{00000000-0005-0000-0000-000010660000}"/>
    <cellStyle name="40% - Accent4 3 2 2 3 4" xfId="11419" xr:uid="{00000000-0005-0000-0000-000011660000}"/>
    <cellStyle name="40% - Accent4 3 2 2 3 4 2" xfId="31251" xr:uid="{00000000-0005-0000-0000-000012660000}"/>
    <cellStyle name="40% - Accent4 3 2 2 3 5" xfId="21337" xr:uid="{00000000-0005-0000-0000-000013660000}"/>
    <cellStyle name="40% - Accent4 3 2 2 4" xfId="2878" xr:uid="{00000000-0005-0000-0000-000014660000}"/>
    <cellStyle name="40% - Accent4 3 2 2 4 2" xfId="7837" xr:uid="{00000000-0005-0000-0000-000015660000}"/>
    <cellStyle name="40% - Accent4 3 2 2 4 2 2" xfId="17751" xr:uid="{00000000-0005-0000-0000-000016660000}"/>
    <cellStyle name="40% - Accent4 3 2 2 4 2 2 2" xfId="37583" xr:uid="{00000000-0005-0000-0000-000017660000}"/>
    <cellStyle name="40% - Accent4 3 2 2 4 2 3" xfId="27669" xr:uid="{00000000-0005-0000-0000-000018660000}"/>
    <cellStyle name="40% - Accent4 3 2 2 4 3" xfId="12794" xr:uid="{00000000-0005-0000-0000-000019660000}"/>
    <cellStyle name="40% - Accent4 3 2 2 4 3 2" xfId="32626" xr:uid="{00000000-0005-0000-0000-00001A660000}"/>
    <cellStyle name="40% - Accent4 3 2 2 4 4" xfId="22712" xr:uid="{00000000-0005-0000-0000-00001B660000}"/>
    <cellStyle name="40% - Accent4 3 2 2 5" xfId="2217" xr:uid="{00000000-0005-0000-0000-00001C660000}"/>
    <cellStyle name="40% - Accent4 3 2 2 5 2" xfId="7184" xr:uid="{00000000-0005-0000-0000-00001D660000}"/>
    <cellStyle name="40% - Accent4 3 2 2 5 2 2" xfId="17098" xr:uid="{00000000-0005-0000-0000-00001E660000}"/>
    <cellStyle name="40% - Accent4 3 2 2 5 2 2 2" xfId="36930" xr:uid="{00000000-0005-0000-0000-00001F660000}"/>
    <cellStyle name="40% - Accent4 3 2 2 5 2 3" xfId="27016" xr:uid="{00000000-0005-0000-0000-000020660000}"/>
    <cellStyle name="40% - Accent4 3 2 2 5 3" xfId="12141" xr:uid="{00000000-0005-0000-0000-000021660000}"/>
    <cellStyle name="40% - Accent4 3 2 2 5 3 2" xfId="31973" xr:uid="{00000000-0005-0000-0000-000022660000}"/>
    <cellStyle name="40% - Accent4 3 2 2 5 4" xfId="22059" xr:uid="{00000000-0005-0000-0000-000023660000}"/>
    <cellStyle name="40% - Accent4 3 2 2 6" xfId="858" xr:uid="{00000000-0005-0000-0000-000024660000}"/>
    <cellStyle name="40% - Accent4 3 2 2 6 2" xfId="5835" xr:uid="{00000000-0005-0000-0000-000025660000}"/>
    <cellStyle name="40% - Accent4 3 2 2 6 2 2" xfId="15749" xr:uid="{00000000-0005-0000-0000-000026660000}"/>
    <cellStyle name="40% - Accent4 3 2 2 6 2 2 2" xfId="35581" xr:uid="{00000000-0005-0000-0000-000027660000}"/>
    <cellStyle name="40% - Accent4 3 2 2 6 2 3" xfId="25667" xr:uid="{00000000-0005-0000-0000-000028660000}"/>
    <cellStyle name="40% - Accent4 3 2 2 6 3" xfId="10792" xr:uid="{00000000-0005-0000-0000-000029660000}"/>
    <cellStyle name="40% - Accent4 3 2 2 6 3 2" xfId="30624" xr:uid="{00000000-0005-0000-0000-00002A660000}"/>
    <cellStyle name="40% - Accent4 3 2 2 6 4" xfId="20710" xr:uid="{00000000-0005-0000-0000-00002B660000}"/>
    <cellStyle name="40% - Accent4 3 2 2 7" xfId="4160" xr:uid="{00000000-0005-0000-0000-00002C660000}"/>
    <cellStyle name="40% - Accent4 3 2 2 7 2" xfId="9117" xr:uid="{00000000-0005-0000-0000-00002D660000}"/>
    <cellStyle name="40% - Accent4 3 2 2 7 2 2" xfId="19031" xr:uid="{00000000-0005-0000-0000-00002E660000}"/>
    <cellStyle name="40% - Accent4 3 2 2 7 2 2 2" xfId="38863" xr:uid="{00000000-0005-0000-0000-00002F660000}"/>
    <cellStyle name="40% - Accent4 3 2 2 7 2 3" xfId="28949" xr:uid="{00000000-0005-0000-0000-000030660000}"/>
    <cellStyle name="40% - Accent4 3 2 2 7 3" xfId="14074" xr:uid="{00000000-0005-0000-0000-000031660000}"/>
    <cellStyle name="40% - Accent4 3 2 2 7 3 2" xfId="33906" xr:uid="{00000000-0005-0000-0000-000032660000}"/>
    <cellStyle name="40% - Accent4 3 2 2 7 4" xfId="23992" xr:uid="{00000000-0005-0000-0000-000033660000}"/>
    <cellStyle name="40% - Accent4 3 2 2 8" xfId="4718" xr:uid="{00000000-0005-0000-0000-000034660000}"/>
    <cellStyle name="40% - Accent4 3 2 2 8 2" xfId="9675" xr:uid="{00000000-0005-0000-0000-000035660000}"/>
    <cellStyle name="40% - Accent4 3 2 2 8 2 2" xfId="19589" xr:uid="{00000000-0005-0000-0000-000036660000}"/>
    <cellStyle name="40% - Accent4 3 2 2 8 2 2 2" xfId="39421" xr:uid="{00000000-0005-0000-0000-000037660000}"/>
    <cellStyle name="40% - Accent4 3 2 2 8 2 3" xfId="29507" xr:uid="{00000000-0005-0000-0000-000038660000}"/>
    <cellStyle name="40% - Accent4 3 2 2 8 3" xfId="14632" xr:uid="{00000000-0005-0000-0000-000039660000}"/>
    <cellStyle name="40% - Accent4 3 2 2 8 3 2" xfId="34464" xr:uid="{00000000-0005-0000-0000-00003A660000}"/>
    <cellStyle name="40% - Accent4 3 2 2 8 4" xfId="24550" xr:uid="{00000000-0005-0000-0000-00003B660000}"/>
    <cellStyle name="40% - Accent4 3 2 2 9" xfId="5276" xr:uid="{00000000-0005-0000-0000-00003C660000}"/>
    <cellStyle name="40% - Accent4 3 2 2 9 2" xfId="15190" xr:uid="{00000000-0005-0000-0000-00003D660000}"/>
    <cellStyle name="40% - Accent4 3 2 2 9 2 2" xfId="35022" xr:uid="{00000000-0005-0000-0000-00003E660000}"/>
    <cellStyle name="40% - Accent4 3 2 2 9 3" xfId="25108" xr:uid="{00000000-0005-0000-0000-00003F660000}"/>
    <cellStyle name="40% - Accent4 3 2 3" xfId="438" xr:uid="{00000000-0005-0000-0000-000040660000}"/>
    <cellStyle name="40% - Accent4 3 2 3 10" xfId="20291" xr:uid="{00000000-0005-0000-0000-000041660000}"/>
    <cellStyle name="40% - Accent4 3 2 3 2" xfId="1673" xr:uid="{00000000-0005-0000-0000-000042660000}"/>
    <cellStyle name="40% - Accent4 3 2 3 2 2" xfId="3686" xr:uid="{00000000-0005-0000-0000-000043660000}"/>
    <cellStyle name="40% - Accent4 3 2 3 2 2 2" xfId="8643" xr:uid="{00000000-0005-0000-0000-000044660000}"/>
    <cellStyle name="40% - Accent4 3 2 3 2 2 2 2" xfId="18557" xr:uid="{00000000-0005-0000-0000-000045660000}"/>
    <cellStyle name="40% - Accent4 3 2 3 2 2 2 2 2" xfId="38389" xr:uid="{00000000-0005-0000-0000-000046660000}"/>
    <cellStyle name="40% - Accent4 3 2 3 2 2 2 3" xfId="28475" xr:uid="{00000000-0005-0000-0000-000047660000}"/>
    <cellStyle name="40% - Accent4 3 2 3 2 2 3" xfId="13600" xr:uid="{00000000-0005-0000-0000-000048660000}"/>
    <cellStyle name="40% - Accent4 3 2 3 2 2 3 2" xfId="33432" xr:uid="{00000000-0005-0000-0000-000049660000}"/>
    <cellStyle name="40% - Accent4 3 2 3 2 2 4" xfId="23518" xr:uid="{00000000-0005-0000-0000-00004A660000}"/>
    <cellStyle name="40% - Accent4 3 2 3 2 3" xfId="6641" xr:uid="{00000000-0005-0000-0000-00004B660000}"/>
    <cellStyle name="40% - Accent4 3 2 3 2 3 2" xfId="16555" xr:uid="{00000000-0005-0000-0000-00004C660000}"/>
    <cellStyle name="40% - Accent4 3 2 3 2 3 2 2" xfId="36387" xr:uid="{00000000-0005-0000-0000-00004D660000}"/>
    <cellStyle name="40% - Accent4 3 2 3 2 3 3" xfId="26473" xr:uid="{00000000-0005-0000-0000-00004E660000}"/>
    <cellStyle name="40% - Accent4 3 2 3 2 4" xfId="11598" xr:uid="{00000000-0005-0000-0000-00004F660000}"/>
    <cellStyle name="40% - Accent4 3 2 3 2 4 2" xfId="31430" xr:uid="{00000000-0005-0000-0000-000050660000}"/>
    <cellStyle name="40% - Accent4 3 2 3 2 5" xfId="21516" xr:uid="{00000000-0005-0000-0000-000051660000}"/>
    <cellStyle name="40% - Accent4 3 2 3 3" xfId="3020" xr:uid="{00000000-0005-0000-0000-000052660000}"/>
    <cellStyle name="40% - Accent4 3 2 3 3 2" xfId="7977" xr:uid="{00000000-0005-0000-0000-000053660000}"/>
    <cellStyle name="40% - Accent4 3 2 3 3 2 2" xfId="17891" xr:uid="{00000000-0005-0000-0000-000054660000}"/>
    <cellStyle name="40% - Accent4 3 2 3 3 2 2 2" xfId="37723" xr:uid="{00000000-0005-0000-0000-000055660000}"/>
    <cellStyle name="40% - Accent4 3 2 3 3 2 3" xfId="27809" xr:uid="{00000000-0005-0000-0000-000056660000}"/>
    <cellStyle name="40% - Accent4 3 2 3 3 3" xfId="12934" xr:uid="{00000000-0005-0000-0000-000057660000}"/>
    <cellStyle name="40% - Accent4 3 2 3 3 3 2" xfId="32766" xr:uid="{00000000-0005-0000-0000-000058660000}"/>
    <cellStyle name="40% - Accent4 3 2 3 3 4" xfId="22852" xr:uid="{00000000-0005-0000-0000-000059660000}"/>
    <cellStyle name="40% - Accent4 3 2 3 4" xfId="2396" xr:uid="{00000000-0005-0000-0000-00005A660000}"/>
    <cellStyle name="40% - Accent4 3 2 3 4 2" xfId="7363" xr:uid="{00000000-0005-0000-0000-00005B660000}"/>
    <cellStyle name="40% - Accent4 3 2 3 4 2 2" xfId="17277" xr:uid="{00000000-0005-0000-0000-00005C660000}"/>
    <cellStyle name="40% - Accent4 3 2 3 4 2 2 2" xfId="37109" xr:uid="{00000000-0005-0000-0000-00005D660000}"/>
    <cellStyle name="40% - Accent4 3 2 3 4 2 3" xfId="27195" xr:uid="{00000000-0005-0000-0000-00005E660000}"/>
    <cellStyle name="40% - Accent4 3 2 3 4 3" xfId="12320" xr:uid="{00000000-0005-0000-0000-00005F660000}"/>
    <cellStyle name="40% - Accent4 3 2 3 4 3 2" xfId="32152" xr:uid="{00000000-0005-0000-0000-000060660000}"/>
    <cellStyle name="40% - Accent4 3 2 3 4 4" xfId="22238" xr:uid="{00000000-0005-0000-0000-000061660000}"/>
    <cellStyle name="40% - Accent4 3 2 3 5" xfId="999" xr:uid="{00000000-0005-0000-0000-000062660000}"/>
    <cellStyle name="40% - Accent4 3 2 3 5 2" xfId="5975" xr:uid="{00000000-0005-0000-0000-000063660000}"/>
    <cellStyle name="40% - Accent4 3 2 3 5 2 2" xfId="15889" xr:uid="{00000000-0005-0000-0000-000064660000}"/>
    <cellStyle name="40% - Accent4 3 2 3 5 2 2 2" xfId="35721" xr:uid="{00000000-0005-0000-0000-000065660000}"/>
    <cellStyle name="40% - Accent4 3 2 3 5 2 3" xfId="25807" xr:uid="{00000000-0005-0000-0000-000066660000}"/>
    <cellStyle name="40% - Accent4 3 2 3 5 3" xfId="10932" xr:uid="{00000000-0005-0000-0000-000067660000}"/>
    <cellStyle name="40% - Accent4 3 2 3 5 3 2" xfId="30764" xr:uid="{00000000-0005-0000-0000-000068660000}"/>
    <cellStyle name="40% - Accent4 3 2 3 5 4" xfId="20850" xr:uid="{00000000-0005-0000-0000-000069660000}"/>
    <cellStyle name="40% - Accent4 3 2 3 6" xfId="4300" xr:uid="{00000000-0005-0000-0000-00006A660000}"/>
    <cellStyle name="40% - Accent4 3 2 3 6 2" xfId="9257" xr:uid="{00000000-0005-0000-0000-00006B660000}"/>
    <cellStyle name="40% - Accent4 3 2 3 6 2 2" xfId="19171" xr:uid="{00000000-0005-0000-0000-00006C660000}"/>
    <cellStyle name="40% - Accent4 3 2 3 6 2 2 2" xfId="39003" xr:uid="{00000000-0005-0000-0000-00006D660000}"/>
    <cellStyle name="40% - Accent4 3 2 3 6 2 3" xfId="29089" xr:uid="{00000000-0005-0000-0000-00006E660000}"/>
    <cellStyle name="40% - Accent4 3 2 3 6 3" xfId="14214" xr:uid="{00000000-0005-0000-0000-00006F660000}"/>
    <cellStyle name="40% - Accent4 3 2 3 6 3 2" xfId="34046" xr:uid="{00000000-0005-0000-0000-000070660000}"/>
    <cellStyle name="40% - Accent4 3 2 3 6 4" xfId="24132" xr:uid="{00000000-0005-0000-0000-000071660000}"/>
    <cellStyle name="40% - Accent4 3 2 3 7" xfId="4858" xr:uid="{00000000-0005-0000-0000-000072660000}"/>
    <cellStyle name="40% - Accent4 3 2 3 7 2" xfId="9815" xr:uid="{00000000-0005-0000-0000-000073660000}"/>
    <cellStyle name="40% - Accent4 3 2 3 7 2 2" xfId="19729" xr:uid="{00000000-0005-0000-0000-000074660000}"/>
    <cellStyle name="40% - Accent4 3 2 3 7 2 2 2" xfId="39561" xr:uid="{00000000-0005-0000-0000-000075660000}"/>
    <cellStyle name="40% - Accent4 3 2 3 7 2 3" xfId="29647" xr:uid="{00000000-0005-0000-0000-000076660000}"/>
    <cellStyle name="40% - Accent4 3 2 3 7 3" xfId="14772" xr:uid="{00000000-0005-0000-0000-000077660000}"/>
    <cellStyle name="40% - Accent4 3 2 3 7 3 2" xfId="34604" xr:uid="{00000000-0005-0000-0000-000078660000}"/>
    <cellStyle name="40% - Accent4 3 2 3 7 4" xfId="24690" xr:uid="{00000000-0005-0000-0000-000079660000}"/>
    <cellStyle name="40% - Accent4 3 2 3 8" xfId="5416" xr:uid="{00000000-0005-0000-0000-00007A660000}"/>
    <cellStyle name="40% - Accent4 3 2 3 8 2" xfId="15330" xr:uid="{00000000-0005-0000-0000-00007B660000}"/>
    <cellStyle name="40% - Accent4 3 2 3 8 2 2" xfId="35162" xr:uid="{00000000-0005-0000-0000-00007C660000}"/>
    <cellStyle name="40% - Accent4 3 2 3 8 3" xfId="25248" xr:uid="{00000000-0005-0000-0000-00007D660000}"/>
    <cellStyle name="40% - Accent4 3 2 3 9" xfId="10373" xr:uid="{00000000-0005-0000-0000-00007E660000}"/>
    <cellStyle name="40% - Accent4 3 2 3 9 2" xfId="30205" xr:uid="{00000000-0005-0000-0000-00007F660000}"/>
    <cellStyle name="40% - Accent4 3 2 4" xfId="1314" xr:uid="{00000000-0005-0000-0000-000080660000}"/>
    <cellStyle name="40% - Accent4 3 2 4 2" xfId="3327" xr:uid="{00000000-0005-0000-0000-000081660000}"/>
    <cellStyle name="40% - Accent4 3 2 4 2 2" xfId="8284" xr:uid="{00000000-0005-0000-0000-000082660000}"/>
    <cellStyle name="40% - Accent4 3 2 4 2 2 2" xfId="18198" xr:uid="{00000000-0005-0000-0000-000083660000}"/>
    <cellStyle name="40% - Accent4 3 2 4 2 2 2 2" xfId="38030" xr:uid="{00000000-0005-0000-0000-000084660000}"/>
    <cellStyle name="40% - Accent4 3 2 4 2 2 3" xfId="28116" xr:uid="{00000000-0005-0000-0000-000085660000}"/>
    <cellStyle name="40% - Accent4 3 2 4 2 3" xfId="13241" xr:uid="{00000000-0005-0000-0000-000086660000}"/>
    <cellStyle name="40% - Accent4 3 2 4 2 3 2" xfId="33073" xr:uid="{00000000-0005-0000-0000-000087660000}"/>
    <cellStyle name="40% - Accent4 3 2 4 2 4" xfId="23159" xr:uid="{00000000-0005-0000-0000-000088660000}"/>
    <cellStyle name="40% - Accent4 3 2 4 3" xfId="6282" xr:uid="{00000000-0005-0000-0000-000089660000}"/>
    <cellStyle name="40% - Accent4 3 2 4 3 2" xfId="16196" xr:uid="{00000000-0005-0000-0000-00008A660000}"/>
    <cellStyle name="40% - Accent4 3 2 4 3 2 2" xfId="36028" xr:uid="{00000000-0005-0000-0000-00008B660000}"/>
    <cellStyle name="40% - Accent4 3 2 4 3 3" xfId="26114" xr:uid="{00000000-0005-0000-0000-00008C660000}"/>
    <cellStyle name="40% - Accent4 3 2 4 4" xfId="11239" xr:uid="{00000000-0005-0000-0000-00008D660000}"/>
    <cellStyle name="40% - Accent4 3 2 4 4 2" xfId="31071" xr:uid="{00000000-0005-0000-0000-00008E660000}"/>
    <cellStyle name="40% - Accent4 3 2 4 5" xfId="21157" xr:uid="{00000000-0005-0000-0000-00008F660000}"/>
    <cellStyle name="40% - Accent4 3 2 5" xfId="2738" xr:uid="{00000000-0005-0000-0000-000090660000}"/>
    <cellStyle name="40% - Accent4 3 2 5 2" xfId="7698" xr:uid="{00000000-0005-0000-0000-000091660000}"/>
    <cellStyle name="40% - Accent4 3 2 5 2 2" xfId="17612" xr:uid="{00000000-0005-0000-0000-000092660000}"/>
    <cellStyle name="40% - Accent4 3 2 5 2 2 2" xfId="37444" xr:uid="{00000000-0005-0000-0000-000093660000}"/>
    <cellStyle name="40% - Accent4 3 2 5 2 3" xfId="27530" xr:uid="{00000000-0005-0000-0000-000094660000}"/>
    <cellStyle name="40% - Accent4 3 2 5 3" xfId="12655" xr:uid="{00000000-0005-0000-0000-000095660000}"/>
    <cellStyle name="40% - Accent4 3 2 5 3 2" xfId="32487" xr:uid="{00000000-0005-0000-0000-000096660000}"/>
    <cellStyle name="40% - Accent4 3 2 5 4" xfId="22573" xr:uid="{00000000-0005-0000-0000-000097660000}"/>
    <cellStyle name="40% - Accent4 3 2 6" xfId="2037" xr:uid="{00000000-0005-0000-0000-000098660000}"/>
    <cellStyle name="40% - Accent4 3 2 6 2" xfId="7004" xr:uid="{00000000-0005-0000-0000-000099660000}"/>
    <cellStyle name="40% - Accent4 3 2 6 2 2" xfId="16918" xr:uid="{00000000-0005-0000-0000-00009A660000}"/>
    <cellStyle name="40% - Accent4 3 2 6 2 2 2" xfId="36750" xr:uid="{00000000-0005-0000-0000-00009B660000}"/>
    <cellStyle name="40% - Accent4 3 2 6 2 3" xfId="26836" xr:uid="{00000000-0005-0000-0000-00009C660000}"/>
    <cellStyle name="40% - Accent4 3 2 6 3" xfId="11961" xr:uid="{00000000-0005-0000-0000-00009D660000}"/>
    <cellStyle name="40% - Accent4 3 2 6 3 2" xfId="31793" xr:uid="{00000000-0005-0000-0000-00009E660000}"/>
    <cellStyle name="40% - Accent4 3 2 6 4" xfId="21879" xr:uid="{00000000-0005-0000-0000-00009F660000}"/>
    <cellStyle name="40% - Accent4 3 2 7" xfId="719" xr:uid="{00000000-0005-0000-0000-0000A0660000}"/>
    <cellStyle name="40% - Accent4 3 2 7 2" xfId="5696" xr:uid="{00000000-0005-0000-0000-0000A1660000}"/>
    <cellStyle name="40% - Accent4 3 2 7 2 2" xfId="15610" xr:uid="{00000000-0005-0000-0000-0000A2660000}"/>
    <cellStyle name="40% - Accent4 3 2 7 2 2 2" xfId="35442" xr:uid="{00000000-0005-0000-0000-0000A3660000}"/>
    <cellStyle name="40% - Accent4 3 2 7 2 3" xfId="25528" xr:uid="{00000000-0005-0000-0000-0000A4660000}"/>
    <cellStyle name="40% - Accent4 3 2 7 3" xfId="10653" xr:uid="{00000000-0005-0000-0000-0000A5660000}"/>
    <cellStyle name="40% - Accent4 3 2 7 3 2" xfId="30485" xr:uid="{00000000-0005-0000-0000-0000A6660000}"/>
    <cellStyle name="40% - Accent4 3 2 7 4" xfId="20571" xr:uid="{00000000-0005-0000-0000-0000A7660000}"/>
    <cellStyle name="40% - Accent4 3 2 8" xfId="4021" xr:uid="{00000000-0005-0000-0000-0000A8660000}"/>
    <cellStyle name="40% - Accent4 3 2 8 2" xfId="8978" xr:uid="{00000000-0005-0000-0000-0000A9660000}"/>
    <cellStyle name="40% - Accent4 3 2 8 2 2" xfId="18892" xr:uid="{00000000-0005-0000-0000-0000AA660000}"/>
    <cellStyle name="40% - Accent4 3 2 8 2 2 2" xfId="38724" xr:uid="{00000000-0005-0000-0000-0000AB660000}"/>
    <cellStyle name="40% - Accent4 3 2 8 2 3" xfId="28810" xr:uid="{00000000-0005-0000-0000-0000AC660000}"/>
    <cellStyle name="40% - Accent4 3 2 8 3" xfId="13935" xr:uid="{00000000-0005-0000-0000-0000AD660000}"/>
    <cellStyle name="40% - Accent4 3 2 8 3 2" xfId="33767" xr:uid="{00000000-0005-0000-0000-0000AE660000}"/>
    <cellStyle name="40% - Accent4 3 2 8 4" xfId="23853" xr:uid="{00000000-0005-0000-0000-0000AF660000}"/>
    <cellStyle name="40% - Accent4 3 2 9" xfId="4579" xr:uid="{00000000-0005-0000-0000-0000B0660000}"/>
    <cellStyle name="40% - Accent4 3 2 9 2" xfId="9536" xr:uid="{00000000-0005-0000-0000-0000B1660000}"/>
    <cellStyle name="40% - Accent4 3 2 9 2 2" xfId="19450" xr:uid="{00000000-0005-0000-0000-0000B2660000}"/>
    <cellStyle name="40% - Accent4 3 2 9 2 2 2" xfId="39282" xr:uid="{00000000-0005-0000-0000-0000B3660000}"/>
    <cellStyle name="40% - Accent4 3 2 9 2 3" xfId="29368" xr:uid="{00000000-0005-0000-0000-0000B4660000}"/>
    <cellStyle name="40% - Accent4 3 2 9 3" xfId="14493" xr:uid="{00000000-0005-0000-0000-0000B5660000}"/>
    <cellStyle name="40% - Accent4 3 2 9 3 2" xfId="34325" xr:uid="{00000000-0005-0000-0000-0000B6660000}"/>
    <cellStyle name="40% - Accent4 3 2 9 4" xfId="24411" xr:uid="{00000000-0005-0000-0000-0000B7660000}"/>
    <cellStyle name="40% - Accent4 3 3" xfId="229" xr:uid="{00000000-0005-0000-0000-0000B8660000}"/>
    <cellStyle name="40% - Accent4 3 3 10" xfId="10167" xr:uid="{00000000-0005-0000-0000-0000B9660000}"/>
    <cellStyle name="40% - Accent4 3 3 10 2" xfId="29999" xr:uid="{00000000-0005-0000-0000-0000BA660000}"/>
    <cellStyle name="40% - Accent4 3 3 11" xfId="20085" xr:uid="{00000000-0005-0000-0000-0000BB660000}"/>
    <cellStyle name="40% - Accent4 3 3 2" xfId="511" xr:uid="{00000000-0005-0000-0000-0000BC660000}"/>
    <cellStyle name="40% - Accent4 3 3 2 10" xfId="20364" xr:uid="{00000000-0005-0000-0000-0000BD660000}"/>
    <cellStyle name="40% - Accent4 3 3 2 2" xfId="1763" xr:uid="{00000000-0005-0000-0000-0000BE660000}"/>
    <cellStyle name="40% - Accent4 3 3 2 2 2" xfId="3776" xr:uid="{00000000-0005-0000-0000-0000BF660000}"/>
    <cellStyle name="40% - Accent4 3 3 2 2 2 2" xfId="8733" xr:uid="{00000000-0005-0000-0000-0000C0660000}"/>
    <cellStyle name="40% - Accent4 3 3 2 2 2 2 2" xfId="18647" xr:uid="{00000000-0005-0000-0000-0000C1660000}"/>
    <cellStyle name="40% - Accent4 3 3 2 2 2 2 2 2" xfId="38479" xr:uid="{00000000-0005-0000-0000-0000C2660000}"/>
    <cellStyle name="40% - Accent4 3 3 2 2 2 2 3" xfId="28565" xr:uid="{00000000-0005-0000-0000-0000C3660000}"/>
    <cellStyle name="40% - Accent4 3 3 2 2 2 3" xfId="13690" xr:uid="{00000000-0005-0000-0000-0000C4660000}"/>
    <cellStyle name="40% - Accent4 3 3 2 2 2 3 2" xfId="33522" xr:uid="{00000000-0005-0000-0000-0000C5660000}"/>
    <cellStyle name="40% - Accent4 3 3 2 2 2 4" xfId="23608" xr:uid="{00000000-0005-0000-0000-0000C6660000}"/>
    <cellStyle name="40% - Accent4 3 3 2 2 3" xfId="6731" xr:uid="{00000000-0005-0000-0000-0000C7660000}"/>
    <cellStyle name="40% - Accent4 3 3 2 2 3 2" xfId="16645" xr:uid="{00000000-0005-0000-0000-0000C8660000}"/>
    <cellStyle name="40% - Accent4 3 3 2 2 3 2 2" xfId="36477" xr:uid="{00000000-0005-0000-0000-0000C9660000}"/>
    <cellStyle name="40% - Accent4 3 3 2 2 3 3" xfId="26563" xr:uid="{00000000-0005-0000-0000-0000CA660000}"/>
    <cellStyle name="40% - Accent4 3 3 2 2 4" xfId="11688" xr:uid="{00000000-0005-0000-0000-0000CB660000}"/>
    <cellStyle name="40% - Accent4 3 3 2 2 4 2" xfId="31520" xr:uid="{00000000-0005-0000-0000-0000CC660000}"/>
    <cellStyle name="40% - Accent4 3 3 2 2 5" xfId="21606" xr:uid="{00000000-0005-0000-0000-0000CD660000}"/>
    <cellStyle name="40% - Accent4 3 3 2 3" xfId="3093" xr:uid="{00000000-0005-0000-0000-0000CE660000}"/>
    <cellStyle name="40% - Accent4 3 3 2 3 2" xfId="8050" xr:uid="{00000000-0005-0000-0000-0000CF660000}"/>
    <cellStyle name="40% - Accent4 3 3 2 3 2 2" xfId="17964" xr:uid="{00000000-0005-0000-0000-0000D0660000}"/>
    <cellStyle name="40% - Accent4 3 3 2 3 2 2 2" xfId="37796" xr:uid="{00000000-0005-0000-0000-0000D1660000}"/>
    <cellStyle name="40% - Accent4 3 3 2 3 2 3" xfId="27882" xr:uid="{00000000-0005-0000-0000-0000D2660000}"/>
    <cellStyle name="40% - Accent4 3 3 2 3 3" xfId="13007" xr:uid="{00000000-0005-0000-0000-0000D3660000}"/>
    <cellStyle name="40% - Accent4 3 3 2 3 3 2" xfId="32839" xr:uid="{00000000-0005-0000-0000-0000D4660000}"/>
    <cellStyle name="40% - Accent4 3 3 2 3 4" xfId="22925" xr:uid="{00000000-0005-0000-0000-0000D5660000}"/>
    <cellStyle name="40% - Accent4 3 3 2 4" xfId="2486" xr:uid="{00000000-0005-0000-0000-0000D6660000}"/>
    <cellStyle name="40% - Accent4 3 3 2 4 2" xfId="7453" xr:uid="{00000000-0005-0000-0000-0000D7660000}"/>
    <cellStyle name="40% - Accent4 3 3 2 4 2 2" xfId="17367" xr:uid="{00000000-0005-0000-0000-0000D8660000}"/>
    <cellStyle name="40% - Accent4 3 3 2 4 2 2 2" xfId="37199" xr:uid="{00000000-0005-0000-0000-0000D9660000}"/>
    <cellStyle name="40% - Accent4 3 3 2 4 2 3" xfId="27285" xr:uid="{00000000-0005-0000-0000-0000DA660000}"/>
    <cellStyle name="40% - Accent4 3 3 2 4 3" xfId="12410" xr:uid="{00000000-0005-0000-0000-0000DB660000}"/>
    <cellStyle name="40% - Accent4 3 3 2 4 3 2" xfId="32242" xr:uid="{00000000-0005-0000-0000-0000DC660000}"/>
    <cellStyle name="40% - Accent4 3 3 2 4 4" xfId="22328" xr:uid="{00000000-0005-0000-0000-0000DD660000}"/>
    <cellStyle name="40% - Accent4 3 3 2 5" xfId="1072" xr:uid="{00000000-0005-0000-0000-0000DE660000}"/>
    <cellStyle name="40% - Accent4 3 3 2 5 2" xfId="6048" xr:uid="{00000000-0005-0000-0000-0000DF660000}"/>
    <cellStyle name="40% - Accent4 3 3 2 5 2 2" xfId="15962" xr:uid="{00000000-0005-0000-0000-0000E0660000}"/>
    <cellStyle name="40% - Accent4 3 3 2 5 2 2 2" xfId="35794" xr:uid="{00000000-0005-0000-0000-0000E1660000}"/>
    <cellStyle name="40% - Accent4 3 3 2 5 2 3" xfId="25880" xr:uid="{00000000-0005-0000-0000-0000E2660000}"/>
    <cellStyle name="40% - Accent4 3 3 2 5 3" xfId="11005" xr:uid="{00000000-0005-0000-0000-0000E3660000}"/>
    <cellStyle name="40% - Accent4 3 3 2 5 3 2" xfId="30837" xr:uid="{00000000-0005-0000-0000-0000E4660000}"/>
    <cellStyle name="40% - Accent4 3 3 2 5 4" xfId="20923" xr:uid="{00000000-0005-0000-0000-0000E5660000}"/>
    <cellStyle name="40% - Accent4 3 3 2 6" xfId="4373" xr:uid="{00000000-0005-0000-0000-0000E6660000}"/>
    <cellStyle name="40% - Accent4 3 3 2 6 2" xfId="9330" xr:uid="{00000000-0005-0000-0000-0000E7660000}"/>
    <cellStyle name="40% - Accent4 3 3 2 6 2 2" xfId="19244" xr:uid="{00000000-0005-0000-0000-0000E8660000}"/>
    <cellStyle name="40% - Accent4 3 3 2 6 2 2 2" xfId="39076" xr:uid="{00000000-0005-0000-0000-0000E9660000}"/>
    <cellStyle name="40% - Accent4 3 3 2 6 2 3" xfId="29162" xr:uid="{00000000-0005-0000-0000-0000EA660000}"/>
    <cellStyle name="40% - Accent4 3 3 2 6 3" xfId="14287" xr:uid="{00000000-0005-0000-0000-0000EB660000}"/>
    <cellStyle name="40% - Accent4 3 3 2 6 3 2" xfId="34119" xr:uid="{00000000-0005-0000-0000-0000EC660000}"/>
    <cellStyle name="40% - Accent4 3 3 2 6 4" xfId="24205" xr:uid="{00000000-0005-0000-0000-0000ED660000}"/>
    <cellStyle name="40% - Accent4 3 3 2 7" xfId="4931" xr:uid="{00000000-0005-0000-0000-0000EE660000}"/>
    <cellStyle name="40% - Accent4 3 3 2 7 2" xfId="9888" xr:uid="{00000000-0005-0000-0000-0000EF660000}"/>
    <cellStyle name="40% - Accent4 3 3 2 7 2 2" xfId="19802" xr:uid="{00000000-0005-0000-0000-0000F0660000}"/>
    <cellStyle name="40% - Accent4 3 3 2 7 2 2 2" xfId="39634" xr:uid="{00000000-0005-0000-0000-0000F1660000}"/>
    <cellStyle name="40% - Accent4 3 3 2 7 2 3" xfId="29720" xr:uid="{00000000-0005-0000-0000-0000F2660000}"/>
    <cellStyle name="40% - Accent4 3 3 2 7 3" xfId="14845" xr:uid="{00000000-0005-0000-0000-0000F3660000}"/>
    <cellStyle name="40% - Accent4 3 3 2 7 3 2" xfId="34677" xr:uid="{00000000-0005-0000-0000-0000F4660000}"/>
    <cellStyle name="40% - Accent4 3 3 2 7 4" xfId="24763" xr:uid="{00000000-0005-0000-0000-0000F5660000}"/>
    <cellStyle name="40% - Accent4 3 3 2 8" xfId="5489" xr:uid="{00000000-0005-0000-0000-0000F6660000}"/>
    <cellStyle name="40% - Accent4 3 3 2 8 2" xfId="15403" xr:uid="{00000000-0005-0000-0000-0000F7660000}"/>
    <cellStyle name="40% - Accent4 3 3 2 8 2 2" xfId="35235" xr:uid="{00000000-0005-0000-0000-0000F8660000}"/>
    <cellStyle name="40% - Accent4 3 3 2 8 3" xfId="25321" xr:uid="{00000000-0005-0000-0000-0000F9660000}"/>
    <cellStyle name="40% - Accent4 3 3 2 9" xfId="10446" xr:uid="{00000000-0005-0000-0000-0000FA660000}"/>
    <cellStyle name="40% - Accent4 3 3 2 9 2" xfId="30278" xr:uid="{00000000-0005-0000-0000-0000FB660000}"/>
    <cellStyle name="40% - Accent4 3 3 3" xfId="1404" xr:uid="{00000000-0005-0000-0000-0000FC660000}"/>
    <cellStyle name="40% - Accent4 3 3 3 2" xfId="3417" xr:uid="{00000000-0005-0000-0000-0000FD660000}"/>
    <cellStyle name="40% - Accent4 3 3 3 2 2" xfId="8374" xr:uid="{00000000-0005-0000-0000-0000FE660000}"/>
    <cellStyle name="40% - Accent4 3 3 3 2 2 2" xfId="18288" xr:uid="{00000000-0005-0000-0000-0000FF660000}"/>
    <cellStyle name="40% - Accent4 3 3 3 2 2 2 2" xfId="38120" xr:uid="{00000000-0005-0000-0000-000000670000}"/>
    <cellStyle name="40% - Accent4 3 3 3 2 2 3" xfId="28206" xr:uid="{00000000-0005-0000-0000-000001670000}"/>
    <cellStyle name="40% - Accent4 3 3 3 2 3" xfId="13331" xr:uid="{00000000-0005-0000-0000-000002670000}"/>
    <cellStyle name="40% - Accent4 3 3 3 2 3 2" xfId="33163" xr:uid="{00000000-0005-0000-0000-000003670000}"/>
    <cellStyle name="40% - Accent4 3 3 3 2 4" xfId="23249" xr:uid="{00000000-0005-0000-0000-000004670000}"/>
    <cellStyle name="40% - Accent4 3 3 3 3" xfId="6372" xr:uid="{00000000-0005-0000-0000-000005670000}"/>
    <cellStyle name="40% - Accent4 3 3 3 3 2" xfId="16286" xr:uid="{00000000-0005-0000-0000-000006670000}"/>
    <cellStyle name="40% - Accent4 3 3 3 3 2 2" xfId="36118" xr:uid="{00000000-0005-0000-0000-000007670000}"/>
    <cellStyle name="40% - Accent4 3 3 3 3 3" xfId="26204" xr:uid="{00000000-0005-0000-0000-000008670000}"/>
    <cellStyle name="40% - Accent4 3 3 3 4" xfId="11329" xr:uid="{00000000-0005-0000-0000-000009670000}"/>
    <cellStyle name="40% - Accent4 3 3 3 4 2" xfId="31161" xr:uid="{00000000-0005-0000-0000-00000A670000}"/>
    <cellStyle name="40% - Accent4 3 3 3 5" xfId="21247" xr:uid="{00000000-0005-0000-0000-00000B670000}"/>
    <cellStyle name="40% - Accent4 3 3 4" xfId="2812" xr:uid="{00000000-0005-0000-0000-00000C670000}"/>
    <cellStyle name="40% - Accent4 3 3 4 2" xfId="7771" xr:uid="{00000000-0005-0000-0000-00000D670000}"/>
    <cellStyle name="40% - Accent4 3 3 4 2 2" xfId="17685" xr:uid="{00000000-0005-0000-0000-00000E670000}"/>
    <cellStyle name="40% - Accent4 3 3 4 2 2 2" xfId="37517" xr:uid="{00000000-0005-0000-0000-00000F670000}"/>
    <cellStyle name="40% - Accent4 3 3 4 2 3" xfId="27603" xr:uid="{00000000-0005-0000-0000-000010670000}"/>
    <cellStyle name="40% - Accent4 3 3 4 3" xfId="12728" xr:uid="{00000000-0005-0000-0000-000011670000}"/>
    <cellStyle name="40% - Accent4 3 3 4 3 2" xfId="32560" xr:uid="{00000000-0005-0000-0000-000012670000}"/>
    <cellStyle name="40% - Accent4 3 3 4 4" xfId="22646" xr:uid="{00000000-0005-0000-0000-000013670000}"/>
    <cellStyle name="40% - Accent4 3 3 5" xfId="2127" xr:uid="{00000000-0005-0000-0000-000014670000}"/>
    <cellStyle name="40% - Accent4 3 3 5 2" xfId="7094" xr:uid="{00000000-0005-0000-0000-000015670000}"/>
    <cellStyle name="40% - Accent4 3 3 5 2 2" xfId="17008" xr:uid="{00000000-0005-0000-0000-000016670000}"/>
    <cellStyle name="40% - Accent4 3 3 5 2 2 2" xfId="36840" xr:uid="{00000000-0005-0000-0000-000017670000}"/>
    <cellStyle name="40% - Accent4 3 3 5 2 3" xfId="26926" xr:uid="{00000000-0005-0000-0000-000018670000}"/>
    <cellStyle name="40% - Accent4 3 3 5 3" xfId="12051" xr:uid="{00000000-0005-0000-0000-000019670000}"/>
    <cellStyle name="40% - Accent4 3 3 5 3 2" xfId="31883" xr:uid="{00000000-0005-0000-0000-00001A670000}"/>
    <cellStyle name="40% - Accent4 3 3 5 4" xfId="21969" xr:uid="{00000000-0005-0000-0000-00001B670000}"/>
    <cellStyle name="40% - Accent4 3 3 6" xfId="792" xr:uid="{00000000-0005-0000-0000-00001C670000}"/>
    <cellStyle name="40% - Accent4 3 3 6 2" xfId="5769" xr:uid="{00000000-0005-0000-0000-00001D670000}"/>
    <cellStyle name="40% - Accent4 3 3 6 2 2" xfId="15683" xr:uid="{00000000-0005-0000-0000-00001E670000}"/>
    <cellStyle name="40% - Accent4 3 3 6 2 2 2" xfId="35515" xr:uid="{00000000-0005-0000-0000-00001F670000}"/>
    <cellStyle name="40% - Accent4 3 3 6 2 3" xfId="25601" xr:uid="{00000000-0005-0000-0000-000020670000}"/>
    <cellStyle name="40% - Accent4 3 3 6 3" xfId="10726" xr:uid="{00000000-0005-0000-0000-000021670000}"/>
    <cellStyle name="40% - Accent4 3 3 6 3 2" xfId="30558" xr:uid="{00000000-0005-0000-0000-000022670000}"/>
    <cellStyle name="40% - Accent4 3 3 6 4" xfId="20644" xr:uid="{00000000-0005-0000-0000-000023670000}"/>
    <cellStyle name="40% - Accent4 3 3 7" xfId="4094" xr:uid="{00000000-0005-0000-0000-000024670000}"/>
    <cellStyle name="40% - Accent4 3 3 7 2" xfId="9051" xr:uid="{00000000-0005-0000-0000-000025670000}"/>
    <cellStyle name="40% - Accent4 3 3 7 2 2" xfId="18965" xr:uid="{00000000-0005-0000-0000-000026670000}"/>
    <cellStyle name="40% - Accent4 3 3 7 2 2 2" xfId="38797" xr:uid="{00000000-0005-0000-0000-000027670000}"/>
    <cellStyle name="40% - Accent4 3 3 7 2 3" xfId="28883" xr:uid="{00000000-0005-0000-0000-000028670000}"/>
    <cellStyle name="40% - Accent4 3 3 7 3" xfId="14008" xr:uid="{00000000-0005-0000-0000-000029670000}"/>
    <cellStyle name="40% - Accent4 3 3 7 3 2" xfId="33840" xr:uid="{00000000-0005-0000-0000-00002A670000}"/>
    <cellStyle name="40% - Accent4 3 3 7 4" xfId="23926" xr:uid="{00000000-0005-0000-0000-00002B670000}"/>
    <cellStyle name="40% - Accent4 3 3 8" xfId="4652" xr:uid="{00000000-0005-0000-0000-00002C670000}"/>
    <cellStyle name="40% - Accent4 3 3 8 2" xfId="9609" xr:uid="{00000000-0005-0000-0000-00002D670000}"/>
    <cellStyle name="40% - Accent4 3 3 8 2 2" xfId="19523" xr:uid="{00000000-0005-0000-0000-00002E670000}"/>
    <cellStyle name="40% - Accent4 3 3 8 2 2 2" xfId="39355" xr:uid="{00000000-0005-0000-0000-00002F670000}"/>
    <cellStyle name="40% - Accent4 3 3 8 2 3" xfId="29441" xr:uid="{00000000-0005-0000-0000-000030670000}"/>
    <cellStyle name="40% - Accent4 3 3 8 3" xfId="14566" xr:uid="{00000000-0005-0000-0000-000031670000}"/>
    <cellStyle name="40% - Accent4 3 3 8 3 2" xfId="34398" xr:uid="{00000000-0005-0000-0000-000032670000}"/>
    <cellStyle name="40% - Accent4 3 3 8 4" xfId="24484" xr:uid="{00000000-0005-0000-0000-000033670000}"/>
    <cellStyle name="40% - Accent4 3 3 9" xfId="5210" xr:uid="{00000000-0005-0000-0000-000034670000}"/>
    <cellStyle name="40% - Accent4 3 3 9 2" xfId="15124" xr:uid="{00000000-0005-0000-0000-000035670000}"/>
    <cellStyle name="40% - Accent4 3 3 9 2 2" xfId="34956" xr:uid="{00000000-0005-0000-0000-000036670000}"/>
    <cellStyle name="40% - Accent4 3 3 9 3" xfId="25042" xr:uid="{00000000-0005-0000-0000-000037670000}"/>
    <cellStyle name="40% - Accent4 3 4" xfId="372" xr:uid="{00000000-0005-0000-0000-000038670000}"/>
    <cellStyle name="40% - Accent4 3 4 10" xfId="20225" xr:uid="{00000000-0005-0000-0000-000039670000}"/>
    <cellStyle name="40% - Accent4 3 4 2" xfId="1583" xr:uid="{00000000-0005-0000-0000-00003A670000}"/>
    <cellStyle name="40% - Accent4 3 4 2 2" xfId="3596" xr:uid="{00000000-0005-0000-0000-00003B670000}"/>
    <cellStyle name="40% - Accent4 3 4 2 2 2" xfId="8553" xr:uid="{00000000-0005-0000-0000-00003C670000}"/>
    <cellStyle name="40% - Accent4 3 4 2 2 2 2" xfId="18467" xr:uid="{00000000-0005-0000-0000-00003D670000}"/>
    <cellStyle name="40% - Accent4 3 4 2 2 2 2 2" xfId="38299" xr:uid="{00000000-0005-0000-0000-00003E670000}"/>
    <cellStyle name="40% - Accent4 3 4 2 2 2 3" xfId="28385" xr:uid="{00000000-0005-0000-0000-00003F670000}"/>
    <cellStyle name="40% - Accent4 3 4 2 2 3" xfId="13510" xr:uid="{00000000-0005-0000-0000-000040670000}"/>
    <cellStyle name="40% - Accent4 3 4 2 2 3 2" xfId="33342" xr:uid="{00000000-0005-0000-0000-000041670000}"/>
    <cellStyle name="40% - Accent4 3 4 2 2 4" xfId="23428" xr:uid="{00000000-0005-0000-0000-000042670000}"/>
    <cellStyle name="40% - Accent4 3 4 2 3" xfId="6551" xr:uid="{00000000-0005-0000-0000-000043670000}"/>
    <cellStyle name="40% - Accent4 3 4 2 3 2" xfId="16465" xr:uid="{00000000-0005-0000-0000-000044670000}"/>
    <cellStyle name="40% - Accent4 3 4 2 3 2 2" xfId="36297" xr:uid="{00000000-0005-0000-0000-000045670000}"/>
    <cellStyle name="40% - Accent4 3 4 2 3 3" xfId="26383" xr:uid="{00000000-0005-0000-0000-000046670000}"/>
    <cellStyle name="40% - Accent4 3 4 2 4" xfId="11508" xr:uid="{00000000-0005-0000-0000-000047670000}"/>
    <cellStyle name="40% - Accent4 3 4 2 4 2" xfId="31340" xr:uid="{00000000-0005-0000-0000-000048670000}"/>
    <cellStyle name="40% - Accent4 3 4 2 5" xfId="21426" xr:uid="{00000000-0005-0000-0000-000049670000}"/>
    <cellStyle name="40% - Accent4 3 4 3" xfId="2954" xr:uid="{00000000-0005-0000-0000-00004A670000}"/>
    <cellStyle name="40% - Accent4 3 4 3 2" xfId="7911" xr:uid="{00000000-0005-0000-0000-00004B670000}"/>
    <cellStyle name="40% - Accent4 3 4 3 2 2" xfId="17825" xr:uid="{00000000-0005-0000-0000-00004C670000}"/>
    <cellStyle name="40% - Accent4 3 4 3 2 2 2" xfId="37657" xr:uid="{00000000-0005-0000-0000-00004D670000}"/>
    <cellStyle name="40% - Accent4 3 4 3 2 3" xfId="27743" xr:uid="{00000000-0005-0000-0000-00004E670000}"/>
    <cellStyle name="40% - Accent4 3 4 3 3" xfId="12868" xr:uid="{00000000-0005-0000-0000-00004F670000}"/>
    <cellStyle name="40% - Accent4 3 4 3 3 2" xfId="32700" xr:uid="{00000000-0005-0000-0000-000050670000}"/>
    <cellStyle name="40% - Accent4 3 4 3 4" xfId="22786" xr:uid="{00000000-0005-0000-0000-000051670000}"/>
    <cellStyle name="40% - Accent4 3 4 4" xfId="2306" xr:uid="{00000000-0005-0000-0000-000052670000}"/>
    <cellStyle name="40% - Accent4 3 4 4 2" xfId="7273" xr:uid="{00000000-0005-0000-0000-000053670000}"/>
    <cellStyle name="40% - Accent4 3 4 4 2 2" xfId="17187" xr:uid="{00000000-0005-0000-0000-000054670000}"/>
    <cellStyle name="40% - Accent4 3 4 4 2 2 2" xfId="37019" xr:uid="{00000000-0005-0000-0000-000055670000}"/>
    <cellStyle name="40% - Accent4 3 4 4 2 3" xfId="27105" xr:uid="{00000000-0005-0000-0000-000056670000}"/>
    <cellStyle name="40% - Accent4 3 4 4 3" xfId="12230" xr:uid="{00000000-0005-0000-0000-000057670000}"/>
    <cellStyle name="40% - Accent4 3 4 4 3 2" xfId="32062" xr:uid="{00000000-0005-0000-0000-000058670000}"/>
    <cellStyle name="40% - Accent4 3 4 4 4" xfId="22148" xr:uid="{00000000-0005-0000-0000-000059670000}"/>
    <cellStyle name="40% - Accent4 3 4 5" xfId="933" xr:uid="{00000000-0005-0000-0000-00005A670000}"/>
    <cellStyle name="40% - Accent4 3 4 5 2" xfId="5909" xr:uid="{00000000-0005-0000-0000-00005B670000}"/>
    <cellStyle name="40% - Accent4 3 4 5 2 2" xfId="15823" xr:uid="{00000000-0005-0000-0000-00005C670000}"/>
    <cellStyle name="40% - Accent4 3 4 5 2 2 2" xfId="35655" xr:uid="{00000000-0005-0000-0000-00005D670000}"/>
    <cellStyle name="40% - Accent4 3 4 5 2 3" xfId="25741" xr:uid="{00000000-0005-0000-0000-00005E670000}"/>
    <cellStyle name="40% - Accent4 3 4 5 3" xfId="10866" xr:uid="{00000000-0005-0000-0000-00005F670000}"/>
    <cellStyle name="40% - Accent4 3 4 5 3 2" xfId="30698" xr:uid="{00000000-0005-0000-0000-000060670000}"/>
    <cellStyle name="40% - Accent4 3 4 5 4" xfId="20784" xr:uid="{00000000-0005-0000-0000-000061670000}"/>
    <cellStyle name="40% - Accent4 3 4 6" xfId="4234" xr:uid="{00000000-0005-0000-0000-000062670000}"/>
    <cellStyle name="40% - Accent4 3 4 6 2" xfId="9191" xr:uid="{00000000-0005-0000-0000-000063670000}"/>
    <cellStyle name="40% - Accent4 3 4 6 2 2" xfId="19105" xr:uid="{00000000-0005-0000-0000-000064670000}"/>
    <cellStyle name="40% - Accent4 3 4 6 2 2 2" xfId="38937" xr:uid="{00000000-0005-0000-0000-000065670000}"/>
    <cellStyle name="40% - Accent4 3 4 6 2 3" xfId="29023" xr:uid="{00000000-0005-0000-0000-000066670000}"/>
    <cellStyle name="40% - Accent4 3 4 6 3" xfId="14148" xr:uid="{00000000-0005-0000-0000-000067670000}"/>
    <cellStyle name="40% - Accent4 3 4 6 3 2" xfId="33980" xr:uid="{00000000-0005-0000-0000-000068670000}"/>
    <cellStyle name="40% - Accent4 3 4 6 4" xfId="24066" xr:uid="{00000000-0005-0000-0000-000069670000}"/>
    <cellStyle name="40% - Accent4 3 4 7" xfId="4792" xr:uid="{00000000-0005-0000-0000-00006A670000}"/>
    <cellStyle name="40% - Accent4 3 4 7 2" xfId="9749" xr:uid="{00000000-0005-0000-0000-00006B670000}"/>
    <cellStyle name="40% - Accent4 3 4 7 2 2" xfId="19663" xr:uid="{00000000-0005-0000-0000-00006C670000}"/>
    <cellStyle name="40% - Accent4 3 4 7 2 2 2" xfId="39495" xr:uid="{00000000-0005-0000-0000-00006D670000}"/>
    <cellStyle name="40% - Accent4 3 4 7 2 3" xfId="29581" xr:uid="{00000000-0005-0000-0000-00006E670000}"/>
    <cellStyle name="40% - Accent4 3 4 7 3" xfId="14706" xr:uid="{00000000-0005-0000-0000-00006F670000}"/>
    <cellStyle name="40% - Accent4 3 4 7 3 2" xfId="34538" xr:uid="{00000000-0005-0000-0000-000070670000}"/>
    <cellStyle name="40% - Accent4 3 4 7 4" xfId="24624" xr:uid="{00000000-0005-0000-0000-000071670000}"/>
    <cellStyle name="40% - Accent4 3 4 8" xfId="5350" xr:uid="{00000000-0005-0000-0000-000072670000}"/>
    <cellStyle name="40% - Accent4 3 4 8 2" xfId="15264" xr:uid="{00000000-0005-0000-0000-000073670000}"/>
    <cellStyle name="40% - Accent4 3 4 8 2 2" xfId="35096" xr:uid="{00000000-0005-0000-0000-000074670000}"/>
    <cellStyle name="40% - Accent4 3 4 8 3" xfId="25182" xr:uid="{00000000-0005-0000-0000-000075670000}"/>
    <cellStyle name="40% - Accent4 3 4 9" xfId="10307" xr:uid="{00000000-0005-0000-0000-000076670000}"/>
    <cellStyle name="40% - Accent4 3 4 9 2" xfId="30139" xr:uid="{00000000-0005-0000-0000-000077670000}"/>
    <cellStyle name="40% - Accent4 3 5" xfId="1224" xr:uid="{00000000-0005-0000-0000-000078670000}"/>
    <cellStyle name="40% - Accent4 3 5 2" xfId="3237" xr:uid="{00000000-0005-0000-0000-000079670000}"/>
    <cellStyle name="40% - Accent4 3 5 2 2" xfId="8194" xr:uid="{00000000-0005-0000-0000-00007A670000}"/>
    <cellStyle name="40% - Accent4 3 5 2 2 2" xfId="18108" xr:uid="{00000000-0005-0000-0000-00007B670000}"/>
    <cellStyle name="40% - Accent4 3 5 2 2 2 2" xfId="37940" xr:uid="{00000000-0005-0000-0000-00007C670000}"/>
    <cellStyle name="40% - Accent4 3 5 2 2 3" xfId="28026" xr:uid="{00000000-0005-0000-0000-00007D670000}"/>
    <cellStyle name="40% - Accent4 3 5 2 3" xfId="13151" xr:uid="{00000000-0005-0000-0000-00007E670000}"/>
    <cellStyle name="40% - Accent4 3 5 2 3 2" xfId="32983" xr:uid="{00000000-0005-0000-0000-00007F670000}"/>
    <cellStyle name="40% - Accent4 3 5 2 4" xfId="23069" xr:uid="{00000000-0005-0000-0000-000080670000}"/>
    <cellStyle name="40% - Accent4 3 5 3" xfId="6192" xr:uid="{00000000-0005-0000-0000-000081670000}"/>
    <cellStyle name="40% - Accent4 3 5 3 2" xfId="16106" xr:uid="{00000000-0005-0000-0000-000082670000}"/>
    <cellStyle name="40% - Accent4 3 5 3 2 2" xfId="35938" xr:uid="{00000000-0005-0000-0000-000083670000}"/>
    <cellStyle name="40% - Accent4 3 5 3 3" xfId="26024" xr:uid="{00000000-0005-0000-0000-000084670000}"/>
    <cellStyle name="40% - Accent4 3 5 4" xfId="11149" xr:uid="{00000000-0005-0000-0000-000085670000}"/>
    <cellStyle name="40% - Accent4 3 5 4 2" xfId="30981" xr:uid="{00000000-0005-0000-0000-000086670000}"/>
    <cellStyle name="40% - Accent4 3 5 5" xfId="21067" xr:uid="{00000000-0005-0000-0000-000087670000}"/>
    <cellStyle name="40% - Accent4 3 6" xfId="2671" xr:uid="{00000000-0005-0000-0000-000088670000}"/>
    <cellStyle name="40% - Accent4 3 6 2" xfId="7632" xr:uid="{00000000-0005-0000-0000-000089670000}"/>
    <cellStyle name="40% - Accent4 3 6 2 2" xfId="17546" xr:uid="{00000000-0005-0000-0000-00008A670000}"/>
    <cellStyle name="40% - Accent4 3 6 2 2 2" xfId="37378" xr:uid="{00000000-0005-0000-0000-00008B670000}"/>
    <cellStyle name="40% - Accent4 3 6 2 3" xfId="27464" xr:uid="{00000000-0005-0000-0000-00008C670000}"/>
    <cellStyle name="40% - Accent4 3 6 3" xfId="12589" xr:uid="{00000000-0005-0000-0000-00008D670000}"/>
    <cellStyle name="40% - Accent4 3 6 3 2" xfId="32421" xr:uid="{00000000-0005-0000-0000-00008E670000}"/>
    <cellStyle name="40% - Accent4 3 6 4" xfId="22507" xr:uid="{00000000-0005-0000-0000-00008F670000}"/>
    <cellStyle name="40% - Accent4 3 7" xfId="1947" xr:uid="{00000000-0005-0000-0000-000090670000}"/>
    <cellStyle name="40% - Accent4 3 7 2" xfId="6914" xr:uid="{00000000-0005-0000-0000-000091670000}"/>
    <cellStyle name="40% - Accent4 3 7 2 2" xfId="16828" xr:uid="{00000000-0005-0000-0000-000092670000}"/>
    <cellStyle name="40% - Accent4 3 7 2 2 2" xfId="36660" xr:uid="{00000000-0005-0000-0000-000093670000}"/>
    <cellStyle name="40% - Accent4 3 7 2 3" xfId="26746" xr:uid="{00000000-0005-0000-0000-000094670000}"/>
    <cellStyle name="40% - Accent4 3 7 3" xfId="11871" xr:uid="{00000000-0005-0000-0000-000095670000}"/>
    <cellStyle name="40% - Accent4 3 7 3 2" xfId="31703" xr:uid="{00000000-0005-0000-0000-000096670000}"/>
    <cellStyle name="40% - Accent4 3 7 4" xfId="21789" xr:uid="{00000000-0005-0000-0000-000097670000}"/>
    <cellStyle name="40% - Accent4 3 8" xfId="653" xr:uid="{00000000-0005-0000-0000-000098670000}"/>
    <cellStyle name="40% - Accent4 3 8 2" xfId="5630" xr:uid="{00000000-0005-0000-0000-000099670000}"/>
    <cellStyle name="40% - Accent4 3 8 2 2" xfId="15544" xr:uid="{00000000-0005-0000-0000-00009A670000}"/>
    <cellStyle name="40% - Accent4 3 8 2 2 2" xfId="35376" xr:uid="{00000000-0005-0000-0000-00009B670000}"/>
    <cellStyle name="40% - Accent4 3 8 2 3" xfId="25462" xr:uid="{00000000-0005-0000-0000-00009C670000}"/>
    <cellStyle name="40% - Accent4 3 8 3" xfId="10587" xr:uid="{00000000-0005-0000-0000-00009D670000}"/>
    <cellStyle name="40% - Accent4 3 8 3 2" xfId="30419" xr:uid="{00000000-0005-0000-0000-00009E670000}"/>
    <cellStyle name="40% - Accent4 3 8 4" xfId="20505" xr:uid="{00000000-0005-0000-0000-00009F670000}"/>
    <cellStyle name="40% - Accent4 3 9" xfId="3955" xr:uid="{00000000-0005-0000-0000-0000A0670000}"/>
    <cellStyle name="40% - Accent4 3 9 2" xfId="8912" xr:uid="{00000000-0005-0000-0000-0000A1670000}"/>
    <cellStyle name="40% - Accent4 3 9 2 2" xfId="18826" xr:uid="{00000000-0005-0000-0000-0000A2670000}"/>
    <cellStyle name="40% - Accent4 3 9 2 2 2" xfId="38658" xr:uid="{00000000-0005-0000-0000-0000A3670000}"/>
    <cellStyle name="40% - Accent4 3 9 2 3" xfId="28744" xr:uid="{00000000-0005-0000-0000-0000A4670000}"/>
    <cellStyle name="40% - Accent4 3 9 3" xfId="13869" xr:uid="{00000000-0005-0000-0000-0000A5670000}"/>
    <cellStyle name="40% - Accent4 3 9 3 2" xfId="33701" xr:uid="{00000000-0005-0000-0000-0000A6670000}"/>
    <cellStyle name="40% - Accent4 3 9 4" xfId="23787" xr:uid="{00000000-0005-0000-0000-0000A7670000}"/>
    <cellStyle name="40% - Accent4 4" xfId="100" xr:uid="{00000000-0005-0000-0000-0000A8670000}"/>
    <cellStyle name="40% - Accent4 4 10" xfId="4526" xr:uid="{00000000-0005-0000-0000-0000A9670000}"/>
    <cellStyle name="40% - Accent4 4 10 2" xfId="9483" xr:uid="{00000000-0005-0000-0000-0000AA670000}"/>
    <cellStyle name="40% - Accent4 4 10 2 2" xfId="19397" xr:uid="{00000000-0005-0000-0000-0000AB670000}"/>
    <cellStyle name="40% - Accent4 4 10 2 2 2" xfId="39229" xr:uid="{00000000-0005-0000-0000-0000AC670000}"/>
    <cellStyle name="40% - Accent4 4 10 2 3" xfId="29315" xr:uid="{00000000-0005-0000-0000-0000AD670000}"/>
    <cellStyle name="40% - Accent4 4 10 3" xfId="14440" xr:uid="{00000000-0005-0000-0000-0000AE670000}"/>
    <cellStyle name="40% - Accent4 4 10 3 2" xfId="34272" xr:uid="{00000000-0005-0000-0000-0000AF670000}"/>
    <cellStyle name="40% - Accent4 4 10 4" xfId="24358" xr:uid="{00000000-0005-0000-0000-0000B0670000}"/>
    <cellStyle name="40% - Accent4 4 11" xfId="5084" xr:uid="{00000000-0005-0000-0000-0000B1670000}"/>
    <cellStyle name="40% - Accent4 4 11 2" xfId="14998" xr:uid="{00000000-0005-0000-0000-0000B2670000}"/>
    <cellStyle name="40% - Accent4 4 11 2 2" xfId="34830" xr:uid="{00000000-0005-0000-0000-0000B3670000}"/>
    <cellStyle name="40% - Accent4 4 11 3" xfId="24916" xr:uid="{00000000-0005-0000-0000-0000B4670000}"/>
    <cellStyle name="40% - Accent4 4 12" xfId="10041" xr:uid="{00000000-0005-0000-0000-0000B5670000}"/>
    <cellStyle name="40% - Accent4 4 12 2" xfId="29873" xr:uid="{00000000-0005-0000-0000-0000B6670000}"/>
    <cellStyle name="40% - Accent4 4 13" xfId="19959" xr:uid="{00000000-0005-0000-0000-0000B7670000}"/>
    <cellStyle name="40% - Accent4 4 2" xfId="168" xr:uid="{00000000-0005-0000-0000-0000B8670000}"/>
    <cellStyle name="40% - Accent4 4 2 10" xfId="5150" xr:uid="{00000000-0005-0000-0000-0000B9670000}"/>
    <cellStyle name="40% - Accent4 4 2 10 2" xfId="15064" xr:uid="{00000000-0005-0000-0000-0000BA670000}"/>
    <cellStyle name="40% - Accent4 4 2 10 2 2" xfId="34896" xr:uid="{00000000-0005-0000-0000-0000BB670000}"/>
    <cellStyle name="40% - Accent4 4 2 10 3" xfId="24982" xr:uid="{00000000-0005-0000-0000-0000BC670000}"/>
    <cellStyle name="40% - Accent4 4 2 11" xfId="10107" xr:uid="{00000000-0005-0000-0000-0000BD670000}"/>
    <cellStyle name="40% - Accent4 4 2 11 2" xfId="29939" xr:uid="{00000000-0005-0000-0000-0000BE670000}"/>
    <cellStyle name="40% - Accent4 4 2 12" xfId="20025" xr:uid="{00000000-0005-0000-0000-0000BF670000}"/>
    <cellStyle name="40% - Accent4 4 2 2" xfId="308" xr:uid="{00000000-0005-0000-0000-0000C0670000}"/>
    <cellStyle name="40% - Accent4 4 2 2 10" xfId="10246" xr:uid="{00000000-0005-0000-0000-0000C1670000}"/>
    <cellStyle name="40% - Accent4 4 2 2 10 2" xfId="30078" xr:uid="{00000000-0005-0000-0000-0000C2670000}"/>
    <cellStyle name="40% - Accent4 4 2 2 11" xfId="20164" xr:uid="{00000000-0005-0000-0000-0000C3670000}"/>
    <cellStyle name="40% - Accent4 4 2 2 2" xfId="590" xr:uid="{00000000-0005-0000-0000-0000C4670000}"/>
    <cellStyle name="40% - Accent4 4 2 2 2 10" xfId="20443" xr:uid="{00000000-0005-0000-0000-0000C5670000}"/>
    <cellStyle name="40% - Accent4 4 2 2 2 2" xfId="1883" xr:uid="{00000000-0005-0000-0000-0000C6670000}"/>
    <cellStyle name="40% - Accent4 4 2 2 2 2 2" xfId="3896" xr:uid="{00000000-0005-0000-0000-0000C7670000}"/>
    <cellStyle name="40% - Accent4 4 2 2 2 2 2 2" xfId="8853" xr:uid="{00000000-0005-0000-0000-0000C8670000}"/>
    <cellStyle name="40% - Accent4 4 2 2 2 2 2 2 2" xfId="18767" xr:uid="{00000000-0005-0000-0000-0000C9670000}"/>
    <cellStyle name="40% - Accent4 4 2 2 2 2 2 2 2 2" xfId="38599" xr:uid="{00000000-0005-0000-0000-0000CA670000}"/>
    <cellStyle name="40% - Accent4 4 2 2 2 2 2 2 3" xfId="28685" xr:uid="{00000000-0005-0000-0000-0000CB670000}"/>
    <cellStyle name="40% - Accent4 4 2 2 2 2 2 3" xfId="13810" xr:uid="{00000000-0005-0000-0000-0000CC670000}"/>
    <cellStyle name="40% - Accent4 4 2 2 2 2 2 3 2" xfId="33642" xr:uid="{00000000-0005-0000-0000-0000CD670000}"/>
    <cellStyle name="40% - Accent4 4 2 2 2 2 2 4" xfId="23728" xr:uid="{00000000-0005-0000-0000-0000CE670000}"/>
    <cellStyle name="40% - Accent4 4 2 2 2 2 3" xfId="6851" xr:uid="{00000000-0005-0000-0000-0000CF670000}"/>
    <cellStyle name="40% - Accent4 4 2 2 2 2 3 2" xfId="16765" xr:uid="{00000000-0005-0000-0000-0000D0670000}"/>
    <cellStyle name="40% - Accent4 4 2 2 2 2 3 2 2" xfId="36597" xr:uid="{00000000-0005-0000-0000-0000D1670000}"/>
    <cellStyle name="40% - Accent4 4 2 2 2 2 3 3" xfId="26683" xr:uid="{00000000-0005-0000-0000-0000D2670000}"/>
    <cellStyle name="40% - Accent4 4 2 2 2 2 4" xfId="11808" xr:uid="{00000000-0005-0000-0000-0000D3670000}"/>
    <cellStyle name="40% - Accent4 4 2 2 2 2 4 2" xfId="31640" xr:uid="{00000000-0005-0000-0000-0000D4670000}"/>
    <cellStyle name="40% - Accent4 4 2 2 2 2 5" xfId="21726" xr:uid="{00000000-0005-0000-0000-0000D5670000}"/>
    <cellStyle name="40% - Accent4 4 2 2 2 3" xfId="3172" xr:uid="{00000000-0005-0000-0000-0000D6670000}"/>
    <cellStyle name="40% - Accent4 4 2 2 2 3 2" xfId="8129" xr:uid="{00000000-0005-0000-0000-0000D7670000}"/>
    <cellStyle name="40% - Accent4 4 2 2 2 3 2 2" xfId="18043" xr:uid="{00000000-0005-0000-0000-0000D8670000}"/>
    <cellStyle name="40% - Accent4 4 2 2 2 3 2 2 2" xfId="37875" xr:uid="{00000000-0005-0000-0000-0000D9670000}"/>
    <cellStyle name="40% - Accent4 4 2 2 2 3 2 3" xfId="27961" xr:uid="{00000000-0005-0000-0000-0000DA670000}"/>
    <cellStyle name="40% - Accent4 4 2 2 2 3 3" xfId="13086" xr:uid="{00000000-0005-0000-0000-0000DB670000}"/>
    <cellStyle name="40% - Accent4 4 2 2 2 3 3 2" xfId="32918" xr:uid="{00000000-0005-0000-0000-0000DC670000}"/>
    <cellStyle name="40% - Accent4 4 2 2 2 3 4" xfId="23004" xr:uid="{00000000-0005-0000-0000-0000DD670000}"/>
    <cellStyle name="40% - Accent4 4 2 2 2 4" xfId="2606" xr:uid="{00000000-0005-0000-0000-0000DE670000}"/>
    <cellStyle name="40% - Accent4 4 2 2 2 4 2" xfId="7573" xr:uid="{00000000-0005-0000-0000-0000DF670000}"/>
    <cellStyle name="40% - Accent4 4 2 2 2 4 2 2" xfId="17487" xr:uid="{00000000-0005-0000-0000-0000E0670000}"/>
    <cellStyle name="40% - Accent4 4 2 2 2 4 2 2 2" xfId="37319" xr:uid="{00000000-0005-0000-0000-0000E1670000}"/>
    <cellStyle name="40% - Accent4 4 2 2 2 4 2 3" xfId="27405" xr:uid="{00000000-0005-0000-0000-0000E2670000}"/>
    <cellStyle name="40% - Accent4 4 2 2 2 4 3" xfId="12530" xr:uid="{00000000-0005-0000-0000-0000E3670000}"/>
    <cellStyle name="40% - Accent4 4 2 2 2 4 3 2" xfId="32362" xr:uid="{00000000-0005-0000-0000-0000E4670000}"/>
    <cellStyle name="40% - Accent4 4 2 2 2 4 4" xfId="22448" xr:uid="{00000000-0005-0000-0000-0000E5670000}"/>
    <cellStyle name="40% - Accent4 4 2 2 2 5" xfId="1151" xr:uid="{00000000-0005-0000-0000-0000E6670000}"/>
    <cellStyle name="40% - Accent4 4 2 2 2 5 2" xfId="6127" xr:uid="{00000000-0005-0000-0000-0000E7670000}"/>
    <cellStyle name="40% - Accent4 4 2 2 2 5 2 2" xfId="16041" xr:uid="{00000000-0005-0000-0000-0000E8670000}"/>
    <cellStyle name="40% - Accent4 4 2 2 2 5 2 2 2" xfId="35873" xr:uid="{00000000-0005-0000-0000-0000E9670000}"/>
    <cellStyle name="40% - Accent4 4 2 2 2 5 2 3" xfId="25959" xr:uid="{00000000-0005-0000-0000-0000EA670000}"/>
    <cellStyle name="40% - Accent4 4 2 2 2 5 3" xfId="11084" xr:uid="{00000000-0005-0000-0000-0000EB670000}"/>
    <cellStyle name="40% - Accent4 4 2 2 2 5 3 2" xfId="30916" xr:uid="{00000000-0005-0000-0000-0000EC670000}"/>
    <cellStyle name="40% - Accent4 4 2 2 2 5 4" xfId="21002" xr:uid="{00000000-0005-0000-0000-0000ED670000}"/>
    <cellStyle name="40% - Accent4 4 2 2 2 6" xfId="4452" xr:uid="{00000000-0005-0000-0000-0000EE670000}"/>
    <cellStyle name="40% - Accent4 4 2 2 2 6 2" xfId="9409" xr:uid="{00000000-0005-0000-0000-0000EF670000}"/>
    <cellStyle name="40% - Accent4 4 2 2 2 6 2 2" xfId="19323" xr:uid="{00000000-0005-0000-0000-0000F0670000}"/>
    <cellStyle name="40% - Accent4 4 2 2 2 6 2 2 2" xfId="39155" xr:uid="{00000000-0005-0000-0000-0000F1670000}"/>
    <cellStyle name="40% - Accent4 4 2 2 2 6 2 3" xfId="29241" xr:uid="{00000000-0005-0000-0000-0000F2670000}"/>
    <cellStyle name="40% - Accent4 4 2 2 2 6 3" xfId="14366" xr:uid="{00000000-0005-0000-0000-0000F3670000}"/>
    <cellStyle name="40% - Accent4 4 2 2 2 6 3 2" xfId="34198" xr:uid="{00000000-0005-0000-0000-0000F4670000}"/>
    <cellStyle name="40% - Accent4 4 2 2 2 6 4" xfId="24284" xr:uid="{00000000-0005-0000-0000-0000F5670000}"/>
    <cellStyle name="40% - Accent4 4 2 2 2 7" xfId="5010" xr:uid="{00000000-0005-0000-0000-0000F6670000}"/>
    <cellStyle name="40% - Accent4 4 2 2 2 7 2" xfId="9967" xr:uid="{00000000-0005-0000-0000-0000F7670000}"/>
    <cellStyle name="40% - Accent4 4 2 2 2 7 2 2" xfId="19881" xr:uid="{00000000-0005-0000-0000-0000F8670000}"/>
    <cellStyle name="40% - Accent4 4 2 2 2 7 2 2 2" xfId="39713" xr:uid="{00000000-0005-0000-0000-0000F9670000}"/>
    <cellStyle name="40% - Accent4 4 2 2 2 7 2 3" xfId="29799" xr:uid="{00000000-0005-0000-0000-0000FA670000}"/>
    <cellStyle name="40% - Accent4 4 2 2 2 7 3" xfId="14924" xr:uid="{00000000-0005-0000-0000-0000FB670000}"/>
    <cellStyle name="40% - Accent4 4 2 2 2 7 3 2" xfId="34756" xr:uid="{00000000-0005-0000-0000-0000FC670000}"/>
    <cellStyle name="40% - Accent4 4 2 2 2 7 4" xfId="24842" xr:uid="{00000000-0005-0000-0000-0000FD670000}"/>
    <cellStyle name="40% - Accent4 4 2 2 2 8" xfId="5568" xr:uid="{00000000-0005-0000-0000-0000FE670000}"/>
    <cellStyle name="40% - Accent4 4 2 2 2 8 2" xfId="15482" xr:uid="{00000000-0005-0000-0000-0000FF670000}"/>
    <cellStyle name="40% - Accent4 4 2 2 2 8 2 2" xfId="35314" xr:uid="{00000000-0005-0000-0000-000000680000}"/>
    <cellStyle name="40% - Accent4 4 2 2 2 8 3" xfId="25400" xr:uid="{00000000-0005-0000-0000-000001680000}"/>
    <cellStyle name="40% - Accent4 4 2 2 2 9" xfId="10525" xr:uid="{00000000-0005-0000-0000-000002680000}"/>
    <cellStyle name="40% - Accent4 4 2 2 2 9 2" xfId="30357" xr:uid="{00000000-0005-0000-0000-000003680000}"/>
    <cellStyle name="40% - Accent4 4 2 2 3" xfId="1524" xr:uid="{00000000-0005-0000-0000-000004680000}"/>
    <cellStyle name="40% - Accent4 4 2 2 3 2" xfId="3537" xr:uid="{00000000-0005-0000-0000-000005680000}"/>
    <cellStyle name="40% - Accent4 4 2 2 3 2 2" xfId="8494" xr:uid="{00000000-0005-0000-0000-000006680000}"/>
    <cellStyle name="40% - Accent4 4 2 2 3 2 2 2" xfId="18408" xr:uid="{00000000-0005-0000-0000-000007680000}"/>
    <cellStyle name="40% - Accent4 4 2 2 3 2 2 2 2" xfId="38240" xr:uid="{00000000-0005-0000-0000-000008680000}"/>
    <cellStyle name="40% - Accent4 4 2 2 3 2 2 3" xfId="28326" xr:uid="{00000000-0005-0000-0000-000009680000}"/>
    <cellStyle name="40% - Accent4 4 2 2 3 2 3" xfId="13451" xr:uid="{00000000-0005-0000-0000-00000A680000}"/>
    <cellStyle name="40% - Accent4 4 2 2 3 2 3 2" xfId="33283" xr:uid="{00000000-0005-0000-0000-00000B680000}"/>
    <cellStyle name="40% - Accent4 4 2 2 3 2 4" xfId="23369" xr:uid="{00000000-0005-0000-0000-00000C680000}"/>
    <cellStyle name="40% - Accent4 4 2 2 3 3" xfId="6492" xr:uid="{00000000-0005-0000-0000-00000D680000}"/>
    <cellStyle name="40% - Accent4 4 2 2 3 3 2" xfId="16406" xr:uid="{00000000-0005-0000-0000-00000E680000}"/>
    <cellStyle name="40% - Accent4 4 2 2 3 3 2 2" xfId="36238" xr:uid="{00000000-0005-0000-0000-00000F680000}"/>
    <cellStyle name="40% - Accent4 4 2 2 3 3 3" xfId="26324" xr:uid="{00000000-0005-0000-0000-000010680000}"/>
    <cellStyle name="40% - Accent4 4 2 2 3 4" xfId="11449" xr:uid="{00000000-0005-0000-0000-000011680000}"/>
    <cellStyle name="40% - Accent4 4 2 2 3 4 2" xfId="31281" xr:uid="{00000000-0005-0000-0000-000012680000}"/>
    <cellStyle name="40% - Accent4 4 2 2 3 5" xfId="21367" xr:uid="{00000000-0005-0000-0000-000013680000}"/>
    <cellStyle name="40% - Accent4 4 2 2 4" xfId="2891" xr:uid="{00000000-0005-0000-0000-000014680000}"/>
    <cellStyle name="40% - Accent4 4 2 2 4 2" xfId="7850" xr:uid="{00000000-0005-0000-0000-000015680000}"/>
    <cellStyle name="40% - Accent4 4 2 2 4 2 2" xfId="17764" xr:uid="{00000000-0005-0000-0000-000016680000}"/>
    <cellStyle name="40% - Accent4 4 2 2 4 2 2 2" xfId="37596" xr:uid="{00000000-0005-0000-0000-000017680000}"/>
    <cellStyle name="40% - Accent4 4 2 2 4 2 3" xfId="27682" xr:uid="{00000000-0005-0000-0000-000018680000}"/>
    <cellStyle name="40% - Accent4 4 2 2 4 3" xfId="12807" xr:uid="{00000000-0005-0000-0000-000019680000}"/>
    <cellStyle name="40% - Accent4 4 2 2 4 3 2" xfId="32639" xr:uid="{00000000-0005-0000-0000-00001A680000}"/>
    <cellStyle name="40% - Accent4 4 2 2 4 4" xfId="22725" xr:uid="{00000000-0005-0000-0000-00001B680000}"/>
    <cellStyle name="40% - Accent4 4 2 2 5" xfId="2247" xr:uid="{00000000-0005-0000-0000-00001C680000}"/>
    <cellStyle name="40% - Accent4 4 2 2 5 2" xfId="7214" xr:uid="{00000000-0005-0000-0000-00001D680000}"/>
    <cellStyle name="40% - Accent4 4 2 2 5 2 2" xfId="17128" xr:uid="{00000000-0005-0000-0000-00001E680000}"/>
    <cellStyle name="40% - Accent4 4 2 2 5 2 2 2" xfId="36960" xr:uid="{00000000-0005-0000-0000-00001F680000}"/>
    <cellStyle name="40% - Accent4 4 2 2 5 2 3" xfId="27046" xr:uid="{00000000-0005-0000-0000-000020680000}"/>
    <cellStyle name="40% - Accent4 4 2 2 5 3" xfId="12171" xr:uid="{00000000-0005-0000-0000-000021680000}"/>
    <cellStyle name="40% - Accent4 4 2 2 5 3 2" xfId="32003" xr:uid="{00000000-0005-0000-0000-000022680000}"/>
    <cellStyle name="40% - Accent4 4 2 2 5 4" xfId="22089" xr:uid="{00000000-0005-0000-0000-000023680000}"/>
    <cellStyle name="40% - Accent4 4 2 2 6" xfId="871" xr:uid="{00000000-0005-0000-0000-000024680000}"/>
    <cellStyle name="40% - Accent4 4 2 2 6 2" xfId="5848" xr:uid="{00000000-0005-0000-0000-000025680000}"/>
    <cellStyle name="40% - Accent4 4 2 2 6 2 2" xfId="15762" xr:uid="{00000000-0005-0000-0000-000026680000}"/>
    <cellStyle name="40% - Accent4 4 2 2 6 2 2 2" xfId="35594" xr:uid="{00000000-0005-0000-0000-000027680000}"/>
    <cellStyle name="40% - Accent4 4 2 2 6 2 3" xfId="25680" xr:uid="{00000000-0005-0000-0000-000028680000}"/>
    <cellStyle name="40% - Accent4 4 2 2 6 3" xfId="10805" xr:uid="{00000000-0005-0000-0000-000029680000}"/>
    <cellStyle name="40% - Accent4 4 2 2 6 3 2" xfId="30637" xr:uid="{00000000-0005-0000-0000-00002A680000}"/>
    <cellStyle name="40% - Accent4 4 2 2 6 4" xfId="20723" xr:uid="{00000000-0005-0000-0000-00002B680000}"/>
    <cellStyle name="40% - Accent4 4 2 2 7" xfId="4173" xr:uid="{00000000-0005-0000-0000-00002C680000}"/>
    <cellStyle name="40% - Accent4 4 2 2 7 2" xfId="9130" xr:uid="{00000000-0005-0000-0000-00002D680000}"/>
    <cellStyle name="40% - Accent4 4 2 2 7 2 2" xfId="19044" xr:uid="{00000000-0005-0000-0000-00002E680000}"/>
    <cellStyle name="40% - Accent4 4 2 2 7 2 2 2" xfId="38876" xr:uid="{00000000-0005-0000-0000-00002F680000}"/>
    <cellStyle name="40% - Accent4 4 2 2 7 2 3" xfId="28962" xr:uid="{00000000-0005-0000-0000-000030680000}"/>
    <cellStyle name="40% - Accent4 4 2 2 7 3" xfId="14087" xr:uid="{00000000-0005-0000-0000-000031680000}"/>
    <cellStyle name="40% - Accent4 4 2 2 7 3 2" xfId="33919" xr:uid="{00000000-0005-0000-0000-000032680000}"/>
    <cellStyle name="40% - Accent4 4 2 2 7 4" xfId="24005" xr:uid="{00000000-0005-0000-0000-000033680000}"/>
    <cellStyle name="40% - Accent4 4 2 2 8" xfId="4731" xr:uid="{00000000-0005-0000-0000-000034680000}"/>
    <cellStyle name="40% - Accent4 4 2 2 8 2" xfId="9688" xr:uid="{00000000-0005-0000-0000-000035680000}"/>
    <cellStyle name="40% - Accent4 4 2 2 8 2 2" xfId="19602" xr:uid="{00000000-0005-0000-0000-000036680000}"/>
    <cellStyle name="40% - Accent4 4 2 2 8 2 2 2" xfId="39434" xr:uid="{00000000-0005-0000-0000-000037680000}"/>
    <cellStyle name="40% - Accent4 4 2 2 8 2 3" xfId="29520" xr:uid="{00000000-0005-0000-0000-000038680000}"/>
    <cellStyle name="40% - Accent4 4 2 2 8 3" xfId="14645" xr:uid="{00000000-0005-0000-0000-000039680000}"/>
    <cellStyle name="40% - Accent4 4 2 2 8 3 2" xfId="34477" xr:uid="{00000000-0005-0000-0000-00003A680000}"/>
    <cellStyle name="40% - Accent4 4 2 2 8 4" xfId="24563" xr:uid="{00000000-0005-0000-0000-00003B680000}"/>
    <cellStyle name="40% - Accent4 4 2 2 9" xfId="5289" xr:uid="{00000000-0005-0000-0000-00003C680000}"/>
    <cellStyle name="40% - Accent4 4 2 2 9 2" xfId="15203" xr:uid="{00000000-0005-0000-0000-00003D680000}"/>
    <cellStyle name="40% - Accent4 4 2 2 9 2 2" xfId="35035" xr:uid="{00000000-0005-0000-0000-00003E680000}"/>
    <cellStyle name="40% - Accent4 4 2 2 9 3" xfId="25121" xr:uid="{00000000-0005-0000-0000-00003F680000}"/>
    <cellStyle name="40% - Accent4 4 2 3" xfId="451" xr:uid="{00000000-0005-0000-0000-000040680000}"/>
    <cellStyle name="40% - Accent4 4 2 3 10" xfId="20304" xr:uid="{00000000-0005-0000-0000-000041680000}"/>
    <cellStyle name="40% - Accent4 4 2 3 2" xfId="1703" xr:uid="{00000000-0005-0000-0000-000042680000}"/>
    <cellStyle name="40% - Accent4 4 2 3 2 2" xfId="3716" xr:uid="{00000000-0005-0000-0000-000043680000}"/>
    <cellStyle name="40% - Accent4 4 2 3 2 2 2" xfId="8673" xr:uid="{00000000-0005-0000-0000-000044680000}"/>
    <cellStyle name="40% - Accent4 4 2 3 2 2 2 2" xfId="18587" xr:uid="{00000000-0005-0000-0000-000045680000}"/>
    <cellStyle name="40% - Accent4 4 2 3 2 2 2 2 2" xfId="38419" xr:uid="{00000000-0005-0000-0000-000046680000}"/>
    <cellStyle name="40% - Accent4 4 2 3 2 2 2 3" xfId="28505" xr:uid="{00000000-0005-0000-0000-000047680000}"/>
    <cellStyle name="40% - Accent4 4 2 3 2 2 3" xfId="13630" xr:uid="{00000000-0005-0000-0000-000048680000}"/>
    <cellStyle name="40% - Accent4 4 2 3 2 2 3 2" xfId="33462" xr:uid="{00000000-0005-0000-0000-000049680000}"/>
    <cellStyle name="40% - Accent4 4 2 3 2 2 4" xfId="23548" xr:uid="{00000000-0005-0000-0000-00004A680000}"/>
    <cellStyle name="40% - Accent4 4 2 3 2 3" xfId="6671" xr:uid="{00000000-0005-0000-0000-00004B680000}"/>
    <cellStyle name="40% - Accent4 4 2 3 2 3 2" xfId="16585" xr:uid="{00000000-0005-0000-0000-00004C680000}"/>
    <cellStyle name="40% - Accent4 4 2 3 2 3 2 2" xfId="36417" xr:uid="{00000000-0005-0000-0000-00004D680000}"/>
    <cellStyle name="40% - Accent4 4 2 3 2 3 3" xfId="26503" xr:uid="{00000000-0005-0000-0000-00004E680000}"/>
    <cellStyle name="40% - Accent4 4 2 3 2 4" xfId="11628" xr:uid="{00000000-0005-0000-0000-00004F680000}"/>
    <cellStyle name="40% - Accent4 4 2 3 2 4 2" xfId="31460" xr:uid="{00000000-0005-0000-0000-000050680000}"/>
    <cellStyle name="40% - Accent4 4 2 3 2 5" xfId="21546" xr:uid="{00000000-0005-0000-0000-000051680000}"/>
    <cellStyle name="40% - Accent4 4 2 3 3" xfId="3033" xr:uid="{00000000-0005-0000-0000-000052680000}"/>
    <cellStyle name="40% - Accent4 4 2 3 3 2" xfId="7990" xr:uid="{00000000-0005-0000-0000-000053680000}"/>
    <cellStyle name="40% - Accent4 4 2 3 3 2 2" xfId="17904" xr:uid="{00000000-0005-0000-0000-000054680000}"/>
    <cellStyle name="40% - Accent4 4 2 3 3 2 2 2" xfId="37736" xr:uid="{00000000-0005-0000-0000-000055680000}"/>
    <cellStyle name="40% - Accent4 4 2 3 3 2 3" xfId="27822" xr:uid="{00000000-0005-0000-0000-000056680000}"/>
    <cellStyle name="40% - Accent4 4 2 3 3 3" xfId="12947" xr:uid="{00000000-0005-0000-0000-000057680000}"/>
    <cellStyle name="40% - Accent4 4 2 3 3 3 2" xfId="32779" xr:uid="{00000000-0005-0000-0000-000058680000}"/>
    <cellStyle name="40% - Accent4 4 2 3 3 4" xfId="22865" xr:uid="{00000000-0005-0000-0000-000059680000}"/>
    <cellStyle name="40% - Accent4 4 2 3 4" xfId="2426" xr:uid="{00000000-0005-0000-0000-00005A680000}"/>
    <cellStyle name="40% - Accent4 4 2 3 4 2" xfId="7393" xr:uid="{00000000-0005-0000-0000-00005B680000}"/>
    <cellStyle name="40% - Accent4 4 2 3 4 2 2" xfId="17307" xr:uid="{00000000-0005-0000-0000-00005C680000}"/>
    <cellStyle name="40% - Accent4 4 2 3 4 2 2 2" xfId="37139" xr:uid="{00000000-0005-0000-0000-00005D680000}"/>
    <cellStyle name="40% - Accent4 4 2 3 4 2 3" xfId="27225" xr:uid="{00000000-0005-0000-0000-00005E680000}"/>
    <cellStyle name="40% - Accent4 4 2 3 4 3" xfId="12350" xr:uid="{00000000-0005-0000-0000-00005F680000}"/>
    <cellStyle name="40% - Accent4 4 2 3 4 3 2" xfId="32182" xr:uid="{00000000-0005-0000-0000-000060680000}"/>
    <cellStyle name="40% - Accent4 4 2 3 4 4" xfId="22268" xr:uid="{00000000-0005-0000-0000-000061680000}"/>
    <cellStyle name="40% - Accent4 4 2 3 5" xfId="1012" xr:uid="{00000000-0005-0000-0000-000062680000}"/>
    <cellStyle name="40% - Accent4 4 2 3 5 2" xfId="5988" xr:uid="{00000000-0005-0000-0000-000063680000}"/>
    <cellStyle name="40% - Accent4 4 2 3 5 2 2" xfId="15902" xr:uid="{00000000-0005-0000-0000-000064680000}"/>
    <cellStyle name="40% - Accent4 4 2 3 5 2 2 2" xfId="35734" xr:uid="{00000000-0005-0000-0000-000065680000}"/>
    <cellStyle name="40% - Accent4 4 2 3 5 2 3" xfId="25820" xr:uid="{00000000-0005-0000-0000-000066680000}"/>
    <cellStyle name="40% - Accent4 4 2 3 5 3" xfId="10945" xr:uid="{00000000-0005-0000-0000-000067680000}"/>
    <cellStyle name="40% - Accent4 4 2 3 5 3 2" xfId="30777" xr:uid="{00000000-0005-0000-0000-000068680000}"/>
    <cellStyle name="40% - Accent4 4 2 3 5 4" xfId="20863" xr:uid="{00000000-0005-0000-0000-000069680000}"/>
    <cellStyle name="40% - Accent4 4 2 3 6" xfId="4313" xr:uid="{00000000-0005-0000-0000-00006A680000}"/>
    <cellStyle name="40% - Accent4 4 2 3 6 2" xfId="9270" xr:uid="{00000000-0005-0000-0000-00006B680000}"/>
    <cellStyle name="40% - Accent4 4 2 3 6 2 2" xfId="19184" xr:uid="{00000000-0005-0000-0000-00006C680000}"/>
    <cellStyle name="40% - Accent4 4 2 3 6 2 2 2" xfId="39016" xr:uid="{00000000-0005-0000-0000-00006D680000}"/>
    <cellStyle name="40% - Accent4 4 2 3 6 2 3" xfId="29102" xr:uid="{00000000-0005-0000-0000-00006E680000}"/>
    <cellStyle name="40% - Accent4 4 2 3 6 3" xfId="14227" xr:uid="{00000000-0005-0000-0000-00006F680000}"/>
    <cellStyle name="40% - Accent4 4 2 3 6 3 2" xfId="34059" xr:uid="{00000000-0005-0000-0000-000070680000}"/>
    <cellStyle name="40% - Accent4 4 2 3 6 4" xfId="24145" xr:uid="{00000000-0005-0000-0000-000071680000}"/>
    <cellStyle name="40% - Accent4 4 2 3 7" xfId="4871" xr:uid="{00000000-0005-0000-0000-000072680000}"/>
    <cellStyle name="40% - Accent4 4 2 3 7 2" xfId="9828" xr:uid="{00000000-0005-0000-0000-000073680000}"/>
    <cellStyle name="40% - Accent4 4 2 3 7 2 2" xfId="19742" xr:uid="{00000000-0005-0000-0000-000074680000}"/>
    <cellStyle name="40% - Accent4 4 2 3 7 2 2 2" xfId="39574" xr:uid="{00000000-0005-0000-0000-000075680000}"/>
    <cellStyle name="40% - Accent4 4 2 3 7 2 3" xfId="29660" xr:uid="{00000000-0005-0000-0000-000076680000}"/>
    <cellStyle name="40% - Accent4 4 2 3 7 3" xfId="14785" xr:uid="{00000000-0005-0000-0000-000077680000}"/>
    <cellStyle name="40% - Accent4 4 2 3 7 3 2" xfId="34617" xr:uid="{00000000-0005-0000-0000-000078680000}"/>
    <cellStyle name="40% - Accent4 4 2 3 7 4" xfId="24703" xr:uid="{00000000-0005-0000-0000-000079680000}"/>
    <cellStyle name="40% - Accent4 4 2 3 8" xfId="5429" xr:uid="{00000000-0005-0000-0000-00007A680000}"/>
    <cellStyle name="40% - Accent4 4 2 3 8 2" xfId="15343" xr:uid="{00000000-0005-0000-0000-00007B680000}"/>
    <cellStyle name="40% - Accent4 4 2 3 8 2 2" xfId="35175" xr:uid="{00000000-0005-0000-0000-00007C680000}"/>
    <cellStyle name="40% - Accent4 4 2 3 8 3" xfId="25261" xr:uid="{00000000-0005-0000-0000-00007D680000}"/>
    <cellStyle name="40% - Accent4 4 2 3 9" xfId="10386" xr:uid="{00000000-0005-0000-0000-00007E680000}"/>
    <cellStyle name="40% - Accent4 4 2 3 9 2" xfId="30218" xr:uid="{00000000-0005-0000-0000-00007F680000}"/>
    <cellStyle name="40% - Accent4 4 2 4" xfId="1344" xr:uid="{00000000-0005-0000-0000-000080680000}"/>
    <cellStyle name="40% - Accent4 4 2 4 2" xfId="3357" xr:uid="{00000000-0005-0000-0000-000081680000}"/>
    <cellStyle name="40% - Accent4 4 2 4 2 2" xfId="8314" xr:uid="{00000000-0005-0000-0000-000082680000}"/>
    <cellStyle name="40% - Accent4 4 2 4 2 2 2" xfId="18228" xr:uid="{00000000-0005-0000-0000-000083680000}"/>
    <cellStyle name="40% - Accent4 4 2 4 2 2 2 2" xfId="38060" xr:uid="{00000000-0005-0000-0000-000084680000}"/>
    <cellStyle name="40% - Accent4 4 2 4 2 2 3" xfId="28146" xr:uid="{00000000-0005-0000-0000-000085680000}"/>
    <cellStyle name="40% - Accent4 4 2 4 2 3" xfId="13271" xr:uid="{00000000-0005-0000-0000-000086680000}"/>
    <cellStyle name="40% - Accent4 4 2 4 2 3 2" xfId="33103" xr:uid="{00000000-0005-0000-0000-000087680000}"/>
    <cellStyle name="40% - Accent4 4 2 4 2 4" xfId="23189" xr:uid="{00000000-0005-0000-0000-000088680000}"/>
    <cellStyle name="40% - Accent4 4 2 4 3" xfId="6312" xr:uid="{00000000-0005-0000-0000-000089680000}"/>
    <cellStyle name="40% - Accent4 4 2 4 3 2" xfId="16226" xr:uid="{00000000-0005-0000-0000-00008A680000}"/>
    <cellStyle name="40% - Accent4 4 2 4 3 2 2" xfId="36058" xr:uid="{00000000-0005-0000-0000-00008B680000}"/>
    <cellStyle name="40% - Accent4 4 2 4 3 3" xfId="26144" xr:uid="{00000000-0005-0000-0000-00008C680000}"/>
    <cellStyle name="40% - Accent4 4 2 4 4" xfId="11269" xr:uid="{00000000-0005-0000-0000-00008D680000}"/>
    <cellStyle name="40% - Accent4 4 2 4 4 2" xfId="31101" xr:uid="{00000000-0005-0000-0000-00008E680000}"/>
    <cellStyle name="40% - Accent4 4 2 4 5" xfId="21187" xr:uid="{00000000-0005-0000-0000-00008F680000}"/>
    <cellStyle name="40% - Accent4 4 2 5" xfId="2751" xr:uid="{00000000-0005-0000-0000-000090680000}"/>
    <cellStyle name="40% - Accent4 4 2 5 2" xfId="7711" xr:uid="{00000000-0005-0000-0000-000091680000}"/>
    <cellStyle name="40% - Accent4 4 2 5 2 2" xfId="17625" xr:uid="{00000000-0005-0000-0000-000092680000}"/>
    <cellStyle name="40% - Accent4 4 2 5 2 2 2" xfId="37457" xr:uid="{00000000-0005-0000-0000-000093680000}"/>
    <cellStyle name="40% - Accent4 4 2 5 2 3" xfId="27543" xr:uid="{00000000-0005-0000-0000-000094680000}"/>
    <cellStyle name="40% - Accent4 4 2 5 3" xfId="12668" xr:uid="{00000000-0005-0000-0000-000095680000}"/>
    <cellStyle name="40% - Accent4 4 2 5 3 2" xfId="32500" xr:uid="{00000000-0005-0000-0000-000096680000}"/>
    <cellStyle name="40% - Accent4 4 2 5 4" xfId="22586" xr:uid="{00000000-0005-0000-0000-000097680000}"/>
    <cellStyle name="40% - Accent4 4 2 6" xfId="2067" xr:uid="{00000000-0005-0000-0000-000098680000}"/>
    <cellStyle name="40% - Accent4 4 2 6 2" xfId="7034" xr:uid="{00000000-0005-0000-0000-000099680000}"/>
    <cellStyle name="40% - Accent4 4 2 6 2 2" xfId="16948" xr:uid="{00000000-0005-0000-0000-00009A680000}"/>
    <cellStyle name="40% - Accent4 4 2 6 2 2 2" xfId="36780" xr:uid="{00000000-0005-0000-0000-00009B680000}"/>
    <cellStyle name="40% - Accent4 4 2 6 2 3" xfId="26866" xr:uid="{00000000-0005-0000-0000-00009C680000}"/>
    <cellStyle name="40% - Accent4 4 2 6 3" xfId="11991" xr:uid="{00000000-0005-0000-0000-00009D680000}"/>
    <cellStyle name="40% - Accent4 4 2 6 3 2" xfId="31823" xr:uid="{00000000-0005-0000-0000-00009E680000}"/>
    <cellStyle name="40% - Accent4 4 2 6 4" xfId="21909" xr:uid="{00000000-0005-0000-0000-00009F680000}"/>
    <cellStyle name="40% - Accent4 4 2 7" xfId="732" xr:uid="{00000000-0005-0000-0000-0000A0680000}"/>
    <cellStyle name="40% - Accent4 4 2 7 2" xfId="5709" xr:uid="{00000000-0005-0000-0000-0000A1680000}"/>
    <cellStyle name="40% - Accent4 4 2 7 2 2" xfId="15623" xr:uid="{00000000-0005-0000-0000-0000A2680000}"/>
    <cellStyle name="40% - Accent4 4 2 7 2 2 2" xfId="35455" xr:uid="{00000000-0005-0000-0000-0000A3680000}"/>
    <cellStyle name="40% - Accent4 4 2 7 2 3" xfId="25541" xr:uid="{00000000-0005-0000-0000-0000A4680000}"/>
    <cellStyle name="40% - Accent4 4 2 7 3" xfId="10666" xr:uid="{00000000-0005-0000-0000-0000A5680000}"/>
    <cellStyle name="40% - Accent4 4 2 7 3 2" xfId="30498" xr:uid="{00000000-0005-0000-0000-0000A6680000}"/>
    <cellStyle name="40% - Accent4 4 2 7 4" xfId="20584" xr:uid="{00000000-0005-0000-0000-0000A7680000}"/>
    <cellStyle name="40% - Accent4 4 2 8" xfId="4034" xr:uid="{00000000-0005-0000-0000-0000A8680000}"/>
    <cellStyle name="40% - Accent4 4 2 8 2" xfId="8991" xr:uid="{00000000-0005-0000-0000-0000A9680000}"/>
    <cellStyle name="40% - Accent4 4 2 8 2 2" xfId="18905" xr:uid="{00000000-0005-0000-0000-0000AA680000}"/>
    <cellStyle name="40% - Accent4 4 2 8 2 2 2" xfId="38737" xr:uid="{00000000-0005-0000-0000-0000AB680000}"/>
    <cellStyle name="40% - Accent4 4 2 8 2 3" xfId="28823" xr:uid="{00000000-0005-0000-0000-0000AC680000}"/>
    <cellStyle name="40% - Accent4 4 2 8 3" xfId="13948" xr:uid="{00000000-0005-0000-0000-0000AD680000}"/>
    <cellStyle name="40% - Accent4 4 2 8 3 2" xfId="33780" xr:uid="{00000000-0005-0000-0000-0000AE680000}"/>
    <cellStyle name="40% - Accent4 4 2 8 4" xfId="23866" xr:uid="{00000000-0005-0000-0000-0000AF680000}"/>
    <cellStyle name="40% - Accent4 4 2 9" xfId="4592" xr:uid="{00000000-0005-0000-0000-0000B0680000}"/>
    <cellStyle name="40% - Accent4 4 2 9 2" xfId="9549" xr:uid="{00000000-0005-0000-0000-0000B1680000}"/>
    <cellStyle name="40% - Accent4 4 2 9 2 2" xfId="19463" xr:uid="{00000000-0005-0000-0000-0000B2680000}"/>
    <cellStyle name="40% - Accent4 4 2 9 2 2 2" xfId="39295" xr:uid="{00000000-0005-0000-0000-0000B3680000}"/>
    <cellStyle name="40% - Accent4 4 2 9 2 3" xfId="29381" xr:uid="{00000000-0005-0000-0000-0000B4680000}"/>
    <cellStyle name="40% - Accent4 4 2 9 3" xfId="14506" xr:uid="{00000000-0005-0000-0000-0000B5680000}"/>
    <cellStyle name="40% - Accent4 4 2 9 3 2" xfId="34338" xr:uid="{00000000-0005-0000-0000-0000B6680000}"/>
    <cellStyle name="40% - Accent4 4 2 9 4" xfId="24424" xr:uid="{00000000-0005-0000-0000-0000B7680000}"/>
    <cellStyle name="40% - Accent4 4 3" xfId="242" xr:uid="{00000000-0005-0000-0000-0000B8680000}"/>
    <cellStyle name="40% - Accent4 4 3 10" xfId="10180" xr:uid="{00000000-0005-0000-0000-0000B9680000}"/>
    <cellStyle name="40% - Accent4 4 3 10 2" xfId="30012" xr:uid="{00000000-0005-0000-0000-0000BA680000}"/>
    <cellStyle name="40% - Accent4 4 3 11" xfId="20098" xr:uid="{00000000-0005-0000-0000-0000BB680000}"/>
    <cellStyle name="40% - Accent4 4 3 2" xfId="524" xr:uid="{00000000-0005-0000-0000-0000BC680000}"/>
    <cellStyle name="40% - Accent4 4 3 2 10" xfId="20377" xr:uid="{00000000-0005-0000-0000-0000BD680000}"/>
    <cellStyle name="40% - Accent4 4 3 2 2" xfId="1793" xr:uid="{00000000-0005-0000-0000-0000BE680000}"/>
    <cellStyle name="40% - Accent4 4 3 2 2 2" xfId="3806" xr:uid="{00000000-0005-0000-0000-0000BF680000}"/>
    <cellStyle name="40% - Accent4 4 3 2 2 2 2" xfId="8763" xr:uid="{00000000-0005-0000-0000-0000C0680000}"/>
    <cellStyle name="40% - Accent4 4 3 2 2 2 2 2" xfId="18677" xr:uid="{00000000-0005-0000-0000-0000C1680000}"/>
    <cellStyle name="40% - Accent4 4 3 2 2 2 2 2 2" xfId="38509" xr:uid="{00000000-0005-0000-0000-0000C2680000}"/>
    <cellStyle name="40% - Accent4 4 3 2 2 2 2 3" xfId="28595" xr:uid="{00000000-0005-0000-0000-0000C3680000}"/>
    <cellStyle name="40% - Accent4 4 3 2 2 2 3" xfId="13720" xr:uid="{00000000-0005-0000-0000-0000C4680000}"/>
    <cellStyle name="40% - Accent4 4 3 2 2 2 3 2" xfId="33552" xr:uid="{00000000-0005-0000-0000-0000C5680000}"/>
    <cellStyle name="40% - Accent4 4 3 2 2 2 4" xfId="23638" xr:uid="{00000000-0005-0000-0000-0000C6680000}"/>
    <cellStyle name="40% - Accent4 4 3 2 2 3" xfId="6761" xr:uid="{00000000-0005-0000-0000-0000C7680000}"/>
    <cellStyle name="40% - Accent4 4 3 2 2 3 2" xfId="16675" xr:uid="{00000000-0005-0000-0000-0000C8680000}"/>
    <cellStyle name="40% - Accent4 4 3 2 2 3 2 2" xfId="36507" xr:uid="{00000000-0005-0000-0000-0000C9680000}"/>
    <cellStyle name="40% - Accent4 4 3 2 2 3 3" xfId="26593" xr:uid="{00000000-0005-0000-0000-0000CA680000}"/>
    <cellStyle name="40% - Accent4 4 3 2 2 4" xfId="11718" xr:uid="{00000000-0005-0000-0000-0000CB680000}"/>
    <cellStyle name="40% - Accent4 4 3 2 2 4 2" xfId="31550" xr:uid="{00000000-0005-0000-0000-0000CC680000}"/>
    <cellStyle name="40% - Accent4 4 3 2 2 5" xfId="21636" xr:uid="{00000000-0005-0000-0000-0000CD680000}"/>
    <cellStyle name="40% - Accent4 4 3 2 3" xfId="3106" xr:uid="{00000000-0005-0000-0000-0000CE680000}"/>
    <cellStyle name="40% - Accent4 4 3 2 3 2" xfId="8063" xr:uid="{00000000-0005-0000-0000-0000CF680000}"/>
    <cellStyle name="40% - Accent4 4 3 2 3 2 2" xfId="17977" xr:uid="{00000000-0005-0000-0000-0000D0680000}"/>
    <cellStyle name="40% - Accent4 4 3 2 3 2 2 2" xfId="37809" xr:uid="{00000000-0005-0000-0000-0000D1680000}"/>
    <cellStyle name="40% - Accent4 4 3 2 3 2 3" xfId="27895" xr:uid="{00000000-0005-0000-0000-0000D2680000}"/>
    <cellStyle name="40% - Accent4 4 3 2 3 3" xfId="13020" xr:uid="{00000000-0005-0000-0000-0000D3680000}"/>
    <cellStyle name="40% - Accent4 4 3 2 3 3 2" xfId="32852" xr:uid="{00000000-0005-0000-0000-0000D4680000}"/>
    <cellStyle name="40% - Accent4 4 3 2 3 4" xfId="22938" xr:uid="{00000000-0005-0000-0000-0000D5680000}"/>
    <cellStyle name="40% - Accent4 4 3 2 4" xfId="2516" xr:uid="{00000000-0005-0000-0000-0000D6680000}"/>
    <cellStyle name="40% - Accent4 4 3 2 4 2" xfId="7483" xr:uid="{00000000-0005-0000-0000-0000D7680000}"/>
    <cellStyle name="40% - Accent4 4 3 2 4 2 2" xfId="17397" xr:uid="{00000000-0005-0000-0000-0000D8680000}"/>
    <cellStyle name="40% - Accent4 4 3 2 4 2 2 2" xfId="37229" xr:uid="{00000000-0005-0000-0000-0000D9680000}"/>
    <cellStyle name="40% - Accent4 4 3 2 4 2 3" xfId="27315" xr:uid="{00000000-0005-0000-0000-0000DA680000}"/>
    <cellStyle name="40% - Accent4 4 3 2 4 3" xfId="12440" xr:uid="{00000000-0005-0000-0000-0000DB680000}"/>
    <cellStyle name="40% - Accent4 4 3 2 4 3 2" xfId="32272" xr:uid="{00000000-0005-0000-0000-0000DC680000}"/>
    <cellStyle name="40% - Accent4 4 3 2 4 4" xfId="22358" xr:uid="{00000000-0005-0000-0000-0000DD680000}"/>
    <cellStyle name="40% - Accent4 4 3 2 5" xfId="1085" xr:uid="{00000000-0005-0000-0000-0000DE680000}"/>
    <cellStyle name="40% - Accent4 4 3 2 5 2" xfId="6061" xr:uid="{00000000-0005-0000-0000-0000DF680000}"/>
    <cellStyle name="40% - Accent4 4 3 2 5 2 2" xfId="15975" xr:uid="{00000000-0005-0000-0000-0000E0680000}"/>
    <cellStyle name="40% - Accent4 4 3 2 5 2 2 2" xfId="35807" xr:uid="{00000000-0005-0000-0000-0000E1680000}"/>
    <cellStyle name="40% - Accent4 4 3 2 5 2 3" xfId="25893" xr:uid="{00000000-0005-0000-0000-0000E2680000}"/>
    <cellStyle name="40% - Accent4 4 3 2 5 3" xfId="11018" xr:uid="{00000000-0005-0000-0000-0000E3680000}"/>
    <cellStyle name="40% - Accent4 4 3 2 5 3 2" xfId="30850" xr:uid="{00000000-0005-0000-0000-0000E4680000}"/>
    <cellStyle name="40% - Accent4 4 3 2 5 4" xfId="20936" xr:uid="{00000000-0005-0000-0000-0000E5680000}"/>
    <cellStyle name="40% - Accent4 4 3 2 6" xfId="4386" xr:uid="{00000000-0005-0000-0000-0000E6680000}"/>
    <cellStyle name="40% - Accent4 4 3 2 6 2" xfId="9343" xr:uid="{00000000-0005-0000-0000-0000E7680000}"/>
    <cellStyle name="40% - Accent4 4 3 2 6 2 2" xfId="19257" xr:uid="{00000000-0005-0000-0000-0000E8680000}"/>
    <cellStyle name="40% - Accent4 4 3 2 6 2 2 2" xfId="39089" xr:uid="{00000000-0005-0000-0000-0000E9680000}"/>
    <cellStyle name="40% - Accent4 4 3 2 6 2 3" xfId="29175" xr:uid="{00000000-0005-0000-0000-0000EA680000}"/>
    <cellStyle name="40% - Accent4 4 3 2 6 3" xfId="14300" xr:uid="{00000000-0005-0000-0000-0000EB680000}"/>
    <cellStyle name="40% - Accent4 4 3 2 6 3 2" xfId="34132" xr:uid="{00000000-0005-0000-0000-0000EC680000}"/>
    <cellStyle name="40% - Accent4 4 3 2 6 4" xfId="24218" xr:uid="{00000000-0005-0000-0000-0000ED680000}"/>
    <cellStyle name="40% - Accent4 4 3 2 7" xfId="4944" xr:uid="{00000000-0005-0000-0000-0000EE680000}"/>
    <cellStyle name="40% - Accent4 4 3 2 7 2" xfId="9901" xr:uid="{00000000-0005-0000-0000-0000EF680000}"/>
    <cellStyle name="40% - Accent4 4 3 2 7 2 2" xfId="19815" xr:uid="{00000000-0005-0000-0000-0000F0680000}"/>
    <cellStyle name="40% - Accent4 4 3 2 7 2 2 2" xfId="39647" xr:uid="{00000000-0005-0000-0000-0000F1680000}"/>
    <cellStyle name="40% - Accent4 4 3 2 7 2 3" xfId="29733" xr:uid="{00000000-0005-0000-0000-0000F2680000}"/>
    <cellStyle name="40% - Accent4 4 3 2 7 3" xfId="14858" xr:uid="{00000000-0005-0000-0000-0000F3680000}"/>
    <cellStyle name="40% - Accent4 4 3 2 7 3 2" xfId="34690" xr:uid="{00000000-0005-0000-0000-0000F4680000}"/>
    <cellStyle name="40% - Accent4 4 3 2 7 4" xfId="24776" xr:uid="{00000000-0005-0000-0000-0000F5680000}"/>
    <cellStyle name="40% - Accent4 4 3 2 8" xfId="5502" xr:uid="{00000000-0005-0000-0000-0000F6680000}"/>
    <cellStyle name="40% - Accent4 4 3 2 8 2" xfId="15416" xr:uid="{00000000-0005-0000-0000-0000F7680000}"/>
    <cellStyle name="40% - Accent4 4 3 2 8 2 2" xfId="35248" xr:uid="{00000000-0005-0000-0000-0000F8680000}"/>
    <cellStyle name="40% - Accent4 4 3 2 8 3" xfId="25334" xr:uid="{00000000-0005-0000-0000-0000F9680000}"/>
    <cellStyle name="40% - Accent4 4 3 2 9" xfId="10459" xr:uid="{00000000-0005-0000-0000-0000FA680000}"/>
    <cellStyle name="40% - Accent4 4 3 2 9 2" xfId="30291" xr:uid="{00000000-0005-0000-0000-0000FB680000}"/>
    <cellStyle name="40% - Accent4 4 3 3" xfId="1434" xr:uid="{00000000-0005-0000-0000-0000FC680000}"/>
    <cellStyle name="40% - Accent4 4 3 3 2" xfId="3447" xr:uid="{00000000-0005-0000-0000-0000FD680000}"/>
    <cellStyle name="40% - Accent4 4 3 3 2 2" xfId="8404" xr:uid="{00000000-0005-0000-0000-0000FE680000}"/>
    <cellStyle name="40% - Accent4 4 3 3 2 2 2" xfId="18318" xr:uid="{00000000-0005-0000-0000-0000FF680000}"/>
    <cellStyle name="40% - Accent4 4 3 3 2 2 2 2" xfId="38150" xr:uid="{00000000-0005-0000-0000-000000690000}"/>
    <cellStyle name="40% - Accent4 4 3 3 2 2 3" xfId="28236" xr:uid="{00000000-0005-0000-0000-000001690000}"/>
    <cellStyle name="40% - Accent4 4 3 3 2 3" xfId="13361" xr:uid="{00000000-0005-0000-0000-000002690000}"/>
    <cellStyle name="40% - Accent4 4 3 3 2 3 2" xfId="33193" xr:uid="{00000000-0005-0000-0000-000003690000}"/>
    <cellStyle name="40% - Accent4 4 3 3 2 4" xfId="23279" xr:uid="{00000000-0005-0000-0000-000004690000}"/>
    <cellStyle name="40% - Accent4 4 3 3 3" xfId="6402" xr:uid="{00000000-0005-0000-0000-000005690000}"/>
    <cellStyle name="40% - Accent4 4 3 3 3 2" xfId="16316" xr:uid="{00000000-0005-0000-0000-000006690000}"/>
    <cellStyle name="40% - Accent4 4 3 3 3 2 2" xfId="36148" xr:uid="{00000000-0005-0000-0000-000007690000}"/>
    <cellStyle name="40% - Accent4 4 3 3 3 3" xfId="26234" xr:uid="{00000000-0005-0000-0000-000008690000}"/>
    <cellStyle name="40% - Accent4 4 3 3 4" xfId="11359" xr:uid="{00000000-0005-0000-0000-000009690000}"/>
    <cellStyle name="40% - Accent4 4 3 3 4 2" xfId="31191" xr:uid="{00000000-0005-0000-0000-00000A690000}"/>
    <cellStyle name="40% - Accent4 4 3 3 5" xfId="21277" xr:uid="{00000000-0005-0000-0000-00000B690000}"/>
    <cellStyle name="40% - Accent4 4 3 4" xfId="2825" xr:uid="{00000000-0005-0000-0000-00000C690000}"/>
    <cellStyle name="40% - Accent4 4 3 4 2" xfId="7784" xr:uid="{00000000-0005-0000-0000-00000D690000}"/>
    <cellStyle name="40% - Accent4 4 3 4 2 2" xfId="17698" xr:uid="{00000000-0005-0000-0000-00000E690000}"/>
    <cellStyle name="40% - Accent4 4 3 4 2 2 2" xfId="37530" xr:uid="{00000000-0005-0000-0000-00000F690000}"/>
    <cellStyle name="40% - Accent4 4 3 4 2 3" xfId="27616" xr:uid="{00000000-0005-0000-0000-000010690000}"/>
    <cellStyle name="40% - Accent4 4 3 4 3" xfId="12741" xr:uid="{00000000-0005-0000-0000-000011690000}"/>
    <cellStyle name="40% - Accent4 4 3 4 3 2" xfId="32573" xr:uid="{00000000-0005-0000-0000-000012690000}"/>
    <cellStyle name="40% - Accent4 4 3 4 4" xfId="22659" xr:uid="{00000000-0005-0000-0000-000013690000}"/>
    <cellStyle name="40% - Accent4 4 3 5" xfId="2157" xr:uid="{00000000-0005-0000-0000-000014690000}"/>
    <cellStyle name="40% - Accent4 4 3 5 2" xfId="7124" xr:uid="{00000000-0005-0000-0000-000015690000}"/>
    <cellStyle name="40% - Accent4 4 3 5 2 2" xfId="17038" xr:uid="{00000000-0005-0000-0000-000016690000}"/>
    <cellStyle name="40% - Accent4 4 3 5 2 2 2" xfId="36870" xr:uid="{00000000-0005-0000-0000-000017690000}"/>
    <cellStyle name="40% - Accent4 4 3 5 2 3" xfId="26956" xr:uid="{00000000-0005-0000-0000-000018690000}"/>
    <cellStyle name="40% - Accent4 4 3 5 3" xfId="12081" xr:uid="{00000000-0005-0000-0000-000019690000}"/>
    <cellStyle name="40% - Accent4 4 3 5 3 2" xfId="31913" xr:uid="{00000000-0005-0000-0000-00001A690000}"/>
    <cellStyle name="40% - Accent4 4 3 5 4" xfId="21999" xr:uid="{00000000-0005-0000-0000-00001B690000}"/>
    <cellStyle name="40% - Accent4 4 3 6" xfId="805" xr:uid="{00000000-0005-0000-0000-00001C690000}"/>
    <cellStyle name="40% - Accent4 4 3 6 2" xfId="5782" xr:uid="{00000000-0005-0000-0000-00001D690000}"/>
    <cellStyle name="40% - Accent4 4 3 6 2 2" xfId="15696" xr:uid="{00000000-0005-0000-0000-00001E690000}"/>
    <cellStyle name="40% - Accent4 4 3 6 2 2 2" xfId="35528" xr:uid="{00000000-0005-0000-0000-00001F690000}"/>
    <cellStyle name="40% - Accent4 4 3 6 2 3" xfId="25614" xr:uid="{00000000-0005-0000-0000-000020690000}"/>
    <cellStyle name="40% - Accent4 4 3 6 3" xfId="10739" xr:uid="{00000000-0005-0000-0000-000021690000}"/>
    <cellStyle name="40% - Accent4 4 3 6 3 2" xfId="30571" xr:uid="{00000000-0005-0000-0000-000022690000}"/>
    <cellStyle name="40% - Accent4 4 3 6 4" xfId="20657" xr:uid="{00000000-0005-0000-0000-000023690000}"/>
    <cellStyle name="40% - Accent4 4 3 7" xfId="4107" xr:uid="{00000000-0005-0000-0000-000024690000}"/>
    <cellStyle name="40% - Accent4 4 3 7 2" xfId="9064" xr:uid="{00000000-0005-0000-0000-000025690000}"/>
    <cellStyle name="40% - Accent4 4 3 7 2 2" xfId="18978" xr:uid="{00000000-0005-0000-0000-000026690000}"/>
    <cellStyle name="40% - Accent4 4 3 7 2 2 2" xfId="38810" xr:uid="{00000000-0005-0000-0000-000027690000}"/>
    <cellStyle name="40% - Accent4 4 3 7 2 3" xfId="28896" xr:uid="{00000000-0005-0000-0000-000028690000}"/>
    <cellStyle name="40% - Accent4 4 3 7 3" xfId="14021" xr:uid="{00000000-0005-0000-0000-000029690000}"/>
    <cellStyle name="40% - Accent4 4 3 7 3 2" xfId="33853" xr:uid="{00000000-0005-0000-0000-00002A690000}"/>
    <cellStyle name="40% - Accent4 4 3 7 4" xfId="23939" xr:uid="{00000000-0005-0000-0000-00002B690000}"/>
    <cellStyle name="40% - Accent4 4 3 8" xfId="4665" xr:uid="{00000000-0005-0000-0000-00002C690000}"/>
    <cellStyle name="40% - Accent4 4 3 8 2" xfId="9622" xr:uid="{00000000-0005-0000-0000-00002D690000}"/>
    <cellStyle name="40% - Accent4 4 3 8 2 2" xfId="19536" xr:uid="{00000000-0005-0000-0000-00002E690000}"/>
    <cellStyle name="40% - Accent4 4 3 8 2 2 2" xfId="39368" xr:uid="{00000000-0005-0000-0000-00002F690000}"/>
    <cellStyle name="40% - Accent4 4 3 8 2 3" xfId="29454" xr:uid="{00000000-0005-0000-0000-000030690000}"/>
    <cellStyle name="40% - Accent4 4 3 8 3" xfId="14579" xr:uid="{00000000-0005-0000-0000-000031690000}"/>
    <cellStyle name="40% - Accent4 4 3 8 3 2" xfId="34411" xr:uid="{00000000-0005-0000-0000-000032690000}"/>
    <cellStyle name="40% - Accent4 4 3 8 4" xfId="24497" xr:uid="{00000000-0005-0000-0000-000033690000}"/>
    <cellStyle name="40% - Accent4 4 3 9" xfId="5223" xr:uid="{00000000-0005-0000-0000-000034690000}"/>
    <cellStyle name="40% - Accent4 4 3 9 2" xfId="15137" xr:uid="{00000000-0005-0000-0000-000035690000}"/>
    <cellStyle name="40% - Accent4 4 3 9 2 2" xfId="34969" xr:uid="{00000000-0005-0000-0000-000036690000}"/>
    <cellStyle name="40% - Accent4 4 3 9 3" xfId="25055" xr:uid="{00000000-0005-0000-0000-000037690000}"/>
    <cellStyle name="40% - Accent4 4 4" xfId="385" xr:uid="{00000000-0005-0000-0000-000038690000}"/>
    <cellStyle name="40% - Accent4 4 4 10" xfId="20238" xr:uid="{00000000-0005-0000-0000-000039690000}"/>
    <cellStyle name="40% - Accent4 4 4 2" xfId="1613" xr:uid="{00000000-0005-0000-0000-00003A690000}"/>
    <cellStyle name="40% - Accent4 4 4 2 2" xfId="3626" xr:uid="{00000000-0005-0000-0000-00003B690000}"/>
    <cellStyle name="40% - Accent4 4 4 2 2 2" xfId="8583" xr:uid="{00000000-0005-0000-0000-00003C690000}"/>
    <cellStyle name="40% - Accent4 4 4 2 2 2 2" xfId="18497" xr:uid="{00000000-0005-0000-0000-00003D690000}"/>
    <cellStyle name="40% - Accent4 4 4 2 2 2 2 2" xfId="38329" xr:uid="{00000000-0005-0000-0000-00003E690000}"/>
    <cellStyle name="40% - Accent4 4 4 2 2 2 3" xfId="28415" xr:uid="{00000000-0005-0000-0000-00003F690000}"/>
    <cellStyle name="40% - Accent4 4 4 2 2 3" xfId="13540" xr:uid="{00000000-0005-0000-0000-000040690000}"/>
    <cellStyle name="40% - Accent4 4 4 2 2 3 2" xfId="33372" xr:uid="{00000000-0005-0000-0000-000041690000}"/>
    <cellStyle name="40% - Accent4 4 4 2 2 4" xfId="23458" xr:uid="{00000000-0005-0000-0000-000042690000}"/>
    <cellStyle name="40% - Accent4 4 4 2 3" xfId="6581" xr:uid="{00000000-0005-0000-0000-000043690000}"/>
    <cellStyle name="40% - Accent4 4 4 2 3 2" xfId="16495" xr:uid="{00000000-0005-0000-0000-000044690000}"/>
    <cellStyle name="40% - Accent4 4 4 2 3 2 2" xfId="36327" xr:uid="{00000000-0005-0000-0000-000045690000}"/>
    <cellStyle name="40% - Accent4 4 4 2 3 3" xfId="26413" xr:uid="{00000000-0005-0000-0000-000046690000}"/>
    <cellStyle name="40% - Accent4 4 4 2 4" xfId="11538" xr:uid="{00000000-0005-0000-0000-000047690000}"/>
    <cellStyle name="40% - Accent4 4 4 2 4 2" xfId="31370" xr:uid="{00000000-0005-0000-0000-000048690000}"/>
    <cellStyle name="40% - Accent4 4 4 2 5" xfId="21456" xr:uid="{00000000-0005-0000-0000-000049690000}"/>
    <cellStyle name="40% - Accent4 4 4 3" xfId="2967" xr:uid="{00000000-0005-0000-0000-00004A690000}"/>
    <cellStyle name="40% - Accent4 4 4 3 2" xfId="7924" xr:uid="{00000000-0005-0000-0000-00004B690000}"/>
    <cellStyle name="40% - Accent4 4 4 3 2 2" xfId="17838" xr:uid="{00000000-0005-0000-0000-00004C690000}"/>
    <cellStyle name="40% - Accent4 4 4 3 2 2 2" xfId="37670" xr:uid="{00000000-0005-0000-0000-00004D690000}"/>
    <cellStyle name="40% - Accent4 4 4 3 2 3" xfId="27756" xr:uid="{00000000-0005-0000-0000-00004E690000}"/>
    <cellStyle name="40% - Accent4 4 4 3 3" xfId="12881" xr:uid="{00000000-0005-0000-0000-00004F690000}"/>
    <cellStyle name="40% - Accent4 4 4 3 3 2" xfId="32713" xr:uid="{00000000-0005-0000-0000-000050690000}"/>
    <cellStyle name="40% - Accent4 4 4 3 4" xfId="22799" xr:uid="{00000000-0005-0000-0000-000051690000}"/>
    <cellStyle name="40% - Accent4 4 4 4" xfId="2336" xr:uid="{00000000-0005-0000-0000-000052690000}"/>
    <cellStyle name="40% - Accent4 4 4 4 2" xfId="7303" xr:uid="{00000000-0005-0000-0000-000053690000}"/>
    <cellStyle name="40% - Accent4 4 4 4 2 2" xfId="17217" xr:uid="{00000000-0005-0000-0000-000054690000}"/>
    <cellStyle name="40% - Accent4 4 4 4 2 2 2" xfId="37049" xr:uid="{00000000-0005-0000-0000-000055690000}"/>
    <cellStyle name="40% - Accent4 4 4 4 2 3" xfId="27135" xr:uid="{00000000-0005-0000-0000-000056690000}"/>
    <cellStyle name="40% - Accent4 4 4 4 3" xfId="12260" xr:uid="{00000000-0005-0000-0000-000057690000}"/>
    <cellStyle name="40% - Accent4 4 4 4 3 2" xfId="32092" xr:uid="{00000000-0005-0000-0000-000058690000}"/>
    <cellStyle name="40% - Accent4 4 4 4 4" xfId="22178" xr:uid="{00000000-0005-0000-0000-000059690000}"/>
    <cellStyle name="40% - Accent4 4 4 5" xfId="946" xr:uid="{00000000-0005-0000-0000-00005A690000}"/>
    <cellStyle name="40% - Accent4 4 4 5 2" xfId="5922" xr:uid="{00000000-0005-0000-0000-00005B690000}"/>
    <cellStyle name="40% - Accent4 4 4 5 2 2" xfId="15836" xr:uid="{00000000-0005-0000-0000-00005C690000}"/>
    <cellStyle name="40% - Accent4 4 4 5 2 2 2" xfId="35668" xr:uid="{00000000-0005-0000-0000-00005D690000}"/>
    <cellStyle name="40% - Accent4 4 4 5 2 3" xfId="25754" xr:uid="{00000000-0005-0000-0000-00005E690000}"/>
    <cellStyle name="40% - Accent4 4 4 5 3" xfId="10879" xr:uid="{00000000-0005-0000-0000-00005F690000}"/>
    <cellStyle name="40% - Accent4 4 4 5 3 2" xfId="30711" xr:uid="{00000000-0005-0000-0000-000060690000}"/>
    <cellStyle name="40% - Accent4 4 4 5 4" xfId="20797" xr:uid="{00000000-0005-0000-0000-000061690000}"/>
    <cellStyle name="40% - Accent4 4 4 6" xfId="4247" xr:uid="{00000000-0005-0000-0000-000062690000}"/>
    <cellStyle name="40% - Accent4 4 4 6 2" xfId="9204" xr:uid="{00000000-0005-0000-0000-000063690000}"/>
    <cellStyle name="40% - Accent4 4 4 6 2 2" xfId="19118" xr:uid="{00000000-0005-0000-0000-000064690000}"/>
    <cellStyle name="40% - Accent4 4 4 6 2 2 2" xfId="38950" xr:uid="{00000000-0005-0000-0000-000065690000}"/>
    <cellStyle name="40% - Accent4 4 4 6 2 3" xfId="29036" xr:uid="{00000000-0005-0000-0000-000066690000}"/>
    <cellStyle name="40% - Accent4 4 4 6 3" xfId="14161" xr:uid="{00000000-0005-0000-0000-000067690000}"/>
    <cellStyle name="40% - Accent4 4 4 6 3 2" xfId="33993" xr:uid="{00000000-0005-0000-0000-000068690000}"/>
    <cellStyle name="40% - Accent4 4 4 6 4" xfId="24079" xr:uid="{00000000-0005-0000-0000-000069690000}"/>
    <cellStyle name="40% - Accent4 4 4 7" xfId="4805" xr:uid="{00000000-0005-0000-0000-00006A690000}"/>
    <cellStyle name="40% - Accent4 4 4 7 2" xfId="9762" xr:uid="{00000000-0005-0000-0000-00006B690000}"/>
    <cellStyle name="40% - Accent4 4 4 7 2 2" xfId="19676" xr:uid="{00000000-0005-0000-0000-00006C690000}"/>
    <cellStyle name="40% - Accent4 4 4 7 2 2 2" xfId="39508" xr:uid="{00000000-0005-0000-0000-00006D690000}"/>
    <cellStyle name="40% - Accent4 4 4 7 2 3" xfId="29594" xr:uid="{00000000-0005-0000-0000-00006E690000}"/>
    <cellStyle name="40% - Accent4 4 4 7 3" xfId="14719" xr:uid="{00000000-0005-0000-0000-00006F690000}"/>
    <cellStyle name="40% - Accent4 4 4 7 3 2" xfId="34551" xr:uid="{00000000-0005-0000-0000-000070690000}"/>
    <cellStyle name="40% - Accent4 4 4 7 4" xfId="24637" xr:uid="{00000000-0005-0000-0000-000071690000}"/>
    <cellStyle name="40% - Accent4 4 4 8" xfId="5363" xr:uid="{00000000-0005-0000-0000-000072690000}"/>
    <cellStyle name="40% - Accent4 4 4 8 2" xfId="15277" xr:uid="{00000000-0005-0000-0000-000073690000}"/>
    <cellStyle name="40% - Accent4 4 4 8 2 2" xfId="35109" xr:uid="{00000000-0005-0000-0000-000074690000}"/>
    <cellStyle name="40% - Accent4 4 4 8 3" xfId="25195" xr:uid="{00000000-0005-0000-0000-000075690000}"/>
    <cellStyle name="40% - Accent4 4 4 9" xfId="10320" xr:uid="{00000000-0005-0000-0000-000076690000}"/>
    <cellStyle name="40% - Accent4 4 4 9 2" xfId="30152" xr:uid="{00000000-0005-0000-0000-000077690000}"/>
    <cellStyle name="40% - Accent4 4 5" xfId="1254" xr:uid="{00000000-0005-0000-0000-000078690000}"/>
    <cellStyle name="40% - Accent4 4 5 2" xfId="3267" xr:uid="{00000000-0005-0000-0000-000079690000}"/>
    <cellStyle name="40% - Accent4 4 5 2 2" xfId="8224" xr:uid="{00000000-0005-0000-0000-00007A690000}"/>
    <cellStyle name="40% - Accent4 4 5 2 2 2" xfId="18138" xr:uid="{00000000-0005-0000-0000-00007B690000}"/>
    <cellStyle name="40% - Accent4 4 5 2 2 2 2" xfId="37970" xr:uid="{00000000-0005-0000-0000-00007C690000}"/>
    <cellStyle name="40% - Accent4 4 5 2 2 3" xfId="28056" xr:uid="{00000000-0005-0000-0000-00007D690000}"/>
    <cellStyle name="40% - Accent4 4 5 2 3" xfId="13181" xr:uid="{00000000-0005-0000-0000-00007E690000}"/>
    <cellStyle name="40% - Accent4 4 5 2 3 2" xfId="33013" xr:uid="{00000000-0005-0000-0000-00007F690000}"/>
    <cellStyle name="40% - Accent4 4 5 2 4" xfId="23099" xr:uid="{00000000-0005-0000-0000-000080690000}"/>
    <cellStyle name="40% - Accent4 4 5 3" xfId="6222" xr:uid="{00000000-0005-0000-0000-000081690000}"/>
    <cellStyle name="40% - Accent4 4 5 3 2" xfId="16136" xr:uid="{00000000-0005-0000-0000-000082690000}"/>
    <cellStyle name="40% - Accent4 4 5 3 2 2" xfId="35968" xr:uid="{00000000-0005-0000-0000-000083690000}"/>
    <cellStyle name="40% - Accent4 4 5 3 3" xfId="26054" xr:uid="{00000000-0005-0000-0000-000084690000}"/>
    <cellStyle name="40% - Accent4 4 5 4" xfId="11179" xr:uid="{00000000-0005-0000-0000-000085690000}"/>
    <cellStyle name="40% - Accent4 4 5 4 2" xfId="31011" xr:uid="{00000000-0005-0000-0000-000086690000}"/>
    <cellStyle name="40% - Accent4 4 5 5" xfId="21097" xr:uid="{00000000-0005-0000-0000-000087690000}"/>
    <cellStyle name="40% - Accent4 4 6" xfId="2684" xr:uid="{00000000-0005-0000-0000-000088690000}"/>
    <cellStyle name="40% - Accent4 4 6 2" xfId="7645" xr:uid="{00000000-0005-0000-0000-000089690000}"/>
    <cellStyle name="40% - Accent4 4 6 2 2" xfId="17559" xr:uid="{00000000-0005-0000-0000-00008A690000}"/>
    <cellStyle name="40% - Accent4 4 6 2 2 2" xfId="37391" xr:uid="{00000000-0005-0000-0000-00008B690000}"/>
    <cellStyle name="40% - Accent4 4 6 2 3" xfId="27477" xr:uid="{00000000-0005-0000-0000-00008C690000}"/>
    <cellStyle name="40% - Accent4 4 6 3" xfId="12602" xr:uid="{00000000-0005-0000-0000-00008D690000}"/>
    <cellStyle name="40% - Accent4 4 6 3 2" xfId="32434" xr:uid="{00000000-0005-0000-0000-00008E690000}"/>
    <cellStyle name="40% - Accent4 4 6 4" xfId="22520" xr:uid="{00000000-0005-0000-0000-00008F690000}"/>
    <cellStyle name="40% - Accent4 4 7" xfId="1977" xr:uid="{00000000-0005-0000-0000-000090690000}"/>
    <cellStyle name="40% - Accent4 4 7 2" xfId="6944" xr:uid="{00000000-0005-0000-0000-000091690000}"/>
    <cellStyle name="40% - Accent4 4 7 2 2" xfId="16858" xr:uid="{00000000-0005-0000-0000-000092690000}"/>
    <cellStyle name="40% - Accent4 4 7 2 2 2" xfId="36690" xr:uid="{00000000-0005-0000-0000-000093690000}"/>
    <cellStyle name="40% - Accent4 4 7 2 3" xfId="26776" xr:uid="{00000000-0005-0000-0000-000094690000}"/>
    <cellStyle name="40% - Accent4 4 7 3" xfId="11901" xr:uid="{00000000-0005-0000-0000-000095690000}"/>
    <cellStyle name="40% - Accent4 4 7 3 2" xfId="31733" xr:uid="{00000000-0005-0000-0000-000096690000}"/>
    <cellStyle name="40% - Accent4 4 7 4" xfId="21819" xr:uid="{00000000-0005-0000-0000-000097690000}"/>
    <cellStyle name="40% - Accent4 4 8" xfId="666" xr:uid="{00000000-0005-0000-0000-000098690000}"/>
    <cellStyle name="40% - Accent4 4 8 2" xfId="5643" xr:uid="{00000000-0005-0000-0000-000099690000}"/>
    <cellStyle name="40% - Accent4 4 8 2 2" xfId="15557" xr:uid="{00000000-0005-0000-0000-00009A690000}"/>
    <cellStyle name="40% - Accent4 4 8 2 2 2" xfId="35389" xr:uid="{00000000-0005-0000-0000-00009B690000}"/>
    <cellStyle name="40% - Accent4 4 8 2 3" xfId="25475" xr:uid="{00000000-0005-0000-0000-00009C690000}"/>
    <cellStyle name="40% - Accent4 4 8 3" xfId="10600" xr:uid="{00000000-0005-0000-0000-00009D690000}"/>
    <cellStyle name="40% - Accent4 4 8 3 2" xfId="30432" xr:uid="{00000000-0005-0000-0000-00009E690000}"/>
    <cellStyle name="40% - Accent4 4 8 4" xfId="20518" xr:uid="{00000000-0005-0000-0000-00009F690000}"/>
    <cellStyle name="40% - Accent4 4 9" xfId="3968" xr:uid="{00000000-0005-0000-0000-0000A0690000}"/>
    <cellStyle name="40% - Accent4 4 9 2" xfId="8925" xr:uid="{00000000-0005-0000-0000-0000A1690000}"/>
    <cellStyle name="40% - Accent4 4 9 2 2" xfId="18839" xr:uid="{00000000-0005-0000-0000-0000A2690000}"/>
    <cellStyle name="40% - Accent4 4 9 2 2 2" xfId="38671" xr:uid="{00000000-0005-0000-0000-0000A3690000}"/>
    <cellStyle name="40% - Accent4 4 9 2 3" xfId="28757" xr:uid="{00000000-0005-0000-0000-0000A4690000}"/>
    <cellStyle name="40% - Accent4 4 9 3" xfId="13882" xr:uid="{00000000-0005-0000-0000-0000A5690000}"/>
    <cellStyle name="40% - Accent4 4 9 3 2" xfId="33714" xr:uid="{00000000-0005-0000-0000-0000A6690000}"/>
    <cellStyle name="40% - Accent4 4 9 4" xfId="23800" xr:uid="{00000000-0005-0000-0000-0000A7690000}"/>
    <cellStyle name="40% - Accent4 5" xfId="129" xr:uid="{00000000-0005-0000-0000-0000A8690000}"/>
    <cellStyle name="40% - Accent4 5 10" xfId="5111" xr:uid="{00000000-0005-0000-0000-0000A9690000}"/>
    <cellStyle name="40% - Accent4 5 10 2" xfId="15025" xr:uid="{00000000-0005-0000-0000-0000AA690000}"/>
    <cellStyle name="40% - Accent4 5 10 2 2" xfId="34857" xr:uid="{00000000-0005-0000-0000-0000AB690000}"/>
    <cellStyle name="40% - Accent4 5 10 3" xfId="24943" xr:uid="{00000000-0005-0000-0000-0000AC690000}"/>
    <cellStyle name="40% - Accent4 5 11" xfId="10068" xr:uid="{00000000-0005-0000-0000-0000AD690000}"/>
    <cellStyle name="40% - Accent4 5 11 2" xfId="29900" xr:uid="{00000000-0005-0000-0000-0000AE690000}"/>
    <cellStyle name="40% - Accent4 5 12" xfId="19986" xr:uid="{00000000-0005-0000-0000-0000AF690000}"/>
    <cellStyle name="40% - Accent4 5 2" xfId="269" xr:uid="{00000000-0005-0000-0000-0000B0690000}"/>
    <cellStyle name="40% - Accent4 5 2 10" xfId="10207" xr:uid="{00000000-0005-0000-0000-0000B1690000}"/>
    <cellStyle name="40% - Accent4 5 2 10 2" xfId="30039" xr:uid="{00000000-0005-0000-0000-0000B2690000}"/>
    <cellStyle name="40% - Accent4 5 2 11" xfId="20125" xr:uid="{00000000-0005-0000-0000-0000B3690000}"/>
    <cellStyle name="40% - Accent4 5 2 2" xfId="551" xr:uid="{00000000-0005-0000-0000-0000B4690000}"/>
    <cellStyle name="40% - Accent4 5 2 2 10" xfId="20404" xr:uid="{00000000-0005-0000-0000-0000B5690000}"/>
    <cellStyle name="40% - Accent4 5 2 2 2" xfId="1823" xr:uid="{00000000-0005-0000-0000-0000B6690000}"/>
    <cellStyle name="40% - Accent4 5 2 2 2 2" xfId="3836" xr:uid="{00000000-0005-0000-0000-0000B7690000}"/>
    <cellStyle name="40% - Accent4 5 2 2 2 2 2" xfId="8793" xr:uid="{00000000-0005-0000-0000-0000B8690000}"/>
    <cellStyle name="40% - Accent4 5 2 2 2 2 2 2" xfId="18707" xr:uid="{00000000-0005-0000-0000-0000B9690000}"/>
    <cellStyle name="40% - Accent4 5 2 2 2 2 2 2 2" xfId="38539" xr:uid="{00000000-0005-0000-0000-0000BA690000}"/>
    <cellStyle name="40% - Accent4 5 2 2 2 2 2 3" xfId="28625" xr:uid="{00000000-0005-0000-0000-0000BB690000}"/>
    <cellStyle name="40% - Accent4 5 2 2 2 2 3" xfId="13750" xr:uid="{00000000-0005-0000-0000-0000BC690000}"/>
    <cellStyle name="40% - Accent4 5 2 2 2 2 3 2" xfId="33582" xr:uid="{00000000-0005-0000-0000-0000BD690000}"/>
    <cellStyle name="40% - Accent4 5 2 2 2 2 4" xfId="23668" xr:uid="{00000000-0005-0000-0000-0000BE690000}"/>
    <cellStyle name="40% - Accent4 5 2 2 2 3" xfId="6791" xr:uid="{00000000-0005-0000-0000-0000BF690000}"/>
    <cellStyle name="40% - Accent4 5 2 2 2 3 2" xfId="16705" xr:uid="{00000000-0005-0000-0000-0000C0690000}"/>
    <cellStyle name="40% - Accent4 5 2 2 2 3 2 2" xfId="36537" xr:uid="{00000000-0005-0000-0000-0000C1690000}"/>
    <cellStyle name="40% - Accent4 5 2 2 2 3 3" xfId="26623" xr:uid="{00000000-0005-0000-0000-0000C2690000}"/>
    <cellStyle name="40% - Accent4 5 2 2 2 4" xfId="11748" xr:uid="{00000000-0005-0000-0000-0000C3690000}"/>
    <cellStyle name="40% - Accent4 5 2 2 2 4 2" xfId="31580" xr:uid="{00000000-0005-0000-0000-0000C4690000}"/>
    <cellStyle name="40% - Accent4 5 2 2 2 5" xfId="21666" xr:uid="{00000000-0005-0000-0000-0000C5690000}"/>
    <cellStyle name="40% - Accent4 5 2 2 3" xfId="3133" xr:uid="{00000000-0005-0000-0000-0000C6690000}"/>
    <cellStyle name="40% - Accent4 5 2 2 3 2" xfId="8090" xr:uid="{00000000-0005-0000-0000-0000C7690000}"/>
    <cellStyle name="40% - Accent4 5 2 2 3 2 2" xfId="18004" xr:uid="{00000000-0005-0000-0000-0000C8690000}"/>
    <cellStyle name="40% - Accent4 5 2 2 3 2 2 2" xfId="37836" xr:uid="{00000000-0005-0000-0000-0000C9690000}"/>
    <cellStyle name="40% - Accent4 5 2 2 3 2 3" xfId="27922" xr:uid="{00000000-0005-0000-0000-0000CA690000}"/>
    <cellStyle name="40% - Accent4 5 2 2 3 3" xfId="13047" xr:uid="{00000000-0005-0000-0000-0000CB690000}"/>
    <cellStyle name="40% - Accent4 5 2 2 3 3 2" xfId="32879" xr:uid="{00000000-0005-0000-0000-0000CC690000}"/>
    <cellStyle name="40% - Accent4 5 2 2 3 4" xfId="22965" xr:uid="{00000000-0005-0000-0000-0000CD690000}"/>
    <cellStyle name="40% - Accent4 5 2 2 4" xfId="2546" xr:uid="{00000000-0005-0000-0000-0000CE690000}"/>
    <cellStyle name="40% - Accent4 5 2 2 4 2" xfId="7513" xr:uid="{00000000-0005-0000-0000-0000CF690000}"/>
    <cellStyle name="40% - Accent4 5 2 2 4 2 2" xfId="17427" xr:uid="{00000000-0005-0000-0000-0000D0690000}"/>
    <cellStyle name="40% - Accent4 5 2 2 4 2 2 2" xfId="37259" xr:uid="{00000000-0005-0000-0000-0000D1690000}"/>
    <cellStyle name="40% - Accent4 5 2 2 4 2 3" xfId="27345" xr:uid="{00000000-0005-0000-0000-0000D2690000}"/>
    <cellStyle name="40% - Accent4 5 2 2 4 3" xfId="12470" xr:uid="{00000000-0005-0000-0000-0000D3690000}"/>
    <cellStyle name="40% - Accent4 5 2 2 4 3 2" xfId="32302" xr:uid="{00000000-0005-0000-0000-0000D4690000}"/>
    <cellStyle name="40% - Accent4 5 2 2 4 4" xfId="22388" xr:uid="{00000000-0005-0000-0000-0000D5690000}"/>
    <cellStyle name="40% - Accent4 5 2 2 5" xfId="1112" xr:uid="{00000000-0005-0000-0000-0000D6690000}"/>
    <cellStyle name="40% - Accent4 5 2 2 5 2" xfId="6088" xr:uid="{00000000-0005-0000-0000-0000D7690000}"/>
    <cellStyle name="40% - Accent4 5 2 2 5 2 2" xfId="16002" xr:uid="{00000000-0005-0000-0000-0000D8690000}"/>
    <cellStyle name="40% - Accent4 5 2 2 5 2 2 2" xfId="35834" xr:uid="{00000000-0005-0000-0000-0000D9690000}"/>
    <cellStyle name="40% - Accent4 5 2 2 5 2 3" xfId="25920" xr:uid="{00000000-0005-0000-0000-0000DA690000}"/>
    <cellStyle name="40% - Accent4 5 2 2 5 3" xfId="11045" xr:uid="{00000000-0005-0000-0000-0000DB690000}"/>
    <cellStyle name="40% - Accent4 5 2 2 5 3 2" xfId="30877" xr:uid="{00000000-0005-0000-0000-0000DC690000}"/>
    <cellStyle name="40% - Accent4 5 2 2 5 4" xfId="20963" xr:uid="{00000000-0005-0000-0000-0000DD690000}"/>
    <cellStyle name="40% - Accent4 5 2 2 6" xfId="4413" xr:uid="{00000000-0005-0000-0000-0000DE690000}"/>
    <cellStyle name="40% - Accent4 5 2 2 6 2" xfId="9370" xr:uid="{00000000-0005-0000-0000-0000DF690000}"/>
    <cellStyle name="40% - Accent4 5 2 2 6 2 2" xfId="19284" xr:uid="{00000000-0005-0000-0000-0000E0690000}"/>
    <cellStyle name="40% - Accent4 5 2 2 6 2 2 2" xfId="39116" xr:uid="{00000000-0005-0000-0000-0000E1690000}"/>
    <cellStyle name="40% - Accent4 5 2 2 6 2 3" xfId="29202" xr:uid="{00000000-0005-0000-0000-0000E2690000}"/>
    <cellStyle name="40% - Accent4 5 2 2 6 3" xfId="14327" xr:uid="{00000000-0005-0000-0000-0000E3690000}"/>
    <cellStyle name="40% - Accent4 5 2 2 6 3 2" xfId="34159" xr:uid="{00000000-0005-0000-0000-0000E4690000}"/>
    <cellStyle name="40% - Accent4 5 2 2 6 4" xfId="24245" xr:uid="{00000000-0005-0000-0000-0000E5690000}"/>
    <cellStyle name="40% - Accent4 5 2 2 7" xfId="4971" xr:uid="{00000000-0005-0000-0000-0000E6690000}"/>
    <cellStyle name="40% - Accent4 5 2 2 7 2" xfId="9928" xr:uid="{00000000-0005-0000-0000-0000E7690000}"/>
    <cellStyle name="40% - Accent4 5 2 2 7 2 2" xfId="19842" xr:uid="{00000000-0005-0000-0000-0000E8690000}"/>
    <cellStyle name="40% - Accent4 5 2 2 7 2 2 2" xfId="39674" xr:uid="{00000000-0005-0000-0000-0000E9690000}"/>
    <cellStyle name="40% - Accent4 5 2 2 7 2 3" xfId="29760" xr:uid="{00000000-0005-0000-0000-0000EA690000}"/>
    <cellStyle name="40% - Accent4 5 2 2 7 3" xfId="14885" xr:uid="{00000000-0005-0000-0000-0000EB690000}"/>
    <cellStyle name="40% - Accent4 5 2 2 7 3 2" xfId="34717" xr:uid="{00000000-0005-0000-0000-0000EC690000}"/>
    <cellStyle name="40% - Accent4 5 2 2 7 4" xfId="24803" xr:uid="{00000000-0005-0000-0000-0000ED690000}"/>
    <cellStyle name="40% - Accent4 5 2 2 8" xfId="5529" xr:uid="{00000000-0005-0000-0000-0000EE690000}"/>
    <cellStyle name="40% - Accent4 5 2 2 8 2" xfId="15443" xr:uid="{00000000-0005-0000-0000-0000EF690000}"/>
    <cellStyle name="40% - Accent4 5 2 2 8 2 2" xfId="35275" xr:uid="{00000000-0005-0000-0000-0000F0690000}"/>
    <cellStyle name="40% - Accent4 5 2 2 8 3" xfId="25361" xr:uid="{00000000-0005-0000-0000-0000F1690000}"/>
    <cellStyle name="40% - Accent4 5 2 2 9" xfId="10486" xr:uid="{00000000-0005-0000-0000-0000F2690000}"/>
    <cellStyle name="40% - Accent4 5 2 2 9 2" xfId="30318" xr:uid="{00000000-0005-0000-0000-0000F3690000}"/>
    <cellStyle name="40% - Accent4 5 2 3" xfId="1464" xr:uid="{00000000-0005-0000-0000-0000F4690000}"/>
    <cellStyle name="40% - Accent4 5 2 3 2" xfId="3477" xr:uid="{00000000-0005-0000-0000-0000F5690000}"/>
    <cellStyle name="40% - Accent4 5 2 3 2 2" xfId="8434" xr:uid="{00000000-0005-0000-0000-0000F6690000}"/>
    <cellStyle name="40% - Accent4 5 2 3 2 2 2" xfId="18348" xr:uid="{00000000-0005-0000-0000-0000F7690000}"/>
    <cellStyle name="40% - Accent4 5 2 3 2 2 2 2" xfId="38180" xr:uid="{00000000-0005-0000-0000-0000F8690000}"/>
    <cellStyle name="40% - Accent4 5 2 3 2 2 3" xfId="28266" xr:uid="{00000000-0005-0000-0000-0000F9690000}"/>
    <cellStyle name="40% - Accent4 5 2 3 2 3" xfId="13391" xr:uid="{00000000-0005-0000-0000-0000FA690000}"/>
    <cellStyle name="40% - Accent4 5 2 3 2 3 2" xfId="33223" xr:uid="{00000000-0005-0000-0000-0000FB690000}"/>
    <cellStyle name="40% - Accent4 5 2 3 2 4" xfId="23309" xr:uid="{00000000-0005-0000-0000-0000FC690000}"/>
    <cellStyle name="40% - Accent4 5 2 3 3" xfId="6432" xr:uid="{00000000-0005-0000-0000-0000FD690000}"/>
    <cellStyle name="40% - Accent4 5 2 3 3 2" xfId="16346" xr:uid="{00000000-0005-0000-0000-0000FE690000}"/>
    <cellStyle name="40% - Accent4 5 2 3 3 2 2" xfId="36178" xr:uid="{00000000-0005-0000-0000-0000FF690000}"/>
    <cellStyle name="40% - Accent4 5 2 3 3 3" xfId="26264" xr:uid="{00000000-0005-0000-0000-0000006A0000}"/>
    <cellStyle name="40% - Accent4 5 2 3 4" xfId="11389" xr:uid="{00000000-0005-0000-0000-0000016A0000}"/>
    <cellStyle name="40% - Accent4 5 2 3 4 2" xfId="31221" xr:uid="{00000000-0005-0000-0000-0000026A0000}"/>
    <cellStyle name="40% - Accent4 5 2 3 5" xfId="21307" xr:uid="{00000000-0005-0000-0000-0000036A0000}"/>
    <cellStyle name="40% - Accent4 5 2 4" xfId="2852" xr:uid="{00000000-0005-0000-0000-0000046A0000}"/>
    <cellStyle name="40% - Accent4 5 2 4 2" xfId="7811" xr:uid="{00000000-0005-0000-0000-0000056A0000}"/>
    <cellStyle name="40% - Accent4 5 2 4 2 2" xfId="17725" xr:uid="{00000000-0005-0000-0000-0000066A0000}"/>
    <cellStyle name="40% - Accent4 5 2 4 2 2 2" xfId="37557" xr:uid="{00000000-0005-0000-0000-0000076A0000}"/>
    <cellStyle name="40% - Accent4 5 2 4 2 3" xfId="27643" xr:uid="{00000000-0005-0000-0000-0000086A0000}"/>
    <cellStyle name="40% - Accent4 5 2 4 3" xfId="12768" xr:uid="{00000000-0005-0000-0000-0000096A0000}"/>
    <cellStyle name="40% - Accent4 5 2 4 3 2" xfId="32600" xr:uid="{00000000-0005-0000-0000-00000A6A0000}"/>
    <cellStyle name="40% - Accent4 5 2 4 4" xfId="22686" xr:uid="{00000000-0005-0000-0000-00000B6A0000}"/>
    <cellStyle name="40% - Accent4 5 2 5" xfId="2187" xr:uid="{00000000-0005-0000-0000-00000C6A0000}"/>
    <cellStyle name="40% - Accent4 5 2 5 2" xfId="7154" xr:uid="{00000000-0005-0000-0000-00000D6A0000}"/>
    <cellStyle name="40% - Accent4 5 2 5 2 2" xfId="17068" xr:uid="{00000000-0005-0000-0000-00000E6A0000}"/>
    <cellStyle name="40% - Accent4 5 2 5 2 2 2" xfId="36900" xr:uid="{00000000-0005-0000-0000-00000F6A0000}"/>
    <cellStyle name="40% - Accent4 5 2 5 2 3" xfId="26986" xr:uid="{00000000-0005-0000-0000-0000106A0000}"/>
    <cellStyle name="40% - Accent4 5 2 5 3" xfId="12111" xr:uid="{00000000-0005-0000-0000-0000116A0000}"/>
    <cellStyle name="40% - Accent4 5 2 5 3 2" xfId="31943" xr:uid="{00000000-0005-0000-0000-0000126A0000}"/>
    <cellStyle name="40% - Accent4 5 2 5 4" xfId="22029" xr:uid="{00000000-0005-0000-0000-0000136A0000}"/>
    <cellStyle name="40% - Accent4 5 2 6" xfId="832" xr:uid="{00000000-0005-0000-0000-0000146A0000}"/>
    <cellStyle name="40% - Accent4 5 2 6 2" xfId="5809" xr:uid="{00000000-0005-0000-0000-0000156A0000}"/>
    <cellStyle name="40% - Accent4 5 2 6 2 2" xfId="15723" xr:uid="{00000000-0005-0000-0000-0000166A0000}"/>
    <cellStyle name="40% - Accent4 5 2 6 2 2 2" xfId="35555" xr:uid="{00000000-0005-0000-0000-0000176A0000}"/>
    <cellStyle name="40% - Accent4 5 2 6 2 3" xfId="25641" xr:uid="{00000000-0005-0000-0000-0000186A0000}"/>
    <cellStyle name="40% - Accent4 5 2 6 3" xfId="10766" xr:uid="{00000000-0005-0000-0000-0000196A0000}"/>
    <cellStyle name="40% - Accent4 5 2 6 3 2" xfId="30598" xr:uid="{00000000-0005-0000-0000-00001A6A0000}"/>
    <cellStyle name="40% - Accent4 5 2 6 4" xfId="20684" xr:uid="{00000000-0005-0000-0000-00001B6A0000}"/>
    <cellStyle name="40% - Accent4 5 2 7" xfId="4134" xr:uid="{00000000-0005-0000-0000-00001C6A0000}"/>
    <cellStyle name="40% - Accent4 5 2 7 2" xfId="9091" xr:uid="{00000000-0005-0000-0000-00001D6A0000}"/>
    <cellStyle name="40% - Accent4 5 2 7 2 2" xfId="19005" xr:uid="{00000000-0005-0000-0000-00001E6A0000}"/>
    <cellStyle name="40% - Accent4 5 2 7 2 2 2" xfId="38837" xr:uid="{00000000-0005-0000-0000-00001F6A0000}"/>
    <cellStyle name="40% - Accent4 5 2 7 2 3" xfId="28923" xr:uid="{00000000-0005-0000-0000-0000206A0000}"/>
    <cellStyle name="40% - Accent4 5 2 7 3" xfId="14048" xr:uid="{00000000-0005-0000-0000-0000216A0000}"/>
    <cellStyle name="40% - Accent4 5 2 7 3 2" xfId="33880" xr:uid="{00000000-0005-0000-0000-0000226A0000}"/>
    <cellStyle name="40% - Accent4 5 2 7 4" xfId="23966" xr:uid="{00000000-0005-0000-0000-0000236A0000}"/>
    <cellStyle name="40% - Accent4 5 2 8" xfId="4692" xr:uid="{00000000-0005-0000-0000-0000246A0000}"/>
    <cellStyle name="40% - Accent4 5 2 8 2" xfId="9649" xr:uid="{00000000-0005-0000-0000-0000256A0000}"/>
    <cellStyle name="40% - Accent4 5 2 8 2 2" xfId="19563" xr:uid="{00000000-0005-0000-0000-0000266A0000}"/>
    <cellStyle name="40% - Accent4 5 2 8 2 2 2" xfId="39395" xr:uid="{00000000-0005-0000-0000-0000276A0000}"/>
    <cellStyle name="40% - Accent4 5 2 8 2 3" xfId="29481" xr:uid="{00000000-0005-0000-0000-0000286A0000}"/>
    <cellStyle name="40% - Accent4 5 2 8 3" xfId="14606" xr:uid="{00000000-0005-0000-0000-0000296A0000}"/>
    <cellStyle name="40% - Accent4 5 2 8 3 2" xfId="34438" xr:uid="{00000000-0005-0000-0000-00002A6A0000}"/>
    <cellStyle name="40% - Accent4 5 2 8 4" xfId="24524" xr:uid="{00000000-0005-0000-0000-00002B6A0000}"/>
    <cellStyle name="40% - Accent4 5 2 9" xfId="5250" xr:uid="{00000000-0005-0000-0000-00002C6A0000}"/>
    <cellStyle name="40% - Accent4 5 2 9 2" xfId="15164" xr:uid="{00000000-0005-0000-0000-00002D6A0000}"/>
    <cellStyle name="40% - Accent4 5 2 9 2 2" xfId="34996" xr:uid="{00000000-0005-0000-0000-00002E6A0000}"/>
    <cellStyle name="40% - Accent4 5 2 9 3" xfId="25082" xr:uid="{00000000-0005-0000-0000-00002F6A0000}"/>
    <cellStyle name="40% - Accent4 5 3" xfId="412" xr:uid="{00000000-0005-0000-0000-0000306A0000}"/>
    <cellStyle name="40% - Accent4 5 3 10" xfId="20265" xr:uid="{00000000-0005-0000-0000-0000316A0000}"/>
    <cellStyle name="40% - Accent4 5 3 2" xfId="1643" xr:uid="{00000000-0005-0000-0000-0000326A0000}"/>
    <cellStyle name="40% - Accent4 5 3 2 2" xfId="3656" xr:uid="{00000000-0005-0000-0000-0000336A0000}"/>
    <cellStyle name="40% - Accent4 5 3 2 2 2" xfId="8613" xr:uid="{00000000-0005-0000-0000-0000346A0000}"/>
    <cellStyle name="40% - Accent4 5 3 2 2 2 2" xfId="18527" xr:uid="{00000000-0005-0000-0000-0000356A0000}"/>
    <cellStyle name="40% - Accent4 5 3 2 2 2 2 2" xfId="38359" xr:uid="{00000000-0005-0000-0000-0000366A0000}"/>
    <cellStyle name="40% - Accent4 5 3 2 2 2 3" xfId="28445" xr:uid="{00000000-0005-0000-0000-0000376A0000}"/>
    <cellStyle name="40% - Accent4 5 3 2 2 3" xfId="13570" xr:uid="{00000000-0005-0000-0000-0000386A0000}"/>
    <cellStyle name="40% - Accent4 5 3 2 2 3 2" xfId="33402" xr:uid="{00000000-0005-0000-0000-0000396A0000}"/>
    <cellStyle name="40% - Accent4 5 3 2 2 4" xfId="23488" xr:uid="{00000000-0005-0000-0000-00003A6A0000}"/>
    <cellStyle name="40% - Accent4 5 3 2 3" xfId="6611" xr:uid="{00000000-0005-0000-0000-00003B6A0000}"/>
    <cellStyle name="40% - Accent4 5 3 2 3 2" xfId="16525" xr:uid="{00000000-0005-0000-0000-00003C6A0000}"/>
    <cellStyle name="40% - Accent4 5 3 2 3 2 2" xfId="36357" xr:uid="{00000000-0005-0000-0000-00003D6A0000}"/>
    <cellStyle name="40% - Accent4 5 3 2 3 3" xfId="26443" xr:uid="{00000000-0005-0000-0000-00003E6A0000}"/>
    <cellStyle name="40% - Accent4 5 3 2 4" xfId="11568" xr:uid="{00000000-0005-0000-0000-00003F6A0000}"/>
    <cellStyle name="40% - Accent4 5 3 2 4 2" xfId="31400" xr:uid="{00000000-0005-0000-0000-0000406A0000}"/>
    <cellStyle name="40% - Accent4 5 3 2 5" xfId="21486" xr:uid="{00000000-0005-0000-0000-0000416A0000}"/>
    <cellStyle name="40% - Accent4 5 3 3" xfId="2994" xr:uid="{00000000-0005-0000-0000-0000426A0000}"/>
    <cellStyle name="40% - Accent4 5 3 3 2" xfId="7951" xr:uid="{00000000-0005-0000-0000-0000436A0000}"/>
    <cellStyle name="40% - Accent4 5 3 3 2 2" xfId="17865" xr:uid="{00000000-0005-0000-0000-0000446A0000}"/>
    <cellStyle name="40% - Accent4 5 3 3 2 2 2" xfId="37697" xr:uid="{00000000-0005-0000-0000-0000456A0000}"/>
    <cellStyle name="40% - Accent4 5 3 3 2 3" xfId="27783" xr:uid="{00000000-0005-0000-0000-0000466A0000}"/>
    <cellStyle name="40% - Accent4 5 3 3 3" xfId="12908" xr:uid="{00000000-0005-0000-0000-0000476A0000}"/>
    <cellStyle name="40% - Accent4 5 3 3 3 2" xfId="32740" xr:uid="{00000000-0005-0000-0000-0000486A0000}"/>
    <cellStyle name="40% - Accent4 5 3 3 4" xfId="22826" xr:uid="{00000000-0005-0000-0000-0000496A0000}"/>
    <cellStyle name="40% - Accent4 5 3 4" xfId="2366" xr:uid="{00000000-0005-0000-0000-00004A6A0000}"/>
    <cellStyle name="40% - Accent4 5 3 4 2" xfId="7333" xr:uid="{00000000-0005-0000-0000-00004B6A0000}"/>
    <cellStyle name="40% - Accent4 5 3 4 2 2" xfId="17247" xr:uid="{00000000-0005-0000-0000-00004C6A0000}"/>
    <cellStyle name="40% - Accent4 5 3 4 2 2 2" xfId="37079" xr:uid="{00000000-0005-0000-0000-00004D6A0000}"/>
    <cellStyle name="40% - Accent4 5 3 4 2 3" xfId="27165" xr:uid="{00000000-0005-0000-0000-00004E6A0000}"/>
    <cellStyle name="40% - Accent4 5 3 4 3" xfId="12290" xr:uid="{00000000-0005-0000-0000-00004F6A0000}"/>
    <cellStyle name="40% - Accent4 5 3 4 3 2" xfId="32122" xr:uid="{00000000-0005-0000-0000-0000506A0000}"/>
    <cellStyle name="40% - Accent4 5 3 4 4" xfId="22208" xr:uid="{00000000-0005-0000-0000-0000516A0000}"/>
    <cellStyle name="40% - Accent4 5 3 5" xfId="973" xr:uid="{00000000-0005-0000-0000-0000526A0000}"/>
    <cellStyle name="40% - Accent4 5 3 5 2" xfId="5949" xr:uid="{00000000-0005-0000-0000-0000536A0000}"/>
    <cellStyle name="40% - Accent4 5 3 5 2 2" xfId="15863" xr:uid="{00000000-0005-0000-0000-0000546A0000}"/>
    <cellStyle name="40% - Accent4 5 3 5 2 2 2" xfId="35695" xr:uid="{00000000-0005-0000-0000-0000556A0000}"/>
    <cellStyle name="40% - Accent4 5 3 5 2 3" xfId="25781" xr:uid="{00000000-0005-0000-0000-0000566A0000}"/>
    <cellStyle name="40% - Accent4 5 3 5 3" xfId="10906" xr:uid="{00000000-0005-0000-0000-0000576A0000}"/>
    <cellStyle name="40% - Accent4 5 3 5 3 2" xfId="30738" xr:uid="{00000000-0005-0000-0000-0000586A0000}"/>
    <cellStyle name="40% - Accent4 5 3 5 4" xfId="20824" xr:uid="{00000000-0005-0000-0000-0000596A0000}"/>
    <cellStyle name="40% - Accent4 5 3 6" xfId="4274" xr:uid="{00000000-0005-0000-0000-00005A6A0000}"/>
    <cellStyle name="40% - Accent4 5 3 6 2" xfId="9231" xr:uid="{00000000-0005-0000-0000-00005B6A0000}"/>
    <cellStyle name="40% - Accent4 5 3 6 2 2" xfId="19145" xr:uid="{00000000-0005-0000-0000-00005C6A0000}"/>
    <cellStyle name="40% - Accent4 5 3 6 2 2 2" xfId="38977" xr:uid="{00000000-0005-0000-0000-00005D6A0000}"/>
    <cellStyle name="40% - Accent4 5 3 6 2 3" xfId="29063" xr:uid="{00000000-0005-0000-0000-00005E6A0000}"/>
    <cellStyle name="40% - Accent4 5 3 6 3" xfId="14188" xr:uid="{00000000-0005-0000-0000-00005F6A0000}"/>
    <cellStyle name="40% - Accent4 5 3 6 3 2" xfId="34020" xr:uid="{00000000-0005-0000-0000-0000606A0000}"/>
    <cellStyle name="40% - Accent4 5 3 6 4" xfId="24106" xr:uid="{00000000-0005-0000-0000-0000616A0000}"/>
    <cellStyle name="40% - Accent4 5 3 7" xfId="4832" xr:uid="{00000000-0005-0000-0000-0000626A0000}"/>
    <cellStyle name="40% - Accent4 5 3 7 2" xfId="9789" xr:uid="{00000000-0005-0000-0000-0000636A0000}"/>
    <cellStyle name="40% - Accent4 5 3 7 2 2" xfId="19703" xr:uid="{00000000-0005-0000-0000-0000646A0000}"/>
    <cellStyle name="40% - Accent4 5 3 7 2 2 2" xfId="39535" xr:uid="{00000000-0005-0000-0000-0000656A0000}"/>
    <cellStyle name="40% - Accent4 5 3 7 2 3" xfId="29621" xr:uid="{00000000-0005-0000-0000-0000666A0000}"/>
    <cellStyle name="40% - Accent4 5 3 7 3" xfId="14746" xr:uid="{00000000-0005-0000-0000-0000676A0000}"/>
    <cellStyle name="40% - Accent4 5 3 7 3 2" xfId="34578" xr:uid="{00000000-0005-0000-0000-0000686A0000}"/>
    <cellStyle name="40% - Accent4 5 3 7 4" xfId="24664" xr:uid="{00000000-0005-0000-0000-0000696A0000}"/>
    <cellStyle name="40% - Accent4 5 3 8" xfId="5390" xr:uid="{00000000-0005-0000-0000-00006A6A0000}"/>
    <cellStyle name="40% - Accent4 5 3 8 2" xfId="15304" xr:uid="{00000000-0005-0000-0000-00006B6A0000}"/>
    <cellStyle name="40% - Accent4 5 3 8 2 2" xfId="35136" xr:uid="{00000000-0005-0000-0000-00006C6A0000}"/>
    <cellStyle name="40% - Accent4 5 3 8 3" xfId="25222" xr:uid="{00000000-0005-0000-0000-00006D6A0000}"/>
    <cellStyle name="40% - Accent4 5 3 9" xfId="10347" xr:uid="{00000000-0005-0000-0000-00006E6A0000}"/>
    <cellStyle name="40% - Accent4 5 3 9 2" xfId="30179" xr:uid="{00000000-0005-0000-0000-00006F6A0000}"/>
    <cellStyle name="40% - Accent4 5 4" xfId="1284" xr:uid="{00000000-0005-0000-0000-0000706A0000}"/>
    <cellStyle name="40% - Accent4 5 4 2" xfId="3297" xr:uid="{00000000-0005-0000-0000-0000716A0000}"/>
    <cellStyle name="40% - Accent4 5 4 2 2" xfId="8254" xr:uid="{00000000-0005-0000-0000-0000726A0000}"/>
    <cellStyle name="40% - Accent4 5 4 2 2 2" xfId="18168" xr:uid="{00000000-0005-0000-0000-0000736A0000}"/>
    <cellStyle name="40% - Accent4 5 4 2 2 2 2" xfId="38000" xr:uid="{00000000-0005-0000-0000-0000746A0000}"/>
    <cellStyle name="40% - Accent4 5 4 2 2 3" xfId="28086" xr:uid="{00000000-0005-0000-0000-0000756A0000}"/>
    <cellStyle name="40% - Accent4 5 4 2 3" xfId="13211" xr:uid="{00000000-0005-0000-0000-0000766A0000}"/>
    <cellStyle name="40% - Accent4 5 4 2 3 2" xfId="33043" xr:uid="{00000000-0005-0000-0000-0000776A0000}"/>
    <cellStyle name="40% - Accent4 5 4 2 4" xfId="23129" xr:uid="{00000000-0005-0000-0000-0000786A0000}"/>
    <cellStyle name="40% - Accent4 5 4 3" xfId="6252" xr:uid="{00000000-0005-0000-0000-0000796A0000}"/>
    <cellStyle name="40% - Accent4 5 4 3 2" xfId="16166" xr:uid="{00000000-0005-0000-0000-00007A6A0000}"/>
    <cellStyle name="40% - Accent4 5 4 3 2 2" xfId="35998" xr:uid="{00000000-0005-0000-0000-00007B6A0000}"/>
    <cellStyle name="40% - Accent4 5 4 3 3" xfId="26084" xr:uid="{00000000-0005-0000-0000-00007C6A0000}"/>
    <cellStyle name="40% - Accent4 5 4 4" xfId="11209" xr:uid="{00000000-0005-0000-0000-00007D6A0000}"/>
    <cellStyle name="40% - Accent4 5 4 4 2" xfId="31041" xr:uid="{00000000-0005-0000-0000-00007E6A0000}"/>
    <cellStyle name="40% - Accent4 5 4 5" xfId="21127" xr:uid="{00000000-0005-0000-0000-00007F6A0000}"/>
    <cellStyle name="40% - Accent4 5 5" xfId="2712" xr:uid="{00000000-0005-0000-0000-0000806A0000}"/>
    <cellStyle name="40% - Accent4 5 5 2" xfId="7672" xr:uid="{00000000-0005-0000-0000-0000816A0000}"/>
    <cellStyle name="40% - Accent4 5 5 2 2" xfId="17586" xr:uid="{00000000-0005-0000-0000-0000826A0000}"/>
    <cellStyle name="40% - Accent4 5 5 2 2 2" xfId="37418" xr:uid="{00000000-0005-0000-0000-0000836A0000}"/>
    <cellStyle name="40% - Accent4 5 5 2 3" xfId="27504" xr:uid="{00000000-0005-0000-0000-0000846A0000}"/>
    <cellStyle name="40% - Accent4 5 5 3" xfId="12629" xr:uid="{00000000-0005-0000-0000-0000856A0000}"/>
    <cellStyle name="40% - Accent4 5 5 3 2" xfId="32461" xr:uid="{00000000-0005-0000-0000-0000866A0000}"/>
    <cellStyle name="40% - Accent4 5 5 4" xfId="22547" xr:uid="{00000000-0005-0000-0000-0000876A0000}"/>
    <cellStyle name="40% - Accent4 5 6" xfId="2007" xr:uid="{00000000-0005-0000-0000-0000886A0000}"/>
    <cellStyle name="40% - Accent4 5 6 2" xfId="6974" xr:uid="{00000000-0005-0000-0000-0000896A0000}"/>
    <cellStyle name="40% - Accent4 5 6 2 2" xfId="16888" xr:uid="{00000000-0005-0000-0000-00008A6A0000}"/>
    <cellStyle name="40% - Accent4 5 6 2 2 2" xfId="36720" xr:uid="{00000000-0005-0000-0000-00008B6A0000}"/>
    <cellStyle name="40% - Accent4 5 6 2 3" xfId="26806" xr:uid="{00000000-0005-0000-0000-00008C6A0000}"/>
    <cellStyle name="40% - Accent4 5 6 3" xfId="11931" xr:uid="{00000000-0005-0000-0000-00008D6A0000}"/>
    <cellStyle name="40% - Accent4 5 6 3 2" xfId="31763" xr:uid="{00000000-0005-0000-0000-00008E6A0000}"/>
    <cellStyle name="40% - Accent4 5 6 4" xfId="21849" xr:uid="{00000000-0005-0000-0000-00008F6A0000}"/>
    <cellStyle name="40% - Accent4 5 7" xfId="693" xr:uid="{00000000-0005-0000-0000-0000906A0000}"/>
    <cellStyle name="40% - Accent4 5 7 2" xfId="5670" xr:uid="{00000000-0005-0000-0000-0000916A0000}"/>
    <cellStyle name="40% - Accent4 5 7 2 2" xfId="15584" xr:uid="{00000000-0005-0000-0000-0000926A0000}"/>
    <cellStyle name="40% - Accent4 5 7 2 2 2" xfId="35416" xr:uid="{00000000-0005-0000-0000-0000936A0000}"/>
    <cellStyle name="40% - Accent4 5 7 2 3" xfId="25502" xr:uid="{00000000-0005-0000-0000-0000946A0000}"/>
    <cellStyle name="40% - Accent4 5 7 3" xfId="10627" xr:uid="{00000000-0005-0000-0000-0000956A0000}"/>
    <cellStyle name="40% - Accent4 5 7 3 2" xfId="30459" xr:uid="{00000000-0005-0000-0000-0000966A0000}"/>
    <cellStyle name="40% - Accent4 5 7 4" xfId="20545" xr:uid="{00000000-0005-0000-0000-0000976A0000}"/>
    <cellStyle name="40% - Accent4 5 8" xfId="3995" xr:uid="{00000000-0005-0000-0000-0000986A0000}"/>
    <cellStyle name="40% - Accent4 5 8 2" xfId="8952" xr:uid="{00000000-0005-0000-0000-0000996A0000}"/>
    <cellStyle name="40% - Accent4 5 8 2 2" xfId="18866" xr:uid="{00000000-0005-0000-0000-00009A6A0000}"/>
    <cellStyle name="40% - Accent4 5 8 2 2 2" xfId="38698" xr:uid="{00000000-0005-0000-0000-00009B6A0000}"/>
    <cellStyle name="40% - Accent4 5 8 2 3" xfId="28784" xr:uid="{00000000-0005-0000-0000-00009C6A0000}"/>
    <cellStyle name="40% - Accent4 5 8 3" xfId="13909" xr:uid="{00000000-0005-0000-0000-00009D6A0000}"/>
    <cellStyle name="40% - Accent4 5 8 3 2" xfId="33741" xr:uid="{00000000-0005-0000-0000-00009E6A0000}"/>
    <cellStyle name="40% - Accent4 5 8 4" xfId="23827" xr:uid="{00000000-0005-0000-0000-00009F6A0000}"/>
    <cellStyle name="40% - Accent4 5 9" xfId="4553" xr:uid="{00000000-0005-0000-0000-0000A06A0000}"/>
    <cellStyle name="40% - Accent4 5 9 2" xfId="9510" xr:uid="{00000000-0005-0000-0000-0000A16A0000}"/>
    <cellStyle name="40% - Accent4 5 9 2 2" xfId="19424" xr:uid="{00000000-0005-0000-0000-0000A26A0000}"/>
    <cellStyle name="40% - Accent4 5 9 2 2 2" xfId="39256" xr:uid="{00000000-0005-0000-0000-0000A36A0000}"/>
    <cellStyle name="40% - Accent4 5 9 2 3" xfId="29342" xr:uid="{00000000-0005-0000-0000-0000A46A0000}"/>
    <cellStyle name="40% - Accent4 5 9 3" xfId="14467" xr:uid="{00000000-0005-0000-0000-0000A56A0000}"/>
    <cellStyle name="40% - Accent4 5 9 3 2" xfId="34299" xr:uid="{00000000-0005-0000-0000-0000A66A0000}"/>
    <cellStyle name="40% - Accent4 5 9 4" xfId="24385" xr:uid="{00000000-0005-0000-0000-0000A76A0000}"/>
    <cellStyle name="40% - Accent4 6" xfId="203" xr:uid="{00000000-0005-0000-0000-0000A86A0000}"/>
    <cellStyle name="40% - Accent4 6 10" xfId="10141" xr:uid="{00000000-0005-0000-0000-0000A96A0000}"/>
    <cellStyle name="40% - Accent4 6 10 2" xfId="29973" xr:uid="{00000000-0005-0000-0000-0000AA6A0000}"/>
    <cellStyle name="40% - Accent4 6 11" xfId="20059" xr:uid="{00000000-0005-0000-0000-0000AB6A0000}"/>
    <cellStyle name="40% - Accent4 6 2" xfId="485" xr:uid="{00000000-0005-0000-0000-0000AC6A0000}"/>
    <cellStyle name="40% - Accent4 6 2 10" xfId="20338" xr:uid="{00000000-0005-0000-0000-0000AD6A0000}"/>
    <cellStyle name="40% - Accent4 6 2 2" xfId="1733" xr:uid="{00000000-0005-0000-0000-0000AE6A0000}"/>
    <cellStyle name="40% - Accent4 6 2 2 2" xfId="3746" xr:uid="{00000000-0005-0000-0000-0000AF6A0000}"/>
    <cellStyle name="40% - Accent4 6 2 2 2 2" xfId="8703" xr:uid="{00000000-0005-0000-0000-0000B06A0000}"/>
    <cellStyle name="40% - Accent4 6 2 2 2 2 2" xfId="18617" xr:uid="{00000000-0005-0000-0000-0000B16A0000}"/>
    <cellStyle name="40% - Accent4 6 2 2 2 2 2 2" xfId="38449" xr:uid="{00000000-0005-0000-0000-0000B26A0000}"/>
    <cellStyle name="40% - Accent4 6 2 2 2 2 3" xfId="28535" xr:uid="{00000000-0005-0000-0000-0000B36A0000}"/>
    <cellStyle name="40% - Accent4 6 2 2 2 3" xfId="13660" xr:uid="{00000000-0005-0000-0000-0000B46A0000}"/>
    <cellStyle name="40% - Accent4 6 2 2 2 3 2" xfId="33492" xr:uid="{00000000-0005-0000-0000-0000B56A0000}"/>
    <cellStyle name="40% - Accent4 6 2 2 2 4" xfId="23578" xr:uid="{00000000-0005-0000-0000-0000B66A0000}"/>
    <cellStyle name="40% - Accent4 6 2 2 3" xfId="6701" xr:uid="{00000000-0005-0000-0000-0000B76A0000}"/>
    <cellStyle name="40% - Accent4 6 2 2 3 2" xfId="16615" xr:uid="{00000000-0005-0000-0000-0000B86A0000}"/>
    <cellStyle name="40% - Accent4 6 2 2 3 2 2" xfId="36447" xr:uid="{00000000-0005-0000-0000-0000B96A0000}"/>
    <cellStyle name="40% - Accent4 6 2 2 3 3" xfId="26533" xr:uid="{00000000-0005-0000-0000-0000BA6A0000}"/>
    <cellStyle name="40% - Accent4 6 2 2 4" xfId="11658" xr:uid="{00000000-0005-0000-0000-0000BB6A0000}"/>
    <cellStyle name="40% - Accent4 6 2 2 4 2" xfId="31490" xr:uid="{00000000-0005-0000-0000-0000BC6A0000}"/>
    <cellStyle name="40% - Accent4 6 2 2 5" xfId="21576" xr:uid="{00000000-0005-0000-0000-0000BD6A0000}"/>
    <cellStyle name="40% - Accent4 6 2 3" xfId="3067" xr:uid="{00000000-0005-0000-0000-0000BE6A0000}"/>
    <cellStyle name="40% - Accent4 6 2 3 2" xfId="8024" xr:uid="{00000000-0005-0000-0000-0000BF6A0000}"/>
    <cellStyle name="40% - Accent4 6 2 3 2 2" xfId="17938" xr:uid="{00000000-0005-0000-0000-0000C06A0000}"/>
    <cellStyle name="40% - Accent4 6 2 3 2 2 2" xfId="37770" xr:uid="{00000000-0005-0000-0000-0000C16A0000}"/>
    <cellStyle name="40% - Accent4 6 2 3 2 3" xfId="27856" xr:uid="{00000000-0005-0000-0000-0000C26A0000}"/>
    <cellStyle name="40% - Accent4 6 2 3 3" xfId="12981" xr:uid="{00000000-0005-0000-0000-0000C36A0000}"/>
    <cellStyle name="40% - Accent4 6 2 3 3 2" xfId="32813" xr:uid="{00000000-0005-0000-0000-0000C46A0000}"/>
    <cellStyle name="40% - Accent4 6 2 3 4" xfId="22899" xr:uid="{00000000-0005-0000-0000-0000C56A0000}"/>
    <cellStyle name="40% - Accent4 6 2 4" xfId="2456" xr:uid="{00000000-0005-0000-0000-0000C66A0000}"/>
    <cellStyle name="40% - Accent4 6 2 4 2" xfId="7423" xr:uid="{00000000-0005-0000-0000-0000C76A0000}"/>
    <cellStyle name="40% - Accent4 6 2 4 2 2" xfId="17337" xr:uid="{00000000-0005-0000-0000-0000C86A0000}"/>
    <cellStyle name="40% - Accent4 6 2 4 2 2 2" xfId="37169" xr:uid="{00000000-0005-0000-0000-0000C96A0000}"/>
    <cellStyle name="40% - Accent4 6 2 4 2 3" xfId="27255" xr:uid="{00000000-0005-0000-0000-0000CA6A0000}"/>
    <cellStyle name="40% - Accent4 6 2 4 3" xfId="12380" xr:uid="{00000000-0005-0000-0000-0000CB6A0000}"/>
    <cellStyle name="40% - Accent4 6 2 4 3 2" xfId="32212" xr:uid="{00000000-0005-0000-0000-0000CC6A0000}"/>
    <cellStyle name="40% - Accent4 6 2 4 4" xfId="22298" xr:uid="{00000000-0005-0000-0000-0000CD6A0000}"/>
    <cellStyle name="40% - Accent4 6 2 5" xfId="1046" xr:uid="{00000000-0005-0000-0000-0000CE6A0000}"/>
    <cellStyle name="40% - Accent4 6 2 5 2" xfId="6022" xr:uid="{00000000-0005-0000-0000-0000CF6A0000}"/>
    <cellStyle name="40% - Accent4 6 2 5 2 2" xfId="15936" xr:uid="{00000000-0005-0000-0000-0000D06A0000}"/>
    <cellStyle name="40% - Accent4 6 2 5 2 2 2" xfId="35768" xr:uid="{00000000-0005-0000-0000-0000D16A0000}"/>
    <cellStyle name="40% - Accent4 6 2 5 2 3" xfId="25854" xr:uid="{00000000-0005-0000-0000-0000D26A0000}"/>
    <cellStyle name="40% - Accent4 6 2 5 3" xfId="10979" xr:uid="{00000000-0005-0000-0000-0000D36A0000}"/>
    <cellStyle name="40% - Accent4 6 2 5 3 2" xfId="30811" xr:uid="{00000000-0005-0000-0000-0000D46A0000}"/>
    <cellStyle name="40% - Accent4 6 2 5 4" xfId="20897" xr:uid="{00000000-0005-0000-0000-0000D56A0000}"/>
    <cellStyle name="40% - Accent4 6 2 6" xfId="4347" xr:uid="{00000000-0005-0000-0000-0000D66A0000}"/>
    <cellStyle name="40% - Accent4 6 2 6 2" xfId="9304" xr:uid="{00000000-0005-0000-0000-0000D76A0000}"/>
    <cellStyle name="40% - Accent4 6 2 6 2 2" xfId="19218" xr:uid="{00000000-0005-0000-0000-0000D86A0000}"/>
    <cellStyle name="40% - Accent4 6 2 6 2 2 2" xfId="39050" xr:uid="{00000000-0005-0000-0000-0000D96A0000}"/>
    <cellStyle name="40% - Accent4 6 2 6 2 3" xfId="29136" xr:uid="{00000000-0005-0000-0000-0000DA6A0000}"/>
    <cellStyle name="40% - Accent4 6 2 6 3" xfId="14261" xr:uid="{00000000-0005-0000-0000-0000DB6A0000}"/>
    <cellStyle name="40% - Accent4 6 2 6 3 2" xfId="34093" xr:uid="{00000000-0005-0000-0000-0000DC6A0000}"/>
    <cellStyle name="40% - Accent4 6 2 6 4" xfId="24179" xr:uid="{00000000-0005-0000-0000-0000DD6A0000}"/>
    <cellStyle name="40% - Accent4 6 2 7" xfId="4905" xr:uid="{00000000-0005-0000-0000-0000DE6A0000}"/>
    <cellStyle name="40% - Accent4 6 2 7 2" xfId="9862" xr:uid="{00000000-0005-0000-0000-0000DF6A0000}"/>
    <cellStyle name="40% - Accent4 6 2 7 2 2" xfId="19776" xr:uid="{00000000-0005-0000-0000-0000E06A0000}"/>
    <cellStyle name="40% - Accent4 6 2 7 2 2 2" xfId="39608" xr:uid="{00000000-0005-0000-0000-0000E16A0000}"/>
    <cellStyle name="40% - Accent4 6 2 7 2 3" xfId="29694" xr:uid="{00000000-0005-0000-0000-0000E26A0000}"/>
    <cellStyle name="40% - Accent4 6 2 7 3" xfId="14819" xr:uid="{00000000-0005-0000-0000-0000E36A0000}"/>
    <cellStyle name="40% - Accent4 6 2 7 3 2" xfId="34651" xr:uid="{00000000-0005-0000-0000-0000E46A0000}"/>
    <cellStyle name="40% - Accent4 6 2 7 4" xfId="24737" xr:uid="{00000000-0005-0000-0000-0000E56A0000}"/>
    <cellStyle name="40% - Accent4 6 2 8" xfId="5463" xr:uid="{00000000-0005-0000-0000-0000E66A0000}"/>
    <cellStyle name="40% - Accent4 6 2 8 2" xfId="15377" xr:uid="{00000000-0005-0000-0000-0000E76A0000}"/>
    <cellStyle name="40% - Accent4 6 2 8 2 2" xfId="35209" xr:uid="{00000000-0005-0000-0000-0000E86A0000}"/>
    <cellStyle name="40% - Accent4 6 2 8 3" xfId="25295" xr:uid="{00000000-0005-0000-0000-0000E96A0000}"/>
    <cellStyle name="40% - Accent4 6 2 9" xfId="10420" xr:uid="{00000000-0005-0000-0000-0000EA6A0000}"/>
    <cellStyle name="40% - Accent4 6 2 9 2" xfId="30252" xr:uid="{00000000-0005-0000-0000-0000EB6A0000}"/>
    <cellStyle name="40% - Accent4 6 3" xfId="1374" xr:uid="{00000000-0005-0000-0000-0000EC6A0000}"/>
    <cellStyle name="40% - Accent4 6 3 2" xfId="3387" xr:uid="{00000000-0005-0000-0000-0000ED6A0000}"/>
    <cellStyle name="40% - Accent4 6 3 2 2" xfId="8344" xr:uid="{00000000-0005-0000-0000-0000EE6A0000}"/>
    <cellStyle name="40% - Accent4 6 3 2 2 2" xfId="18258" xr:uid="{00000000-0005-0000-0000-0000EF6A0000}"/>
    <cellStyle name="40% - Accent4 6 3 2 2 2 2" xfId="38090" xr:uid="{00000000-0005-0000-0000-0000F06A0000}"/>
    <cellStyle name="40% - Accent4 6 3 2 2 3" xfId="28176" xr:uid="{00000000-0005-0000-0000-0000F16A0000}"/>
    <cellStyle name="40% - Accent4 6 3 2 3" xfId="13301" xr:uid="{00000000-0005-0000-0000-0000F26A0000}"/>
    <cellStyle name="40% - Accent4 6 3 2 3 2" xfId="33133" xr:uid="{00000000-0005-0000-0000-0000F36A0000}"/>
    <cellStyle name="40% - Accent4 6 3 2 4" xfId="23219" xr:uid="{00000000-0005-0000-0000-0000F46A0000}"/>
    <cellStyle name="40% - Accent4 6 3 3" xfId="6342" xr:uid="{00000000-0005-0000-0000-0000F56A0000}"/>
    <cellStyle name="40% - Accent4 6 3 3 2" xfId="16256" xr:uid="{00000000-0005-0000-0000-0000F66A0000}"/>
    <cellStyle name="40% - Accent4 6 3 3 2 2" xfId="36088" xr:uid="{00000000-0005-0000-0000-0000F76A0000}"/>
    <cellStyle name="40% - Accent4 6 3 3 3" xfId="26174" xr:uid="{00000000-0005-0000-0000-0000F86A0000}"/>
    <cellStyle name="40% - Accent4 6 3 4" xfId="11299" xr:uid="{00000000-0005-0000-0000-0000F96A0000}"/>
    <cellStyle name="40% - Accent4 6 3 4 2" xfId="31131" xr:uid="{00000000-0005-0000-0000-0000FA6A0000}"/>
    <cellStyle name="40% - Accent4 6 3 5" xfId="21217" xr:uid="{00000000-0005-0000-0000-0000FB6A0000}"/>
    <cellStyle name="40% - Accent4 6 4" xfId="2786" xr:uid="{00000000-0005-0000-0000-0000FC6A0000}"/>
    <cellStyle name="40% - Accent4 6 4 2" xfId="7745" xr:uid="{00000000-0005-0000-0000-0000FD6A0000}"/>
    <cellStyle name="40% - Accent4 6 4 2 2" xfId="17659" xr:uid="{00000000-0005-0000-0000-0000FE6A0000}"/>
    <cellStyle name="40% - Accent4 6 4 2 2 2" xfId="37491" xr:uid="{00000000-0005-0000-0000-0000FF6A0000}"/>
    <cellStyle name="40% - Accent4 6 4 2 3" xfId="27577" xr:uid="{00000000-0005-0000-0000-0000006B0000}"/>
    <cellStyle name="40% - Accent4 6 4 3" xfId="12702" xr:uid="{00000000-0005-0000-0000-0000016B0000}"/>
    <cellStyle name="40% - Accent4 6 4 3 2" xfId="32534" xr:uid="{00000000-0005-0000-0000-0000026B0000}"/>
    <cellStyle name="40% - Accent4 6 4 4" xfId="22620" xr:uid="{00000000-0005-0000-0000-0000036B0000}"/>
    <cellStyle name="40% - Accent4 6 5" xfId="2097" xr:uid="{00000000-0005-0000-0000-0000046B0000}"/>
    <cellStyle name="40% - Accent4 6 5 2" xfId="7064" xr:uid="{00000000-0005-0000-0000-0000056B0000}"/>
    <cellStyle name="40% - Accent4 6 5 2 2" xfId="16978" xr:uid="{00000000-0005-0000-0000-0000066B0000}"/>
    <cellStyle name="40% - Accent4 6 5 2 2 2" xfId="36810" xr:uid="{00000000-0005-0000-0000-0000076B0000}"/>
    <cellStyle name="40% - Accent4 6 5 2 3" xfId="26896" xr:uid="{00000000-0005-0000-0000-0000086B0000}"/>
    <cellStyle name="40% - Accent4 6 5 3" xfId="12021" xr:uid="{00000000-0005-0000-0000-0000096B0000}"/>
    <cellStyle name="40% - Accent4 6 5 3 2" xfId="31853" xr:uid="{00000000-0005-0000-0000-00000A6B0000}"/>
    <cellStyle name="40% - Accent4 6 5 4" xfId="21939" xr:uid="{00000000-0005-0000-0000-00000B6B0000}"/>
    <cellStyle name="40% - Accent4 6 6" xfId="766" xr:uid="{00000000-0005-0000-0000-00000C6B0000}"/>
    <cellStyle name="40% - Accent4 6 6 2" xfId="5743" xr:uid="{00000000-0005-0000-0000-00000D6B0000}"/>
    <cellStyle name="40% - Accent4 6 6 2 2" xfId="15657" xr:uid="{00000000-0005-0000-0000-00000E6B0000}"/>
    <cellStyle name="40% - Accent4 6 6 2 2 2" xfId="35489" xr:uid="{00000000-0005-0000-0000-00000F6B0000}"/>
    <cellStyle name="40% - Accent4 6 6 2 3" xfId="25575" xr:uid="{00000000-0005-0000-0000-0000106B0000}"/>
    <cellStyle name="40% - Accent4 6 6 3" xfId="10700" xr:uid="{00000000-0005-0000-0000-0000116B0000}"/>
    <cellStyle name="40% - Accent4 6 6 3 2" xfId="30532" xr:uid="{00000000-0005-0000-0000-0000126B0000}"/>
    <cellStyle name="40% - Accent4 6 6 4" xfId="20618" xr:uid="{00000000-0005-0000-0000-0000136B0000}"/>
    <cellStyle name="40% - Accent4 6 7" xfId="4068" xr:uid="{00000000-0005-0000-0000-0000146B0000}"/>
    <cellStyle name="40% - Accent4 6 7 2" xfId="9025" xr:uid="{00000000-0005-0000-0000-0000156B0000}"/>
    <cellStyle name="40% - Accent4 6 7 2 2" xfId="18939" xr:uid="{00000000-0005-0000-0000-0000166B0000}"/>
    <cellStyle name="40% - Accent4 6 7 2 2 2" xfId="38771" xr:uid="{00000000-0005-0000-0000-0000176B0000}"/>
    <cellStyle name="40% - Accent4 6 7 2 3" xfId="28857" xr:uid="{00000000-0005-0000-0000-0000186B0000}"/>
    <cellStyle name="40% - Accent4 6 7 3" xfId="13982" xr:uid="{00000000-0005-0000-0000-0000196B0000}"/>
    <cellStyle name="40% - Accent4 6 7 3 2" xfId="33814" xr:uid="{00000000-0005-0000-0000-00001A6B0000}"/>
    <cellStyle name="40% - Accent4 6 7 4" xfId="23900" xr:uid="{00000000-0005-0000-0000-00001B6B0000}"/>
    <cellStyle name="40% - Accent4 6 8" xfId="4626" xr:uid="{00000000-0005-0000-0000-00001C6B0000}"/>
    <cellStyle name="40% - Accent4 6 8 2" xfId="9583" xr:uid="{00000000-0005-0000-0000-00001D6B0000}"/>
    <cellStyle name="40% - Accent4 6 8 2 2" xfId="19497" xr:uid="{00000000-0005-0000-0000-00001E6B0000}"/>
    <cellStyle name="40% - Accent4 6 8 2 2 2" xfId="39329" xr:uid="{00000000-0005-0000-0000-00001F6B0000}"/>
    <cellStyle name="40% - Accent4 6 8 2 3" xfId="29415" xr:uid="{00000000-0005-0000-0000-0000206B0000}"/>
    <cellStyle name="40% - Accent4 6 8 3" xfId="14540" xr:uid="{00000000-0005-0000-0000-0000216B0000}"/>
    <cellStyle name="40% - Accent4 6 8 3 2" xfId="34372" xr:uid="{00000000-0005-0000-0000-0000226B0000}"/>
    <cellStyle name="40% - Accent4 6 8 4" xfId="24458" xr:uid="{00000000-0005-0000-0000-0000236B0000}"/>
    <cellStyle name="40% - Accent4 6 9" xfId="5184" xr:uid="{00000000-0005-0000-0000-0000246B0000}"/>
    <cellStyle name="40% - Accent4 6 9 2" xfId="15098" xr:uid="{00000000-0005-0000-0000-0000256B0000}"/>
    <cellStyle name="40% - Accent4 6 9 2 2" xfId="34930" xr:uid="{00000000-0005-0000-0000-0000266B0000}"/>
    <cellStyle name="40% - Accent4 6 9 3" xfId="25016" xr:uid="{00000000-0005-0000-0000-0000276B0000}"/>
    <cellStyle name="40% - Accent4 7" xfId="346" xr:uid="{00000000-0005-0000-0000-0000286B0000}"/>
    <cellStyle name="40% - Accent4 7 10" xfId="20199" xr:uid="{00000000-0005-0000-0000-0000296B0000}"/>
    <cellStyle name="40% - Accent4 7 2" xfId="1553" xr:uid="{00000000-0005-0000-0000-00002A6B0000}"/>
    <cellStyle name="40% - Accent4 7 2 2" xfId="3566" xr:uid="{00000000-0005-0000-0000-00002B6B0000}"/>
    <cellStyle name="40% - Accent4 7 2 2 2" xfId="8523" xr:uid="{00000000-0005-0000-0000-00002C6B0000}"/>
    <cellStyle name="40% - Accent4 7 2 2 2 2" xfId="18437" xr:uid="{00000000-0005-0000-0000-00002D6B0000}"/>
    <cellStyle name="40% - Accent4 7 2 2 2 2 2" xfId="38269" xr:uid="{00000000-0005-0000-0000-00002E6B0000}"/>
    <cellStyle name="40% - Accent4 7 2 2 2 3" xfId="28355" xr:uid="{00000000-0005-0000-0000-00002F6B0000}"/>
    <cellStyle name="40% - Accent4 7 2 2 3" xfId="13480" xr:uid="{00000000-0005-0000-0000-0000306B0000}"/>
    <cellStyle name="40% - Accent4 7 2 2 3 2" xfId="33312" xr:uid="{00000000-0005-0000-0000-0000316B0000}"/>
    <cellStyle name="40% - Accent4 7 2 2 4" xfId="23398" xr:uid="{00000000-0005-0000-0000-0000326B0000}"/>
    <cellStyle name="40% - Accent4 7 2 3" xfId="6521" xr:uid="{00000000-0005-0000-0000-0000336B0000}"/>
    <cellStyle name="40% - Accent4 7 2 3 2" xfId="16435" xr:uid="{00000000-0005-0000-0000-0000346B0000}"/>
    <cellStyle name="40% - Accent4 7 2 3 2 2" xfId="36267" xr:uid="{00000000-0005-0000-0000-0000356B0000}"/>
    <cellStyle name="40% - Accent4 7 2 3 3" xfId="26353" xr:uid="{00000000-0005-0000-0000-0000366B0000}"/>
    <cellStyle name="40% - Accent4 7 2 4" xfId="11478" xr:uid="{00000000-0005-0000-0000-0000376B0000}"/>
    <cellStyle name="40% - Accent4 7 2 4 2" xfId="31310" xr:uid="{00000000-0005-0000-0000-0000386B0000}"/>
    <cellStyle name="40% - Accent4 7 2 5" xfId="21396" xr:uid="{00000000-0005-0000-0000-0000396B0000}"/>
    <cellStyle name="40% - Accent4 7 3" xfId="2928" xr:uid="{00000000-0005-0000-0000-00003A6B0000}"/>
    <cellStyle name="40% - Accent4 7 3 2" xfId="7885" xr:uid="{00000000-0005-0000-0000-00003B6B0000}"/>
    <cellStyle name="40% - Accent4 7 3 2 2" xfId="17799" xr:uid="{00000000-0005-0000-0000-00003C6B0000}"/>
    <cellStyle name="40% - Accent4 7 3 2 2 2" xfId="37631" xr:uid="{00000000-0005-0000-0000-00003D6B0000}"/>
    <cellStyle name="40% - Accent4 7 3 2 3" xfId="27717" xr:uid="{00000000-0005-0000-0000-00003E6B0000}"/>
    <cellStyle name="40% - Accent4 7 3 3" xfId="12842" xr:uid="{00000000-0005-0000-0000-00003F6B0000}"/>
    <cellStyle name="40% - Accent4 7 3 3 2" xfId="32674" xr:uid="{00000000-0005-0000-0000-0000406B0000}"/>
    <cellStyle name="40% - Accent4 7 3 4" xfId="22760" xr:uid="{00000000-0005-0000-0000-0000416B0000}"/>
    <cellStyle name="40% - Accent4 7 4" xfId="2276" xr:uid="{00000000-0005-0000-0000-0000426B0000}"/>
    <cellStyle name="40% - Accent4 7 4 2" xfId="7243" xr:uid="{00000000-0005-0000-0000-0000436B0000}"/>
    <cellStyle name="40% - Accent4 7 4 2 2" xfId="17157" xr:uid="{00000000-0005-0000-0000-0000446B0000}"/>
    <cellStyle name="40% - Accent4 7 4 2 2 2" xfId="36989" xr:uid="{00000000-0005-0000-0000-0000456B0000}"/>
    <cellStyle name="40% - Accent4 7 4 2 3" xfId="27075" xr:uid="{00000000-0005-0000-0000-0000466B0000}"/>
    <cellStyle name="40% - Accent4 7 4 3" xfId="12200" xr:uid="{00000000-0005-0000-0000-0000476B0000}"/>
    <cellStyle name="40% - Accent4 7 4 3 2" xfId="32032" xr:uid="{00000000-0005-0000-0000-0000486B0000}"/>
    <cellStyle name="40% - Accent4 7 4 4" xfId="22118" xr:uid="{00000000-0005-0000-0000-0000496B0000}"/>
    <cellStyle name="40% - Accent4 7 5" xfId="907" xr:uid="{00000000-0005-0000-0000-00004A6B0000}"/>
    <cellStyle name="40% - Accent4 7 5 2" xfId="5883" xr:uid="{00000000-0005-0000-0000-00004B6B0000}"/>
    <cellStyle name="40% - Accent4 7 5 2 2" xfId="15797" xr:uid="{00000000-0005-0000-0000-00004C6B0000}"/>
    <cellStyle name="40% - Accent4 7 5 2 2 2" xfId="35629" xr:uid="{00000000-0005-0000-0000-00004D6B0000}"/>
    <cellStyle name="40% - Accent4 7 5 2 3" xfId="25715" xr:uid="{00000000-0005-0000-0000-00004E6B0000}"/>
    <cellStyle name="40% - Accent4 7 5 3" xfId="10840" xr:uid="{00000000-0005-0000-0000-00004F6B0000}"/>
    <cellStyle name="40% - Accent4 7 5 3 2" xfId="30672" xr:uid="{00000000-0005-0000-0000-0000506B0000}"/>
    <cellStyle name="40% - Accent4 7 5 4" xfId="20758" xr:uid="{00000000-0005-0000-0000-0000516B0000}"/>
    <cellStyle name="40% - Accent4 7 6" xfId="4208" xr:uid="{00000000-0005-0000-0000-0000526B0000}"/>
    <cellStyle name="40% - Accent4 7 6 2" xfId="9165" xr:uid="{00000000-0005-0000-0000-0000536B0000}"/>
    <cellStyle name="40% - Accent4 7 6 2 2" xfId="19079" xr:uid="{00000000-0005-0000-0000-0000546B0000}"/>
    <cellStyle name="40% - Accent4 7 6 2 2 2" xfId="38911" xr:uid="{00000000-0005-0000-0000-0000556B0000}"/>
    <cellStyle name="40% - Accent4 7 6 2 3" xfId="28997" xr:uid="{00000000-0005-0000-0000-0000566B0000}"/>
    <cellStyle name="40% - Accent4 7 6 3" xfId="14122" xr:uid="{00000000-0005-0000-0000-0000576B0000}"/>
    <cellStyle name="40% - Accent4 7 6 3 2" xfId="33954" xr:uid="{00000000-0005-0000-0000-0000586B0000}"/>
    <cellStyle name="40% - Accent4 7 6 4" xfId="24040" xr:uid="{00000000-0005-0000-0000-0000596B0000}"/>
    <cellStyle name="40% - Accent4 7 7" xfId="4766" xr:uid="{00000000-0005-0000-0000-00005A6B0000}"/>
    <cellStyle name="40% - Accent4 7 7 2" xfId="9723" xr:uid="{00000000-0005-0000-0000-00005B6B0000}"/>
    <cellStyle name="40% - Accent4 7 7 2 2" xfId="19637" xr:uid="{00000000-0005-0000-0000-00005C6B0000}"/>
    <cellStyle name="40% - Accent4 7 7 2 2 2" xfId="39469" xr:uid="{00000000-0005-0000-0000-00005D6B0000}"/>
    <cellStyle name="40% - Accent4 7 7 2 3" xfId="29555" xr:uid="{00000000-0005-0000-0000-00005E6B0000}"/>
    <cellStyle name="40% - Accent4 7 7 3" xfId="14680" xr:uid="{00000000-0005-0000-0000-00005F6B0000}"/>
    <cellStyle name="40% - Accent4 7 7 3 2" xfId="34512" xr:uid="{00000000-0005-0000-0000-0000606B0000}"/>
    <cellStyle name="40% - Accent4 7 7 4" xfId="24598" xr:uid="{00000000-0005-0000-0000-0000616B0000}"/>
    <cellStyle name="40% - Accent4 7 8" xfId="5324" xr:uid="{00000000-0005-0000-0000-0000626B0000}"/>
    <cellStyle name="40% - Accent4 7 8 2" xfId="15238" xr:uid="{00000000-0005-0000-0000-0000636B0000}"/>
    <cellStyle name="40% - Accent4 7 8 2 2" xfId="35070" xr:uid="{00000000-0005-0000-0000-0000646B0000}"/>
    <cellStyle name="40% - Accent4 7 8 3" xfId="25156" xr:uid="{00000000-0005-0000-0000-0000656B0000}"/>
    <cellStyle name="40% - Accent4 7 9" xfId="10281" xr:uid="{00000000-0005-0000-0000-0000666B0000}"/>
    <cellStyle name="40% - Accent4 7 9 2" xfId="30113" xr:uid="{00000000-0005-0000-0000-0000676B0000}"/>
    <cellStyle name="40% - Accent4 8" xfId="1187" xr:uid="{00000000-0005-0000-0000-0000686B0000}"/>
    <cellStyle name="40% - Accent4 8 2" xfId="3207" xr:uid="{00000000-0005-0000-0000-0000696B0000}"/>
    <cellStyle name="40% - Accent4 8 2 2" xfId="8164" xr:uid="{00000000-0005-0000-0000-00006A6B0000}"/>
    <cellStyle name="40% - Accent4 8 2 2 2" xfId="18078" xr:uid="{00000000-0005-0000-0000-00006B6B0000}"/>
    <cellStyle name="40% - Accent4 8 2 2 2 2" xfId="37910" xr:uid="{00000000-0005-0000-0000-00006C6B0000}"/>
    <cellStyle name="40% - Accent4 8 2 2 3" xfId="27996" xr:uid="{00000000-0005-0000-0000-00006D6B0000}"/>
    <cellStyle name="40% - Accent4 8 2 3" xfId="13121" xr:uid="{00000000-0005-0000-0000-00006E6B0000}"/>
    <cellStyle name="40% - Accent4 8 2 3 2" xfId="32953" xr:uid="{00000000-0005-0000-0000-00006F6B0000}"/>
    <cellStyle name="40% - Accent4 8 2 4" xfId="23039" xr:uid="{00000000-0005-0000-0000-0000706B0000}"/>
    <cellStyle name="40% - Accent4 8 3" xfId="6162" xr:uid="{00000000-0005-0000-0000-0000716B0000}"/>
    <cellStyle name="40% - Accent4 8 3 2" xfId="16076" xr:uid="{00000000-0005-0000-0000-0000726B0000}"/>
    <cellStyle name="40% - Accent4 8 3 2 2" xfId="35908" xr:uid="{00000000-0005-0000-0000-0000736B0000}"/>
    <cellStyle name="40% - Accent4 8 3 3" xfId="25994" xr:uid="{00000000-0005-0000-0000-0000746B0000}"/>
    <cellStyle name="40% - Accent4 8 4" xfId="11119" xr:uid="{00000000-0005-0000-0000-0000756B0000}"/>
    <cellStyle name="40% - Accent4 8 4 2" xfId="30951" xr:uid="{00000000-0005-0000-0000-0000766B0000}"/>
    <cellStyle name="40% - Accent4 8 5" xfId="21037" xr:uid="{00000000-0005-0000-0000-0000776B0000}"/>
    <cellStyle name="40% - Accent4 9" xfId="2641" xr:uid="{00000000-0005-0000-0000-0000786B0000}"/>
    <cellStyle name="40% - Accent4 9 2" xfId="7606" xr:uid="{00000000-0005-0000-0000-0000796B0000}"/>
    <cellStyle name="40% - Accent4 9 2 2" xfId="17520" xr:uid="{00000000-0005-0000-0000-00007A6B0000}"/>
    <cellStyle name="40% - Accent4 9 2 2 2" xfId="37352" xr:uid="{00000000-0005-0000-0000-00007B6B0000}"/>
    <cellStyle name="40% - Accent4 9 2 3" xfId="27438" xr:uid="{00000000-0005-0000-0000-00007C6B0000}"/>
    <cellStyle name="40% - Accent4 9 3" xfId="12563" xr:uid="{00000000-0005-0000-0000-00007D6B0000}"/>
    <cellStyle name="40% - Accent4 9 3 2" xfId="32395" xr:uid="{00000000-0005-0000-0000-00007E6B0000}"/>
    <cellStyle name="40% - Accent4 9 4" xfId="22481" xr:uid="{00000000-0005-0000-0000-00007F6B0000}"/>
    <cellStyle name="40% - Accent5" xfId="38" builtinId="47" customBuiltin="1"/>
    <cellStyle name="40% - Accent5 10" xfId="1919" xr:uid="{00000000-0005-0000-0000-0000816B0000}"/>
    <cellStyle name="40% - Accent5 10 2" xfId="6886" xr:uid="{00000000-0005-0000-0000-0000826B0000}"/>
    <cellStyle name="40% - Accent5 10 2 2" xfId="16800" xr:uid="{00000000-0005-0000-0000-0000836B0000}"/>
    <cellStyle name="40% - Accent5 10 2 2 2" xfId="36632" xr:uid="{00000000-0005-0000-0000-0000846B0000}"/>
    <cellStyle name="40% - Accent5 10 2 3" xfId="26718" xr:uid="{00000000-0005-0000-0000-0000856B0000}"/>
    <cellStyle name="40% - Accent5 10 3" xfId="11843" xr:uid="{00000000-0005-0000-0000-0000866B0000}"/>
    <cellStyle name="40% - Accent5 10 3 2" xfId="31675" xr:uid="{00000000-0005-0000-0000-0000876B0000}"/>
    <cellStyle name="40% - Accent5 10 4" xfId="21761" xr:uid="{00000000-0005-0000-0000-0000886B0000}"/>
    <cellStyle name="40% - Accent5 11" xfId="629" xr:uid="{00000000-0005-0000-0000-0000896B0000}"/>
    <cellStyle name="40% - Accent5 11 2" xfId="5606" xr:uid="{00000000-0005-0000-0000-00008A6B0000}"/>
    <cellStyle name="40% - Accent5 11 2 2" xfId="15520" xr:uid="{00000000-0005-0000-0000-00008B6B0000}"/>
    <cellStyle name="40% - Accent5 11 2 2 2" xfId="35352" xr:uid="{00000000-0005-0000-0000-00008C6B0000}"/>
    <cellStyle name="40% - Accent5 11 2 3" xfId="25438" xr:uid="{00000000-0005-0000-0000-00008D6B0000}"/>
    <cellStyle name="40% - Accent5 11 3" xfId="10563" xr:uid="{00000000-0005-0000-0000-00008E6B0000}"/>
    <cellStyle name="40% - Accent5 11 3 2" xfId="30395" xr:uid="{00000000-0005-0000-0000-00008F6B0000}"/>
    <cellStyle name="40% - Accent5 11 4" xfId="20481" xr:uid="{00000000-0005-0000-0000-0000906B0000}"/>
    <cellStyle name="40% - Accent5 12" xfId="3931" xr:uid="{00000000-0005-0000-0000-0000916B0000}"/>
    <cellStyle name="40% - Accent5 12 2" xfId="8888" xr:uid="{00000000-0005-0000-0000-0000926B0000}"/>
    <cellStyle name="40% - Accent5 12 2 2" xfId="18802" xr:uid="{00000000-0005-0000-0000-0000936B0000}"/>
    <cellStyle name="40% - Accent5 12 2 2 2" xfId="38634" xr:uid="{00000000-0005-0000-0000-0000946B0000}"/>
    <cellStyle name="40% - Accent5 12 2 3" xfId="28720" xr:uid="{00000000-0005-0000-0000-0000956B0000}"/>
    <cellStyle name="40% - Accent5 12 3" xfId="13845" xr:uid="{00000000-0005-0000-0000-0000966B0000}"/>
    <cellStyle name="40% - Accent5 12 3 2" xfId="33677" xr:uid="{00000000-0005-0000-0000-0000976B0000}"/>
    <cellStyle name="40% - Accent5 12 4" xfId="23763" xr:uid="{00000000-0005-0000-0000-0000986B0000}"/>
    <cellStyle name="40% - Accent5 13" xfId="4489" xr:uid="{00000000-0005-0000-0000-0000996B0000}"/>
    <cellStyle name="40% - Accent5 13 2" xfId="9446" xr:uid="{00000000-0005-0000-0000-00009A6B0000}"/>
    <cellStyle name="40% - Accent5 13 2 2" xfId="19360" xr:uid="{00000000-0005-0000-0000-00009B6B0000}"/>
    <cellStyle name="40% - Accent5 13 2 2 2" xfId="39192" xr:uid="{00000000-0005-0000-0000-00009C6B0000}"/>
    <cellStyle name="40% - Accent5 13 2 3" xfId="29278" xr:uid="{00000000-0005-0000-0000-00009D6B0000}"/>
    <cellStyle name="40% - Accent5 13 3" xfId="14403" xr:uid="{00000000-0005-0000-0000-00009E6B0000}"/>
    <cellStyle name="40% - Accent5 13 3 2" xfId="34235" xr:uid="{00000000-0005-0000-0000-00009F6B0000}"/>
    <cellStyle name="40% - Accent5 13 4" xfId="24321" xr:uid="{00000000-0005-0000-0000-0000A06B0000}"/>
    <cellStyle name="40% - Accent5 14" xfId="5047" xr:uid="{00000000-0005-0000-0000-0000A16B0000}"/>
    <cellStyle name="40% - Accent5 14 2" xfId="14961" xr:uid="{00000000-0005-0000-0000-0000A26B0000}"/>
    <cellStyle name="40% - Accent5 14 2 2" xfId="34793" xr:uid="{00000000-0005-0000-0000-0000A36B0000}"/>
    <cellStyle name="40% - Accent5 14 3" xfId="24879" xr:uid="{00000000-0005-0000-0000-0000A46B0000}"/>
    <cellStyle name="40% - Accent5 15" xfId="10004" xr:uid="{00000000-0005-0000-0000-0000A56B0000}"/>
    <cellStyle name="40% - Accent5 15 2" xfId="29836" xr:uid="{00000000-0005-0000-0000-0000A66B0000}"/>
    <cellStyle name="40% - Accent5 16" xfId="19919" xr:uid="{00000000-0005-0000-0000-0000A76B0000}"/>
    <cellStyle name="40% - Accent5 2" xfId="76" xr:uid="{00000000-0005-0000-0000-0000A86B0000}"/>
    <cellStyle name="40% - Accent5 2 10" xfId="642" xr:uid="{00000000-0005-0000-0000-0000A96B0000}"/>
    <cellStyle name="40% - Accent5 2 10 2" xfId="5619" xr:uid="{00000000-0005-0000-0000-0000AA6B0000}"/>
    <cellStyle name="40% - Accent5 2 10 2 2" xfId="15533" xr:uid="{00000000-0005-0000-0000-0000AB6B0000}"/>
    <cellStyle name="40% - Accent5 2 10 2 2 2" xfId="35365" xr:uid="{00000000-0005-0000-0000-0000AC6B0000}"/>
    <cellStyle name="40% - Accent5 2 10 2 3" xfId="25451" xr:uid="{00000000-0005-0000-0000-0000AD6B0000}"/>
    <cellStyle name="40% - Accent5 2 10 3" xfId="10576" xr:uid="{00000000-0005-0000-0000-0000AE6B0000}"/>
    <cellStyle name="40% - Accent5 2 10 3 2" xfId="30408" xr:uid="{00000000-0005-0000-0000-0000AF6B0000}"/>
    <cellStyle name="40% - Accent5 2 10 4" xfId="20494" xr:uid="{00000000-0005-0000-0000-0000B06B0000}"/>
    <cellStyle name="40% - Accent5 2 11" xfId="3944" xr:uid="{00000000-0005-0000-0000-0000B16B0000}"/>
    <cellStyle name="40% - Accent5 2 11 2" xfId="8901" xr:uid="{00000000-0005-0000-0000-0000B26B0000}"/>
    <cellStyle name="40% - Accent5 2 11 2 2" xfId="18815" xr:uid="{00000000-0005-0000-0000-0000B36B0000}"/>
    <cellStyle name="40% - Accent5 2 11 2 2 2" xfId="38647" xr:uid="{00000000-0005-0000-0000-0000B46B0000}"/>
    <cellStyle name="40% - Accent5 2 11 2 3" xfId="28733" xr:uid="{00000000-0005-0000-0000-0000B56B0000}"/>
    <cellStyle name="40% - Accent5 2 11 3" xfId="13858" xr:uid="{00000000-0005-0000-0000-0000B66B0000}"/>
    <cellStyle name="40% - Accent5 2 11 3 2" xfId="33690" xr:uid="{00000000-0005-0000-0000-0000B76B0000}"/>
    <cellStyle name="40% - Accent5 2 11 4" xfId="23776" xr:uid="{00000000-0005-0000-0000-0000B86B0000}"/>
    <cellStyle name="40% - Accent5 2 12" xfId="4502" xr:uid="{00000000-0005-0000-0000-0000B96B0000}"/>
    <cellStyle name="40% - Accent5 2 12 2" xfId="9459" xr:uid="{00000000-0005-0000-0000-0000BA6B0000}"/>
    <cellStyle name="40% - Accent5 2 12 2 2" xfId="19373" xr:uid="{00000000-0005-0000-0000-0000BB6B0000}"/>
    <cellStyle name="40% - Accent5 2 12 2 2 2" xfId="39205" xr:uid="{00000000-0005-0000-0000-0000BC6B0000}"/>
    <cellStyle name="40% - Accent5 2 12 2 3" xfId="29291" xr:uid="{00000000-0005-0000-0000-0000BD6B0000}"/>
    <cellStyle name="40% - Accent5 2 12 3" xfId="14416" xr:uid="{00000000-0005-0000-0000-0000BE6B0000}"/>
    <cellStyle name="40% - Accent5 2 12 3 2" xfId="34248" xr:uid="{00000000-0005-0000-0000-0000BF6B0000}"/>
    <cellStyle name="40% - Accent5 2 12 4" xfId="24334" xr:uid="{00000000-0005-0000-0000-0000C06B0000}"/>
    <cellStyle name="40% - Accent5 2 13" xfId="5060" xr:uid="{00000000-0005-0000-0000-0000C16B0000}"/>
    <cellStyle name="40% - Accent5 2 13 2" xfId="14974" xr:uid="{00000000-0005-0000-0000-0000C26B0000}"/>
    <cellStyle name="40% - Accent5 2 13 2 2" xfId="34806" xr:uid="{00000000-0005-0000-0000-0000C36B0000}"/>
    <cellStyle name="40% - Accent5 2 13 3" xfId="24892" xr:uid="{00000000-0005-0000-0000-0000C46B0000}"/>
    <cellStyle name="40% - Accent5 2 14" xfId="10017" xr:uid="{00000000-0005-0000-0000-0000C56B0000}"/>
    <cellStyle name="40% - Accent5 2 14 2" xfId="29849" xr:uid="{00000000-0005-0000-0000-0000C66B0000}"/>
    <cellStyle name="40% - Accent5 2 15" xfId="19935" xr:uid="{00000000-0005-0000-0000-0000C76B0000}"/>
    <cellStyle name="40% - Accent5 2 2" xfId="115" xr:uid="{00000000-0005-0000-0000-0000C86B0000}"/>
    <cellStyle name="40% - Accent5 2 2 10" xfId="4541" xr:uid="{00000000-0005-0000-0000-0000C96B0000}"/>
    <cellStyle name="40% - Accent5 2 2 10 2" xfId="9498" xr:uid="{00000000-0005-0000-0000-0000CA6B0000}"/>
    <cellStyle name="40% - Accent5 2 2 10 2 2" xfId="19412" xr:uid="{00000000-0005-0000-0000-0000CB6B0000}"/>
    <cellStyle name="40% - Accent5 2 2 10 2 2 2" xfId="39244" xr:uid="{00000000-0005-0000-0000-0000CC6B0000}"/>
    <cellStyle name="40% - Accent5 2 2 10 2 3" xfId="29330" xr:uid="{00000000-0005-0000-0000-0000CD6B0000}"/>
    <cellStyle name="40% - Accent5 2 2 10 3" xfId="14455" xr:uid="{00000000-0005-0000-0000-0000CE6B0000}"/>
    <cellStyle name="40% - Accent5 2 2 10 3 2" xfId="34287" xr:uid="{00000000-0005-0000-0000-0000CF6B0000}"/>
    <cellStyle name="40% - Accent5 2 2 10 4" xfId="24373" xr:uid="{00000000-0005-0000-0000-0000D06B0000}"/>
    <cellStyle name="40% - Accent5 2 2 11" xfId="5099" xr:uid="{00000000-0005-0000-0000-0000D16B0000}"/>
    <cellStyle name="40% - Accent5 2 2 11 2" xfId="15013" xr:uid="{00000000-0005-0000-0000-0000D26B0000}"/>
    <cellStyle name="40% - Accent5 2 2 11 2 2" xfId="34845" xr:uid="{00000000-0005-0000-0000-0000D36B0000}"/>
    <cellStyle name="40% - Accent5 2 2 11 3" xfId="24931" xr:uid="{00000000-0005-0000-0000-0000D46B0000}"/>
    <cellStyle name="40% - Accent5 2 2 12" xfId="10056" xr:uid="{00000000-0005-0000-0000-0000D56B0000}"/>
    <cellStyle name="40% - Accent5 2 2 12 2" xfId="29888" xr:uid="{00000000-0005-0000-0000-0000D66B0000}"/>
    <cellStyle name="40% - Accent5 2 2 13" xfId="19974" xr:uid="{00000000-0005-0000-0000-0000D76B0000}"/>
    <cellStyle name="40% - Accent5 2 2 2" xfId="183" xr:uid="{00000000-0005-0000-0000-0000D86B0000}"/>
    <cellStyle name="40% - Accent5 2 2 2 10" xfId="5165" xr:uid="{00000000-0005-0000-0000-0000D96B0000}"/>
    <cellStyle name="40% - Accent5 2 2 2 10 2" xfId="15079" xr:uid="{00000000-0005-0000-0000-0000DA6B0000}"/>
    <cellStyle name="40% - Accent5 2 2 2 10 2 2" xfId="34911" xr:uid="{00000000-0005-0000-0000-0000DB6B0000}"/>
    <cellStyle name="40% - Accent5 2 2 2 10 3" xfId="24997" xr:uid="{00000000-0005-0000-0000-0000DC6B0000}"/>
    <cellStyle name="40% - Accent5 2 2 2 11" xfId="10122" xr:uid="{00000000-0005-0000-0000-0000DD6B0000}"/>
    <cellStyle name="40% - Accent5 2 2 2 11 2" xfId="29954" xr:uid="{00000000-0005-0000-0000-0000DE6B0000}"/>
    <cellStyle name="40% - Accent5 2 2 2 12" xfId="20040" xr:uid="{00000000-0005-0000-0000-0000DF6B0000}"/>
    <cellStyle name="40% - Accent5 2 2 2 2" xfId="323" xr:uid="{00000000-0005-0000-0000-0000E06B0000}"/>
    <cellStyle name="40% - Accent5 2 2 2 2 10" xfId="10261" xr:uid="{00000000-0005-0000-0000-0000E16B0000}"/>
    <cellStyle name="40% - Accent5 2 2 2 2 10 2" xfId="30093" xr:uid="{00000000-0005-0000-0000-0000E26B0000}"/>
    <cellStyle name="40% - Accent5 2 2 2 2 11" xfId="20179" xr:uid="{00000000-0005-0000-0000-0000E36B0000}"/>
    <cellStyle name="40% - Accent5 2 2 2 2 2" xfId="605" xr:uid="{00000000-0005-0000-0000-0000E46B0000}"/>
    <cellStyle name="40% - Accent5 2 2 2 2 2 10" xfId="20458" xr:uid="{00000000-0005-0000-0000-0000E56B0000}"/>
    <cellStyle name="40% - Accent5 2 2 2 2 2 2" xfId="1870" xr:uid="{00000000-0005-0000-0000-0000E66B0000}"/>
    <cellStyle name="40% - Accent5 2 2 2 2 2 2 2" xfId="3883" xr:uid="{00000000-0005-0000-0000-0000E76B0000}"/>
    <cellStyle name="40% - Accent5 2 2 2 2 2 2 2 2" xfId="8840" xr:uid="{00000000-0005-0000-0000-0000E86B0000}"/>
    <cellStyle name="40% - Accent5 2 2 2 2 2 2 2 2 2" xfId="18754" xr:uid="{00000000-0005-0000-0000-0000E96B0000}"/>
    <cellStyle name="40% - Accent5 2 2 2 2 2 2 2 2 2 2" xfId="38586" xr:uid="{00000000-0005-0000-0000-0000EA6B0000}"/>
    <cellStyle name="40% - Accent5 2 2 2 2 2 2 2 2 3" xfId="28672" xr:uid="{00000000-0005-0000-0000-0000EB6B0000}"/>
    <cellStyle name="40% - Accent5 2 2 2 2 2 2 2 3" xfId="13797" xr:uid="{00000000-0005-0000-0000-0000EC6B0000}"/>
    <cellStyle name="40% - Accent5 2 2 2 2 2 2 2 3 2" xfId="33629" xr:uid="{00000000-0005-0000-0000-0000ED6B0000}"/>
    <cellStyle name="40% - Accent5 2 2 2 2 2 2 2 4" xfId="23715" xr:uid="{00000000-0005-0000-0000-0000EE6B0000}"/>
    <cellStyle name="40% - Accent5 2 2 2 2 2 2 3" xfId="6838" xr:uid="{00000000-0005-0000-0000-0000EF6B0000}"/>
    <cellStyle name="40% - Accent5 2 2 2 2 2 2 3 2" xfId="16752" xr:uid="{00000000-0005-0000-0000-0000F06B0000}"/>
    <cellStyle name="40% - Accent5 2 2 2 2 2 2 3 2 2" xfId="36584" xr:uid="{00000000-0005-0000-0000-0000F16B0000}"/>
    <cellStyle name="40% - Accent5 2 2 2 2 2 2 3 3" xfId="26670" xr:uid="{00000000-0005-0000-0000-0000F26B0000}"/>
    <cellStyle name="40% - Accent5 2 2 2 2 2 2 4" xfId="11795" xr:uid="{00000000-0005-0000-0000-0000F36B0000}"/>
    <cellStyle name="40% - Accent5 2 2 2 2 2 2 4 2" xfId="31627" xr:uid="{00000000-0005-0000-0000-0000F46B0000}"/>
    <cellStyle name="40% - Accent5 2 2 2 2 2 2 5" xfId="21713" xr:uid="{00000000-0005-0000-0000-0000F56B0000}"/>
    <cellStyle name="40% - Accent5 2 2 2 2 2 3" xfId="3187" xr:uid="{00000000-0005-0000-0000-0000F66B0000}"/>
    <cellStyle name="40% - Accent5 2 2 2 2 2 3 2" xfId="8144" xr:uid="{00000000-0005-0000-0000-0000F76B0000}"/>
    <cellStyle name="40% - Accent5 2 2 2 2 2 3 2 2" xfId="18058" xr:uid="{00000000-0005-0000-0000-0000F86B0000}"/>
    <cellStyle name="40% - Accent5 2 2 2 2 2 3 2 2 2" xfId="37890" xr:uid="{00000000-0005-0000-0000-0000F96B0000}"/>
    <cellStyle name="40% - Accent5 2 2 2 2 2 3 2 3" xfId="27976" xr:uid="{00000000-0005-0000-0000-0000FA6B0000}"/>
    <cellStyle name="40% - Accent5 2 2 2 2 2 3 3" xfId="13101" xr:uid="{00000000-0005-0000-0000-0000FB6B0000}"/>
    <cellStyle name="40% - Accent5 2 2 2 2 2 3 3 2" xfId="32933" xr:uid="{00000000-0005-0000-0000-0000FC6B0000}"/>
    <cellStyle name="40% - Accent5 2 2 2 2 2 3 4" xfId="23019" xr:uid="{00000000-0005-0000-0000-0000FD6B0000}"/>
    <cellStyle name="40% - Accent5 2 2 2 2 2 4" xfId="2593" xr:uid="{00000000-0005-0000-0000-0000FE6B0000}"/>
    <cellStyle name="40% - Accent5 2 2 2 2 2 4 2" xfId="7560" xr:uid="{00000000-0005-0000-0000-0000FF6B0000}"/>
    <cellStyle name="40% - Accent5 2 2 2 2 2 4 2 2" xfId="17474" xr:uid="{00000000-0005-0000-0000-0000006C0000}"/>
    <cellStyle name="40% - Accent5 2 2 2 2 2 4 2 2 2" xfId="37306" xr:uid="{00000000-0005-0000-0000-0000016C0000}"/>
    <cellStyle name="40% - Accent5 2 2 2 2 2 4 2 3" xfId="27392" xr:uid="{00000000-0005-0000-0000-0000026C0000}"/>
    <cellStyle name="40% - Accent5 2 2 2 2 2 4 3" xfId="12517" xr:uid="{00000000-0005-0000-0000-0000036C0000}"/>
    <cellStyle name="40% - Accent5 2 2 2 2 2 4 3 2" xfId="32349" xr:uid="{00000000-0005-0000-0000-0000046C0000}"/>
    <cellStyle name="40% - Accent5 2 2 2 2 2 4 4" xfId="22435" xr:uid="{00000000-0005-0000-0000-0000056C0000}"/>
    <cellStyle name="40% - Accent5 2 2 2 2 2 5" xfId="1166" xr:uid="{00000000-0005-0000-0000-0000066C0000}"/>
    <cellStyle name="40% - Accent5 2 2 2 2 2 5 2" xfId="6142" xr:uid="{00000000-0005-0000-0000-0000076C0000}"/>
    <cellStyle name="40% - Accent5 2 2 2 2 2 5 2 2" xfId="16056" xr:uid="{00000000-0005-0000-0000-0000086C0000}"/>
    <cellStyle name="40% - Accent5 2 2 2 2 2 5 2 2 2" xfId="35888" xr:uid="{00000000-0005-0000-0000-0000096C0000}"/>
    <cellStyle name="40% - Accent5 2 2 2 2 2 5 2 3" xfId="25974" xr:uid="{00000000-0005-0000-0000-00000A6C0000}"/>
    <cellStyle name="40% - Accent5 2 2 2 2 2 5 3" xfId="11099" xr:uid="{00000000-0005-0000-0000-00000B6C0000}"/>
    <cellStyle name="40% - Accent5 2 2 2 2 2 5 3 2" xfId="30931" xr:uid="{00000000-0005-0000-0000-00000C6C0000}"/>
    <cellStyle name="40% - Accent5 2 2 2 2 2 5 4" xfId="21017" xr:uid="{00000000-0005-0000-0000-00000D6C0000}"/>
    <cellStyle name="40% - Accent5 2 2 2 2 2 6" xfId="4467" xr:uid="{00000000-0005-0000-0000-00000E6C0000}"/>
    <cellStyle name="40% - Accent5 2 2 2 2 2 6 2" xfId="9424" xr:uid="{00000000-0005-0000-0000-00000F6C0000}"/>
    <cellStyle name="40% - Accent5 2 2 2 2 2 6 2 2" xfId="19338" xr:uid="{00000000-0005-0000-0000-0000106C0000}"/>
    <cellStyle name="40% - Accent5 2 2 2 2 2 6 2 2 2" xfId="39170" xr:uid="{00000000-0005-0000-0000-0000116C0000}"/>
    <cellStyle name="40% - Accent5 2 2 2 2 2 6 2 3" xfId="29256" xr:uid="{00000000-0005-0000-0000-0000126C0000}"/>
    <cellStyle name="40% - Accent5 2 2 2 2 2 6 3" xfId="14381" xr:uid="{00000000-0005-0000-0000-0000136C0000}"/>
    <cellStyle name="40% - Accent5 2 2 2 2 2 6 3 2" xfId="34213" xr:uid="{00000000-0005-0000-0000-0000146C0000}"/>
    <cellStyle name="40% - Accent5 2 2 2 2 2 6 4" xfId="24299" xr:uid="{00000000-0005-0000-0000-0000156C0000}"/>
    <cellStyle name="40% - Accent5 2 2 2 2 2 7" xfId="5025" xr:uid="{00000000-0005-0000-0000-0000166C0000}"/>
    <cellStyle name="40% - Accent5 2 2 2 2 2 7 2" xfId="9982" xr:uid="{00000000-0005-0000-0000-0000176C0000}"/>
    <cellStyle name="40% - Accent5 2 2 2 2 2 7 2 2" xfId="19896" xr:uid="{00000000-0005-0000-0000-0000186C0000}"/>
    <cellStyle name="40% - Accent5 2 2 2 2 2 7 2 2 2" xfId="39728" xr:uid="{00000000-0005-0000-0000-0000196C0000}"/>
    <cellStyle name="40% - Accent5 2 2 2 2 2 7 2 3" xfId="29814" xr:uid="{00000000-0005-0000-0000-00001A6C0000}"/>
    <cellStyle name="40% - Accent5 2 2 2 2 2 7 3" xfId="14939" xr:uid="{00000000-0005-0000-0000-00001B6C0000}"/>
    <cellStyle name="40% - Accent5 2 2 2 2 2 7 3 2" xfId="34771" xr:uid="{00000000-0005-0000-0000-00001C6C0000}"/>
    <cellStyle name="40% - Accent5 2 2 2 2 2 7 4" xfId="24857" xr:uid="{00000000-0005-0000-0000-00001D6C0000}"/>
    <cellStyle name="40% - Accent5 2 2 2 2 2 8" xfId="5583" xr:uid="{00000000-0005-0000-0000-00001E6C0000}"/>
    <cellStyle name="40% - Accent5 2 2 2 2 2 8 2" xfId="15497" xr:uid="{00000000-0005-0000-0000-00001F6C0000}"/>
    <cellStyle name="40% - Accent5 2 2 2 2 2 8 2 2" xfId="35329" xr:uid="{00000000-0005-0000-0000-0000206C0000}"/>
    <cellStyle name="40% - Accent5 2 2 2 2 2 8 3" xfId="25415" xr:uid="{00000000-0005-0000-0000-0000216C0000}"/>
    <cellStyle name="40% - Accent5 2 2 2 2 2 9" xfId="10540" xr:uid="{00000000-0005-0000-0000-0000226C0000}"/>
    <cellStyle name="40% - Accent5 2 2 2 2 2 9 2" xfId="30372" xr:uid="{00000000-0005-0000-0000-0000236C0000}"/>
    <cellStyle name="40% - Accent5 2 2 2 2 3" xfId="1511" xr:uid="{00000000-0005-0000-0000-0000246C0000}"/>
    <cellStyle name="40% - Accent5 2 2 2 2 3 2" xfId="3524" xr:uid="{00000000-0005-0000-0000-0000256C0000}"/>
    <cellStyle name="40% - Accent5 2 2 2 2 3 2 2" xfId="8481" xr:uid="{00000000-0005-0000-0000-0000266C0000}"/>
    <cellStyle name="40% - Accent5 2 2 2 2 3 2 2 2" xfId="18395" xr:uid="{00000000-0005-0000-0000-0000276C0000}"/>
    <cellStyle name="40% - Accent5 2 2 2 2 3 2 2 2 2" xfId="38227" xr:uid="{00000000-0005-0000-0000-0000286C0000}"/>
    <cellStyle name="40% - Accent5 2 2 2 2 3 2 2 3" xfId="28313" xr:uid="{00000000-0005-0000-0000-0000296C0000}"/>
    <cellStyle name="40% - Accent5 2 2 2 2 3 2 3" xfId="13438" xr:uid="{00000000-0005-0000-0000-00002A6C0000}"/>
    <cellStyle name="40% - Accent5 2 2 2 2 3 2 3 2" xfId="33270" xr:uid="{00000000-0005-0000-0000-00002B6C0000}"/>
    <cellStyle name="40% - Accent5 2 2 2 2 3 2 4" xfId="23356" xr:uid="{00000000-0005-0000-0000-00002C6C0000}"/>
    <cellStyle name="40% - Accent5 2 2 2 2 3 3" xfId="6479" xr:uid="{00000000-0005-0000-0000-00002D6C0000}"/>
    <cellStyle name="40% - Accent5 2 2 2 2 3 3 2" xfId="16393" xr:uid="{00000000-0005-0000-0000-00002E6C0000}"/>
    <cellStyle name="40% - Accent5 2 2 2 2 3 3 2 2" xfId="36225" xr:uid="{00000000-0005-0000-0000-00002F6C0000}"/>
    <cellStyle name="40% - Accent5 2 2 2 2 3 3 3" xfId="26311" xr:uid="{00000000-0005-0000-0000-0000306C0000}"/>
    <cellStyle name="40% - Accent5 2 2 2 2 3 4" xfId="11436" xr:uid="{00000000-0005-0000-0000-0000316C0000}"/>
    <cellStyle name="40% - Accent5 2 2 2 2 3 4 2" xfId="31268" xr:uid="{00000000-0005-0000-0000-0000326C0000}"/>
    <cellStyle name="40% - Accent5 2 2 2 2 3 5" xfId="21354" xr:uid="{00000000-0005-0000-0000-0000336C0000}"/>
    <cellStyle name="40% - Accent5 2 2 2 2 4" xfId="2906" xr:uid="{00000000-0005-0000-0000-0000346C0000}"/>
    <cellStyle name="40% - Accent5 2 2 2 2 4 2" xfId="7865" xr:uid="{00000000-0005-0000-0000-0000356C0000}"/>
    <cellStyle name="40% - Accent5 2 2 2 2 4 2 2" xfId="17779" xr:uid="{00000000-0005-0000-0000-0000366C0000}"/>
    <cellStyle name="40% - Accent5 2 2 2 2 4 2 2 2" xfId="37611" xr:uid="{00000000-0005-0000-0000-0000376C0000}"/>
    <cellStyle name="40% - Accent5 2 2 2 2 4 2 3" xfId="27697" xr:uid="{00000000-0005-0000-0000-0000386C0000}"/>
    <cellStyle name="40% - Accent5 2 2 2 2 4 3" xfId="12822" xr:uid="{00000000-0005-0000-0000-0000396C0000}"/>
    <cellStyle name="40% - Accent5 2 2 2 2 4 3 2" xfId="32654" xr:uid="{00000000-0005-0000-0000-00003A6C0000}"/>
    <cellStyle name="40% - Accent5 2 2 2 2 4 4" xfId="22740" xr:uid="{00000000-0005-0000-0000-00003B6C0000}"/>
    <cellStyle name="40% - Accent5 2 2 2 2 5" xfId="2234" xr:uid="{00000000-0005-0000-0000-00003C6C0000}"/>
    <cellStyle name="40% - Accent5 2 2 2 2 5 2" xfId="7201" xr:uid="{00000000-0005-0000-0000-00003D6C0000}"/>
    <cellStyle name="40% - Accent5 2 2 2 2 5 2 2" xfId="17115" xr:uid="{00000000-0005-0000-0000-00003E6C0000}"/>
    <cellStyle name="40% - Accent5 2 2 2 2 5 2 2 2" xfId="36947" xr:uid="{00000000-0005-0000-0000-00003F6C0000}"/>
    <cellStyle name="40% - Accent5 2 2 2 2 5 2 3" xfId="27033" xr:uid="{00000000-0005-0000-0000-0000406C0000}"/>
    <cellStyle name="40% - Accent5 2 2 2 2 5 3" xfId="12158" xr:uid="{00000000-0005-0000-0000-0000416C0000}"/>
    <cellStyle name="40% - Accent5 2 2 2 2 5 3 2" xfId="31990" xr:uid="{00000000-0005-0000-0000-0000426C0000}"/>
    <cellStyle name="40% - Accent5 2 2 2 2 5 4" xfId="22076" xr:uid="{00000000-0005-0000-0000-0000436C0000}"/>
    <cellStyle name="40% - Accent5 2 2 2 2 6" xfId="886" xr:uid="{00000000-0005-0000-0000-0000446C0000}"/>
    <cellStyle name="40% - Accent5 2 2 2 2 6 2" xfId="5863" xr:uid="{00000000-0005-0000-0000-0000456C0000}"/>
    <cellStyle name="40% - Accent5 2 2 2 2 6 2 2" xfId="15777" xr:uid="{00000000-0005-0000-0000-0000466C0000}"/>
    <cellStyle name="40% - Accent5 2 2 2 2 6 2 2 2" xfId="35609" xr:uid="{00000000-0005-0000-0000-0000476C0000}"/>
    <cellStyle name="40% - Accent5 2 2 2 2 6 2 3" xfId="25695" xr:uid="{00000000-0005-0000-0000-0000486C0000}"/>
    <cellStyle name="40% - Accent5 2 2 2 2 6 3" xfId="10820" xr:uid="{00000000-0005-0000-0000-0000496C0000}"/>
    <cellStyle name="40% - Accent5 2 2 2 2 6 3 2" xfId="30652" xr:uid="{00000000-0005-0000-0000-00004A6C0000}"/>
    <cellStyle name="40% - Accent5 2 2 2 2 6 4" xfId="20738" xr:uid="{00000000-0005-0000-0000-00004B6C0000}"/>
    <cellStyle name="40% - Accent5 2 2 2 2 7" xfId="4188" xr:uid="{00000000-0005-0000-0000-00004C6C0000}"/>
    <cellStyle name="40% - Accent5 2 2 2 2 7 2" xfId="9145" xr:uid="{00000000-0005-0000-0000-00004D6C0000}"/>
    <cellStyle name="40% - Accent5 2 2 2 2 7 2 2" xfId="19059" xr:uid="{00000000-0005-0000-0000-00004E6C0000}"/>
    <cellStyle name="40% - Accent5 2 2 2 2 7 2 2 2" xfId="38891" xr:uid="{00000000-0005-0000-0000-00004F6C0000}"/>
    <cellStyle name="40% - Accent5 2 2 2 2 7 2 3" xfId="28977" xr:uid="{00000000-0005-0000-0000-0000506C0000}"/>
    <cellStyle name="40% - Accent5 2 2 2 2 7 3" xfId="14102" xr:uid="{00000000-0005-0000-0000-0000516C0000}"/>
    <cellStyle name="40% - Accent5 2 2 2 2 7 3 2" xfId="33934" xr:uid="{00000000-0005-0000-0000-0000526C0000}"/>
    <cellStyle name="40% - Accent5 2 2 2 2 7 4" xfId="24020" xr:uid="{00000000-0005-0000-0000-0000536C0000}"/>
    <cellStyle name="40% - Accent5 2 2 2 2 8" xfId="4746" xr:uid="{00000000-0005-0000-0000-0000546C0000}"/>
    <cellStyle name="40% - Accent5 2 2 2 2 8 2" xfId="9703" xr:uid="{00000000-0005-0000-0000-0000556C0000}"/>
    <cellStyle name="40% - Accent5 2 2 2 2 8 2 2" xfId="19617" xr:uid="{00000000-0005-0000-0000-0000566C0000}"/>
    <cellStyle name="40% - Accent5 2 2 2 2 8 2 2 2" xfId="39449" xr:uid="{00000000-0005-0000-0000-0000576C0000}"/>
    <cellStyle name="40% - Accent5 2 2 2 2 8 2 3" xfId="29535" xr:uid="{00000000-0005-0000-0000-0000586C0000}"/>
    <cellStyle name="40% - Accent5 2 2 2 2 8 3" xfId="14660" xr:uid="{00000000-0005-0000-0000-0000596C0000}"/>
    <cellStyle name="40% - Accent5 2 2 2 2 8 3 2" xfId="34492" xr:uid="{00000000-0005-0000-0000-00005A6C0000}"/>
    <cellStyle name="40% - Accent5 2 2 2 2 8 4" xfId="24578" xr:uid="{00000000-0005-0000-0000-00005B6C0000}"/>
    <cellStyle name="40% - Accent5 2 2 2 2 9" xfId="5304" xr:uid="{00000000-0005-0000-0000-00005C6C0000}"/>
    <cellStyle name="40% - Accent5 2 2 2 2 9 2" xfId="15218" xr:uid="{00000000-0005-0000-0000-00005D6C0000}"/>
    <cellStyle name="40% - Accent5 2 2 2 2 9 2 2" xfId="35050" xr:uid="{00000000-0005-0000-0000-00005E6C0000}"/>
    <cellStyle name="40% - Accent5 2 2 2 2 9 3" xfId="25136" xr:uid="{00000000-0005-0000-0000-00005F6C0000}"/>
    <cellStyle name="40% - Accent5 2 2 2 3" xfId="466" xr:uid="{00000000-0005-0000-0000-0000606C0000}"/>
    <cellStyle name="40% - Accent5 2 2 2 3 10" xfId="20319" xr:uid="{00000000-0005-0000-0000-0000616C0000}"/>
    <cellStyle name="40% - Accent5 2 2 2 3 2" xfId="1690" xr:uid="{00000000-0005-0000-0000-0000626C0000}"/>
    <cellStyle name="40% - Accent5 2 2 2 3 2 2" xfId="3703" xr:uid="{00000000-0005-0000-0000-0000636C0000}"/>
    <cellStyle name="40% - Accent5 2 2 2 3 2 2 2" xfId="8660" xr:uid="{00000000-0005-0000-0000-0000646C0000}"/>
    <cellStyle name="40% - Accent5 2 2 2 3 2 2 2 2" xfId="18574" xr:uid="{00000000-0005-0000-0000-0000656C0000}"/>
    <cellStyle name="40% - Accent5 2 2 2 3 2 2 2 2 2" xfId="38406" xr:uid="{00000000-0005-0000-0000-0000666C0000}"/>
    <cellStyle name="40% - Accent5 2 2 2 3 2 2 2 3" xfId="28492" xr:uid="{00000000-0005-0000-0000-0000676C0000}"/>
    <cellStyle name="40% - Accent5 2 2 2 3 2 2 3" xfId="13617" xr:uid="{00000000-0005-0000-0000-0000686C0000}"/>
    <cellStyle name="40% - Accent5 2 2 2 3 2 2 3 2" xfId="33449" xr:uid="{00000000-0005-0000-0000-0000696C0000}"/>
    <cellStyle name="40% - Accent5 2 2 2 3 2 2 4" xfId="23535" xr:uid="{00000000-0005-0000-0000-00006A6C0000}"/>
    <cellStyle name="40% - Accent5 2 2 2 3 2 3" xfId="6658" xr:uid="{00000000-0005-0000-0000-00006B6C0000}"/>
    <cellStyle name="40% - Accent5 2 2 2 3 2 3 2" xfId="16572" xr:uid="{00000000-0005-0000-0000-00006C6C0000}"/>
    <cellStyle name="40% - Accent5 2 2 2 3 2 3 2 2" xfId="36404" xr:uid="{00000000-0005-0000-0000-00006D6C0000}"/>
    <cellStyle name="40% - Accent5 2 2 2 3 2 3 3" xfId="26490" xr:uid="{00000000-0005-0000-0000-00006E6C0000}"/>
    <cellStyle name="40% - Accent5 2 2 2 3 2 4" xfId="11615" xr:uid="{00000000-0005-0000-0000-00006F6C0000}"/>
    <cellStyle name="40% - Accent5 2 2 2 3 2 4 2" xfId="31447" xr:uid="{00000000-0005-0000-0000-0000706C0000}"/>
    <cellStyle name="40% - Accent5 2 2 2 3 2 5" xfId="21533" xr:uid="{00000000-0005-0000-0000-0000716C0000}"/>
    <cellStyle name="40% - Accent5 2 2 2 3 3" xfId="3048" xr:uid="{00000000-0005-0000-0000-0000726C0000}"/>
    <cellStyle name="40% - Accent5 2 2 2 3 3 2" xfId="8005" xr:uid="{00000000-0005-0000-0000-0000736C0000}"/>
    <cellStyle name="40% - Accent5 2 2 2 3 3 2 2" xfId="17919" xr:uid="{00000000-0005-0000-0000-0000746C0000}"/>
    <cellStyle name="40% - Accent5 2 2 2 3 3 2 2 2" xfId="37751" xr:uid="{00000000-0005-0000-0000-0000756C0000}"/>
    <cellStyle name="40% - Accent5 2 2 2 3 3 2 3" xfId="27837" xr:uid="{00000000-0005-0000-0000-0000766C0000}"/>
    <cellStyle name="40% - Accent5 2 2 2 3 3 3" xfId="12962" xr:uid="{00000000-0005-0000-0000-0000776C0000}"/>
    <cellStyle name="40% - Accent5 2 2 2 3 3 3 2" xfId="32794" xr:uid="{00000000-0005-0000-0000-0000786C0000}"/>
    <cellStyle name="40% - Accent5 2 2 2 3 3 4" xfId="22880" xr:uid="{00000000-0005-0000-0000-0000796C0000}"/>
    <cellStyle name="40% - Accent5 2 2 2 3 4" xfId="2413" xr:uid="{00000000-0005-0000-0000-00007A6C0000}"/>
    <cellStyle name="40% - Accent5 2 2 2 3 4 2" xfId="7380" xr:uid="{00000000-0005-0000-0000-00007B6C0000}"/>
    <cellStyle name="40% - Accent5 2 2 2 3 4 2 2" xfId="17294" xr:uid="{00000000-0005-0000-0000-00007C6C0000}"/>
    <cellStyle name="40% - Accent5 2 2 2 3 4 2 2 2" xfId="37126" xr:uid="{00000000-0005-0000-0000-00007D6C0000}"/>
    <cellStyle name="40% - Accent5 2 2 2 3 4 2 3" xfId="27212" xr:uid="{00000000-0005-0000-0000-00007E6C0000}"/>
    <cellStyle name="40% - Accent5 2 2 2 3 4 3" xfId="12337" xr:uid="{00000000-0005-0000-0000-00007F6C0000}"/>
    <cellStyle name="40% - Accent5 2 2 2 3 4 3 2" xfId="32169" xr:uid="{00000000-0005-0000-0000-0000806C0000}"/>
    <cellStyle name="40% - Accent5 2 2 2 3 4 4" xfId="22255" xr:uid="{00000000-0005-0000-0000-0000816C0000}"/>
    <cellStyle name="40% - Accent5 2 2 2 3 5" xfId="1027" xr:uid="{00000000-0005-0000-0000-0000826C0000}"/>
    <cellStyle name="40% - Accent5 2 2 2 3 5 2" xfId="6003" xr:uid="{00000000-0005-0000-0000-0000836C0000}"/>
    <cellStyle name="40% - Accent5 2 2 2 3 5 2 2" xfId="15917" xr:uid="{00000000-0005-0000-0000-0000846C0000}"/>
    <cellStyle name="40% - Accent5 2 2 2 3 5 2 2 2" xfId="35749" xr:uid="{00000000-0005-0000-0000-0000856C0000}"/>
    <cellStyle name="40% - Accent5 2 2 2 3 5 2 3" xfId="25835" xr:uid="{00000000-0005-0000-0000-0000866C0000}"/>
    <cellStyle name="40% - Accent5 2 2 2 3 5 3" xfId="10960" xr:uid="{00000000-0005-0000-0000-0000876C0000}"/>
    <cellStyle name="40% - Accent5 2 2 2 3 5 3 2" xfId="30792" xr:uid="{00000000-0005-0000-0000-0000886C0000}"/>
    <cellStyle name="40% - Accent5 2 2 2 3 5 4" xfId="20878" xr:uid="{00000000-0005-0000-0000-0000896C0000}"/>
    <cellStyle name="40% - Accent5 2 2 2 3 6" xfId="4328" xr:uid="{00000000-0005-0000-0000-00008A6C0000}"/>
    <cellStyle name="40% - Accent5 2 2 2 3 6 2" xfId="9285" xr:uid="{00000000-0005-0000-0000-00008B6C0000}"/>
    <cellStyle name="40% - Accent5 2 2 2 3 6 2 2" xfId="19199" xr:uid="{00000000-0005-0000-0000-00008C6C0000}"/>
    <cellStyle name="40% - Accent5 2 2 2 3 6 2 2 2" xfId="39031" xr:uid="{00000000-0005-0000-0000-00008D6C0000}"/>
    <cellStyle name="40% - Accent5 2 2 2 3 6 2 3" xfId="29117" xr:uid="{00000000-0005-0000-0000-00008E6C0000}"/>
    <cellStyle name="40% - Accent5 2 2 2 3 6 3" xfId="14242" xr:uid="{00000000-0005-0000-0000-00008F6C0000}"/>
    <cellStyle name="40% - Accent5 2 2 2 3 6 3 2" xfId="34074" xr:uid="{00000000-0005-0000-0000-0000906C0000}"/>
    <cellStyle name="40% - Accent5 2 2 2 3 6 4" xfId="24160" xr:uid="{00000000-0005-0000-0000-0000916C0000}"/>
    <cellStyle name="40% - Accent5 2 2 2 3 7" xfId="4886" xr:uid="{00000000-0005-0000-0000-0000926C0000}"/>
    <cellStyle name="40% - Accent5 2 2 2 3 7 2" xfId="9843" xr:uid="{00000000-0005-0000-0000-0000936C0000}"/>
    <cellStyle name="40% - Accent5 2 2 2 3 7 2 2" xfId="19757" xr:uid="{00000000-0005-0000-0000-0000946C0000}"/>
    <cellStyle name="40% - Accent5 2 2 2 3 7 2 2 2" xfId="39589" xr:uid="{00000000-0005-0000-0000-0000956C0000}"/>
    <cellStyle name="40% - Accent5 2 2 2 3 7 2 3" xfId="29675" xr:uid="{00000000-0005-0000-0000-0000966C0000}"/>
    <cellStyle name="40% - Accent5 2 2 2 3 7 3" xfId="14800" xr:uid="{00000000-0005-0000-0000-0000976C0000}"/>
    <cellStyle name="40% - Accent5 2 2 2 3 7 3 2" xfId="34632" xr:uid="{00000000-0005-0000-0000-0000986C0000}"/>
    <cellStyle name="40% - Accent5 2 2 2 3 7 4" xfId="24718" xr:uid="{00000000-0005-0000-0000-0000996C0000}"/>
    <cellStyle name="40% - Accent5 2 2 2 3 8" xfId="5444" xr:uid="{00000000-0005-0000-0000-00009A6C0000}"/>
    <cellStyle name="40% - Accent5 2 2 2 3 8 2" xfId="15358" xr:uid="{00000000-0005-0000-0000-00009B6C0000}"/>
    <cellStyle name="40% - Accent5 2 2 2 3 8 2 2" xfId="35190" xr:uid="{00000000-0005-0000-0000-00009C6C0000}"/>
    <cellStyle name="40% - Accent5 2 2 2 3 8 3" xfId="25276" xr:uid="{00000000-0005-0000-0000-00009D6C0000}"/>
    <cellStyle name="40% - Accent5 2 2 2 3 9" xfId="10401" xr:uid="{00000000-0005-0000-0000-00009E6C0000}"/>
    <cellStyle name="40% - Accent5 2 2 2 3 9 2" xfId="30233" xr:uid="{00000000-0005-0000-0000-00009F6C0000}"/>
    <cellStyle name="40% - Accent5 2 2 2 4" xfId="1331" xr:uid="{00000000-0005-0000-0000-0000A06C0000}"/>
    <cellStyle name="40% - Accent5 2 2 2 4 2" xfId="3344" xr:uid="{00000000-0005-0000-0000-0000A16C0000}"/>
    <cellStyle name="40% - Accent5 2 2 2 4 2 2" xfId="8301" xr:uid="{00000000-0005-0000-0000-0000A26C0000}"/>
    <cellStyle name="40% - Accent5 2 2 2 4 2 2 2" xfId="18215" xr:uid="{00000000-0005-0000-0000-0000A36C0000}"/>
    <cellStyle name="40% - Accent5 2 2 2 4 2 2 2 2" xfId="38047" xr:uid="{00000000-0005-0000-0000-0000A46C0000}"/>
    <cellStyle name="40% - Accent5 2 2 2 4 2 2 3" xfId="28133" xr:uid="{00000000-0005-0000-0000-0000A56C0000}"/>
    <cellStyle name="40% - Accent5 2 2 2 4 2 3" xfId="13258" xr:uid="{00000000-0005-0000-0000-0000A66C0000}"/>
    <cellStyle name="40% - Accent5 2 2 2 4 2 3 2" xfId="33090" xr:uid="{00000000-0005-0000-0000-0000A76C0000}"/>
    <cellStyle name="40% - Accent5 2 2 2 4 2 4" xfId="23176" xr:uid="{00000000-0005-0000-0000-0000A86C0000}"/>
    <cellStyle name="40% - Accent5 2 2 2 4 3" xfId="6299" xr:uid="{00000000-0005-0000-0000-0000A96C0000}"/>
    <cellStyle name="40% - Accent5 2 2 2 4 3 2" xfId="16213" xr:uid="{00000000-0005-0000-0000-0000AA6C0000}"/>
    <cellStyle name="40% - Accent5 2 2 2 4 3 2 2" xfId="36045" xr:uid="{00000000-0005-0000-0000-0000AB6C0000}"/>
    <cellStyle name="40% - Accent5 2 2 2 4 3 3" xfId="26131" xr:uid="{00000000-0005-0000-0000-0000AC6C0000}"/>
    <cellStyle name="40% - Accent5 2 2 2 4 4" xfId="11256" xr:uid="{00000000-0005-0000-0000-0000AD6C0000}"/>
    <cellStyle name="40% - Accent5 2 2 2 4 4 2" xfId="31088" xr:uid="{00000000-0005-0000-0000-0000AE6C0000}"/>
    <cellStyle name="40% - Accent5 2 2 2 4 5" xfId="21174" xr:uid="{00000000-0005-0000-0000-0000AF6C0000}"/>
    <cellStyle name="40% - Accent5 2 2 2 5" xfId="2766" xr:uid="{00000000-0005-0000-0000-0000B06C0000}"/>
    <cellStyle name="40% - Accent5 2 2 2 5 2" xfId="7726" xr:uid="{00000000-0005-0000-0000-0000B16C0000}"/>
    <cellStyle name="40% - Accent5 2 2 2 5 2 2" xfId="17640" xr:uid="{00000000-0005-0000-0000-0000B26C0000}"/>
    <cellStyle name="40% - Accent5 2 2 2 5 2 2 2" xfId="37472" xr:uid="{00000000-0005-0000-0000-0000B36C0000}"/>
    <cellStyle name="40% - Accent5 2 2 2 5 2 3" xfId="27558" xr:uid="{00000000-0005-0000-0000-0000B46C0000}"/>
    <cellStyle name="40% - Accent5 2 2 2 5 3" xfId="12683" xr:uid="{00000000-0005-0000-0000-0000B56C0000}"/>
    <cellStyle name="40% - Accent5 2 2 2 5 3 2" xfId="32515" xr:uid="{00000000-0005-0000-0000-0000B66C0000}"/>
    <cellStyle name="40% - Accent5 2 2 2 5 4" xfId="22601" xr:uid="{00000000-0005-0000-0000-0000B76C0000}"/>
    <cellStyle name="40% - Accent5 2 2 2 6" xfId="2054" xr:uid="{00000000-0005-0000-0000-0000B86C0000}"/>
    <cellStyle name="40% - Accent5 2 2 2 6 2" xfId="7021" xr:uid="{00000000-0005-0000-0000-0000B96C0000}"/>
    <cellStyle name="40% - Accent5 2 2 2 6 2 2" xfId="16935" xr:uid="{00000000-0005-0000-0000-0000BA6C0000}"/>
    <cellStyle name="40% - Accent5 2 2 2 6 2 2 2" xfId="36767" xr:uid="{00000000-0005-0000-0000-0000BB6C0000}"/>
    <cellStyle name="40% - Accent5 2 2 2 6 2 3" xfId="26853" xr:uid="{00000000-0005-0000-0000-0000BC6C0000}"/>
    <cellStyle name="40% - Accent5 2 2 2 6 3" xfId="11978" xr:uid="{00000000-0005-0000-0000-0000BD6C0000}"/>
    <cellStyle name="40% - Accent5 2 2 2 6 3 2" xfId="31810" xr:uid="{00000000-0005-0000-0000-0000BE6C0000}"/>
    <cellStyle name="40% - Accent5 2 2 2 6 4" xfId="21896" xr:uid="{00000000-0005-0000-0000-0000BF6C0000}"/>
    <cellStyle name="40% - Accent5 2 2 2 7" xfId="747" xr:uid="{00000000-0005-0000-0000-0000C06C0000}"/>
    <cellStyle name="40% - Accent5 2 2 2 7 2" xfId="5724" xr:uid="{00000000-0005-0000-0000-0000C16C0000}"/>
    <cellStyle name="40% - Accent5 2 2 2 7 2 2" xfId="15638" xr:uid="{00000000-0005-0000-0000-0000C26C0000}"/>
    <cellStyle name="40% - Accent5 2 2 2 7 2 2 2" xfId="35470" xr:uid="{00000000-0005-0000-0000-0000C36C0000}"/>
    <cellStyle name="40% - Accent5 2 2 2 7 2 3" xfId="25556" xr:uid="{00000000-0005-0000-0000-0000C46C0000}"/>
    <cellStyle name="40% - Accent5 2 2 2 7 3" xfId="10681" xr:uid="{00000000-0005-0000-0000-0000C56C0000}"/>
    <cellStyle name="40% - Accent5 2 2 2 7 3 2" xfId="30513" xr:uid="{00000000-0005-0000-0000-0000C66C0000}"/>
    <cellStyle name="40% - Accent5 2 2 2 7 4" xfId="20599" xr:uid="{00000000-0005-0000-0000-0000C76C0000}"/>
    <cellStyle name="40% - Accent5 2 2 2 8" xfId="4049" xr:uid="{00000000-0005-0000-0000-0000C86C0000}"/>
    <cellStyle name="40% - Accent5 2 2 2 8 2" xfId="9006" xr:uid="{00000000-0005-0000-0000-0000C96C0000}"/>
    <cellStyle name="40% - Accent5 2 2 2 8 2 2" xfId="18920" xr:uid="{00000000-0005-0000-0000-0000CA6C0000}"/>
    <cellStyle name="40% - Accent5 2 2 2 8 2 2 2" xfId="38752" xr:uid="{00000000-0005-0000-0000-0000CB6C0000}"/>
    <cellStyle name="40% - Accent5 2 2 2 8 2 3" xfId="28838" xr:uid="{00000000-0005-0000-0000-0000CC6C0000}"/>
    <cellStyle name="40% - Accent5 2 2 2 8 3" xfId="13963" xr:uid="{00000000-0005-0000-0000-0000CD6C0000}"/>
    <cellStyle name="40% - Accent5 2 2 2 8 3 2" xfId="33795" xr:uid="{00000000-0005-0000-0000-0000CE6C0000}"/>
    <cellStyle name="40% - Accent5 2 2 2 8 4" xfId="23881" xr:uid="{00000000-0005-0000-0000-0000CF6C0000}"/>
    <cellStyle name="40% - Accent5 2 2 2 9" xfId="4607" xr:uid="{00000000-0005-0000-0000-0000D06C0000}"/>
    <cellStyle name="40% - Accent5 2 2 2 9 2" xfId="9564" xr:uid="{00000000-0005-0000-0000-0000D16C0000}"/>
    <cellStyle name="40% - Accent5 2 2 2 9 2 2" xfId="19478" xr:uid="{00000000-0005-0000-0000-0000D26C0000}"/>
    <cellStyle name="40% - Accent5 2 2 2 9 2 2 2" xfId="39310" xr:uid="{00000000-0005-0000-0000-0000D36C0000}"/>
    <cellStyle name="40% - Accent5 2 2 2 9 2 3" xfId="29396" xr:uid="{00000000-0005-0000-0000-0000D46C0000}"/>
    <cellStyle name="40% - Accent5 2 2 2 9 3" xfId="14521" xr:uid="{00000000-0005-0000-0000-0000D56C0000}"/>
    <cellStyle name="40% - Accent5 2 2 2 9 3 2" xfId="34353" xr:uid="{00000000-0005-0000-0000-0000D66C0000}"/>
    <cellStyle name="40% - Accent5 2 2 2 9 4" xfId="24439" xr:uid="{00000000-0005-0000-0000-0000D76C0000}"/>
    <cellStyle name="40% - Accent5 2 2 3" xfId="257" xr:uid="{00000000-0005-0000-0000-0000D86C0000}"/>
    <cellStyle name="40% - Accent5 2 2 3 10" xfId="10195" xr:uid="{00000000-0005-0000-0000-0000D96C0000}"/>
    <cellStyle name="40% - Accent5 2 2 3 10 2" xfId="30027" xr:uid="{00000000-0005-0000-0000-0000DA6C0000}"/>
    <cellStyle name="40% - Accent5 2 2 3 11" xfId="20113" xr:uid="{00000000-0005-0000-0000-0000DB6C0000}"/>
    <cellStyle name="40% - Accent5 2 2 3 2" xfId="539" xr:uid="{00000000-0005-0000-0000-0000DC6C0000}"/>
    <cellStyle name="40% - Accent5 2 2 3 2 10" xfId="20392" xr:uid="{00000000-0005-0000-0000-0000DD6C0000}"/>
    <cellStyle name="40% - Accent5 2 2 3 2 2" xfId="1780" xr:uid="{00000000-0005-0000-0000-0000DE6C0000}"/>
    <cellStyle name="40% - Accent5 2 2 3 2 2 2" xfId="3793" xr:uid="{00000000-0005-0000-0000-0000DF6C0000}"/>
    <cellStyle name="40% - Accent5 2 2 3 2 2 2 2" xfId="8750" xr:uid="{00000000-0005-0000-0000-0000E06C0000}"/>
    <cellStyle name="40% - Accent5 2 2 3 2 2 2 2 2" xfId="18664" xr:uid="{00000000-0005-0000-0000-0000E16C0000}"/>
    <cellStyle name="40% - Accent5 2 2 3 2 2 2 2 2 2" xfId="38496" xr:uid="{00000000-0005-0000-0000-0000E26C0000}"/>
    <cellStyle name="40% - Accent5 2 2 3 2 2 2 2 3" xfId="28582" xr:uid="{00000000-0005-0000-0000-0000E36C0000}"/>
    <cellStyle name="40% - Accent5 2 2 3 2 2 2 3" xfId="13707" xr:uid="{00000000-0005-0000-0000-0000E46C0000}"/>
    <cellStyle name="40% - Accent5 2 2 3 2 2 2 3 2" xfId="33539" xr:uid="{00000000-0005-0000-0000-0000E56C0000}"/>
    <cellStyle name="40% - Accent5 2 2 3 2 2 2 4" xfId="23625" xr:uid="{00000000-0005-0000-0000-0000E66C0000}"/>
    <cellStyle name="40% - Accent5 2 2 3 2 2 3" xfId="6748" xr:uid="{00000000-0005-0000-0000-0000E76C0000}"/>
    <cellStyle name="40% - Accent5 2 2 3 2 2 3 2" xfId="16662" xr:uid="{00000000-0005-0000-0000-0000E86C0000}"/>
    <cellStyle name="40% - Accent5 2 2 3 2 2 3 2 2" xfId="36494" xr:uid="{00000000-0005-0000-0000-0000E96C0000}"/>
    <cellStyle name="40% - Accent5 2 2 3 2 2 3 3" xfId="26580" xr:uid="{00000000-0005-0000-0000-0000EA6C0000}"/>
    <cellStyle name="40% - Accent5 2 2 3 2 2 4" xfId="11705" xr:uid="{00000000-0005-0000-0000-0000EB6C0000}"/>
    <cellStyle name="40% - Accent5 2 2 3 2 2 4 2" xfId="31537" xr:uid="{00000000-0005-0000-0000-0000EC6C0000}"/>
    <cellStyle name="40% - Accent5 2 2 3 2 2 5" xfId="21623" xr:uid="{00000000-0005-0000-0000-0000ED6C0000}"/>
    <cellStyle name="40% - Accent5 2 2 3 2 3" xfId="3121" xr:uid="{00000000-0005-0000-0000-0000EE6C0000}"/>
    <cellStyle name="40% - Accent5 2 2 3 2 3 2" xfId="8078" xr:uid="{00000000-0005-0000-0000-0000EF6C0000}"/>
    <cellStyle name="40% - Accent5 2 2 3 2 3 2 2" xfId="17992" xr:uid="{00000000-0005-0000-0000-0000F06C0000}"/>
    <cellStyle name="40% - Accent5 2 2 3 2 3 2 2 2" xfId="37824" xr:uid="{00000000-0005-0000-0000-0000F16C0000}"/>
    <cellStyle name="40% - Accent5 2 2 3 2 3 2 3" xfId="27910" xr:uid="{00000000-0005-0000-0000-0000F26C0000}"/>
    <cellStyle name="40% - Accent5 2 2 3 2 3 3" xfId="13035" xr:uid="{00000000-0005-0000-0000-0000F36C0000}"/>
    <cellStyle name="40% - Accent5 2 2 3 2 3 3 2" xfId="32867" xr:uid="{00000000-0005-0000-0000-0000F46C0000}"/>
    <cellStyle name="40% - Accent5 2 2 3 2 3 4" xfId="22953" xr:uid="{00000000-0005-0000-0000-0000F56C0000}"/>
    <cellStyle name="40% - Accent5 2 2 3 2 4" xfId="2503" xr:uid="{00000000-0005-0000-0000-0000F66C0000}"/>
    <cellStyle name="40% - Accent5 2 2 3 2 4 2" xfId="7470" xr:uid="{00000000-0005-0000-0000-0000F76C0000}"/>
    <cellStyle name="40% - Accent5 2 2 3 2 4 2 2" xfId="17384" xr:uid="{00000000-0005-0000-0000-0000F86C0000}"/>
    <cellStyle name="40% - Accent5 2 2 3 2 4 2 2 2" xfId="37216" xr:uid="{00000000-0005-0000-0000-0000F96C0000}"/>
    <cellStyle name="40% - Accent5 2 2 3 2 4 2 3" xfId="27302" xr:uid="{00000000-0005-0000-0000-0000FA6C0000}"/>
    <cellStyle name="40% - Accent5 2 2 3 2 4 3" xfId="12427" xr:uid="{00000000-0005-0000-0000-0000FB6C0000}"/>
    <cellStyle name="40% - Accent5 2 2 3 2 4 3 2" xfId="32259" xr:uid="{00000000-0005-0000-0000-0000FC6C0000}"/>
    <cellStyle name="40% - Accent5 2 2 3 2 4 4" xfId="22345" xr:uid="{00000000-0005-0000-0000-0000FD6C0000}"/>
    <cellStyle name="40% - Accent5 2 2 3 2 5" xfId="1100" xr:uid="{00000000-0005-0000-0000-0000FE6C0000}"/>
    <cellStyle name="40% - Accent5 2 2 3 2 5 2" xfId="6076" xr:uid="{00000000-0005-0000-0000-0000FF6C0000}"/>
    <cellStyle name="40% - Accent5 2 2 3 2 5 2 2" xfId="15990" xr:uid="{00000000-0005-0000-0000-0000006D0000}"/>
    <cellStyle name="40% - Accent5 2 2 3 2 5 2 2 2" xfId="35822" xr:uid="{00000000-0005-0000-0000-0000016D0000}"/>
    <cellStyle name="40% - Accent5 2 2 3 2 5 2 3" xfId="25908" xr:uid="{00000000-0005-0000-0000-0000026D0000}"/>
    <cellStyle name="40% - Accent5 2 2 3 2 5 3" xfId="11033" xr:uid="{00000000-0005-0000-0000-0000036D0000}"/>
    <cellStyle name="40% - Accent5 2 2 3 2 5 3 2" xfId="30865" xr:uid="{00000000-0005-0000-0000-0000046D0000}"/>
    <cellStyle name="40% - Accent5 2 2 3 2 5 4" xfId="20951" xr:uid="{00000000-0005-0000-0000-0000056D0000}"/>
    <cellStyle name="40% - Accent5 2 2 3 2 6" xfId="4401" xr:uid="{00000000-0005-0000-0000-0000066D0000}"/>
    <cellStyle name="40% - Accent5 2 2 3 2 6 2" xfId="9358" xr:uid="{00000000-0005-0000-0000-0000076D0000}"/>
    <cellStyle name="40% - Accent5 2 2 3 2 6 2 2" xfId="19272" xr:uid="{00000000-0005-0000-0000-0000086D0000}"/>
    <cellStyle name="40% - Accent5 2 2 3 2 6 2 2 2" xfId="39104" xr:uid="{00000000-0005-0000-0000-0000096D0000}"/>
    <cellStyle name="40% - Accent5 2 2 3 2 6 2 3" xfId="29190" xr:uid="{00000000-0005-0000-0000-00000A6D0000}"/>
    <cellStyle name="40% - Accent5 2 2 3 2 6 3" xfId="14315" xr:uid="{00000000-0005-0000-0000-00000B6D0000}"/>
    <cellStyle name="40% - Accent5 2 2 3 2 6 3 2" xfId="34147" xr:uid="{00000000-0005-0000-0000-00000C6D0000}"/>
    <cellStyle name="40% - Accent5 2 2 3 2 6 4" xfId="24233" xr:uid="{00000000-0005-0000-0000-00000D6D0000}"/>
    <cellStyle name="40% - Accent5 2 2 3 2 7" xfId="4959" xr:uid="{00000000-0005-0000-0000-00000E6D0000}"/>
    <cellStyle name="40% - Accent5 2 2 3 2 7 2" xfId="9916" xr:uid="{00000000-0005-0000-0000-00000F6D0000}"/>
    <cellStyle name="40% - Accent5 2 2 3 2 7 2 2" xfId="19830" xr:uid="{00000000-0005-0000-0000-0000106D0000}"/>
    <cellStyle name="40% - Accent5 2 2 3 2 7 2 2 2" xfId="39662" xr:uid="{00000000-0005-0000-0000-0000116D0000}"/>
    <cellStyle name="40% - Accent5 2 2 3 2 7 2 3" xfId="29748" xr:uid="{00000000-0005-0000-0000-0000126D0000}"/>
    <cellStyle name="40% - Accent5 2 2 3 2 7 3" xfId="14873" xr:uid="{00000000-0005-0000-0000-0000136D0000}"/>
    <cellStyle name="40% - Accent5 2 2 3 2 7 3 2" xfId="34705" xr:uid="{00000000-0005-0000-0000-0000146D0000}"/>
    <cellStyle name="40% - Accent5 2 2 3 2 7 4" xfId="24791" xr:uid="{00000000-0005-0000-0000-0000156D0000}"/>
    <cellStyle name="40% - Accent5 2 2 3 2 8" xfId="5517" xr:uid="{00000000-0005-0000-0000-0000166D0000}"/>
    <cellStyle name="40% - Accent5 2 2 3 2 8 2" xfId="15431" xr:uid="{00000000-0005-0000-0000-0000176D0000}"/>
    <cellStyle name="40% - Accent5 2 2 3 2 8 2 2" xfId="35263" xr:uid="{00000000-0005-0000-0000-0000186D0000}"/>
    <cellStyle name="40% - Accent5 2 2 3 2 8 3" xfId="25349" xr:uid="{00000000-0005-0000-0000-0000196D0000}"/>
    <cellStyle name="40% - Accent5 2 2 3 2 9" xfId="10474" xr:uid="{00000000-0005-0000-0000-00001A6D0000}"/>
    <cellStyle name="40% - Accent5 2 2 3 2 9 2" xfId="30306" xr:uid="{00000000-0005-0000-0000-00001B6D0000}"/>
    <cellStyle name="40% - Accent5 2 2 3 3" xfId="1421" xr:uid="{00000000-0005-0000-0000-00001C6D0000}"/>
    <cellStyle name="40% - Accent5 2 2 3 3 2" xfId="3434" xr:uid="{00000000-0005-0000-0000-00001D6D0000}"/>
    <cellStyle name="40% - Accent5 2 2 3 3 2 2" xfId="8391" xr:uid="{00000000-0005-0000-0000-00001E6D0000}"/>
    <cellStyle name="40% - Accent5 2 2 3 3 2 2 2" xfId="18305" xr:uid="{00000000-0005-0000-0000-00001F6D0000}"/>
    <cellStyle name="40% - Accent5 2 2 3 3 2 2 2 2" xfId="38137" xr:uid="{00000000-0005-0000-0000-0000206D0000}"/>
    <cellStyle name="40% - Accent5 2 2 3 3 2 2 3" xfId="28223" xr:uid="{00000000-0005-0000-0000-0000216D0000}"/>
    <cellStyle name="40% - Accent5 2 2 3 3 2 3" xfId="13348" xr:uid="{00000000-0005-0000-0000-0000226D0000}"/>
    <cellStyle name="40% - Accent5 2 2 3 3 2 3 2" xfId="33180" xr:uid="{00000000-0005-0000-0000-0000236D0000}"/>
    <cellStyle name="40% - Accent5 2 2 3 3 2 4" xfId="23266" xr:uid="{00000000-0005-0000-0000-0000246D0000}"/>
    <cellStyle name="40% - Accent5 2 2 3 3 3" xfId="6389" xr:uid="{00000000-0005-0000-0000-0000256D0000}"/>
    <cellStyle name="40% - Accent5 2 2 3 3 3 2" xfId="16303" xr:uid="{00000000-0005-0000-0000-0000266D0000}"/>
    <cellStyle name="40% - Accent5 2 2 3 3 3 2 2" xfId="36135" xr:uid="{00000000-0005-0000-0000-0000276D0000}"/>
    <cellStyle name="40% - Accent5 2 2 3 3 3 3" xfId="26221" xr:uid="{00000000-0005-0000-0000-0000286D0000}"/>
    <cellStyle name="40% - Accent5 2 2 3 3 4" xfId="11346" xr:uid="{00000000-0005-0000-0000-0000296D0000}"/>
    <cellStyle name="40% - Accent5 2 2 3 3 4 2" xfId="31178" xr:uid="{00000000-0005-0000-0000-00002A6D0000}"/>
    <cellStyle name="40% - Accent5 2 2 3 3 5" xfId="21264" xr:uid="{00000000-0005-0000-0000-00002B6D0000}"/>
    <cellStyle name="40% - Accent5 2 2 3 4" xfId="2840" xr:uid="{00000000-0005-0000-0000-00002C6D0000}"/>
    <cellStyle name="40% - Accent5 2 2 3 4 2" xfId="7799" xr:uid="{00000000-0005-0000-0000-00002D6D0000}"/>
    <cellStyle name="40% - Accent5 2 2 3 4 2 2" xfId="17713" xr:uid="{00000000-0005-0000-0000-00002E6D0000}"/>
    <cellStyle name="40% - Accent5 2 2 3 4 2 2 2" xfId="37545" xr:uid="{00000000-0005-0000-0000-00002F6D0000}"/>
    <cellStyle name="40% - Accent5 2 2 3 4 2 3" xfId="27631" xr:uid="{00000000-0005-0000-0000-0000306D0000}"/>
    <cellStyle name="40% - Accent5 2 2 3 4 3" xfId="12756" xr:uid="{00000000-0005-0000-0000-0000316D0000}"/>
    <cellStyle name="40% - Accent5 2 2 3 4 3 2" xfId="32588" xr:uid="{00000000-0005-0000-0000-0000326D0000}"/>
    <cellStyle name="40% - Accent5 2 2 3 4 4" xfId="22674" xr:uid="{00000000-0005-0000-0000-0000336D0000}"/>
    <cellStyle name="40% - Accent5 2 2 3 5" xfId="2144" xr:uid="{00000000-0005-0000-0000-0000346D0000}"/>
    <cellStyle name="40% - Accent5 2 2 3 5 2" xfId="7111" xr:uid="{00000000-0005-0000-0000-0000356D0000}"/>
    <cellStyle name="40% - Accent5 2 2 3 5 2 2" xfId="17025" xr:uid="{00000000-0005-0000-0000-0000366D0000}"/>
    <cellStyle name="40% - Accent5 2 2 3 5 2 2 2" xfId="36857" xr:uid="{00000000-0005-0000-0000-0000376D0000}"/>
    <cellStyle name="40% - Accent5 2 2 3 5 2 3" xfId="26943" xr:uid="{00000000-0005-0000-0000-0000386D0000}"/>
    <cellStyle name="40% - Accent5 2 2 3 5 3" xfId="12068" xr:uid="{00000000-0005-0000-0000-0000396D0000}"/>
    <cellStyle name="40% - Accent5 2 2 3 5 3 2" xfId="31900" xr:uid="{00000000-0005-0000-0000-00003A6D0000}"/>
    <cellStyle name="40% - Accent5 2 2 3 5 4" xfId="21986" xr:uid="{00000000-0005-0000-0000-00003B6D0000}"/>
    <cellStyle name="40% - Accent5 2 2 3 6" xfId="820" xr:uid="{00000000-0005-0000-0000-00003C6D0000}"/>
    <cellStyle name="40% - Accent5 2 2 3 6 2" xfId="5797" xr:uid="{00000000-0005-0000-0000-00003D6D0000}"/>
    <cellStyle name="40% - Accent5 2 2 3 6 2 2" xfId="15711" xr:uid="{00000000-0005-0000-0000-00003E6D0000}"/>
    <cellStyle name="40% - Accent5 2 2 3 6 2 2 2" xfId="35543" xr:uid="{00000000-0005-0000-0000-00003F6D0000}"/>
    <cellStyle name="40% - Accent5 2 2 3 6 2 3" xfId="25629" xr:uid="{00000000-0005-0000-0000-0000406D0000}"/>
    <cellStyle name="40% - Accent5 2 2 3 6 3" xfId="10754" xr:uid="{00000000-0005-0000-0000-0000416D0000}"/>
    <cellStyle name="40% - Accent5 2 2 3 6 3 2" xfId="30586" xr:uid="{00000000-0005-0000-0000-0000426D0000}"/>
    <cellStyle name="40% - Accent5 2 2 3 6 4" xfId="20672" xr:uid="{00000000-0005-0000-0000-0000436D0000}"/>
    <cellStyle name="40% - Accent5 2 2 3 7" xfId="4122" xr:uid="{00000000-0005-0000-0000-0000446D0000}"/>
    <cellStyle name="40% - Accent5 2 2 3 7 2" xfId="9079" xr:uid="{00000000-0005-0000-0000-0000456D0000}"/>
    <cellStyle name="40% - Accent5 2 2 3 7 2 2" xfId="18993" xr:uid="{00000000-0005-0000-0000-0000466D0000}"/>
    <cellStyle name="40% - Accent5 2 2 3 7 2 2 2" xfId="38825" xr:uid="{00000000-0005-0000-0000-0000476D0000}"/>
    <cellStyle name="40% - Accent5 2 2 3 7 2 3" xfId="28911" xr:uid="{00000000-0005-0000-0000-0000486D0000}"/>
    <cellStyle name="40% - Accent5 2 2 3 7 3" xfId="14036" xr:uid="{00000000-0005-0000-0000-0000496D0000}"/>
    <cellStyle name="40% - Accent5 2 2 3 7 3 2" xfId="33868" xr:uid="{00000000-0005-0000-0000-00004A6D0000}"/>
    <cellStyle name="40% - Accent5 2 2 3 7 4" xfId="23954" xr:uid="{00000000-0005-0000-0000-00004B6D0000}"/>
    <cellStyle name="40% - Accent5 2 2 3 8" xfId="4680" xr:uid="{00000000-0005-0000-0000-00004C6D0000}"/>
    <cellStyle name="40% - Accent5 2 2 3 8 2" xfId="9637" xr:uid="{00000000-0005-0000-0000-00004D6D0000}"/>
    <cellStyle name="40% - Accent5 2 2 3 8 2 2" xfId="19551" xr:uid="{00000000-0005-0000-0000-00004E6D0000}"/>
    <cellStyle name="40% - Accent5 2 2 3 8 2 2 2" xfId="39383" xr:uid="{00000000-0005-0000-0000-00004F6D0000}"/>
    <cellStyle name="40% - Accent5 2 2 3 8 2 3" xfId="29469" xr:uid="{00000000-0005-0000-0000-0000506D0000}"/>
    <cellStyle name="40% - Accent5 2 2 3 8 3" xfId="14594" xr:uid="{00000000-0005-0000-0000-0000516D0000}"/>
    <cellStyle name="40% - Accent5 2 2 3 8 3 2" xfId="34426" xr:uid="{00000000-0005-0000-0000-0000526D0000}"/>
    <cellStyle name="40% - Accent5 2 2 3 8 4" xfId="24512" xr:uid="{00000000-0005-0000-0000-0000536D0000}"/>
    <cellStyle name="40% - Accent5 2 2 3 9" xfId="5238" xr:uid="{00000000-0005-0000-0000-0000546D0000}"/>
    <cellStyle name="40% - Accent5 2 2 3 9 2" xfId="15152" xr:uid="{00000000-0005-0000-0000-0000556D0000}"/>
    <cellStyle name="40% - Accent5 2 2 3 9 2 2" xfId="34984" xr:uid="{00000000-0005-0000-0000-0000566D0000}"/>
    <cellStyle name="40% - Accent5 2 2 3 9 3" xfId="25070" xr:uid="{00000000-0005-0000-0000-0000576D0000}"/>
    <cellStyle name="40% - Accent5 2 2 4" xfId="400" xr:uid="{00000000-0005-0000-0000-0000586D0000}"/>
    <cellStyle name="40% - Accent5 2 2 4 10" xfId="20253" xr:uid="{00000000-0005-0000-0000-0000596D0000}"/>
    <cellStyle name="40% - Accent5 2 2 4 2" xfId="1600" xr:uid="{00000000-0005-0000-0000-00005A6D0000}"/>
    <cellStyle name="40% - Accent5 2 2 4 2 2" xfId="3613" xr:uid="{00000000-0005-0000-0000-00005B6D0000}"/>
    <cellStyle name="40% - Accent5 2 2 4 2 2 2" xfId="8570" xr:uid="{00000000-0005-0000-0000-00005C6D0000}"/>
    <cellStyle name="40% - Accent5 2 2 4 2 2 2 2" xfId="18484" xr:uid="{00000000-0005-0000-0000-00005D6D0000}"/>
    <cellStyle name="40% - Accent5 2 2 4 2 2 2 2 2" xfId="38316" xr:uid="{00000000-0005-0000-0000-00005E6D0000}"/>
    <cellStyle name="40% - Accent5 2 2 4 2 2 2 3" xfId="28402" xr:uid="{00000000-0005-0000-0000-00005F6D0000}"/>
    <cellStyle name="40% - Accent5 2 2 4 2 2 3" xfId="13527" xr:uid="{00000000-0005-0000-0000-0000606D0000}"/>
    <cellStyle name="40% - Accent5 2 2 4 2 2 3 2" xfId="33359" xr:uid="{00000000-0005-0000-0000-0000616D0000}"/>
    <cellStyle name="40% - Accent5 2 2 4 2 2 4" xfId="23445" xr:uid="{00000000-0005-0000-0000-0000626D0000}"/>
    <cellStyle name="40% - Accent5 2 2 4 2 3" xfId="6568" xr:uid="{00000000-0005-0000-0000-0000636D0000}"/>
    <cellStyle name="40% - Accent5 2 2 4 2 3 2" xfId="16482" xr:uid="{00000000-0005-0000-0000-0000646D0000}"/>
    <cellStyle name="40% - Accent5 2 2 4 2 3 2 2" xfId="36314" xr:uid="{00000000-0005-0000-0000-0000656D0000}"/>
    <cellStyle name="40% - Accent5 2 2 4 2 3 3" xfId="26400" xr:uid="{00000000-0005-0000-0000-0000666D0000}"/>
    <cellStyle name="40% - Accent5 2 2 4 2 4" xfId="11525" xr:uid="{00000000-0005-0000-0000-0000676D0000}"/>
    <cellStyle name="40% - Accent5 2 2 4 2 4 2" xfId="31357" xr:uid="{00000000-0005-0000-0000-0000686D0000}"/>
    <cellStyle name="40% - Accent5 2 2 4 2 5" xfId="21443" xr:uid="{00000000-0005-0000-0000-0000696D0000}"/>
    <cellStyle name="40% - Accent5 2 2 4 3" xfId="2982" xr:uid="{00000000-0005-0000-0000-00006A6D0000}"/>
    <cellStyle name="40% - Accent5 2 2 4 3 2" xfId="7939" xr:uid="{00000000-0005-0000-0000-00006B6D0000}"/>
    <cellStyle name="40% - Accent5 2 2 4 3 2 2" xfId="17853" xr:uid="{00000000-0005-0000-0000-00006C6D0000}"/>
    <cellStyle name="40% - Accent5 2 2 4 3 2 2 2" xfId="37685" xr:uid="{00000000-0005-0000-0000-00006D6D0000}"/>
    <cellStyle name="40% - Accent5 2 2 4 3 2 3" xfId="27771" xr:uid="{00000000-0005-0000-0000-00006E6D0000}"/>
    <cellStyle name="40% - Accent5 2 2 4 3 3" xfId="12896" xr:uid="{00000000-0005-0000-0000-00006F6D0000}"/>
    <cellStyle name="40% - Accent5 2 2 4 3 3 2" xfId="32728" xr:uid="{00000000-0005-0000-0000-0000706D0000}"/>
    <cellStyle name="40% - Accent5 2 2 4 3 4" xfId="22814" xr:uid="{00000000-0005-0000-0000-0000716D0000}"/>
    <cellStyle name="40% - Accent5 2 2 4 4" xfId="2323" xr:uid="{00000000-0005-0000-0000-0000726D0000}"/>
    <cellStyle name="40% - Accent5 2 2 4 4 2" xfId="7290" xr:uid="{00000000-0005-0000-0000-0000736D0000}"/>
    <cellStyle name="40% - Accent5 2 2 4 4 2 2" xfId="17204" xr:uid="{00000000-0005-0000-0000-0000746D0000}"/>
    <cellStyle name="40% - Accent5 2 2 4 4 2 2 2" xfId="37036" xr:uid="{00000000-0005-0000-0000-0000756D0000}"/>
    <cellStyle name="40% - Accent5 2 2 4 4 2 3" xfId="27122" xr:uid="{00000000-0005-0000-0000-0000766D0000}"/>
    <cellStyle name="40% - Accent5 2 2 4 4 3" xfId="12247" xr:uid="{00000000-0005-0000-0000-0000776D0000}"/>
    <cellStyle name="40% - Accent5 2 2 4 4 3 2" xfId="32079" xr:uid="{00000000-0005-0000-0000-0000786D0000}"/>
    <cellStyle name="40% - Accent5 2 2 4 4 4" xfId="22165" xr:uid="{00000000-0005-0000-0000-0000796D0000}"/>
    <cellStyle name="40% - Accent5 2 2 4 5" xfId="961" xr:uid="{00000000-0005-0000-0000-00007A6D0000}"/>
    <cellStyle name="40% - Accent5 2 2 4 5 2" xfId="5937" xr:uid="{00000000-0005-0000-0000-00007B6D0000}"/>
    <cellStyle name="40% - Accent5 2 2 4 5 2 2" xfId="15851" xr:uid="{00000000-0005-0000-0000-00007C6D0000}"/>
    <cellStyle name="40% - Accent5 2 2 4 5 2 2 2" xfId="35683" xr:uid="{00000000-0005-0000-0000-00007D6D0000}"/>
    <cellStyle name="40% - Accent5 2 2 4 5 2 3" xfId="25769" xr:uid="{00000000-0005-0000-0000-00007E6D0000}"/>
    <cellStyle name="40% - Accent5 2 2 4 5 3" xfId="10894" xr:uid="{00000000-0005-0000-0000-00007F6D0000}"/>
    <cellStyle name="40% - Accent5 2 2 4 5 3 2" xfId="30726" xr:uid="{00000000-0005-0000-0000-0000806D0000}"/>
    <cellStyle name="40% - Accent5 2 2 4 5 4" xfId="20812" xr:uid="{00000000-0005-0000-0000-0000816D0000}"/>
    <cellStyle name="40% - Accent5 2 2 4 6" xfId="4262" xr:uid="{00000000-0005-0000-0000-0000826D0000}"/>
    <cellStyle name="40% - Accent5 2 2 4 6 2" xfId="9219" xr:uid="{00000000-0005-0000-0000-0000836D0000}"/>
    <cellStyle name="40% - Accent5 2 2 4 6 2 2" xfId="19133" xr:uid="{00000000-0005-0000-0000-0000846D0000}"/>
    <cellStyle name="40% - Accent5 2 2 4 6 2 2 2" xfId="38965" xr:uid="{00000000-0005-0000-0000-0000856D0000}"/>
    <cellStyle name="40% - Accent5 2 2 4 6 2 3" xfId="29051" xr:uid="{00000000-0005-0000-0000-0000866D0000}"/>
    <cellStyle name="40% - Accent5 2 2 4 6 3" xfId="14176" xr:uid="{00000000-0005-0000-0000-0000876D0000}"/>
    <cellStyle name="40% - Accent5 2 2 4 6 3 2" xfId="34008" xr:uid="{00000000-0005-0000-0000-0000886D0000}"/>
    <cellStyle name="40% - Accent5 2 2 4 6 4" xfId="24094" xr:uid="{00000000-0005-0000-0000-0000896D0000}"/>
    <cellStyle name="40% - Accent5 2 2 4 7" xfId="4820" xr:uid="{00000000-0005-0000-0000-00008A6D0000}"/>
    <cellStyle name="40% - Accent5 2 2 4 7 2" xfId="9777" xr:uid="{00000000-0005-0000-0000-00008B6D0000}"/>
    <cellStyle name="40% - Accent5 2 2 4 7 2 2" xfId="19691" xr:uid="{00000000-0005-0000-0000-00008C6D0000}"/>
    <cellStyle name="40% - Accent5 2 2 4 7 2 2 2" xfId="39523" xr:uid="{00000000-0005-0000-0000-00008D6D0000}"/>
    <cellStyle name="40% - Accent5 2 2 4 7 2 3" xfId="29609" xr:uid="{00000000-0005-0000-0000-00008E6D0000}"/>
    <cellStyle name="40% - Accent5 2 2 4 7 3" xfId="14734" xr:uid="{00000000-0005-0000-0000-00008F6D0000}"/>
    <cellStyle name="40% - Accent5 2 2 4 7 3 2" xfId="34566" xr:uid="{00000000-0005-0000-0000-0000906D0000}"/>
    <cellStyle name="40% - Accent5 2 2 4 7 4" xfId="24652" xr:uid="{00000000-0005-0000-0000-0000916D0000}"/>
    <cellStyle name="40% - Accent5 2 2 4 8" xfId="5378" xr:uid="{00000000-0005-0000-0000-0000926D0000}"/>
    <cellStyle name="40% - Accent5 2 2 4 8 2" xfId="15292" xr:uid="{00000000-0005-0000-0000-0000936D0000}"/>
    <cellStyle name="40% - Accent5 2 2 4 8 2 2" xfId="35124" xr:uid="{00000000-0005-0000-0000-0000946D0000}"/>
    <cellStyle name="40% - Accent5 2 2 4 8 3" xfId="25210" xr:uid="{00000000-0005-0000-0000-0000956D0000}"/>
    <cellStyle name="40% - Accent5 2 2 4 9" xfId="10335" xr:uid="{00000000-0005-0000-0000-0000966D0000}"/>
    <cellStyle name="40% - Accent5 2 2 4 9 2" xfId="30167" xr:uid="{00000000-0005-0000-0000-0000976D0000}"/>
    <cellStyle name="40% - Accent5 2 2 5" xfId="1241" xr:uid="{00000000-0005-0000-0000-0000986D0000}"/>
    <cellStyle name="40% - Accent5 2 2 5 2" xfId="3254" xr:uid="{00000000-0005-0000-0000-0000996D0000}"/>
    <cellStyle name="40% - Accent5 2 2 5 2 2" xfId="8211" xr:uid="{00000000-0005-0000-0000-00009A6D0000}"/>
    <cellStyle name="40% - Accent5 2 2 5 2 2 2" xfId="18125" xr:uid="{00000000-0005-0000-0000-00009B6D0000}"/>
    <cellStyle name="40% - Accent5 2 2 5 2 2 2 2" xfId="37957" xr:uid="{00000000-0005-0000-0000-00009C6D0000}"/>
    <cellStyle name="40% - Accent5 2 2 5 2 2 3" xfId="28043" xr:uid="{00000000-0005-0000-0000-00009D6D0000}"/>
    <cellStyle name="40% - Accent5 2 2 5 2 3" xfId="13168" xr:uid="{00000000-0005-0000-0000-00009E6D0000}"/>
    <cellStyle name="40% - Accent5 2 2 5 2 3 2" xfId="33000" xr:uid="{00000000-0005-0000-0000-00009F6D0000}"/>
    <cellStyle name="40% - Accent5 2 2 5 2 4" xfId="23086" xr:uid="{00000000-0005-0000-0000-0000A06D0000}"/>
    <cellStyle name="40% - Accent5 2 2 5 3" xfId="6209" xr:uid="{00000000-0005-0000-0000-0000A16D0000}"/>
    <cellStyle name="40% - Accent5 2 2 5 3 2" xfId="16123" xr:uid="{00000000-0005-0000-0000-0000A26D0000}"/>
    <cellStyle name="40% - Accent5 2 2 5 3 2 2" xfId="35955" xr:uid="{00000000-0005-0000-0000-0000A36D0000}"/>
    <cellStyle name="40% - Accent5 2 2 5 3 3" xfId="26041" xr:uid="{00000000-0005-0000-0000-0000A46D0000}"/>
    <cellStyle name="40% - Accent5 2 2 5 4" xfId="11166" xr:uid="{00000000-0005-0000-0000-0000A56D0000}"/>
    <cellStyle name="40% - Accent5 2 2 5 4 2" xfId="30998" xr:uid="{00000000-0005-0000-0000-0000A66D0000}"/>
    <cellStyle name="40% - Accent5 2 2 5 5" xfId="21084" xr:uid="{00000000-0005-0000-0000-0000A76D0000}"/>
    <cellStyle name="40% - Accent5 2 2 6" xfId="2699" xr:uid="{00000000-0005-0000-0000-0000A86D0000}"/>
    <cellStyle name="40% - Accent5 2 2 6 2" xfId="7660" xr:uid="{00000000-0005-0000-0000-0000A96D0000}"/>
    <cellStyle name="40% - Accent5 2 2 6 2 2" xfId="17574" xr:uid="{00000000-0005-0000-0000-0000AA6D0000}"/>
    <cellStyle name="40% - Accent5 2 2 6 2 2 2" xfId="37406" xr:uid="{00000000-0005-0000-0000-0000AB6D0000}"/>
    <cellStyle name="40% - Accent5 2 2 6 2 3" xfId="27492" xr:uid="{00000000-0005-0000-0000-0000AC6D0000}"/>
    <cellStyle name="40% - Accent5 2 2 6 3" xfId="12617" xr:uid="{00000000-0005-0000-0000-0000AD6D0000}"/>
    <cellStyle name="40% - Accent5 2 2 6 3 2" xfId="32449" xr:uid="{00000000-0005-0000-0000-0000AE6D0000}"/>
    <cellStyle name="40% - Accent5 2 2 6 4" xfId="22535" xr:uid="{00000000-0005-0000-0000-0000AF6D0000}"/>
    <cellStyle name="40% - Accent5 2 2 7" xfId="1964" xr:uid="{00000000-0005-0000-0000-0000B06D0000}"/>
    <cellStyle name="40% - Accent5 2 2 7 2" xfId="6931" xr:uid="{00000000-0005-0000-0000-0000B16D0000}"/>
    <cellStyle name="40% - Accent5 2 2 7 2 2" xfId="16845" xr:uid="{00000000-0005-0000-0000-0000B26D0000}"/>
    <cellStyle name="40% - Accent5 2 2 7 2 2 2" xfId="36677" xr:uid="{00000000-0005-0000-0000-0000B36D0000}"/>
    <cellStyle name="40% - Accent5 2 2 7 2 3" xfId="26763" xr:uid="{00000000-0005-0000-0000-0000B46D0000}"/>
    <cellStyle name="40% - Accent5 2 2 7 3" xfId="11888" xr:uid="{00000000-0005-0000-0000-0000B56D0000}"/>
    <cellStyle name="40% - Accent5 2 2 7 3 2" xfId="31720" xr:uid="{00000000-0005-0000-0000-0000B66D0000}"/>
    <cellStyle name="40% - Accent5 2 2 7 4" xfId="21806" xr:uid="{00000000-0005-0000-0000-0000B76D0000}"/>
    <cellStyle name="40% - Accent5 2 2 8" xfId="681" xr:uid="{00000000-0005-0000-0000-0000B86D0000}"/>
    <cellStyle name="40% - Accent5 2 2 8 2" xfId="5658" xr:uid="{00000000-0005-0000-0000-0000B96D0000}"/>
    <cellStyle name="40% - Accent5 2 2 8 2 2" xfId="15572" xr:uid="{00000000-0005-0000-0000-0000BA6D0000}"/>
    <cellStyle name="40% - Accent5 2 2 8 2 2 2" xfId="35404" xr:uid="{00000000-0005-0000-0000-0000BB6D0000}"/>
    <cellStyle name="40% - Accent5 2 2 8 2 3" xfId="25490" xr:uid="{00000000-0005-0000-0000-0000BC6D0000}"/>
    <cellStyle name="40% - Accent5 2 2 8 3" xfId="10615" xr:uid="{00000000-0005-0000-0000-0000BD6D0000}"/>
    <cellStyle name="40% - Accent5 2 2 8 3 2" xfId="30447" xr:uid="{00000000-0005-0000-0000-0000BE6D0000}"/>
    <cellStyle name="40% - Accent5 2 2 8 4" xfId="20533" xr:uid="{00000000-0005-0000-0000-0000BF6D0000}"/>
    <cellStyle name="40% - Accent5 2 2 9" xfId="3983" xr:uid="{00000000-0005-0000-0000-0000C06D0000}"/>
    <cellStyle name="40% - Accent5 2 2 9 2" xfId="8940" xr:uid="{00000000-0005-0000-0000-0000C16D0000}"/>
    <cellStyle name="40% - Accent5 2 2 9 2 2" xfId="18854" xr:uid="{00000000-0005-0000-0000-0000C26D0000}"/>
    <cellStyle name="40% - Accent5 2 2 9 2 2 2" xfId="38686" xr:uid="{00000000-0005-0000-0000-0000C36D0000}"/>
    <cellStyle name="40% - Accent5 2 2 9 2 3" xfId="28772" xr:uid="{00000000-0005-0000-0000-0000C46D0000}"/>
    <cellStyle name="40% - Accent5 2 2 9 3" xfId="13897" xr:uid="{00000000-0005-0000-0000-0000C56D0000}"/>
    <cellStyle name="40% - Accent5 2 2 9 3 2" xfId="33729" xr:uid="{00000000-0005-0000-0000-0000C66D0000}"/>
    <cellStyle name="40% - Accent5 2 2 9 4" xfId="23815" xr:uid="{00000000-0005-0000-0000-0000C76D0000}"/>
    <cellStyle name="40% - Accent5 2 3" xfId="144" xr:uid="{00000000-0005-0000-0000-0000C86D0000}"/>
    <cellStyle name="40% - Accent5 2 3 10" xfId="4568" xr:uid="{00000000-0005-0000-0000-0000C96D0000}"/>
    <cellStyle name="40% - Accent5 2 3 10 2" xfId="9525" xr:uid="{00000000-0005-0000-0000-0000CA6D0000}"/>
    <cellStyle name="40% - Accent5 2 3 10 2 2" xfId="19439" xr:uid="{00000000-0005-0000-0000-0000CB6D0000}"/>
    <cellStyle name="40% - Accent5 2 3 10 2 2 2" xfId="39271" xr:uid="{00000000-0005-0000-0000-0000CC6D0000}"/>
    <cellStyle name="40% - Accent5 2 3 10 2 3" xfId="29357" xr:uid="{00000000-0005-0000-0000-0000CD6D0000}"/>
    <cellStyle name="40% - Accent5 2 3 10 3" xfId="14482" xr:uid="{00000000-0005-0000-0000-0000CE6D0000}"/>
    <cellStyle name="40% - Accent5 2 3 10 3 2" xfId="34314" xr:uid="{00000000-0005-0000-0000-0000CF6D0000}"/>
    <cellStyle name="40% - Accent5 2 3 10 4" xfId="24400" xr:uid="{00000000-0005-0000-0000-0000D06D0000}"/>
    <cellStyle name="40% - Accent5 2 3 11" xfId="5126" xr:uid="{00000000-0005-0000-0000-0000D16D0000}"/>
    <cellStyle name="40% - Accent5 2 3 11 2" xfId="15040" xr:uid="{00000000-0005-0000-0000-0000D26D0000}"/>
    <cellStyle name="40% - Accent5 2 3 11 2 2" xfId="34872" xr:uid="{00000000-0005-0000-0000-0000D36D0000}"/>
    <cellStyle name="40% - Accent5 2 3 11 3" xfId="24958" xr:uid="{00000000-0005-0000-0000-0000D46D0000}"/>
    <cellStyle name="40% - Accent5 2 3 12" xfId="10083" xr:uid="{00000000-0005-0000-0000-0000D56D0000}"/>
    <cellStyle name="40% - Accent5 2 3 12 2" xfId="29915" xr:uid="{00000000-0005-0000-0000-0000D66D0000}"/>
    <cellStyle name="40% - Accent5 2 3 13" xfId="20001" xr:uid="{00000000-0005-0000-0000-0000D76D0000}"/>
    <cellStyle name="40% - Accent5 2 3 2" xfId="284" xr:uid="{00000000-0005-0000-0000-0000D86D0000}"/>
    <cellStyle name="40% - Accent5 2 3 2 10" xfId="5265" xr:uid="{00000000-0005-0000-0000-0000D96D0000}"/>
    <cellStyle name="40% - Accent5 2 3 2 10 2" xfId="15179" xr:uid="{00000000-0005-0000-0000-0000DA6D0000}"/>
    <cellStyle name="40% - Accent5 2 3 2 10 2 2" xfId="35011" xr:uid="{00000000-0005-0000-0000-0000DB6D0000}"/>
    <cellStyle name="40% - Accent5 2 3 2 10 3" xfId="25097" xr:uid="{00000000-0005-0000-0000-0000DC6D0000}"/>
    <cellStyle name="40% - Accent5 2 3 2 11" xfId="10222" xr:uid="{00000000-0005-0000-0000-0000DD6D0000}"/>
    <cellStyle name="40% - Accent5 2 3 2 11 2" xfId="30054" xr:uid="{00000000-0005-0000-0000-0000DE6D0000}"/>
    <cellStyle name="40% - Accent5 2 3 2 12" xfId="20140" xr:uid="{00000000-0005-0000-0000-0000DF6D0000}"/>
    <cellStyle name="40% - Accent5 2 3 2 2" xfId="566" xr:uid="{00000000-0005-0000-0000-0000E06D0000}"/>
    <cellStyle name="40% - Accent5 2 3 2 2 10" xfId="10501" xr:uid="{00000000-0005-0000-0000-0000E16D0000}"/>
    <cellStyle name="40% - Accent5 2 3 2 2 10 2" xfId="30333" xr:uid="{00000000-0005-0000-0000-0000E26D0000}"/>
    <cellStyle name="40% - Accent5 2 3 2 2 11" xfId="20419" xr:uid="{00000000-0005-0000-0000-0000E36D0000}"/>
    <cellStyle name="40% - Accent5 2 3 2 2 2" xfId="1900" xr:uid="{00000000-0005-0000-0000-0000E46D0000}"/>
    <cellStyle name="40% - Accent5 2 3 2 2 2 2" xfId="3913" xr:uid="{00000000-0005-0000-0000-0000E56D0000}"/>
    <cellStyle name="40% - Accent5 2 3 2 2 2 2 2" xfId="8870" xr:uid="{00000000-0005-0000-0000-0000E66D0000}"/>
    <cellStyle name="40% - Accent5 2 3 2 2 2 2 2 2" xfId="18784" xr:uid="{00000000-0005-0000-0000-0000E76D0000}"/>
    <cellStyle name="40% - Accent5 2 3 2 2 2 2 2 2 2" xfId="38616" xr:uid="{00000000-0005-0000-0000-0000E86D0000}"/>
    <cellStyle name="40% - Accent5 2 3 2 2 2 2 2 3" xfId="28702" xr:uid="{00000000-0005-0000-0000-0000E96D0000}"/>
    <cellStyle name="40% - Accent5 2 3 2 2 2 2 3" xfId="13827" xr:uid="{00000000-0005-0000-0000-0000EA6D0000}"/>
    <cellStyle name="40% - Accent5 2 3 2 2 2 2 3 2" xfId="33659" xr:uid="{00000000-0005-0000-0000-0000EB6D0000}"/>
    <cellStyle name="40% - Accent5 2 3 2 2 2 2 4" xfId="23745" xr:uid="{00000000-0005-0000-0000-0000EC6D0000}"/>
    <cellStyle name="40% - Accent5 2 3 2 2 2 3" xfId="2623" xr:uid="{00000000-0005-0000-0000-0000ED6D0000}"/>
    <cellStyle name="40% - Accent5 2 3 2 2 2 3 2" xfId="7590" xr:uid="{00000000-0005-0000-0000-0000EE6D0000}"/>
    <cellStyle name="40% - Accent5 2 3 2 2 2 3 2 2" xfId="17504" xr:uid="{00000000-0005-0000-0000-0000EF6D0000}"/>
    <cellStyle name="40% - Accent5 2 3 2 2 2 3 2 2 2" xfId="37336" xr:uid="{00000000-0005-0000-0000-0000F06D0000}"/>
    <cellStyle name="40% - Accent5 2 3 2 2 2 3 2 3" xfId="27422" xr:uid="{00000000-0005-0000-0000-0000F16D0000}"/>
    <cellStyle name="40% - Accent5 2 3 2 2 2 3 3" xfId="12547" xr:uid="{00000000-0005-0000-0000-0000F26D0000}"/>
    <cellStyle name="40% - Accent5 2 3 2 2 2 3 3 2" xfId="32379" xr:uid="{00000000-0005-0000-0000-0000F36D0000}"/>
    <cellStyle name="40% - Accent5 2 3 2 2 2 3 4" xfId="22465" xr:uid="{00000000-0005-0000-0000-0000F46D0000}"/>
    <cellStyle name="40% - Accent5 2 3 2 2 2 4" xfId="6868" xr:uid="{00000000-0005-0000-0000-0000F56D0000}"/>
    <cellStyle name="40% - Accent5 2 3 2 2 2 4 2" xfId="16782" xr:uid="{00000000-0005-0000-0000-0000F66D0000}"/>
    <cellStyle name="40% - Accent5 2 3 2 2 2 4 2 2" xfId="36614" xr:uid="{00000000-0005-0000-0000-0000F76D0000}"/>
    <cellStyle name="40% - Accent5 2 3 2 2 2 4 3" xfId="26700" xr:uid="{00000000-0005-0000-0000-0000F86D0000}"/>
    <cellStyle name="40% - Accent5 2 3 2 2 2 5" xfId="11825" xr:uid="{00000000-0005-0000-0000-0000F96D0000}"/>
    <cellStyle name="40% - Accent5 2 3 2 2 2 5 2" xfId="31657" xr:uid="{00000000-0005-0000-0000-0000FA6D0000}"/>
    <cellStyle name="40% - Accent5 2 3 2 2 2 6" xfId="21743" xr:uid="{00000000-0005-0000-0000-0000FB6D0000}"/>
    <cellStyle name="40% - Accent5 2 3 2 2 3" xfId="1541" xr:uid="{00000000-0005-0000-0000-0000FC6D0000}"/>
    <cellStyle name="40% - Accent5 2 3 2 2 3 2" xfId="3554" xr:uid="{00000000-0005-0000-0000-0000FD6D0000}"/>
    <cellStyle name="40% - Accent5 2 3 2 2 3 2 2" xfId="8511" xr:uid="{00000000-0005-0000-0000-0000FE6D0000}"/>
    <cellStyle name="40% - Accent5 2 3 2 2 3 2 2 2" xfId="18425" xr:uid="{00000000-0005-0000-0000-0000FF6D0000}"/>
    <cellStyle name="40% - Accent5 2 3 2 2 3 2 2 2 2" xfId="38257" xr:uid="{00000000-0005-0000-0000-0000006E0000}"/>
    <cellStyle name="40% - Accent5 2 3 2 2 3 2 2 3" xfId="28343" xr:uid="{00000000-0005-0000-0000-0000016E0000}"/>
    <cellStyle name="40% - Accent5 2 3 2 2 3 2 3" xfId="13468" xr:uid="{00000000-0005-0000-0000-0000026E0000}"/>
    <cellStyle name="40% - Accent5 2 3 2 2 3 2 3 2" xfId="33300" xr:uid="{00000000-0005-0000-0000-0000036E0000}"/>
    <cellStyle name="40% - Accent5 2 3 2 2 3 2 4" xfId="23386" xr:uid="{00000000-0005-0000-0000-0000046E0000}"/>
    <cellStyle name="40% - Accent5 2 3 2 2 3 3" xfId="6509" xr:uid="{00000000-0005-0000-0000-0000056E0000}"/>
    <cellStyle name="40% - Accent5 2 3 2 2 3 3 2" xfId="16423" xr:uid="{00000000-0005-0000-0000-0000066E0000}"/>
    <cellStyle name="40% - Accent5 2 3 2 2 3 3 2 2" xfId="36255" xr:uid="{00000000-0005-0000-0000-0000076E0000}"/>
    <cellStyle name="40% - Accent5 2 3 2 2 3 3 3" xfId="26341" xr:uid="{00000000-0005-0000-0000-0000086E0000}"/>
    <cellStyle name="40% - Accent5 2 3 2 2 3 4" xfId="11466" xr:uid="{00000000-0005-0000-0000-0000096E0000}"/>
    <cellStyle name="40% - Accent5 2 3 2 2 3 4 2" xfId="31298" xr:uid="{00000000-0005-0000-0000-00000A6E0000}"/>
    <cellStyle name="40% - Accent5 2 3 2 2 3 5" xfId="21384" xr:uid="{00000000-0005-0000-0000-00000B6E0000}"/>
    <cellStyle name="40% - Accent5 2 3 2 2 4" xfId="3148" xr:uid="{00000000-0005-0000-0000-00000C6E0000}"/>
    <cellStyle name="40% - Accent5 2 3 2 2 4 2" xfId="8105" xr:uid="{00000000-0005-0000-0000-00000D6E0000}"/>
    <cellStyle name="40% - Accent5 2 3 2 2 4 2 2" xfId="18019" xr:uid="{00000000-0005-0000-0000-00000E6E0000}"/>
    <cellStyle name="40% - Accent5 2 3 2 2 4 2 2 2" xfId="37851" xr:uid="{00000000-0005-0000-0000-00000F6E0000}"/>
    <cellStyle name="40% - Accent5 2 3 2 2 4 2 3" xfId="27937" xr:uid="{00000000-0005-0000-0000-0000106E0000}"/>
    <cellStyle name="40% - Accent5 2 3 2 2 4 3" xfId="13062" xr:uid="{00000000-0005-0000-0000-0000116E0000}"/>
    <cellStyle name="40% - Accent5 2 3 2 2 4 3 2" xfId="32894" xr:uid="{00000000-0005-0000-0000-0000126E0000}"/>
    <cellStyle name="40% - Accent5 2 3 2 2 4 4" xfId="22980" xr:uid="{00000000-0005-0000-0000-0000136E0000}"/>
    <cellStyle name="40% - Accent5 2 3 2 2 5" xfId="2264" xr:uid="{00000000-0005-0000-0000-0000146E0000}"/>
    <cellStyle name="40% - Accent5 2 3 2 2 5 2" xfId="7231" xr:uid="{00000000-0005-0000-0000-0000156E0000}"/>
    <cellStyle name="40% - Accent5 2 3 2 2 5 2 2" xfId="17145" xr:uid="{00000000-0005-0000-0000-0000166E0000}"/>
    <cellStyle name="40% - Accent5 2 3 2 2 5 2 2 2" xfId="36977" xr:uid="{00000000-0005-0000-0000-0000176E0000}"/>
    <cellStyle name="40% - Accent5 2 3 2 2 5 2 3" xfId="27063" xr:uid="{00000000-0005-0000-0000-0000186E0000}"/>
    <cellStyle name="40% - Accent5 2 3 2 2 5 3" xfId="12188" xr:uid="{00000000-0005-0000-0000-0000196E0000}"/>
    <cellStyle name="40% - Accent5 2 3 2 2 5 3 2" xfId="32020" xr:uid="{00000000-0005-0000-0000-00001A6E0000}"/>
    <cellStyle name="40% - Accent5 2 3 2 2 5 4" xfId="22106" xr:uid="{00000000-0005-0000-0000-00001B6E0000}"/>
    <cellStyle name="40% - Accent5 2 3 2 2 6" xfId="1127" xr:uid="{00000000-0005-0000-0000-00001C6E0000}"/>
    <cellStyle name="40% - Accent5 2 3 2 2 6 2" xfId="6103" xr:uid="{00000000-0005-0000-0000-00001D6E0000}"/>
    <cellStyle name="40% - Accent5 2 3 2 2 6 2 2" xfId="16017" xr:uid="{00000000-0005-0000-0000-00001E6E0000}"/>
    <cellStyle name="40% - Accent5 2 3 2 2 6 2 2 2" xfId="35849" xr:uid="{00000000-0005-0000-0000-00001F6E0000}"/>
    <cellStyle name="40% - Accent5 2 3 2 2 6 2 3" xfId="25935" xr:uid="{00000000-0005-0000-0000-0000206E0000}"/>
    <cellStyle name="40% - Accent5 2 3 2 2 6 3" xfId="11060" xr:uid="{00000000-0005-0000-0000-0000216E0000}"/>
    <cellStyle name="40% - Accent5 2 3 2 2 6 3 2" xfId="30892" xr:uid="{00000000-0005-0000-0000-0000226E0000}"/>
    <cellStyle name="40% - Accent5 2 3 2 2 6 4" xfId="20978" xr:uid="{00000000-0005-0000-0000-0000236E0000}"/>
    <cellStyle name="40% - Accent5 2 3 2 2 7" xfId="4428" xr:uid="{00000000-0005-0000-0000-0000246E0000}"/>
    <cellStyle name="40% - Accent5 2 3 2 2 7 2" xfId="9385" xr:uid="{00000000-0005-0000-0000-0000256E0000}"/>
    <cellStyle name="40% - Accent5 2 3 2 2 7 2 2" xfId="19299" xr:uid="{00000000-0005-0000-0000-0000266E0000}"/>
    <cellStyle name="40% - Accent5 2 3 2 2 7 2 2 2" xfId="39131" xr:uid="{00000000-0005-0000-0000-0000276E0000}"/>
    <cellStyle name="40% - Accent5 2 3 2 2 7 2 3" xfId="29217" xr:uid="{00000000-0005-0000-0000-0000286E0000}"/>
    <cellStyle name="40% - Accent5 2 3 2 2 7 3" xfId="14342" xr:uid="{00000000-0005-0000-0000-0000296E0000}"/>
    <cellStyle name="40% - Accent5 2 3 2 2 7 3 2" xfId="34174" xr:uid="{00000000-0005-0000-0000-00002A6E0000}"/>
    <cellStyle name="40% - Accent5 2 3 2 2 7 4" xfId="24260" xr:uid="{00000000-0005-0000-0000-00002B6E0000}"/>
    <cellStyle name="40% - Accent5 2 3 2 2 8" xfId="4986" xr:uid="{00000000-0005-0000-0000-00002C6E0000}"/>
    <cellStyle name="40% - Accent5 2 3 2 2 8 2" xfId="9943" xr:uid="{00000000-0005-0000-0000-00002D6E0000}"/>
    <cellStyle name="40% - Accent5 2 3 2 2 8 2 2" xfId="19857" xr:uid="{00000000-0005-0000-0000-00002E6E0000}"/>
    <cellStyle name="40% - Accent5 2 3 2 2 8 2 2 2" xfId="39689" xr:uid="{00000000-0005-0000-0000-00002F6E0000}"/>
    <cellStyle name="40% - Accent5 2 3 2 2 8 2 3" xfId="29775" xr:uid="{00000000-0005-0000-0000-0000306E0000}"/>
    <cellStyle name="40% - Accent5 2 3 2 2 8 3" xfId="14900" xr:uid="{00000000-0005-0000-0000-0000316E0000}"/>
    <cellStyle name="40% - Accent5 2 3 2 2 8 3 2" xfId="34732" xr:uid="{00000000-0005-0000-0000-0000326E0000}"/>
    <cellStyle name="40% - Accent5 2 3 2 2 8 4" xfId="24818" xr:uid="{00000000-0005-0000-0000-0000336E0000}"/>
    <cellStyle name="40% - Accent5 2 3 2 2 9" xfId="5544" xr:uid="{00000000-0005-0000-0000-0000346E0000}"/>
    <cellStyle name="40% - Accent5 2 3 2 2 9 2" xfId="15458" xr:uid="{00000000-0005-0000-0000-0000356E0000}"/>
    <cellStyle name="40% - Accent5 2 3 2 2 9 2 2" xfId="35290" xr:uid="{00000000-0005-0000-0000-0000366E0000}"/>
    <cellStyle name="40% - Accent5 2 3 2 2 9 3" xfId="25376" xr:uid="{00000000-0005-0000-0000-0000376E0000}"/>
    <cellStyle name="40% - Accent5 2 3 2 3" xfId="1720" xr:uid="{00000000-0005-0000-0000-0000386E0000}"/>
    <cellStyle name="40% - Accent5 2 3 2 3 2" xfId="3733" xr:uid="{00000000-0005-0000-0000-0000396E0000}"/>
    <cellStyle name="40% - Accent5 2 3 2 3 2 2" xfId="8690" xr:uid="{00000000-0005-0000-0000-00003A6E0000}"/>
    <cellStyle name="40% - Accent5 2 3 2 3 2 2 2" xfId="18604" xr:uid="{00000000-0005-0000-0000-00003B6E0000}"/>
    <cellStyle name="40% - Accent5 2 3 2 3 2 2 2 2" xfId="38436" xr:uid="{00000000-0005-0000-0000-00003C6E0000}"/>
    <cellStyle name="40% - Accent5 2 3 2 3 2 2 3" xfId="28522" xr:uid="{00000000-0005-0000-0000-00003D6E0000}"/>
    <cellStyle name="40% - Accent5 2 3 2 3 2 3" xfId="13647" xr:uid="{00000000-0005-0000-0000-00003E6E0000}"/>
    <cellStyle name="40% - Accent5 2 3 2 3 2 3 2" xfId="33479" xr:uid="{00000000-0005-0000-0000-00003F6E0000}"/>
    <cellStyle name="40% - Accent5 2 3 2 3 2 4" xfId="23565" xr:uid="{00000000-0005-0000-0000-0000406E0000}"/>
    <cellStyle name="40% - Accent5 2 3 2 3 3" xfId="2443" xr:uid="{00000000-0005-0000-0000-0000416E0000}"/>
    <cellStyle name="40% - Accent5 2 3 2 3 3 2" xfId="7410" xr:uid="{00000000-0005-0000-0000-0000426E0000}"/>
    <cellStyle name="40% - Accent5 2 3 2 3 3 2 2" xfId="17324" xr:uid="{00000000-0005-0000-0000-0000436E0000}"/>
    <cellStyle name="40% - Accent5 2 3 2 3 3 2 2 2" xfId="37156" xr:uid="{00000000-0005-0000-0000-0000446E0000}"/>
    <cellStyle name="40% - Accent5 2 3 2 3 3 2 3" xfId="27242" xr:uid="{00000000-0005-0000-0000-0000456E0000}"/>
    <cellStyle name="40% - Accent5 2 3 2 3 3 3" xfId="12367" xr:uid="{00000000-0005-0000-0000-0000466E0000}"/>
    <cellStyle name="40% - Accent5 2 3 2 3 3 3 2" xfId="32199" xr:uid="{00000000-0005-0000-0000-0000476E0000}"/>
    <cellStyle name="40% - Accent5 2 3 2 3 3 4" xfId="22285" xr:uid="{00000000-0005-0000-0000-0000486E0000}"/>
    <cellStyle name="40% - Accent5 2 3 2 3 4" xfId="6688" xr:uid="{00000000-0005-0000-0000-0000496E0000}"/>
    <cellStyle name="40% - Accent5 2 3 2 3 4 2" xfId="16602" xr:uid="{00000000-0005-0000-0000-00004A6E0000}"/>
    <cellStyle name="40% - Accent5 2 3 2 3 4 2 2" xfId="36434" xr:uid="{00000000-0005-0000-0000-00004B6E0000}"/>
    <cellStyle name="40% - Accent5 2 3 2 3 4 3" xfId="26520" xr:uid="{00000000-0005-0000-0000-00004C6E0000}"/>
    <cellStyle name="40% - Accent5 2 3 2 3 5" xfId="11645" xr:uid="{00000000-0005-0000-0000-00004D6E0000}"/>
    <cellStyle name="40% - Accent5 2 3 2 3 5 2" xfId="31477" xr:uid="{00000000-0005-0000-0000-00004E6E0000}"/>
    <cellStyle name="40% - Accent5 2 3 2 3 6" xfId="21563" xr:uid="{00000000-0005-0000-0000-00004F6E0000}"/>
    <cellStyle name="40% - Accent5 2 3 2 4" xfId="1361" xr:uid="{00000000-0005-0000-0000-0000506E0000}"/>
    <cellStyle name="40% - Accent5 2 3 2 4 2" xfId="3374" xr:uid="{00000000-0005-0000-0000-0000516E0000}"/>
    <cellStyle name="40% - Accent5 2 3 2 4 2 2" xfId="8331" xr:uid="{00000000-0005-0000-0000-0000526E0000}"/>
    <cellStyle name="40% - Accent5 2 3 2 4 2 2 2" xfId="18245" xr:uid="{00000000-0005-0000-0000-0000536E0000}"/>
    <cellStyle name="40% - Accent5 2 3 2 4 2 2 2 2" xfId="38077" xr:uid="{00000000-0005-0000-0000-0000546E0000}"/>
    <cellStyle name="40% - Accent5 2 3 2 4 2 2 3" xfId="28163" xr:uid="{00000000-0005-0000-0000-0000556E0000}"/>
    <cellStyle name="40% - Accent5 2 3 2 4 2 3" xfId="13288" xr:uid="{00000000-0005-0000-0000-0000566E0000}"/>
    <cellStyle name="40% - Accent5 2 3 2 4 2 3 2" xfId="33120" xr:uid="{00000000-0005-0000-0000-0000576E0000}"/>
    <cellStyle name="40% - Accent5 2 3 2 4 2 4" xfId="23206" xr:uid="{00000000-0005-0000-0000-0000586E0000}"/>
    <cellStyle name="40% - Accent5 2 3 2 4 3" xfId="6329" xr:uid="{00000000-0005-0000-0000-0000596E0000}"/>
    <cellStyle name="40% - Accent5 2 3 2 4 3 2" xfId="16243" xr:uid="{00000000-0005-0000-0000-00005A6E0000}"/>
    <cellStyle name="40% - Accent5 2 3 2 4 3 2 2" xfId="36075" xr:uid="{00000000-0005-0000-0000-00005B6E0000}"/>
    <cellStyle name="40% - Accent5 2 3 2 4 3 3" xfId="26161" xr:uid="{00000000-0005-0000-0000-00005C6E0000}"/>
    <cellStyle name="40% - Accent5 2 3 2 4 4" xfId="11286" xr:uid="{00000000-0005-0000-0000-00005D6E0000}"/>
    <cellStyle name="40% - Accent5 2 3 2 4 4 2" xfId="31118" xr:uid="{00000000-0005-0000-0000-00005E6E0000}"/>
    <cellStyle name="40% - Accent5 2 3 2 4 5" xfId="21204" xr:uid="{00000000-0005-0000-0000-00005F6E0000}"/>
    <cellStyle name="40% - Accent5 2 3 2 5" xfId="2867" xr:uid="{00000000-0005-0000-0000-0000606E0000}"/>
    <cellStyle name="40% - Accent5 2 3 2 5 2" xfId="7826" xr:uid="{00000000-0005-0000-0000-0000616E0000}"/>
    <cellStyle name="40% - Accent5 2 3 2 5 2 2" xfId="17740" xr:uid="{00000000-0005-0000-0000-0000626E0000}"/>
    <cellStyle name="40% - Accent5 2 3 2 5 2 2 2" xfId="37572" xr:uid="{00000000-0005-0000-0000-0000636E0000}"/>
    <cellStyle name="40% - Accent5 2 3 2 5 2 3" xfId="27658" xr:uid="{00000000-0005-0000-0000-0000646E0000}"/>
    <cellStyle name="40% - Accent5 2 3 2 5 3" xfId="12783" xr:uid="{00000000-0005-0000-0000-0000656E0000}"/>
    <cellStyle name="40% - Accent5 2 3 2 5 3 2" xfId="32615" xr:uid="{00000000-0005-0000-0000-0000666E0000}"/>
    <cellStyle name="40% - Accent5 2 3 2 5 4" xfId="22701" xr:uid="{00000000-0005-0000-0000-0000676E0000}"/>
    <cellStyle name="40% - Accent5 2 3 2 6" xfId="2084" xr:uid="{00000000-0005-0000-0000-0000686E0000}"/>
    <cellStyle name="40% - Accent5 2 3 2 6 2" xfId="7051" xr:uid="{00000000-0005-0000-0000-0000696E0000}"/>
    <cellStyle name="40% - Accent5 2 3 2 6 2 2" xfId="16965" xr:uid="{00000000-0005-0000-0000-00006A6E0000}"/>
    <cellStyle name="40% - Accent5 2 3 2 6 2 2 2" xfId="36797" xr:uid="{00000000-0005-0000-0000-00006B6E0000}"/>
    <cellStyle name="40% - Accent5 2 3 2 6 2 3" xfId="26883" xr:uid="{00000000-0005-0000-0000-00006C6E0000}"/>
    <cellStyle name="40% - Accent5 2 3 2 6 3" xfId="12008" xr:uid="{00000000-0005-0000-0000-00006D6E0000}"/>
    <cellStyle name="40% - Accent5 2 3 2 6 3 2" xfId="31840" xr:uid="{00000000-0005-0000-0000-00006E6E0000}"/>
    <cellStyle name="40% - Accent5 2 3 2 6 4" xfId="21926" xr:uid="{00000000-0005-0000-0000-00006F6E0000}"/>
    <cellStyle name="40% - Accent5 2 3 2 7" xfId="847" xr:uid="{00000000-0005-0000-0000-0000706E0000}"/>
    <cellStyle name="40% - Accent5 2 3 2 7 2" xfId="5824" xr:uid="{00000000-0005-0000-0000-0000716E0000}"/>
    <cellStyle name="40% - Accent5 2 3 2 7 2 2" xfId="15738" xr:uid="{00000000-0005-0000-0000-0000726E0000}"/>
    <cellStyle name="40% - Accent5 2 3 2 7 2 2 2" xfId="35570" xr:uid="{00000000-0005-0000-0000-0000736E0000}"/>
    <cellStyle name="40% - Accent5 2 3 2 7 2 3" xfId="25656" xr:uid="{00000000-0005-0000-0000-0000746E0000}"/>
    <cellStyle name="40% - Accent5 2 3 2 7 3" xfId="10781" xr:uid="{00000000-0005-0000-0000-0000756E0000}"/>
    <cellStyle name="40% - Accent5 2 3 2 7 3 2" xfId="30613" xr:uid="{00000000-0005-0000-0000-0000766E0000}"/>
    <cellStyle name="40% - Accent5 2 3 2 7 4" xfId="20699" xr:uid="{00000000-0005-0000-0000-0000776E0000}"/>
    <cellStyle name="40% - Accent5 2 3 2 8" xfId="4149" xr:uid="{00000000-0005-0000-0000-0000786E0000}"/>
    <cellStyle name="40% - Accent5 2 3 2 8 2" xfId="9106" xr:uid="{00000000-0005-0000-0000-0000796E0000}"/>
    <cellStyle name="40% - Accent5 2 3 2 8 2 2" xfId="19020" xr:uid="{00000000-0005-0000-0000-00007A6E0000}"/>
    <cellStyle name="40% - Accent5 2 3 2 8 2 2 2" xfId="38852" xr:uid="{00000000-0005-0000-0000-00007B6E0000}"/>
    <cellStyle name="40% - Accent5 2 3 2 8 2 3" xfId="28938" xr:uid="{00000000-0005-0000-0000-00007C6E0000}"/>
    <cellStyle name="40% - Accent5 2 3 2 8 3" xfId="14063" xr:uid="{00000000-0005-0000-0000-00007D6E0000}"/>
    <cellStyle name="40% - Accent5 2 3 2 8 3 2" xfId="33895" xr:uid="{00000000-0005-0000-0000-00007E6E0000}"/>
    <cellStyle name="40% - Accent5 2 3 2 8 4" xfId="23981" xr:uid="{00000000-0005-0000-0000-00007F6E0000}"/>
    <cellStyle name="40% - Accent5 2 3 2 9" xfId="4707" xr:uid="{00000000-0005-0000-0000-0000806E0000}"/>
    <cellStyle name="40% - Accent5 2 3 2 9 2" xfId="9664" xr:uid="{00000000-0005-0000-0000-0000816E0000}"/>
    <cellStyle name="40% - Accent5 2 3 2 9 2 2" xfId="19578" xr:uid="{00000000-0005-0000-0000-0000826E0000}"/>
    <cellStyle name="40% - Accent5 2 3 2 9 2 2 2" xfId="39410" xr:uid="{00000000-0005-0000-0000-0000836E0000}"/>
    <cellStyle name="40% - Accent5 2 3 2 9 2 3" xfId="29496" xr:uid="{00000000-0005-0000-0000-0000846E0000}"/>
    <cellStyle name="40% - Accent5 2 3 2 9 3" xfId="14621" xr:uid="{00000000-0005-0000-0000-0000856E0000}"/>
    <cellStyle name="40% - Accent5 2 3 2 9 3 2" xfId="34453" xr:uid="{00000000-0005-0000-0000-0000866E0000}"/>
    <cellStyle name="40% - Accent5 2 3 2 9 4" xfId="24539" xr:uid="{00000000-0005-0000-0000-0000876E0000}"/>
    <cellStyle name="40% - Accent5 2 3 3" xfId="427" xr:uid="{00000000-0005-0000-0000-0000886E0000}"/>
    <cellStyle name="40% - Accent5 2 3 3 10" xfId="10362" xr:uid="{00000000-0005-0000-0000-0000896E0000}"/>
    <cellStyle name="40% - Accent5 2 3 3 10 2" xfId="30194" xr:uid="{00000000-0005-0000-0000-00008A6E0000}"/>
    <cellStyle name="40% - Accent5 2 3 3 11" xfId="20280" xr:uid="{00000000-0005-0000-0000-00008B6E0000}"/>
    <cellStyle name="40% - Accent5 2 3 3 2" xfId="1810" xr:uid="{00000000-0005-0000-0000-00008C6E0000}"/>
    <cellStyle name="40% - Accent5 2 3 3 2 2" xfId="3823" xr:uid="{00000000-0005-0000-0000-00008D6E0000}"/>
    <cellStyle name="40% - Accent5 2 3 3 2 2 2" xfId="8780" xr:uid="{00000000-0005-0000-0000-00008E6E0000}"/>
    <cellStyle name="40% - Accent5 2 3 3 2 2 2 2" xfId="18694" xr:uid="{00000000-0005-0000-0000-00008F6E0000}"/>
    <cellStyle name="40% - Accent5 2 3 3 2 2 2 2 2" xfId="38526" xr:uid="{00000000-0005-0000-0000-0000906E0000}"/>
    <cellStyle name="40% - Accent5 2 3 3 2 2 2 3" xfId="28612" xr:uid="{00000000-0005-0000-0000-0000916E0000}"/>
    <cellStyle name="40% - Accent5 2 3 3 2 2 3" xfId="13737" xr:uid="{00000000-0005-0000-0000-0000926E0000}"/>
    <cellStyle name="40% - Accent5 2 3 3 2 2 3 2" xfId="33569" xr:uid="{00000000-0005-0000-0000-0000936E0000}"/>
    <cellStyle name="40% - Accent5 2 3 3 2 2 4" xfId="23655" xr:uid="{00000000-0005-0000-0000-0000946E0000}"/>
    <cellStyle name="40% - Accent5 2 3 3 2 3" xfId="2533" xr:uid="{00000000-0005-0000-0000-0000956E0000}"/>
    <cellStyle name="40% - Accent5 2 3 3 2 3 2" xfId="7500" xr:uid="{00000000-0005-0000-0000-0000966E0000}"/>
    <cellStyle name="40% - Accent5 2 3 3 2 3 2 2" xfId="17414" xr:uid="{00000000-0005-0000-0000-0000976E0000}"/>
    <cellStyle name="40% - Accent5 2 3 3 2 3 2 2 2" xfId="37246" xr:uid="{00000000-0005-0000-0000-0000986E0000}"/>
    <cellStyle name="40% - Accent5 2 3 3 2 3 2 3" xfId="27332" xr:uid="{00000000-0005-0000-0000-0000996E0000}"/>
    <cellStyle name="40% - Accent5 2 3 3 2 3 3" xfId="12457" xr:uid="{00000000-0005-0000-0000-00009A6E0000}"/>
    <cellStyle name="40% - Accent5 2 3 3 2 3 3 2" xfId="32289" xr:uid="{00000000-0005-0000-0000-00009B6E0000}"/>
    <cellStyle name="40% - Accent5 2 3 3 2 3 4" xfId="22375" xr:uid="{00000000-0005-0000-0000-00009C6E0000}"/>
    <cellStyle name="40% - Accent5 2 3 3 2 4" xfId="6778" xr:uid="{00000000-0005-0000-0000-00009D6E0000}"/>
    <cellStyle name="40% - Accent5 2 3 3 2 4 2" xfId="16692" xr:uid="{00000000-0005-0000-0000-00009E6E0000}"/>
    <cellStyle name="40% - Accent5 2 3 3 2 4 2 2" xfId="36524" xr:uid="{00000000-0005-0000-0000-00009F6E0000}"/>
    <cellStyle name="40% - Accent5 2 3 3 2 4 3" xfId="26610" xr:uid="{00000000-0005-0000-0000-0000A06E0000}"/>
    <cellStyle name="40% - Accent5 2 3 3 2 5" xfId="11735" xr:uid="{00000000-0005-0000-0000-0000A16E0000}"/>
    <cellStyle name="40% - Accent5 2 3 3 2 5 2" xfId="31567" xr:uid="{00000000-0005-0000-0000-0000A26E0000}"/>
    <cellStyle name="40% - Accent5 2 3 3 2 6" xfId="21653" xr:uid="{00000000-0005-0000-0000-0000A36E0000}"/>
    <cellStyle name="40% - Accent5 2 3 3 3" xfId="1451" xr:uid="{00000000-0005-0000-0000-0000A46E0000}"/>
    <cellStyle name="40% - Accent5 2 3 3 3 2" xfId="3464" xr:uid="{00000000-0005-0000-0000-0000A56E0000}"/>
    <cellStyle name="40% - Accent5 2 3 3 3 2 2" xfId="8421" xr:uid="{00000000-0005-0000-0000-0000A66E0000}"/>
    <cellStyle name="40% - Accent5 2 3 3 3 2 2 2" xfId="18335" xr:uid="{00000000-0005-0000-0000-0000A76E0000}"/>
    <cellStyle name="40% - Accent5 2 3 3 3 2 2 2 2" xfId="38167" xr:uid="{00000000-0005-0000-0000-0000A86E0000}"/>
    <cellStyle name="40% - Accent5 2 3 3 3 2 2 3" xfId="28253" xr:uid="{00000000-0005-0000-0000-0000A96E0000}"/>
    <cellStyle name="40% - Accent5 2 3 3 3 2 3" xfId="13378" xr:uid="{00000000-0005-0000-0000-0000AA6E0000}"/>
    <cellStyle name="40% - Accent5 2 3 3 3 2 3 2" xfId="33210" xr:uid="{00000000-0005-0000-0000-0000AB6E0000}"/>
    <cellStyle name="40% - Accent5 2 3 3 3 2 4" xfId="23296" xr:uid="{00000000-0005-0000-0000-0000AC6E0000}"/>
    <cellStyle name="40% - Accent5 2 3 3 3 3" xfId="6419" xr:uid="{00000000-0005-0000-0000-0000AD6E0000}"/>
    <cellStyle name="40% - Accent5 2 3 3 3 3 2" xfId="16333" xr:uid="{00000000-0005-0000-0000-0000AE6E0000}"/>
    <cellStyle name="40% - Accent5 2 3 3 3 3 2 2" xfId="36165" xr:uid="{00000000-0005-0000-0000-0000AF6E0000}"/>
    <cellStyle name="40% - Accent5 2 3 3 3 3 3" xfId="26251" xr:uid="{00000000-0005-0000-0000-0000B06E0000}"/>
    <cellStyle name="40% - Accent5 2 3 3 3 4" xfId="11376" xr:uid="{00000000-0005-0000-0000-0000B16E0000}"/>
    <cellStyle name="40% - Accent5 2 3 3 3 4 2" xfId="31208" xr:uid="{00000000-0005-0000-0000-0000B26E0000}"/>
    <cellStyle name="40% - Accent5 2 3 3 3 5" xfId="21294" xr:uid="{00000000-0005-0000-0000-0000B36E0000}"/>
    <cellStyle name="40% - Accent5 2 3 3 4" xfId="3009" xr:uid="{00000000-0005-0000-0000-0000B46E0000}"/>
    <cellStyle name="40% - Accent5 2 3 3 4 2" xfId="7966" xr:uid="{00000000-0005-0000-0000-0000B56E0000}"/>
    <cellStyle name="40% - Accent5 2 3 3 4 2 2" xfId="17880" xr:uid="{00000000-0005-0000-0000-0000B66E0000}"/>
    <cellStyle name="40% - Accent5 2 3 3 4 2 2 2" xfId="37712" xr:uid="{00000000-0005-0000-0000-0000B76E0000}"/>
    <cellStyle name="40% - Accent5 2 3 3 4 2 3" xfId="27798" xr:uid="{00000000-0005-0000-0000-0000B86E0000}"/>
    <cellStyle name="40% - Accent5 2 3 3 4 3" xfId="12923" xr:uid="{00000000-0005-0000-0000-0000B96E0000}"/>
    <cellStyle name="40% - Accent5 2 3 3 4 3 2" xfId="32755" xr:uid="{00000000-0005-0000-0000-0000BA6E0000}"/>
    <cellStyle name="40% - Accent5 2 3 3 4 4" xfId="22841" xr:uid="{00000000-0005-0000-0000-0000BB6E0000}"/>
    <cellStyle name="40% - Accent5 2 3 3 5" xfId="2174" xr:uid="{00000000-0005-0000-0000-0000BC6E0000}"/>
    <cellStyle name="40% - Accent5 2 3 3 5 2" xfId="7141" xr:uid="{00000000-0005-0000-0000-0000BD6E0000}"/>
    <cellStyle name="40% - Accent5 2 3 3 5 2 2" xfId="17055" xr:uid="{00000000-0005-0000-0000-0000BE6E0000}"/>
    <cellStyle name="40% - Accent5 2 3 3 5 2 2 2" xfId="36887" xr:uid="{00000000-0005-0000-0000-0000BF6E0000}"/>
    <cellStyle name="40% - Accent5 2 3 3 5 2 3" xfId="26973" xr:uid="{00000000-0005-0000-0000-0000C06E0000}"/>
    <cellStyle name="40% - Accent5 2 3 3 5 3" xfId="12098" xr:uid="{00000000-0005-0000-0000-0000C16E0000}"/>
    <cellStyle name="40% - Accent5 2 3 3 5 3 2" xfId="31930" xr:uid="{00000000-0005-0000-0000-0000C26E0000}"/>
    <cellStyle name="40% - Accent5 2 3 3 5 4" xfId="22016" xr:uid="{00000000-0005-0000-0000-0000C36E0000}"/>
    <cellStyle name="40% - Accent5 2 3 3 6" xfId="988" xr:uid="{00000000-0005-0000-0000-0000C46E0000}"/>
    <cellStyle name="40% - Accent5 2 3 3 6 2" xfId="5964" xr:uid="{00000000-0005-0000-0000-0000C56E0000}"/>
    <cellStyle name="40% - Accent5 2 3 3 6 2 2" xfId="15878" xr:uid="{00000000-0005-0000-0000-0000C66E0000}"/>
    <cellStyle name="40% - Accent5 2 3 3 6 2 2 2" xfId="35710" xr:uid="{00000000-0005-0000-0000-0000C76E0000}"/>
    <cellStyle name="40% - Accent5 2 3 3 6 2 3" xfId="25796" xr:uid="{00000000-0005-0000-0000-0000C86E0000}"/>
    <cellStyle name="40% - Accent5 2 3 3 6 3" xfId="10921" xr:uid="{00000000-0005-0000-0000-0000C96E0000}"/>
    <cellStyle name="40% - Accent5 2 3 3 6 3 2" xfId="30753" xr:uid="{00000000-0005-0000-0000-0000CA6E0000}"/>
    <cellStyle name="40% - Accent5 2 3 3 6 4" xfId="20839" xr:uid="{00000000-0005-0000-0000-0000CB6E0000}"/>
    <cellStyle name="40% - Accent5 2 3 3 7" xfId="4289" xr:uid="{00000000-0005-0000-0000-0000CC6E0000}"/>
    <cellStyle name="40% - Accent5 2 3 3 7 2" xfId="9246" xr:uid="{00000000-0005-0000-0000-0000CD6E0000}"/>
    <cellStyle name="40% - Accent5 2 3 3 7 2 2" xfId="19160" xr:uid="{00000000-0005-0000-0000-0000CE6E0000}"/>
    <cellStyle name="40% - Accent5 2 3 3 7 2 2 2" xfId="38992" xr:uid="{00000000-0005-0000-0000-0000CF6E0000}"/>
    <cellStyle name="40% - Accent5 2 3 3 7 2 3" xfId="29078" xr:uid="{00000000-0005-0000-0000-0000D06E0000}"/>
    <cellStyle name="40% - Accent5 2 3 3 7 3" xfId="14203" xr:uid="{00000000-0005-0000-0000-0000D16E0000}"/>
    <cellStyle name="40% - Accent5 2 3 3 7 3 2" xfId="34035" xr:uid="{00000000-0005-0000-0000-0000D26E0000}"/>
    <cellStyle name="40% - Accent5 2 3 3 7 4" xfId="24121" xr:uid="{00000000-0005-0000-0000-0000D36E0000}"/>
    <cellStyle name="40% - Accent5 2 3 3 8" xfId="4847" xr:uid="{00000000-0005-0000-0000-0000D46E0000}"/>
    <cellStyle name="40% - Accent5 2 3 3 8 2" xfId="9804" xr:uid="{00000000-0005-0000-0000-0000D56E0000}"/>
    <cellStyle name="40% - Accent5 2 3 3 8 2 2" xfId="19718" xr:uid="{00000000-0005-0000-0000-0000D66E0000}"/>
    <cellStyle name="40% - Accent5 2 3 3 8 2 2 2" xfId="39550" xr:uid="{00000000-0005-0000-0000-0000D76E0000}"/>
    <cellStyle name="40% - Accent5 2 3 3 8 2 3" xfId="29636" xr:uid="{00000000-0005-0000-0000-0000D86E0000}"/>
    <cellStyle name="40% - Accent5 2 3 3 8 3" xfId="14761" xr:uid="{00000000-0005-0000-0000-0000D96E0000}"/>
    <cellStyle name="40% - Accent5 2 3 3 8 3 2" xfId="34593" xr:uid="{00000000-0005-0000-0000-0000DA6E0000}"/>
    <cellStyle name="40% - Accent5 2 3 3 8 4" xfId="24679" xr:uid="{00000000-0005-0000-0000-0000DB6E0000}"/>
    <cellStyle name="40% - Accent5 2 3 3 9" xfId="5405" xr:uid="{00000000-0005-0000-0000-0000DC6E0000}"/>
    <cellStyle name="40% - Accent5 2 3 3 9 2" xfId="15319" xr:uid="{00000000-0005-0000-0000-0000DD6E0000}"/>
    <cellStyle name="40% - Accent5 2 3 3 9 2 2" xfId="35151" xr:uid="{00000000-0005-0000-0000-0000DE6E0000}"/>
    <cellStyle name="40% - Accent5 2 3 3 9 3" xfId="25237" xr:uid="{00000000-0005-0000-0000-0000DF6E0000}"/>
    <cellStyle name="40% - Accent5 2 3 4" xfId="1630" xr:uid="{00000000-0005-0000-0000-0000E06E0000}"/>
    <cellStyle name="40% - Accent5 2 3 4 2" xfId="3643" xr:uid="{00000000-0005-0000-0000-0000E16E0000}"/>
    <cellStyle name="40% - Accent5 2 3 4 2 2" xfId="8600" xr:uid="{00000000-0005-0000-0000-0000E26E0000}"/>
    <cellStyle name="40% - Accent5 2 3 4 2 2 2" xfId="18514" xr:uid="{00000000-0005-0000-0000-0000E36E0000}"/>
    <cellStyle name="40% - Accent5 2 3 4 2 2 2 2" xfId="38346" xr:uid="{00000000-0005-0000-0000-0000E46E0000}"/>
    <cellStyle name="40% - Accent5 2 3 4 2 2 3" xfId="28432" xr:uid="{00000000-0005-0000-0000-0000E56E0000}"/>
    <cellStyle name="40% - Accent5 2 3 4 2 3" xfId="13557" xr:uid="{00000000-0005-0000-0000-0000E66E0000}"/>
    <cellStyle name="40% - Accent5 2 3 4 2 3 2" xfId="33389" xr:uid="{00000000-0005-0000-0000-0000E76E0000}"/>
    <cellStyle name="40% - Accent5 2 3 4 2 4" xfId="23475" xr:uid="{00000000-0005-0000-0000-0000E86E0000}"/>
    <cellStyle name="40% - Accent5 2 3 4 3" xfId="2353" xr:uid="{00000000-0005-0000-0000-0000E96E0000}"/>
    <cellStyle name="40% - Accent5 2 3 4 3 2" xfId="7320" xr:uid="{00000000-0005-0000-0000-0000EA6E0000}"/>
    <cellStyle name="40% - Accent5 2 3 4 3 2 2" xfId="17234" xr:uid="{00000000-0005-0000-0000-0000EB6E0000}"/>
    <cellStyle name="40% - Accent5 2 3 4 3 2 2 2" xfId="37066" xr:uid="{00000000-0005-0000-0000-0000EC6E0000}"/>
    <cellStyle name="40% - Accent5 2 3 4 3 2 3" xfId="27152" xr:uid="{00000000-0005-0000-0000-0000ED6E0000}"/>
    <cellStyle name="40% - Accent5 2 3 4 3 3" xfId="12277" xr:uid="{00000000-0005-0000-0000-0000EE6E0000}"/>
    <cellStyle name="40% - Accent5 2 3 4 3 3 2" xfId="32109" xr:uid="{00000000-0005-0000-0000-0000EF6E0000}"/>
    <cellStyle name="40% - Accent5 2 3 4 3 4" xfId="22195" xr:uid="{00000000-0005-0000-0000-0000F06E0000}"/>
    <cellStyle name="40% - Accent5 2 3 4 4" xfId="6598" xr:uid="{00000000-0005-0000-0000-0000F16E0000}"/>
    <cellStyle name="40% - Accent5 2 3 4 4 2" xfId="16512" xr:uid="{00000000-0005-0000-0000-0000F26E0000}"/>
    <cellStyle name="40% - Accent5 2 3 4 4 2 2" xfId="36344" xr:uid="{00000000-0005-0000-0000-0000F36E0000}"/>
    <cellStyle name="40% - Accent5 2 3 4 4 3" xfId="26430" xr:uid="{00000000-0005-0000-0000-0000F46E0000}"/>
    <cellStyle name="40% - Accent5 2 3 4 5" xfId="11555" xr:uid="{00000000-0005-0000-0000-0000F56E0000}"/>
    <cellStyle name="40% - Accent5 2 3 4 5 2" xfId="31387" xr:uid="{00000000-0005-0000-0000-0000F66E0000}"/>
    <cellStyle name="40% - Accent5 2 3 4 6" xfId="21473" xr:uid="{00000000-0005-0000-0000-0000F76E0000}"/>
    <cellStyle name="40% - Accent5 2 3 5" xfId="1271" xr:uid="{00000000-0005-0000-0000-0000F86E0000}"/>
    <cellStyle name="40% - Accent5 2 3 5 2" xfId="3284" xr:uid="{00000000-0005-0000-0000-0000F96E0000}"/>
    <cellStyle name="40% - Accent5 2 3 5 2 2" xfId="8241" xr:uid="{00000000-0005-0000-0000-0000FA6E0000}"/>
    <cellStyle name="40% - Accent5 2 3 5 2 2 2" xfId="18155" xr:uid="{00000000-0005-0000-0000-0000FB6E0000}"/>
    <cellStyle name="40% - Accent5 2 3 5 2 2 2 2" xfId="37987" xr:uid="{00000000-0005-0000-0000-0000FC6E0000}"/>
    <cellStyle name="40% - Accent5 2 3 5 2 2 3" xfId="28073" xr:uid="{00000000-0005-0000-0000-0000FD6E0000}"/>
    <cellStyle name="40% - Accent5 2 3 5 2 3" xfId="13198" xr:uid="{00000000-0005-0000-0000-0000FE6E0000}"/>
    <cellStyle name="40% - Accent5 2 3 5 2 3 2" xfId="33030" xr:uid="{00000000-0005-0000-0000-0000FF6E0000}"/>
    <cellStyle name="40% - Accent5 2 3 5 2 4" xfId="23116" xr:uid="{00000000-0005-0000-0000-0000006F0000}"/>
    <cellStyle name="40% - Accent5 2 3 5 3" xfId="6239" xr:uid="{00000000-0005-0000-0000-0000016F0000}"/>
    <cellStyle name="40% - Accent5 2 3 5 3 2" xfId="16153" xr:uid="{00000000-0005-0000-0000-0000026F0000}"/>
    <cellStyle name="40% - Accent5 2 3 5 3 2 2" xfId="35985" xr:uid="{00000000-0005-0000-0000-0000036F0000}"/>
    <cellStyle name="40% - Accent5 2 3 5 3 3" xfId="26071" xr:uid="{00000000-0005-0000-0000-0000046F0000}"/>
    <cellStyle name="40% - Accent5 2 3 5 4" xfId="11196" xr:uid="{00000000-0005-0000-0000-0000056F0000}"/>
    <cellStyle name="40% - Accent5 2 3 5 4 2" xfId="31028" xr:uid="{00000000-0005-0000-0000-0000066F0000}"/>
    <cellStyle name="40% - Accent5 2 3 5 5" xfId="21114" xr:uid="{00000000-0005-0000-0000-0000076F0000}"/>
    <cellStyle name="40% - Accent5 2 3 6" xfId="2727" xr:uid="{00000000-0005-0000-0000-0000086F0000}"/>
    <cellStyle name="40% - Accent5 2 3 6 2" xfId="7687" xr:uid="{00000000-0005-0000-0000-0000096F0000}"/>
    <cellStyle name="40% - Accent5 2 3 6 2 2" xfId="17601" xr:uid="{00000000-0005-0000-0000-00000A6F0000}"/>
    <cellStyle name="40% - Accent5 2 3 6 2 2 2" xfId="37433" xr:uid="{00000000-0005-0000-0000-00000B6F0000}"/>
    <cellStyle name="40% - Accent5 2 3 6 2 3" xfId="27519" xr:uid="{00000000-0005-0000-0000-00000C6F0000}"/>
    <cellStyle name="40% - Accent5 2 3 6 3" xfId="12644" xr:uid="{00000000-0005-0000-0000-00000D6F0000}"/>
    <cellStyle name="40% - Accent5 2 3 6 3 2" xfId="32476" xr:uid="{00000000-0005-0000-0000-00000E6F0000}"/>
    <cellStyle name="40% - Accent5 2 3 6 4" xfId="22562" xr:uid="{00000000-0005-0000-0000-00000F6F0000}"/>
    <cellStyle name="40% - Accent5 2 3 7" xfId="1994" xr:uid="{00000000-0005-0000-0000-0000106F0000}"/>
    <cellStyle name="40% - Accent5 2 3 7 2" xfId="6961" xr:uid="{00000000-0005-0000-0000-0000116F0000}"/>
    <cellStyle name="40% - Accent5 2 3 7 2 2" xfId="16875" xr:uid="{00000000-0005-0000-0000-0000126F0000}"/>
    <cellStyle name="40% - Accent5 2 3 7 2 2 2" xfId="36707" xr:uid="{00000000-0005-0000-0000-0000136F0000}"/>
    <cellStyle name="40% - Accent5 2 3 7 2 3" xfId="26793" xr:uid="{00000000-0005-0000-0000-0000146F0000}"/>
    <cellStyle name="40% - Accent5 2 3 7 3" xfId="11918" xr:uid="{00000000-0005-0000-0000-0000156F0000}"/>
    <cellStyle name="40% - Accent5 2 3 7 3 2" xfId="31750" xr:uid="{00000000-0005-0000-0000-0000166F0000}"/>
    <cellStyle name="40% - Accent5 2 3 7 4" xfId="21836" xr:uid="{00000000-0005-0000-0000-0000176F0000}"/>
    <cellStyle name="40% - Accent5 2 3 8" xfId="708" xr:uid="{00000000-0005-0000-0000-0000186F0000}"/>
    <cellStyle name="40% - Accent5 2 3 8 2" xfId="5685" xr:uid="{00000000-0005-0000-0000-0000196F0000}"/>
    <cellStyle name="40% - Accent5 2 3 8 2 2" xfId="15599" xr:uid="{00000000-0005-0000-0000-00001A6F0000}"/>
    <cellStyle name="40% - Accent5 2 3 8 2 2 2" xfId="35431" xr:uid="{00000000-0005-0000-0000-00001B6F0000}"/>
    <cellStyle name="40% - Accent5 2 3 8 2 3" xfId="25517" xr:uid="{00000000-0005-0000-0000-00001C6F0000}"/>
    <cellStyle name="40% - Accent5 2 3 8 3" xfId="10642" xr:uid="{00000000-0005-0000-0000-00001D6F0000}"/>
    <cellStyle name="40% - Accent5 2 3 8 3 2" xfId="30474" xr:uid="{00000000-0005-0000-0000-00001E6F0000}"/>
    <cellStyle name="40% - Accent5 2 3 8 4" xfId="20560" xr:uid="{00000000-0005-0000-0000-00001F6F0000}"/>
    <cellStyle name="40% - Accent5 2 3 9" xfId="4010" xr:uid="{00000000-0005-0000-0000-0000206F0000}"/>
    <cellStyle name="40% - Accent5 2 3 9 2" xfId="8967" xr:uid="{00000000-0005-0000-0000-0000216F0000}"/>
    <cellStyle name="40% - Accent5 2 3 9 2 2" xfId="18881" xr:uid="{00000000-0005-0000-0000-0000226F0000}"/>
    <cellStyle name="40% - Accent5 2 3 9 2 2 2" xfId="38713" xr:uid="{00000000-0005-0000-0000-0000236F0000}"/>
    <cellStyle name="40% - Accent5 2 3 9 2 3" xfId="28799" xr:uid="{00000000-0005-0000-0000-0000246F0000}"/>
    <cellStyle name="40% - Accent5 2 3 9 3" xfId="13924" xr:uid="{00000000-0005-0000-0000-0000256F0000}"/>
    <cellStyle name="40% - Accent5 2 3 9 3 2" xfId="33756" xr:uid="{00000000-0005-0000-0000-0000266F0000}"/>
    <cellStyle name="40% - Accent5 2 3 9 4" xfId="23842" xr:uid="{00000000-0005-0000-0000-0000276F0000}"/>
    <cellStyle name="40% - Accent5 2 4" xfId="218" xr:uid="{00000000-0005-0000-0000-0000286F0000}"/>
    <cellStyle name="40% - Accent5 2 4 10" xfId="5199" xr:uid="{00000000-0005-0000-0000-0000296F0000}"/>
    <cellStyle name="40% - Accent5 2 4 10 2" xfId="15113" xr:uid="{00000000-0005-0000-0000-00002A6F0000}"/>
    <cellStyle name="40% - Accent5 2 4 10 2 2" xfId="34945" xr:uid="{00000000-0005-0000-0000-00002B6F0000}"/>
    <cellStyle name="40% - Accent5 2 4 10 3" xfId="25031" xr:uid="{00000000-0005-0000-0000-00002C6F0000}"/>
    <cellStyle name="40% - Accent5 2 4 11" xfId="10156" xr:uid="{00000000-0005-0000-0000-00002D6F0000}"/>
    <cellStyle name="40% - Accent5 2 4 11 2" xfId="29988" xr:uid="{00000000-0005-0000-0000-00002E6F0000}"/>
    <cellStyle name="40% - Accent5 2 4 12" xfId="20074" xr:uid="{00000000-0005-0000-0000-00002F6F0000}"/>
    <cellStyle name="40% - Accent5 2 4 2" xfId="500" xr:uid="{00000000-0005-0000-0000-0000306F0000}"/>
    <cellStyle name="40% - Accent5 2 4 2 10" xfId="10435" xr:uid="{00000000-0005-0000-0000-0000316F0000}"/>
    <cellStyle name="40% - Accent5 2 4 2 10 2" xfId="30267" xr:uid="{00000000-0005-0000-0000-0000326F0000}"/>
    <cellStyle name="40% - Accent5 2 4 2 11" xfId="20353" xr:uid="{00000000-0005-0000-0000-0000336F0000}"/>
    <cellStyle name="40% - Accent5 2 4 2 2" xfId="1840" xr:uid="{00000000-0005-0000-0000-0000346F0000}"/>
    <cellStyle name="40% - Accent5 2 4 2 2 2" xfId="3853" xr:uid="{00000000-0005-0000-0000-0000356F0000}"/>
    <cellStyle name="40% - Accent5 2 4 2 2 2 2" xfId="8810" xr:uid="{00000000-0005-0000-0000-0000366F0000}"/>
    <cellStyle name="40% - Accent5 2 4 2 2 2 2 2" xfId="18724" xr:uid="{00000000-0005-0000-0000-0000376F0000}"/>
    <cellStyle name="40% - Accent5 2 4 2 2 2 2 2 2" xfId="38556" xr:uid="{00000000-0005-0000-0000-0000386F0000}"/>
    <cellStyle name="40% - Accent5 2 4 2 2 2 2 3" xfId="28642" xr:uid="{00000000-0005-0000-0000-0000396F0000}"/>
    <cellStyle name="40% - Accent5 2 4 2 2 2 3" xfId="13767" xr:uid="{00000000-0005-0000-0000-00003A6F0000}"/>
    <cellStyle name="40% - Accent5 2 4 2 2 2 3 2" xfId="33599" xr:uid="{00000000-0005-0000-0000-00003B6F0000}"/>
    <cellStyle name="40% - Accent5 2 4 2 2 2 4" xfId="23685" xr:uid="{00000000-0005-0000-0000-00003C6F0000}"/>
    <cellStyle name="40% - Accent5 2 4 2 2 3" xfId="2563" xr:uid="{00000000-0005-0000-0000-00003D6F0000}"/>
    <cellStyle name="40% - Accent5 2 4 2 2 3 2" xfId="7530" xr:uid="{00000000-0005-0000-0000-00003E6F0000}"/>
    <cellStyle name="40% - Accent5 2 4 2 2 3 2 2" xfId="17444" xr:uid="{00000000-0005-0000-0000-00003F6F0000}"/>
    <cellStyle name="40% - Accent5 2 4 2 2 3 2 2 2" xfId="37276" xr:uid="{00000000-0005-0000-0000-0000406F0000}"/>
    <cellStyle name="40% - Accent5 2 4 2 2 3 2 3" xfId="27362" xr:uid="{00000000-0005-0000-0000-0000416F0000}"/>
    <cellStyle name="40% - Accent5 2 4 2 2 3 3" xfId="12487" xr:uid="{00000000-0005-0000-0000-0000426F0000}"/>
    <cellStyle name="40% - Accent5 2 4 2 2 3 3 2" xfId="32319" xr:uid="{00000000-0005-0000-0000-0000436F0000}"/>
    <cellStyle name="40% - Accent5 2 4 2 2 3 4" xfId="22405" xr:uid="{00000000-0005-0000-0000-0000446F0000}"/>
    <cellStyle name="40% - Accent5 2 4 2 2 4" xfId="6808" xr:uid="{00000000-0005-0000-0000-0000456F0000}"/>
    <cellStyle name="40% - Accent5 2 4 2 2 4 2" xfId="16722" xr:uid="{00000000-0005-0000-0000-0000466F0000}"/>
    <cellStyle name="40% - Accent5 2 4 2 2 4 2 2" xfId="36554" xr:uid="{00000000-0005-0000-0000-0000476F0000}"/>
    <cellStyle name="40% - Accent5 2 4 2 2 4 3" xfId="26640" xr:uid="{00000000-0005-0000-0000-0000486F0000}"/>
    <cellStyle name="40% - Accent5 2 4 2 2 5" xfId="11765" xr:uid="{00000000-0005-0000-0000-0000496F0000}"/>
    <cellStyle name="40% - Accent5 2 4 2 2 5 2" xfId="31597" xr:uid="{00000000-0005-0000-0000-00004A6F0000}"/>
    <cellStyle name="40% - Accent5 2 4 2 2 6" xfId="21683" xr:uid="{00000000-0005-0000-0000-00004B6F0000}"/>
    <cellStyle name="40% - Accent5 2 4 2 3" xfId="1481" xr:uid="{00000000-0005-0000-0000-00004C6F0000}"/>
    <cellStyle name="40% - Accent5 2 4 2 3 2" xfId="3494" xr:uid="{00000000-0005-0000-0000-00004D6F0000}"/>
    <cellStyle name="40% - Accent5 2 4 2 3 2 2" xfId="8451" xr:uid="{00000000-0005-0000-0000-00004E6F0000}"/>
    <cellStyle name="40% - Accent5 2 4 2 3 2 2 2" xfId="18365" xr:uid="{00000000-0005-0000-0000-00004F6F0000}"/>
    <cellStyle name="40% - Accent5 2 4 2 3 2 2 2 2" xfId="38197" xr:uid="{00000000-0005-0000-0000-0000506F0000}"/>
    <cellStyle name="40% - Accent5 2 4 2 3 2 2 3" xfId="28283" xr:uid="{00000000-0005-0000-0000-0000516F0000}"/>
    <cellStyle name="40% - Accent5 2 4 2 3 2 3" xfId="13408" xr:uid="{00000000-0005-0000-0000-0000526F0000}"/>
    <cellStyle name="40% - Accent5 2 4 2 3 2 3 2" xfId="33240" xr:uid="{00000000-0005-0000-0000-0000536F0000}"/>
    <cellStyle name="40% - Accent5 2 4 2 3 2 4" xfId="23326" xr:uid="{00000000-0005-0000-0000-0000546F0000}"/>
    <cellStyle name="40% - Accent5 2 4 2 3 3" xfId="6449" xr:uid="{00000000-0005-0000-0000-0000556F0000}"/>
    <cellStyle name="40% - Accent5 2 4 2 3 3 2" xfId="16363" xr:uid="{00000000-0005-0000-0000-0000566F0000}"/>
    <cellStyle name="40% - Accent5 2 4 2 3 3 2 2" xfId="36195" xr:uid="{00000000-0005-0000-0000-0000576F0000}"/>
    <cellStyle name="40% - Accent5 2 4 2 3 3 3" xfId="26281" xr:uid="{00000000-0005-0000-0000-0000586F0000}"/>
    <cellStyle name="40% - Accent5 2 4 2 3 4" xfId="11406" xr:uid="{00000000-0005-0000-0000-0000596F0000}"/>
    <cellStyle name="40% - Accent5 2 4 2 3 4 2" xfId="31238" xr:uid="{00000000-0005-0000-0000-00005A6F0000}"/>
    <cellStyle name="40% - Accent5 2 4 2 3 5" xfId="21324" xr:uid="{00000000-0005-0000-0000-00005B6F0000}"/>
    <cellStyle name="40% - Accent5 2 4 2 4" xfId="3082" xr:uid="{00000000-0005-0000-0000-00005C6F0000}"/>
    <cellStyle name="40% - Accent5 2 4 2 4 2" xfId="8039" xr:uid="{00000000-0005-0000-0000-00005D6F0000}"/>
    <cellStyle name="40% - Accent5 2 4 2 4 2 2" xfId="17953" xr:uid="{00000000-0005-0000-0000-00005E6F0000}"/>
    <cellStyle name="40% - Accent5 2 4 2 4 2 2 2" xfId="37785" xr:uid="{00000000-0005-0000-0000-00005F6F0000}"/>
    <cellStyle name="40% - Accent5 2 4 2 4 2 3" xfId="27871" xr:uid="{00000000-0005-0000-0000-0000606F0000}"/>
    <cellStyle name="40% - Accent5 2 4 2 4 3" xfId="12996" xr:uid="{00000000-0005-0000-0000-0000616F0000}"/>
    <cellStyle name="40% - Accent5 2 4 2 4 3 2" xfId="32828" xr:uid="{00000000-0005-0000-0000-0000626F0000}"/>
    <cellStyle name="40% - Accent5 2 4 2 4 4" xfId="22914" xr:uid="{00000000-0005-0000-0000-0000636F0000}"/>
    <cellStyle name="40% - Accent5 2 4 2 5" xfId="2204" xr:uid="{00000000-0005-0000-0000-0000646F0000}"/>
    <cellStyle name="40% - Accent5 2 4 2 5 2" xfId="7171" xr:uid="{00000000-0005-0000-0000-0000656F0000}"/>
    <cellStyle name="40% - Accent5 2 4 2 5 2 2" xfId="17085" xr:uid="{00000000-0005-0000-0000-0000666F0000}"/>
    <cellStyle name="40% - Accent5 2 4 2 5 2 2 2" xfId="36917" xr:uid="{00000000-0005-0000-0000-0000676F0000}"/>
    <cellStyle name="40% - Accent5 2 4 2 5 2 3" xfId="27003" xr:uid="{00000000-0005-0000-0000-0000686F0000}"/>
    <cellStyle name="40% - Accent5 2 4 2 5 3" xfId="12128" xr:uid="{00000000-0005-0000-0000-0000696F0000}"/>
    <cellStyle name="40% - Accent5 2 4 2 5 3 2" xfId="31960" xr:uid="{00000000-0005-0000-0000-00006A6F0000}"/>
    <cellStyle name="40% - Accent5 2 4 2 5 4" xfId="22046" xr:uid="{00000000-0005-0000-0000-00006B6F0000}"/>
    <cellStyle name="40% - Accent5 2 4 2 6" xfId="1061" xr:uid="{00000000-0005-0000-0000-00006C6F0000}"/>
    <cellStyle name="40% - Accent5 2 4 2 6 2" xfId="6037" xr:uid="{00000000-0005-0000-0000-00006D6F0000}"/>
    <cellStyle name="40% - Accent5 2 4 2 6 2 2" xfId="15951" xr:uid="{00000000-0005-0000-0000-00006E6F0000}"/>
    <cellStyle name="40% - Accent5 2 4 2 6 2 2 2" xfId="35783" xr:uid="{00000000-0005-0000-0000-00006F6F0000}"/>
    <cellStyle name="40% - Accent5 2 4 2 6 2 3" xfId="25869" xr:uid="{00000000-0005-0000-0000-0000706F0000}"/>
    <cellStyle name="40% - Accent5 2 4 2 6 3" xfId="10994" xr:uid="{00000000-0005-0000-0000-0000716F0000}"/>
    <cellStyle name="40% - Accent5 2 4 2 6 3 2" xfId="30826" xr:uid="{00000000-0005-0000-0000-0000726F0000}"/>
    <cellStyle name="40% - Accent5 2 4 2 6 4" xfId="20912" xr:uid="{00000000-0005-0000-0000-0000736F0000}"/>
    <cellStyle name="40% - Accent5 2 4 2 7" xfId="4362" xr:uid="{00000000-0005-0000-0000-0000746F0000}"/>
    <cellStyle name="40% - Accent5 2 4 2 7 2" xfId="9319" xr:uid="{00000000-0005-0000-0000-0000756F0000}"/>
    <cellStyle name="40% - Accent5 2 4 2 7 2 2" xfId="19233" xr:uid="{00000000-0005-0000-0000-0000766F0000}"/>
    <cellStyle name="40% - Accent5 2 4 2 7 2 2 2" xfId="39065" xr:uid="{00000000-0005-0000-0000-0000776F0000}"/>
    <cellStyle name="40% - Accent5 2 4 2 7 2 3" xfId="29151" xr:uid="{00000000-0005-0000-0000-0000786F0000}"/>
    <cellStyle name="40% - Accent5 2 4 2 7 3" xfId="14276" xr:uid="{00000000-0005-0000-0000-0000796F0000}"/>
    <cellStyle name="40% - Accent5 2 4 2 7 3 2" xfId="34108" xr:uid="{00000000-0005-0000-0000-00007A6F0000}"/>
    <cellStyle name="40% - Accent5 2 4 2 7 4" xfId="24194" xr:uid="{00000000-0005-0000-0000-00007B6F0000}"/>
    <cellStyle name="40% - Accent5 2 4 2 8" xfId="4920" xr:uid="{00000000-0005-0000-0000-00007C6F0000}"/>
    <cellStyle name="40% - Accent5 2 4 2 8 2" xfId="9877" xr:uid="{00000000-0005-0000-0000-00007D6F0000}"/>
    <cellStyle name="40% - Accent5 2 4 2 8 2 2" xfId="19791" xr:uid="{00000000-0005-0000-0000-00007E6F0000}"/>
    <cellStyle name="40% - Accent5 2 4 2 8 2 2 2" xfId="39623" xr:uid="{00000000-0005-0000-0000-00007F6F0000}"/>
    <cellStyle name="40% - Accent5 2 4 2 8 2 3" xfId="29709" xr:uid="{00000000-0005-0000-0000-0000806F0000}"/>
    <cellStyle name="40% - Accent5 2 4 2 8 3" xfId="14834" xr:uid="{00000000-0005-0000-0000-0000816F0000}"/>
    <cellStyle name="40% - Accent5 2 4 2 8 3 2" xfId="34666" xr:uid="{00000000-0005-0000-0000-0000826F0000}"/>
    <cellStyle name="40% - Accent5 2 4 2 8 4" xfId="24752" xr:uid="{00000000-0005-0000-0000-0000836F0000}"/>
    <cellStyle name="40% - Accent5 2 4 2 9" xfId="5478" xr:uid="{00000000-0005-0000-0000-0000846F0000}"/>
    <cellStyle name="40% - Accent5 2 4 2 9 2" xfId="15392" xr:uid="{00000000-0005-0000-0000-0000856F0000}"/>
    <cellStyle name="40% - Accent5 2 4 2 9 2 2" xfId="35224" xr:uid="{00000000-0005-0000-0000-0000866F0000}"/>
    <cellStyle name="40% - Accent5 2 4 2 9 3" xfId="25310" xr:uid="{00000000-0005-0000-0000-0000876F0000}"/>
    <cellStyle name="40% - Accent5 2 4 3" xfId="1660" xr:uid="{00000000-0005-0000-0000-0000886F0000}"/>
    <cellStyle name="40% - Accent5 2 4 3 2" xfId="3673" xr:uid="{00000000-0005-0000-0000-0000896F0000}"/>
    <cellStyle name="40% - Accent5 2 4 3 2 2" xfId="8630" xr:uid="{00000000-0005-0000-0000-00008A6F0000}"/>
    <cellStyle name="40% - Accent5 2 4 3 2 2 2" xfId="18544" xr:uid="{00000000-0005-0000-0000-00008B6F0000}"/>
    <cellStyle name="40% - Accent5 2 4 3 2 2 2 2" xfId="38376" xr:uid="{00000000-0005-0000-0000-00008C6F0000}"/>
    <cellStyle name="40% - Accent5 2 4 3 2 2 3" xfId="28462" xr:uid="{00000000-0005-0000-0000-00008D6F0000}"/>
    <cellStyle name="40% - Accent5 2 4 3 2 3" xfId="13587" xr:uid="{00000000-0005-0000-0000-00008E6F0000}"/>
    <cellStyle name="40% - Accent5 2 4 3 2 3 2" xfId="33419" xr:uid="{00000000-0005-0000-0000-00008F6F0000}"/>
    <cellStyle name="40% - Accent5 2 4 3 2 4" xfId="23505" xr:uid="{00000000-0005-0000-0000-0000906F0000}"/>
    <cellStyle name="40% - Accent5 2 4 3 3" xfId="2383" xr:uid="{00000000-0005-0000-0000-0000916F0000}"/>
    <cellStyle name="40% - Accent5 2 4 3 3 2" xfId="7350" xr:uid="{00000000-0005-0000-0000-0000926F0000}"/>
    <cellStyle name="40% - Accent5 2 4 3 3 2 2" xfId="17264" xr:uid="{00000000-0005-0000-0000-0000936F0000}"/>
    <cellStyle name="40% - Accent5 2 4 3 3 2 2 2" xfId="37096" xr:uid="{00000000-0005-0000-0000-0000946F0000}"/>
    <cellStyle name="40% - Accent5 2 4 3 3 2 3" xfId="27182" xr:uid="{00000000-0005-0000-0000-0000956F0000}"/>
    <cellStyle name="40% - Accent5 2 4 3 3 3" xfId="12307" xr:uid="{00000000-0005-0000-0000-0000966F0000}"/>
    <cellStyle name="40% - Accent5 2 4 3 3 3 2" xfId="32139" xr:uid="{00000000-0005-0000-0000-0000976F0000}"/>
    <cellStyle name="40% - Accent5 2 4 3 3 4" xfId="22225" xr:uid="{00000000-0005-0000-0000-0000986F0000}"/>
    <cellStyle name="40% - Accent5 2 4 3 4" xfId="6628" xr:uid="{00000000-0005-0000-0000-0000996F0000}"/>
    <cellStyle name="40% - Accent5 2 4 3 4 2" xfId="16542" xr:uid="{00000000-0005-0000-0000-00009A6F0000}"/>
    <cellStyle name="40% - Accent5 2 4 3 4 2 2" xfId="36374" xr:uid="{00000000-0005-0000-0000-00009B6F0000}"/>
    <cellStyle name="40% - Accent5 2 4 3 4 3" xfId="26460" xr:uid="{00000000-0005-0000-0000-00009C6F0000}"/>
    <cellStyle name="40% - Accent5 2 4 3 5" xfId="11585" xr:uid="{00000000-0005-0000-0000-00009D6F0000}"/>
    <cellStyle name="40% - Accent5 2 4 3 5 2" xfId="31417" xr:uid="{00000000-0005-0000-0000-00009E6F0000}"/>
    <cellStyle name="40% - Accent5 2 4 3 6" xfId="21503" xr:uid="{00000000-0005-0000-0000-00009F6F0000}"/>
    <cellStyle name="40% - Accent5 2 4 4" xfId="1301" xr:uid="{00000000-0005-0000-0000-0000A06F0000}"/>
    <cellStyle name="40% - Accent5 2 4 4 2" xfId="3314" xr:uid="{00000000-0005-0000-0000-0000A16F0000}"/>
    <cellStyle name="40% - Accent5 2 4 4 2 2" xfId="8271" xr:uid="{00000000-0005-0000-0000-0000A26F0000}"/>
    <cellStyle name="40% - Accent5 2 4 4 2 2 2" xfId="18185" xr:uid="{00000000-0005-0000-0000-0000A36F0000}"/>
    <cellStyle name="40% - Accent5 2 4 4 2 2 2 2" xfId="38017" xr:uid="{00000000-0005-0000-0000-0000A46F0000}"/>
    <cellStyle name="40% - Accent5 2 4 4 2 2 3" xfId="28103" xr:uid="{00000000-0005-0000-0000-0000A56F0000}"/>
    <cellStyle name="40% - Accent5 2 4 4 2 3" xfId="13228" xr:uid="{00000000-0005-0000-0000-0000A66F0000}"/>
    <cellStyle name="40% - Accent5 2 4 4 2 3 2" xfId="33060" xr:uid="{00000000-0005-0000-0000-0000A76F0000}"/>
    <cellStyle name="40% - Accent5 2 4 4 2 4" xfId="23146" xr:uid="{00000000-0005-0000-0000-0000A86F0000}"/>
    <cellStyle name="40% - Accent5 2 4 4 3" xfId="6269" xr:uid="{00000000-0005-0000-0000-0000A96F0000}"/>
    <cellStyle name="40% - Accent5 2 4 4 3 2" xfId="16183" xr:uid="{00000000-0005-0000-0000-0000AA6F0000}"/>
    <cellStyle name="40% - Accent5 2 4 4 3 2 2" xfId="36015" xr:uid="{00000000-0005-0000-0000-0000AB6F0000}"/>
    <cellStyle name="40% - Accent5 2 4 4 3 3" xfId="26101" xr:uid="{00000000-0005-0000-0000-0000AC6F0000}"/>
    <cellStyle name="40% - Accent5 2 4 4 4" xfId="11226" xr:uid="{00000000-0005-0000-0000-0000AD6F0000}"/>
    <cellStyle name="40% - Accent5 2 4 4 4 2" xfId="31058" xr:uid="{00000000-0005-0000-0000-0000AE6F0000}"/>
    <cellStyle name="40% - Accent5 2 4 4 5" xfId="21144" xr:uid="{00000000-0005-0000-0000-0000AF6F0000}"/>
    <cellStyle name="40% - Accent5 2 4 5" xfId="2801" xr:uid="{00000000-0005-0000-0000-0000B06F0000}"/>
    <cellStyle name="40% - Accent5 2 4 5 2" xfId="7760" xr:uid="{00000000-0005-0000-0000-0000B16F0000}"/>
    <cellStyle name="40% - Accent5 2 4 5 2 2" xfId="17674" xr:uid="{00000000-0005-0000-0000-0000B26F0000}"/>
    <cellStyle name="40% - Accent5 2 4 5 2 2 2" xfId="37506" xr:uid="{00000000-0005-0000-0000-0000B36F0000}"/>
    <cellStyle name="40% - Accent5 2 4 5 2 3" xfId="27592" xr:uid="{00000000-0005-0000-0000-0000B46F0000}"/>
    <cellStyle name="40% - Accent5 2 4 5 3" xfId="12717" xr:uid="{00000000-0005-0000-0000-0000B56F0000}"/>
    <cellStyle name="40% - Accent5 2 4 5 3 2" xfId="32549" xr:uid="{00000000-0005-0000-0000-0000B66F0000}"/>
    <cellStyle name="40% - Accent5 2 4 5 4" xfId="22635" xr:uid="{00000000-0005-0000-0000-0000B76F0000}"/>
    <cellStyle name="40% - Accent5 2 4 6" xfId="2024" xr:uid="{00000000-0005-0000-0000-0000B86F0000}"/>
    <cellStyle name="40% - Accent5 2 4 6 2" xfId="6991" xr:uid="{00000000-0005-0000-0000-0000B96F0000}"/>
    <cellStyle name="40% - Accent5 2 4 6 2 2" xfId="16905" xr:uid="{00000000-0005-0000-0000-0000BA6F0000}"/>
    <cellStyle name="40% - Accent5 2 4 6 2 2 2" xfId="36737" xr:uid="{00000000-0005-0000-0000-0000BB6F0000}"/>
    <cellStyle name="40% - Accent5 2 4 6 2 3" xfId="26823" xr:uid="{00000000-0005-0000-0000-0000BC6F0000}"/>
    <cellStyle name="40% - Accent5 2 4 6 3" xfId="11948" xr:uid="{00000000-0005-0000-0000-0000BD6F0000}"/>
    <cellStyle name="40% - Accent5 2 4 6 3 2" xfId="31780" xr:uid="{00000000-0005-0000-0000-0000BE6F0000}"/>
    <cellStyle name="40% - Accent5 2 4 6 4" xfId="21866" xr:uid="{00000000-0005-0000-0000-0000BF6F0000}"/>
    <cellStyle name="40% - Accent5 2 4 7" xfId="781" xr:uid="{00000000-0005-0000-0000-0000C06F0000}"/>
    <cellStyle name="40% - Accent5 2 4 7 2" xfId="5758" xr:uid="{00000000-0005-0000-0000-0000C16F0000}"/>
    <cellStyle name="40% - Accent5 2 4 7 2 2" xfId="15672" xr:uid="{00000000-0005-0000-0000-0000C26F0000}"/>
    <cellStyle name="40% - Accent5 2 4 7 2 2 2" xfId="35504" xr:uid="{00000000-0005-0000-0000-0000C36F0000}"/>
    <cellStyle name="40% - Accent5 2 4 7 2 3" xfId="25590" xr:uid="{00000000-0005-0000-0000-0000C46F0000}"/>
    <cellStyle name="40% - Accent5 2 4 7 3" xfId="10715" xr:uid="{00000000-0005-0000-0000-0000C56F0000}"/>
    <cellStyle name="40% - Accent5 2 4 7 3 2" xfId="30547" xr:uid="{00000000-0005-0000-0000-0000C66F0000}"/>
    <cellStyle name="40% - Accent5 2 4 7 4" xfId="20633" xr:uid="{00000000-0005-0000-0000-0000C76F0000}"/>
    <cellStyle name="40% - Accent5 2 4 8" xfId="4083" xr:uid="{00000000-0005-0000-0000-0000C86F0000}"/>
    <cellStyle name="40% - Accent5 2 4 8 2" xfId="9040" xr:uid="{00000000-0005-0000-0000-0000C96F0000}"/>
    <cellStyle name="40% - Accent5 2 4 8 2 2" xfId="18954" xr:uid="{00000000-0005-0000-0000-0000CA6F0000}"/>
    <cellStyle name="40% - Accent5 2 4 8 2 2 2" xfId="38786" xr:uid="{00000000-0005-0000-0000-0000CB6F0000}"/>
    <cellStyle name="40% - Accent5 2 4 8 2 3" xfId="28872" xr:uid="{00000000-0005-0000-0000-0000CC6F0000}"/>
    <cellStyle name="40% - Accent5 2 4 8 3" xfId="13997" xr:uid="{00000000-0005-0000-0000-0000CD6F0000}"/>
    <cellStyle name="40% - Accent5 2 4 8 3 2" xfId="33829" xr:uid="{00000000-0005-0000-0000-0000CE6F0000}"/>
    <cellStyle name="40% - Accent5 2 4 8 4" xfId="23915" xr:uid="{00000000-0005-0000-0000-0000CF6F0000}"/>
    <cellStyle name="40% - Accent5 2 4 9" xfId="4641" xr:uid="{00000000-0005-0000-0000-0000D06F0000}"/>
    <cellStyle name="40% - Accent5 2 4 9 2" xfId="9598" xr:uid="{00000000-0005-0000-0000-0000D16F0000}"/>
    <cellStyle name="40% - Accent5 2 4 9 2 2" xfId="19512" xr:uid="{00000000-0005-0000-0000-0000D26F0000}"/>
    <cellStyle name="40% - Accent5 2 4 9 2 2 2" xfId="39344" xr:uid="{00000000-0005-0000-0000-0000D36F0000}"/>
    <cellStyle name="40% - Accent5 2 4 9 2 3" xfId="29430" xr:uid="{00000000-0005-0000-0000-0000D46F0000}"/>
    <cellStyle name="40% - Accent5 2 4 9 3" xfId="14555" xr:uid="{00000000-0005-0000-0000-0000D56F0000}"/>
    <cellStyle name="40% - Accent5 2 4 9 3 2" xfId="34387" xr:uid="{00000000-0005-0000-0000-0000D66F0000}"/>
    <cellStyle name="40% - Accent5 2 4 9 4" xfId="24473" xr:uid="{00000000-0005-0000-0000-0000D76F0000}"/>
    <cellStyle name="40% - Accent5 2 5" xfId="361" xr:uid="{00000000-0005-0000-0000-0000D86F0000}"/>
    <cellStyle name="40% - Accent5 2 5 10" xfId="10296" xr:uid="{00000000-0005-0000-0000-0000D96F0000}"/>
    <cellStyle name="40% - Accent5 2 5 10 2" xfId="30128" xr:uid="{00000000-0005-0000-0000-0000DA6F0000}"/>
    <cellStyle name="40% - Accent5 2 5 11" xfId="20214" xr:uid="{00000000-0005-0000-0000-0000DB6F0000}"/>
    <cellStyle name="40% - Accent5 2 5 2" xfId="1750" xr:uid="{00000000-0005-0000-0000-0000DC6F0000}"/>
    <cellStyle name="40% - Accent5 2 5 2 2" xfId="3763" xr:uid="{00000000-0005-0000-0000-0000DD6F0000}"/>
    <cellStyle name="40% - Accent5 2 5 2 2 2" xfId="8720" xr:uid="{00000000-0005-0000-0000-0000DE6F0000}"/>
    <cellStyle name="40% - Accent5 2 5 2 2 2 2" xfId="18634" xr:uid="{00000000-0005-0000-0000-0000DF6F0000}"/>
    <cellStyle name="40% - Accent5 2 5 2 2 2 2 2" xfId="38466" xr:uid="{00000000-0005-0000-0000-0000E06F0000}"/>
    <cellStyle name="40% - Accent5 2 5 2 2 2 3" xfId="28552" xr:uid="{00000000-0005-0000-0000-0000E16F0000}"/>
    <cellStyle name="40% - Accent5 2 5 2 2 3" xfId="13677" xr:uid="{00000000-0005-0000-0000-0000E26F0000}"/>
    <cellStyle name="40% - Accent5 2 5 2 2 3 2" xfId="33509" xr:uid="{00000000-0005-0000-0000-0000E36F0000}"/>
    <cellStyle name="40% - Accent5 2 5 2 2 4" xfId="23595" xr:uid="{00000000-0005-0000-0000-0000E46F0000}"/>
    <cellStyle name="40% - Accent5 2 5 2 3" xfId="2473" xr:uid="{00000000-0005-0000-0000-0000E56F0000}"/>
    <cellStyle name="40% - Accent5 2 5 2 3 2" xfId="7440" xr:uid="{00000000-0005-0000-0000-0000E66F0000}"/>
    <cellStyle name="40% - Accent5 2 5 2 3 2 2" xfId="17354" xr:uid="{00000000-0005-0000-0000-0000E76F0000}"/>
    <cellStyle name="40% - Accent5 2 5 2 3 2 2 2" xfId="37186" xr:uid="{00000000-0005-0000-0000-0000E86F0000}"/>
    <cellStyle name="40% - Accent5 2 5 2 3 2 3" xfId="27272" xr:uid="{00000000-0005-0000-0000-0000E96F0000}"/>
    <cellStyle name="40% - Accent5 2 5 2 3 3" xfId="12397" xr:uid="{00000000-0005-0000-0000-0000EA6F0000}"/>
    <cellStyle name="40% - Accent5 2 5 2 3 3 2" xfId="32229" xr:uid="{00000000-0005-0000-0000-0000EB6F0000}"/>
    <cellStyle name="40% - Accent5 2 5 2 3 4" xfId="22315" xr:uid="{00000000-0005-0000-0000-0000EC6F0000}"/>
    <cellStyle name="40% - Accent5 2 5 2 4" xfId="6718" xr:uid="{00000000-0005-0000-0000-0000ED6F0000}"/>
    <cellStyle name="40% - Accent5 2 5 2 4 2" xfId="16632" xr:uid="{00000000-0005-0000-0000-0000EE6F0000}"/>
    <cellStyle name="40% - Accent5 2 5 2 4 2 2" xfId="36464" xr:uid="{00000000-0005-0000-0000-0000EF6F0000}"/>
    <cellStyle name="40% - Accent5 2 5 2 4 3" xfId="26550" xr:uid="{00000000-0005-0000-0000-0000F06F0000}"/>
    <cellStyle name="40% - Accent5 2 5 2 5" xfId="11675" xr:uid="{00000000-0005-0000-0000-0000F16F0000}"/>
    <cellStyle name="40% - Accent5 2 5 2 5 2" xfId="31507" xr:uid="{00000000-0005-0000-0000-0000F26F0000}"/>
    <cellStyle name="40% - Accent5 2 5 2 6" xfId="21593" xr:uid="{00000000-0005-0000-0000-0000F36F0000}"/>
    <cellStyle name="40% - Accent5 2 5 3" xfId="1391" xr:uid="{00000000-0005-0000-0000-0000F46F0000}"/>
    <cellStyle name="40% - Accent5 2 5 3 2" xfId="3404" xr:uid="{00000000-0005-0000-0000-0000F56F0000}"/>
    <cellStyle name="40% - Accent5 2 5 3 2 2" xfId="8361" xr:uid="{00000000-0005-0000-0000-0000F66F0000}"/>
    <cellStyle name="40% - Accent5 2 5 3 2 2 2" xfId="18275" xr:uid="{00000000-0005-0000-0000-0000F76F0000}"/>
    <cellStyle name="40% - Accent5 2 5 3 2 2 2 2" xfId="38107" xr:uid="{00000000-0005-0000-0000-0000F86F0000}"/>
    <cellStyle name="40% - Accent5 2 5 3 2 2 3" xfId="28193" xr:uid="{00000000-0005-0000-0000-0000F96F0000}"/>
    <cellStyle name="40% - Accent5 2 5 3 2 3" xfId="13318" xr:uid="{00000000-0005-0000-0000-0000FA6F0000}"/>
    <cellStyle name="40% - Accent5 2 5 3 2 3 2" xfId="33150" xr:uid="{00000000-0005-0000-0000-0000FB6F0000}"/>
    <cellStyle name="40% - Accent5 2 5 3 2 4" xfId="23236" xr:uid="{00000000-0005-0000-0000-0000FC6F0000}"/>
    <cellStyle name="40% - Accent5 2 5 3 3" xfId="6359" xr:uid="{00000000-0005-0000-0000-0000FD6F0000}"/>
    <cellStyle name="40% - Accent5 2 5 3 3 2" xfId="16273" xr:uid="{00000000-0005-0000-0000-0000FE6F0000}"/>
    <cellStyle name="40% - Accent5 2 5 3 3 2 2" xfId="36105" xr:uid="{00000000-0005-0000-0000-0000FF6F0000}"/>
    <cellStyle name="40% - Accent5 2 5 3 3 3" xfId="26191" xr:uid="{00000000-0005-0000-0000-000000700000}"/>
    <cellStyle name="40% - Accent5 2 5 3 4" xfId="11316" xr:uid="{00000000-0005-0000-0000-000001700000}"/>
    <cellStyle name="40% - Accent5 2 5 3 4 2" xfId="31148" xr:uid="{00000000-0005-0000-0000-000002700000}"/>
    <cellStyle name="40% - Accent5 2 5 3 5" xfId="21234" xr:uid="{00000000-0005-0000-0000-000003700000}"/>
    <cellStyle name="40% - Accent5 2 5 4" xfId="2943" xr:uid="{00000000-0005-0000-0000-000004700000}"/>
    <cellStyle name="40% - Accent5 2 5 4 2" xfId="7900" xr:uid="{00000000-0005-0000-0000-000005700000}"/>
    <cellStyle name="40% - Accent5 2 5 4 2 2" xfId="17814" xr:uid="{00000000-0005-0000-0000-000006700000}"/>
    <cellStyle name="40% - Accent5 2 5 4 2 2 2" xfId="37646" xr:uid="{00000000-0005-0000-0000-000007700000}"/>
    <cellStyle name="40% - Accent5 2 5 4 2 3" xfId="27732" xr:uid="{00000000-0005-0000-0000-000008700000}"/>
    <cellStyle name="40% - Accent5 2 5 4 3" xfId="12857" xr:uid="{00000000-0005-0000-0000-000009700000}"/>
    <cellStyle name="40% - Accent5 2 5 4 3 2" xfId="32689" xr:uid="{00000000-0005-0000-0000-00000A700000}"/>
    <cellStyle name="40% - Accent5 2 5 4 4" xfId="22775" xr:uid="{00000000-0005-0000-0000-00000B700000}"/>
    <cellStyle name="40% - Accent5 2 5 5" xfId="2114" xr:uid="{00000000-0005-0000-0000-00000C700000}"/>
    <cellStyle name="40% - Accent5 2 5 5 2" xfId="7081" xr:uid="{00000000-0005-0000-0000-00000D700000}"/>
    <cellStyle name="40% - Accent5 2 5 5 2 2" xfId="16995" xr:uid="{00000000-0005-0000-0000-00000E700000}"/>
    <cellStyle name="40% - Accent5 2 5 5 2 2 2" xfId="36827" xr:uid="{00000000-0005-0000-0000-00000F700000}"/>
    <cellStyle name="40% - Accent5 2 5 5 2 3" xfId="26913" xr:uid="{00000000-0005-0000-0000-000010700000}"/>
    <cellStyle name="40% - Accent5 2 5 5 3" xfId="12038" xr:uid="{00000000-0005-0000-0000-000011700000}"/>
    <cellStyle name="40% - Accent5 2 5 5 3 2" xfId="31870" xr:uid="{00000000-0005-0000-0000-000012700000}"/>
    <cellStyle name="40% - Accent5 2 5 5 4" xfId="21956" xr:uid="{00000000-0005-0000-0000-000013700000}"/>
    <cellStyle name="40% - Accent5 2 5 6" xfId="922" xr:uid="{00000000-0005-0000-0000-000014700000}"/>
    <cellStyle name="40% - Accent5 2 5 6 2" xfId="5898" xr:uid="{00000000-0005-0000-0000-000015700000}"/>
    <cellStyle name="40% - Accent5 2 5 6 2 2" xfId="15812" xr:uid="{00000000-0005-0000-0000-000016700000}"/>
    <cellStyle name="40% - Accent5 2 5 6 2 2 2" xfId="35644" xr:uid="{00000000-0005-0000-0000-000017700000}"/>
    <cellStyle name="40% - Accent5 2 5 6 2 3" xfId="25730" xr:uid="{00000000-0005-0000-0000-000018700000}"/>
    <cellStyle name="40% - Accent5 2 5 6 3" xfId="10855" xr:uid="{00000000-0005-0000-0000-000019700000}"/>
    <cellStyle name="40% - Accent5 2 5 6 3 2" xfId="30687" xr:uid="{00000000-0005-0000-0000-00001A700000}"/>
    <cellStyle name="40% - Accent5 2 5 6 4" xfId="20773" xr:uid="{00000000-0005-0000-0000-00001B700000}"/>
    <cellStyle name="40% - Accent5 2 5 7" xfId="4223" xr:uid="{00000000-0005-0000-0000-00001C700000}"/>
    <cellStyle name="40% - Accent5 2 5 7 2" xfId="9180" xr:uid="{00000000-0005-0000-0000-00001D700000}"/>
    <cellStyle name="40% - Accent5 2 5 7 2 2" xfId="19094" xr:uid="{00000000-0005-0000-0000-00001E700000}"/>
    <cellStyle name="40% - Accent5 2 5 7 2 2 2" xfId="38926" xr:uid="{00000000-0005-0000-0000-00001F700000}"/>
    <cellStyle name="40% - Accent5 2 5 7 2 3" xfId="29012" xr:uid="{00000000-0005-0000-0000-000020700000}"/>
    <cellStyle name="40% - Accent5 2 5 7 3" xfId="14137" xr:uid="{00000000-0005-0000-0000-000021700000}"/>
    <cellStyle name="40% - Accent5 2 5 7 3 2" xfId="33969" xr:uid="{00000000-0005-0000-0000-000022700000}"/>
    <cellStyle name="40% - Accent5 2 5 7 4" xfId="24055" xr:uid="{00000000-0005-0000-0000-000023700000}"/>
    <cellStyle name="40% - Accent5 2 5 8" xfId="4781" xr:uid="{00000000-0005-0000-0000-000024700000}"/>
    <cellStyle name="40% - Accent5 2 5 8 2" xfId="9738" xr:uid="{00000000-0005-0000-0000-000025700000}"/>
    <cellStyle name="40% - Accent5 2 5 8 2 2" xfId="19652" xr:uid="{00000000-0005-0000-0000-000026700000}"/>
    <cellStyle name="40% - Accent5 2 5 8 2 2 2" xfId="39484" xr:uid="{00000000-0005-0000-0000-000027700000}"/>
    <cellStyle name="40% - Accent5 2 5 8 2 3" xfId="29570" xr:uid="{00000000-0005-0000-0000-000028700000}"/>
    <cellStyle name="40% - Accent5 2 5 8 3" xfId="14695" xr:uid="{00000000-0005-0000-0000-000029700000}"/>
    <cellStyle name="40% - Accent5 2 5 8 3 2" xfId="34527" xr:uid="{00000000-0005-0000-0000-00002A700000}"/>
    <cellStyle name="40% - Accent5 2 5 8 4" xfId="24613" xr:uid="{00000000-0005-0000-0000-00002B700000}"/>
    <cellStyle name="40% - Accent5 2 5 9" xfId="5339" xr:uid="{00000000-0005-0000-0000-00002C700000}"/>
    <cellStyle name="40% - Accent5 2 5 9 2" xfId="15253" xr:uid="{00000000-0005-0000-0000-00002D700000}"/>
    <cellStyle name="40% - Accent5 2 5 9 2 2" xfId="35085" xr:uid="{00000000-0005-0000-0000-00002E700000}"/>
    <cellStyle name="40% - Accent5 2 5 9 3" xfId="25171" xr:uid="{00000000-0005-0000-0000-00002F700000}"/>
    <cellStyle name="40% - Accent5 2 6" xfId="1570" xr:uid="{00000000-0005-0000-0000-000030700000}"/>
    <cellStyle name="40% - Accent5 2 6 2" xfId="3583" xr:uid="{00000000-0005-0000-0000-000031700000}"/>
    <cellStyle name="40% - Accent5 2 6 2 2" xfId="8540" xr:uid="{00000000-0005-0000-0000-000032700000}"/>
    <cellStyle name="40% - Accent5 2 6 2 2 2" xfId="18454" xr:uid="{00000000-0005-0000-0000-000033700000}"/>
    <cellStyle name="40% - Accent5 2 6 2 2 2 2" xfId="38286" xr:uid="{00000000-0005-0000-0000-000034700000}"/>
    <cellStyle name="40% - Accent5 2 6 2 2 3" xfId="28372" xr:uid="{00000000-0005-0000-0000-000035700000}"/>
    <cellStyle name="40% - Accent5 2 6 2 3" xfId="13497" xr:uid="{00000000-0005-0000-0000-000036700000}"/>
    <cellStyle name="40% - Accent5 2 6 2 3 2" xfId="33329" xr:uid="{00000000-0005-0000-0000-000037700000}"/>
    <cellStyle name="40% - Accent5 2 6 2 4" xfId="23415" xr:uid="{00000000-0005-0000-0000-000038700000}"/>
    <cellStyle name="40% - Accent5 2 6 3" xfId="2293" xr:uid="{00000000-0005-0000-0000-000039700000}"/>
    <cellStyle name="40% - Accent5 2 6 3 2" xfId="7260" xr:uid="{00000000-0005-0000-0000-00003A700000}"/>
    <cellStyle name="40% - Accent5 2 6 3 2 2" xfId="17174" xr:uid="{00000000-0005-0000-0000-00003B700000}"/>
    <cellStyle name="40% - Accent5 2 6 3 2 2 2" xfId="37006" xr:uid="{00000000-0005-0000-0000-00003C700000}"/>
    <cellStyle name="40% - Accent5 2 6 3 2 3" xfId="27092" xr:uid="{00000000-0005-0000-0000-00003D700000}"/>
    <cellStyle name="40% - Accent5 2 6 3 3" xfId="12217" xr:uid="{00000000-0005-0000-0000-00003E700000}"/>
    <cellStyle name="40% - Accent5 2 6 3 3 2" xfId="32049" xr:uid="{00000000-0005-0000-0000-00003F700000}"/>
    <cellStyle name="40% - Accent5 2 6 3 4" xfId="22135" xr:uid="{00000000-0005-0000-0000-000040700000}"/>
    <cellStyle name="40% - Accent5 2 6 4" xfId="6538" xr:uid="{00000000-0005-0000-0000-000041700000}"/>
    <cellStyle name="40% - Accent5 2 6 4 2" xfId="16452" xr:uid="{00000000-0005-0000-0000-000042700000}"/>
    <cellStyle name="40% - Accent5 2 6 4 2 2" xfId="36284" xr:uid="{00000000-0005-0000-0000-000043700000}"/>
    <cellStyle name="40% - Accent5 2 6 4 3" xfId="26370" xr:uid="{00000000-0005-0000-0000-000044700000}"/>
    <cellStyle name="40% - Accent5 2 6 5" xfId="11495" xr:uid="{00000000-0005-0000-0000-000045700000}"/>
    <cellStyle name="40% - Accent5 2 6 5 2" xfId="31327" xr:uid="{00000000-0005-0000-0000-000046700000}"/>
    <cellStyle name="40% - Accent5 2 6 6" xfId="21413" xr:uid="{00000000-0005-0000-0000-000047700000}"/>
    <cellStyle name="40% - Accent5 2 7" xfId="1210" xr:uid="{00000000-0005-0000-0000-000048700000}"/>
    <cellStyle name="40% - Accent5 2 7 2" xfId="3224" xr:uid="{00000000-0005-0000-0000-000049700000}"/>
    <cellStyle name="40% - Accent5 2 7 2 2" xfId="8181" xr:uid="{00000000-0005-0000-0000-00004A700000}"/>
    <cellStyle name="40% - Accent5 2 7 2 2 2" xfId="18095" xr:uid="{00000000-0005-0000-0000-00004B700000}"/>
    <cellStyle name="40% - Accent5 2 7 2 2 2 2" xfId="37927" xr:uid="{00000000-0005-0000-0000-00004C700000}"/>
    <cellStyle name="40% - Accent5 2 7 2 2 3" xfId="28013" xr:uid="{00000000-0005-0000-0000-00004D700000}"/>
    <cellStyle name="40% - Accent5 2 7 2 3" xfId="13138" xr:uid="{00000000-0005-0000-0000-00004E700000}"/>
    <cellStyle name="40% - Accent5 2 7 2 3 2" xfId="32970" xr:uid="{00000000-0005-0000-0000-00004F700000}"/>
    <cellStyle name="40% - Accent5 2 7 2 4" xfId="23056" xr:uid="{00000000-0005-0000-0000-000050700000}"/>
    <cellStyle name="40% - Accent5 2 7 3" xfId="6179" xr:uid="{00000000-0005-0000-0000-000051700000}"/>
    <cellStyle name="40% - Accent5 2 7 3 2" xfId="16093" xr:uid="{00000000-0005-0000-0000-000052700000}"/>
    <cellStyle name="40% - Accent5 2 7 3 2 2" xfId="35925" xr:uid="{00000000-0005-0000-0000-000053700000}"/>
    <cellStyle name="40% - Accent5 2 7 3 3" xfId="26011" xr:uid="{00000000-0005-0000-0000-000054700000}"/>
    <cellStyle name="40% - Accent5 2 7 4" xfId="11136" xr:uid="{00000000-0005-0000-0000-000055700000}"/>
    <cellStyle name="40% - Accent5 2 7 4 2" xfId="30968" xr:uid="{00000000-0005-0000-0000-000056700000}"/>
    <cellStyle name="40% - Accent5 2 7 5" xfId="21054" xr:uid="{00000000-0005-0000-0000-000057700000}"/>
    <cellStyle name="40% - Accent5 2 8" xfId="2660" xr:uid="{00000000-0005-0000-0000-000058700000}"/>
    <cellStyle name="40% - Accent5 2 8 2" xfId="7621" xr:uid="{00000000-0005-0000-0000-000059700000}"/>
    <cellStyle name="40% - Accent5 2 8 2 2" xfId="17535" xr:uid="{00000000-0005-0000-0000-00005A700000}"/>
    <cellStyle name="40% - Accent5 2 8 2 2 2" xfId="37367" xr:uid="{00000000-0005-0000-0000-00005B700000}"/>
    <cellStyle name="40% - Accent5 2 8 2 3" xfId="27453" xr:uid="{00000000-0005-0000-0000-00005C700000}"/>
    <cellStyle name="40% - Accent5 2 8 3" xfId="12578" xr:uid="{00000000-0005-0000-0000-00005D700000}"/>
    <cellStyle name="40% - Accent5 2 8 3 2" xfId="32410" xr:uid="{00000000-0005-0000-0000-00005E700000}"/>
    <cellStyle name="40% - Accent5 2 8 4" xfId="22496" xr:uid="{00000000-0005-0000-0000-00005F700000}"/>
    <cellStyle name="40% - Accent5 2 9" xfId="1934" xr:uid="{00000000-0005-0000-0000-000060700000}"/>
    <cellStyle name="40% - Accent5 2 9 2" xfId="6901" xr:uid="{00000000-0005-0000-0000-000061700000}"/>
    <cellStyle name="40% - Accent5 2 9 2 2" xfId="16815" xr:uid="{00000000-0005-0000-0000-000062700000}"/>
    <cellStyle name="40% - Accent5 2 9 2 2 2" xfId="36647" xr:uid="{00000000-0005-0000-0000-000063700000}"/>
    <cellStyle name="40% - Accent5 2 9 2 3" xfId="26733" xr:uid="{00000000-0005-0000-0000-000064700000}"/>
    <cellStyle name="40% - Accent5 2 9 3" xfId="11858" xr:uid="{00000000-0005-0000-0000-000065700000}"/>
    <cellStyle name="40% - Accent5 2 9 3 2" xfId="31690" xr:uid="{00000000-0005-0000-0000-000066700000}"/>
    <cellStyle name="40% - Accent5 2 9 4" xfId="21776" xr:uid="{00000000-0005-0000-0000-000067700000}"/>
    <cellStyle name="40% - Accent5 3" xfId="89" xr:uid="{00000000-0005-0000-0000-000068700000}"/>
    <cellStyle name="40% - Accent5 3 10" xfId="4515" xr:uid="{00000000-0005-0000-0000-000069700000}"/>
    <cellStyle name="40% - Accent5 3 10 2" xfId="9472" xr:uid="{00000000-0005-0000-0000-00006A700000}"/>
    <cellStyle name="40% - Accent5 3 10 2 2" xfId="19386" xr:uid="{00000000-0005-0000-0000-00006B700000}"/>
    <cellStyle name="40% - Accent5 3 10 2 2 2" xfId="39218" xr:uid="{00000000-0005-0000-0000-00006C700000}"/>
    <cellStyle name="40% - Accent5 3 10 2 3" xfId="29304" xr:uid="{00000000-0005-0000-0000-00006D700000}"/>
    <cellStyle name="40% - Accent5 3 10 3" xfId="14429" xr:uid="{00000000-0005-0000-0000-00006E700000}"/>
    <cellStyle name="40% - Accent5 3 10 3 2" xfId="34261" xr:uid="{00000000-0005-0000-0000-00006F700000}"/>
    <cellStyle name="40% - Accent5 3 10 4" xfId="24347" xr:uid="{00000000-0005-0000-0000-000070700000}"/>
    <cellStyle name="40% - Accent5 3 11" xfId="5073" xr:uid="{00000000-0005-0000-0000-000071700000}"/>
    <cellStyle name="40% - Accent5 3 11 2" xfId="14987" xr:uid="{00000000-0005-0000-0000-000072700000}"/>
    <cellStyle name="40% - Accent5 3 11 2 2" xfId="34819" xr:uid="{00000000-0005-0000-0000-000073700000}"/>
    <cellStyle name="40% - Accent5 3 11 3" xfId="24905" xr:uid="{00000000-0005-0000-0000-000074700000}"/>
    <cellStyle name="40% - Accent5 3 12" xfId="10030" xr:uid="{00000000-0005-0000-0000-000075700000}"/>
    <cellStyle name="40% - Accent5 3 12 2" xfId="29862" xr:uid="{00000000-0005-0000-0000-000076700000}"/>
    <cellStyle name="40% - Accent5 3 13" xfId="19948" xr:uid="{00000000-0005-0000-0000-000077700000}"/>
    <cellStyle name="40% - Accent5 3 2" xfId="157" xr:uid="{00000000-0005-0000-0000-000078700000}"/>
    <cellStyle name="40% - Accent5 3 2 10" xfId="5139" xr:uid="{00000000-0005-0000-0000-000079700000}"/>
    <cellStyle name="40% - Accent5 3 2 10 2" xfId="15053" xr:uid="{00000000-0005-0000-0000-00007A700000}"/>
    <cellStyle name="40% - Accent5 3 2 10 2 2" xfId="34885" xr:uid="{00000000-0005-0000-0000-00007B700000}"/>
    <cellStyle name="40% - Accent5 3 2 10 3" xfId="24971" xr:uid="{00000000-0005-0000-0000-00007C700000}"/>
    <cellStyle name="40% - Accent5 3 2 11" xfId="10096" xr:uid="{00000000-0005-0000-0000-00007D700000}"/>
    <cellStyle name="40% - Accent5 3 2 11 2" xfId="29928" xr:uid="{00000000-0005-0000-0000-00007E700000}"/>
    <cellStyle name="40% - Accent5 3 2 12" xfId="20014" xr:uid="{00000000-0005-0000-0000-00007F700000}"/>
    <cellStyle name="40% - Accent5 3 2 2" xfId="297" xr:uid="{00000000-0005-0000-0000-000080700000}"/>
    <cellStyle name="40% - Accent5 3 2 2 10" xfId="10235" xr:uid="{00000000-0005-0000-0000-000081700000}"/>
    <cellStyle name="40% - Accent5 3 2 2 10 2" xfId="30067" xr:uid="{00000000-0005-0000-0000-000082700000}"/>
    <cellStyle name="40% - Accent5 3 2 2 11" xfId="20153" xr:uid="{00000000-0005-0000-0000-000083700000}"/>
    <cellStyle name="40% - Accent5 3 2 2 2" xfId="579" xr:uid="{00000000-0005-0000-0000-000084700000}"/>
    <cellStyle name="40% - Accent5 3 2 2 2 10" xfId="20432" xr:uid="{00000000-0005-0000-0000-000085700000}"/>
    <cellStyle name="40% - Accent5 3 2 2 2 2" xfId="1855" xr:uid="{00000000-0005-0000-0000-000086700000}"/>
    <cellStyle name="40% - Accent5 3 2 2 2 2 2" xfId="3868" xr:uid="{00000000-0005-0000-0000-000087700000}"/>
    <cellStyle name="40% - Accent5 3 2 2 2 2 2 2" xfId="8825" xr:uid="{00000000-0005-0000-0000-000088700000}"/>
    <cellStyle name="40% - Accent5 3 2 2 2 2 2 2 2" xfId="18739" xr:uid="{00000000-0005-0000-0000-000089700000}"/>
    <cellStyle name="40% - Accent5 3 2 2 2 2 2 2 2 2" xfId="38571" xr:uid="{00000000-0005-0000-0000-00008A700000}"/>
    <cellStyle name="40% - Accent5 3 2 2 2 2 2 2 3" xfId="28657" xr:uid="{00000000-0005-0000-0000-00008B700000}"/>
    <cellStyle name="40% - Accent5 3 2 2 2 2 2 3" xfId="13782" xr:uid="{00000000-0005-0000-0000-00008C700000}"/>
    <cellStyle name="40% - Accent5 3 2 2 2 2 2 3 2" xfId="33614" xr:uid="{00000000-0005-0000-0000-00008D700000}"/>
    <cellStyle name="40% - Accent5 3 2 2 2 2 2 4" xfId="23700" xr:uid="{00000000-0005-0000-0000-00008E700000}"/>
    <cellStyle name="40% - Accent5 3 2 2 2 2 3" xfId="6823" xr:uid="{00000000-0005-0000-0000-00008F700000}"/>
    <cellStyle name="40% - Accent5 3 2 2 2 2 3 2" xfId="16737" xr:uid="{00000000-0005-0000-0000-000090700000}"/>
    <cellStyle name="40% - Accent5 3 2 2 2 2 3 2 2" xfId="36569" xr:uid="{00000000-0005-0000-0000-000091700000}"/>
    <cellStyle name="40% - Accent5 3 2 2 2 2 3 3" xfId="26655" xr:uid="{00000000-0005-0000-0000-000092700000}"/>
    <cellStyle name="40% - Accent5 3 2 2 2 2 4" xfId="11780" xr:uid="{00000000-0005-0000-0000-000093700000}"/>
    <cellStyle name="40% - Accent5 3 2 2 2 2 4 2" xfId="31612" xr:uid="{00000000-0005-0000-0000-000094700000}"/>
    <cellStyle name="40% - Accent5 3 2 2 2 2 5" xfId="21698" xr:uid="{00000000-0005-0000-0000-000095700000}"/>
    <cellStyle name="40% - Accent5 3 2 2 2 3" xfId="3161" xr:uid="{00000000-0005-0000-0000-000096700000}"/>
    <cellStyle name="40% - Accent5 3 2 2 2 3 2" xfId="8118" xr:uid="{00000000-0005-0000-0000-000097700000}"/>
    <cellStyle name="40% - Accent5 3 2 2 2 3 2 2" xfId="18032" xr:uid="{00000000-0005-0000-0000-000098700000}"/>
    <cellStyle name="40% - Accent5 3 2 2 2 3 2 2 2" xfId="37864" xr:uid="{00000000-0005-0000-0000-000099700000}"/>
    <cellStyle name="40% - Accent5 3 2 2 2 3 2 3" xfId="27950" xr:uid="{00000000-0005-0000-0000-00009A700000}"/>
    <cellStyle name="40% - Accent5 3 2 2 2 3 3" xfId="13075" xr:uid="{00000000-0005-0000-0000-00009B700000}"/>
    <cellStyle name="40% - Accent5 3 2 2 2 3 3 2" xfId="32907" xr:uid="{00000000-0005-0000-0000-00009C700000}"/>
    <cellStyle name="40% - Accent5 3 2 2 2 3 4" xfId="22993" xr:uid="{00000000-0005-0000-0000-00009D700000}"/>
    <cellStyle name="40% - Accent5 3 2 2 2 4" xfId="2578" xr:uid="{00000000-0005-0000-0000-00009E700000}"/>
    <cellStyle name="40% - Accent5 3 2 2 2 4 2" xfId="7545" xr:uid="{00000000-0005-0000-0000-00009F700000}"/>
    <cellStyle name="40% - Accent5 3 2 2 2 4 2 2" xfId="17459" xr:uid="{00000000-0005-0000-0000-0000A0700000}"/>
    <cellStyle name="40% - Accent5 3 2 2 2 4 2 2 2" xfId="37291" xr:uid="{00000000-0005-0000-0000-0000A1700000}"/>
    <cellStyle name="40% - Accent5 3 2 2 2 4 2 3" xfId="27377" xr:uid="{00000000-0005-0000-0000-0000A2700000}"/>
    <cellStyle name="40% - Accent5 3 2 2 2 4 3" xfId="12502" xr:uid="{00000000-0005-0000-0000-0000A3700000}"/>
    <cellStyle name="40% - Accent5 3 2 2 2 4 3 2" xfId="32334" xr:uid="{00000000-0005-0000-0000-0000A4700000}"/>
    <cellStyle name="40% - Accent5 3 2 2 2 4 4" xfId="22420" xr:uid="{00000000-0005-0000-0000-0000A5700000}"/>
    <cellStyle name="40% - Accent5 3 2 2 2 5" xfId="1140" xr:uid="{00000000-0005-0000-0000-0000A6700000}"/>
    <cellStyle name="40% - Accent5 3 2 2 2 5 2" xfId="6116" xr:uid="{00000000-0005-0000-0000-0000A7700000}"/>
    <cellStyle name="40% - Accent5 3 2 2 2 5 2 2" xfId="16030" xr:uid="{00000000-0005-0000-0000-0000A8700000}"/>
    <cellStyle name="40% - Accent5 3 2 2 2 5 2 2 2" xfId="35862" xr:uid="{00000000-0005-0000-0000-0000A9700000}"/>
    <cellStyle name="40% - Accent5 3 2 2 2 5 2 3" xfId="25948" xr:uid="{00000000-0005-0000-0000-0000AA700000}"/>
    <cellStyle name="40% - Accent5 3 2 2 2 5 3" xfId="11073" xr:uid="{00000000-0005-0000-0000-0000AB700000}"/>
    <cellStyle name="40% - Accent5 3 2 2 2 5 3 2" xfId="30905" xr:uid="{00000000-0005-0000-0000-0000AC700000}"/>
    <cellStyle name="40% - Accent5 3 2 2 2 5 4" xfId="20991" xr:uid="{00000000-0005-0000-0000-0000AD700000}"/>
    <cellStyle name="40% - Accent5 3 2 2 2 6" xfId="4441" xr:uid="{00000000-0005-0000-0000-0000AE700000}"/>
    <cellStyle name="40% - Accent5 3 2 2 2 6 2" xfId="9398" xr:uid="{00000000-0005-0000-0000-0000AF700000}"/>
    <cellStyle name="40% - Accent5 3 2 2 2 6 2 2" xfId="19312" xr:uid="{00000000-0005-0000-0000-0000B0700000}"/>
    <cellStyle name="40% - Accent5 3 2 2 2 6 2 2 2" xfId="39144" xr:uid="{00000000-0005-0000-0000-0000B1700000}"/>
    <cellStyle name="40% - Accent5 3 2 2 2 6 2 3" xfId="29230" xr:uid="{00000000-0005-0000-0000-0000B2700000}"/>
    <cellStyle name="40% - Accent5 3 2 2 2 6 3" xfId="14355" xr:uid="{00000000-0005-0000-0000-0000B3700000}"/>
    <cellStyle name="40% - Accent5 3 2 2 2 6 3 2" xfId="34187" xr:uid="{00000000-0005-0000-0000-0000B4700000}"/>
    <cellStyle name="40% - Accent5 3 2 2 2 6 4" xfId="24273" xr:uid="{00000000-0005-0000-0000-0000B5700000}"/>
    <cellStyle name="40% - Accent5 3 2 2 2 7" xfId="4999" xr:uid="{00000000-0005-0000-0000-0000B6700000}"/>
    <cellStyle name="40% - Accent5 3 2 2 2 7 2" xfId="9956" xr:uid="{00000000-0005-0000-0000-0000B7700000}"/>
    <cellStyle name="40% - Accent5 3 2 2 2 7 2 2" xfId="19870" xr:uid="{00000000-0005-0000-0000-0000B8700000}"/>
    <cellStyle name="40% - Accent5 3 2 2 2 7 2 2 2" xfId="39702" xr:uid="{00000000-0005-0000-0000-0000B9700000}"/>
    <cellStyle name="40% - Accent5 3 2 2 2 7 2 3" xfId="29788" xr:uid="{00000000-0005-0000-0000-0000BA700000}"/>
    <cellStyle name="40% - Accent5 3 2 2 2 7 3" xfId="14913" xr:uid="{00000000-0005-0000-0000-0000BB700000}"/>
    <cellStyle name="40% - Accent5 3 2 2 2 7 3 2" xfId="34745" xr:uid="{00000000-0005-0000-0000-0000BC700000}"/>
    <cellStyle name="40% - Accent5 3 2 2 2 7 4" xfId="24831" xr:uid="{00000000-0005-0000-0000-0000BD700000}"/>
    <cellStyle name="40% - Accent5 3 2 2 2 8" xfId="5557" xr:uid="{00000000-0005-0000-0000-0000BE700000}"/>
    <cellStyle name="40% - Accent5 3 2 2 2 8 2" xfId="15471" xr:uid="{00000000-0005-0000-0000-0000BF700000}"/>
    <cellStyle name="40% - Accent5 3 2 2 2 8 2 2" xfId="35303" xr:uid="{00000000-0005-0000-0000-0000C0700000}"/>
    <cellStyle name="40% - Accent5 3 2 2 2 8 3" xfId="25389" xr:uid="{00000000-0005-0000-0000-0000C1700000}"/>
    <cellStyle name="40% - Accent5 3 2 2 2 9" xfId="10514" xr:uid="{00000000-0005-0000-0000-0000C2700000}"/>
    <cellStyle name="40% - Accent5 3 2 2 2 9 2" xfId="30346" xr:uid="{00000000-0005-0000-0000-0000C3700000}"/>
    <cellStyle name="40% - Accent5 3 2 2 3" xfId="1496" xr:uid="{00000000-0005-0000-0000-0000C4700000}"/>
    <cellStyle name="40% - Accent5 3 2 2 3 2" xfId="3509" xr:uid="{00000000-0005-0000-0000-0000C5700000}"/>
    <cellStyle name="40% - Accent5 3 2 2 3 2 2" xfId="8466" xr:uid="{00000000-0005-0000-0000-0000C6700000}"/>
    <cellStyle name="40% - Accent5 3 2 2 3 2 2 2" xfId="18380" xr:uid="{00000000-0005-0000-0000-0000C7700000}"/>
    <cellStyle name="40% - Accent5 3 2 2 3 2 2 2 2" xfId="38212" xr:uid="{00000000-0005-0000-0000-0000C8700000}"/>
    <cellStyle name="40% - Accent5 3 2 2 3 2 2 3" xfId="28298" xr:uid="{00000000-0005-0000-0000-0000C9700000}"/>
    <cellStyle name="40% - Accent5 3 2 2 3 2 3" xfId="13423" xr:uid="{00000000-0005-0000-0000-0000CA700000}"/>
    <cellStyle name="40% - Accent5 3 2 2 3 2 3 2" xfId="33255" xr:uid="{00000000-0005-0000-0000-0000CB700000}"/>
    <cellStyle name="40% - Accent5 3 2 2 3 2 4" xfId="23341" xr:uid="{00000000-0005-0000-0000-0000CC700000}"/>
    <cellStyle name="40% - Accent5 3 2 2 3 3" xfId="6464" xr:uid="{00000000-0005-0000-0000-0000CD700000}"/>
    <cellStyle name="40% - Accent5 3 2 2 3 3 2" xfId="16378" xr:uid="{00000000-0005-0000-0000-0000CE700000}"/>
    <cellStyle name="40% - Accent5 3 2 2 3 3 2 2" xfId="36210" xr:uid="{00000000-0005-0000-0000-0000CF700000}"/>
    <cellStyle name="40% - Accent5 3 2 2 3 3 3" xfId="26296" xr:uid="{00000000-0005-0000-0000-0000D0700000}"/>
    <cellStyle name="40% - Accent5 3 2 2 3 4" xfId="11421" xr:uid="{00000000-0005-0000-0000-0000D1700000}"/>
    <cellStyle name="40% - Accent5 3 2 2 3 4 2" xfId="31253" xr:uid="{00000000-0005-0000-0000-0000D2700000}"/>
    <cellStyle name="40% - Accent5 3 2 2 3 5" xfId="21339" xr:uid="{00000000-0005-0000-0000-0000D3700000}"/>
    <cellStyle name="40% - Accent5 3 2 2 4" xfId="2880" xr:uid="{00000000-0005-0000-0000-0000D4700000}"/>
    <cellStyle name="40% - Accent5 3 2 2 4 2" xfId="7839" xr:uid="{00000000-0005-0000-0000-0000D5700000}"/>
    <cellStyle name="40% - Accent5 3 2 2 4 2 2" xfId="17753" xr:uid="{00000000-0005-0000-0000-0000D6700000}"/>
    <cellStyle name="40% - Accent5 3 2 2 4 2 2 2" xfId="37585" xr:uid="{00000000-0005-0000-0000-0000D7700000}"/>
    <cellStyle name="40% - Accent5 3 2 2 4 2 3" xfId="27671" xr:uid="{00000000-0005-0000-0000-0000D8700000}"/>
    <cellStyle name="40% - Accent5 3 2 2 4 3" xfId="12796" xr:uid="{00000000-0005-0000-0000-0000D9700000}"/>
    <cellStyle name="40% - Accent5 3 2 2 4 3 2" xfId="32628" xr:uid="{00000000-0005-0000-0000-0000DA700000}"/>
    <cellStyle name="40% - Accent5 3 2 2 4 4" xfId="22714" xr:uid="{00000000-0005-0000-0000-0000DB700000}"/>
    <cellStyle name="40% - Accent5 3 2 2 5" xfId="2219" xr:uid="{00000000-0005-0000-0000-0000DC700000}"/>
    <cellStyle name="40% - Accent5 3 2 2 5 2" xfId="7186" xr:uid="{00000000-0005-0000-0000-0000DD700000}"/>
    <cellStyle name="40% - Accent5 3 2 2 5 2 2" xfId="17100" xr:uid="{00000000-0005-0000-0000-0000DE700000}"/>
    <cellStyle name="40% - Accent5 3 2 2 5 2 2 2" xfId="36932" xr:uid="{00000000-0005-0000-0000-0000DF700000}"/>
    <cellStyle name="40% - Accent5 3 2 2 5 2 3" xfId="27018" xr:uid="{00000000-0005-0000-0000-0000E0700000}"/>
    <cellStyle name="40% - Accent5 3 2 2 5 3" xfId="12143" xr:uid="{00000000-0005-0000-0000-0000E1700000}"/>
    <cellStyle name="40% - Accent5 3 2 2 5 3 2" xfId="31975" xr:uid="{00000000-0005-0000-0000-0000E2700000}"/>
    <cellStyle name="40% - Accent5 3 2 2 5 4" xfId="22061" xr:uid="{00000000-0005-0000-0000-0000E3700000}"/>
    <cellStyle name="40% - Accent5 3 2 2 6" xfId="860" xr:uid="{00000000-0005-0000-0000-0000E4700000}"/>
    <cellStyle name="40% - Accent5 3 2 2 6 2" xfId="5837" xr:uid="{00000000-0005-0000-0000-0000E5700000}"/>
    <cellStyle name="40% - Accent5 3 2 2 6 2 2" xfId="15751" xr:uid="{00000000-0005-0000-0000-0000E6700000}"/>
    <cellStyle name="40% - Accent5 3 2 2 6 2 2 2" xfId="35583" xr:uid="{00000000-0005-0000-0000-0000E7700000}"/>
    <cellStyle name="40% - Accent5 3 2 2 6 2 3" xfId="25669" xr:uid="{00000000-0005-0000-0000-0000E8700000}"/>
    <cellStyle name="40% - Accent5 3 2 2 6 3" xfId="10794" xr:uid="{00000000-0005-0000-0000-0000E9700000}"/>
    <cellStyle name="40% - Accent5 3 2 2 6 3 2" xfId="30626" xr:uid="{00000000-0005-0000-0000-0000EA700000}"/>
    <cellStyle name="40% - Accent5 3 2 2 6 4" xfId="20712" xr:uid="{00000000-0005-0000-0000-0000EB700000}"/>
    <cellStyle name="40% - Accent5 3 2 2 7" xfId="4162" xr:uid="{00000000-0005-0000-0000-0000EC700000}"/>
    <cellStyle name="40% - Accent5 3 2 2 7 2" xfId="9119" xr:uid="{00000000-0005-0000-0000-0000ED700000}"/>
    <cellStyle name="40% - Accent5 3 2 2 7 2 2" xfId="19033" xr:uid="{00000000-0005-0000-0000-0000EE700000}"/>
    <cellStyle name="40% - Accent5 3 2 2 7 2 2 2" xfId="38865" xr:uid="{00000000-0005-0000-0000-0000EF700000}"/>
    <cellStyle name="40% - Accent5 3 2 2 7 2 3" xfId="28951" xr:uid="{00000000-0005-0000-0000-0000F0700000}"/>
    <cellStyle name="40% - Accent5 3 2 2 7 3" xfId="14076" xr:uid="{00000000-0005-0000-0000-0000F1700000}"/>
    <cellStyle name="40% - Accent5 3 2 2 7 3 2" xfId="33908" xr:uid="{00000000-0005-0000-0000-0000F2700000}"/>
    <cellStyle name="40% - Accent5 3 2 2 7 4" xfId="23994" xr:uid="{00000000-0005-0000-0000-0000F3700000}"/>
    <cellStyle name="40% - Accent5 3 2 2 8" xfId="4720" xr:uid="{00000000-0005-0000-0000-0000F4700000}"/>
    <cellStyle name="40% - Accent5 3 2 2 8 2" xfId="9677" xr:uid="{00000000-0005-0000-0000-0000F5700000}"/>
    <cellStyle name="40% - Accent5 3 2 2 8 2 2" xfId="19591" xr:uid="{00000000-0005-0000-0000-0000F6700000}"/>
    <cellStyle name="40% - Accent5 3 2 2 8 2 2 2" xfId="39423" xr:uid="{00000000-0005-0000-0000-0000F7700000}"/>
    <cellStyle name="40% - Accent5 3 2 2 8 2 3" xfId="29509" xr:uid="{00000000-0005-0000-0000-0000F8700000}"/>
    <cellStyle name="40% - Accent5 3 2 2 8 3" xfId="14634" xr:uid="{00000000-0005-0000-0000-0000F9700000}"/>
    <cellStyle name="40% - Accent5 3 2 2 8 3 2" xfId="34466" xr:uid="{00000000-0005-0000-0000-0000FA700000}"/>
    <cellStyle name="40% - Accent5 3 2 2 8 4" xfId="24552" xr:uid="{00000000-0005-0000-0000-0000FB700000}"/>
    <cellStyle name="40% - Accent5 3 2 2 9" xfId="5278" xr:uid="{00000000-0005-0000-0000-0000FC700000}"/>
    <cellStyle name="40% - Accent5 3 2 2 9 2" xfId="15192" xr:uid="{00000000-0005-0000-0000-0000FD700000}"/>
    <cellStyle name="40% - Accent5 3 2 2 9 2 2" xfId="35024" xr:uid="{00000000-0005-0000-0000-0000FE700000}"/>
    <cellStyle name="40% - Accent5 3 2 2 9 3" xfId="25110" xr:uid="{00000000-0005-0000-0000-0000FF700000}"/>
    <cellStyle name="40% - Accent5 3 2 3" xfId="440" xr:uid="{00000000-0005-0000-0000-000000710000}"/>
    <cellStyle name="40% - Accent5 3 2 3 10" xfId="20293" xr:uid="{00000000-0005-0000-0000-000001710000}"/>
    <cellStyle name="40% - Accent5 3 2 3 2" xfId="1675" xr:uid="{00000000-0005-0000-0000-000002710000}"/>
    <cellStyle name="40% - Accent5 3 2 3 2 2" xfId="3688" xr:uid="{00000000-0005-0000-0000-000003710000}"/>
    <cellStyle name="40% - Accent5 3 2 3 2 2 2" xfId="8645" xr:uid="{00000000-0005-0000-0000-000004710000}"/>
    <cellStyle name="40% - Accent5 3 2 3 2 2 2 2" xfId="18559" xr:uid="{00000000-0005-0000-0000-000005710000}"/>
    <cellStyle name="40% - Accent5 3 2 3 2 2 2 2 2" xfId="38391" xr:uid="{00000000-0005-0000-0000-000006710000}"/>
    <cellStyle name="40% - Accent5 3 2 3 2 2 2 3" xfId="28477" xr:uid="{00000000-0005-0000-0000-000007710000}"/>
    <cellStyle name="40% - Accent5 3 2 3 2 2 3" xfId="13602" xr:uid="{00000000-0005-0000-0000-000008710000}"/>
    <cellStyle name="40% - Accent5 3 2 3 2 2 3 2" xfId="33434" xr:uid="{00000000-0005-0000-0000-000009710000}"/>
    <cellStyle name="40% - Accent5 3 2 3 2 2 4" xfId="23520" xr:uid="{00000000-0005-0000-0000-00000A710000}"/>
    <cellStyle name="40% - Accent5 3 2 3 2 3" xfId="6643" xr:uid="{00000000-0005-0000-0000-00000B710000}"/>
    <cellStyle name="40% - Accent5 3 2 3 2 3 2" xfId="16557" xr:uid="{00000000-0005-0000-0000-00000C710000}"/>
    <cellStyle name="40% - Accent5 3 2 3 2 3 2 2" xfId="36389" xr:uid="{00000000-0005-0000-0000-00000D710000}"/>
    <cellStyle name="40% - Accent5 3 2 3 2 3 3" xfId="26475" xr:uid="{00000000-0005-0000-0000-00000E710000}"/>
    <cellStyle name="40% - Accent5 3 2 3 2 4" xfId="11600" xr:uid="{00000000-0005-0000-0000-00000F710000}"/>
    <cellStyle name="40% - Accent5 3 2 3 2 4 2" xfId="31432" xr:uid="{00000000-0005-0000-0000-000010710000}"/>
    <cellStyle name="40% - Accent5 3 2 3 2 5" xfId="21518" xr:uid="{00000000-0005-0000-0000-000011710000}"/>
    <cellStyle name="40% - Accent5 3 2 3 3" xfId="3022" xr:uid="{00000000-0005-0000-0000-000012710000}"/>
    <cellStyle name="40% - Accent5 3 2 3 3 2" xfId="7979" xr:uid="{00000000-0005-0000-0000-000013710000}"/>
    <cellStyle name="40% - Accent5 3 2 3 3 2 2" xfId="17893" xr:uid="{00000000-0005-0000-0000-000014710000}"/>
    <cellStyle name="40% - Accent5 3 2 3 3 2 2 2" xfId="37725" xr:uid="{00000000-0005-0000-0000-000015710000}"/>
    <cellStyle name="40% - Accent5 3 2 3 3 2 3" xfId="27811" xr:uid="{00000000-0005-0000-0000-000016710000}"/>
    <cellStyle name="40% - Accent5 3 2 3 3 3" xfId="12936" xr:uid="{00000000-0005-0000-0000-000017710000}"/>
    <cellStyle name="40% - Accent5 3 2 3 3 3 2" xfId="32768" xr:uid="{00000000-0005-0000-0000-000018710000}"/>
    <cellStyle name="40% - Accent5 3 2 3 3 4" xfId="22854" xr:uid="{00000000-0005-0000-0000-000019710000}"/>
    <cellStyle name="40% - Accent5 3 2 3 4" xfId="2398" xr:uid="{00000000-0005-0000-0000-00001A710000}"/>
    <cellStyle name="40% - Accent5 3 2 3 4 2" xfId="7365" xr:uid="{00000000-0005-0000-0000-00001B710000}"/>
    <cellStyle name="40% - Accent5 3 2 3 4 2 2" xfId="17279" xr:uid="{00000000-0005-0000-0000-00001C710000}"/>
    <cellStyle name="40% - Accent5 3 2 3 4 2 2 2" xfId="37111" xr:uid="{00000000-0005-0000-0000-00001D710000}"/>
    <cellStyle name="40% - Accent5 3 2 3 4 2 3" xfId="27197" xr:uid="{00000000-0005-0000-0000-00001E710000}"/>
    <cellStyle name="40% - Accent5 3 2 3 4 3" xfId="12322" xr:uid="{00000000-0005-0000-0000-00001F710000}"/>
    <cellStyle name="40% - Accent5 3 2 3 4 3 2" xfId="32154" xr:uid="{00000000-0005-0000-0000-000020710000}"/>
    <cellStyle name="40% - Accent5 3 2 3 4 4" xfId="22240" xr:uid="{00000000-0005-0000-0000-000021710000}"/>
    <cellStyle name="40% - Accent5 3 2 3 5" xfId="1001" xr:uid="{00000000-0005-0000-0000-000022710000}"/>
    <cellStyle name="40% - Accent5 3 2 3 5 2" xfId="5977" xr:uid="{00000000-0005-0000-0000-000023710000}"/>
    <cellStyle name="40% - Accent5 3 2 3 5 2 2" xfId="15891" xr:uid="{00000000-0005-0000-0000-000024710000}"/>
    <cellStyle name="40% - Accent5 3 2 3 5 2 2 2" xfId="35723" xr:uid="{00000000-0005-0000-0000-000025710000}"/>
    <cellStyle name="40% - Accent5 3 2 3 5 2 3" xfId="25809" xr:uid="{00000000-0005-0000-0000-000026710000}"/>
    <cellStyle name="40% - Accent5 3 2 3 5 3" xfId="10934" xr:uid="{00000000-0005-0000-0000-000027710000}"/>
    <cellStyle name="40% - Accent5 3 2 3 5 3 2" xfId="30766" xr:uid="{00000000-0005-0000-0000-000028710000}"/>
    <cellStyle name="40% - Accent5 3 2 3 5 4" xfId="20852" xr:uid="{00000000-0005-0000-0000-000029710000}"/>
    <cellStyle name="40% - Accent5 3 2 3 6" xfId="4302" xr:uid="{00000000-0005-0000-0000-00002A710000}"/>
    <cellStyle name="40% - Accent5 3 2 3 6 2" xfId="9259" xr:uid="{00000000-0005-0000-0000-00002B710000}"/>
    <cellStyle name="40% - Accent5 3 2 3 6 2 2" xfId="19173" xr:uid="{00000000-0005-0000-0000-00002C710000}"/>
    <cellStyle name="40% - Accent5 3 2 3 6 2 2 2" xfId="39005" xr:uid="{00000000-0005-0000-0000-00002D710000}"/>
    <cellStyle name="40% - Accent5 3 2 3 6 2 3" xfId="29091" xr:uid="{00000000-0005-0000-0000-00002E710000}"/>
    <cellStyle name="40% - Accent5 3 2 3 6 3" xfId="14216" xr:uid="{00000000-0005-0000-0000-00002F710000}"/>
    <cellStyle name="40% - Accent5 3 2 3 6 3 2" xfId="34048" xr:uid="{00000000-0005-0000-0000-000030710000}"/>
    <cellStyle name="40% - Accent5 3 2 3 6 4" xfId="24134" xr:uid="{00000000-0005-0000-0000-000031710000}"/>
    <cellStyle name="40% - Accent5 3 2 3 7" xfId="4860" xr:uid="{00000000-0005-0000-0000-000032710000}"/>
    <cellStyle name="40% - Accent5 3 2 3 7 2" xfId="9817" xr:uid="{00000000-0005-0000-0000-000033710000}"/>
    <cellStyle name="40% - Accent5 3 2 3 7 2 2" xfId="19731" xr:uid="{00000000-0005-0000-0000-000034710000}"/>
    <cellStyle name="40% - Accent5 3 2 3 7 2 2 2" xfId="39563" xr:uid="{00000000-0005-0000-0000-000035710000}"/>
    <cellStyle name="40% - Accent5 3 2 3 7 2 3" xfId="29649" xr:uid="{00000000-0005-0000-0000-000036710000}"/>
    <cellStyle name="40% - Accent5 3 2 3 7 3" xfId="14774" xr:uid="{00000000-0005-0000-0000-000037710000}"/>
    <cellStyle name="40% - Accent5 3 2 3 7 3 2" xfId="34606" xr:uid="{00000000-0005-0000-0000-000038710000}"/>
    <cellStyle name="40% - Accent5 3 2 3 7 4" xfId="24692" xr:uid="{00000000-0005-0000-0000-000039710000}"/>
    <cellStyle name="40% - Accent5 3 2 3 8" xfId="5418" xr:uid="{00000000-0005-0000-0000-00003A710000}"/>
    <cellStyle name="40% - Accent5 3 2 3 8 2" xfId="15332" xr:uid="{00000000-0005-0000-0000-00003B710000}"/>
    <cellStyle name="40% - Accent5 3 2 3 8 2 2" xfId="35164" xr:uid="{00000000-0005-0000-0000-00003C710000}"/>
    <cellStyle name="40% - Accent5 3 2 3 8 3" xfId="25250" xr:uid="{00000000-0005-0000-0000-00003D710000}"/>
    <cellStyle name="40% - Accent5 3 2 3 9" xfId="10375" xr:uid="{00000000-0005-0000-0000-00003E710000}"/>
    <cellStyle name="40% - Accent5 3 2 3 9 2" xfId="30207" xr:uid="{00000000-0005-0000-0000-00003F710000}"/>
    <cellStyle name="40% - Accent5 3 2 4" xfId="1316" xr:uid="{00000000-0005-0000-0000-000040710000}"/>
    <cellStyle name="40% - Accent5 3 2 4 2" xfId="3329" xr:uid="{00000000-0005-0000-0000-000041710000}"/>
    <cellStyle name="40% - Accent5 3 2 4 2 2" xfId="8286" xr:uid="{00000000-0005-0000-0000-000042710000}"/>
    <cellStyle name="40% - Accent5 3 2 4 2 2 2" xfId="18200" xr:uid="{00000000-0005-0000-0000-000043710000}"/>
    <cellStyle name="40% - Accent5 3 2 4 2 2 2 2" xfId="38032" xr:uid="{00000000-0005-0000-0000-000044710000}"/>
    <cellStyle name="40% - Accent5 3 2 4 2 2 3" xfId="28118" xr:uid="{00000000-0005-0000-0000-000045710000}"/>
    <cellStyle name="40% - Accent5 3 2 4 2 3" xfId="13243" xr:uid="{00000000-0005-0000-0000-000046710000}"/>
    <cellStyle name="40% - Accent5 3 2 4 2 3 2" xfId="33075" xr:uid="{00000000-0005-0000-0000-000047710000}"/>
    <cellStyle name="40% - Accent5 3 2 4 2 4" xfId="23161" xr:uid="{00000000-0005-0000-0000-000048710000}"/>
    <cellStyle name="40% - Accent5 3 2 4 3" xfId="6284" xr:uid="{00000000-0005-0000-0000-000049710000}"/>
    <cellStyle name="40% - Accent5 3 2 4 3 2" xfId="16198" xr:uid="{00000000-0005-0000-0000-00004A710000}"/>
    <cellStyle name="40% - Accent5 3 2 4 3 2 2" xfId="36030" xr:uid="{00000000-0005-0000-0000-00004B710000}"/>
    <cellStyle name="40% - Accent5 3 2 4 3 3" xfId="26116" xr:uid="{00000000-0005-0000-0000-00004C710000}"/>
    <cellStyle name="40% - Accent5 3 2 4 4" xfId="11241" xr:uid="{00000000-0005-0000-0000-00004D710000}"/>
    <cellStyle name="40% - Accent5 3 2 4 4 2" xfId="31073" xr:uid="{00000000-0005-0000-0000-00004E710000}"/>
    <cellStyle name="40% - Accent5 3 2 4 5" xfId="21159" xr:uid="{00000000-0005-0000-0000-00004F710000}"/>
    <cellStyle name="40% - Accent5 3 2 5" xfId="2740" xr:uid="{00000000-0005-0000-0000-000050710000}"/>
    <cellStyle name="40% - Accent5 3 2 5 2" xfId="7700" xr:uid="{00000000-0005-0000-0000-000051710000}"/>
    <cellStyle name="40% - Accent5 3 2 5 2 2" xfId="17614" xr:uid="{00000000-0005-0000-0000-000052710000}"/>
    <cellStyle name="40% - Accent5 3 2 5 2 2 2" xfId="37446" xr:uid="{00000000-0005-0000-0000-000053710000}"/>
    <cellStyle name="40% - Accent5 3 2 5 2 3" xfId="27532" xr:uid="{00000000-0005-0000-0000-000054710000}"/>
    <cellStyle name="40% - Accent5 3 2 5 3" xfId="12657" xr:uid="{00000000-0005-0000-0000-000055710000}"/>
    <cellStyle name="40% - Accent5 3 2 5 3 2" xfId="32489" xr:uid="{00000000-0005-0000-0000-000056710000}"/>
    <cellStyle name="40% - Accent5 3 2 5 4" xfId="22575" xr:uid="{00000000-0005-0000-0000-000057710000}"/>
    <cellStyle name="40% - Accent5 3 2 6" xfId="2039" xr:uid="{00000000-0005-0000-0000-000058710000}"/>
    <cellStyle name="40% - Accent5 3 2 6 2" xfId="7006" xr:uid="{00000000-0005-0000-0000-000059710000}"/>
    <cellStyle name="40% - Accent5 3 2 6 2 2" xfId="16920" xr:uid="{00000000-0005-0000-0000-00005A710000}"/>
    <cellStyle name="40% - Accent5 3 2 6 2 2 2" xfId="36752" xr:uid="{00000000-0005-0000-0000-00005B710000}"/>
    <cellStyle name="40% - Accent5 3 2 6 2 3" xfId="26838" xr:uid="{00000000-0005-0000-0000-00005C710000}"/>
    <cellStyle name="40% - Accent5 3 2 6 3" xfId="11963" xr:uid="{00000000-0005-0000-0000-00005D710000}"/>
    <cellStyle name="40% - Accent5 3 2 6 3 2" xfId="31795" xr:uid="{00000000-0005-0000-0000-00005E710000}"/>
    <cellStyle name="40% - Accent5 3 2 6 4" xfId="21881" xr:uid="{00000000-0005-0000-0000-00005F710000}"/>
    <cellStyle name="40% - Accent5 3 2 7" xfId="721" xr:uid="{00000000-0005-0000-0000-000060710000}"/>
    <cellStyle name="40% - Accent5 3 2 7 2" xfId="5698" xr:uid="{00000000-0005-0000-0000-000061710000}"/>
    <cellStyle name="40% - Accent5 3 2 7 2 2" xfId="15612" xr:uid="{00000000-0005-0000-0000-000062710000}"/>
    <cellStyle name="40% - Accent5 3 2 7 2 2 2" xfId="35444" xr:uid="{00000000-0005-0000-0000-000063710000}"/>
    <cellStyle name="40% - Accent5 3 2 7 2 3" xfId="25530" xr:uid="{00000000-0005-0000-0000-000064710000}"/>
    <cellStyle name="40% - Accent5 3 2 7 3" xfId="10655" xr:uid="{00000000-0005-0000-0000-000065710000}"/>
    <cellStyle name="40% - Accent5 3 2 7 3 2" xfId="30487" xr:uid="{00000000-0005-0000-0000-000066710000}"/>
    <cellStyle name="40% - Accent5 3 2 7 4" xfId="20573" xr:uid="{00000000-0005-0000-0000-000067710000}"/>
    <cellStyle name="40% - Accent5 3 2 8" xfId="4023" xr:uid="{00000000-0005-0000-0000-000068710000}"/>
    <cellStyle name="40% - Accent5 3 2 8 2" xfId="8980" xr:uid="{00000000-0005-0000-0000-000069710000}"/>
    <cellStyle name="40% - Accent5 3 2 8 2 2" xfId="18894" xr:uid="{00000000-0005-0000-0000-00006A710000}"/>
    <cellStyle name="40% - Accent5 3 2 8 2 2 2" xfId="38726" xr:uid="{00000000-0005-0000-0000-00006B710000}"/>
    <cellStyle name="40% - Accent5 3 2 8 2 3" xfId="28812" xr:uid="{00000000-0005-0000-0000-00006C710000}"/>
    <cellStyle name="40% - Accent5 3 2 8 3" xfId="13937" xr:uid="{00000000-0005-0000-0000-00006D710000}"/>
    <cellStyle name="40% - Accent5 3 2 8 3 2" xfId="33769" xr:uid="{00000000-0005-0000-0000-00006E710000}"/>
    <cellStyle name="40% - Accent5 3 2 8 4" xfId="23855" xr:uid="{00000000-0005-0000-0000-00006F710000}"/>
    <cellStyle name="40% - Accent5 3 2 9" xfId="4581" xr:uid="{00000000-0005-0000-0000-000070710000}"/>
    <cellStyle name="40% - Accent5 3 2 9 2" xfId="9538" xr:uid="{00000000-0005-0000-0000-000071710000}"/>
    <cellStyle name="40% - Accent5 3 2 9 2 2" xfId="19452" xr:uid="{00000000-0005-0000-0000-000072710000}"/>
    <cellStyle name="40% - Accent5 3 2 9 2 2 2" xfId="39284" xr:uid="{00000000-0005-0000-0000-000073710000}"/>
    <cellStyle name="40% - Accent5 3 2 9 2 3" xfId="29370" xr:uid="{00000000-0005-0000-0000-000074710000}"/>
    <cellStyle name="40% - Accent5 3 2 9 3" xfId="14495" xr:uid="{00000000-0005-0000-0000-000075710000}"/>
    <cellStyle name="40% - Accent5 3 2 9 3 2" xfId="34327" xr:uid="{00000000-0005-0000-0000-000076710000}"/>
    <cellStyle name="40% - Accent5 3 2 9 4" xfId="24413" xr:uid="{00000000-0005-0000-0000-000077710000}"/>
    <cellStyle name="40% - Accent5 3 3" xfId="231" xr:uid="{00000000-0005-0000-0000-000078710000}"/>
    <cellStyle name="40% - Accent5 3 3 10" xfId="10169" xr:uid="{00000000-0005-0000-0000-000079710000}"/>
    <cellStyle name="40% - Accent5 3 3 10 2" xfId="30001" xr:uid="{00000000-0005-0000-0000-00007A710000}"/>
    <cellStyle name="40% - Accent5 3 3 11" xfId="20087" xr:uid="{00000000-0005-0000-0000-00007B710000}"/>
    <cellStyle name="40% - Accent5 3 3 2" xfId="513" xr:uid="{00000000-0005-0000-0000-00007C710000}"/>
    <cellStyle name="40% - Accent5 3 3 2 10" xfId="20366" xr:uid="{00000000-0005-0000-0000-00007D710000}"/>
    <cellStyle name="40% - Accent5 3 3 2 2" xfId="1765" xr:uid="{00000000-0005-0000-0000-00007E710000}"/>
    <cellStyle name="40% - Accent5 3 3 2 2 2" xfId="3778" xr:uid="{00000000-0005-0000-0000-00007F710000}"/>
    <cellStyle name="40% - Accent5 3 3 2 2 2 2" xfId="8735" xr:uid="{00000000-0005-0000-0000-000080710000}"/>
    <cellStyle name="40% - Accent5 3 3 2 2 2 2 2" xfId="18649" xr:uid="{00000000-0005-0000-0000-000081710000}"/>
    <cellStyle name="40% - Accent5 3 3 2 2 2 2 2 2" xfId="38481" xr:uid="{00000000-0005-0000-0000-000082710000}"/>
    <cellStyle name="40% - Accent5 3 3 2 2 2 2 3" xfId="28567" xr:uid="{00000000-0005-0000-0000-000083710000}"/>
    <cellStyle name="40% - Accent5 3 3 2 2 2 3" xfId="13692" xr:uid="{00000000-0005-0000-0000-000084710000}"/>
    <cellStyle name="40% - Accent5 3 3 2 2 2 3 2" xfId="33524" xr:uid="{00000000-0005-0000-0000-000085710000}"/>
    <cellStyle name="40% - Accent5 3 3 2 2 2 4" xfId="23610" xr:uid="{00000000-0005-0000-0000-000086710000}"/>
    <cellStyle name="40% - Accent5 3 3 2 2 3" xfId="6733" xr:uid="{00000000-0005-0000-0000-000087710000}"/>
    <cellStyle name="40% - Accent5 3 3 2 2 3 2" xfId="16647" xr:uid="{00000000-0005-0000-0000-000088710000}"/>
    <cellStyle name="40% - Accent5 3 3 2 2 3 2 2" xfId="36479" xr:uid="{00000000-0005-0000-0000-000089710000}"/>
    <cellStyle name="40% - Accent5 3 3 2 2 3 3" xfId="26565" xr:uid="{00000000-0005-0000-0000-00008A710000}"/>
    <cellStyle name="40% - Accent5 3 3 2 2 4" xfId="11690" xr:uid="{00000000-0005-0000-0000-00008B710000}"/>
    <cellStyle name="40% - Accent5 3 3 2 2 4 2" xfId="31522" xr:uid="{00000000-0005-0000-0000-00008C710000}"/>
    <cellStyle name="40% - Accent5 3 3 2 2 5" xfId="21608" xr:uid="{00000000-0005-0000-0000-00008D710000}"/>
    <cellStyle name="40% - Accent5 3 3 2 3" xfId="3095" xr:uid="{00000000-0005-0000-0000-00008E710000}"/>
    <cellStyle name="40% - Accent5 3 3 2 3 2" xfId="8052" xr:uid="{00000000-0005-0000-0000-00008F710000}"/>
    <cellStyle name="40% - Accent5 3 3 2 3 2 2" xfId="17966" xr:uid="{00000000-0005-0000-0000-000090710000}"/>
    <cellStyle name="40% - Accent5 3 3 2 3 2 2 2" xfId="37798" xr:uid="{00000000-0005-0000-0000-000091710000}"/>
    <cellStyle name="40% - Accent5 3 3 2 3 2 3" xfId="27884" xr:uid="{00000000-0005-0000-0000-000092710000}"/>
    <cellStyle name="40% - Accent5 3 3 2 3 3" xfId="13009" xr:uid="{00000000-0005-0000-0000-000093710000}"/>
    <cellStyle name="40% - Accent5 3 3 2 3 3 2" xfId="32841" xr:uid="{00000000-0005-0000-0000-000094710000}"/>
    <cellStyle name="40% - Accent5 3 3 2 3 4" xfId="22927" xr:uid="{00000000-0005-0000-0000-000095710000}"/>
    <cellStyle name="40% - Accent5 3 3 2 4" xfId="2488" xr:uid="{00000000-0005-0000-0000-000096710000}"/>
    <cellStyle name="40% - Accent5 3 3 2 4 2" xfId="7455" xr:uid="{00000000-0005-0000-0000-000097710000}"/>
    <cellStyle name="40% - Accent5 3 3 2 4 2 2" xfId="17369" xr:uid="{00000000-0005-0000-0000-000098710000}"/>
    <cellStyle name="40% - Accent5 3 3 2 4 2 2 2" xfId="37201" xr:uid="{00000000-0005-0000-0000-000099710000}"/>
    <cellStyle name="40% - Accent5 3 3 2 4 2 3" xfId="27287" xr:uid="{00000000-0005-0000-0000-00009A710000}"/>
    <cellStyle name="40% - Accent5 3 3 2 4 3" xfId="12412" xr:uid="{00000000-0005-0000-0000-00009B710000}"/>
    <cellStyle name="40% - Accent5 3 3 2 4 3 2" xfId="32244" xr:uid="{00000000-0005-0000-0000-00009C710000}"/>
    <cellStyle name="40% - Accent5 3 3 2 4 4" xfId="22330" xr:uid="{00000000-0005-0000-0000-00009D710000}"/>
    <cellStyle name="40% - Accent5 3 3 2 5" xfId="1074" xr:uid="{00000000-0005-0000-0000-00009E710000}"/>
    <cellStyle name="40% - Accent5 3 3 2 5 2" xfId="6050" xr:uid="{00000000-0005-0000-0000-00009F710000}"/>
    <cellStyle name="40% - Accent5 3 3 2 5 2 2" xfId="15964" xr:uid="{00000000-0005-0000-0000-0000A0710000}"/>
    <cellStyle name="40% - Accent5 3 3 2 5 2 2 2" xfId="35796" xr:uid="{00000000-0005-0000-0000-0000A1710000}"/>
    <cellStyle name="40% - Accent5 3 3 2 5 2 3" xfId="25882" xr:uid="{00000000-0005-0000-0000-0000A2710000}"/>
    <cellStyle name="40% - Accent5 3 3 2 5 3" xfId="11007" xr:uid="{00000000-0005-0000-0000-0000A3710000}"/>
    <cellStyle name="40% - Accent5 3 3 2 5 3 2" xfId="30839" xr:uid="{00000000-0005-0000-0000-0000A4710000}"/>
    <cellStyle name="40% - Accent5 3 3 2 5 4" xfId="20925" xr:uid="{00000000-0005-0000-0000-0000A5710000}"/>
    <cellStyle name="40% - Accent5 3 3 2 6" xfId="4375" xr:uid="{00000000-0005-0000-0000-0000A6710000}"/>
    <cellStyle name="40% - Accent5 3 3 2 6 2" xfId="9332" xr:uid="{00000000-0005-0000-0000-0000A7710000}"/>
    <cellStyle name="40% - Accent5 3 3 2 6 2 2" xfId="19246" xr:uid="{00000000-0005-0000-0000-0000A8710000}"/>
    <cellStyle name="40% - Accent5 3 3 2 6 2 2 2" xfId="39078" xr:uid="{00000000-0005-0000-0000-0000A9710000}"/>
    <cellStyle name="40% - Accent5 3 3 2 6 2 3" xfId="29164" xr:uid="{00000000-0005-0000-0000-0000AA710000}"/>
    <cellStyle name="40% - Accent5 3 3 2 6 3" xfId="14289" xr:uid="{00000000-0005-0000-0000-0000AB710000}"/>
    <cellStyle name="40% - Accent5 3 3 2 6 3 2" xfId="34121" xr:uid="{00000000-0005-0000-0000-0000AC710000}"/>
    <cellStyle name="40% - Accent5 3 3 2 6 4" xfId="24207" xr:uid="{00000000-0005-0000-0000-0000AD710000}"/>
    <cellStyle name="40% - Accent5 3 3 2 7" xfId="4933" xr:uid="{00000000-0005-0000-0000-0000AE710000}"/>
    <cellStyle name="40% - Accent5 3 3 2 7 2" xfId="9890" xr:uid="{00000000-0005-0000-0000-0000AF710000}"/>
    <cellStyle name="40% - Accent5 3 3 2 7 2 2" xfId="19804" xr:uid="{00000000-0005-0000-0000-0000B0710000}"/>
    <cellStyle name="40% - Accent5 3 3 2 7 2 2 2" xfId="39636" xr:uid="{00000000-0005-0000-0000-0000B1710000}"/>
    <cellStyle name="40% - Accent5 3 3 2 7 2 3" xfId="29722" xr:uid="{00000000-0005-0000-0000-0000B2710000}"/>
    <cellStyle name="40% - Accent5 3 3 2 7 3" xfId="14847" xr:uid="{00000000-0005-0000-0000-0000B3710000}"/>
    <cellStyle name="40% - Accent5 3 3 2 7 3 2" xfId="34679" xr:uid="{00000000-0005-0000-0000-0000B4710000}"/>
    <cellStyle name="40% - Accent5 3 3 2 7 4" xfId="24765" xr:uid="{00000000-0005-0000-0000-0000B5710000}"/>
    <cellStyle name="40% - Accent5 3 3 2 8" xfId="5491" xr:uid="{00000000-0005-0000-0000-0000B6710000}"/>
    <cellStyle name="40% - Accent5 3 3 2 8 2" xfId="15405" xr:uid="{00000000-0005-0000-0000-0000B7710000}"/>
    <cellStyle name="40% - Accent5 3 3 2 8 2 2" xfId="35237" xr:uid="{00000000-0005-0000-0000-0000B8710000}"/>
    <cellStyle name="40% - Accent5 3 3 2 8 3" xfId="25323" xr:uid="{00000000-0005-0000-0000-0000B9710000}"/>
    <cellStyle name="40% - Accent5 3 3 2 9" xfId="10448" xr:uid="{00000000-0005-0000-0000-0000BA710000}"/>
    <cellStyle name="40% - Accent5 3 3 2 9 2" xfId="30280" xr:uid="{00000000-0005-0000-0000-0000BB710000}"/>
    <cellStyle name="40% - Accent5 3 3 3" xfId="1406" xr:uid="{00000000-0005-0000-0000-0000BC710000}"/>
    <cellStyle name="40% - Accent5 3 3 3 2" xfId="3419" xr:uid="{00000000-0005-0000-0000-0000BD710000}"/>
    <cellStyle name="40% - Accent5 3 3 3 2 2" xfId="8376" xr:uid="{00000000-0005-0000-0000-0000BE710000}"/>
    <cellStyle name="40% - Accent5 3 3 3 2 2 2" xfId="18290" xr:uid="{00000000-0005-0000-0000-0000BF710000}"/>
    <cellStyle name="40% - Accent5 3 3 3 2 2 2 2" xfId="38122" xr:uid="{00000000-0005-0000-0000-0000C0710000}"/>
    <cellStyle name="40% - Accent5 3 3 3 2 2 3" xfId="28208" xr:uid="{00000000-0005-0000-0000-0000C1710000}"/>
    <cellStyle name="40% - Accent5 3 3 3 2 3" xfId="13333" xr:uid="{00000000-0005-0000-0000-0000C2710000}"/>
    <cellStyle name="40% - Accent5 3 3 3 2 3 2" xfId="33165" xr:uid="{00000000-0005-0000-0000-0000C3710000}"/>
    <cellStyle name="40% - Accent5 3 3 3 2 4" xfId="23251" xr:uid="{00000000-0005-0000-0000-0000C4710000}"/>
    <cellStyle name="40% - Accent5 3 3 3 3" xfId="6374" xr:uid="{00000000-0005-0000-0000-0000C5710000}"/>
    <cellStyle name="40% - Accent5 3 3 3 3 2" xfId="16288" xr:uid="{00000000-0005-0000-0000-0000C6710000}"/>
    <cellStyle name="40% - Accent5 3 3 3 3 2 2" xfId="36120" xr:uid="{00000000-0005-0000-0000-0000C7710000}"/>
    <cellStyle name="40% - Accent5 3 3 3 3 3" xfId="26206" xr:uid="{00000000-0005-0000-0000-0000C8710000}"/>
    <cellStyle name="40% - Accent5 3 3 3 4" xfId="11331" xr:uid="{00000000-0005-0000-0000-0000C9710000}"/>
    <cellStyle name="40% - Accent5 3 3 3 4 2" xfId="31163" xr:uid="{00000000-0005-0000-0000-0000CA710000}"/>
    <cellStyle name="40% - Accent5 3 3 3 5" xfId="21249" xr:uid="{00000000-0005-0000-0000-0000CB710000}"/>
    <cellStyle name="40% - Accent5 3 3 4" xfId="2814" xr:uid="{00000000-0005-0000-0000-0000CC710000}"/>
    <cellStyle name="40% - Accent5 3 3 4 2" xfId="7773" xr:uid="{00000000-0005-0000-0000-0000CD710000}"/>
    <cellStyle name="40% - Accent5 3 3 4 2 2" xfId="17687" xr:uid="{00000000-0005-0000-0000-0000CE710000}"/>
    <cellStyle name="40% - Accent5 3 3 4 2 2 2" xfId="37519" xr:uid="{00000000-0005-0000-0000-0000CF710000}"/>
    <cellStyle name="40% - Accent5 3 3 4 2 3" xfId="27605" xr:uid="{00000000-0005-0000-0000-0000D0710000}"/>
    <cellStyle name="40% - Accent5 3 3 4 3" xfId="12730" xr:uid="{00000000-0005-0000-0000-0000D1710000}"/>
    <cellStyle name="40% - Accent5 3 3 4 3 2" xfId="32562" xr:uid="{00000000-0005-0000-0000-0000D2710000}"/>
    <cellStyle name="40% - Accent5 3 3 4 4" xfId="22648" xr:uid="{00000000-0005-0000-0000-0000D3710000}"/>
    <cellStyle name="40% - Accent5 3 3 5" xfId="2129" xr:uid="{00000000-0005-0000-0000-0000D4710000}"/>
    <cellStyle name="40% - Accent5 3 3 5 2" xfId="7096" xr:uid="{00000000-0005-0000-0000-0000D5710000}"/>
    <cellStyle name="40% - Accent5 3 3 5 2 2" xfId="17010" xr:uid="{00000000-0005-0000-0000-0000D6710000}"/>
    <cellStyle name="40% - Accent5 3 3 5 2 2 2" xfId="36842" xr:uid="{00000000-0005-0000-0000-0000D7710000}"/>
    <cellStyle name="40% - Accent5 3 3 5 2 3" xfId="26928" xr:uid="{00000000-0005-0000-0000-0000D8710000}"/>
    <cellStyle name="40% - Accent5 3 3 5 3" xfId="12053" xr:uid="{00000000-0005-0000-0000-0000D9710000}"/>
    <cellStyle name="40% - Accent5 3 3 5 3 2" xfId="31885" xr:uid="{00000000-0005-0000-0000-0000DA710000}"/>
    <cellStyle name="40% - Accent5 3 3 5 4" xfId="21971" xr:uid="{00000000-0005-0000-0000-0000DB710000}"/>
    <cellStyle name="40% - Accent5 3 3 6" xfId="794" xr:uid="{00000000-0005-0000-0000-0000DC710000}"/>
    <cellStyle name="40% - Accent5 3 3 6 2" xfId="5771" xr:uid="{00000000-0005-0000-0000-0000DD710000}"/>
    <cellStyle name="40% - Accent5 3 3 6 2 2" xfId="15685" xr:uid="{00000000-0005-0000-0000-0000DE710000}"/>
    <cellStyle name="40% - Accent5 3 3 6 2 2 2" xfId="35517" xr:uid="{00000000-0005-0000-0000-0000DF710000}"/>
    <cellStyle name="40% - Accent5 3 3 6 2 3" xfId="25603" xr:uid="{00000000-0005-0000-0000-0000E0710000}"/>
    <cellStyle name="40% - Accent5 3 3 6 3" xfId="10728" xr:uid="{00000000-0005-0000-0000-0000E1710000}"/>
    <cellStyle name="40% - Accent5 3 3 6 3 2" xfId="30560" xr:uid="{00000000-0005-0000-0000-0000E2710000}"/>
    <cellStyle name="40% - Accent5 3 3 6 4" xfId="20646" xr:uid="{00000000-0005-0000-0000-0000E3710000}"/>
    <cellStyle name="40% - Accent5 3 3 7" xfId="4096" xr:uid="{00000000-0005-0000-0000-0000E4710000}"/>
    <cellStyle name="40% - Accent5 3 3 7 2" xfId="9053" xr:uid="{00000000-0005-0000-0000-0000E5710000}"/>
    <cellStyle name="40% - Accent5 3 3 7 2 2" xfId="18967" xr:uid="{00000000-0005-0000-0000-0000E6710000}"/>
    <cellStyle name="40% - Accent5 3 3 7 2 2 2" xfId="38799" xr:uid="{00000000-0005-0000-0000-0000E7710000}"/>
    <cellStyle name="40% - Accent5 3 3 7 2 3" xfId="28885" xr:uid="{00000000-0005-0000-0000-0000E8710000}"/>
    <cellStyle name="40% - Accent5 3 3 7 3" xfId="14010" xr:uid="{00000000-0005-0000-0000-0000E9710000}"/>
    <cellStyle name="40% - Accent5 3 3 7 3 2" xfId="33842" xr:uid="{00000000-0005-0000-0000-0000EA710000}"/>
    <cellStyle name="40% - Accent5 3 3 7 4" xfId="23928" xr:uid="{00000000-0005-0000-0000-0000EB710000}"/>
    <cellStyle name="40% - Accent5 3 3 8" xfId="4654" xr:uid="{00000000-0005-0000-0000-0000EC710000}"/>
    <cellStyle name="40% - Accent5 3 3 8 2" xfId="9611" xr:uid="{00000000-0005-0000-0000-0000ED710000}"/>
    <cellStyle name="40% - Accent5 3 3 8 2 2" xfId="19525" xr:uid="{00000000-0005-0000-0000-0000EE710000}"/>
    <cellStyle name="40% - Accent5 3 3 8 2 2 2" xfId="39357" xr:uid="{00000000-0005-0000-0000-0000EF710000}"/>
    <cellStyle name="40% - Accent5 3 3 8 2 3" xfId="29443" xr:uid="{00000000-0005-0000-0000-0000F0710000}"/>
    <cellStyle name="40% - Accent5 3 3 8 3" xfId="14568" xr:uid="{00000000-0005-0000-0000-0000F1710000}"/>
    <cellStyle name="40% - Accent5 3 3 8 3 2" xfId="34400" xr:uid="{00000000-0005-0000-0000-0000F2710000}"/>
    <cellStyle name="40% - Accent5 3 3 8 4" xfId="24486" xr:uid="{00000000-0005-0000-0000-0000F3710000}"/>
    <cellStyle name="40% - Accent5 3 3 9" xfId="5212" xr:uid="{00000000-0005-0000-0000-0000F4710000}"/>
    <cellStyle name="40% - Accent5 3 3 9 2" xfId="15126" xr:uid="{00000000-0005-0000-0000-0000F5710000}"/>
    <cellStyle name="40% - Accent5 3 3 9 2 2" xfId="34958" xr:uid="{00000000-0005-0000-0000-0000F6710000}"/>
    <cellStyle name="40% - Accent5 3 3 9 3" xfId="25044" xr:uid="{00000000-0005-0000-0000-0000F7710000}"/>
    <cellStyle name="40% - Accent5 3 4" xfId="374" xr:uid="{00000000-0005-0000-0000-0000F8710000}"/>
    <cellStyle name="40% - Accent5 3 4 10" xfId="20227" xr:uid="{00000000-0005-0000-0000-0000F9710000}"/>
    <cellStyle name="40% - Accent5 3 4 2" xfId="1585" xr:uid="{00000000-0005-0000-0000-0000FA710000}"/>
    <cellStyle name="40% - Accent5 3 4 2 2" xfId="3598" xr:uid="{00000000-0005-0000-0000-0000FB710000}"/>
    <cellStyle name="40% - Accent5 3 4 2 2 2" xfId="8555" xr:uid="{00000000-0005-0000-0000-0000FC710000}"/>
    <cellStyle name="40% - Accent5 3 4 2 2 2 2" xfId="18469" xr:uid="{00000000-0005-0000-0000-0000FD710000}"/>
    <cellStyle name="40% - Accent5 3 4 2 2 2 2 2" xfId="38301" xr:uid="{00000000-0005-0000-0000-0000FE710000}"/>
    <cellStyle name="40% - Accent5 3 4 2 2 2 3" xfId="28387" xr:uid="{00000000-0005-0000-0000-0000FF710000}"/>
    <cellStyle name="40% - Accent5 3 4 2 2 3" xfId="13512" xr:uid="{00000000-0005-0000-0000-000000720000}"/>
    <cellStyle name="40% - Accent5 3 4 2 2 3 2" xfId="33344" xr:uid="{00000000-0005-0000-0000-000001720000}"/>
    <cellStyle name="40% - Accent5 3 4 2 2 4" xfId="23430" xr:uid="{00000000-0005-0000-0000-000002720000}"/>
    <cellStyle name="40% - Accent5 3 4 2 3" xfId="6553" xr:uid="{00000000-0005-0000-0000-000003720000}"/>
    <cellStyle name="40% - Accent5 3 4 2 3 2" xfId="16467" xr:uid="{00000000-0005-0000-0000-000004720000}"/>
    <cellStyle name="40% - Accent5 3 4 2 3 2 2" xfId="36299" xr:uid="{00000000-0005-0000-0000-000005720000}"/>
    <cellStyle name="40% - Accent5 3 4 2 3 3" xfId="26385" xr:uid="{00000000-0005-0000-0000-000006720000}"/>
    <cellStyle name="40% - Accent5 3 4 2 4" xfId="11510" xr:uid="{00000000-0005-0000-0000-000007720000}"/>
    <cellStyle name="40% - Accent5 3 4 2 4 2" xfId="31342" xr:uid="{00000000-0005-0000-0000-000008720000}"/>
    <cellStyle name="40% - Accent5 3 4 2 5" xfId="21428" xr:uid="{00000000-0005-0000-0000-000009720000}"/>
    <cellStyle name="40% - Accent5 3 4 3" xfId="2956" xr:uid="{00000000-0005-0000-0000-00000A720000}"/>
    <cellStyle name="40% - Accent5 3 4 3 2" xfId="7913" xr:uid="{00000000-0005-0000-0000-00000B720000}"/>
    <cellStyle name="40% - Accent5 3 4 3 2 2" xfId="17827" xr:uid="{00000000-0005-0000-0000-00000C720000}"/>
    <cellStyle name="40% - Accent5 3 4 3 2 2 2" xfId="37659" xr:uid="{00000000-0005-0000-0000-00000D720000}"/>
    <cellStyle name="40% - Accent5 3 4 3 2 3" xfId="27745" xr:uid="{00000000-0005-0000-0000-00000E720000}"/>
    <cellStyle name="40% - Accent5 3 4 3 3" xfId="12870" xr:uid="{00000000-0005-0000-0000-00000F720000}"/>
    <cellStyle name="40% - Accent5 3 4 3 3 2" xfId="32702" xr:uid="{00000000-0005-0000-0000-000010720000}"/>
    <cellStyle name="40% - Accent5 3 4 3 4" xfId="22788" xr:uid="{00000000-0005-0000-0000-000011720000}"/>
    <cellStyle name="40% - Accent5 3 4 4" xfId="2308" xr:uid="{00000000-0005-0000-0000-000012720000}"/>
    <cellStyle name="40% - Accent5 3 4 4 2" xfId="7275" xr:uid="{00000000-0005-0000-0000-000013720000}"/>
    <cellStyle name="40% - Accent5 3 4 4 2 2" xfId="17189" xr:uid="{00000000-0005-0000-0000-000014720000}"/>
    <cellStyle name="40% - Accent5 3 4 4 2 2 2" xfId="37021" xr:uid="{00000000-0005-0000-0000-000015720000}"/>
    <cellStyle name="40% - Accent5 3 4 4 2 3" xfId="27107" xr:uid="{00000000-0005-0000-0000-000016720000}"/>
    <cellStyle name="40% - Accent5 3 4 4 3" xfId="12232" xr:uid="{00000000-0005-0000-0000-000017720000}"/>
    <cellStyle name="40% - Accent5 3 4 4 3 2" xfId="32064" xr:uid="{00000000-0005-0000-0000-000018720000}"/>
    <cellStyle name="40% - Accent5 3 4 4 4" xfId="22150" xr:uid="{00000000-0005-0000-0000-000019720000}"/>
    <cellStyle name="40% - Accent5 3 4 5" xfId="935" xr:uid="{00000000-0005-0000-0000-00001A720000}"/>
    <cellStyle name="40% - Accent5 3 4 5 2" xfId="5911" xr:uid="{00000000-0005-0000-0000-00001B720000}"/>
    <cellStyle name="40% - Accent5 3 4 5 2 2" xfId="15825" xr:uid="{00000000-0005-0000-0000-00001C720000}"/>
    <cellStyle name="40% - Accent5 3 4 5 2 2 2" xfId="35657" xr:uid="{00000000-0005-0000-0000-00001D720000}"/>
    <cellStyle name="40% - Accent5 3 4 5 2 3" xfId="25743" xr:uid="{00000000-0005-0000-0000-00001E720000}"/>
    <cellStyle name="40% - Accent5 3 4 5 3" xfId="10868" xr:uid="{00000000-0005-0000-0000-00001F720000}"/>
    <cellStyle name="40% - Accent5 3 4 5 3 2" xfId="30700" xr:uid="{00000000-0005-0000-0000-000020720000}"/>
    <cellStyle name="40% - Accent5 3 4 5 4" xfId="20786" xr:uid="{00000000-0005-0000-0000-000021720000}"/>
    <cellStyle name="40% - Accent5 3 4 6" xfId="4236" xr:uid="{00000000-0005-0000-0000-000022720000}"/>
    <cellStyle name="40% - Accent5 3 4 6 2" xfId="9193" xr:uid="{00000000-0005-0000-0000-000023720000}"/>
    <cellStyle name="40% - Accent5 3 4 6 2 2" xfId="19107" xr:uid="{00000000-0005-0000-0000-000024720000}"/>
    <cellStyle name="40% - Accent5 3 4 6 2 2 2" xfId="38939" xr:uid="{00000000-0005-0000-0000-000025720000}"/>
    <cellStyle name="40% - Accent5 3 4 6 2 3" xfId="29025" xr:uid="{00000000-0005-0000-0000-000026720000}"/>
    <cellStyle name="40% - Accent5 3 4 6 3" xfId="14150" xr:uid="{00000000-0005-0000-0000-000027720000}"/>
    <cellStyle name="40% - Accent5 3 4 6 3 2" xfId="33982" xr:uid="{00000000-0005-0000-0000-000028720000}"/>
    <cellStyle name="40% - Accent5 3 4 6 4" xfId="24068" xr:uid="{00000000-0005-0000-0000-000029720000}"/>
    <cellStyle name="40% - Accent5 3 4 7" xfId="4794" xr:uid="{00000000-0005-0000-0000-00002A720000}"/>
    <cellStyle name="40% - Accent5 3 4 7 2" xfId="9751" xr:uid="{00000000-0005-0000-0000-00002B720000}"/>
    <cellStyle name="40% - Accent5 3 4 7 2 2" xfId="19665" xr:uid="{00000000-0005-0000-0000-00002C720000}"/>
    <cellStyle name="40% - Accent5 3 4 7 2 2 2" xfId="39497" xr:uid="{00000000-0005-0000-0000-00002D720000}"/>
    <cellStyle name="40% - Accent5 3 4 7 2 3" xfId="29583" xr:uid="{00000000-0005-0000-0000-00002E720000}"/>
    <cellStyle name="40% - Accent5 3 4 7 3" xfId="14708" xr:uid="{00000000-0005-0000-0000-00002F720000}"/>
    <cellStyle name="40% - Accent5 3 4 7 3 2" xfId="34540" xr:uid="{00000000-0005-0000-0000-000030720000}"/>
    <cellStyle name="40% - Accent5 3 4 7 4" xfId="24626" xr:uid="{00000000-0005-0000-0000-000031720000}"/>
    <cellStyle name="40% - Accent5 3 4 8" xfId="5352" xr:uid="{00000000-0005-0000-0000-000032720000}"/>
    <cellStyle name="40% - Accent5 3 4 8 2" xfId="15266" xr:uid="{00000000-0005-0000-0000-000033720000}"/>
    <cellStyle name="40% - Accent5 3 4 8 2 2" xfId="35098" xr:uid="{00000000-0005-0000-0000-000034720000}"/>
    <cellStyle name="40% - Accent5 3 4 8 3" xfId="25184" xr:uid="{00000000-0005-0000-0000-000035720000}"/>
    <cellStyle name="40% - Accent5 3 4 9" xfId="10309" xr:uid="{00000000-0005-0000-0000-000036720000}"/>
    <cellStyle name="40% - Accent5 3 4 9 2" xfId="30141" xr:uid="{00000000-0005-0000-0000-000037720000}"/>
    <cellStyle name="40% - Accent5 3 5" xfId="1226" xr:uid="{00000000-0005-0000-0000-000038720000}"/>
    <cellStyle name="40% - Accent5 3 5 2" xfId="3239" xr:uid="{00000000-0005-0000-0000-000039720000}"/>
    <cellStyle name="40% - Accent5 3 5 2 2" xfId="8196" xr:uid="{00000000-0005-0000-0000-00003A720000}"/>
    <cellStyle name="40% - Accent5 3 5 2 2 2" xfId="18110" xr:uid="{00000000-0005-0000-0000-00003B720000}"/>
    <cellStyle name="40% - Accent5 3 5 2 2 2 2" xfId="37942" xr:uid="{00000000-0005-0000-0000-00003C720000}"/>
    <cellStyle name="40% - Accent5 3 5 2 2 3" xfId="28028" xr:uid="{00000000-0005-0000-0000-00003D720000}"/>
    <cellStyle name="40% - Accent5 3 5 2 3" xfId="13153" xr:uid="{00000000-0005-0000-0000-00003E720000}"/>
    <cellStyle name="40% - Accent5 3 5 2 3 2" xfId="32985" xr:uid="{00000000-0005-0000-0000-00003F720000}"/>
    <cellStyle name="40% - Accent5 3 5 2 4" xfId="23071" xr:uid="{00000000-0005-0000-0000-000040720000}"/>
    <cellStyle name="40% - Accent5 3 5 3" xfId="6194" xr:uid="{00000000-0005-0000-0000-000041720000}"/>
    <cellStyle name="40% - Accent5 3 5 3 2" xfId="16108" xr:uid="{00000000-0005-0000-0000-000042720000}"/>
    <cellStyle name="40% - Accent5 3 5 3 2 2" xfId="35940" xr:uid="{00000000-0005-0000-0000-000043720000}"/>
    <cellStyle name="40% - Accent5 3 5 3 3" xfId="26026" xr:uid="{00000000-0005-0000-0000-000044720000}"/>
    <cellStyle name="40% - Accent5 3 5 4" xfId="11151" xr:uid="{00000000-0005-0000-0000-000045720000}"/>
    <cellStyle name="40% - Accent5 3 5 4 2" xfId="30983" xr:uid="{00000000-0005-0000-0000-000046720000}"/>
    <cellStyle name="40% - Accent5 3 5 5" xfId="21069" xr:uid="{00000000-0005-0000-0000-000047720000}"/>
    <cellStyle name="40% - Accent5 3 6" xfId="2673" xr:uid="{00000000-0005-0000-0000-000048720000}"/>
    <cellStyle name="40% - Accent5 3 6 2" xfId="7634" xr:uid="{00000000-0005-0000-0000-000049720000}"/>
    <cellStyle name="40% - Accent5 3 6 2 2" xfId="17548" xr:uid="{00000000-0005-0000-0000-00004A720000}"/>
    <cellStyle name="40% - Accent5 3 6 2 2 2" xfId="37380" xr:uid="{00000000-0005-0000-0000-00004B720000}"/>
    <cellStyle name="40% - Accent5 3 6 2 3" xfId="27466" xr:uid="{00000000-0005-0000-0000-00004C720000}"/>
    <cellStyle name="40% - Accent5 3 6 3" xfId="12591" xr:uid="{00000000-0005-0000-0000-00004D720000}"/>
    <cellStyle name="40% - Accent5 3 6 3 2" xfId="32423" xr:uid="{00000000-0005-0000-0000-00004E720000}"/>
    <cellStyle name="40% - Accent5 3 6 4" xfId="22509" xr:uid="{00000000-0005-0000-0000-00004F720000}"/>
    <cellStyle name="40% - Accent5 3 7" xfId="1949" xr:uid="{00000000-0005-0000-0000-000050720000}"/>
    <cellStyle name="40% - Accent5 3 7 2" xfId="6916" xr:uid="{00000000-0005-0000-0000-000051720000}"/>
    <cellStyle name="40% - Accent5 3 7 2 2" xfId="16830" xr:uid="{00000000-0005-0000-0000-000052720000}"/>
    <cellStyle name="40% - Accent5 3 7 2 2 2" xfId="36662" xr:uid="{00000000-0005-0000-0000-000053720000}"/>
    <cellStyle name="40% - Accent5 3 7 2 3" xfId="26748" xr:uid="{00000000-0005-0000-0000-000054720000}"/>
    <cellStyle name="40% - Accent5 3 7 3" xfId="11873" xr:uid="{00000000-0005-0000-0000-000055720000}"/>
    <cellStyle name="40% - Accent5 3 7 3 2" xfId="31705" xr:uid="{00000000-0005-0000-0000-000056720000}"/>
    <cellStyle name="40% - Accent5 3 7 4" xfId="21791" xr:uid="{00000000-0005-0000-0000-000057720000}"/>
    <cellStyle name="40% - Accent5 3 8" xfId="655" xr:uid="{00000000-0005-0000-0000-000058720000}"/>
    <cellStyle name="40% - Accent5 3 8 2" xfId="5632" xr:uid="{00000000-0005-0000-0000-000059720000}"/>
    <cellStyle name="40% - Accent5 3 8 2 2" xfId="15546" xr:uid="{00000000-0005-0000-0000-00005A720000}"/>
    <cellStyle name="40% - Accent5 3 8 2 2 2" xfId="35378" xr:uid="{00000000-0005-0000-0000-00005B720000}"/>
    <cellStyle name="40% - Accent5 3 8 2 3" xfId="25464" xr:uid="{00000000-0005-0000-0000-00005C720000}"/>
    <cellStyle name="40% - Accent5 3 8 3" xfId="10589" xr:uid="{00000000-0005-0000-0000-00005D720000}"/>
    <cellStyle name="40% - Accent5 3 8 3 2" xfId="30421" xr:uid="{00000000-0005-0000-0000-00005E720000}"/>
    <cellStyle name="40% - Accent5 3 8 4" xfId="20507" xr:uid="{00000000-0005-0000-0000-00005F720000}"/>
    <cellStyle name="40% - Accent5 3 9" xfId="3957" xr:uid="{00000000-0005-0000-0000-000060720000}"/>
    <cellStyle name="40% - Accent5 3 9 2" xfId="8914" xr:uid="{00000000-0005-0000-0000-000061720000}"/>
    <cellStyle name="40% - Accent5 3 9 2 2" xfId="18828" xr:uid="{00000000-0005-0000-0000-000062720000}"/>
    <cellStyle name="40% - Accent5 3 9 2 2 2" xfId="38660" xr:uid="{00000000-0005-0000-0000-000063720000}"/>
    <cellStyle name="40% - Accent5 3 9 2 3" xfId="28746" xr:uid="{00000000-0005-0000-0000-000064720000}"/>
    <cellStyle name="40% - Accent5 3 9 3" xfId="13871" xr:uid="{00000000-0005-0000-0000-000065720000}"/>
    <cellStyle name="40% - Accent5 3 9 3 2" xfId="33703" xr:uid="{00000000-0005-0000-0000-000066720000}"/>
    <cellStyle name="40% - Accent5 3 9 4" xfId="23789" xr:uid="{00000000-0005-0000-0000-000067720000}"/>
    <cellStyle name="40% - Accent5 4" xfId="102" xr:uid="{00000000-0005-0000-0000-000068720000}"/>
    <cellStyle name="40% - Accent5 4 10" xfId="4528" xr:uid="{00000000-0005-0000-0000-000069720000}"/>
    <cellStyle name="40% - Accent5 4 10 2" xfId="9485" xr:uid="{00000000-0005-0000-0000-00006A720000}"/>
    <cellStyle name="40% - Accent5 4 10 2 2" xfId="19399" xr:uid="{00000000-0005-0000-0000-00006B720000}"/>
    <cellStyle name="40% - Accent5 4 10 2 2 2" xfId="39231" xr:uid="{00000000-0005-0000-0000-00006C720000}"/>
    <cellStyle name="40% - Accent5 4 10 2 3" xfId="29317" xr:uid="{00000000-0005-0000-0000-00006D720000}"/>
    <cellStyle name="40% - Accent5 4 10 3" xfId="14442" xr:uid="{00000000-0005-0000-0000-00006E720000}"/>
    <cellStyle name="40% - Accent5 4 10 3 2" xfId="34274" xr:uid="{00000000-0005-0000-0000-00006F720000}"/>
    <cellStyle name="40% - Accent5 4 10 4" xfId="24360" xr:uid="{00000000-0005-0000-0000-000070720000}"/>
    <cellStyle name="40% - Accent5 4 11" xfId="5086" xr:uid="{00000000-0005-0000-0000-000071720000}"/>
    <cellStyle name="40% - Accent5 4 11 2" xfId="15000" xr:uid="{00000000-0005-0000-0000-000072720000}"/>
    <cellStyle name="40% - Accent5 4 11 2 2" xfId="34832" xr:uid="{00000000-0005-0000-0000-000073720000}"/>
    <cellStyle name="40% - Accent5 4 11 3" xfId="24918" xr:uid="{00000000-0005-0000-0000-000074720000}"/>
    <cellStyle name="40% - Accent5 4 12" xfId="10043" xr:uid="{00000000-0005-0000-0000-000075720000}"/>
    <cellStyle name="40% - Accent5 4 12 2" xfId="29875" xr:uid="{00000000-0005-0000-0000-000076720000}"/>
    <cellStyle name="40% - Accent5 4 13" xfId="19961" xr:uid="{00000000-0005-0000-0000-000077720000}"/>
    <cellStyle name="40% - Accent5 4 2" xfId="170" xr:uid="{00000000-0005-0000-0000-000078720000}"/>
    <cellStyle name="40% - Accent5 4 2 10" xfId="5152" xr:uid="{00000000-0005-0000-0000-000079720000}"/>
    <cellStyle name="40% - Accent5 4 2 10 2" xfId="15066" xr:uid="{00000000-0005-0000-0000-00007A720000}"/>
    <cellStyle name="40% - Accent5 4 2 10 2 2" xfId="34898" xr:uid="{00000000-0005-0000-0000-00007B720000}"/>
    <cellStyle name="40% - Accent5 4 2 10 3" xfId="24984" xr:uid="{00000000-0005-0000-0000-00007C720000}"/>
    <cellStyle name="40% - Accent5 4 2 11" xfId="10109" xr:uid="{00000000-0005-0000-0000-00007D720000}"/>
    <cellStyle name="40% - Accent5 4 2 11 2" xfId="29941" xr:uid="{00000000-0005-0000-0000-00007E720000}"/>
    <cellStyle name="40% - Accent5 4 2 12" xfId="20027" xr:uid="{00000000-0005-0000-0000-00007F720000}"/>
    <cellStyle name="40% - Accent5 4 2 2" xfId="310" xr:uid="{00000000-0005-0000-0000-000080720000}"/>
    <cellStyle name="40% - Accent5 4 2 2 10" xfId="10248" xr:uid="{00000000-0005-0000-0000-000081720000}"/>
    <cellStyle name="40% - Accent5 4 2 2 10 2" xfId="30080" xr:uid="{00000000-0005-0000-0000-000082720000}"/>
    <cellStyle name="40% - Accent5 4 2 2 11" xfId="20166" xr:uid="{00000000-0005-0000-0000-000083720000}"/>
    <cellStyle name="40% - Accent5 4 2 2 2" xfId="592" xr:uid="{00000000-0005-0000-0000-000084720000}"/>
    <cellStyle name="40% - Accent5 4 2 2 2 10" xfId="20445" xr:uid="{00000000-0005-0000-0000-000085720000}"/>
    <cellStyle name="40% - Accent5 4 2 2 2 2" xfId="1885" xr:uid="{00000000-0005-0000-0000-000086720000}"/>
    <cellStyle name="40% - Accent5 4 2 2 2 2 2" xfId="3898" xr:uid="{00000000-0005-0000-0000-000087720000}"/>
    <cellStyle name="40% - Accent5 4 2 2 2 2 2 2" xfId="8855" xr:uid="{00000000-0005-0000-0000-000088720000}"/>
    <cellStyle name="40% - Accent5 4 2 2 2 2 2 2 2" xfId="18769" xr:uid="{00000000-0005-0000-0000-000089720000}"/>
    <cellStyle name="40% - Accent5 4 2 2 2 2 2 2 2 2" xfId="38601" xr:uid="{00000000-0005-0000-0000-00008A720000}"/>
    <cellStyle name="40% - Accent5 4 2 2 2 2 2 2 3" xfId="28687" xr:uid="{00000000-0005-0000-0000-00008B720000}"/>
    <cellStyle name="40% - Accent5 4 2 2 2 2 2 3" xfId="13812" xr:uid="{00000000-0005-0000-0000-00008C720000}"/>
    <cellStyle name="40% - Accent5 4 2 2 2 2 2 3 2" xfId="33644" xr:uid="{00000000-0005-0000-0000-00008D720000}"/>
    <cellStyle name="40% - Accent5 4 2 2 2 2 2 4" xfId="23730" xr:uid="{00000000-0005-0000-0000-00008E720000}"/>
    <cellStyle name="40% - Accent5 4 2 2 2 2 3" xfId="6853" xr:uid="{00000000-0005-0000-0000-00008F720000}"/>
    <cellStyle name="40% - Accent5 4 2 2 2 2 3 2" xfId="16767" xr:uid="{00000000-0005-0000-0000-000090720000}"/>
    <cellStyle name="40% - Accent5 4 2 2 2 2 3 2 2" xfId="36599" xr:uid="{00000000-0005-0000-0000-000091720000}"/>
    <cellStyle name="40% - Accent5 4 2 2 2 2 3 3" xfId="26685" xr:uid="{00000000-0005-0000-0000-000092720000}"/>
    <cellStyle name="40% - Accent5 4 2 2 2 2 4" xfId="11810" xr:uid="{00000000-0005-0000-0000-000093720000}"/>
    <cellStyle name="40% - Accent5 4 2 2 2 2 4 2" xfId="31642" xr:uid="{00000000-0005-0000-0000-000094720000}"/>
    <cellStyle name="40% - Accent5 4 2 2 2 2 5" xfId="21728" xr:uid="{00000000-0005-0000-0000-000095720000}"/>
    <cellStyle name="40% - Accent5 4 2 2 2 3" xfId="3174" xr:uid="{00000000-0005-0000-0000-000096720000}"/>
    <cellStyle name="40% - Accent5 4 2 2 2 3 2" xfId="8131" xr:uid="{00000000-0005-0000-0000-000097720000}"/>
    <cellStyle name="40% - Accent5 4 2 2 2 3 2 2" xfId="18045" xr:uid="{00000000-0005-0000-0000-000098720000}"/>
    <cellStyle name="40% - Accent5 4 2 2 2 3 2 2 2" xfId="37877" xr:uid="{00000000-0005-0000-0000-000099720000}"/>
    <cellStyle name="40% - Accent5 4 2 2 2 3 2 3" xfId="27963" xr:uid="{00000000-0005-0000-0000-00009A720000}"/>
    <cellStyle name="40% - Accent5 4 2 2 2 3 3" xfId="13088" xr:uid="{00000000-0005-0000-0000-00009B720000}"/>
    <cellStyle name="40% - Accent5 4 2 2 2 3 3 2" xfId="32920" xr:uid="{00000000-0005-0000-0000-00009C720000}"/>
    <cellStyle name="40% - Accent5 4 2 2 2 3 4" xfId="23006" xr:uid="{00000000-0005-0000-0000-00009D720000}"/>
    <cellStyle name="40% - Accent5 4 2 2 2 4" xfId="2608" xr:uid="{00000000-0005-0000-0000-00009E720000}"/>
    <cellStyle name="40% - Accent5 4 2 2 2 4 2" xfId="7575" xr:uid="{00000000-0005-0000-0000-00009F720000}"/>
    <cellStyle name="40% - Accent5 4 2 2 2 4 2 2" xfId="17489" xr:uid="{00000000-0005-0000-0000-0000A0720000}"/>
    <cellStyle name="40% - Accent5 4 2 2 2 4 2 2 2" xfId="37321" xr:uid="{00000000-0005-0000-0000-0000A1720000}"/>
    <cellStyle name="40% - Accent5 4 2 2 2 4 2 3" xfId="27407" xr:uid="{00000000-0005-0000-0000-0000A2720000}"/>
    <cellStyle name="40% - Accent5 4 2 2 2 4 3" xfId="12532" xr:uid="{00000000-0005-0000-0000-0000A3720000}"/>
    <cellStyle name="40% - Accent5 4 2 2 2 4 3 2" xfId="32364" xr:uid="{00000000-0005-0000-0000-0000A4720000}"/>
    <cellStyle name="40% - Accent5 4 2 2 2 4 4" xfId="22450" xr:uid="{00000000-0005-0000-0000-0000A5720000}"/>
    <cellStyle name="40% - Accent5 4 2 2 2 5" xfId="1153" xr:uid="{00000000-0005-0000-0000-0000A6720000}"/>
    <cellStyle name="40% - Accent5 4 2 2 2 5 2" xfId="6129" xr:uid="{00000000-0005-0000-0000-0000A7720000}"/>
    <cellStyle name="40% - Accent5 4 2 2 2 5 2 2" xfId="16043" xr:uid="{00000000-0005-0000-0000-0000A8720000}"/>
    <cellStyle name="40% - Accent5 4 2 2 2 5 2 2 2" xfId="35875" xr:uid="{00000000-0005-0000-0000-0000A9720000}"/>
    <cellStyle name="40% - Accent5 4 2 2 2 5 2 3" xfId="25961" xr:uid="{00000000-0005-0000-0000-0000AA720000}"/>
    <cellStyle name="40% - Accent5 4 2 2 2 5 3" xfId="11086" xr:uid="{00000000-0005-0000-0000-0000AB720000}"/>
    <cellStyle name="40% - Accent5 4 2 2 2 5 3 2" xfId="30918" xr:uid="{00000000-0005-0000-0000-0000AC720000}"/>
    <cellStyle name="40% - Accent5 4 2 2 2 5 4" xfId="21004" xr:uid="{00000000-0005-0000-0000-0000AD720000}"/>
    <cellStyle name="40% - Accent5 4 2 2 2 6" xfId="4454" xr:uid="{00000000-0005-0000-0000-0000AE720000}"/>
    <cellStyle name="40% - Accent5 4 2 2 2 6 2" xfId="9411" xr:uid="{00000000-0005-0000-0000-0000AF720000}"/>
    <cellStyle name="40% - Accent5 4 2 2 2 6 2 2" xfId="19325" xr:uid="{00000000-0005-0000-0000-0000B0720000}"/>
    <cellStyle name="40% - Accent5 4 2 2 2 6 2 2 2" xfId="39157" xr:uid="{00000000-0005-0000-0000-0000B1720000}"/>
    <cellStyle name="40% - Accent5 4 2 2 2 6 2 3" xfId="29243" xr:uid="{00000000-0005-0000-0000-0000B2720000}"/>
    <cellStyle name="40% - Accent5 4 2 2 2 6 3" xfId="14368" xr:uid="{00000000-0005-0000-0000-0000B3720000}"/>
    <cellStyle name="40% - Accent5 4 2 2 2 6 3 2" xfId="34200" xr:uid="{00000000-0005-0000-0000-0000B4720000}"/>
    <cellStyle name="40% - Accent5 4 2 2 2 6 4" xfId="24286" xr:uid="{00000000-0005-0000-0000-0000B5720000}"/>
    <cellStyle name="40% - Accent5 4 2 2 2 7" xfId="5012" xr:uid="{00000000-0005-0000-0000-0000B6720000}"/>
    <cellStyle name="40% - Accent5 4 2 2 2 7 2" xfId="9969" xr:uid="{00000000-0005-0000-0000-0000B7720000}"/>
    <cellStyle name="40% - Accent5 4 2 2 2 7 2 2" xfId="19883" xr:uid="{00000000-0005-0000-0000-0000B8720000}"/>
    <cellStyle name="40% - Accent5 4 2 2 2 7 2 2 2" xfId="39715" xr:uid="{00000000-0005-0000-0000-0000B9720000}"/>
    <cellStyle name="40% - Accent5 4 2 2 2 7 2 3" xfId="29801" xr:uid="{00000000-0005-0000-0000-0000BA720000}"/>
    <cellStyle name="40% - Accent5 4 2 2 2 7 3" xfId="14926" xr:uid="{00000000-0005-0000-0000-0000BB720000}"/>
    <cellStyle name="40% - Accent5 4 2 2 2 7 3 2" xfId="34758" xr:uid="{00000000-0005-0000-0000-0000BC720000}"/>
    <cellStyle name="40% - Accent5 4 2 2 2 7 4" xfId="24844" xr:uid="{00000000-0005-0000-0000-0000BD720000}"/>
    <cellStyle name="40% - Accent5 4 2 2 2 8" xfId="5570" xr:uid="{00000000-0005-0000-0000-0000BE720000}"/>
    <cellStyle name="40% - Accent5 4 2 2 2 8 2" xfId="15484" xr:uid="{00000000-0005-0000-0000-0000BF720000}"/>
    <cellStyle name="40% - Accent5 4 2 2 2 8 2 2" xfId="35316" xr:uid="{00000000-0005-0000-0000-0000C0720000}"/>
    <cellStyle name="40% - Accent5 4 2 2 2 8 3" xfId="25402" xr:uid="{00000000-0005-0000-0000-0000C1720000}"/>
    <cellStyle name="40% - Accent5 4 2 2 2 9" xfId="10527" xr:uid="{00000000-0005-0000-0000-0000C2720000}"/>
    <cellStyle name="40% - Accent5 4 2 2 2 9 2" xfId="30359" xr:uid="{00000000-0005-0000-0000-0000C3720000}"/>
    <cellStyle name="40% - Accent5 4 2 2 3" xfId="1526" xr:uid="{00000000-0005-0000-0000-0000C4720000}"/>
    <cellStyle name="40% - Accent5 4 2 2 3 2" xfId="3539" xr:uid="{00000000-0005-0000-0000-0000C5720000}"/>
    <cellStyle name="40% - Accent5 4 2 2 3 2 2" xfId="8496" xr:uid="{00000000-0005-0000-0000-0000C6720000}"/>
    <cellStyle name="40% - Accent5 4 2 2 3 2 2 2" xfId="18410" xr:uid="{00000000-0005-0000-0000-0000C7720000}"/>
    <cellStyle name="40% - Accent5 4 2 2 3 2 2 2 2" xfId="38242" xr:uid="{00000000-0005-0000-0000-0000C8720000}"/>
    <cellStyle name="40% - Accent5 4 2 2 3 2 2 3" xfId="28328" xr:uid="{00000000-0005-0000-0000-0000C9720000}"/>
    <cellStyle name="40% - Accent5 4 2 2 3 2 3" xfId="13453" xr:uid="{00000000-0005-0000-0000-0000CA720000}"/>
    <cellStyle name="40% - Accent5 4 2 2 3 2 3 2" xfId="33285" xr:uid="{00000000-0005-0000-0000-0000CB720000}"/>
    <cellStyle name="40% - Accent5 4 2 2 3 2 4" xfId="23371" xr:uid="{00000000-0005-0000-0000-0000CC720000}"/>
    <cellStyle name="40% - Accent5 4 2 2 3 3" xfId="6494" xr:uid="{00000000-0005-0000-0000-0000CD720000}"/>
    <cellStyle name="40% - Accent5 4 2 2 3 3 2" xfId="16408" xr:uid="{00000000-0005-0000-0000-0000CE720000}"/>
    <cellStyle name="40% - Accent5 4 2 2 3 3 2 2" xfId="36240" xr:uid="{00000000-0005-0000-0000-0000CF720000}"/>
    <cellStyle name="40% - Accent5 4 2 2 3 3 3" xfId="26326" xr:uid="{00000000-0005-0000-0000-0000D0720000}"/>
    <cellStyle name="40% - Accent5 4 2 2 3 4" xfId="11451" xr:uid="{00000000-0005-0000-0000-0000D1720000}"/>
    <cellStyle name="40% - Accent5 4 2 2 3 4 2" xfId="31283" xr:uid="{00000000-0005-0000-0000-0000D2720000}"/>
    <cellStyle name="40% - Accent5 4 2 2 3 5" xfId="21369" xr:uid="{00000000-0005-0000-0000-0000D3720000}"/>
    <cellStyle name="40% - Accent5 4 2 2 4" xfId="2893" xr:uid="{00000000-0005-0000-0000-0000D4720000}"/>
    <cellStyle name="40% - Accent5 4 2 2 4 2" xfId="7852" xr:uid="{00000000-0005-0000-0000-0000D5720000}"/>
    <cellStyle name="40% - Accent5 4 2 2 4 2 2" xfId="17766" xr:uid="{00000000-0005-0000-0000-0000D6720000}"/>
    <cellStyle name="40% - Accent5 4 2 2 4 2 2 2" xfId="37598" xr:uid="{00000000-0005-0000-0000-0000D7720000}"/>
    <cellStyle name="40% - Accent5 4 2 2 4 2 3" xfId="27684" xr:uid="{00000000-0005-0000-0000-0000D8720000}"/>
    <cellStyle name="40% - Accent5 4 2 2 4 3" xfId="12809" xr:uid="{00000000-0005-0000-0000-0000D9720000}"/>
    <cellStyle name="40% - Accent5 4 2 2 4 3 2" xfId="32641" xr:uid="{00000000-0005-0000-0000-0000DA720000}"/>
    <cellStyle name="40% - Accent5 4 2 2 4 4" xfId="22727" xr:uid="{00000000-0005-0000-0000-0000DB720000}"/>
    <cellStyle name="40% - Accent5 4 2 2 5" xfId="2249" xr:uid="{00000000-0005-0000-0000-0000DC720000}"/>
    <cellStyle name="40% - Accent5 4 2 2 5 2" xfId="7216" xr:uid="{00000000-0005-0000-0000-0000DD720000}"/>
    <cellStyle name="40% - Accent5 4 2 2 5 2 2" xfId="17130" xr:uid="{00000000-0005-0000-0000-0000DE720000}"/>
    <cellStyle name="40% - Accent5 4 2 2 5 2 2 2" xfId="36962" xr:uid="{00000000-0005-0000-0000-0000DF720000}"/>
    <cellStyle name="40% - Accent5 4 2 2 5 2 3" xfId="27048" xr:uid="{00000000-0005-0000-0000-0000E0720000}"/>
    <cellStyle name="40% - Accent5 4 2 2 5 3" xfId="12173" xr:uid="{00000000-0005-0000-0000-0000E1720000}"/>
    <cellStyle name="40% - Accent5 4 2 2 5 3 2" xfId="32005" xr:uid="{00000000-0005-0000-0000-0000E2720000}"/>
    <cellStyle name="40% - Accent5 4 2 2 5 4" xfId="22091" xr:uid="{00000000-0005-0000-0000-0000E3720000}"/>
    <cellStyle name="40% - Accent5 4 2 2 6" xfId="873" xr:uid="{00000000-0005-0000-0000-0000E4720000}"/>
    <cellStyle name="40% - Accent5 4 2 2 6 2" xfId="5850" xr:uid="{00000000-0005-0000-0000-0000E5720000}"/>
    <cellStyle name="40% - Accent5 4 2 2 6 2 2" xfId="15764" xr:uid="{00000000-0005-0000-0000-0000E6720000}"/>
    <cellStyle name="40% - Accent5 4 2 2 6 2 2 2" xfId="35596" xr:uid="{00000000-0005-0000-0000-0000E7720000}"/>
    <cellStyle name="40% - Accent5 4 2 2 6 2 3" xfId="25682" xr:uid="{00000000-0005-0000-0000-0000E8720000}"/>
    <cellStyle name="40% - Accent5 4 2 2 6 3" xfId="10807" xr:uid="{00000000-0005-0000-0000-0000E9720000}"/>
    <cellStyle name="40% - Accent5 4 2 2 6 3 2" xfId="30639" xr:uid="{00000000-0005-0000-0000-0000EA720000}"/>
    <cellStyle name="40% - Accent5 4 2 2 6 4" xfId="20725" xr:uid="{00000000-0005-0000-0000-0000EB720000}"/>
    <cellStyle name="40% - Accent5 4 2 2 7" xfId="4175" xr:uid="{00000000-0005-0000-0000-0000EC720000}"/>
    <cellStyle name="40% - Accent5 4 2 2 7 2" xfId="9132" xr:uid="{00000000-0005-0000-0000-0000ED720000}"/>
    <cellStyle name="40% - Accent5 4 2 2 7 2 2" xfId="19046" xr:uid="{00000000-0005-0000-0000-0000EE720000}"/>
    <cellStyle name="40% - Accent5 4 2 2 7 2 2 2" xfId="38878" xr:uid="{00000000-0005-0000-0000-0000EF720000}"/>
    <cellStyle name="40% - Accent5 4 2 2 7 2 3" xfId="28964" xr:uid="{00000000-0005-0000-0000-0000F0720000}"/>
    <cellStyle name="40% - Accent5 4 2 2 7 3" xfId="14089" xr:uid="{00000000-0005-0000-0000-0000F1720000}"/>
    <cellStyle name="40% - Accent5 4 2 2 7 3 2" xfId="33921" xr:uid="{00000000-0005-0000-0000-0000F2720000}"/>
    <cellStyle name="40% - Accent5 4 2 2 7 4" xfId="24007" xr:uid="{00000000-0005-0000-0000-0000F3720000}"/>
    <cellStyle name="40% - Accent5 4 2 2 8" xfId="4733" xr:uid="{00000000-0005-0000-0000-0000F4720000}"/>
    <cellStyle name="40% - Accent5 4 2 2 8 2" xfId="9690" xr:uid="{00000000-0005-0000-0000-0000F5720000}"/>
    <cellStyle name="40% - Accent5 4 2 2 8 2 2" xfId="19604" xr:uid="{00000000-0005-0000-0000-0000F6720000}"/>
    <cellStyle name="40% - Accent5 4 2 2 8 2 2 2" xfId="39436" xr:uid="{00000000-0005-0000-0000-0000F7720000}"/>
    <cellStyle name="40% - Accent5 4 2 2 8 2 3" xfId="29522" xr:uid="{00000000-0005-0000-0000-0000F8720000}"/>
    <cellStyle name="40% - Accent5 4 2 2 8 3" xfId="14647" xr:uid="{00000000-0005-0000-0000-0000F9720000}"/>
    <cellStyle name="40% - Accent5 4 2 2 8 3 2" xfId="34479" xr:uid="{00000000-0005-0000-0000-0000FA720000}"/>
    <cellStyle name="40% - Accent5 4 2 2 8 4" xfId="24565" xr:uid="{00000000-0005-0000-0000-0000FB720000}"/>
    <cellStyle name="40% - Accent5 4 2 2 9" xfId="5291" xr:uid="{00000000-0005-0000-0000-0000FC720000}"/>
    <cellStyle name="40% - Accent5 4 2 2 9 2" xfId="15205" xr:uid="{00000000-0005-0000-0000-0000FD720000}"/>
    <cellStyle name="40% - Accent5 4 2 2 9 2 2" xfId="35037" xr:uid="{00000000-0005-0000-0000-0000FE720000}"/>
    <cellStyle name="40% - Accent5 4 2 2 9 3" xfId="25123" xr:uid="{00000000-0005-0000-0000-0000FF720000}"/>
    <cellStyle name="40% - Accent5 4 2 3" xfId="453" xr:uid="{00000000-0005-0000-0000-000000730000}"/>
    <cellStyle name="40% - Accent5 4 2 3 10" xfId="20306" xr:uid="{00000000-0005-0000-0000-000001730000}"/>
    <cellStyle name="40% - Accent5 4 2 3 2" xfId="1705" xr:uid="{00000000-0005-0000-0000-000002730000}"/>
    <cellStyle name="40% - Accent5 4 2 3 2 2" xfId="3718" xr:uid="{00000000-0005-0000-0000-000003730000}"/>
    <cellStyle name="40% - Accent5 4 2 3 2 2 2" xfId="8675" xr:uid="{00000000-0005-0000-0000-000004730000}"/>
    <cellStyle name="40% - Accent5 4 2 3 2 2 2 2" xfId="18589" xr:uid="{00000000-0005-0000-0000-000005730000}"/>
    <cellStyle name="40% - Accent5 4 2 3 2 2 2 2 2" xfId="38421" xr:uid="{00000000-0005-0000-0000-000006730000}"/>
    <cellStyle name="40% - Accent5 4 2 3 2 2 2 3" xfId="28507" xr:uid="{00000000-0005-0000-0000-000007730000}"/>
    <cellStyle name="40% - Accent5 4 2 3 2 2 3" xfId="13632" xr:uid="{00000000-0005-0000-0000-000008730000}"/>
    <cellStyle name="40% - Accent5 4 2 3 2 2 3 2" xfId="33464" xr:uid="{00000000-0005-0000-0000-000009730000}"/>
    <cellStyle name="40% - Accent5 4 2 3 2 2 4" xfId="23550" xr:uid="{00000000-0005-0000-0000-00000A730000}"/>
    <cellStyle name="40% - Accent5 4 2 3 2 3" xfId="6673" xr:uid="{00000000-0005-0000-0000-00000B730000}"/>
    <cellStyle name="40% - Accent5 4 2 3 2 3 2" xfId="16587" xr:uid="{00000000-0005-0000-0000-00000C730000}"/>
    <cellStyle name="40% - Accent5 4 2 3 2 3 2 2" xfId="36419" xr:uid="{00000000-0005-0000-0000-00000D730000}"/>
    <cellStyle name="40% - Accent5 4 2 3 2 3 3" xfId="26505" xr:uid="{00000000-0005-0000-0000-00000E730000}"/>
    <cellStyle name="40% - Accent5 4 2 3 2 4" xfId="11630" xr:uid="{00000000-0005-0000-0000-00000F730000}"/>
    <cellStyle name="40% - Accent5 4 2 3 2 4 2" xfId="31462" xr:uid="{00000000-0005-0000-0000-000010730000}"/>
    <cellStyle name="40% - Accent5 4 2 3 2 5" xfId="21548" xr:uid="{00000000-0005-0000-0000-000011730000}"/>
    <cellStyle name="40% - Accent5 4 2 3 3" xfId="3035" xr:uid="{00000000-0005-0000-0000-000012730000}"/>
    <cellStyle name="40% - Accent5 4 2 3 3 2" xfId="7992" xr:uid="{00000000-0005-0000-0000-000013730000}"/>
    <cellStyle name="40% - Accent5 4 2 3 3 2 2" xfId="17906" xr:uid="{00000000-0005-0000-0000-000014730000}"/>
    <cellStyle name="40% - Accent5 4 2 3 3 2 2 2" xfId="37738" xr:uid="{00000000-0005-0000-0000-000015730000}"/>
    <cellStyle name="40% - Accent5 4 2 3 3 2 3" xfId="27824" xr:uid="{00000000-0005-0000-0000-000016730000}"/>
    <cellStyle name="40% - Accent5 4 2 3 3 3" xfId="12949" xr:uid="{00000000-0005-0000-0000-000017730000}"/>
    <cellStyle name="40% - Accent5 4 2 3 3 3 2" xfId="32781" xr:uid="{00000000-0005-0000-0000-000018730000}"/>
    <cellStyle name="40% - Accent5 4 2 3 3 4" xfId="22867" xr:uid="{00000000-0005-0000-0000-000019730000}"/>
    <cellStyle name="40% - Accent5 4 2 3 4" xfId="2428" xr:uid="{00000000-0005-0000-0000-00001A730000}"/>
    <cellStyle name="40% - Accent5 4 2 3 4 2" xfId="7395" xr:uid="{00000000-0005-0000-0000-00001B730000}"/>
    <cellStyle name="40% - Accent5 4 2 3 4 2 2" xfId="17309" xr:uid="{00000000-0005-0000-0000-00001C730000}"/>
    <cellStyle name="40% - Accent5 4 2 3 4 2 2 2" xfId="37141" xr:uid="{00000000-0005-0000-0000-00001D730000}"/>
    <cellStyle name="40% - Accent5 4 2 3 4 2 3" xfId="27227" xr:uid="{00000000-0005-0000-0000-00001E730000}"/>
    <cellStyle name="40% - Accent5 4 2 3 4 3" xfId="12352" xr:uid="{00000000-0005-0000-0000-00001F730000}"/>
    <cellStyle name="40% - Accent5 4 2 3 4 3 2" xfId="32184" xr:uid="{00000000-0005-0000-0000-000020730000}"/>
    <cellStyle name="40% - Accent5 4 2 3 4 4" xfId="22270" xr:uid="{00000000-0005-0000-0000-000021730000}"/>
    <cellStyle name="40% - Accent5 4 2 3 5" xfId="1014" xr:uid="{00000000-0005-0000-0000-000022730000}"/>
    <cellStyle name="40% - Accent5 4 2 3 5 2" xfId="5990" xr:uid="{00000000-0005-0000-0000-000023730000}"/>
    <cellStyle name="40% - Accent5 4 2 3 5 2 2" xfId="15904" xr:uid="{00000000-0005-0000-0000-000024730000}"/>
    <cellStyle name="40% - Accent5 4 2 3 5 2 2 2" xfId="35736" xr:uid="{00000000-0005-0000-0000-000025730000}"/>
    <cellStyle name="40% - Accent5 4 2 3 5 2 3" xfId="25822" xr:uid="{00000000-0005-0000-0000-000026730000}"/>
    <cellStyle name="40% - Accent5 4 2 3 5 3" xfId="10947" xr:uid="{00000000-0005-0000-0000-000027730000}"/>
    <cellStyle name="40% - Accent5 4 2 3 5 3 2" xfId="30779" xr:uid="{00000000-0005-0000-0000-000028730000}"/>
    <cellStyle name="40% - Accent5 4 2 3 5 4" xfId="20865" xr:uid="{00000000-0005-0000-0000-000029730000}"/>
    <cellStyle name="40% - Accent5 4 2 3 6" xfId="4315" xr:uid="{00000000-0005-0000-0000-00002A730000}"/>
    <cellStyle name="40% - Accent5 4 2 3 6 2" xfId="9272" xr:uid="{00000000-0005-0000-0000-00002B730000}"/>
    <cellStyle name="40% - Accent5 4 2 3 6 2 2" xfId="19186" xr:uid="{00000000-0005-0000-0000-00002C730000}"/>
    <cellStyle name="40% - Accent5 4 2 3 6 2 2 2" xfId="39018" xr:uid="{00000000-0005-0000-0000-00002D730000}"/>
    <cellStyle name="40% - Accent5 4 2 3 6 2 3" xfId="29104" xr:uid="{00000000-0005-0000-0000-00002E730000}"/>
    <cellStyle name="40% - Accent5 4 2 3 6 3" xfId="14229" xr:uid="{00000000-0005-0000-0000-00002F730000}"/>
    <cellStyle name="40% - Accent5 4 2 3 6 3 2" xfId="34061" xr:uid="{00000000-0005-0000-0000-000030730000}"/>
    <cellStyle name="40% - Accent5 4 2 3 6 4" xfId="24147" xr:uid="{00000000-0005-0000-0000-000031730000}"/>
    <cellStyle name="40% - Accent5 4 2 3 7" xfId="4873" xr:uid="{00000000-0005-0000-0000-000032730000}"/>
    <cellStyle name="40% - Accent5 4 2 3 7 2" xfId="9830" xr:uid="{00000000-0005-0000-0000-000033730000}"/>
    <cellStyle name="40% - Accent5 4 2 3 7 2 2" xfId="19744" xr:uid="{00000000-0005-0000-0000-000034730000}"/>
    <cellStyle name="40% - Accent5 4 2 3 7 2 2 2" xfId="39576" xr:uid="{00000000-0005-0000-0000-000035730000}"/>
    <cellStyle name="40% - Accent5 4 2 3 7 2 3" xfId="29662" xr:uid="{00000000-0005-0000-0000-000036730000}"/>
    <cellStyle name="40% - Accent5 4 2 3 7 3" xfId="14787" xr:uid="{00000000-0005-0000-0000-000037730000}"/>
    <cellStyle name="40% - Accent5 4 2 3 7 3 2" xfId="34619" xr:uid="{00000000-0005-0000-0000-000038730000}"/>
    <cellStyle name="40% - Accent5 4 2 3 7 4" xfId="24705" xr:uid="{00000000-0005-0000-0000-000039730000}"/>
    <cellStyle name="40% - Accent5 4 2 3 8" xfId="5431" xr:uid="{00000000-0005-0000-0000-00003A730000}"/>
    <cellStyle name="40% - Accent5 4 2 3 8 2" xfId="15345" xr:uid="{00000000-0005-0000-0000-00003B730000}"/>
    <cellStyle name="40% - Accent5 4 2 3 8 2 2" xfId="35177" xr:uid="{00000000-0005-0000-0000-00003C730000}"/>
    <cellStyle name="40% - Accent5 4 2 3 8 3" xfId="25263" xr:uid="{00000000-0005-0000-0000-00003D730000}"/>
    <cellStyle name="40% - Accent5 4 2 3 9" xfId="10388" xr:uid="{00000000-0005-0000-0000-00003E730000}"/>
    <cellStyle name="40% - Accent5 4 2 3 9 2" xfId="30220" xr:uid="{00000000-0005-0000-0000-00003F730000}"/>
    <cellStyle name="40% - Accent5 4 2 4" xfId="1346" xr:uid="{00000000-0005-0000-0000-000040730000}"/>
    <cellStyle name="40% - Accent5 4 2 4 2" xfId="3359" xr:uid="{00000000-0005-0000-0000-000041730000}"/>
    <cellStyle name="40% - Accent5 4 2 4 2 2" xfId="8316" xr:uid="{00000000-0005-0000-0000-000042730000}"/>
    <cellStyle name="40% - Accent5 4 2 4 2 2 2" xfId="18230" xr:uid="{00000000-0005-0000-0000-000043730000}"/>
    <cellStyle name="40% - Accent5 4 2 4 2 2 2 2" xfId="38062" xr:uid="{00000000-0005-0000-0000-000044730000}"/>
    <cellStyle name="40% - Accent5 4 2 4 2 2 3" xfId="28148" xr:uid="{00000000-0005-0000-0000-000045730000}"/>
    <cellStyle name="40% - Accent5 4 2 4 2 3" xfId="13273" xr:uid="{00000000-0005-0000-0000-000046730000}"/>
    <cellStyle name="40% - Accent5 4 2 4 2 3 2" xfId="33105" xr:uid="{00000000-0005-0000-0000-000047730000}"/>
    <cellStyle name="40% - Accent5 4 2 4 2 4" xfId="23191" xr:uid="{00000000-0005-0000-0000-000048730000}"/>
    <cellStyle name="40% - Accent5 4 2 4 3" xfId="6314" xr:uid="{00000000-0005-0000-0000-000049730000}"/>
    <cellStyle name="40% - Accent5 4 2 4 3 2" xfId="16228" xr:uid="{00000000-0005-0000-0000-00004A730000}"/>
    <cellStyle name="40% - Accent5 4 2 4 3 2 2" xfId="36060" xr:uid="{00000000-0005-0000-0000-00004B730000}"/>
    <cellStyle name="40% - Accent5 4 2 4 3 3" xfId="26146" xr:uid="{00000000-0005-0000-0000-00004C730000}"/>
    <cellStyle name="40% - Accent5 4 2 4 4" xfId="11271" xr:uid="{00000000-0005-0000-0000-00004D730000}"/>
    <cellStyle name="40% - Accent5 4 2 4 4 2" xfId="31103" xr:uid="{00000000-0005-0000-0000-00004E730000}"/>
    <cellStyle name="40% - Accent5 4 2 4 5" xfId="21189" xr:uid="{00000000-0005-0000-0000-00004F730000}"/>
    <cellStyle name="40% - Accent5 4 2 5" xfId="2753" xr:uid="{00000000-0005-0000-0000-000050730000}"/>
    <cellStyle name="40% - Accent5 4 2 5 2" xfId="7713" xr:uid="{00000000-0005-0000-0000-000051730000}"/>
    <cellStyle name="40% - Accent5 4 2 5 2 2" xfId="17627" xr:uid="{00000000-0005-0000-0000-000052730000}"/>
    <cellStyle name="40% - Accent5 4 2 5 2 2 2" xfId="37459" xr:uid="{00000000-0005-0000-0000-000053730000}"/>
    <cellStyle name="40% - Accent5 4 2 5 2 3" xfId="27545" xr:uid="{00000000-0005-0000-0000-000054730000}"/>
    <cellStyle name="40% - Accent5 4 2 5 3" xfId="12670" xr:uid="{00000000-0005-0000-0000-000055730000}"/>
    <cellStyle name="40% - Accent5 4 2 5 3 2" xfId="32502" xr:uid="{00000000-0005-0000-0000-000056730000}"/>
    <cellStyle name="40% - Accent5 4 2 5 4" xfId="22588" xr:uid="{00000000-0005-0000-0000-000057730000}"/>
    <cellStyle name="40% - Accent5 4 2 6" xfId="2069" xr:uid="{00000000-0005-0000-0000-000058730000}"/>
    <cellStyle name="40% - Accent5 4 2 6 2" xfId="7036" xr:uid="{00000000-0005-0000-0000-000059730000}"/>
    <cellStyle name="40% - Accent5 4 2 6 2 2" xfId="16950" xr:uid="{00000000-0005-0000-0000-00005A730000}"/>
    <cellStyle name="40% - Accent5 4 2 6 2 2 2" xfId="36782" xr:uid="{00000000-0005-0000-0000-00005B730000}"/>
    <cellStyle name="40% - Accent5 4 2 6 2 3" xfId="26868" xr:uid="{00000000-0005-0000-0000-00005C730000}"/>
    <cellStyle name="40% - Accent5 4 2 6 3" xfId="11993" xr:uid="{00000000-0005-0000-0000-00005D730000}"/>
    <cellStyle name="40% - Accent5 4 2 6 3 2" xfId="31825" xr:uid="{00000000-0005-0000-0000-00005E730000}"/>
    <cellStyle name="40% - Accent5 4 2 6 4" xfId="21911" xr:uid="{00000000-0005-0000-0000-00005F730000}"/>
    <cellStyle name="40% - Accent5 4 2 7" xfId="734" xr:uid="{00000000-0005-0000-0000-000060730000}"/>
    <cellStyle name="40% - Accent5 4 2 7 2" xfId="5711" xr:uid="{00000000-0005-0000-0000-000061730000}"/>
    <cellStyle name="40% - Accent5 4 2 7 2 2" xfId="15625" xr:uid="{00000000-0005-0000-0000-000062730000}"/>
    <cellStyle name="40% - Accent5 4 2 7 2 2 2" xfId="35457" xr:uid="{00000000-0005-0000-0000-000063730000}"/>
    <cellStyle name="40% - Accent5 4 2 7 2 3" xfId="25543" xr:uid="{00000000-0005-0000-0000-000064730000}"/>
    <cellStyle name="40% - Accent5 4 2 7 3" xfId="10668" xr:uid="{00000000-0005-0000-0000-000065730000}"/>
    <cellStyle name="40% - Accent5 4 2 7 3 2" xfId="30500" xr:uid="{00000000-0005-0000-0000-000066730000}"/>
    <cellStyle name="40% - Accent5 4 2 7 4" xfId="20586" xr:uid="{00000000-0005-0000-0000-000067730000}"/>
    <cellStyle name="40% - Accent5 4 2 8" xfId="4036" xr:uid="{00000000-0005-0000-0000-000068730000}"/>
    <cellStyle name="40% - Accent5 4 2 8 2" xfId="8993" xr:uid="{00000000-0005-0000-0000-000069730000}"/>
    <cellStyle name="40% - Accent5 4 2 8 2 2" xfId="18907" xr:uid="{00000000-0005-0000-0000-00006A730000}"/>
    <cellStyle name="40% - Accent5 4 2 8 2 2 2" xfId="38739" xr:uid="{00000000-0005-0000-0000-00006B730000}"/>
    <cellStyle name="40% - Accent5 4 2 8 2 3" xfId="28825" xr:uid="{00000000-0005-0000-0000-00006C730000}"/>
    <cellStyle name="40% - Accent5 4 2 8 3" xfId="13950" xr:uid="{00000000-0005-0000-0000-00006D730000}"/>
    <cellStyle name="40% - Accent5 4 2 8 3 2" xfId="33782" xr:uid="{00000000-0005-0000-0000-00006E730000}"/>
    <cellStyle name="40% - Accent5 4 2 8 4" xfId="23868" xr:uid="{00000000-0005-0000-0000-00006F730000}"/>
    <cellStyle name="40% - Accent5 4 2 9" xfId="4594" xr:uid="{00000000-0005-0000-0000-000070730000}"/>
    <cellStyle name="40% - Accent5 4 2 9 2" xfId="9551" xr:uid="{00000000-0005-0000-0000-000071730000}"/>
    <cellStyle name="40% - Accent5 4 2 9 2 2" xfId="19465" xr:uid="{00000000-0005-0000-0000-000072730000}"/>
    <cellStyle name="40% - Accent5 4 2 9 2 2 2" xfId="39297" xr:uid="{00000000-0005-0000-0000-000073730000}"/>
    <cellStyle name="40% - Accent5 4 2 9 2 3" xfId="29383" xr:uid="{00000000-0005-0000-0000-000074730000}"/>
    <cellStyle name="40% - Accent5 4 2 9 3" xfId="14508" xr:uid="{00000000-0005-0000-0000-000075730000}"/>
    <cellStyle name="40% - Accent5 4 2 9 3 2" xfId="34340" xr:uid="{00000000-0005-0000-0000-000076730000}"/>
    <cellStyle name="40% - Accent5 4 2 9 4" xfId="24426" xr:uid="{00000000-0005-0000-0000-000077730000}"/>
    <cellStyle name="40% - Accent5 4 3" xfId="244" xr:uid="{00000000-0005-0000-0000-000078730000}"/>
    <cellStyle name="40% - Accent5 4 3 10" xfId="10182" xr:uid="{00000000-0005-0000-0000-000079730000}"/>
    <cellStyle name="40% - Accent5 4 3 10 2" xfId="30014" xr:uid="{00000000-0005-0000-0000-00007A730000}"/>
    <cellStyle name="40% - Accent5 4 3 11" xfId="20100" xr:uid="{00000000-0005-0000-0000-00007B730000}"/>
    <cellStyle name="40% - Accent5 4 3 2" xfId="526" xr:uid="{00000000-0005-0000-0000-00007C730000}"/>
    <cellStyle name="40% - Accent5 4 3 2 10" xfId="20379" xr:uid="{00000000-0005-0000-0000-00007D730000}"/>
    <cellStyle name="40% - Accent5 4 3 2 2" xfId="1795" xr:uid="{00000000-0005-0000-0000-00007E730000}"/>
    <cellStyle name="40% - Accent5 4 3 2 2 2" xfId="3808" xr:uid="{00000000-0005-0000-0000-00007F730000}"/>
    <cellStyle name="40% - Accent5 4 3 2 2 2 2" xfId="8765" xr:uid="{00000000-0005-0000-0000-000080730000}"/>
    <cellStyle name="40% - Accent5 4 3 2 2 2 2 2" xfId="18679" xr:uid="{00000000-0005-0000-0000-000081730000}"/>
    <cellStyle name="40% - Accent5 4 3 2 2 2 2 2 2" xfId="38511" xr:uid="{00000000-0005-0000-0000-000082730000}"/>
    <cellStyle name="40% - Accent5 4 3 2 2 2 2 3" xfId="28597" xr:uid="{00000000-0005-0000-0000-000083730000}"/>
    <cellStyle name="40% - Accent5 4 3 2 2 2 3" xfId="13722" xr:uid="{00000000-0005-0000-0000-000084730000}"/>
    <cellStyle name="40% - Accent5 4 3 2 2 2 3 2" xfId="33554" xr:uid="{00000000-0005-0000-0000-000085730000}"/>
    <cellStyle name="40% - Accent5 4 3 2 2 2 4" xfId="23640" xr:uid="{00000000-0005-0000-0000-000086730000}"/>
    <cellStyle name="40% - Accent5 4 3 2 2 3" xfId="6763" xr:uid="{00000000-0005-0000-0000-000087730000}"/>
    <cellStyle name="40% - Accent5 4 3 2 2 3 2" xfId="16677" xr:uid="{00000000-0005-0000-0000-000088730000}"/>
    <cellStyle name="40% - Accent5 4 3 2 2 3 2 2" xfId="36509" xr:uid="{00000000-0005-0000-0000-000089730000}"/>
    <cellStyle name="40% - Accent5 4 3 2 2 3 3" xfId="26595" xr:uid="{00000000-0005-0000-0000-00008A730000}"/>
    <cellStyle name="40% - Accent5 4 3 2 2 4" xfId="11720" xr:uid="{00000000-0005-0000-0000-00008B730000}"/>
    <cellStyle name="40% - Accent5 4 3 2 2 4 2" xfId="31552" xr:uid="{00000000-0005-0000-0000-00008C730000}"/>
    <cellStyle name="40% - Accent5 4 3 2 2 5" xfId="21638" xr:uid="{00000000-0005-0000-0000-00008D730000}"/>
    <cellStyle name="40% - Accent5 4 3 2 3" xfId="3108" xr:uid="{00000000-0005-0000-0000-00008E730000}"/>
    <cellStyle name="40% - Accent5 4 3 2 3 2" xfId="8065" xr:uid="{00000000-0005-0000-0000-00008F730000}"/>
    <cellStyle name="40% - Accent5 4 3 2 3 2 2" xfId="17979" xr:uid="{00000000-0005-0000-0000-000090730000}"/>
    <cellStyle name="40% - Accent5 4 3 2 3 2 2 2" xfId="37811" xr:uid="{00000000-0005-0000-0000-000091730000}"/>
    <cellStyle name="40% - Accent5 4 3 2 3 2 3" xfId="27897" xr:uid="{00000000-0005-0000-0000-000092730000}"/>
    <cellStyle name="40% - Accent5 4 3 2 3 3" xfId="13022" xr:uid="{00000000-0005-0000-0000-000093730000}"/>
    <cellStyle name="40% - Accent5 4 3 2 3 3 2" xfId="32854" xr:uid="{00000000-0005-0000-0000-000094730000}"/>
    <cellStyle name="40% - Accent5 4 3 2 3 4" xfId="22940" xr:uid="{00000000-0005-0000-0000-000095730000}"/>
    <cellStyle name="40% - Accent5 4 3 2 4" xfId="2518" xr:uid="{00000000-0005-0000-0000-000096730000}"/>
    <cellStyle name="40% - Accent5 4 3 2 4 2" xfId="7485" xr:uid="{00000000-0005-0000-0000-000097730000}"/>
    <cellStyle name="40% - Accent5 4 3 2 4 2 2" xfId="17399" xr:uid="{00000000-0005-0000-0000-000098730000}"/>
    <cellStyle name="40% - Accent5 4 3 2 4 2 2 2" xfId="37231" xr:uid="{00000000-0005-0000-0000-000099730000}"/>
    <cellStyle name="40% - Accent5 4 3 2 4 2 3" xfId="27317" xr:uid="{00000000-0005-0000-0000-00009A730000}"/>
    <cellStyle name="40% - Accent5 4 3 2 4 3" xfId="12442" xr:uid="{00000000-0005-0000-0000-00009B730000}"/>
    <cellStyle name="40% - Accent5 4 3 2 4 3 2" xfId="32274" xr:uid="{00000000-0005-0000-0000-00009C730000}"/>
    <cellStyle name="40% - Accent5 4 3 2 4 4" xfId="22360" xr:uid="{00000000-0005-0000-0000-00009D730000}"/>
    <cellStyle name="40% - Accent5 4 3 2 5" xfId="1087" xr:uid="{00000000-0005-0000-0000-00009E730000}"/>
    <cellStyle name="40% - Accent5 4 3 2 5 2" xfId="6063" xr:uid="{00000000-0005-0000-0000-00009F730000}"/>
    <cellStyle name="40% - Accent5 4 3 2 5 2 2" xfId="15977" xr:uid="{00000000-0005-0000-0000-0000A0730000}"/>
    <cellStyle name="40% - Accent5 4 3 2 5 2 2 2" xfId="35809" xr:uid="{00000000-0005-0000-0000-0000A1730000}"/>
    <cellStyle name="40% - Accent5 4 3 2 5 2 3" xfId="25895" xr:uid="{00000000-0005-0000-0000-0000A2730000}"/>
    <cellStyle name="40% - Accent5 4 3 2 5 3" xfId="11020" xr:uid="{00000000-0005-0000-0000-0000A3730000}"/>
    <cellStyle name="40% - Accent5 4 3 2 5 3 2" xfId="30852" xr:uid="{00000000-0005-0000-0000-0000A4730000}"/>
    <cellStyle name="40% - Accent5 4 3 2 5 4" xfId="20938" xr:uid="{00000000-0005-0000-0000-0000A5730000}"/>
    <cellStyle name="40% - Accent5 4 3 2 6" xfId="4388" xr:uid="{00000000-0005-0000-0000-0000A6730000}"/>
    <cellStyle name="40% - Accent5 4 3 2 6 2" xfId="9345" xr:uid="{00000000-0005-0000-0000-0000A7730000}"/>
    <cellStyle name="40% - Accent5 4 3 2 6 2 2" xfId="19259" xr:uid="{00000000-0005-0000-0000-0000A8730000}"/>
    <cellStyle name="40% - Accent5 4 3 2 6 2 2 2" xfId="39091" xr:uid="{00000000-0005-0000-0000-0000A9730000}"/>
    <cellStyle name="40% - Accent5 4 3 2 6 2 3" xfId="29177" xr:uid="{00000000-0005-0000-0000-0000AA730000}"/>
    <cellStyle name="40% - Accent5 4 3 2 6 3" xfId="14302" xr:uid="{00000000-0005-0000-0000-0000AB730000}"/>
    <cellStyle name="40% - Accent5 4 3 2 6 3 2" xfId="34134" xr:uid="{00000000-0005-0000-0000-0000AC730000}"/>
    <cellStyle name="40% - Accent5 4 3 2 6 4" xfId="24220" xr:uid="{00000000-0005-0000-0000-0000AD730000}"/>
    <cellStyle name="40% - Accent5 4 3 2 7" xfId="4946" xr:uid="{00000000-0005-0000-0000-0000AE730000}"/>
    <cellStyle name="40% - Accent5 4 3 2 7 2" xfId="9903" xr:uid="{00000000-0005-0000-0000-0000AF730000}"/>
    <cellStyle name="40% - Accent5 4 3 2 7 2 2" xfId="19817" xr:uid="{00000000-0005-0000-0000-0000B0730000}"/>
    <cellStyle name="40% - Accent5 4 3 2 7 2 2 2" xfId="39649" xr:uid="{00000000-0005-0000-0000-0000B1730000}"/>
    <cellStyle name="40% - Accent5 4 3 2 7 2 3" xfId="29735" xr:uid="{00000000-0005-0000-0000-0000B2730000}"/>
    <cellStyle name="40% - Accent5 4 3 2 7 3" xfId="14860" xr:uid="{00000000-0005-0000-0000-0000B3730000}"/>
    <cellStyle name="40% - Accent5 4 3 2 7 3 2" xfId="34692" xr:uid="{00000000-0005-0000-0000-0000B4730000}"/>
    <cellStyle name="40% - Accent5 4 3 2 7 4" xfId="24778" xr:uid="{00000000-0005-0000-0000-0000B5730000}"/>
    <cellStyle name="40% - Accent5 4 3 2 8" xfId="5504" xr:uid="{00000000-0005-0000-0000-0000B6730000}"/>
    <cellStyle name="40% - Accent5 4 3 2 8 2" xfId="15418" xr:uid="{00000000-0005-0000-0000-0000B7730000}"/>
    <cellStyle name="40% - Accent5 4 3 2 8 2 2" xfId="35250" xr:uid="{00000000-0005-0000-0000-0000B8730000}"/>
    <cellStyle name="40% - Accent5 4 3 2 8 3" xfId="25336" xr:uid="{00000000-0005-0000-0000-0000B9730000}"/>
    <cellStyle name="40% - Accent5 4 3 2 9" xfId="10461" xr:uid="{00000000-0005-0000-0000-0000BA730000}"/>
    <cellStyle name="40% - Accent5 4 3 2 9 2" xfId="30293" xr:uid="{00000000-0005-0000-0000-0000BB730000}"/>
    <cellStyle name="40% - Accent5 4 3 3" xfId="1436" xr:uid="{00000000-0005-0000-0000-0000BC730000}"/>
    <cellStyle name="40% - Accent5 4 3 3 2" xfId="3449" xr:uid="{00000000-0005-0000-0000-0000BD730000}"/>
    <cellStyle name="40% - Accent5 4 3 3 2 2" xfId="8406" xr:uid="{00000000-0005-0000-0000-0000BE730000}"/>
    <cellStyle name="40% - Accent5 4 3 3 2 2 2" xfId="18320" xr:uid="{00000000-0005-0000-0000-0000BF730000}"/>
    <cellStyle name="40% - Accent5 4 3 3 2 2 2 2" xfId="38152" xr:uid="{00000000-0005-0000-0000-0000C0730000}"/>
    <cellStyle name="40% - Accent5 4 3 3 2 2 3" xfId="28238" xr:uid="{00000000-0005-0000-0000-0000C1730000}"/>
    <cellStyle name="40% - Accent5 4 3 3 2 3" xfId="13363" xr:uid="{00000000-0005-0000-0000-0000C2730000}"/>
    <cellStyle name="40% - Accent5 4 3 3 2 3 2" xfId="33195" xr:uid="{00000000-0005-0000-0000-0000C3730000}"/>
    <cellStyle name="40% - Accent5 4 3 3 2 4" xfId="23281" xr:uid="{00000000-0005-0000-0000-0000C4730000}"/>
    <cellStyle name="40% - Accent5 4 3 3 3" xfId="6404" xr:uid="{00000000-0005-0000-0000-0000C5730000}"/>
    <cellStyle name="40% - Accent5 4 3 3 3 2" xfId="16318" xr:uid="{00000000-0005-0000-0000-0000C6730000}"/>
    <cellStyle name="40% - Accent5 4 3 3 3 2 2" xfId="36150" xr:uid="{00000000-0005-0000-0000-0000C7730000}"/>
    <cellStyle name="40% - Accent5 4 3 3 3 3" xfId="26236" xr:uid="{00000000-0005-0000-0000-0000C8730000}"/>
    <cellStyle name="40% - Accent5 4 3 3 4" xfId="11361" xr:uid="{00000000-0005-0000-0000-0000C9730000}"/>
    <cellStyle name="40% - Accent5 4 3 3 4 2" xfId="31193" xr:uid="{00000000-0005-0000-0000-0000CA730000}"/>
    <cellStyle name="40% - Accent5 4 3 3 5" xfId="21279" xr:uid="{00000000-0005-0000-0000-0000CB730000}"/>
    <cellStyle name="40% - Accent5 4 3 4" xfId="2827" xr:uid="{00000000-0005-0000-0000-0000CC730000}"/>
    <cellStyle name="40% - Accent5 4 3 4 2" xfId="7786" xr:uid="{00000000-0005-0000-0000-0000CD730000}"/>
    <cellStyle name="40% - Accent5 4 3 4 2 2" xfId="17700" xr:uid="{00000000-0005-0000-0000-0000CE730000}"/>
    <cellStyle name="40% - Accent5 4 3 4 2 2 2" xfId="37532" xr:uid="{00000000-0005-0000-0000-0000CF730000}"/>
    <cellStyle name="40% - Accent5 4 3 4 2 3" xfId="27618" xr:uid="{00000000-0005-0000-0000-0000D0730000}"/>
    <cellStyle name="40% - Accent5 4 3 4 3" xfId="12743" xr:uid="{00000000-0005-0000-0000-0000D1730000}"/>
    <cellStyle name="40% - Accent5 4 3 4 3 2" xfId="32575" xr:uid="{00000000-0005-0000-0000-0000D2730000}"/>
    <cellStyle name="40% - Accent5 4 3 4 4" xfId="22661" xr:uid="{00000000-0005-0000-0000-0000D3730000}"/>
    <cellStyle name="40% - Accent5 4 3 5" xfId="2159" xr:uid="{00000000-0005-0000-0000-0000D4730000}"/>
    <cellStyle name="40% - Accent5 4 3 5 2" xfId="7126" xr:uid="{00000000-0005-0000-0000-0000D5730000}"/>
    <cellStyle name="40% - Accent5 4 3 5 2 2" xfId="17040" xr:uid="{00000000-0005-0000-0000-0000D6730000}"/>
    <cellStyle name="40% - Accent5 4 3 5 2 2 2" xfId="36872" xr:uid="{00000000-0005-0000-0000-0000D7730000}"/>
    <cellStyle name="40% - Accent5 4 3 5 2 3" xfId="26958" xr:uid="{00000000-0005-0000-0000-0000D8730000}"/>
    <cellStyle name="40% - Accent5 4 3 5 3" xfId="12083" xr:uid="{00000000-0005-0000-0000-0000D9730000}"/>
    <cellStyle name="40% - Accent5 4 3 5 3 2" xfId="31915" xr:uid="{00000000-0005-0000-0000-0000DA730000}"/>
    <cellStyle name="40% - Accent5 4 3 5 4" xfId="22001" xr:uid="{00000000-0005-0000-0000-0000DB730000}"/>
    <cellStyle name="40% - Accent5 4 3 6" xfId="807" xr:uid="{00000000-0005-0000-0000-0000DC730000}"/>
    <cellStyle name="40% - Accent5 4 3 6 2" xfId="5784" xr:uid="{00000000-0005-0000-0000-0000DD730000}"/>
    <cellStyle name="40% - Accent5 4 3 6 2 2" xfId="15698" xr:uid="{00000000-0005-0000-0000-0000DE730000}"/>
    <cellStyle name="40% - Accent5 4 3 6 2 2 2" xfId="35530" xr:uid="{00000000-0005-0000-0000-0000DF730000}"/>
    <cellStyle name="40% - Accent5 4 3 6 2 3" xfId="25616" xr:uid="{00000000-0005-0000-0000-0000E0730000}"/>
    <cellStyle name="40% - Accent5 4 3 6 3" xfId="10741" xr:uid="{00000000-0005-0000-0000-0000E1730000}"/>
    <cellStyle name="40% - Accent5 4 3 6 3 2" xfId="30573" xr:uid="{00000000-0005-0000-0000-0000E2730000}"/>
    <cellStyle name="40% - Accent5 4 3 6 4" xfId="20659" xr:uid="{00000000-0005-0000-0000-0000E3730000}"/>
    <cellStyle name="40% - Accent5 4 3 7" xfId="4109" xr:uid="{00000000-0005-0000-0000-0000E4730000}"/>
    <cellStyle name="40% - Accent5 4 3 7 2" xfId="9066" xr:uid="{00000000-0005-0000-0000-0000E5730000}"/>
    <cellStyle name="40% - Accent5 4 3 7 2 2" xfId="18980" xr:uid="{00000000-0005-0000-0000-0000E6730000}"/>
    <cellStyle name="40% - Accent5 4 3 7 2 2 2" xfId="38812" xr:uid="{00000000-0005-0000-0000-0000E7730000}"/>
    <cellStyle name="40% - Accent5 4 3 7 2 3" xfId="28898" xr:uid="{00000000-0005-0000-0000-0000E8730000}"/>
    <cellStyle name="40% - Accent5 4 3 7 3" xfId="14023" xr:uid="{00000000-0005-0000-0000-0000E9730000}"/>
    <cellStyle name="40% - Accent5 4 3 7 3 2" xfId="33855" xr:uid="{00000000-0005-0000-0000-0000EA730000}"/>
    <cellStyle name="40% - Accent5 4 3 7 4" xfId="23941" xr:uid="{00000000-0005-0000-0000-0000EB730000}"/>
    <cellStyle name="40% - Accent5 4 3 8" xfId="4667" xr:uid="{00000000-0005-0000-0000-0000EC730000}"/>
    <cellStyle name="40% - Accent5 4 3 8 2" xfId="9624" xr:uid="{00000000-0005-0000-0000-0000ED730000}"/>
    <cellStyle name="40% - Accent5 4 3 8 2 2" xfId="19538" xr:uid="{00000000-0005-0000-0000-0000EE730000}"/>
    <cellStyle name="40% - Accent5 4 3 8 2 2 2" xfId="39370" xr:uid="{00000000-0005-0000-0000-0000EF730000}"/>
    <cellStyle name="40% - Accent5 4 3 8 2 3" xfId="29456" xr:uid="{00000000-0005-0000-0000-0000F0730000}"/>
    <cellStyle name="40% - Accent5 4 3 8 3" xfId="14581" xr:uid="{00000000-0005-0000-0000-0000F1730000}"/>
    <cellStyle name="40% - Accent5 4 3 8 3 2" xfId="34413" xr:uid="{00000000-0005-0000-0000-0000F2730000}"/>
    <cellStyle name="40% - Accent5 4 3 8 4" xfId="24499" xr:uid="{00000000-0005-0000-0000-0000F3730000}"/>
    <cellStyle name="40% - Accent5 4 3 9" xfId="5225" xr:uid="{00000000-0005-0000-0000-0000F4730000}"/>
    <cellStyle name="40% - Accent5 4 3 9 2" xfId="15139" xr:uid="{00000000-0005-0000-0000-0000F5730000}"/>
    <cellStyle name="40% - Accent5 4 3 9 2 2" xfId="34971" xr:uid="{00000000-0005-0000-0000-0000F6730000}"/>
    <cellStyle name="40% - Accent5 4 3 9 3" xfId="25057" xr:uid="{00000000-0005-0000-0000-0000F7730000}"/>
    <cellStyle name="40% - Accent5 4 4" xfId="387" xr:uid="{00000000-0005-0000-0000-0000F8730000}"/>
    <cellStyle name="40% - Accent5 4 4 10" xfId="20240" xr:uid="{00000000-0005-0000-0000-0000F9730000}"/>
    <cellStyle name="40% - Accent5 4 4 2" xfId="1615" xr:uid="{00000000-0005-0000-0000-0000FA730000}"/>
    <cellStyle name="40% - Accent5 4 4 2 2" xfId="3628" xr:uid="{00000000-0005-0000-0000-0000FB730000}"/>
    <cellStyle name="40% - Accent5 4 4 2 2 2" xfId="8585" xr:uid="{00000000-0005-0000-0000-0000FC730000}"/>
    <cellStyle name="40% - Accent5 4 4 2 2 2 2" xfId="18499" xr:uid="{00000000-0005-0000-0000-0000FD730000}"/>
    <cellStyle name="40% - Accent5 4 4 2 2 2 2 2" xfId="38331" xr:uid="{00000000-0005-0000-0000-0000FE730000}"/>
    <cellStyle name="40% - Accent5 4 4 2 2 2 3" xfId="28417" xr:uid="{00000000-0005-0000-0000-0000FF730000}"/>
    <cellStyle name="40% - Accent5 4 4 2 2 3" xfId="13542" xr:uid="{00000000-0005-0000-0000-000000740000}"/>
    <cellStyle name="40% - Accent5 4 4 2 2 3 2" xfId="33374" xr:uid="{00000000-0005-0000-0000-000001740000}"/>
    <cellStyle name="40% - Accent5 4 4 2 2 4" xfId="23460" xr:uid="{00000000-0005-0000-0000-000002740000}"/>
    <cellStyle name="40% - Accent5 4 4 2 3" xfId="6583" xr:uid="{00000000-0005-0000-0000-000003740000}"/>
    <cellStyle name="40% - Accent5 4 4 2 3 2" xfId="16497" xr:uid="{00000000-0005-0000-0000-000004740000}"/>
    <cellStyle name="40% - Accent5 4 4 2 3 2 2" xfId="36329" xr:uid="{00000000-0005-0000-0000-000005740000}"/>
    <cellStyle name="40% - Accent5 4 4 2 3 3" xfId="26415" xr:uid="{00000000-0005-0000-0000-000006740000}"/>
    <cellStyle name="40% - Accent5 4 4 2 4" xfId="11540" xr:uid="{00000000-0005-0000-0000-000007740000}"/>
    <cellStyle name="40% - Accent5 4 4 2 4 2" xfId="31372" xr:uid="{00000000-0005-0000-0000-000008740000}"/>
    <cellStyle name="40% - Accent5 4 4 2 5" xfId="21458" xr:uid="{00000000-0005-0000-0000-000009740000}"/>
    <cellStyle name="40% - Accent5 4 4 3" xfId="2969" xr:uid="{00000000-0005-0000-0000-00000A740000}"/>
    <cellStyle name="40% - Accent5 4 4 3 2" xfId="7926" xr:uid="{00000000-0005-0000-0000-00000B740000}"/>
    <cellStyle name="40% - Accent5 4 4 3 2 2" xfId="17840" xr:uid="{00000000-0005-0000-0000-00000C740000}"/>
    <cellStyle name="40% - Accent5 4 4 3 2 2 2" xfId="37672" xr:uid="{00000000-0005-0000-0000-00000D740000}"/>
    <cellStyle name="40% - Accent5 4 4 3 2 3" xfId="27758" xr:uid="{00000000-0005-0000-0000-00000E740000}"/>
    <cellStyle name="40% - Accent5 4 4 3 3" xfId="12883" xr:uid="{00000000-0005-0000-0000-00000F740000}"/>
    <cellStyle name="40% - Accent5 4 4 3 3 2" xfId="32715" xr:uid="{00000000-0005-0000-0000-000010740000}"/>
    <cellStyle name="40% - Accent5 4 4 3 4" xfId="22801" xr:uid="{00000000-0005-0000-0000-000011740000}"/>
    <cellStyle name="40% - Accent5 4 4 4" xfId="2338" xr:uid="{00000000-0005-0000-0000-000012740000}"/>
    <cellStyle name="40% - Accent5 4 4 4 2" xfId="7305" xr:uid="{00000000-0005-0000-0000-000013740000}"/>
    <cellStyle name="40% - Accent5 4 4 4 2 2" xfId="17219" xr:uid="{00000000-0005-0000-0000-000014740000}"/>
    <cellStyle name="40% - Accent5 4 4 4 2 2 2" xfId="37051" xr:uid="{00000000-0005-0000-0000-000015740000}"/>
    <cellStyle name="40% - Accent5 4 4 4 2 3" xfId="27137" xr:uid="{00000000-0005-0000-0000-000016740000}"/>
    <cellStyle name="40% - Accent5 4 4 4 3" xfId="12262" xr:uid="{00000000-0005-0000-0000-000017740000}"/>
    <cellStyle name="40% - Accent5 4 4 4 3 2" xfId="32094" xr:uid="{00000000-0005-0000-0000-000018740000}"/>
    <cellStyle name="40% - Accent5 4 4 4 4" xfId="22180" xr:uid="{00000000-0005-0000-0000-000019740000}"/>
    <cellStyle name="40% - Accent5 4 4 5" xfId="948" xr:uid="{00000000-0005-0000-0000-00001A740000}"/>
    <cellStyle name="40% - Accent5 4 4 5 2" xfId="5924" xr:uid="{00000000-0005-0000-0000-00001B740000}"/>
    <cellStyle name="40% - Accent5 4 4 5 2 2" xfId="15838" xr:uid="{00000000-0005-0000-0000-00001C740000}"/>
    <cellStyle name="40% - Accent5 4 4 5 2 2 2" xfId="35670" xr:uid="{00000000-0005-0000-0000-00001D740000}"/>
    <cellStyle name="40% - Accent5 4 4 5 2 3" xfId="25756" xr:uid="{00000000-0005-0000-0000-00001E740000}"/>
    <cellStyle name="40% - Accent5 4 4 5 3" xfId="10881" xr:uid="{00000000-0005-0000-0000-00001F740000}"/>
    <cellStyle name="40% - Accent5 4 4 5 3 2" xfId="30713" xr:uid="{00000000-0005-0000-0000-000020740000}"/>
    <cellStyle name="40% - Accent5 4 4 5 4" xfId="20799" xr:uid="{00000000-0005-0000-0000-000021740000}"/>
    <cellStyle name="40% - Accent5 4 4 6" xfId="4249" xr:uid="{00000000-0005-0000-0000-000022740000}"/>
    <cellStyle name="40% - Accent5 4 4 6 2" xfId="9206" xr:uid="{00000000-0005-0000-0000-000023740000}"/>
    <cellStyle name="40% - Accent5 4 4 6 2 2" xfId="19120" xr:uid="{00000000-0005-0000-0000-000024740000}"/>
    <cellStyle name="40% - Accent5 4 4 6 2 2 2" xfId="38952" xr:uid="{00000000-0005-0000-0000-000025740000}"/>
    <cellStyle name="40% - Accent5 4 4 6 2 3" xfId="29038" xr:uid="{00000000-0005-0000-0000-000026740000}"/>
    <cellStyle name="40% - Accent5 4 4 6 3" xfId="14163" xr:uid="{00000000-0005-0000-0000-000027740000}"/>
    <cellStyle name="40% - Accent5 4 4 6 3 2" xfId="33995" xr:uid="{00000000-0005-0000-0000-000028740000}"/>
    <cellStyle name="40% - Accent5 4 4 6 4" xfId="24081" xr:uid="{00000000-0005-0000-0000-000029740000}"/>
    <cellStyle name="40% - Accent5 4 4 7" xfId="4807" xr:uid="{00000000-0005-0000-0000-00002A740000}"/>
    <cellStyle name="40% - Accent5 4 4 7 2" xfId="9764" xr:uid="{00000000-0005-0000-0000-00002B740000}"/>
    <cellStyle name="40% - Accent5 4 4 7 2 2" xfId="19678" xr:uid="{00000000-0005-0000-0000-00002C740000}"/>
    <cellStyle name="40% - Accent5 4 4 7 2 2 2" xfId="39510" xr:uid="{00000000-0005-0000-0000-00002D740000}"/>
    <cellStyle name="40% - Accent5 4 4 7 2 3" xfId="29596" xr:uid="{00000000-0005-0000-0000-00002E740000}"/>
    <cellStyle name="40% - Accent5 4 4 7 3" xfId="14721" xr:uid="{00000000-0005-0000-0000-00002F740000}"/>
    <cellStyle name="40% - Accent5 4 4 7 3 2" xfId="34553" xr:uid="{00000000-0005-0000-0000-000030740000}"/>
    <cellStyle name="40% - Accent5 4 4 7 4" xfId="24639" xr:uid="{00000000-0005-0000-0000-000031740000}"/>
    <cellStyle name="40% - Accent5 4 4 8" xfId="5365" xr:uid="{00000000-0005-0000-0000-000032740000}"/>
    <cellStyle name="40% - Accent5 4 4 8 2" xfId="15279" xr:uid="{00000000-0005-0000-0000-000033740000}"/>
    <cellStyle name="40% - Accent5 4 4 8 2 2" xfId="35111" xr:uid="{00000000-0005-0000-0000-000034740000}"/>
    <cellStyle name="40% - Accent5 4 4 8 3" xfId="25197" xr:uid="{00000000-0005-0000-0000-000035740000}"/>
    <cellStyle name="40% - Accent5 4 4 9" xfId="10322" xr:uid="{00000000-0005-0000-0000-000036740000}"/>
    <cellStyle name="40% - Accent5 4 4 9 2" xfId="30154" xr:uid="{00000000-0005-0000-0000-000037740000}"/>
    <cellStyle name="40% - Accent5 4 5" xfId="1256" xr:uid="{00000000-0005-0000-0000-000038740000}"/>
    <cellStyle name="40% - Accent5 4 5 2" xfId="3269" xr:uid="{00000000-0005-0000-0000-000039740000}"/>
    <cellStyle name="40% - Accent5 4 5 2 2" xfId="8226" xr:uid="{00000000-0005-0000-0000-00003A740000}"/>
    <cellStyle name="40% - Accent5 4 5 2 2 2" xfId="18140" xr:uid="{00000000-0005-0000-0000-00003B740000}"/>
    <cellStyle name="40% - Accent5 4 5 2 2 2 2" xfId="37972" xr:uid="{00000000-0005-0000-0000-00003C740000}"/>
    <cellStyle name="40% - Accent5 4 5 2 2 3" xfId="28058" xr:uid="{00000000-0005-0000-0000-00003D740000}"/>
    <cellStyle name="40% - Accent5 4 5 2 3" xfId="13183" xr:uid="{00000000-0005-0000-0000-00003E740000}"/>
    <cellStyle name="40% - Accent5 4 5 2 3 2" xfId="33015" xr:uid="{00000000-0005-0000-0000-00003F740000}"/>
    <cellStyle name="40% - Accent5 4 5 2 4" xfId="23101" xr:uid="{00000000-0005-0000-0000-000040740000}"/>
    <cellStyle name="40% - Accent5 4 5 3" xfId="6224" xr:uid="{00000000-0005-0000-0000-000041740000}"/>
    <cellStyle name="40% - Accent5 4 5 3 2" xfId="16138" xr:uid="{00000000-0005-0000-0000-000042740000}"/>
    <cellStyle name="40% - Accent5 4 5 3 2 2" xfId="35970" xr:uid="{00000000-0005-0000-0000-000043740000}"/>
    <cellStyle name="40% - Accent5 4 5 3 3" xfId="26056" xr:uid="{00000000-0005-0000-0000-000044740000}"/>
    <cellStyle name="40% - Accent5 4 5 4" xfId="11181" xr:uid="{00000000-0005-0000-0000-000045740000}"/>
    <cellStyle name="40% - Accent5 4 5 4 2" xfId="31013" xr:uid="{00000000-0005-0000-0000-000046740000}"/>
    <cellStyle name="40% - Accent5 4 5 5" xfId="21099" xr:uid="{00000000-0005-0000-0000-000047740000}"/>
    <cellStyle name="40% - Accent5 4 6" xfId="2686" xr:uid="{00000000-0005-0000-0000-000048740000}"/>
    <cellStyle name="40% - Accent5 4 6 2" xfId="7647" xr:uid="{00000000-0005-0000-0000-000049740000}"/>
    <cellStyle name="40% - Accent5 4 6 2 2" xfId="17561" xr:uid="{00000000-0005-0000-0000-00004A740000}"/>
    <cellStyle name="40% - Accent5 4 6 2 2 2" xfId="37393" xr:uid="{00000000-0005-0000-0000-00004B740000}"/>
    <cellStyle name="40% - Accent5 4 6 2 3" xfId="27479" xr:uid="{00000000-0005-0000-0000-00004C740000}"/>
    <cellStyle name="40% - Accent5 4 6 3" xfId="12604" xr:uid="{00000000-0005-0000-0000-00004D740000}"/>
    <cellStyle name="40% - Accent5 4 6 3 2" xfId="32436" xr:uid="{00000000-0005-0000-0000-00004E740000}"/>
    <cellStyle name="40% - Accent5 4 6 4" xfId="22522" xr:uid="{00000000-0005-0000-0000-00004F740000}"/>
    <cellStyle name="40% - Accent5 4 7" xfId="1979" xr:uid="{00000000-0005-0000-0000-000050740000}"/>
    <cellStyle name="40% - Accent5 4 7 2" xfId="6946" xr:uid="{00000000-0005-0000-0000-000051740000}"/>
    <cellStyle name="40% - Accent5 4 7 2 2" xfId="16860" xr:uid="{00000000-0005-0000-0000-000052740000}"/>
    <cellStyle name="40% - Accent5 4 7 2 2 2" xfId="36692" xr:uid="{00000000-0005-0000-0000-000053740000}"/>
    <cellStyle name="40% - Accent5 4 7 2 3" xfId="26778" xr:uid="{00000000-0005-0000-0000-000054740000}"/>
    <cellStyle name="40% - Accent5 4 7 3" xfId="11903" xr:uid="{00000000-0005-0000-0000-000055740000}"/>
    <cellStyle name="40% - Accent5 4 7 3 2" xfId="31735" xr:uid="{00000000-0005-0000-0000-000056740000}"/>
    <cellStyle name="40% - Accent5 4 7 4" xfId="21821" xr:uid="{00000000-0005-0000-0000-000057740000}"/>
    <cellStyle name="40% - Accent5 4 8" xfId="668" xr:uid="{00000000-0005-0000-0000-000058740000}"/>
    <cellStyle name="40% - Accent5 4 8 2" xfId="5645" xr:uid="{00000000-0005-0000-0000-000059740000}"/>
    <cellStyle name="40% - Accent5 4 8 2 2" xfId="15559" xr:uid="{00000000-0005-0000-0000-00005A740000}"/>
    <cellStyle name="40% - Accent5 4 8 2 2 2" xfId="35391" xr:uid="{00000000-0005-0000-0000-00005B740000}"/>
    <cellStyle name="40% - Accent5 4 8 2 3" xfId="25477" xr:uid="{00000000-0005-0000-0000-00005C740000}"/>
    <cellStyle name="40% - Accent5 4 8 3" xfId="10602" xr:uid="{00000000-0005-0000-0000-00005D740000}"/>
    <cellStyle name="40% - Accent5 4 8 3 2" xfId="30434" xr:uid="{00000000-0005-0000-0000-00005E740000}"/>
    <cellStyle name="40% - Accent5 4 8 4" xfId="20520" xr:uid="{00000000-0005-0000-0000-00005F740000}"/>
    <cellStyle name="40% - Accent5 4 9" xfId="3970" xr:uid="{00000000-0005-0000-0000-000060740000}"/>
    <cellStyle name="40% - Accent5 4 9 2" xfId="8927" xr:uid="{00000000-0005-0000-0000-000061740000}"/>
    <cellStyle name="40% - Accent5 4 9 2 2" xfId="18841" xr:uid="{00000000-0005-0000-0000-000062740000}"/>
    <cellStyle name="40% - Accent5 4 9 2 2 2" xfId="38673" xr:uid="{00000000-0005-0000-0000-000063740000}"/>
    <cellStyle name="40% - Accent5 4 9 2 3" xfId="28759" xr:uid="{00000000-0005-0000-0000-000064740000}"/>
    <cellStyle name="40% - Accent5 4 9 3" xfId="13884" xr:uid="{00000000-0005-0000-0000-000065740000}"/>
    <cellStyle name="40% - Accent5 4 9 3 2" xfId="33716" xr:uid="{00000000-0005-0000-0000-000066740000}"/>
    <cellStyle name="40% - Accent5 4 9 4" xfId="23802" xr:uid="{00000000-0005-0000-0000-000067740000}"/>
    <cellStyle name="40% - Accent5 5" xfId="131" xr:uid="{00000000-0005-0000-0000-000068740000}"/>
    <cellStyle name="40% - Accent5 5 10" xfId="5113" xr:uid="{00000000-0005-0000-0000-000069740000}"/>
    <cellStyle name="40% - Accent5 5 10 2" xfId="15027" xr:uid="{00000000-0005-0000-0000-00006A740000}"/>
    <cellStyle name="40% - Accent5 5 10 2 2" xfId="34859" xr:uid="{00000000-0005-0000-0000-00006B740000}"/>
    <cellStyle name="40% - Accent5 5 10 3" xfId="24945" xr:uid="{00000000-0005-0000-0000-00006C740000}"/>
    <cellStyle name="40% - Accent5 5 11" xfId="10070" xr:uid="{00000000-0005-0000-0000-00006D740000}"/>
    <cellStyle name="40% - Accent5 5 11 2" xfId="29902" xr:uid="{00000000-0005-0000-0000-00006E740000}"/>
    <cellStyle name="40% - Accent5 5 12" xfId="19988" xr:uid="{00000000-0005-0000-0000-00006F740000}"/>
    <cellStyle name="40% - Accent5 5 2" xfId="271" xr:uid="{00000000-0005-0000-0000-000070740000}"/>
    <cellStyle name="40% - Accent5 5 2 10" xfId="10209" xr:uid="{00000000-0005-0000-0000-000071740000}"/>
    <cellStyle name="40% - Accent5 5 2 10 2" xfId="30041" xr:uid="{00000000-0005-0000-0000-000072740000}"/>
    <cellStyle name="40% - Accent5 5 2 11" xfId="20127" xr:uid="{00000000-0005-0000-0000-000073740000}"/>
    <cellStyle name="40% - Accent5 5 2 2" xfId="553" xr:uid="{00000000-0005-0000-0000-000074740000}"/>
    <cellStyle name="40% - Accent5 5 2 2 10" xfId="20406" xr:uid="{00000000-0005-0000-0000-000075740000}"/>
    <cellStyle name="40% - Accent5 5 2 2 2" xfId="1825" xr:uid="{00000000-0005-0000-0000-000076740000}"/>
    <cellStyle name="40% - Accent5 5 2 2 2 2" xfId="3838" xr:uid="{00000000-0005-0000-0000-000077740000}"/>
    <cellStyle name="40% - Accent5 5 2 2 2 2 2" xfId="8795" xr:uid="{00000000-0005-0000-0000-000078740000}"/>
    <cellStyle name="40% - Accent5 5 2 2 2 2 2 2" xfId="18709" xr:uid="{00000000-0005-0000-0000-000079740000}"/>
    <cellStyle name="40% - Accent5 5 2 2 2 2 2 2 2" xfId="38541" xr:uid="{00000000-0005-0000-0000-00007A740000}"/>
    <cellStyle name="40% - Accent5 5 2 2 2 2 2 3" xfId="28627" xr:uid="{00000000-0005-0000-0000-00007B740000}"/>
    <cellStyle name="40% - Accent5 5 2 2 2 2 3" xfId="13752" xr:uid="{00000000-0005-0000-0000-00007C740000}"/>
    <cellStyle name="40% - Accent5 5 2 2 2 2 3 2" xfId="33584" xr:uid="{00000000-0005-0000-0000-00007D740000}"/>
    <cellStyle name="40% - Accent5 5 2 2 2 2 4" xfId="23670" xr:uid="{00000000-0005-0000-0000-00007E740000}"/>
    <cellStyle name="40% - Accent5 5 2 2 2 3" xfId="6793" xr:uid="{00000000-0005-0000-0000-00007F740000}"/>
    <cellStyle name="40% - Accent5 5 2 2 2 3 2" xfId="16707" xr:uid="{00000000-0005-0000-0000-000080740000}"/>
    <cellStyle name="40% - Accent5 5 2 2 2 3 2 2" xfId="36539" xr:uid="{00000000-0005-0000-0000-000081740000}"/>
    <cellStyle name="40% - Accent5 5 2 2 2 3 3" xfId="26625" xr:uid="{00000000-0005-0000-0000-000082740000}"/>
    <cellStyle name="40% - Accent5 5 2 2 2 4" xfId="11750" xr:uid="{00000000-0005-0000-0000-000083740000}"/>
    <cellStyle name="40% - Accent5 5 2 2 2 4 2" xfId="31582" xr:uid="{00000000-0005-0000-0000-000084740000}"/>
    <cellStyle name="40% - Accent5 5 2 2 2 5" xfId="21668" xr:uid="{00000000-0005-0000-0000-000085740000}"/>
    <cellStyle name="40% - Accent5 5 2 2 3" xfId="3135" xr:uid="{00000000-0005-0000-0000-000086740000}"/>
    <cellStyle name="40% - Accent5 5 2 2 3 2" xfId="8092" xr:uid="{00000000-0005-0000-0000-000087740000}"/>
    <cellStyle name="40% - Accent5 5 2 2 3 2 2" xfId="18006" xr:uid="{00000000-0005-0000-0000-000088740000}"/>
    <cellStyle name="40% - Accent5 5 2 2 3 2 2 2" xfId="37838" xr:uid="{00000000-0005-0000-0000-000089740000}"/>
    <cellStyle name="40% - Accent5 5 2 2 3 2 3" xfId="27924" xr:uid="{00000000-0005-0000-0000-00008A740000}"/>
    <cellStyle name="40% - Accent5 5 2 2 3 3" xfId="13049" xr:uid="{00000000-0005-0000-0000-00008B740000}"/>
    <cellStyle name="40% - Accent5 5 2 2 3 3 2" xfId="32881" xr:uid="{00000000-0005-0000-0000-00008C740000}"/>
    <cellStyle name="40% - Accent5 5 2 2 3 4" xfId="22967" xr:uid="{00000000-0005-0000-0000-00008D740000}"/>
    <cellStyle name="40% - Accent5 5 2 2 4" xfId="2548" xr:uid="{00000000-0005-0000-0000-00008E740000}"/>
    <cellStyle name="40% - Accent5 5 2 2 4 2" xfId="7515" xr:uid="{00000000-0005-0000-0000-00008F740000}"/>
    <cellStyle name="40% - Accent5 5 2 2 4 2 2" xfId="17429" xr:uid="{00000000-0005-0000-0000-000090740000}"/>
    <cellStyle name="40% - Accent5 5 2 2 4 2 2 2" xfId="37261" xr:uid="{00000000-0005-0000-0000-000091740000}"/>
    <cellStyle name="40% - Accent5 5 2 2 4 2 3" xfId="27347" xr:uid="{00000000-0005-0000-0000-000092740000}"/>
    <cellStyle name="40% - Accent5 5 2 2 4 3" xfId="12472" xr:uid="{00000000-0005-0000-0000-000093740000}"/>
    <cellStyle name="40% - Accent5 5 2 2 4 3 2" xfId="32304" xr:uid="{00000000-0005-0000-0000-000094740000}"/>
    <cellStyle name="40% - Accent5 5 2 2 4 4" xfId="22390" xr:uid="{00000000-0005-0000-0000-000095740000}"/>
    <cellStyle name="40% - Accent5 5 2 2 5" xfId="1114" xr:uid="{00000000-0005-0000-0000-000096740000}"/>
    <cellStyle name="40% - Accent5 5 2 2 5 2" xfId="6090" xr:uid="{00000000-0005-0000-0000-000097740000}"/>
    <cellStyle name="40% - Accent5 5 2 2 5 2 2" xfId="16004" xr:uid="{00000000-0005-0000-0000-000098740000}"/>
    <cellStyle name="40% - Accent5 5 2 2 5 2 2 2" xfId="35836" xr:uid="{00000000-0005-0000-0000-000099740000}"/>
    <cellStyle name="40% - Accent5 5 2 2 5 2 3" xfId="25922" xr:uid="{00000000-0005-0000-0000-00009A740000}"/>
    <cellStyle name="40% - Accent5 5 2 2 5 3" xfId="11047" xr:uid="{00000000-0005-0000-0000-00009B740000}"/>
    <cellStyle name="40% - Accent5 5 2 2 5 3 2" xfId="30879" xr:uid="{00000000-0005-0000-0000-00009C740000}"/>
    <cellStyle name="40% - Accent5 5 2 2 5 4" xfId="20965" xr:uid="{00000000-0005-0000-0000-00009D740000}"/>
    <cellStyle name="40% - Accent5 5 2 2 6" xfId="4415" xr:uid="{00000000-0005-0000-0000-00009E740000}"/>
    <cellStyle name="40% - Accent5 5 2 2 6 2" xfId="9372" xr:uid="{00000000-0005-0000-0000-00009F740000}"/>
    <cellStyle name="40% - Accent5 5 2 2 6 2 2" xfId="19286" xr:uid="{00000000-0005-0000-0000-0000A0740000}"/>
    <cellStyle name="40% - Accent5 5 2 2 6 2 2 2" xfId="39118" xr:uid="{00000000-0005-0000-0000-0000A1740000}"/>
    <cellStyle name="40% - Accent5 5 2 2 6 2 3" xfId="29204" xr:uid="{00000000-0005-0000-0000-0000A2740000}"/>
    <cellStyle name="40% - Accent5 5 2 2 6 3" xfId="14329" xr:uid="{00000000-0005-0000-0000-0000A3740000}"/>
    <cellStyle name="40% - Accent5 5 2 2 6 3 2" xfId="34161" xr:uid="{00000000-0005-0000-0000-0000A4740000}"/>
    <cellStyle name="40% - Accent5 5 2 2 6 4" xfId="24247" xr:uid="{00000000-0005-0000-0000-0000A5740000}"/>
    <cellStyle name="40% - Accent5 5 2 2 7" xfId="4973" xr:uid="{00000000-0005-0000-0000-0000A6740000}"/>
    <cellStyle name="40% - Accent5 5 2 2 7 2" xfId="9930" xr:uid="{00000000-0005-0000-0000-0000A7740000}"/>
    <cellStyle name="40% - Accent5 5 2 2 7 2 2" xfId="19844" xr:uid="{00000000-0005-0000-0000-0000A8740000}"/>
    <cellStyle name="40% - Accent5 5 2 2 7 2 2 2" xfId="39676" xr:uid="{00000000-0005-0000-0000-0000A9740000}"/>
    <cellStyle name="40% - Accent5 5 2 2 7 2 3" xfId="29762" xr:uid="{00000000-0005-0000-0000-0000AA740000}"/>
    <cellStyle name="40% - Accent5 5 2 2 7 3" xfId="14887" xr:uid="{00000000-0005-0000-0000-0000AB740000}"/>
    <cellStyle name="40% - Accent5 5 2 2 7 3 2" xfId="34719" xr:uid="{00000000-0005-0000-0000-0000AC740000}"/>
    <cellStyle name="40% - Accent5 5 2 2 7 4" xfId="24805" xr:uid="{00000000-0005-0000-0000-0000AD740000}"/>
    <cellStyle name="40% - Accent5 5 2 2 8" xfId="5531" xr:uid="{00000000-0005-0000-0000-0000AE740000}"/>
    <cellStyle name="40% - Accent5 5 2 2 8 2" xfId="15445" xr:uid="{00000000-0005-0000-0000-0000AF740000}"/>
    <cellStyle name="40% - Accent5 5 2 2 8 2 2" xfId="35277" xr:uid="{00000000-0005-0000-0000-0000B0740000}"/>
    <cellStyle name="40% - Accent5 5 2 2 8 3" xfId="25363" xr:uid="{00000000-0005-0000-0000-0000B1740000}"/>
    <cellStyle name="40% - Accent5 5 2 2 9" xfId="10488" xr:uid="{00000000-0005-0000-0000-0000B2740000}"/>
    <cellStyle name="40% - Accent5 5 2 2 9 2" xfId="30320" xr:uid="{00000000-0005-0000-0000-0000B3740000}"/>
    <cellStyle name="40% - Accent5 5 2 3" xfId="1466" xr:uid="{00000000-0005-0000-0000-0000B4740000}"/>
    <cellStyle name="40% - Accent5 5 2 3 2" xfId="3479" xr:uid="{00000000-0005-0000-0000-0000B5740000}"/>
    <cellStyle name="40% - Accent5 5 2 3 2 2" xfId="8436" xr:uid="{00000000-0005-0000-0000-0000B6740000}"/>
    <cellStyle name="40% - Accent5 5 2 3 2 2 2" xfId="18350" xr:uid="{00000000-0005-0000-0000-0000B7740000}"/>
    <cellStyle name="40% - Accent5 5 2 3 2 2 2 2" xfId="38182" xr:uid="{00000000-0005-0000-0000-0000B8740000}"/>
    <cellStyle name="40% - Accent5 5 2 3 2 2 3" xfId="28268" xr:uid="{00000000-0005-0000-0000-0000B9740000}"/>
    <cellStyle name="40% - Accent5 5 2 3 2 3" xfId="13393" xr:uid="{00000000-0005-0000-0000-0000BA740000}"/>
    <cellStyle name="40% - Accent5 5 2 3 2 3 2" xfId="33225" xr:uid="{00000000-0005-0000-0000-0000BB740000}"/>
    <cellStyle name="40% - Accent5 5 2 3 2 4" xfId="23311" xr:uid="{00000000-0005-0000-0000-0000BC740000}"/>
    <cellStyle name="40% - Accent5 5 2 3 3" xfId="6434" xr:uid="{00000000-0005-0000-0000-0000BD740000}"/>
    <cellStyle name="40% - Accent5 5 2 3 3 2" xfId="16348" xr:uid="{00000000-0005-0000-0000-0000BE740000}"/>
    <cellStyle name="40% - Accent5 5 2 3 3 2 2" xfId="36180" xr:uid="{00000000-0005-0000-0000-0000BF740000}"/>
    <cellStyle name="40% - Accent5 5 2 3 3 3" xfId="26266" xr:uid="{00000000-0005-0000-0000-0000C0740000}"/>
    <cellStyle name="40% - Accent5 5 2 3 4" xfId="11391" xr:uid="{00000000-0005-0000-0000-0000C1740000}"/>
    <cellStyle name="40% - Accent5 5 2 3 4 2" xfId="31223" xr:uid="{00000000-0005-0000-0000-0000C2740000}"/>
    <cellStyle name="40% - Accent5 5 2 3 5" xfId="21309" xr:uid="{00000000-0005-0000-0000-0000C3740000}"/>
    <cellStyle name="40% - Accent5 5 2 4" xfId="2854" xr:uid="{00000000-0005-0000-0000-0000C4740000}"/>
    <cellStyle name="40% - Accent5 5 2 4 2" xfId="7813" xr:uid="{00000000-0005-0000-0000-0000C5740000}"/>
    <cellStyle name="40% - Accent5 5 2 4 2 2" xfId="17727" xr:uid="{00000000-0005-0000-0000-0000C6740000}"/>
    <cellStyle name="40% - Accent5 5 2 4 2 2 2" xfId="37559" xr:uid="{00000000-0005-0000-0000-0000C7740000}"/>
    <cellStyle name="40% - Accent5 5 2 4 2 3" xfId="27645" xr:uid="{00000000-0005-0000-0000-0000C8740000}"/>
    <cellStyle name="40% - Accent5 5 2 4 3" xfId="12770" xr:uid="{00000000-0005-0000-0000-0000C9740000}"/>
    <cellStyle name="40% - Accent5 5 2 4 3 2" xfId="32602" xr:uid="{00000000-0005-0000-0000-0000CA740000}"/>
    <cellStyle name="40% - Accent5 5 2 4 4" xfId="22688" xr:uid="{00000000-0005-0000-0000-0000CB740000}"/>
    <cellStyle name="40% - Accent5 5 2 5" xfId="2189" xr:uid="{00000000-0005-0000-0000-0000CC740000}"/>
    <cellStyle name="40% - Accent5 5 2 5 2" xfId="7156" xr:uid="{00000000-0005-0000-0000-0000CD740000}"/>
    <cellStyle name="40% - Accent5 5 2 5 2 2" xfId="17070" xr:uid="{00000000-0005-0000-0000-0000CE740000}"/>
    <cellStyle name="40% - Accent5 5 2 5 2 2 2" xfId="36902" xr:uid="{00000000-0005-0000-0000-0000CF740000}"/>
    <cellStyle name="40% - Accent5 5 2 5 2 3" xfId="26988" xr:uid="{00000000-0005-0000-0000-0000D0740000}"/>
    <cellStyle name="40% - Accent5 5 2 5 3" xfId="12113" xr:uid="{00000000-0005-0000-0000-0000D1740000}"/>
    <cellStyle name="40% - Accent5 5 2 5 3 2" xfId="31945" xr:uid="{00000000-0005-0000-0000-0000D2740000}"/>
    <cellStyle name="40% - Accent5 5 2 5 4" xfId="22031" xr:uid="{00000000-0005-0000-0000-0000D3740000}"/>
    <cellStyle name="40% - Accent5 5 2 6" xfId="834" xr:uid="{00000000-0005-0000-0000-0000D4740000}"/>
    <cellStyle name="40% - Accent5 5 2 6 2" xfId="5811" xr:uid="{00000000-0005-0000-0000-0000D5740000}"/>
    <cellStyle name="40% - Accent5 5 2 6 2 2" xfId="15725" xr:uid="{00000000-0005-0000-0000-0000D6740000}"/>
    <cellStyle name="40% - Accent5 5 2 6 2 2 2" xfId="35557" xr:uid="{00000000-0005-0000-0000-0000D7740000}"/>
    <cellStyle name="40% - Accent5 5 2 6 2 3" xfId="25643" xr:uid="{00000000-0005-0000-0000-0000D8740000}"/>
    <cellStyle name="40% - Accent5 5 2 6 3" xfId="10768" xr:uid="{00000000-0005-0000-0000-0000D9740000}"/>
    <cellStyle name="40% - Accent5 5 2 6 3 2" xfId="30600" xr:uid="{00000000-0005-0000-0000-0000DA740000}"/>
    <cellStyle name="40% - Accent5 5 2 6 4" xfId="20686" xr:uid="{00000000-0005-0000-0000-0000DB740000}"/>
    <cellStyle name="40% - Accent5 5 2 7" xfId="4136" xr:uid="{00000000-0005-0000-0000-0000DC740000}"/>
    <cellStyle name="40% - Accent5 5 2 7 2" xfId="9093" xr:uid="{00000000-0005-0000-0000-0000DD740000}"/>
    <cellStyle name="40% - Accent5 5 2 7 2 2" xfId="19007" xr:uid="{00000000-0005-0000-0000-0000DE740000}"/>
    <cellStyle name="40% - Accent5 5 2 7 2 2 2" xfId="38839" xr:uid="{00000000-0005-0000-0000-0000DF740000}"/>
    <cellStyle name="40% - Accent5 5 2 7 2 3" xfId="28925" xr:uid="{00000000-0005-0000-0000-0000E0740000}"/>
    <cellStyle name="40% - Accent5 5 2 7 3" xfId="14050" xr:uid="{00000000-0005-0000-0000-0000E1740000}"/>
    <cellStyle name="40% - Accent5 5 2 7 3 2" xfId="33882" xr:uid="{00000000-0005-0000-0000-0000E2740000}"/>
    <cellStyle name="40% - Accent5 5 2 7 4" xfId="23968" xr:uid="{00000000-0005-0000-0000-0000E3740000}"/>
    <cellStyle name="40% - Accent5 5 2 8" xfId="4694" xr:uid="{00000000-0005-0000-0000-0000E4740000}"/>
    <cellStyle name="40% - Accent5 5 2 8 2" xfId="9651" xr:uid="{00000000-0005-0000-0000-0000E5740000}"/>
    <cellStyle name="40% - Accent5 5 2 8 2 2" xfId="19565" xr:uid="{00000000-0005-0000-0000-0000E6740000}"/>
    <cellStyle name="40% - Accent5 5 2 8 2 2 2" xfId="39397" xr:uid="{00000000-0005-0000-0000-0000E7740000}"/>
    <cellStyle name="40% - Accent5 5 2 8 2 3" xfId="29483" xr:uid="{00000000-0005-0000-0000-0000E8740000}"/>
    <cellStyle name="40% - Accent5 5 2 8 3" xfId="14608" xr:uid="{00000000-0005-0000-0000-0000E9740000}"/>
    <cellStyle name="40% - Accent5 5 2 8 3 2" xfId="34440" xr:uid="{00000000-0005-0000-0000-0000EA740000}"/>
    <cellStyle name="40% - Accent5 5 2 8 4" xfId="24526" xr:uid="{00000000-0005-0000-0000-0000EB740000}"/>
    <cellStyle name="40% - Accent5 5 2 9" xfId="5252" xr:uid="{00000000-0005-0000-0000-0000EC740000}"/>
    <cellStyle name="40% - Accent5 5 2 9 2" xfId="15166" xr:uid="{00000000-0005-0000-0000-0000ED740000}"/>
    <cellStyle name="40% - Accent5 5 2 9 2 2" xfId="34998" xr:uid="{00000000-0005-0000-0000-0000EE740000}"/>
    <cellStyle name="40% - Accent5 5 2 9 3" xfId="25084" xr:uid="{00000000-0005-0000-0000-0000EF740000}"/>
    <cellStyle name="40% - Accent5 5 3" xfId="414" xr:uid="{00000000-0005-0000-0000-0000F0740000}"/>
    <cellStyle name="40% - Accent5 5 3 10" xfId="20267" xr:uid="{00000000-0005-0000-0000-0000F1740000}"/>
    <cellStyle name="40% - Accent5 5 3 2" xfId="1645" xr:uid="{00000000-0005-0000-0000-0000F2740000}"/>
    <cellStyle name="40% - Accent5 5 3 2 2" xfId="3658" xr:uid="{00000000-0005-0000-0000-0000F3740000}"/>
    <cellStyle name="40% - Accent5 5 3 2 2 2" xfId="8615" xr:uid="{00000000-0005-0000-0000-0000F4740000}"/>
    <cellStyle name="40% - Accent5 5 3 2 2 2 2" xfId="18529" xr:uid="{00000000-0005-0000-0000-0000F5740000}"/>
    <cellStyle name="40% - Accent5 5 3 2 2 2 2 2" xfId="38361" xr:uid="{00000000-0005-0000-0000-0000F6740000}"/>
    <cellStyle name="40% - Accent5 5 3 2 2 2 3" xfId="28447" xr:uid="{00000000-0005-0000-0000-0000F7740000}"/>
    <cellStyle name="40% - Accent5 5 3 2 2 3" xfId="13572" xr:uid="{00000000-0005-0000-0000-0000F8740000}"/>
    <cellStyle name="40% - Accent5 5 3 2 2 3 2" xfId="33404" xr:uid="{00000000-0005-0000-0000-0000F9740000}"/>
    <cellStyle name="40% - Accent5 5 3 2 2 4" xfId="23490" xr:uid="{00000000-0005-0000-0000-0000FA740000}"/>
    <cellStyle name="40% - Accent5 5 3 2 3" xfId="6613" xr:uid="{00000000-0005-0000-0000-0000FB740000}"/>
    <cellStyle name="40% - Accent5 5 3 2 3 2" xfId="16527" xr:uid="{00000000-0005-0000-0000-0000FC740000}"/>
    <cellStyle name="40% - Accent5 5 3 2 3 2 2" xfId="36359" xr:uid="{00000000-0005-0000-0000-0000FD740000}"/>
    <cellStyle name="40% - Accent5 5 3 2 3 3" xfId="26445" xr:uid="{00000000-0005-0000-0000-0000FE740000}"/>
    <cellStyle name="40% - Accent5 5 3 2 4" xfId="11570" xr:uid="{00000000-0005-0000-0000-0000FF740000}"/>
    <cellStyle name="40% - Accent5 5 3 2 4 2" xfId="31402" xr:uid="{00000000-0005-0000-0000-000000750000}"/>
    <cellStyle name="40% - Accent5 5 3 2 5" xfId="21488" xr:uid="{00000000-0005-0000-0000-000001750000}"/>
    <cellStyle name="40% - Accent5 5 3 3" xfId="2996" xr:uid="{00000000-0005-0000-0000-000002750000}"/>
    <cellStyle name="40% - Accent5 5 3 3 2" xfId="7953" xr:uid="{00000000-0005-0000-0000-000003750000}"/>
    <cellStyle name="40% - Accent5 5 3 3 2 2" xfId="17867" xr:uid="{00000000-0005-0000-0000-000004750000}"/>
    <cellStyle name="40% - Accent5 5 3 3 2 2 2" xfId="37699" xr:uid="{00000000-0005-0000-0000-000005750000}"/>
    <cellStyle name="40% - Accent5 5 3 3 2 3" xfId="27785" xr:uid="{00000000-0005-0000-0000-000006750000}"/>
    <cellStyle name="40% - Accent5 5 3 3 3" xfId="12910" xr:uid="{00000000-0005-0000-0000-000007750000}"/>
    <cellStyle name="40% - Accent5 5 3 3 3 2" xfId="32742" xr:uid="{00000000-0005-0000-0000-000008750000}"/>
    <cellStyle name="40% - Accent5 5 3 3 4" xfId="22828" xr:uid="{00000000-0005-0000-0000-000009750000}"/>
    <cellStyle name="40% - Accent5 5 3 4" xfId="2368" xr:uid="{00000000-0005-0000-0000-00000A750000}"/>
    <cellStyle name="40% - Accent5 5 3 4 2" xfId="7335" xr:uid="{00000000-0005-0000-0000-00000B750000}"/>
    <cellStyle name="40% - Accent5 5 3 4 2 2" xfId="17249" xr:uid="{00000000-0005-0000-0000-00000C750000}"/>
    <cellStyle name="40% - Accent5 5 3 4 2 2 2" xfId="37081" xr:uid="{00000000-0005-0000-0000-00000D750000}"/>
    <cellStyle name="40% - Accent5 5 3 4 2 3" xfId="27167" xr:uid="{00000000-0005-0000-0000-00000E750000}"/>
    <cellStyle name="40% - Accent5 5 3 4 3" xfId="12292" xr:uid="{00000000-0005-0000-0000-00000F750000}"/>
    <cellStyle name="40% - Accent5 5 3 4 3 2" xfId="32124" xr:uid="{00000000-0005-0000-0000-000010750000}"/>
    <cellStyle name="40% - Accent5 5 3 4 4" xfId="22210" xr:uid="{00000000-0005-0000-0000-000011750000}"/>
    <cellStyle name="40% - Accent5 5 3 5" xfId="975" xr:uid="{00000000-0005-0000-0000-000012750000}"/>
    <cellStyle name="40% - Accent5 5 3 5 2" xfId="5951" xr:uid="{00000000-0005-0000-0000-000013750000}"/>
    <cellStyle name="40% - Accent5 5 3 5 2 2" xfId="15865" xr:uid="{00000000-0005-0000-0000-000014750000}"/>
    <cellStyle name="40% - Accent5 5 3 5 2 2 2" xfId="35697" xr:uid="{00000000-0005-0000-0000-000015750000}"/>
    <cellStyle name="40% - Accent5 5 3 5 2 3" xfId="25783" xr:uid="{00000000-0005-0000-0000-000016750000}"/>
    <cellStyle name="40% - Accent5 5 3 5 3" xfId="10908" xr:uid="{00000000-0005-0000-0000-000017750000}"/>
    <cellStyle name="40% - Accent5 5 3 5 3 2" xfId="30740" xr:uid="{00000000-0005-0000-0000-000018750000}"/>
    <cellStyle name="40% - Accent5 5 3 5 4" xfId="20826" xr:uid="{00000000-0005-0000-0000-000019750000}"/>
    <cellStyle name="40% - Accent5 5 3 6" xfId="4276" xr:uid="{00000000-0005-0000-0000-00001A750000}"/>
    <cellStyle name="40% - Accent5 5 3 6 2" xfId="9233" xr:uid="{00000000-0005-0000-0000-00001B750000}"/>
    <cellStyle name="40% - Accent5 5 3 6 2 2" xfId="19147" xr:uid="{00000000-0005-0000-0000-00001C750000}"/>
    <cellStyle name="40% - Accent5 5 3 6 2 2 2" xfId="38979" xr:uid="{00000000-0005-0000-0000-00001D750000}"/>
    <cellStyle name="40% - Accent5 5 3 6 2 3" xfId="29065" xr:uid="{00000000-0005-0000-0000-00001E750000}"/>
    <cellStyle name="40% - Accent5 5 3 6 3" xfId="14190" xr:uid="{00000000-0005-0000-0000-00001F750000}"/>
    <cellStyle name="40% - Accent5 5 3 6 3 2" xfId="34022" xr:uid="{00000000-0005-0000-0000-000020750000}"/>
    <cellStyle name="40% - Accent5 5 3 6 4" xfId="24108" xr:uid="{00000000-0005-0000-0000-000021750000}"/>
    <cellStyle name="40% - Accent5 5 3 7" xfId="4834" xr:uid="{00000000-0005-0000-0000-000022750000}"/>
    <cellStyle name="40% - Accent5 5 3 7 2" xfId="9791" xr:uid="{00000000-0005-0000-0000-000023750000}"/>
    <cellStyle name="40% - Accent5 5 3 7 2 2" xfId="19705" xr:uid="{00000000-0005-0000-0000-000024750000}"/>
    <cellStyle name="40% - Accent5 5 3 7 2 2 2" xfId="39537" xr:uid="{00000000-0005-0000-0000-000025750000}"/>
    <cellStyle name="40% - Accent5 5 3 7 2 3" xfId="29623" xr:uid="{00000000-0005-0000-0000-000026750000}"/>
    <cellStyle name="40% - Accent5 5 3 7 3" xfId="14748" xr:uid="{00000000-0005-0000-0000-000027750000}"/>
    <cellStyle name="40% - Accent5 5 3 7 3 2" xfId="34580" xr:uid="{00000000-0005-0000-0000-000028750000}"/>
    <cellStyle name="40% - Accent5 5 3 7 4" xfId="24666" xr:uid="{00000000-0005-0000-0000-000029750000}"/>
    <cellStyle name="40% - Accent5 5 3 8" xfId="5392" xr:uid="{00000000-0005-0000-0000-00002A750000}"/>
    <cellStyle name="40% - Accent5 5 3 8 2" xfId="15306" xr:uid="{00000000-0005-0000-0000-00002B750000}"/>
    <cellStyle name="40% - Accent5 5 3 8 2 2" xfId="35138" xr:uid="{00000000-0005-0000-0000-00002C750000}"/>
    <cellStyle name="40% - Accent5 5 3 8 3" xfId="25224" xr:uid="{00000000-0005-0000-0000-00002D750000}"/>
    <cellStyle name="40% - Accent5 5 3 9" xfId="10349" xr:uid="{00000000-0005-0000-0000-00002E750000}"/>
    <cellStyle name="40% - Accent5 5 3 9 2" xfId="30181" xr:uid="{00000000-0005-0000-0000-00002F750000}"/>
    <cellStyle name="40% - Accent5 5 4" xfId="1286" xr:uid="{00000000-0005-0000-0000-000030750000}"/>
    <cellStyle name="40% - Accent5 5 4 2" xfId="3299" xr:uid="{00000000-0005-0000-0000-000031750000}"/>
    <cellStyle name="40% - Accent5 5 4 2 2" xfId="8256" xr:uid="{00000000-0005-0000-0000-000032750000}"/>
    <cellStyle name="40% - Accent5 5 4 2 2 2" xfId="18170" xr:uid="{00000000-0005-0000-0000-000033750000}"/>
    <cellStyle name="40% - Accent5 5 4 2 2 2 2" xfId="38002" xr:uid="{00000000-0005-0000-0000-000034750000}"/>
    <cellStyle name="40% - Accent5 5 4 2 2 3" xfId="28088" xr:uid="{00000000-0005-0000-0000-000035750000}"/>
    <cellStyle name="40% - Accent5 5 4 2 3" xfId="13213" xr:uid="{00000000-0005-0000-0000-000036750000}"/>
    <cellStyle name="40% - Accent5 5 4 2 3 2" xfId="33045" xr:uid="{00000000-0005-0000-0000-000037750000}"/>
    <cellStyle name="40% - Accent5 5 4 2 4" xfId="23131" xr:uid="{00000000-0005-0000-0000-000038750000}"/>
    <cellStyle name="40% - Accent5 5 4 3" xfId="6254" xr:uid="{00000000-0005-0000-0000-000039750000}"/>
    <cellStyle name="40% - Accent5 5 4 3 2" xfId="16168" xr:uid="{00000000-0005-0000-0000-00003A750000}"/>
    <cellStyle name="40% - Accent5 5 4 3 2 2" xfId="36000" xr:uid="{00000000-0005-0000-0000-00003B750000}"/>
    <cellStyle name="40% - Accent5 5 4 3 3" xfId="26086" xr:uid="{00000000-0005-0000-0000-00003C750000}"/>
    <cellStyle name="40% - Accent5 5 4 4" xfId="11211" xr:uid="{00000000-0005-0000-0000-00003D750000}"/>
    <cellStyle name="40% - Accent5 5 4 4 2" xfId="31043" xr:uid="{00000000-0005-0000-0000-00003E750000}"/>
    <cellStyle name="40% - Accent5 5 4 5" xfId="21129" xr:uid="{00000000-0005-0000-0000-00003F750000}"/>
    <cellStyle name="40% - Accent5 5 5" xfId="2714" xr:uid="{00000000-0005-0000-0000-000040750000}"/>
    <cellStyle name="40% - Accent5 5 5 2" xfId="7674" xr:uid="{00000000-0005-0000-0000-000041750000}"/>
    <cellStyle name="40% - Accent5 5 5 2 2" xfId="17588" xr:uid="{00000000-0005-0000-0000-000042750000}"/>
    <cellStyle name="40% - Accent5 5 5 2 2 2" xfId="37420" xr:uid="{00000000-0005-0000-0000-000043750000}"/>
    <cellStyle name="40% - Accent5 5 5 2 3" xfId="27506" xr:uid="{00000000-0005-0000-0000-000044750000}"/>
    <cellStyle name="40% - Accent5 5 5 3" xfId="12631" xr:uid="{00000000-0005-0000-0000-000045750000}"/>
    <cellStyle name="40% - Accent5 5 5 3 2" xfId="32463" xr:uid="{00000000-0005-0000-0000-000046750000}"/>
    <cellStyle name="40% - Accent5 5 5 4" xfId="22549" xr:uid="{00000000-0005-0000-0000-000047750000}"/>
    <cellStyle name="40% - Accent5 5 6" xfId="2009" xr:uid="{00000000-0005-0000-0000-000048750000}"/>
    <cellStyle name="40% - Accent5 5 6 2" xfId="6976" xr:uid="{00000000-0005-0000-0000-000049750000}"/>
    <cellStyle name="40% - Accent5 5 6 2 2" xfId="16890" xr:uid="{00000000-0005-0000-0000-00004A750000}"/>
    <cellStyle name="40% - Accent5 5 6 2 2 2" xfId="36722" xr:uid="{00000000-0005-0000-0000-00004B750000}"/>
    <cellStyle name="40% - Accent5 5 6 2 3" xfId="26808" xr:uid="{00000000-0005-0000-0000-00004C750000}"/>
    <cellStyle name="40% - Accent5 5 6 3" xfId="11933" xr:uid="{00000000-0005-0000-0000-00004D750000}"/>
    <cellStyle name="40% - Accent5 5 6 3 2" xfId="31765" xr:uid="{00000000-0005-0000-0000-00004E750000}"/>
    <cellStyle name="40% - Accent5 5 6 4" xfId="21851" xr:uid="{00000000-0005-0000-0000-00004F750000}"/>
    <cellStyle name="40% - Accent5 5 7" xfId="695" xr:uid="{00000000-0005-0000-0000-000050750000}"/>
    <cellStyle name="40% - Accent5 5 7 2" xfId="5672" xr:uid="{00000000-0005-0000-0000-000051750000}"/>
    <cellStyle name="40% - Accent5 5 7 2 2" xfId="15586" xr:uid="{00000000-0005-0000-0000-000052750000}"/>
    <cellStyle name="40% - Accent5 5 7 2 2 2" xfId="35418" xr:uid="{00000000-0005-0000-0000-000053750000}"/>
    <cellStyle name="40% - Accent5 5 7 2 3" xfId="25504" xr:uid="{00000000-0005-0000-0000-000054750000}"/>
    <cellStyle name="40% - Accent5 5 7 3" xfId="10629" xr:uid="{00000000-0005-0000-0000-000055750000}"/>
    <cellStyle name="40% - Accent5 5 7 3 2" xfId="30461" xr:uid="{00000000-0005-0000-0000-000056750000}"/>
    <cellStyle name="40% - Accent5 5 7 4" xfId="20547" xr:uid="{00000000-0005-0000-0000-000057750000}"/>
    <cellStyle name="40% - Accent5 5 8" xfId="3997" xr:uid="{00000000-0005-0000-0000-000058750000}"/>
    <cellStyle name="40% - Accent5 5 8 2" xfId="8954" xr:uid="{00000000-0005-0000-0000-000059750000}"/>
    <cellStyle name="40% - Accent5 5 8 2 2" xfId="18868" xr:uid="{00000000-0005-0000-0000-00005A750000}"/>
    <cellStyle name="40% - Accent5 5 8 2 2 2" xfId="38700" xr:uid="{00000000-0005-0000-0000-00005B750000}"/>
    <cellStyle name="40% - Accent5 5 8 2 3" xfId="28786" xr:uid="{00000000-0005-0000-0000-00005C750000}"/>
    <cellStyle name="40% - Accent5 5 8 3" xfId="13911" xr:uid="{00000000-0005-0000-0000-00005D750000}"/>
    <cellStyle name="40% - Accent5 5 8 3 2" xfId="33743" xr:uid="{00000000-0005-0000-0000-00005E750000}"/>
    <cellStyle name="40% - Accent5 5 8 4" xfId="23829" xr:uid="{00000000-0005-0000-0000-00005F750000}"/>
    <cellStyle name="40% - Accent5 5 9" xfId="4555" xr:uid="{00000000-0005-0000-0000-000060750000}"/>
    <cellStyle name="40% - Accent5 5 9 2" xfId="9512" xr:uid="{00000000-0005-0000-0000-000061750000}"/>
    <cellStyle name="40% - Accent5 5 9 2 2" xfId="19426" xr:uid="{00000000-0005-0000-0000-000062750000}"/>
    <cellStyle name="40% - Accent5 5 9 2 2 2" xfId="39258" xr:uid="{00000000-0005-0000-0000-000063750000}"/>
    <cellStyle name="40% - Accent5 5 9 2 3" xfId="29344" xr:uid="{00000000-0005-0000-0000-000064750000}"/>
    <cellStyle name="40% - Accent5 5 9 3" xfId="14469" xr:uid="{00000000-0005-0000-0000-000065750000}"/>
    <cellStyle name="40% - Accent5 5 9 3 2" xfId="34301" xr:uid="{00000000-0005-0000-0000-000066750000}"/>
    <cellStyle name="40% - Accent5 5 9 4" xfId="24387" xr:uid="{00000000-0005-0000-0000-000067750000}"/>
    <cellStyle name="40% - Accent5 6" xfId="205" xr:uid="{00000000-0005-0000-0000-000068750000}"/>
    <cellStyle name="40% - Accent5 6 10" xfId="10143" xr:uid="{00000000-0005-0000-0000-000069750000}"/>
    <cellStyle name="40% - Accent5 6 10 2" xfId="29975" xr:uid="{00000000-0005-0000-0000-00006A750000}"/>
    <cellStyle name="40% - Accent5 6 11" xfId="20061" xr:uid="{00000000-0005-0000-0000-00006B750000}"/>
    <cellStyle name="40% - Accent5 6 2" xfId="487" xr:uid="{00000000-0005-0000-0000-00006C750000}"/>
    <cellStyle name="40% - Accent5 6 2 10" xfId="20340" xr:uid="{00000000-0005-0000-0000-00006D750000}"/>
    <cellStyle name="40% - Accent5 6 2 2" xfId="1735" xr:uid="{00000000-0005-0000-0000-00006E750000}"/>
    <cellStyle name="40% - Accent5 6 2 2 2" xfId="3748" xr:uid="{00000000-0005-0000-0000-00006F750000}"/>
    <cellStyle name="40% - Accent5 6 2 2 2 2" xfId="8705" xr:uid="{00000000-0005-0000-0000-000070750000}"/>
    <cellStyle name="40% - Accent5 6 2 2 2 2 2" xfId="18619" xr:uid="{00000000-0005-0000-0000-000071750000}"/>
    <cellStyle name="40% - Accent5 6 2 2 2 2 2 2" xfId="38451" xr:uid="{00000000-0005-0000-0000-000072750000}"/>
    <cellStyle name="40% - Accent5 6 2 2 2 2 3" xfId="28537" xr:uid="{00000000-0005-0000-0000-000073750000}"/>
    <cellStyle name="40% - Accent5 6 2 2 2 3" xfId="13662" xr:uid="{00000000-0005-0000-0000-000074750000}"/>
    <cellStyle name="40% - Accent5 6 2 2 2 3 2" xfId="33494" xr:uid="{00000000-0005-0000-0000-000075750000}"/>
    <cellStyle name="40% - Accent5 6 2 2 2 4" xfId="23580" xr:uid="{00000000-0005-0000-0000-000076750000}"/>
    <cellStyle name="40% - Accent5 6 2 2 3" xfId="6703" xr:uid="{00000000-0005-0000-0000-000077750000}"/>
    <cellStyle name="40% - Accent5 6 2 2 3 2" xfId="16617" xr:uid="{00000000-0005-0000-0000-000078750000}"/>
    <cellStyle name="40% - Accent5 6 2 2 3 2 2" xfId="36449" xr:uid="{00000000-0005-0000-0000-000079750000}"/>
    <cellStyle name="40% - Accent5 6 2 2 3 3" xfId="26535" xr:uid="{00000000-0005-0000-0000-00007A750000}"/>
    <cellStyle name="40% - Accent5 6 2 2 4" xfId="11660" xr:uid="{00000000-0005-0000-0000-00007B750000}"/>
    <cellStyle name="40% - Accent5 6 2 2 4 2" xfId="31492" xr:uid="{00000000-0005-0000-0000-00007C750000}"/>
    <cellStyle name="40% - Accent5 6 2 2 5" xfId="21578" xr:uid="{00000000-0005-0000-0000-00007D750000}"/>
    <cellStyle name="40% - Accent5 6 2 3" xfId="3069" xr:uid="{00000000-0005-0000-0000-00007E750000}"/>
    <cellStyle name="40% - Accent5 6 2 3 2" xfId="8026" xr:uid="{00000000-0005-0000-0000-00007F750000}"/>
    <cellStyle name="40% - Accent5 6 2 3 2 2" xfId="17940" xr:uid="{00000000-0005-0000-0000-000080750000}"/>
    <cellStyle name="40% - Accent5 6 2 3 2 2 2" xfId="37772" xr:uid="{00000000-0005-0000-0000-000081750000}"/>
    <cellStyle name="40% - Accent5 6 2 3 2 3" xfId="27858" xr:uid="{00000000-0005-0000-0000-000082750000}"/>
    <cellStyle name="40% - Accent5 6 2 3 3" xfId="12983" xr:uid="{00000000-0005-0000-0000-000083750000}"/>
    <cellStyle name="40% - Accent5 6 2 3 3 2" xfId="32815" xr:uid="{00000000-0005-0000-0000-000084750000}"/>
    <cellStyle name="40% - Accent5 6 2 3 4" xfId="22901" xr:uid="{00000000-0005-0000-0000-000085750000}"/>
    <cellStyle name="40% - Accent5 6 2 4" xfId="2458" xr:uid="{00000000-0005-0000-0000-000086750000}"/>
    <cellStyle name="40% - Accent5 6 2 4 2" xfId="7425" xr:uid="{00000000-0005-0000-0000-000087750000}"/>
    <cellStyle name="40% - Accent5 6 2 4 2 2" xfId="17339" xr:uid="{00000000-0005-0000-0000-000088750000}"/>
    <cellStyle name="40% - Accent5 6 2 4 2 2 2" xfId="37171" xr:uid="{00000000-0005-0000-0000-000089750000}"/>
    <cellStyle name="40% - Accent5 6 2 4 2 3" xfId="27257" xr:uid="{00000000-0005-0000-0000-00008A750000}"/>
    <cellStyle name="40% - Accent5 6 2 4 3" xfId="12382" xr:uid="{00000000-0005-0000-0000-00008B750000}"/>
    <cellStyle name="40% - Accent5 6 2 4 3 2" xfId="32214" xr:uid="{00000000-0005-0000-0000-00008C750000}"/>
    <cellStyle name="40% - Accent5 6 2 4 4" xfId="22300" xr:uid="{00000000-0005-0000-0000-00008D750000}"/>
    <cellStyle name="40% - Accent5 6 2 5" xfId="1048" xr:uid="{00000000-0005-0000-0000-00008E750000}"/>
    <cellStyle name="40% - Accent5 6 2 5 2" xfId="6024" xr:uid="{00000000-0005-0000-0000-00008F750000}"/>
    <cellStyle name="40% - Accent5 6 2 5 2 2" xfId="15938" xr:uid="{00000000-0005-0000-0000-000090750000}"/>
    <cellStyle name="40% - Accent5 6 2 5 2 2 2" xfId="35770" xr:uid="{00000000-0005-0000-0000-000091750000}"/>
    <cellStyle name="40% - Accent5 6 2 5 2 3" xfId="25856" xr:uid="{00000000-0005-0000-0000-000092750000}"/>
    <cellStyle name="40% - Accent5 6 2 5 3" xfId="10981" xr:uid="{00000000-0005-0000-0000-000093750000}"/>
    <cellStyle name="40% - Accent5 6 2 5 3 2" xfId="30813" xr:uid="{00000000-0005-0000-0000-000094750000}"/>
    <cellStyle name="40% - Accent5 6 2 5 4" xfId="20899" xr:uid="{00000000-0005-0000-0000-000095750000}"/>
    <cellStyle name="40% - Accent5 6 2 6" xfId="4349" xr:uid="{00000000-0005-0000-0000-000096750000}"/>
    <cellStyle name="40% - Accent5 6 2 6 2" xfId="9306" xr:uid="{00000000-0005-0000-0000-000097750000}"/>
    <cellStyle name="40% - Accent5 6 2 6 2 2" xfId="19220" xr:uid="{00000000-0005-0000-0000-000098750000}"/>
    <cellStyle name="40% - Accent5 6 2 6 2 2 2" xfId="39052" xr:uid="{00000000-0005-0000-0000-000099750000}"/>
    <cellStyle name="40% - Accent5 6 2 6 2 3" xfId="29138" xr:uid="{00000000-0005-0000-0000-00009A750000}"/>
    <cellStyle name="40% - Accent5 6 2 6 3" xfId="14263" xr:uid="{00000000-0005-0000-0000-00009B750000}"/>
    <cellStyle name="40% - Accent5 6 2 6 3 2" xfId="34095" xr:uid="{00000000-0005-0000-0000-00009C750000}"/>
    <cellStyle name="40% - Accent5 6 2 6 4" xfId="24181" xr:uid="{00000000-0005-0000-0000-00009D750000}"/>
    <cellStyle name="40% - Accent5 6 2 7" xfId="4907" xr:uid="{00000000-0005-0000-0000-00009E750000}"/>
    <cellStyle name="40% - Accent5 6 2 7 2" xfId="9864" xr:uid="{00000000-0005-0000-0000-00009F750000}"/>
    <cellStyle name="40% - Accent5 6 2 7 2 2" xfId="19778" xr:uid="{00000000-0005-0000-0000-0000A0750000}"/>
    <cellStyle name="40% - Accent5 6 2 7 2 2 2" xfId="39610" xr:uid="{00000000-0005-0000-0000-0000A1750000}"/>
    <cellStyle name="40% - Accent5 6 2 7 2 3" xfId="29696" xr:uid="{00000000-0005-0000-0000-0000A2750000}"/>
    <cellStyle name="40% - Accent5 6 2 7 3" xfId="14821" xr:uid="{00000000-0005-0000-0000-0000A3750000}"/>
    <cellStyle name="40% - Accent5 6 2 7 3 2" xfId="34653" xr:uid="{00000000-0005-0000-0000-0000A4750000}"/>
    <cellStyle name="40% - Accent5 6 2 7 4" xfId="24739" xr:uid="{00000000-0005-0000-0000-0000A5750000}"/>
    <cellStyle name="40% - Accent5 6 2 8" xfId="5465" xr:uid="{00000000-0005-0000-0000-0000A6750000}"/>
    <cellStyle name="40% - Accent5 6 2 8 2" xfId="15379" xr:uid="{00000000-0005-0000-0000-0000A7750000}"/>
    <cellStyle name="40% - Accent5 6 2 8 2 2" xfId="35211" xr:uid="{00000000-0005-0000-0000-0000A8750000}"/>
    <cellStyle name="40% - Accent5 6 2 8 3" xfId="25297" xr:uid="{00000000-0005-0000-0000-0000A9750000}"/>
    <cellStyle name="40% - Accent5 6 2 9" xfId="10422" xr:uid="{00000000-0005-0000-0000-0000AA750000}"/>
    <cellStyle name="40% - Accent5 6 2 9 2" xfId="30254" xr:uid="{00000000-0005-0000-0000-0000AB750000}"/>
    <cellStyle name="40% - Accent5 6 3" xfId="1376" xr:uid="{00000000-0005-0000-0000-0000AC750000}"/>
    <cellStyle name="40% - Accent5 6 3 2" xfId="3389" xr:uid="{00000000-0005-0000-0000-0000AD750000}"/>
    <cellStyle name="40% - Accent5 6 3 2 2" xfId="8346" xr:uid="{00000000-0005-0000-0000-0000AE750000}"/>
    <cellStyle name="40% - Accent5 6 3 2 2 2" xfId="18260" xr:uid="{00000000-0005-0000-0000-0000AF750000}"/>
    <cellStyle name="40% - Accent5 6 3 2 2 2 2" xfId="38092" xr:uid="{00000000-0005-0000-0000-0000B0750000}"/>
    <cellStyle name="40% - Accent5 6 3 2 2 3" xfId="28178" xr:uid="{00000000-0005-0000-0000-0000B1750000}"/>
    <cellStyle name="40% - Accent5 6 3 2 3" xfId="13303" xr:uid="{00000000-0005-0000-0000-0000B2750000}"/>
    <cellStyle name="40% - Accent5 6 3 2 3 2" xfId="33135" xr:uid="{00000000-0005-0000-0000-0000B3750000}"/>
    <cellStyle name="40% - Accent5 6 3 2 4" xfId="23221" xr:uid="{00000000-0005-0000-0000-0000B4750000}"/>
    <cellStyle name="40% - Accent5 6 3 3" xfId="6344" xr:uid="{00000000-0005-0000-0000-0000B5750000}"/>
    <cellStyle name="40% - Accent5 6 3 3 2" xfId="16258" xr:uid="{00000000-0005-0000-0000-0000B6750000}"/>
    <cellStyle name="40% - Accent5 6 3 3 2 2" xfId="36090" xr:uid="{00000000-0005-0000-0000-0000B7750000}"/>
    <cellStyle name="40% - Accent5 6 3 3 3" xfId="26176" xr:uid="{00000000-0005-0000-0000-0000B8750000}"/>
    <cellStyle name="40% - Accent5 6 3 4" xfId="11301" xr:uid="{00000000-0005-0000-0000-0000B9750000}"/>
    <cellStyle name="40% - Accent5 6 3 4 2" xfId="31133" xr:uid="{00000000-0005-0000-0000-0000BA750000}"/>
    <cellStyle name="40% - Accent5 6 3 5" xfId="21219" xr:uid="{00000000-0005-0000-0000-0000BB750000}"/>
    <cellStyle name="40% - Accent5 6 4" xfId="2788" xr:uid="{00000000-0005-0000-0000-0000BC750000}"/>
    <cellStyle name="40% - Accent5 6 4 2" xfId="7747" xr:uid="{00000000-0005-0000-0000-0000BD750000}"/>
    <cellStyle name="40% - Accent5 6 4 2 2" xfId="17661" xr:uid="{00000000-0005-0000-0000-0000BE750000}"/>
    <cellStyle name="40% - Accent5 6 4 2 2 2" xfId="37493" xr:uid="{00000000-0005-0000-0000-0000BF750000}"/>
    <cellStyle name="40% - Accent5 6 4 2 3" xfId="27579" xr:uid="{00000000-0005-0000-0000-0000C0750000}"/>
    <cellStyle name="40% - Accent5 6 4 3" xfId="12704" xr:uid="{00000000-0005-0000-0000-0000C1750000}"/>
    <cellStyle name="40% - Accent5 6 4 3 2" xfId="32536" xr:uid="{00000000-0005-0000-0000-0000C2750000}"/>
    <cellStyle name="40% - Accent5 6 4 4" xfId="22622" xr:uid="{00000000-0005-0000-0000-0000C3750000}"/>
    <cellStyle name="40% - Accent5 6 5" xfId="2099" xr:uid="{00000000-0005-0000-0000-0000C4750000}"/>
    <cellStyle name="40% - Accent5 6 5 2" xfId="7066" xr:uid="{00000000-0005-0000-0000-0000C5750000}"/>
    <cellStyle name="40% - Accent5 6 5 2 2" xfId="16980" xr:uid="{00000000-0005-0000-0000-0000C6750000}"/>
    <cellStyle name="40% - Accent5 6 5 2 2 2" xfId="36812" xr:uid="{00000000-0005-0000-0000-0000C7750000}"/>
    <cellStyle name="40% - Accent5 6 5 2 3" xfId="26898" xr:uid="{00000000-0005-0000-0000-0000C8750000}"/>
    <cellStyle name="40% - Accent5 6 5 3" xfId="12023" xr:uid="{00000000-0005-0000-0000-0000C9750000}"/>
    <cellStyle name="40% - Accent5 6 5 3 2" xfId="31855" xr:uid="{00000000-0005-0000-0000-0000CA750000}"/>
    <cellStyle name="40% - Accent5 6 5 4" xfId="21941" xr:uid="{00000000-0005-0000-0000-0000CB750000}"/>
    <cellStyle name="40% - Accent5 6 6" xfId="768" xr:uid="{00000000-0005-0000-0000-0000CC750000}"/>
    <cellStyle name="40% - Accent5 6 6 2" xfId="5745" xr:uid="{00000000-0005-0000-0000-0000CD750000}"/>
    <cellStyle name="40% - Accent5 6 6 2 2" xfId="15659" xr:uid="{00000000-0005-0000-0000-0000CE750000}"/>
    <cellStyle name="40% - Accent5 6 6 2 2 2" xfId="35491" xr:uid="{00000000-0005-0000-0000-0000CF750000}"/>
    <cellStyle name="40% - Accent5 6 6 2 3" xfId="25577" xr:uid="{00000000-0005-0000-0000-0000D0750000}"/>
    <cellStyle name="40% - Accent5 6 6 3" xfId="10702" xr:uid="{00000000-0005-0000-0000-0000D1750000}"/>
    <cellStyle name="40% - Accent5 6 6 3 2" xfId="30534" xr:uid="{00000000-0005-0000-0000-0000D2750000}"/>
    <cellStyle name="40% - Accent5 6 6 4" xfId="20620" xr:uid="{00000000-0005-0000-0000-0000D3750000}"/>
    <cellStyle name="40% - Accent5 6 7" xfId="4070" xr:uid="{00000000-0005-0000-0000-0000D4750000}"/>
    <cellStyle name="40% - Accent5 6 7 2" xfId="9027" xr:uid="{00000000-0005-0000-0000-0000D5750000}"/>
    <cellStyle name="40% - Accent5 6 7 2 2" xfId="18941" xr:uid="{00000000-0005-0000-0000-0000D6750000}"/>
    <cellStyle name="40% - Accent5 6 7 2 2 2" xfId="38773" xr:uid="{00000000-0005-0000-0000-0000D7750000}"/>
    <cellStyle name="40% - Accent5 6 7 2 3" xfId="28859" xr:uid="{00000000-0005-0000-0000-0000D8750000}"/>
    <cellStyle name="40% - Accent5 6 7 3" xfId="13984" xr:uid="{00000000-0005-0000-0000-0000D9750000}"/>
    <cellStyle name="40% - Accent5 6 7 3 2" xfId="33816" xr:uid="{00000000-0005-0000-0000-0000DA750000}"/>
    <cellStyle name="40% - Accent5 6 7 4" xfId="23902" xr:uid="{00000000-0005-0000-0000-0000DB750000}"/>
    <cellStyle name="40% - Accent5 6 8" xfId="4628" xr:uid="{00000000-0005-0000-0000-0000DC750000}"/>
    <cellStyle name="40% - Accent5 6 8 2" xfId="9585" xr:uid="{00000000-0005-0000-0000-0000DD750000}"/>
    <cellStyle name="40% - Accent5 6 8 2 2" xfId="19499" xr:uid="{00000000-0005-0000-0000-0000DE750000}"/>
    <cellStyle name="40% - Accent5 6 8 2 2 2" xfId="39331" xr:uid="{00000000-0005-0000-0000-0000DF750000}"/>
    <cellStyle name="40% - Accent5 6 8 2 3" xfId="29417" xr:uid="{00000000-0005-0000-0000-0000E0750000}"/>
    <cellStyle name="40% - Accent5 6 8 3" xfId="14542" xr:uid="{00000000-0005-0000-0000-0000E1750000}"/>
    <cellStyle name="40% - Accent5 6 8 3 2" xfId="34374" xr:uid="{00000000-0005-0000-0000-0000E2750000}"/>
    <cellStyle name="40% - Accent5 6 8 4" xfId="24460" xr:uid="{00000000-0005-0000-0000-0000E3750000}"/>
    <cellStyle name="40% - Accent5 6 9" xfId="5186" xr:uid="{00000000-0005-0000-0000-0000E4750000}"/>
    <cellStyle name="40% - Accent5 6 9 2" xfId="15100" xr:uid="{00000000-0005-0000-0000-0000E5750000}"/>
    <cellStyle name="40% - Accent5 6 9 2 2" xfId="34932" xr:uid="{00000000-0005-0000-0000-0000E6750000}"/>
    <cellStyle name="40% - Accent5 6 9 3" xfId="25018" xr:uid="{00000000-0005-0000-0000-0000E7750000}"/>
    <cellStyle name="40% - Accent5 7" xfId="348" xr:uid="{00000000-0005-0000-0000-0000E8750000}"/>
    <cellStyle name="40% - Accent5 7 10" xfId="20201" xr:uid="{00000000-0005-0000-0000-0000E9750000}"/>
    <cellStyle name="40% - Accent5 7 2" xfId="1555" xr:uid="{00000000-0005-0000-0000-0000EA750000}"/>
    <cellStyle name="40% - Accent5 7 2 2" xfId="3568" xr:uid="{00000000-0005-0000-0000-0000EB750000}"/>
    <cellStyle name="40% - Accent5 7 2 2 2" xfId="8525" xr:uid="{00000000-0005-0000-0000-0000EC750000}"/>
    <cellStyle name="40% - Accent5 7 2 2 2 2" xfId="18439" xr:uid="{00000000-0005-0000-0000-0000ED750000}"/>
    <cellStyle name="40% - Accent5 7 2 2 2 2 2" xfId="38271" xr:uid="{00000000-0005-0000-0000-0000EE750000}"/>
    <cellStyle name="40% - Accent5 7 2 2 2 3" xfId="28357" xr:uid="{00000000-0005-0000-0000-0000EF750000}"/>
    <cellStyle name="40% - Accent5 7 2 2 3" xfId="13482" xr:uid="{00000000-0005-0000-0000-0000F0750000}"/>
    <cellStyle name="40% - Accent5 7 2 2 3 2" xfId="33314" xr:uid="{00000000-0005-0000-0000-0000F1750000}"/>
    <cellStyle name="40% - Accent5 7 2 2 4" xfId="23400" xr:uid="{00000000-0005-0000-0000-0000F2750000}"/>
    <cellStyle name="40% - Accent5 7 2 3" xfId="6523" xr:uid="{00000000-0005-0000-0000-0000F3750000}"/>
    <cellStyle name="40% - Accent5 7 2 3 2" xfId="16437" xr:uid="{00000000-0005-0000-0000-0000F4750000}"/>
    <cellStyle name="40% - Accent5 7 2 3 2 2" xfId="36269" xr:uid="{00000000-0005-0000-0000-0000F5750000}"/>
    <cellStyle name="40% - Accent5 7 2 3 3" xfId="26355" xr:uid="{00000000-0005-0000-0000-0000F6750000}"/>
    <cellStyle name="40% - Accent5 7 2 4" xfId="11480" xr:uid="{00000000-0005-0000-0000-0000F7750000}"/>
    <cellStyle name="40% - Accent5 7 2 4 2" xfId="31312" xr:uid="{00000000-0005-0000-0000-0000F8750000}"/>
    <cellStyle name="40% - Accent5 7 2 5" xfId="21398" xr:uid="{00000000-0005-0000-0000-0000F9750000}"/>
    <cellStyle name="40% - Accent5 7 3" xfId="2930" xr:uid="{00000000-0005-0000-0000-0000FA750000}"/>
    <cellStyle name="40% - Accent5 7 3 2" xfId="7887" xr:uid="{00000000-0005-0000-0000-0000FB750000}"/>
    <cellStyle name="40% - Accent5 7 3 2 2" xfId="17801" xr:uid="{00000000-0005-0000-0000-0000FC750000}"/>
    <cellStyle name="40% - Accent5 7 3 2 2 2" xfId="37633" xr:uid="{00000000-0005-0000-0000-0000FD750000}"/>
    <cellStyle name="40% - Accent5 7 3 2 3" xfId="27719" xr:uid="{00000000-0005-0000-0000-0000FE750000}"/>
    <cellStyle name="40% - Accent5 7 3 3" xfId="12844" xr:uid="{00000000-0005-0000-0000-0000FF750000}"/>
    <cellStyle name="40% - Accent5 7 3 3 2" xfId="32676" xr:uid="{00000000-0005-0000-0000-000000760000}"/>
    <cellStyle name="40% - Accent5 7 3 4" xfId="22762" xr:uid="{00000000-0005-0000-0000-000001760000}"/>
    <cellStyle name="40% - Accent5 7 4" xfId="2278" xr:uid="{00000000-0005-0000-0000-000002760000}"/>
    <cellStyle name="40% - Accent5 7 4 2" xfId="7245" xr:uid="{00000000-0005-0000-0000-000003760000}"/>
    <cellStyle name="40% - Accent5 7 4 2 2" xfId="17159" xr:uid="{00000000-0005-0000-0000-000004760000}"/>
    <cellStyle name="40% - Accent5 7 4 2 2 2" xfId="36991" xr:uid="{00000000-0005-0000-0000-000005760000}"/>
    <cellStyle name="40% - Accent5 7 4 2 3" xfId="27077" xr:uid="{00000000-0005-0000-0000-000006760000}"/>
    <cellStyle name="40% - Accent5 7 4 3" xfId="12202" xr:uid="{00000000-0005-0000-0000-000007760000}"/>
    <cellStyle name="40% - Accent5 7 4 3 2" xfId="32034" xr:uid="{00000000-0005-0000-0000-000008760000}"/>
    <cellStyle name="40% - Accent5 7 4 4" xfId="22120" xr:uid="{00000000-0005-0000-0000-000009760000}"/>
    <cellStyle name="40% - Accent5 7 5" xfId="909" xr:uid="{00000000-0005-0000-0000-00000A760000}"/>
    <cellStyle name="40% - Accent5 7 5 2" xfId="5885" xr:uid="{00000000-0005-0000-0000-00000B760000}"/>
    <cellStyle name="40% - Accent5 7 5 2 2" xfId="15799" xr:uid="{00000000-0005-0000-0000-00000C760000}"/>
    <cellStyle name="40% - Accent5 7 5 2 2 2" xfId="35631" xr:uid="{00000000-0005-0000-0000-00000D760000}"/>
    <cellStyle name="40% - Accent5 7 5 2 3" xfId="25717" xr:uid="{00000000-0005-0000-0000-00000E760000}"/>
    <cellStyle name="40% - Accent5 7 5 3" xfId="10842" xr:uid="{00000000-0005-0000-0000-00000F760000}"/>
    <cellStyle name="40% - Accent5 7 5 3 2" xfId="30674" xr:uid="{00000000-0005-0000-0000-000010760000}"/>
    <cellStyle name="40% - Accent5 7 5 4" xfId="20760" xr:uid="{00000000-0005-0000-0000-000011760000}"/>
    <cellStyle name="40% - Accent5 7 6" xfId="4210" xr:uid="{00000000-0005-0000-0000-000012760000}"/>
    <cellStyle name="40% - Accent5 7 6 2" xfId="9167" xr:uid="{00000000-0005-0000-0000-000013760000}"/>
    <cellStyle name="40% - Accent5 7 6 2 2" xfId="19081" xr:uid="{00000000-0005-0000-0000-000014760000}"/>
    <cellStyle name="40% - Accent5 7 6 2 2 2" xfId="38913" xr:uid="{00000000-0005-0000-0000-000015760000}"/>
    <cellStyle name="40% - Accent5 7 6 2 3" xfId="28999" xr:uid="{00000000-0005-0000-0000-000016760000}"/>
    <cellStyle name="40% - Accent5 7 6 3" xfId="14124" xr:uid="{00000000-0005-0000-0000-000017760000}"/>
    <cellStyle name="40% - Accent5 7 6 3 2" xfId="33956" xr:uid="{00000000-0005-0000-0000-000018760000}"/>
    <cellStyle name="40% - Accent5 7 6 4" xfId="24042" xr:uid="{00000000-0005-0000-0000-000019760000}"/>
    <cellStyle name="40% - Accent5 7 7" xfId="4768" xr:uid="{00000000-0005-0000-0000-00001A760000}"/>
    <cellStyle name="40% - Accent5 7 7 2" xfId="9725" xr:uid="{00000000-0005-0000-0000-00001B760000}"/>
    <cellStyle name="40% - Accent5 7 7 2 2" xfId="19639" xr:uid="{00000000-0005-0000-0000-00001C760000}"/>
    <cellStyle name="40% - Accent5 7 7 2 2 2" xfId="39471" xr:uid="{00000000-0005-0000-0000-00001D760000}"/>
    <cellStyle name="40% - Accent5 7 7 2 3" xfId="29557" xr:uid="{00000000-0005-0000-0000-00001E760000}"/>
    <cellStyle name="40% - Accent5 7 7 3" xfId="14682" xr:uid="{00000000-0005-0000-0000-00001F760000}"/>
    <cellStyle name="40% - Accent5 7 7 3 2" xfId="34514" xr:uid="{00000000-0005-0000-0000-000020760000}"/>
    <cellStyle name="40% - Accent5 7 7 4" xfId="24600" xr:uid="{00000000-0005-0000-0000-000021760000}"/>
    <cellStyle name="40% - Accent5 7 8" xfId="5326" xr:uid="{00000000-0005-0000-0000-000022760000}"/>
    <cellStyle name="40% - Accent5 7 8 2" xfId="15240" xr:uid="{00000000-0005-0000-0000-000023760000}"/>
    <cellStyle name="40% - Accent5 7 8 2 2" xfId="35072" xr:uid="{00000000-0005-0000-0000-000024760000}"/>
    <cellStyle name="40% - Accent5 7 8 3" xfId="25158" xr:uid="{00000000-0005-0000-0000-000025760000}"/>
    <cellStyle name="40% - Accent5 7 9" xfId="10283" xr:uid="{00000000-0005-0000-0000-000026760000}"/>
    <cellStyle name="40% - Accent5 7 9 2" xfId="30115" xr:uid="{00000000-0005-0000-0000-000027760000}"/>
    <cellStyle name="40% - Accent5 8" xfId="1189" xr:uid="{00000000-0005-0000-0000-000028760000}"/>
    <cellStyle name="40% - Accent5 8 2" xfId="3209" xr:uid="{00000000-0005-0000-0000-000029760000}"/>
    <cellStyle name="40% - Accent5 8 2 2" xfId="8166" xr:uid="{00000000-0005-0000-0000-00002A760000}"/>
    <cellStyle name="40% - Accent5 8 2 2 2" xfId="18080" xr:uid="{00000000-0005-0000-0000-00002B760000}"/>
    <cellStyle name="40% - Accent5 8 2 2 2 2" xfId="37912" xr:uid="{00000000-0005-0000-0000-00002C760000}"/>
    <cellStyle name="40% - Accent5 8 2 2 3" xfId="27998" xr:uid="{00000000-0005-0000-0000-00002D760000}"/>
    <cellStyle name="40% - Accent5 8 2 3" xfId="13123" xr:uid="{00000000-0005-0000-0000-00002E760000}"/>
    <cellStyle name="40% - Accent5 8 2 3 2" xfId="32955" xr:uid="{00000000-0005-0000-0000-00002F760000}"/>
    <cellStyle name="40% - Accent5 8 2 4" xfId="23041" xr:uid="{00000000-0005-0000-0000-000030760000}"/>
    <cellStyle name="40% - Accent5 8 3" xfId="6164" xr:uid="{00000000-0005-0000-0000-000031760000}"/>
    <cellStyle name="40% - Accent5 8 3 2" xfId="16078" xr:uid="{00000000-0005-0000-0000-000032760000}"/>
    <cellStyle name="40% - Accent5 8 3 2 2" xfId="35910" xr:uid="{00000000-0005-0000-0000-000033760000}"/>
    <cellStyle name="40% - Accent5 8 3 3" xfId="25996" xr:uid="{00000000-0005-0000-0000-000034760000}"/>
    <cellStyle name="40% - Accent5 8 4" xfId="11121" xr:uid="{00000000-0005-0000-0000-000035760000}"/>
    <cellStyle name="40% - Accent5 8 4 2" xfId="30953" xr:uid="{00000000-0005-0000-0000-000036760000}"/>
    <cellStyle name="40% - Accent5 8 5" xfId="21039" xr:uid="{00000000-0005-0000-0000-000037760000}"/>
    <cellStyle name="40% - Accent5 9" xfId="2643" xr:uid="{00000000-0005-0000-0000-000038760000}"/>
    <cellStyle name="40% - Accent5 9 2" xfId="7608" xr:uid="{00000000-0005-0000-0000-000039760000}"/>
    <cellStyle name="40% - Accent5 9 2 2" xfId="17522" xr:uid="{00000000-0005-0000-0000-00003A760000}"/>
    <cellStyle name="40% - Accent5 9 2 2 2" xfId="37354" xr:uid="{00000000-0005-0000-0000-00003B760000}"/>
    <cellStyle name="40% - Accent5 9 2 3" xfId="27440" xr:uid="{00000000-0005-0000-0000-00003C760000}"/>
    <cellStyle name="40% - Accent5 9 3" xfId="12565" xr:uid="{00000000-0005-0000-0000-00003D760000}"/>
    <cellStyle name="40% - Accent5 9 3 2" xfId="32397" xr:uid="{00000000-0005-0000-0000-00003E760000}"/>
    <cellStyle name="40% - Accent5 9 4" xfId="22483" xr:uid="{00000000-0005-0000-0000-00003F760000}"/>
    <cellStyle name="40% - Accent6" xfId="42" builtinId="51" customBuiltin="1"/>
    <cellStyle name="40% - Accent6 10" xfId="1921" xr:uid="{00000000-0005-0000-0000-000041760000}"/>
    <cellStyle name="40% - Accent6 10 2" xfId="6888" xr:uid="{00000000-0005-0000-0000-000042760000}"/>
    <cellStyle name="40% - Accent6 10 2 2" xfId="16802" xr:uid="{00000000-0005-0000-0000-000043760000}"/>
    <cellStyle name="40% - Accent6 10 2 2 2" xfId="36634" xr:uid="{00000000-0005-0000-0000-000044760000}"/>
    <cellStyle name="40% - Accent6 10 2 3" xfId="26720" xr:uid="{00000000-0005-0000-0000-000045760000}"/>
    <cellStyle name="40% - Accent6 10 3" xfId="11845" xr:uid="{00000000-0005-0000-0000-000046760000}"/>
    <cellStyle name="40% - Accent6 10 3 2" xfId="31677" xr:uid="{00000000-0005-0000-0000-000047760000}"/>
    <cellStyle name="40% - Accent6 10 4" xfId="21763" xr:uid="{00000000-0005-0000-0000-000048760000}"/>
    <cellStyle name="40% - Accent6 11" xfId="631" xr:uid="{00000000-0005-0000-0000-000049760000}"/>
    <cellStyle name="40% - Accent6 11 2" xfId="5608" xr:uid="{00000000-0005-0000-0000-00004A760000}"/>
    <cellStyle name="40% - Accent6 11 2 2" xfId="15522" xr:uid="{00000000-0005-0000-0000-00004B760000}"/>
    <cellStyle name="40% - Accent6 11 2 2 2" xfId="35354" xr:uid="{00000000-0005-0000-0000-00004C760000}"/>
    <cellStyle name="40% - Accent6 11 2 3" xfId="25440" xr:uid="{00000000-0005-0000-0000-00004D760000}"/>
    <cellStyle name="40% - Accent6 11 3" xfId="10565" xr:uid="{00000000-0005-0000-0000-00004E760000}"/>
    <cellStyle name="40% - Accent6 11 3 2" xfId="30397" xr:uid="{00000000-0005-0000-0000-00004F760000}"/>
    <cellStyle name="40% - Accent6 11 4" xfId="20483" xr:uid="{00000000-0005-0000-0000-000050760000}"/>
    <cellStyle name="40% - Accent6 12" xfId="3933" xr:uid="{00000000-0005-0000-0000-000051760000}"/>
    <cellStyle name="40% - Accent6 12 2" xfId="8890" xr:uid="{00000000-0005-0000-0000-000052760000}"/>
    <cellStyle name="40% - Accent6 12 2 2" xfId="18804" xr:uid="{00000000-0005-0000-0000-000053760000}"/>
    <cellStyle name="40% - Accent6 12 2 2 2" xfId="38636" xr:uid="{00000000-0005-0000-0000-000054760000}"/>
    <cellStyle name="40% - Accent6 12 2 3" xfId="28722" xr:uid="{00000000-0005-0000-0000-000055760000}"/>
    <cellStyle name="40% - Accent6 12 3" xfId="13847" xr:uid="{00000000-0005-0000-0000-000056760000}"/>
    <cellStyle name="40% - Accent6 12 3 2" xfId="33679" xr:uid="{00000000-0005-0000-0000-000057760000}"/>
    <cellStyle name="40% - Accent6 12 4" xfId="23765" xr:uid="{00000000-0005-0000-0000-000058760000}"/>
    <cellStyle name="40% - Accent6 13" xfId="4491" xr:uid="{00000000-0005-0000-0000-000059760000}"/>
    <cellStyle name="40% - Accent6 13 2" xfId="9448" xr:uid="{00000000-0005-0000-0000-00005A760000}"/>
    <cellStyle name="40% - Accent6 13 2 2" xfId="19362" xr:uid="{00000000-0005-0000-0000-00005B760000}"/>
    <cellStyle name="40% - Accent6 13 2 2 2" xfId="39194" xr:uid="{00000000-0005-0000-0000-00005C760000}"/>
    <cellStyle name="40% - Accent6 13 2 3" xfId="29280" xr:uid="{00000000-0005-0000-0000-00005D760000}"/>
    <cellStyle name="40% - Accent6 13 3" xfId="14405" xr:uid="{00000000-0005-0000-0000-00005E760000}"/>
    <cellStyle name="40% - Accent6 13 3 2" xfId="34237" xr:uid="{00000000-0005-0000-0000-00005F760000}"/>
    <cellStyle name="40% - Accent6 13 4" xfId="24323" xr:uid="{00000000-0005-0000-0000-000060760000}"/>
    <cellStyle name="40% - Accent6 14" xfId="5049" xr:uid="{00000000-0005-0000-0000-000061760000}"/>
    <cellStyle name="40% - Accent6 14 2" xfId="14963" xr:uid="{00000000-0005-0000-0000-000062760000}"/>
    <cellStyle name="40% - Accent6 14 2 2" xfId="34795" xr:uid="{00000000-0005-0000-0000-000063760000}"/>
    <cellStyle name="40% - Accent6 14 3" xfId="24881" xr:uid="{00000000-0005-0000-0000-000064760000}"/>
    <cellStyle name="40% - Accent6 15" xfId="10006" xr:uid="{00000000-0005-0000-0000-000065760000}"/>
    <cellStyle name="40% - Accent6 15 2" xfId="29838" xr:uid="{00000000-0005-0000-0000-000066760000}"/>
    <cellStyle name="40% - Accent6 16" xfId="19921" xr:uid="{00000000-0005-0000-0000-000067760000}"/>
    <cellStyle name="40% - Accent6 2" xfId="78" xr:uid="{00000000-0005-0000-0000-000068760000}"/>
    <cellStyle name="40% - Accent6 2 10" xfId="644" xr:uid="{00000000-0005-0000-0000-000069760000}"/>
    <cellStyle name="40% - Accent6 2 10 2" xfId="5621" xr:uid="{00000000-0005-0000-0000-00006A760000}"/>
    <cellStyle name="40% - Accent6 2 10 2 2" xfId="15535" xr:uid="{00000000-0005-0000-0000-00006B760000}"/>
    <cellStyle name="40% - Accent6 2 10 2 2 2" xfId="35367" xr:uid="{00000000-0005-0000-0000-00006C760000}"/>
    <cellStyle name="40% - Accent6 2 10 2 3" xfId="25453" xr:uid="{00000000-0005-0000-0000-00006D760000}"/>
    <cellStyle name="40% - Accent6 2 10 3" xfId="10578" xr:uid="{00000000-0005-0000-0000-00006E760000}"/>
    <cellStyle name="40% - Accent6 2 10 3 2" xfId="30410" xr:uid="{00000000-0005-0000-0000-00006F760000}"/>
    <cellStyle name="40% - Accent6 2 10 4" xfId="20496" xr:uid="{00000000-0005-0000-0000-000070760000}"/>
    <cellStyle name="40% - Accent6 2 11" xfId="3946" xr:uid="{00000000-0005-0000-0000-000071760000}"/>
    <cellStyle name="40% - Accent6 2 11 2" xfId="8903" xr:uid="{00000000-0005-0000-0000-000072760000}"/>
    <cellStyle name="40% - Accent6 2 11 2 2" xfId="18817" xr:uid="{00000000-0005-0000-0000-000073760000}"/>
    <cellStyle name="40% - Accent6 2 11 2 2 2" xfId="38649" xr:uid="{00000000-0005-0000-0000-000074760000}"/>
    <cellStyle name="40% - Accent6 2 11 2 3" xfId="28735" xr:uid="{00000000-0005-0000-0000-000075760000}"/>
    <cellStyle name="40% - Accent6 2 11 3" xfId="13860" xr:uid="{00000000-0005-0000-0000-000076760000}"/>
    <cellStyle name="40% - Accent6 2 11 3 2" xfId="33692" xr:uid="{00000000-0005-0000-0000-000077760000}"/>
    <cellStyle name="40% - Accent6 2 11 4" xfId="23778" xr:uid="{00000000-0005-0000-0000-000078760000}"/>
    <cellStyle name="40% - Accent6 2 12" xfId="4504" xr:uid="{00000000-0005-0000-0000-000079760000}"/>
    <cellStyle name="40% - Accent6 2 12 2" xfId="9461" xr:uid="{00000000-0005-0000-0000-00007A760000}"/>
    <cellStyle name="40% - Accent6 2 12 2 2" xfId="19375" xr:uid="{00000000-0005-0000-0000-00007B760000}"/>
    <cellStyle name="40% - Accent6 2 12 2 2 2" xfId="39207" xr:uid="{00000000-0005-0000-0000-00007C760000}"/>
    <cellStyle name="40% - Accent6 2 12 2 3" xfId="29293" xr:uid="{00000000-0005-0000-0000-00007D760000}"/>
    <cellStyle name="40% - Accent6 2 12 3" xfId="14418" xr:uid="{00000000-0005-0000-0000-00007E760000}"/>
    <cellStyle name="40% - Accent6 2 12 3 2" xfId="34250" xr:uid="{00000000-0005-0000-0000-00007F760000}"/>
    <cellStyle name="40% - Accent6 2 12 4" xfId="24336" xr:uid="{00000000-0005-0000-0000-000080760000}"/>
    <cellStyle name="40% - Accent6 2 13" xfId="5062" xr:uid="{00000000-0005-0000-0000-000081760000}"/>
    <cellStyle name="40% - Accent6 2 13 2" xfId="14976" xr:uid="{00000000-0005-0000-0000-000082760000}"/>
    <cellStyle name="40% - Accent6 2 13 2 2" xfId="34808" xr:uid="{00000000-0005-0000-0000-000083760000}"/>
    <cellStyle name="40% - Accent6 2 13 3" xfId="24894" xr:uid="{00000000-0005-0000-0000-000084760000}"/>
    <cellStyle name="40% - Accent6 2 14" xfId="10019" xr:uid="{00000000-0005-0000-0000-000085760000}"/>
    <cellStyle name="40% - Accent6 2 14 2" xfId="29851" xr:uid="{00000000-0005-0000-0000-000086760000}"/>
    <cellStyle name="40% - Accent6 2 15" xfId="19937" xr:uid="{00000000-0005-0000-0000-000087760000}"/>
    <cellStyle name="40% - Accent6 2 2" xfId="117" xr:uid="{00000000-0005-0000-0000-000088760000}"/>
    <cellStyle name="40% - Accent6 2 2 10" xfId="4543" xr:uid="{00000000-0005-0000-0000-000089760000}"/>
    <cellStyle name="40% - Accent6 2 2 10 2" xfId="9500" xr:uid="{00000000-0005-0000-0000-00008A760000}"/>
    <cellStyle name="40% - Accent6 2 2 10 2 2" xfId="19414" xr:uid="{00000000-0005-0000-0000-00008B760000}"/>
    <cellStyle name="40% - Accent6 2 2 10 2 2 2" xfId="39246" xr:uid="{00000000-0005-0000-0000-00008C760000}"/>
    <cellStyle name="40% - Accent6 2 2 10 2 3" xfId="29332" xr:uid="{00000000-0005-0000-0000-00008D760000}"/>
    <cellStyle name="40% - Accent6 2 2 10 3" xfId="14457" xr:uid="{00000000-0005-0000-0000-00008E760000}"/>
    <cellStyle name="40% - Accent6 2 2 10 3 2" xfId="34289" xr:uid="{00000000-0005-0000-0000-00008F760000}"/>
    <cellStyle name="40% - Accent6 2 2 10 4" xfId="24375" xr:uid="{00000000-0005-0000-0000-000090760000}"/>
    <cellStyle name="40% - Accent6 2 2 11" xfId="5101" xr:uid="{00000000-0005-0000-0000-000091760000}"/>
    <cellStyle name="40% - Accent6 2 2 11 2" xfId="15015" xr:uid="{00000000-0005-0000-0000-000092760000}"/>
    <cellStyle name="40% - Accent6 2 2 11 2 2" xfId="34847" xr:uid="{00000000-0005-0000-0000-000093760000}"/>
    <cellStyle name="40% - Accent6 2 2 11 3" xfId="24933" xr:uid="{00000000-0005-0000-0000-000094760000}"/>
    <cellStyle name="40% - Accent6 2 2 12" xfId="10058" xr:uid="{00000000-0005-0000-0000-000095760000}"/>
    <cellStyle name="40% - Accent6 2 2 12 2" xfId="29890" xr:uid="{00000000-0005-0000-0000-000096760000}"/>
    <cellStyle name="40% - Accent6 2 2 13" xfId="19976" xr:uid="{00000000-0005-0000-0000-000097760000}"/>
    <cellStyle name="40% - Accent6 2 2 2" xfId="185" xr:uid="{00000000-0005-0000-0000-000098760000}"/>
    <cellStyle name="40% - Accent6 2 2 2 10" xfId="5167" xr:uid="{00000000-0005-0000-0000-000099760000}"/>
    <cellStyle name="40% - Accent6 2 2 2 10 2" xfId="15081" xr:uid="{00000000-0005-0000-0000-00009A760000}"/>
    <cellStyle name="40% - Accent6 2 2 2 10 2 2" xfId="34913" xr:uid="{00000000-0005-0000-0000-00009B760000}"/>
    <cellStyle name="40% - Accent6 2 2 2 10 3" xfId="24999" xr:uid="{00000000-0005-0000-0000-00009C760000}"/>
    <cellStyle name="40% - Accent6 2 2 2 11" xfId="10124" xr:uid="{00000000-0005-0000-0000-00009D760000}"/>
    <cellStyle name="40% - Accent6 2 2 2 11 2" xfId="29956" xr:uid="{00000000-0005-0000-0000-00009E760000}"/>
    <cellStyle name="40% - Accent6 2 2 2 12" xfId="20042" xr:uid="{00000000-0005-0000-0000-00009F760000}"/>
    <cellStyle name="40% - Accent6 2 2 2 2" xfId="325" xr:uid="{00000000-0005-0000-0000-0000A0760000}"/>
    <cellStyle name="40% - Accent6 2 2 2 2 10" xfId="10263" xr:uid="{00000000-0005-0000-0000-0000A1760000}"/>
    <cellStyle name="40% - Accent6 2 2 2 2 10 2" xfId="30095" xr:uid="{00000000-0005-0000-0000-0000A2760000}"/>
    <cellStyle name="40% - Accent6 2 2 2 2 11" xfId="20181" xr:uid="{00000000-0005-0000-0000-0000A3760000}"/>
    <cellStyle name="40% - Accent6 2 2 2 2 2" xfId="607" xr:uid="{00000000-0005-0000-0000-0000A4760000}"/>
    <cellStyle name="40% - Accent6 2 2 2 2 2 10" xfId="20460" xr:uid="{00000000-0005-0000-0000-0000A5760000}"/>
    <cellStyle name="40% - Accent6 2 2 2 2 2 2" xfId="1872" xr:uid="{00000000-0005-0000-0000-0000A6760000}"/>
    <cellStyle name="40% - Accent6 2 2 2 2 2 2 2" xfId="3885" xr:uid="{00000000-0005-0000-0000-0000A7760000}"/>
    <cellStyle name="40% - Accent6 2 2 2 2 2 2 2 2" xfId="8842" xr:uid="{00000000-0005-0000-0000-0000A8760000}"/>
    <cellStyle name="40% - Accent6 2 2 2 2 2 2 2 2 2" xfId="18756" xr:uid="{00000000-0005-0000-0000-0000A9760000}"/>
    <cellStyle name="40% - Accent6 2 2 2 2 2 2 2 2 2 2" xfId="38588" xr:uid="{00000000-0005-0000-0000-0000AA760000}"/>
    <cellStyle name="40% - Accent6 2 2 2 2 2 2 2 2 3" xfId="28674" xr:uid="{00000000-0005-0000-0000-0000AB760000}"/>
    <cellStyle name="40% - Accent6 2 2 2 2 2 2 2 3" xfId="13799" xr:uid="{00000000-0005-0000-0000-0000AC760000}"/>
    <cellStyle name="40% - Accent6 2 2 2 2 2 2 2 3 2" xfId="33631" xr:uid="{00000000-0005-0000-0000-0000AD760000}"/>
    <cellStyle name="40% - Accent6 2 2 2 2 2 2 2 4" xfId="23717" xr:uid="{00000000-0005-0000-0000-0000AE760000}"/>
    <cellStyle name="40% - Accent6 2 2 2 2 2 2 3" xfId="6840" xr:uid="{00000000-0005-0000-0000-0000AF760000}"/>
    <cellStyle name="40% - Accent6 2 2 2 2 2 2 3 2" xfId="16754" xr:uid="{00000000-0005-0000-0000-0000B0760000}"/>
    <cellStyle name="40% - Accent6 2 2 2 2 2 2 3 2 2" xfId="36586" xr:uid="{00000000-0005-0000-0000-0000B1760000}"/>
    <cellStyle name="40% - Accent6 2 2 2 2 2 2 3 3" xfId="26672" xr:uid="{00000000-0005-0000-0000-0000B2760000}"/>
    <cellStyle name="40% - Accent6 2 2 2 2 2 2 4" xfId="11797" xr:uid="{00000000-0005-0000-0000-0000B3760000}"/>
    <cellStyle name="40% - Accent6 2 2 2 2 2 2 4 2" xfId="31629" xr:uid="{00000000-0005-0000-0000-0000B4760000}"/>
    <cellStyle name="40% - Accent6 2 2 2 2 2 2 5" xfId="21715" xr:uid="{00000000-0005-0000-0000-0000B5760000}"/>
    <cellStyle name="40% - Accent6 2 2 2 2 2 3" xfId="3189" xr:uid="{00000000-0005-0000-0000-0000B6760000}"/>
    <cellStyle name="40% - Accent6 2 2 2 2 2 3 2" xfId="8146" xr:uid="{00000000-0005-0000-0000-0000B7760000}"/>
    <cellStyle name="40% - Accent6 2 2 2 2 2 3 2 2" xfId="18060" xr:uid="{00000000-0005-0000-0000-0000B8760000}"/>
    <cellStyle name="40% - Accent6 2 2 2 2 2 3 2 2 2" xfId="37892" xr:uid="{00000000-0005-0000-0000-0000B9760000}"/>
    <cellStyle name="40% - Accent6 2 2 2 2 2 3 2 3" xfId="27978" xr:uid="{00000000-0005-0000-0000-0000BA760000}"/>
    <cellStyle name="40% - Accent6 2 2 2 2 2 3 3" xfId="13103" xr:uid="{00000000-0005-0000-0000-0000BB760000}"/>
    <cellStyle name="40% - Accent6 2 2 2 2 2 3 3 2" xfId="32935" xr:uid="{00000000-0005-0000-0000-0000BC760000}"/>
    <cellStyle name="40% - Accent6 2 2 2 2 2 3 4" xfId="23021" xr:uid="{00000000-0005-0000-0000-0000BD760000}"/>
    <cellStyle name="40% - Accent6 2 2 2 2 2 4" xfId="2595" xr:uid="{00000000-0005-0000-0000-0000BE760000}"/>
    <cellStyle name="40% - Accent6 2 2 2 2 2 4 2" xfId="7562" xr:uid="{00000000-0005-0000-0000-0000BF760000}"/>
    <cellStyle name="40% - Accent6 2 2 2 2 2 4 2 2" xfId="17476" xr:uid="{00000000-0005-0000-0000-0000C0760000}"/>
    <cellStyle name="40% - Accent6 2 2 2 2 2 4 2 2 2" xfId="37308" xr:uid="{00000000-0005-0000-0000-0000C1760000}"/>
    <cellStyle name="40% - Accent6 2 2 2 2 2 4 2 3" xfId="27394" xr:uid="{00000000-0005-0000-0000-0000C2760000}"/>
    <cellStyle name="40% - Accent6 2 2 2 2 2 4 3" xfId="12519" xr:uid="{00000000-0005-0000-0000-0000C3760000}"/>
    <cellStyle name="40% - Accent6 2 2 2 2 2 4 3 2" xfId="32351" xr:uid="{00000000-0005-0000-0000-0000C4760000}"/>
    <cellStyle name="40% - Accent6 2 2 2 2 2 4 4" xfId="22437" xr:uid="{00000000-0005-0000-0000-0000C5760000}"/>
    <cellStyle name="40% - Accent6 2 2 2 2 2 5" xfId="1168" xr:uid="{00000000-0005-0000-0000-0000C6760000}"/>
    <cellStyle name="40% - Accent6 2 2 2 2 2 5 2" xfId="6144" xr:uid="{00000000-0005-0000-0000-0000C7760000}"/>
    <cellStyle name="40% - Accent6 2 2 2 2 2 5 2 2" xfId="16058" xr:uid="{00000000-0005-0000-0000-0000C8760000}"/>
    <cellStyle name="40% - Accent6 2 2 2 2 2 5 2 2 2" xfId="35890" xr:uid="{00000000-0005-0000-0000-0000C9760000}"/>
    <cellStyle name="40% - Accent6 2 2 2 2 2 5 2 3" xfId="25976" xr:uid="{00000000-0005-0000-0000-0000CA760000}"/>
    <cellStyle name="40% - Accent6 2 2 2 2 2 5 3" xfId="11101" xr:uid="{00000000-0005-0000-0000-0000CB760000}"/>
    <cellStyle name="40% - Accent6 2 2 2 2 2 5 3 2" xfId="30933" xr:uid="{00000000-0005-0000-0000-0000CC760000}"/>
    <cellStyle name="40% - Accent6 2 2 2 2 2 5 4" xfId="21019" xr:uid="{00000000-0005-0000-0000-0000CD760000}"/>
    <cellStyle name="40% - Accent6 2 2 2 2 2 6" xfId="4469" xr:uid="{00000000-0005-0000-0000-0000CE760000}"/>
    <cellStyle name="40% - Accent6 2 2 2 2 2 6 2" xfId="9426" xr:uid="{00000000-0005-0000-0000-0000CF760000}"/>
    <cellStyle name="40% - Accent6 2 2 2 2 2 6 2 2" xfId="19340" xr:uid="{00000000-0005-0000-0000-0000D0760000}"/>
    <cellStyle name="40% - Accent6 2 2 2 2 2 6 2 2 2" xfId="39172" xr:uid="{00000000-0005-0000-0000-0000D1760000}"/>
    <cellStyle name="40% - Accent6 2 2 2 2 2 6 2 3" xfId="29258" xr:uid="{00000000-0005-0000-0000-0000D2760000}"/>
    <cellStyle name="40% - Accent6 2 2 2 2 2 6 3" xfId="14383" xr:uid="{00000000-0005-0000-0000-0000D3760000}"/>
    <cellStyle name="40% - Accent6 2 2 2 2 2 6 3 2" xfId="34215" xr:uid="{00000000-0005-0000-0000-0000D4760000}"/>
    <cellStyle name="40% - Accent6 2 2 2 2 2 6 4" xfId="24301" xr:uid="{00000000-0005-0000-0000-0000D5760000}"/>
    <cellStyle name="40% - Accent6 2 2 2 2 2 7" xfId="5027" xr:uid="{00000000-0005-0000-0000-0000D6760000}"/>
    <cellStyle name="40% - Accent6 2 2 2 2 2 7 2" xfId="9984" xr:uid="{00000000-0005-0000-0000-0000D7760000}"/>
    <cellStyle name="40% - Accent6 2 2 2 2 2 7 2 2" xfId="19898" xr:uid="{00000000-0005-0000-0000-0000D8760000}"/>
    <cellStyle name="40% - Accent6 2 2 2 2 2 7 2 2 2" xfId="39730" xr:uid="{00000000-0005-0000-0000-0000D9760000}"/>
    <cellStyle name="40% - Accent6 2 2 2 2 2 7 2 3" xfId="29816" xr:uid="{00000000-0005-0000-0000-0000DA760000}"/>
    <cellStyle name="40% - Accent6 2 2 2 2 2 7 3" xfId="14941" xr:uid="{00000000-0005-0000-0000-0000DB760000}"/>
    <cellStyle name="40% - Accent6 2 2 2 2 2 7 3 2" xfId="34773" xr:uid="{00000000-0005-0000-0000-0000DC760000}"/>
    <cellStyle name="40% - Accent6 2 2 2 2 2 7 4" xfId="24859" xr:uid="{00000000-0005-0000-0000-0000DD760000}"/>
    <cellStyle name="40% - Accent6 2 2 2 2 2 8" xfId="5585" xr:uid="{00000000-0005-0000-0000-0000DE760000}"/>
    <cellStyle name="40% - Accent6 2 2 2 2 2 8 2" xfId="15499" xr:uid="{00000000-0005-0000-0000-0000DF760000}"/>
    <cellStyle name="40% - Accent6 2 2 2 2 2 8 2 2" xfId="35331" xr:uid="{00000000-0005-0000-0000-0000E0760000}"/>
    <cellStyle name="40% - Accent6 2 2 2 2 2 8 3" xfId="25417" xr:uid="{00000000-0005-0000-0000-0000E1760000}"/>
    <cellStyle name="40% - Accent6 2 2 2 2 2 9" xfId="10542" xr:uid="{00000000-0005-0000-0000-0000E2760000}"/>
    <cellStyle name="40% - Accent6 2 2 2 2 2 9 2" xfId="30374" xr:uid="{00000000-0005-0000-0000-0000E3760000}"/>
    <cellStyle name="40% - Accent6 2 2 2 2 3" xfId="1513" xr:uid="{00000000-0005-0000-0000-0000E4760000}"/>
    <cellStyle name="40% - Accent6 2 2 2 2 3 2" xfId="3526" xr:uid="{00000000-0005-0000-0000-0000E5760000}"/>
    <cellStyle name="40% - Accent6 2 2 2 2 3 2 2" xfId="8483" xr:uid="{00000000-0005-0000-0000-0000E6760000}"/>
    <cellStyle name="40% - Accent6 2 2 2 2 3 2 2 2" xfId="18397" xr:uid="{00000000-0005-0000-0000-0000E7760000}"/>
    <cellStyle name="40% - Accent6 2 2 2 2 3 2 2 2 2" xfId="38229" xr:uid="{00000000-0005-0000-0000-0000E8760000}"/>
    <cellStyle name="40% - Accent6 2 2 2 2 3 2 2 3" xfId="28315" xr:uid="{00000000-0005-0000-0000-0000E9760000}"/>
    <cellStyle name="40% - Accent6 2 2 2 2 3 2 3" xfId="13440" xr:uid="{00000000-0005-0000-0000-0000EA760000}"/>
    <cellStyle name="40% - Accent6 2 2 2 2 3 2 3 2" xfId="33272" xr:uid="{00000000-0005-0000-0000-0000EB760000}"/>
    <cellStyle name="40% - Accent6 2 2 2 2 3 2 4" xfId="23358" xr:uid="{00000000-0005-0000-0000-0000EC760000}"/>
    <cellStyle name="40% - Accent6 2 2 2 2 3 3" xfId="6481" xr:uid="{00000000-0005-0000-0000-0000ED760000}"/>
    <cellStyle name="40% - Accent6 2 2 2 2 3 3 2" xfId="16395" xr:uid="{00000000-0005-0000-0000-0000EE760000}"/>
    <cellStyle name="40% - Accent6 2 2 2 2 3 3 2 2" xfId="36227" xr:uid="{00000000-0005-0000-0000-0000EF760000}"/>
    <cellStyle name="40% - Accent6 2 2 2 2 3 3 3" xfId="26313" xr:uid="{00000000-0005-0000-0000-0000F0760000}"/>
    <cellStyle name="40% - Accent6 2 2 2 2 3 4" xfId="11438" xr:uid="{00000000-0005-0000-0000-0000F1760000}"/>
    <cellStyle name="40% - Accent6 2 2 2 2 3 4 2" xfId="31270" xr:uid="{00000000-0005-0000-0000-0000F2760000}"/>
    <cellStyle name="40% - Accent6 2 2 2 2 3 5" xfId="21356" xr:uid="{00000000-0005-0000-0000-0000F3760000}"/>
    <cellStyle name="40% - Accent6 2 2 2 2 4" xfId="2908" xr:uid="{00000000-0005-0000-0000-0000F4760000}"/>
    <cellStyle name="40% - Accent6 2 2 2 2 4 2" xfId="7867" xr:uid="{00000000-0005-0000-0000-0000F5760000}"/>
    <cellStyle name="40% - Accent6 2 2 2 2 4 2 2" xfId="17781" xr:uid="{00000000-0005-0000-0000-0000F6760000}"/>
    <cellStyle name="40% - Accent6 2 2 2 2 4 2 2 2" xfId="37613" xr:uid="{00000000-0005-0000-0000-0000F7760000}"/>
    <cellStyle name="40% - Accent6 2 2 2 2 4 2 3" xfId="27699" xr:uid="{00000000-0005-0000-0000-0000F8760000}"/>
    <cellStyle name="40% - Accent6 2 2 2 2 4 3" xfId="12824" xr:uid="{00000000-0005-0000-0000-0000F9760000}"/>
    <cellStyle name="40% - Accent6 2 2 2 2 4 3 2" xfId="32656" xr:uid="{00000000-0005-0000-0000-0000FA760000}"/>
    <cellStyle name="40% - Accent6 2 2 2 2 4 4" xfId="22742" xr:uid="{00000000-0005-0000-0000-0000FB760000}"/>
    <cellStyle name="40% - Accent6 2 2 2 2 5" xfId="2236" xr:uid="{00000000-0005-0000-0000-0000FC760000}"/>
    <cellStyle name="40% - Accent6 2 2 2 2 5 2" xfId="7203" xr:uid="{00000000-0005-0000-0000-0000FD760000}"/>
    <cellStyle name="40% - Accent6 2 2 2 2 5 2 2" xfId="17117" xr:uid="{00000000-0005-0000-0000-0000FE760000}"/>
    <cellStyle name="40% - Accent6 2 2 2 2 5 2 2 2" xfId="36949" xr:uid="{00000000-0005-0000-0000-0000FF760000}"/>
    <cellStyle name="40% - Accent6 2 2 2 2 5 2 3" xfId="27035" xr:uid="{00000000-0005-0000-0000-000000770000}"/>
    <cellStyle name="40% - Accent6 2 2 2 2 5 3" xfId="12160" xr:uid="{00000000-0005-0000-0000-000001770000}"/>
    <cellStyle name="40% - Accent6 2 2 2 2 5 3 2" xfId="31992" xr:uid="{00000000-0005-0000-0000-000002770000}"/>
    <cellStyle name="40% - Accent6 2 2 2 2 5 4" xfId="22078" xr:uid="{00000000-0005-0000-0000-000003770000}"/>
    <cellStyle name="40% - Accent6 2 2 2 2 6" xfId="888" xr:uid="{00000000-0005-0000-0000-000004770000}"/>
    <cellStyle name="40% - Accent6 2 2 2 2 6 2" xfId="5865" xr:uid="{00000000-0005-0000-0000-000005770000}"/>
    <cellStyle name="40% - Accent6 2 2 2 2 6 2 2" xfId="15779" xr:uid="{00000000-0005-0000-0000-000006770000}"/>
    <cellStyle name="40% - Accent6 2 2 2 2 6 2 2 2" xfId="35611" xr:uid="{00000000-0005-0000-0000-000007770000}"/>
    <cellStyle name="40% - Accent6 2 2 2 2 6 2 3" xfId="25697" xr:uid="{00000000-0005-0000-0000-000008770000}"/>
    <cellStyle name="40% - Accent6 2 2 2 2 6 3" xfId="10822" xr:uid="{00000000-0005-0000-0000-000009770000}"/>
    <cellStyle name="40% - Accent6 2 2 2 2 6 3 2" xfId="30654" xr:uid="{00000000-0005-0000-0000-00000A770000}"/>
    <cellStyle name="40% - Accent6 2 2 2 2 6 4" xfId="20740" xr:uid="{00000000-0005-0000-0000-00000B770000}"/>
    <cellStyle name="40% - Accent6 2 2 2 2 7" xfId="4190" xr:uid="{00000000-0005-0000-0000-00000C770000}"/>
    <cellStyle name="40% - Accent6 2 2 2 2 7 2" xfId="9147" xr:uid="{00000000-0005-0000-0000-00000D770000}"/>
    <cellStyle name="40% - Accent6 2 2 2 2 7 2 2" xfId="19061" xr:uid="{00000000-0005-0000-0000-00000E770000}"/>
    <cellStyle name="40% - Accent6 2 2 2 2 7 2 2 2" xfId="38893" xr:uid="{00000000-0005-0000-0000-00000F770000}"/>
    <cellStyle name="40% - Accent6 2 2 2 2 7 2 3" xfId="28979" xr:uid="{00000000-0005-0000-0000-000010770000}"/>
    <cellStyle name="40% - Accent6 2 2 2 2 7 3" xfId="14104" xr:uid="{00000000-0005-0000-0000-000011770000}"/>
    <cellStyle name="40% - Accent6 2 2 2 2 7 3 2" xfId="33936" xr:uid="{00000000-0005-0000-0000-000012770000}"/>
    <cellStyle name="40% - Accent6 2 2 2 2 7 4" xfId="24022" xr:uid="{00000000-0005-0000-0000-000013770000}"/>
    <cellStyle name="40% - Accent6 2 2 2 2 8" xfId="4748" xr:uid="{00000000-0005-0000-0000-000014770000}"/>
    <cellStyle name="40% - Accent6 2 2 2 2 8 2" xfId="9705" xr:uid="{00000000-0005-0000-0000-000015770000}"/>
    <cellStyle name="40% - Accent6 2 2 2 2 8 2 2" xfId="19619" xr:uid="{00000000-0005-0000-0000-000016770000}"/>
    <cellStyle name="40% - Accent6 2 2 2 2 8 2 2 2" xfId="39451" xr:uid="{00000000-0005-0000-0000-000017770000}"/>
    <cellStyle name="40% - Accent6 2 2 2 2 8 2 3" xfId="29537" xr:uid="{00000000-0005-0000-0000-000018770000}"/>
    <cellStyle name="40% - Accent6 2 2 2 2 8 3" xfId="14662" xr:uid="{00000000-0005-0000-0000-000019770000}"/>
    <cellStyle name="40% - Accent6 2 2 2 2 8 3 2" xfId="34494" xr:uid="{00000000-0005-0000-0000-00001A770000}"/>
    <cellStyle name="40% - Accent6 2 2 2 2 8 4" xfId="24580" xr:uid="{00000000-0005-0000-0000-00001B770000}"/>
    <cellStyle name="40% - Accent6 2 2 2 2 9" xfId="5306" xr:uid="{00000000-0005-0000-0000-00001C770000}"/>
    <cellStyle name="40% - Accent6 2 2 2 2 9 2" xfId="15220" xr:uid="{00000000-0005-0000-0000-00001D770000}"/>
    <cellStyle name="40% - Accent6 2 2 2 2 9 2 2" xfId="35052" xr:uid="{00000000-0005-0000-0000-00001E770000}"/>
    <cellStyle name="40% - Accent6 2 2 2 2 9 3" xfId="25138" xr:uid="{00000000-0005-0000-0000-00001F770000}"/>
    <cellStyle name="40% - Accent6 2 2 2 3" xfId="468" xr:uid="{00000000-0005-0000-0000-000020770000}"/>
    <cellStyle name="40% - Accent6 2 2 2 3 10" xfId="20321" xr:uid="{00000000-0005-0000-0000-000021770000}"/>
    <cellStyle name="40% - Accent6 2 2 2 3 2" xfId="1692" xr:uid="{00000000-0005-0000-0000-000022770000}"/>
    <cellStyle name="40% - Accent6 2 2 2 3 2 2" xfId="3705" xr:uid="{00000000-0005-0000-0000-000023770000}"/>
    <cellStyle name="40% - Accent6 2 2 2 3 2 2 2" xfId="8662" xr:uid="{00000000-0005-0000-0000-000024770000}"/>
    <cellStyle name="40% - Accent6 2 2 2 3 2 2 2 2" xfId="18576" xr:uid="{00000000-0005-0000-0000-000025770000}"/>
    <cellStyle name="40% - Accent6 2 2 2 3 2 2 2 2 2" xfId="38408" xr:uid="{00000000-0005-0000-0000-000026770000}"/>
    <cellStyle name="40% - Accent6 2 2 2 3 2 2 2 3" xfId="28494" xr:uid="{00000000-0005-0000-0000-000027770000}"/>
    <cellStyle name="40% - Accent6 2 2 2 3 2 2 3" xfId="13619" xr:uid="{00000000-0005-0000-0000-000028770000}"/>
    <cellStyle name="40% - Accent6 2 2 2 3 2 2 3 2" xfId="33451" xr:uid="{00000000-0005-0000-0000-000029770000}"/>
    <cellStyle name="40% - Accent6 2 2 2 3 2 2 4" xfId="23537" xr:uid="{00000000-0005-0000-0000-00002A770000}"/>
    <cellStyle name="40% - Accent6 2 2 2 3 2 3" xfId="6660" xr:uid="{00000000-0005-0000-0000-00002B770000}"/>
    <cellStyle name="40% - Accent6 2 2 2 3 2 3 2" xfId="16574" xr:uid="{00000000-0005-0000-0000-00002C770000}"/>
    <cellStyle name="40% - Accent6 2 2 2 3 2 3 2 2" xfId="36406" xr:uid="{00000000-0005-0000-0000-00002D770000}"/>
    <cellStyle name="40% - Accent6 2 2 2 3 2 3 3" xfId="26492" xr:uid="{00000000-0005-0000-0000-00002E770000}"/>
    <cellStyle name="40% - Accent6 2 2 2 3 2 4" xfId="11617" xr:uid="{00000000-0005-0000-0000-00002F770000}"/>
    <cellStyle name="40% - Accent6 2 2 2 3 2 4 2" xfId="31449" xr:uid="{00000000-0005-0000-0000-000030770000}"/>
    <cellStyle name="40% - Accent6 2 2 2 3 2 5" xfId="21535" xr:uid="{00000000-0005-0000-0000-000031770000}"/>
    <cellStyle name="40% - Accent6 2 2 2 3 3" xfId="3050" xr:uid="{00000000-0005-0000-0000-000032770000}"/>
    <cellStyle name="40% - Accent6 2 2 2 3 3 2" xfId="8007" xr:uid="{00000000-0005-0000-0000-000033770000}"/>
    <cellStyle name="40% - Accent6 2 2 2 3 3 2 2" xfId="17921" xr:uid="{00000000-0005-0000-0000-000034770000}"/>
    <cellStyle name="40% - Accent6 2 2 2 3 3 2 2 2" xfId="37753" xr:uid="{00000000-0005-0000-0000-000035770000}"/>
    <cellStyle name="40% - Accent6 2 2 2 3 3 2 3" xfId="27839" xr:uid="{00000000-0005-0000-0000-000036770000}"/>
    <cellStyle name="40% - Accent6 2 2 2 3 3 3" xfId="12964" xr:uid="{00000000-0005-0000-0000-000037770000}"/>
    <cellStyle name="40% - Accent6 2 2 2 3 3 3 2" xfId="32796" xr:uid="{00000000-0005-0000-0000-000038770000}"/>
    <cellStyle name="40% - Accent6 2 2 2 3 3 4" xfId="22882" xr:uid="{00000000-0005-0000-0000-000039770000}"/>
    <cellStyle name="40% - Accent6 2 2 2 3 4" xfId="2415" xr:uid="{00000000-0005-0000-0000-00003A770000}"/>
    <cellStyle name="40% - Accent6 2 2 2 3 4 2" xfId="7382" xr:uid="{00000000-0005-0000-0000-00003B770000}"/>
    <cellStyle name="40% - Accent6 2 2 2 3 4 2 2" xfId="17296" xr:uid="{00000000-0005-0000-0000-00003C770000}"/>
    <cellStyle name="40% - Accent6 2 2 2 3 4 2 2 2" xfId="37128" xr:uid="{00000000-0005-0000-0000-00003D770000}"/>
    <cellStyle name="40% - Accent6 2 2 2 3 4 2 3" xfId="27214" xr:uid="{00000000-0005-0000-0000-00003E770000}"/>
    <cellStyle name="40% - Accent6 2 2 2 3 4 3" xfId="12339" xr:uid="{00000000-0005-0000-0000-00003F770000}"/>
    <cellStyle name="40% - Accent6 2 2 2 3 4 3 2" xfId="32171" xr:uid="{00000000-0005-0000-0000-000040770000}"/>
    <cellStyle name="40% - Accent6 2 2 2 3 4 4" xfId="22257" xr:uid="{00000000-0005-0000-0000-000041770000}"/>
    <cellStyle name="40% - Accent6 2 2 2 3 5" xfId="1029" xr:uid="{00000000-0005-0000-0000-000042770000}"/>
    <cellStyle name="40% - Accent6 2 2 2 3 5 2" xfId="6005" xr:uid="{00000000-0005-0000-0000-000043770000}"/>
    <cellStyle name="40% - Accent6 2 2 2 3 5 2 2" xfId="15919" xr:uid="{00000000-0005-0000-0000-000044770000}"/>
    <cellStyle name="40% - Accent6 2 2 2 3 5 2 2 2" xfId="35751" xr:uid="{00000000-0005-0000-0000-000045770000}"/>
    <cellStyle name="40% - Accent6 2 2 2 3 5 2 3" xfId="25837" xr:uid="{00000000-0005-0000-0000-000046770000}"/>
    <cellStyle name="40% - Accent6 2 2 2 3 5 3" xfId="10962" xr:uid="{00000000-0005-0000-0000-000047770000}"/>
    <cellStyle name="40% - Accent6 2 2 2 3 5 3 2" xfId="30794" xr:uid="{00000000-0005-0000-0000-000048770000}"/>
    <cellStyle name="40% - Accent6 2 2 2 3 5 4" xfId="20880" xr:uid="{00000000-0005-0000-0000-000049770000}"/>
    <cellStyle name="40% - Accent6 2 2 2 3 6" xfId="4330" xr:uid="{00000000-0005-0000-0000-00004A770000}"/>
    <cellStyle name="40% - Accent6 2 2 2 3 6 2" xfId="9287" xr:uid="{00000000-0005-0000-0000-00004B770000}"/>
    <cellStyle name="40% - Accent6 2 2 2 3 6 2 2" xfId="19201" xr:uid="{00000000-0005-0000-0000-00004C770000}"/>
    <cellStyle name="40% - Accent6 2 2 2 3 6 2 2 2" xfId="39033" xr:uid="{00000000-0005-0000-0000-00004D770000}"/>
    <cellStyle name="40% - Accent6 2 2 2 3 6 2 3" xfId="29119" xr:uid="{00000000-0005-0000-0000-00004E770000}"/>
    <cellStyle name="40% - Accent6 2 2 2 3 6 3" xfId="14244" xr:uid="{00000000-0005-0000-0000-00004F770000}"/>
    <cellStyle name="40% - Accent6 2 2 2 3 6 3 2" xfId="34076" xr:uid="{00000000-0005-0000-0000-000050770000}"/>
    <cellStyle name="40% - Accent6 2 2 2 3 6 4" xfId="24162" xr:uid="{00000000-0005-0000-0000-000051770000}"/>
    <cellStyle name="40% - Accent6 2 2 2 3 7" xfId="4888" xr:uid="{00000000-0005-0000-0000-000052770000}"/>
    <cellStyle name="40% - Accent6 2 2 2 3 7 2" xfId="9845" xr:uid="{00000000-0005-0000-0000-000053770000}"/>
    <cellStyle name="40% - Accent6 2 2 2 3 7 2 2" xfId="19759" xr:uid="{00000000-0005-0000-0000-000054770000}"/>
    <cellStyle name="40% - Accent6 2 2 2 3 7 2 2 2" xfId="39591" xr:uid="{00000000-0005-0000-0000-000055770000}"/>
    <cellStyle name="40% - Accent6 2 2 2 3 7 2 3" xfId="29677" xr:uid="{00000000-0005-0000-0000-000056770000}"/>
    <cellStyle name="40% - Accent6 2 2 2 3 7 3" xfId="14802" xr:uid="{00000000-0005-0000-0000-000057770000}"/>
    <cellStyle name="40% - Accent6 2 2 2 3 7 3 2" xfId="34634" xr:uid="{00000000-0005-0000-0000-000058770000}"/>
    <cellStyle name="40% - Accent6 2 2 2 3 7 4" xfId="24720" xr:uid="{00000000-0005-0000-0000-000059770000}"/>
    <cellStyle name="40% - Accent6 2 2 2 3 8" xfId="5446" xr:uid="{00000000-0005-0000-0000-00005A770000}"/>
    <cellStyle name="40% - Accent6 2 2 2 3 8 2" xfId="15360" xr:uid="{00000000-0005-0000-0000-00005B770000}"/>
    <cellStyle name="40% - Accent6 2 2 2 3 8 2 2" xfId="35192" xr:uid="{00000000-0005-0000-0000-00005C770000}"/>
    <cellStyle name="40% - Accent6 2 2 2 3 8 3" xfId="25278" xr:uid="{00000000-0005-0000-0000-00005D770000}"/>
    <cellStyle name="40% - Accent6 2 2 2 3 9" xfId="10403" xr:uid="{00000000-0005-0000-0000-00005E770000}"/>
    <cellStyle name="40% - Accent6 2 2 2 3 9 2" xfId="30235" xr:uid="{00000000-0005-0000-0000-00005F770000}"/>
    <cellStyle name="40% - Accent6 2 2 2 4" xfId="1333" xr:uid="{00000000-0005-0000-0000-000060770000}"/>
    <cellStyle name="40% - Accent6 2 2 2 4 2" xfId="3346" xr:uid="{00000000-0005-0000-0000-000061770000}"/>
    <cellStyle name="40% - Accent6 2 2 2 4 2 2" xfId="8303" xr:uid="{00000000-0005-0000-0000-000062770000}"/>
    <cellStyle name="40% - Accent6 2 2 2 4 2 2 2" xfId="18217" xr:uid="{00000000-0005-0000-0000-000063770000}"/>
    <cellStyle name="40% - Accent6 2 2 2 4 2 2 2 2" xfId="38049" xr:uid="{00000000-0005-0000-0000-000064770000}"/>
    <cellStyle name="40% - Accent6 2 2 2 4 2 2 3" xfId="28135" xr:uid="{00000000-0005-0000-0000-000065770000}"/>
    <cellStyle name="40% - Accent6 2 2 2 4 2 3" xfId="13260" xr:uid="{00000000-0005-0000-0000-000066770000}"/>
    <cellStyle name="40% - Accent6 2 2 2 4 2 3 2" xfId="33092" xr:uid="{00000000-0005-0000-0000-000067770000}"/>
    <cellStyle name="40% - Accent6 2 2 2 4 2 4" xfId="23178" xr:uid="{00000000-0005-0000-0000-000068770000}"/>
    <cellStyle name="40% - Accent6 2 2 2 4 3" xfId="6301" xr:uid="{00000000-0005-0000-0000-000069770000}"/>
    <cellStyle name="40% - Accent6 2 2 2 4 3 2" xfId="16215" xr:uid="{00000000-0005-0000-0000-00006A770000}"/>
    <cellStyle name="40% - Accent6 2 2 2 4 3 2 2" xfId="36047" xr:uid="{00000000-0005-0000-0000-00006B770000}"/>
    <cellStyle name="40% - Accent6 2 2 2 4 3 3" xfId="26133" xr:uid="{00000000-0005-0000-0000-00006C770000}"/>
    <cellStyle name="40% - Accent6 2 2 2 4 4" xfId="11258" xr:uid="{00000000-0005-0000-0000-00006D770000}"/>
    <cellStyle name="40% - Accent6 2 2 2 4 4 2" xfId="31090" xr:uid="{00000000-0005-0000-0000-00006E770000}"/>
    <cellStyle name="40% - Accent6 2 2 2 4 5" xfId="21176" xr:uid="{00000000-0005-0000-0000-00006F770000}"/>
    <cellStyle name="40% - Accent6 2 2 2 5" xfId="2768" xr:uid="{00000000-0005-0000-0000-000070770000}"/>
    <cellStyle name="40% - Accent6 2 2 2 5 2" xfId="7728" xr:uid="{00000000-0005-0000-0000-000071770000}"/>
    <cellStyle name="40% - Accent6 2 2 2 5 2 2" xfId="17642" xr:uid="{00000000-0005-0000-0000-000072770000}"/>
    <cellStyle name="40% - Accent6 2 2 2 5 2 2 2" xfId="37474" xr:uid="{00000000-0005-0000-0000-000073770000}"/>
    <cellStyle name="40% - Accent6 2 2 2 5 2 3" xfId="27560" xr:uid="{00000000-0005-0000-0000-000074770000}"/>
    <cellStyle name="40% - Accent6 2 2 2 5 3" xfId="12685" xr:uid="{00000000-0005-0000-0000-000075770000}"/>
    <cellStyle name="40% - Accent6 2 2 2 5 3 2" xfId="32517" xr:uid="{00000000-0005-0000-0000-000076770000}"/>
    <cellStyle name="40% - Accent6 2 2 2 5 4" xfId="22603" xr:uid="{00000000-0005-0000-0000-000077770000}"/>
    <cellStyle name="40% - Accent6 2 2 2 6" xfId="2056" xr:uid="{00000000-0005-0000-0000-000078770000}"/>
    <cellStyle name="40% - Accent6 2 2 2 6 2" xfId="7023" xr:uid="{00000000-0005-0000-0000-000079770000}"/>
    <cellStyle name="40% - Accent6 2 2 2 6 2 2" xfId="16937" xr:uid="{00000000-0005-0000-0000-00007A770000}"/>
    <cellStyle name="40% - Accent6 2 2 2 6 2 2 2" xfId="36769" xr:uid="{00000000-0005-0000-0000-00007B770000}"/>
    <cellStyle name="40% - Accent6 2 2 2 6 2 3" xfId="26855" xr:uid="{00000000-0005-0000-0000-00007C770000}"/>
    <cellStyle name="40% - Accent6 2 2 2 6 3" xfId="11980" xr:uid="{00000000-0005-0000-0000-00007D770000}"/>
    <cellStyle name="40% - Accent6 2 2 2 6 3 2" xfId="31812" xr:uid="{00000000-0005-0000-0000-00007E770000}"/>
    <cellStyle name="40% - Accent6 2 2 2 6 4" xfId="21898" xr:uid="{00000000-0005-0000-0000-00007F770000}"/>
    <cellStyle name="40% - Accent6 2 2 2 7" xfId="749" xr:uid="{00000000-0005-0000-0000-000080770000}"/>
    <cellStyle name="40% - Accent6 2 2 2 7 2" xfId="5726" xr:uid="{00000000-0005-0000-0000-000081770000}"/>
    <cellStyle name="40% - Accent6 2 2 2 7 2 2" xfId="15640" xr:uid="{00000000-0005-0000-0000-000082770000}"/>
    <cellStyle name="40% - Accent6 2 2 2 7 2 2 2" xfId="35472" xr:uid="{00000000-0005-0000-0000-000083770000}"/>
    <cellStyle name="40% - Accent6 2 2 2 7 2 3" xfId="25558" xr:uid="{00000000-0005-0000-0000-000084770000}"/>
    <cellStyle name="40% - Accent6 2 2 2 7 3" xfId="10683" xr:uid="{00000000-0005-0000-0000-000085770000}"/>
    <cellStyle name="40% - Accent6 2 2 2 7 3 2" xfId="30515" xr:uid="{00000000-0005-0000-0000-000086770000}"/>
    <cellStyle name="40% - Accent6 2 2 2 7 4" xfId="20601" xr:uid="{00000000-0005-0000-0000-000087770000}"/>
    <cellStyle name="40% - Accent6 2 2 2 8" xfId="4051" xr:uid="{00000000-0005-0000-0000-000088770000}"/>
    <cellStyle name="40% - Accent6 2 2 2 8 2" xfId="9008" xr:uid="{00000000-0005-0000-0000-000089770000}"/>
    <cellStyle name="40% - Accent6 2 2 2 8 2 2" xfId="18922" xr:uid="{00000000-0005-0000-0000-00008A770000}"/>
    <cellStyle name="40% - Accent6 2 2 2 8 2 2 2" xfId="38754" xr:uid="{00000000-0005-0000-0000-00008B770000}"/>
    <cellStyle name="40% - Accent6 2 2 2 8 2 3" xfId="28840" xr:uid="{00000000-0005-0000-0000-00008C770000}"/>
    <cellStyle name="40% - Accent6 2 2 2 8 3" xfId="13965" xr:uid="{00000000-0005-0000-0000-00008D770000}"/>
    <cellStyle name="40% - Accent6 2 2 2 8 3 2" xfId="33797" xr:uid="{00000000-0005-0000-0000-00008E770000}"/>
    <cellStyle name="40% - Accent6 2 2 2 8 4" xfId="23883" xr:uid="{00000000-0005-0000-0000-00008F770000}"/>
    <cellStyle name="40% - Accent6 2 2 2 9" xfId="4609" xr:uid="{00000000-0005-0000-0000-000090770000}"/>
    <cellStyle name="40% - Accent6 2 2 2 9 2" xfId="9566" xr:uid="{00000000-0005-0000-0000-000091770000}"/>
    <cellStyle name="40% - Accent6 2 2 2 9 2 2" xfId="19480" xr:uid="{00000000-0005-0000-0000-000092770000}"/>
    <cellStyle name="40% - Accent6 2 2 2 9 2 2 2" xfId="39312" xr:uid="{00000000-0005-0000-0000-000093770000}"/>
    <cellStyle name="40% - Accent6 2 2 2 9 2 3" xfId="29398" xr:uid="{00000000-0005-0000-0000-000094770000}"/>
    <cellStyle name="40% - Accent6 2 2 2 9 3" xfId="14523" xr:uid="{00000000-0005-0000-0000-000095770000}"/>
    <cellStyle name="40% - Accent6 2 2 2 9 3 2" xfId="34355" xr:uid="{00000000-0005-0000-0000-000096770000}"/>
    <cellStyle name="40% - Accent6 2 2 2 9 4" xfId="24441" xr:uid="{00000000-0005-0000-0000-000097770000}"/>
    <cellStyle name="40% - Accent6 2 2 3" xfId="259" xr:uid="{00000000-0005-0000-0000-000098770000}"/>
    <cellStyle name="40% - Accent6 2 2 3 10" xfId="10197" xr:uid="{00000000-0005-0000-0000-000099770000}"/>
    <cellStyle name="40% - Accent6 2 2 3 10 2" xfId="30029" xr:uid="{00000000-0005-0000-0000-00009A770000}"/>
    <cellStyle name="40% - Accent6 2 2 3 11" xfId="20115" xr:uid="{00000000-0005-0000-0000-00009B770000}"/>
    <cellStyle name="40% - Accent6 2 2 3 2" xfId="541" xr:uid="{00000000-0005-0000-0000-00009C770000}"/>
    <cellStyle name="40% - Accent6 2 2 3 2 10" xfId="20394" xr:uid="{00000000-0005-0000-0000-00009D770000}"/>
    <cellStyle name="40% - Accent6 2 2 3 2 2" xfId="1782" xr:uid="{00000000-0005-0000-0000-00009E770000}"/>
    <cellStyle name="40% - Accent6 2 2 3 2 2 2" xfId="3795" xr:uid="{00000000-0005-0000-0000-00009F770000}"/>
    <cellStyle name="40% - Accent6 2 2 3 2 2 2 2" xfId="8752" xr:uid="{00000000-0005-0000-0000-0000A0770000}"/>
    <cellStyle name="40% - Accent6 2 2 3 2 2 2 2 2" xfId="18666" xr:uid="{00000000-0005-0000-0000-0000A1770000}"/>
    <cellStyle name="40% - Accent6 2 2 3 2 2 2 2 2 2" xfId="38498" xr:uid="{00000000-0005-0000-0000-0000A2770000}"/>
    <cellStyle name="40% - Accent6 2 2 3 2 2 2 2 3" xfId="28584" xr:uid="{00000000-0005-0000-0000-0000A3770000}"/>
    <cellStyle name="40% - Accent6 2 2 3 2 2 2 3" xfId="13709" xr:uid="{00000000-0005-0000-0000-0000A4770000}"/>
    <cellStyle name="40% - Accent6 2 2 3 2 2 2 3 2" xfId="33541" xr:uid="{00000000-0005-0000-0000-0000A5770000}"/>
    <cellStyle name="40% - Accent6 2 2 3 2 2 2 4" xfId="23627" xr:uid="{00000000-0005-0000-0000-0000A6770000}"/>
    <cellStyle name="40% - Accent6 2 2 3 2 2 3" xfId="6750" xr:uid="{00000000-0005-0000-0000-0000A7770000}"/>
    <cellStyle name="40% - Accent6 2 2 3 2 2 3 2" xfId="16664" xr:uid="{00000000-0005-0000-0000-0000A8770000}"/>
    <cellStyle name="40% - Accent6 2 2 3 2 2 3 2 2" xfId="36496" xr:uid="{00000000-0005-0000-0000-0000A9770000}"/>
    <cellStyle name="40% - Accent6 2 2 3 2 2 3 3" xfId="26582" xr:uid="{00000000-0005-0000-0000-0000AA770000}"/>
    <cellStyle name="40% - Accent6 2 2 3 2 2 4" xfId="11707" xr:uid="{00000000-0005-0000-0000-0000AB770000}"/>
    <cellStyle name="40% - Accent6 2 2 3 2 2 4 2" xfId="31539" xr:uid="{00000000-0005-0000-0000-0000AC770000}"/>
    <cellStyle name="40% - Accent6 2 2 3 2 2 5" xfId="21625" xr:uid="{00000000-0005-0000-0000-0000AD770000}"/>
    <cellStyle name="40% - Accent6 2 2 3 2 3" xfId="3123" xr:uid="{00000000-0005-0000-0000-0000AE770000}"/>
    <cellStyle name="40% - Accent6 2 2 3 2 3 2" xfId="8080" xr:uid="{00000000-0005-0000-0000-0000AF770000}"/>
    <cellStyle name="40% - Accent6 2 2 3 2 3 2 2" xfId="17994" xr:uid="{00000000-0005-0000-0000-0000B0770000}"/>
    <cellStyle name="40% - Accent6 2 2 3 2 3 2 2 2" xfId="37826" xr:uid="{00000000-0005-0000-0000-0000B1770000}"/>
    <cellStyle name="40% - Accent6 2 2 3 2 3 2 3" xfId="27912" xr:uid="{00000000-0005-0000-0000-0000B2770000}"/>
    <cellStyle name="40% - Accent6 2 2 3 2 3 3" xfId="13037" xr:uid="{00000000-0005-0000-0000-0000B3770000}"/>
    <cellStyle name="40% - Accent6 2 2 3 2 3 3 2" xfId="32869" xr:uid="{00000000-0005-0000-0000-0000B4770000}"/>
    <cellStyle name="40% - Accent6 2 2 3 2 3 4" xfId="22955" xr:uid="{00000000-0005-0000-0000-0000B5770000}"/>
    <cellStyle name="40% - Accent6 2 2 3 2 4" xfId="2505" xr:uid="{00000000-0005-0000-0000-0000B6770000}"/>
    <cellStyle name="40% - Accent6 2 2 3 2 4 2" xfId="7472" xr:uid="{00000000-0005-0000-0000-0000B7770000}"/>
    <cellStyle name="40% - Accent6 2 2 3 2 4 2 2" xfId="17386" xr:uid="{00000000-0005-0000-0000-0000B8770000}"/>
    <cellStyle name="40% - Accent6 2 2 3 2 4 2 2 2" xfId="37218" xr:uid="{00000000-0005-0000-0000-0000B9770000}"/>
    <cellStyle name="40% - Accent6 2 2 3 2 4 2 3" xfId="27304" xr:uid="{00000000-0005-0000-0000-0000BA770000}"/>
    <cellStyle name="40% - Accent6 2 2 3 2 4 3" xfId="12429" xr:uid="{00000000-0005-0000-0000-0000BB770000}"/>
    <cellStyle name="40% - Accent6 2 2 3 2 4 3 2" xfId="32261" xr:uid="{00000000-0005-0000-0000-0000BC770000}"/>
    <cellStyle name="40% - Accent6 2 2 3 2 4 4" xfId="22347" xr:uid="{00000000-0005-0000-0000-0000BD770000}"/>
    <cellStyle name="40% - Accent6 2 2 3 2 5" xfId="1102" xr:uid="{00000000-0005-0000-0000-0000BE770000}"/>
    <cellStyle name="40% - Accent6 2 2 3 2 5 2" xfId="6078" xr:uid="{00000000-0005-0000-0000-0000BF770000}"/>
    <cellStyle name="40% - Accent6 2 2 3 2 5 2 2" xfId="15992" xr:uid="{00000000-0005-0000-0000-0000C0770000}"/>
    <cellStyle name="40% - Accent6 2 2 3 2 5 2 2 2" xfId="35824" xr:uid="{00000000-0005-0000-0000-0000C1770000}"/>
    <cellStyle name="40% - Accent6 2 2 3 2 5 2 3" xfId="25910" xr:uid="{00000000-0005-0000-0000-0000C2770000}"/>
    <cellStyle name="40% - Accent6 2 2 3 2 5 3" xfId="11035" xr:uid="{00000000-0005-0000-0000-0000C3770000}"/>
    <cellStyle name="40% - Accent6 2 2 3 2 5 3 2" xfId="30867" xr:uid="{00000000-0005-0000-0000-0000C4770000}"/>
    <cellStyle name="40% - Accent6 2 2 3 2 5 4" xfId="20953" xr:uid="{00000000-0005-0000-0000-0000C5770000}"/>
    <cellStyle name="40% - Accent6 2 2 3 2 6" xfId="4403" xr:uid="{00000000-0005-0000-0000-0000C6770000}"/>
    <cellStyle name="40% - Accent6 2 2 3 2 6 2" xfId="9360" xr:uid="{00000000-0005-0000-0000-0000C7770000}"/>
    <cellStyle name="40% - Accent6 2 2 3 2 6 2 2" xfId="19274" xr:uid="{00000000-0005-0000-0000-0000C8770000}"/>
    <cellStyle name="40% - Accent6 2 2 3 2 6 2 2 2" xfId="39106" xr:uid="{00000000-0005-0000-0000-0000C9770000}"/>
    <cellStyle name="40% - Accent6 2 2 3 2 6 2 3" xfId="29192" xr:uid="{00000000-0005-0000-0000-0000CA770000}"/>
    <cellStyle name="40% - Accent6 2 2 3 2 6 3" xfId="14317" xr:uid="{00000000-0005-0000-0000-0000CB770000}"/>
    <cellStyle name="40% - Accent6 2 2 3 2 6 3 2" xfId="34149" xr:uid="{00000000-0005-0000-0000-0000CC770000}"/>
    <cellStyle name="40% - Accent6 2 2 3 2 6 4" xfId="24235" xr:uid="{00000000-0005-0000-0000-0000CD770000}"/>
    <cellStyle name="40% - Accent6 2 2 3 2 7" xfId="4961" xr:uid="{00000000-0005-0000-0000-0000CE770000}"/>
    <cellStyle name="40% - Accent6 2 2 3 2 7 2" xfId="9918" xr:uid="{00000000-0005-0000-0000-0000CF770000}"/>
    <cellStyle name="40% - Accent6 2 2 3 2 7 2 2" xfId="19832" xr:uid="{00000000-0005-0000-0000-0000D0770000}"/>
    <cellStyle name="40% - Accent6 2 2 3 2 7 2 2 2" xfId="39664" xr:uid="{00000000-0005-0000-0000-0000D1770000}"/>
    <cellStyle name="40% - Accent6 2 2 3 2 7 2 3" xfId="29750" xr:uid="{00000000-0005-0000-0000-0000D2770000}"/>
    <cellStyle name="40% - Accent6 2 2 3 2 7 3" xfId="14875" xr:uid="{00000000-0005-0000-0000-0000D3770000}"/>
    <cellStyle name="40% - Accent6 2 2 3 2 7 3 2" xfId="34707" xr:uid="{00000000-0005-0000-0000-0000D4770000}"/>
    <cellStyle name="40% - Accent6 2 2 3 2 7 4" xfId="24793" xr:uid="{00000000-0005-0000-0000-0000D5770000}"/>
    <cellStyle name="40% - Accent6 2 2 3 2 8" xfId="5519" xr:uid="{00000000-0005-0000-0000-0000D6770000}"/>
    <cellStyle name="40% - Accent6 2 2 3 2 8 2" xfId="15433" xr:uid="{00000000-0005-0000-0000-0000D7770000}"/>
    <cellStyle name="40% - Accent6 2 2 3 2 8 2 2" xfId="35265" xr:uid="{00000000-0005-0000-0000-0000D8770000}"/>
    <cellStyle name="40% - Accent6 2 2 3 2 8 3" xfId="25351" xr:uid="{00000000-0005-0000-0000-0000D9770000}"/>
    <cellStyle name="40% - Accent6 2 2 3 2 9" xfId="10476" xr:uid="{00000000-0005-0000-0000-0000DA770000}"/>
    <cellStyle name="40% - Accent6 2 2 3 2 9 2" xfId="30308" xr:uid="{00000000-0005-0000-0000-0000DB770000}"/>
    <cellStyle name="40% - Accent6 2 2 3 3" xfId="1423" xr:uid="{00000000-0005-0000-0000-0000DC770000}"/>
    <cellStyle name="40% - Accent6 2 2 3 3 2" xfId="3436" xr:uid="{00000000-0005-0000-0000-0000DD770000}"/>
    <cellStyle name="40% - Accent6 2 2 3 3 2 2" xfId="8393" xr:uid="{00000000-0005-0000-0000-0000DE770000}"/>
    <cellStyle name="40% - Accent6 2 2 3 3 2 2 2" xfId="18307" xr:uid="{00000000-0005-0000-0000-0000DF770000}"/>
    <cellStyle name="40% - Accent6 2 2 3 3 2 2 2 2" xfId="38139" xr:uid="{00000000-0005-0000-0000-0000E0770000}"/>
    <cellStyle name="40% - Accent6 2 2 3 3 2 2 3" xfId="28225" xr:uid="{00000000-0005-0000-0000-0000E1770000}"/>
    <cellStyle name="40% - Accent6 2 2 3 3 2 3" xfId="13350" xr:uid="{00000000-0005-0000-0000-0000E2770000}"/>
    <cellStyle name="40% - Accent6 2 2 3 3 2 3 2" xfId="33182" xr:uid="{00000000-0005-0000-0000-0000E3770000}"/>
    <cellStyle name="40% - Accent6 2 2 3 3 2 4" xfId="23268" xr:uid="{00000000-0005-0000-0000-0000E4770000}"/>
    <cellStyle name="40% - Accent6 2 2 3 3 3" xfId="6391" xr:uid="{00000000-0005-0000-0000-0000E5770000}"/>
    <cellStyle name="40% - Accent6 2 2 3 3 3 2" xfId="16305" xr:uid="{00000000-0005-0000-0000-0000E6770000}"/>
    <cellStyle name="40% - Accent6 2 2 3 3 3 2 2" xfId="36137" xr:uid="{00000000-0005-0000-0000-0000E7770000}"/>
    <cellStyle name="40% - Accent6 2 2 3 3 3 3" xfId="26223" xr:uid="{00000000-0005-0000-0000-0000E8770000}"/>
    <cellStyle name="40% - Accent6 2 2 3 3 4" xfId="11348" xr:uid="{00000000-0005-0000-0000-0000E9770000}"/>
    <cellStyle name="40% - Accent6 2 2 3 3 4 2" xfId="31180" xr:uid="{00000000-0005-0000-0000-0000EA770000}"/>
    <cellStyle name="40% - Accent6 2 2 3 3 5" xfId="21266" xr:uid="{00000000-0005-0000-0000-0000EB770000}"/>
    <cellStyle name="40% - Accent6 2 2 3 4" xfId="2842" xr:uid="{00000000-0005-0000-0000-0000EC770000}"/>
    <cellStyle name="40% - Accent6 2 2 3 4 2" xfId="7801" xr:uid="{00000000-0005-0000-0000-0000ED770000}"/>
    <cellStyle name="40% - Accent6 2 2 3 4 2 2" xfId="17715" xr:uid="{00000000-0005-0000-0000-0000EE770000}"/>
    <cellStyle name="40% - Accent6 2 2 3 4 2 2 2" xfId="37547" xr:uid="{00000000-0005-0000-0000-0000EF770000}"/>
    <cellStyle name="40% - Accent6 2 2 3 4 2 3" xfId="27633" xr:uid="{00000000-0005-0000-0000-0000F0770000}"/>
    <cellStyle name="40% - Accent6 2 2 3 4 3" xfId="12758" xr:uid="{00000000-0005-0000-0000-0000F1770000}"/>
    <cellStyle name="40% - Accent6 2 2 3 4 3 2" xfId="32590" xr:uid="{00000000-0005-0000-0000-0000F2770000}"/>
    <cellStyle name="40% - Accent6 2 2 3 4 4" xfId="22676" xr:uid="{00000000-0005-0000-0000-0000F3770000}"/>
    <cellStyle name="40% - Accent6 2 2 3 5" xfId="2146" xr:uid="{00000000-0005-0000-0000-0000F4770000}"/>
    <cellStyle name="40% - Accent6 2 2 3 5 2" xfId="7113" xr:uid="{00000000-0005-0000-0000-0000F5770000}"/>
    <cellStyle name="40% - Accent6 2 2 3 5 2 2" xfId="17027" xr:uid="{00000000-0005-0000-0000-0000F6770000}"/>
    <cellStyle name="40% - Accent6 2 2 3 5 2 2 2" xfId="36859" xr:uid="{00000000-0005-0000-0000-0000F7770000}"/>
    <cellStyle name="40% - Accent6 2 2 3 5 2 3" xfId="26945" xr:uid="{00000000-0005-0000-0000-0000F8770000}"/>
    <cellStyle name="40% - Accent6 2 2 3 5 3" xfId="12070" xr:uid="{00000000-0005-0000-0000-0000F9770000}"/>
    <cellStyle name="40% - Accent6 2 2 3 5 3 2" xfId="31902" xr:uid="{00000000-0005-0000-0000-0000FA770000}"/>
    <cellStyle name="40% - Accent6 2 2 3 5 4" xfId="21988" xr:uid="{00000000-0005-0000-0000-0000FB770000}"/>
    <cellStyle name="40% - Accent6 2 2 3 6" xfId="822" xr:uid="{00000000-0005-0000-0000-0000FC770000}"/>
    <cellStyle name="40% - Accent6 2 2 3 6 2" xfId="5799" xr:uid="{00000000-0005-0000-0000-0000FD770000}"/>
    <cellStyle name="40% - Accent6 2 2 3 6 2 2" xfId="15713" xr:uid="{00000000-0005-0000-0000-0000FE770000}"/>
    <cellStyle name="40% - Accent6 2 2 3 6 2 2 2" xfId="35545" xr:uid="{00000000-0005-0000-0000-0000FF770000}"/>
    <cellStyle name="40% - Accent6 2 2 3 6 2 3" xfId="25631" xr:uid="{00000000-0005-0000-0000-000000780000}"/>
    <cellStyle name="40% - Accent6 2 2 3 6 3" xfId="10756" xr:uid="{00000000-0005-0000-0000-000001780000}"/>
    <cellStyle name="40% - Accent6 2 2 3 6 3 2" xfId="30588" xr:uid="{00000000-0005-0000-0000-000002780000}"/>
    <cellStyle name="40% - Accent6 2 2 3 6 4" xfId="20674" xr:uid="{00000000-0005-0000-0000-000003780000}"/>
    <cellStyle name="40% - Accent6 2 2 3 7" xfId="4124" xr:uid="{00000000-0005-0000-0000-000004780000}"/>
    <cellStyle name="40% - Accent6 2 2 3 7 2" xfId="9081" xr:uid="{00000000-0005-0000-0000-000005780000}"/>
    <cellStyle name="40% - Accent6 2 2 3 7 2 2" xfId="18995" xr:uid="{00000000-0005-0000-0000-000006780000}"/>
    <cellStyle name="40% - Accent6 2 2 3 7 2 2 2" xfId="38827" xr:uid="{00000000-0005-0000-0000-000007780000}"/>
    <cellStyle name="40% - Accent6 2 2 3 7 2 3" xfId="28913" xr:uid="{00000000-0005-0000-0000-000008780000}"/>
    <cellStyle name="40% - Accent6 2 2 3 7 3" xfId="14038" xr:uid="{00000000-0005-0000-0000-000009780000}"/>
    <cellStyle name="40% - Accent6 2 2 3 7 3 2" xfId="33870" xr:uid="{00000000-0005-0000-0000-00000A780000}"/>
    <cellStyle name="40% - Accent6 2 2 3 7 4" xfId="23956" xr:uid="{00000000-0005-0000-0000-00000B780000}"/>
    <cellStyle name="40% - Accent6 2 2 3 8" xfId="4682" xr:uid="{00000000-0005-0000-0000-00000C780000}"/>
    <cellStyle name="40% - Accent6 2 2 3 8 2" xfId="9639" xr:uid="{00000000-0005-0000-0000-00000D780000}"/>
    <cellStyle name="40% - Accent6 2 2 3 8 2 2" xfId="19553" xr:uid="{00000000-0005-0000-0000-00000E780000}"/>
    <cellStyle name="40% - Accent6 2 2 3 8 2 2 2" xfId="39385" xr:uid="{00000000-0005-0000-0000-00000F780000}"/>
    <cellStyle name="40% - Accent6 2 2 3 8 2 3" xfId="29471" xr:uid="{00000000-0005-0000-0000-000010780000}"/>
    <cellStyle name="40% - Accent6 2 2 3 8 3" xfId="14596" xr:uid="{00000000-0005-0000-0000-000011780000}"/>
    <cellStyle name="40% - Accent6 2 2 3 8 3 2" xfId="34428" xr:uid="{00000000-0005-0000-0000-000012780000}"/>
    <cellStyle name="40% - Accent6 2 2 3 8 4" xfId="24514" xr:uid="{00000000-0005-0000-0000-000013780000}"/>
    <cellStyle name="40% - Accent6 2 2 3 9" xfId="5240" xr:uid="{00000000-0005-0000-0000-000014780000}"/>
    <cellStyle name="40% - Accent6 2 2 3 9 2" xfId="15154" xr:uid="{00000000-0005-0000-0000-000015780000}"/>
    <cellStyle name="40% - Accent6 2 2 3 9 2 2" xfId="34986" xr:uid="{00000000-0005-0000-0000-000016780000}"/>
    <cellStyle name="40% - Accent6 2 2 3 9 3" xfId="25072" xr:uid="{00000000-0005-0000-0000-000017780000}"/>
    <cellStyle name="40% - Accent6 2 2 4" xfId="402" xr:uid="{00000000-0005-0000-0000-000018780000}"/>
    <cellStyle name="40% - Accent6 2 2 4 10" xfId="20255" xr:uid="{00000000-0005-0000-0000-000019780000}"/>
    <cellStyle name="40% - Accent6 2 2 4 2" xfId="1602" xr:uid="{00000000-0005-0000-0000-00001A780000}"/>
    <cellStyle name="40% - Accent6 2 2 4 2 2" xfId="3615" xr:uid="{00000000-0005-0000-0000-00001B780000}"/>
    <cellStyle name="40% - Accent6 2 2 4 2 2 2" xfId="8572" xr:uid="{00000000-0005-0000-0000-00001C780000}"/>
    <cellStyle name="40% - Accent6 2 2 4 2 2 2 2" xfId="18486" xr:uid="{00000000-0005-0000-0000-00001D780000}"/>
    <cellStyle name="40% - Accent6 2 2 4 2 2 2 2 2" xfId="38318" xr:uid="{00000000-0005-0000-0000-00001E780000}"/>
    <cellStyle name="40% - Accent6 2 2 4 2 2 2 3" xfId="28404" xr:uid="{00000000-0005-0000-0000-00001F780000}"/>
    <cellStyle name="40% - Accent6 2 2 4 2 2 3" xfId="13529" xr:uid="{00000000-0005-0000-0000-000020780000}"/>
    <cellStyle name="40% - Accent6 2 2 4 2 2 3 2" xfId="33361" xr:uid="{00000000-0005-0000-0000-000021780000}"/>
    <cellStyle name="40% - Accent6 2 2 4 2 2 4" xfId="23447" xr:uid="{00000000-0005-0000-0000-000022780000}"/>
    <cellStyle name="40% - Accent6 2 2 4 2 3" xfId="6570" xr:uid="{00000000-0005-0000-0000-000023780000}"/>
    <cellStyle name="40% - Accent6 2 2 4 2 3 2" xfId="16484" xr:uid="{00000000-0005-0000-0000-000024780000}"/>
    <cellStyle name="40% - Accent6 2 2 4 2 3 2 2" xfId="36316" xr:uid="{00000000-0005-0000-0000-000025780000}"/>
    <cellStyle name="40% - Accent6 2 2 4 2 3 3" xfId="26402" xr:uid="{00000000-0005-0000-0000-000026780000}"/>
    <cellStyle name="40% - Accent6 2 2 4 2 4" xfId="11527" xr:uid="{00000000-0005-0000-0000-000027780000}"/>
    <cellStyle name="40% - Accent6 2 2 4 2 4 2" xfId="31359" xr:uid="{00000000-0005-0000-0000-000028780000}"/>
    <cellStyle name="40% - Accent6 2 2 4 2 5" xfId="21445" xr:uid="{00000000-0005-0000-0000-000029780000}"/>
    <cellStyle name="40% - Accent6 2 2 4 3" xfId="2984" xr:uid="{00000000-0005-0000-0000-00002A780000}"/>
    <cellStyle name="40% - Accent6 2 2 4 3 2" xfId="7941" xr:uid="{00000000-0005-0000-0000-00002B780000}"/>
    <cellStyle name="40% - Accent6 2 2 4 3 2 2" xfId="17855" xr:uid="{00000000-0005-0000-0000-00002C780000}"/>
    <cellStyle name="40% - Accent6 2 2 4 3 2 2 2" xfId="37687" xr:uid="{00000000-0005-0000-0000-00002D780000}"/>
    <cellStyle name="40% - Accent6 2 2 4 3 2 3" xfId="27773" xr:uid="{00000000-0005-0000-0000-00002E780000}"/>
    <cellStyle name="40% - Accent6 2 2 4 3 3" xfId="12898" xr:uid="{00000000-0005-0000-0000-00002F780000}"/>
    <cellStyle name="40% - Accent6 2 2 4 3 3 2" xfId="32730" xr:uid="{00000000-0005-0000-0000-000030780000}"/>
    <cellStyle name="40% - Accent6 2 2 4 3 4" xfId="22816" xr:uid="{00000000-0005-0000-0000-000031780000}"/>
    <cellStyle name="40% - Accent6 2 2 4 4" xfId="2325" xr:uid="{00000000-0005-0000-0000-000032780000}"/>
    <cellStyle name="40% - Accent6 2 2 4 4 2" xfId="7292" xr:uid="{00000000-0005-0000-0000-000033780000}"/>
    <cellStyle name="40% - Accent6 2 2 4 4 2 2" xfId="17206" xr:uid="{00000000-0005-0000-0000-000034780000}"/>
    <cellStyle name="40% - Accent6 2 2 4 4 2 2 2" xfId="37038" xr:uid="{00000000-0005-0000-0000-000035780000}"/>
    <cellStyle name="40% - Accent6 2 2 4 4 2 3" xfId="27124" xr:uid="{00000000-0005-0000-0000-000036780000}"/>
    <cellStyle name="40% - Accent6 2 2 4 4 3" xfId="12249" xr:uid="{00000000-0005-0000-0000-000037780000}"/>
    <cellStyle name="40% - Accent6 2 2 4 4 3 2" xfId="32081" xr:uid="{00000000-0005-0000-0000-000038780000}"/>
    <cellStyle name="40% - Accent6 2 2 4 4 4" xfId="22167" xr:uid="{00000000-0005-0000-0000-000039780000}"/>
    <cellStyle name="40% - Accent6 2 2 4 5" xfId="963" xr:uid="{00000000-0005-0000-0000-00003A780000}"/>
    <cellStyle name="40% - Accent6 2 2 4 5 2" xfId="5939" xr:uid="{00000000-0005-0000-0000-00003B780000}"/>
    <cellStyle name="40% - Accent6 2 2 4 5 2 2" xfId="15853" xr:uid="{00000000-0005-0000-0000-00003C780000}"/>
    <cellStyle name="40% - Accent6 2 2 4 5 2 2 2" xfId="35685" xr:uid="{00000000-0005-0000-0000-00003D780000}"/>
    <cellStyle name="40% - Accent6 2 2 4 5 2 3" xfId="25771" xr:uid="{00000000-0005-0000-0000-00003E780000}"/>
    <cellStyle name="40% - Accent6 2 2 4 5 3" xfId="10896" xr:uid="{00000000-0005-0000-0000-00003F780000}"/>
    <cellStyle name="40% - Accent6 2 2 4 5 3 2" xfId="30728" xr:uid="{00000000-0005-0000-0000-000040780000}"/>
    <cellStyle name="40% - Accent6 2 2 4 5 4" xfId="20814" xr:uid="{00000000-0005-0000-0000-000041780000}"/>
    <cellStyle name="40% - Accent6 2 2 4 6" xfId="4264" xr:uid="{00000000-0005-0000-0000-000042780000}"/>
    <cellStyle name="40% - Accent6 2 2 4 6 2" xfId="9221" xr:uid="{00000000-0005-0000-0000-000043780000}"/>
    <cellStyle name="40% - Accent6 2 2 4 6 2 2" xfId="19135" xr:uid="{00000000-0005-0000-0000-000044780000}"/>
    <cellStyle name="40% - Accent6 2 2 4 6 2 2 2" xfId="38967" xr:uid="{00000000-0005-0000-0000-000045780000}"/>
    <cellStyle name="40% - Accent6 2 2 4 6 2 3" xfId="29053" xr:uid="{00000000-0005-0000-0000-000046780000}"/>
    <cellStyle name="40% - Accent6 2 2 4 6 3" xfId="14178" xr:uid="{00000000-0005-0000-0000-000047780000}"/>
    <cellStyle name="40% - Accent6 2 2 4 6 3 2" xfId="34010" xr:uid="{00000000-0005-0000-0000-000048780000}"/>
    <cellStyle name="40% - Accent6 2 2 4 6 4" xfId="24096" xr:uid="{00000000-0005-0000-0000-000049780000}"/>
    <cellStyle name="40% - Accent6 2 2 4 7" xfId="4822" xr:uid="{00000000-0005-0000-0000-00004A780000}"/>
    <cellStyle name="40% - Accent6 2 2 4 7 2" xfId="9779" xr:uid="{00000000-0005-0000-0000-00004B780000}"/>
    <cellStyle name="40% - Accent6 2 2 4 7 2 2" xfId="19693" xr:uid="{00000000-0005-0000-0000-00004C780000}"/>
    <cellStyle name="40% - Accent6 2 2 4 7 2 2 2" xfId="39525" xr:uid="{00000000-0005-0000-0000-00004D780000}"/>
    <cellStyle name="40% - Accent6 2 2 4 7 2 3" xfId="29611" xr:uid="{00000000-0005-0000-0000-00004E780000}"/>
    <cellStyle name="40% - Accent6 2 2 4 7 3" xfId="14736" xr:uid="{00000000-0005-0000-0000-00004F780000}"/>
    <cellStyle name="40% - Accent6 2 2 4 7 3 2" xfId="34568" xr:uid="{00000000-0005-0000-0000-000050780000}"/>
    <cellStyle name="40% - Accent6 2 2 4 7 4" xfId="24654" xr:uid="{00000000-0005-0000-0000-000051780000}"/>
    <cellStyle name="40% - Accent6 2 2 4 8" xfId="5380" xr:uid="{00000000-0005-0000-0000-000052780000}"/>
    <cellStyle name="40% - Accent6 2 2 4 8 2" xfId="15294" xr:uid="{00000000-0005-0000-0000-000053780000}"/>
    <cellStyle name="40% - Accent6 2 2 4 8 2 2" xfId="35126" xr:uid="{00000000-0005-0000-0000-000054780000}"/>
    <cellStyle name="40% - Accent6 2 2 4 8 3" xfId="25212" xr:uid="{00000000-0005-0000-0000-000055780000}"/>
    <cellStyle name="40% - Accent6 2 2 4 9" xfId="10337" xr:uid="{00000000-0005-0000-0000-000056780000}"/>
    <cellStyle name="40% - Accent6 2 2 4 9 2" xfId="30169" xr:uid="{00000000-0005-0000-0000-000057780000}"/>
    <cellStyle name="40% - Accent6 2 2 5" xfId="1243" xr:uid="{00000000-0005-0000-0000-000058780000}"/>
    <cellStyle name="40% - Accent6 2 2 5 2" xfId="3256" xr:uid="{00000000-0005-0000-0000-000059780000}"/>
    <cellStyle name="40% - Accent6 2 2 5 2 2" xfId="8213" xr:uid="{00000000-0005-0000-0000-00005A780000}"/>
    <cellStyle name="40% - Accent6 2 2 5 2 2 2" xfId="18127" xr:uid="{00000000-0005-0000-0000-00005B780000}"/>
    <cellStyle name="40% - Accent6 2 2 5 2 2 2 2" xfId="37959" xr:uid="{00000000-0005-0000-0000-00005C780000}"/>
    <cellStyle name="40% - Accent6 2 2 5 2 2 3" xfId="28045" xr:uid="{00000000-0005-0000-0000-00005D780000}"/>
    <cellStyle name="40% - Accent6 2 2 5 2 3" xfId="13170" xr:uid="{00000000-0005-0000-0000-00005E780000}"/>
    <cellStyle name="40% - Accent6 2 2 5 2 3 2" xfId="33002" xr:uid="{00000000-0005-0000-0000-00005F780000}"/>
    <cellStyle name="40% - Accent6 2 2 5 2 4" xfId="23088" xr:uid="{00000000-0005-0000-0000-000060780000}"/>
    <cellStyle name="40% - Accent6 2 2 5 3" xfId="6211" xr:uid="{00000000-0005-0000-0000-000061780000}"/>
    <cellStyle name="40% - Accent6 2 2 5 3 2" xfId="16125" xr:uid="{00000000-0005-0000-0000-000062780000}"/>
    <cellStyle name="40% - Accent6 2 2 5 3 2 2" xfId="35957" xr:uid="{00000000-0005-0000-0000-000063780000}"/>
    <cellStyle name="40% - Accent6 2 2 5 3 3" xfId="26043" xr:uid="{00000000-0005-0000-0000-000064780000}"/>
    <cellStyle name="40% - Accent6 2 2 5 4" xfId="11168" xr:uid="{00000000-0005-0000-0000-000065780000}"/>
    <cellStyle name="40% - Accent6 2 2 5 4 2" xfId="31000" xr:uid="{00000000-0005-0000-0000-000066780000}"/>
    <cellStyle name="40% - Accent6 2 2 5 5" xfId="21086" xr:uid="{00000000-0005-0000-0000-000067780000}"/>
    <cellStyle name="40% - Accent6 2 2 6" xfId="2701" xr:uid="{00000000-0005-0000-0000-000068780000}"/>
    <cellStyle name="40% - Accent6 2 2 6 2" xfId="7662" xr:uid="{00000000-0005-0000-0000-000069780000}"/>
    <cellStyle name="40% - Accent6 2 2 6 2 2" xfId="17576" xr:uid="{00000000-0005-0000-0000-00006A780000}"/>
    <cellStyle name="40% - Accent6 2 2 6 2 2 2" xfId="37408" xr:uid="{00000000-0005-0000-0000-00006B780000}"/>
    <cellStyle name="40% - Accent6 2 2 6 2 3" xfId="27494" xr:uid="{00000000-0005-0000-0000-00006C780000}"/>
    <cellStyle name="40% - Accent6 2 2 6 3" xfId="12619" xr:uid="{00000000-0005-0000-0000-00006D780000}"/>
    <cellStyle name="40% - Accent6 2 2 6 3 2" xfId="32451" xr:uid="{00000000-0005-0000-0000-00006E780000}"/>
    <cellStyle name="40% - Accent6 2 2 6 4" xfId="22537" xr:uid="{00000000-0005-0000-0000-00006F780000}"/>
    <cellStyle name="40% - Accent6 2 2 7" xfId="1966" xr:uid="{00000000-0005-0000-0000-000070780000}"/>
    <cellStyle name="40% - Accent6 2 2 7 2" xfId="6933" xr:uid="{00000000-0005-0000-0000-000071780000}"/>
    <cellStyle name="40% - Accent6 2 2 7 2 2" xfId="16847" xr:uid="{00000000-0005-0000-0000-000072780000}"/>
    <cellStyle name="40% - Accent6 2 2 7 2 2 2" xfId="36679" xr:uid="{00000000-0005-0000-0000-000073780000}"/>
    <cellStyle name="40% - Accent6 2 2 7 2 3" xfId="26765" xr:uid="{00000000-0005-0000-0000-000074780000}"/>
    <cellStyle name="40% - Accent6 2 2 7 3" xfId="11890" xr:uid="{00000000-0005-0000-0000-000075780000}"/>
    <cellStyle name="40% - Accent6 2 2 7 3 2" xfId="31722" xr:uid="{00000000-0005-0000-0000-000076780000}"/>
    <cellStyle name="40% - Accent6 2 2 7 4" xfId="21808" xr:uid="{00000000-0005-0000-0000-000077780000}"/>
    <cellStyle name="40% - Accent6 2 2 8" xfId="683" xr:uid="{00000000-0005-0000-0000-000078780000}"/>
    <cellStyle name="40% - Accent6 2 2 8 2" xfId="5660" xr:uid="{00000000-0005-0000-0000-000079780000}"/>
    <cellStyle name="40% - Accent6 2 2 8 2 2" xfId="15574" xr:uid="{00000000-0005-0000-0000-00007A780000}"/>
    <cellStyle name="40% - Accent6 2 2 8 2 2 2" xfId="35406" xr:uid="{00000000-0005-0000-0000-00007B780000}"/>
    <cellStyle name="40% - Accent6 2 2 8 2 3" xfId="25492" xr:uid="{00000000-0005-0000-0000-00007C780000}"/>
    <cellStyle name="40% - Accent6 2 2 8 3" xfId="10617" xr:uid="{00000000-0005-0000-0000-00007D780000}"/>
    <cellStyle name="40% - Accent6 2 2 8 3 2" xfId="30449" xr:uid="{00000000-0005-0000-0000-00007E780000}"/>
    <cellStyle name="40% - Accent6 2 2 8 4" xfId="20535" xr:uid="{00000000-0005-0000-0000-00007F780000}"/>
    <cellStyle name="40% - Accent6 2 2 9" xfId="3985" xr:uid="{00000000-0005-0000-0000-000080780000}"/>
    <cellStyle name="40% - Accent6 2 2 9 2" xfId="8942" xr:uid="{00000000-0005-0000-0000-000081780000}"/>
    <cellStyle name="40% - Accent6 2 2 9 2 2" xfId="18856" xr:uid="{00000000-0005-0000-0000-000082780000}"/>
    <cellStyle name="40% - Accent6 2 2 9 2 2 2" xfId="38688" xr:uid="{00000000-0005-0000-0000-000083780000}"/>
    <cellStyle name="40% - Accent6 2 2 9 2 3" xfId="28774" xr:uid="{00000000-0005-0000-0000-000084780000}"/>
    <cellStyle name="40% - Accent6 2 2 9 3" xfId="13899" xr:uid="{00000000-0005-0000-0000-000085780000}"/>
    <cellStyle name="40% - Accent6 2 2 9 3 2" xfId="33731" xr:uid="{00000000-0005-0000-0000-000086780000}"/>
    <cellStyle name="40% - Accent6 2 2 9 4" xfId="23817" xr:uid="{00000000-0005-0000-0000-000087780000}"/>
    <cellStyle name="40% - Accent6 2 3" xfId="146" xr:uid="{00000000-0005-0000-0000-000088780000}"/>
    <cellStyle name="40% - Accent6 2 3 10" xfId="4570" xr:uid="{00000000-0005-0000-0000-000089780000}"/>
    <cellStyle name="40% - Accent6 2 3 10 2" xfId="9527" xr:uid="{00000000-0005-0000-0000-00008A780000}"/>
    <cellStyle name="40% - Accent6 2 3 10 2 2" xfId="19441" xr:uid="{00000000-0005-0000-0000-00008B780000}"/>
    <cellStyle name="40% - Accent6 2 3 10 2 2 2" xfId="39273" xr:uid="{00000000-0005-0000-0000-00008C780000}"/>
    <cellStyle name="40% - Accent6 2 3 10 2 3" xfId="29359" xr:uid="{00000000-0005-0000-0000-00008D780000}"/>
    <cellStyle name="40% - Accent6 2 3 10 3" xfId="14484" xr:uid="{00000000-0005-0000-0000-00008E780000}"/>
    <cellStyle name="40% - Accent6 2 3 10 3 2" xfId="34316" xr:uid="{00000000-0005-0000-0000-00008F780000}"/>
    <cellStyle name="40% - Accent6 2 3 10 4" xfId="24402" xr:uid="{00000000-0005-0000-0000-000090780000}"/>
    <cellStyle name="40% - Accent6 2 3 11" xfId="5128" xr:uid="{00000000-0005-0000-0000-000091780000}"/>
    <cellStyle name="40% - Accent6 2 3 11 2" xfId="15042" xr:uid="{00000000-0005-0000-0000-000092780000}"/>
    <cellStyle name="40% - Accent6 2 3 11 2 2" xfId="34874" xr:uid="{00000000-0005-0000-0000-000093780000}"/>
    <cellStyle name="40% - Accent6 2 3 11 3" xfId="24960" xr:uid="{00000000-0005-0000-0000-000094780000}"/>
    <cellStyle name="40% - Accent6 2 3 12" xfId="10085" xr:uid="{00000000-0005-0000-0000-000095780000}"/>
    <cellStyle name="40% - Accent6 2 3 12 2" xfId="29917" xr:uid="{00000000-0005-0000-0000-000096780000}"/>
    <cellStyle name="40% - Accent6 2 3 13" xfId="20003" xr:uid="{00000000-0005-0000-0000-000097780000}"/>
    <cellStyle name="40% - Accent6 2 3 2" xfId="286" xr:uid="{00000000-0005-0000-0000-000098780000}"/>
    <cellStyle name="40% - Accent6 2 3 2 10" xfId="5267" xr:uid="{00000000-0005-0000-0000-000099780000}"/>
    <cellStyle name="40% - Accent6 2 3 2 10 2" xfId="15181" xr:uid="{00000000-0005-0000-0000-00009A780000}"/>
    <cellStyle name="40% - Accent6 2 3 2 10 2 2" xfId="35013" xr:uid="{00000000-0005-0000-0000-00009B780000}"/>
    <cellStyle name="40% - Accent6 2 3 2 10 3" xfId="25099" xr:uid="{00000000-0005-0000-0000-00009C780000}"/>
    <cellStyle name="40% - Accent6 2 3 2 11" xfId="10224" xr:uid="{00000000-0005-0000-0000-00009D780000}"/>
    <cellStyle name="40% - Accent6 2 3 2 11 2" xfId="30056" xr:uid="{00000000-0005-0000-0000-00009E780000}"/>
    <cellStyle name="40% - Accent6 2 3 2 12" xfId="20142" xr:uid="{00000000-0005-0000-0000-00009F780000}"/>
    <cellStyle name="40% - Accent6 2 3 2 2" xfId="568" xr:uid="{00000000-0005-0000-0000-0000A0780000}"/>
    <cellStyle name="40% - Accent6 2 3 2 2 10" xfId="10503" xr:uid="{00000000-0005-0000-0000-0000A1780000}"/>
    <cellStyle name="40% - Accent6 2 3 2 2 10 2" xfId="30335" xr:uid="{00000000-0005-0000-0000-0000A2780000}"/>
    <cellStyle name="40% - Accent6 2 3 2 2 11" xfId="20421" xr:uid="{00000000-0005-0000-0000-0000A3780000}"/>
    <cellStyle name="40% - Accent6 2 3 2 2 2" xfId="1902" xr:uid="{00000000-0005-0000-0000-0000A4780000}"/>
    <cellStyle name="40% - Accent6 2 3 2 2 2 2" xfId="3915" xr:uid="{00000000-0005-0000-0000-0000A5780000}"/>
    <cellStyle name="40% - Accent6 2 3 2 2 2 2 2" xfId="8872" xr:uid="{00000000-0005-0000-0000-0000A6780000}"/>
    <cellStyle name="40% - Accent6 2 3 2 2 2 2 2 2" xfId="18786" xr:uid="{00000000-0005-0000-0000-0000A7780000}"/>
    <cellStyle name="40% - Accent6 2 3 2 2 2 2 2 2 2" xfId="38618" xr:uid="{00000000-0005-0000-0000-0000A8780000}"/>
    <cellStyle name="40% - Accent6 2 3 2 2 2 2 2 3" xfId="28704" xr:uid="{00000000-0005-0000-0000-0000A9780000}"/>
    <cellStyle name="40% - Accent6 2 3 2 2 2 2 3" xfId="13829" xr:uid="{00000000-0005-0000-0000-0000AA780000}"/>
    <cellStyle name="40% - Accent6 2 3 2 2 2 2 3 2" xfId="33661" xr:uid="{00000000-0005-0000-0000-0000AB780000}"/>
    <cellStyle name="40% - Accent6 2 3 2 2 2 2 4" xfId="23747" xr:uid="{00000000-0005-0000-0000-0000AC780000}"/>
    <cellStyle name="40% - Accent6 2 3 2 2 2 3" xfId="2625" xr:uid="{00000000-0005-0000-0000-0000AD780000}"/>
    <cellStyle name="40% - Accent6 2 3 2 2 2 3 2" xfId="7592" xr:uid="{00000000-0005-0000-0000-0000AE780000}"/>
    <cellStyle name="40% - Accent6 2 3 2 2 2 3 2 2" xfId="17506" xr:uid="{00000000-0005-0000-0000-0000AF780000}"/>
    <cellStyle name="40% - Accent6 2 3 2 2 2 3 2 2 2" xfId="37338" xr:uid="{00000000-0005-0000-0000-0000B0780000}"/>
    <cellStyle name="40% - Accent6 2 3 2 2 2 3 2 3" xfId="27424" xr:uid="{00000000-0005-0000-0000-0000B1780000}"/>
    <cellStyle name="40% - Accent6 2 3 2 2 2 3 3" xfId="12549" xr:uid="{00000000-0005-0000-0000-0000B2780000}"/>
    <cellStyle name="40% - Accent6 2 3 2 2 2 3 3 2" xfId="32381" xr:uid="{00000000-0005-0000-0000-0000B3780000}"/>
    <cellStyle name="40% - Accent6 2 3 2 2 2 3 4" xfId="22467" xr:uid="{00000000-0005-0000-0000-0000B4780000}"/>
    <cellStyle name="40% - Accent6 2 3 2 2 2 4" xfId="6870" xr:uid="{00000000-0005-0000-0000-0000B5780000}"/>
    <cellStyle name="40% - Accent6 2 3 2 2 2 4 2" xfId="16784" xr:uid="{00000000-0005-0000-0000-0000B6780000}"/>
    <cellStyle name="40% - Accent6 2 3 2 2 2 4 2 2" xfId="36616" xr:uid="{00000000-0005-0000-0000-0000B7780000}"/>
    <cellStyle name="40% - Accent6 2 3 2 2 2 4 3" xfId="26702" xr:uid="{00000000-0005-0000-0000-0000B8780000}"/>
    <cellStyle name="40% - Accent6 2 3 2 2 2 5" xfId="11827" xr:uid="{00000000-0005-0000-0000-0000B9780000}"/>
    <cellStyle name="40% - Accent6 2 3 2 2 2 5 2" xfId="31659" xr:uid="{00000000-0005-0000-0000-0000BA780000}"/>
    <cellStyle name="40% - Accent6 2 3 2 2 2 6" xfId="21745" xr:uid="{00000000-0005-0000-0000-0000BB780000}"/>
    <cellStyle name="40% - Accent6 2 3 2 2 3" xfId="1543" xr:uid="{00000000-0005-0000-0000-0000BC780000}"/>
    <cellStyle name="40% - Accent6 2 3 2 2 3 2" xfId="3556" xr:uid="{00000000-0005-0000-0000-0000BD780000}"/>
    <cellStyle name="40% - Accent6 2 3 2 2 3 2 2" xfId="8513" xr:uid="{00000000-0005-0000-0000-0000BE780000}"/>
    <cellStyle name="40% - Accent6 2 3 2 2 3 2 2 2" xfId="18427" xr:uid="{00000000-0005-0000-0000-0000BF780000}"/>
    <cellStyle name="40% - Accent6 2 3 2 2 3 2 2 2 2" xfId="38259" xr:uid="{00000000-0005-0000-0000-0000C0780000}"/>
    <cellStyle name="40% - Accent6 2 3 2 2 3 2 2 3" xfId="28345" xr:uid="{00000000-0005-0000-0000-0000C1780000}"/>
    <cellStyle name="40% - Accent6 2 3 2 2 3 2 3" xfId="13470" xr:uid="{00000000-0005-0000-0000-0000C2780000}"/>
    <cellStyle name="40% - Accent6 2 3 2 2 3 2 3 2" xfId="33302" xr:uid="{00000000-0005-0000-0000-0000C3780000}"/>
    <cellStyle name="40% - Accent6 2 3 2 2 3 2 4" xfId="23388" xr:uid="{00000000-0005-0000-0000-0000C4780000}"/>
    <cellStyle name="40% - Accent6 2 3 2 2 3 3" xfId="6511" xr:uid="{00000000-0005-0000-0000-0000C5780000}"/>
    <cellStyle name="40% - Accent6 2 3 2 2 3 3 2" xfId="16425" xr:uid="{00000000-0005-0000-0000-0000C6780000}"/>
    <cellStyle name="40% - Accent6 2 3 2 2 3 3 2 2" xfId="36257" xr:uid="{00000000-0005-0000-0000-0000C7780000}"/>
    <cellStyle name="40% - Accent6 2 3 2 2 3 3 3" xfId="26343" xr:uid="{00000000-0005-0000-0000-0000C8780000}"/>
    <cellStyle name="40% - Accent6 2 3 2 2 3 4" xfId="11468" xr:uid="{00000000-0005-0000-0000-0000C9780000}"/>
    <cellStyle name="40% - Accent6 2 3 2 2 3 4 2" xfId="31300" xr:uid="{00000000-0005-0000-0000-0000CA780000}"/>
    <cellStyle name="40% - Accent6 2 3 2 2 3 5" xfId="21386" xr:uid="{00000000-0005-0000-0000-0000CB780000}"/>
    <cellStyle name="40% - Accent6 2 3 2 2 4" xfId="3150" xr:uid="{00000000-0005-0000-0000-0000CC780000}"/>
    <cellStyle name="40% - Accent6 2 3 2 2 4 2" xfId="8107" xr:uid="{00000000-0005-0000-0000-0000CD780000}"/>
    <cellStyle name="40% - Accent6 2 3 2 2 4 2 2" xfId="18021" xr:uid="{00000000-0005-0000-0000-0000CE780000}"/>
    <cellStyle name="40% - Accent6 2 3 2 2 4 2 2 2" xfId="37853" xr:uid="{00000000-0005-0000-0000-0000CF780000}"/>
    <cellStyle name="40% - Accent6 2 3 2 2 4 2 3" xfId="27939" xr:uid="{00000000-0005-0000-0000-0000D0780000}"/>
    <cellStyle name="40% - Accent6 2 3 2 2 4 3" xfId="13064" xr:uid="{00000000-0005-0000-0000-0000D1780000}"/>
    <cellStyle name="40% - Accent6 2 3 2 2 4 3 2" xfId="32896" xr:uid="{00000000-0005-0000-0000-0000D2780000}"/>
    <cellStyle name="40% - Accent6 2 3 2 2 4 4" xfId="22982" xr:uid="{00000000-0005-0000-0000-0000D3780000}"/>
    <cellStyle name="40% - Accent6 2 3 2 2 5" xfId="2266" xr:uid="{00000000-0005-0000-0000-0000D4780000}"/>
    <cellStyle name="40% - Accent6 2 3 2 2 5 2" xfId="7233" xr:uid="{00000000-0005-0000-0000-0000D5780000}"/>
    <cellStyle name="40% - Accent6 2 3 2 2 5 2 2" xfId="17147" xr:uid="{00000000-0005-0000-0000-0000D6780000}"/>
    <cellStyle name="40% - Accent6 2 3 2 2 5 2 2 2" xfId="36979" xr:uid="{00000000-0005-0000-0000-0000D7780000}"/>
    <cellStyle name="40% - Accent6 2 3 2 2 5 2 3" xfId="27065" xr:uid="{00000000-0005-0000-0000-0000D8780000}"/>
    <cellStyle name="40% - Accent6 2 3 2 2 5 3" xfId="12190" xr:uid="{00000000-0005-0000-0000-0000D9780000}"/>
    <cellStyle name="40% - Accent6 2 3 2 2 5 3 2" xfId="32022" xr:uid="{00000000-0005-0000-0000-0000DA780000}"/>
    <cellStyle name="40% - Accent6 2 3 2 2 5 4" xfId="22108" xr:uid="{00000000-0005-0000-0000-0000DB780000}"/>
    <cellStyle name="40% - Accent6 2 3 2 2 6" xfId="1129" xr:uid="{00000000-0005-0000-0000-0000DC780000}"/>
    <cellStyle name="40% - Accent6 2 3 2 2 6 2" xfId="6105" xr:uid="{00000000-0005-0000-0000-0000DD780000}"/>
    <cellStyle name="40% - Accent6 2 3 2 2 6 2 2" xfId="16019" xr:uid="{00000000-0005-0000-0000-0000DE780000}"/>
    <cellStyle name="40% - Accent6 2 3 2 2 6 2 2 2" xfId="35851" xr:uid="{00000000-0005-0000-0000-0000DF780000}"/>
    <cellStyle name="40% - Accent6 2 3 2 2 6 2 3" xfId="25937" xr:uid="{00000000-0005-0000-0000-0000E0780000}"/>
    <cellStyle name="40% - Accent6 2 3 2 2 6 3" xfId="11062" xr:uid="{00000000-0005-0000-0000-0000E1780000}"/>
    <cellStyle name="40% - Accent6 2 3 2 2 6 3 2" xfId="30894" xr:uid="{00000000-0005-0000-0000-0000E2780000}"/>
    <cellStyle name="40% - Accent6 2 3 2 2 6 4" xfId="20980" xr:uid="{00000000-0005-0000-0000-0000E3780000}"/>
    <cellStyle name="40% - Accent6 2 3 2 2 7" xfId="4430" xr:uid="{00000000-0005-0000-0000-0000E4780000}"/>
    <cellStyle name="40% - Accent6 2 3 2 2 7 2" xfId="9387" xr:uid="{00000000-0005-0000-0000-0000E5780000}"/>
    <cellStyle name="40% - Accent6 2 3 2 2 7 2 2" xfId="19301" xr:uid="{00000000-0005-0000-0000-0000E6780000}"/>
    <cellStyle name="40% - Accent6 2 3 2 2 7 2 2 2" xfId="39133" xr:uid="{00000000-0005-0000-0000-0000E7780000}"/>
    <cellStyle name="40% - Accent6 2 3 2 2 7 2 3" xfId="29219" xr:uid="{00000000-0005-0000-0000-0000E8780000}"/>
    <cellStyle name="40% - Accent6 2 3 2 2 7 3" xfId="14344" xr:uid="{00000000-0005-0000-0000-0000E9780000}"/>
    <cellStyle name="40% - Accent6 2 3 2 2 7 3 2" xfId="34176" xr:uid="{00000000-0005-0000-0000-0000EA780000}"/>
    <cellStyle name="40% - Accent6 2 3 2 2 7 4" xfId="24262" xr:uid="{00000000-0005-0000-0000-0000EB780000}"/>
    <cellStyle name="40% - Accent6 2 3 2 2 8" xfId="4988" xr:uid="{00000000-0005-0000-0000-0000EC780000}"/>
    <cellStyle name="40% - Accent6 2 3 2 2 8 2" xfId="9945" xr:uid="{00000000-0005-0000-0000-0000ED780000}"/>
    <cellStyle name="40% - Accent6 2 3 2 2 8 2 2" xfId="19859" xr:uid="{00000000-0005-0000-0000-0000EE780000}"/>
    <cellStyle name="40% - Accent6 2 3 2 2 8 2 2 2" xfId="39691" xr:uid="{00000000-0005-0000-0000-0000EF780000}"/>
    <cellStyle name="40% - Accent6 2 3 2 2 8 2 3" xfId="29777" xr:uid="{00000000-0005-0000-0000-0000F0780000}"/>
    <cellStyle name="40% - Accent6 2 3 2 2 8 3" xfId="14902" xr:uid="{00000000-0005-0000-0000-0000F1780000}"/>
    <cellStyle name="40% - Accent6 2 3 2 2 8 3 2" xfId="34734" xr:uid="{00000000-0005-0000-0000-0000F2780000}"/>
    <cellStyle name="40% - Accent6 2 3 2 2 8 4" xfId="24820" xr:uid="{00000000-0005-0000-0000-0000F3780000}"/>
    <cellStyle name="40% - Accent6 2 3 2 2 9" xfId="5546" xr:uid="{00000000-0005-0000-0000-0000F4780000}"/>
    <cellStyle name="40% - Accent6 2 3 2 2 9 2" xfId="15460" xr:uid="{00000000-0005-0000-0000-0000F5780000}"/>
    <cellStyle name="40% - Accent6 2 3 2 2 9 2 2" xfId="35292" xr:uid="{00000000-0005-0000-0000-0000F6780000}"/>
    <cellStyle name="40% - Accent6 2 3 2 2 9 3" xfId="25378" xr:uid="{00000000-0005-0000-0000-0000F7780000}"/>
    <cellStyle name="40% - Accent6 2 3 2 3" xfId="1722" xr:uid="{00000000-0005-0000-0000-0000F8780000}"/>
    <cellStyle name="40% - Accent6 2 3 2 3 2" xfId="3735" xr:uid="{00000000-0005-0000-0000-0000F9780000}"/>
    <cellStyle name="40% - Accent6 2 3 2 3 2 2" xfId="8692" xr:uid="{00000000-0005-0000-0000-0000FA780000}"/>
    <cellStyle name="40% - Accent6 2 3 2 3 2 2 2" xfId="18606" xr:uid="{00000000-0005-0000-0000-0000FB780000}"/>
    <cellStyle name="40% - Accent6 2 3 2 3 2 2 2 2" xfId="38438" xr:uid="{00000000-0005-0000-0000-0000FC780000}"/>
    <cellStyle name="40% - Accent6 2 3 2 3 2 2 3" xfId="28524" xr:uid="{00000000-0005-0000-0000-0000FD780000}"/>
    <cellStyle name="40% - Accent6 2 3 2 3 2 3" xfId="13649" xr:uid="{00000000-0005-0000-0000-0000FE780000}"/>
    <cellStyle name="40% - Accent6 2 3 2 3 2 3 2" xfId="33481" xr:uid="{00000000-0005-0000-0000-0000FF780000}"/>
    <cellStyle name="40% - Accent6 2 3 2 3 2 4" xfId="23567" xr:uid="{00000000-0005-0000-0000-000000790000}"/>
    <cellStyle name="40% - Accent6 2 3 2 3 3" xfId="2445" xr:uid="{00000000-0005-0000-0000-000001790000}"/>
    <cellStyle name="40% - Accent6 2 3 2 3 3 2" xfId="7412" xr:uid="{00000000-0005-0000-0000-000002790000}"/>
    <cellStyle name="40% - Accent6 2 3 2 3 3 2 2" xfId="17326" xr:uid="{00000000-0005-0000-0000-000003790000}"/>
    <cellStyle name="40% - Accent6 2 3 2 3 3 2 2 2" xfId="37158" xr:uid="{00000000-0005-0000-0000-000004790000}"/>
    <cellStyle name="40% - Accent6 2 3 2 3 3 2 3" xfId="27244" xr:uid="{00000000-0005-0000-0000-000005790000}"/>
    <cellStyle name="40% - Accent6 2 3 2 3 3 3" xfId="12369" xr:uid="{00000000-0005-0000-0000-000006790000}"/>
    <cellStyle name="40% - Accent6 2 3 2 3 3 3 2" xfId="32201" xr:uid="{00000000-0005-0000-0000-000007790000}"/>
    <cellStyle name="40% - Accent6 2 3 2 3 3 4" xfId="22287" xr:uid="{00000000-0005-0000-0000-000008790000}"/>
    <cellStyle name="40% - Accent6 2 3 2 3 4" xfId="6690" xr:uid="{00000000-0005-0000-0000-000009790000}"/>
    <cellStyle name="40% - Accent6 2 3 2 3 4 2" xfId="16604" xr:uid="{00000000-0005-0000-0000-00000A790000}"/>
    <cellStyle name="40% - Accent6 2 3 2 3 4 2 2" xfId="36436" xr:uid="{00000000-0005-0000-0000-00000B790000}"/>
    <cellStyle name="40% - Accent6 2 3 2 3 4 3" xfId="26522" xr:uid="{00000000-0005-0000-0000-00000C790000}"/>
    <cellStyle name="40% - Accent6 2 3 2 3 5" xfId="11647" xr:uid="{00000000-0005-0000-0000-00000D790000}"/>
    <cellStyle name="40% - Accent6 2 3 2 3 5 2" xfId="31479" xr:uid="{00000000-0005-0000-0000-00000E790000}"/>
    <cellStyle name="40% - Accent6 2 3 2 3 6" xfId="21565" xr:uid="{00000000-0005-0000-0000-00000F790000}"/>
    <cellStyle name="40% - Accent6 2 3 2 4" xfId="1363" xr:uid="{00000000-0005-0000-0000-000010790000}"/>
    <cellStyle name="40% - Accent6 2 3 2 4 2" xfId="3376" xr:uid="{00000000-0005-0000-0000-000011790000}"/>
    <cellStyle name="40% - Accent6 2 3 2 4 2 2" xfId="8333" xr:uid="{00000000-0005-0000-0000-000012790000}"/>
    <cellStyle name="40% - Accent6 2 3 2 4 2 2 2" xfId="18247" xr:uid="{00000000-0005-0000-0000-000013790000}"/>
    <cellStyle name="40% - Accent6 2 3 2 4 2 2 2 2" xfId="38079" xr:uid="{00000000-0005-0000-0000-000014790000}"/>
    <cellStyle name="40% - Accent6 2 3 2 4 2 2 3" xfId="28165" xr:uid="{00000000-0005-0000-0000-000015790000}"/>
    <cellStyle name="40% - Accent6 2 3 2 4 2 3" xfId="13290" xr:uid="{00000000-0005-0000-0000-000016790000}"/>
    <cellStyle name="40% - Accent6 2 3 2 4 2 3 2" xfId="33122" xr:uid="{00000000-0005-0000-0000-000017790000}"/>
    <cellStyle name="40% - Accent6 2 3 2 4 2 4" xfId="23208" xr:uid="{00000000-0005-0000-0000-000018790000}"/>
    <cellStyle name="40% - Accent6 2 3 2 4 3" xfId="6331" xr:uid="{00000000-0005-0000-0000-000019790000}"/>
    <cellStyle name="40% - Accent6 2 3 2 4 3 2" xfId="16245" xr:uid="{00000000-0005-0000-0000-00001A790000}"/>
    <cellStyle name="40% - Accent6 2 3 2 4 3 2 2" xfId="36077" xr:uid="{00000000-0005-0000-0000-00001B790000}"/>
    <cellStyle name="40% - Accent6 2 3 2 4 3 3" xfId="26163" xr:uid="{00000000-0005-0000-0000-00001C790000}"/>
    <cellStyle name="40% - Accent6 2 3 2 4 4" xfId="11288" xr:uid="{00000000-0005-0000-0000-00001D790000}"/>
    <cellStyle name="40% - Accent6 2 3 2 4 4 2" xfId="31120" xr:uid="{00000000-0005-0000-0000-00001E790000}"/>
    <cellStyle name="40% - Accent6 2 3 2 4 5" xfId="21206" xr:uid="{00000000-0005-0000-0000-00001F790000}"/>
    <cellStyle name="40% - Accent6 2 3 2 5" xfId="2869" xr:uid="{00000000-0005-0000-0000-000020790000}"/>
    <cellStyle name="40% - Accent6 2 3 2 5 2" xfId="7828" xr:uid="{00000000-0005-0000-0000-000021790000}"/>
    <cellStyle name="40% - Accent6 2 3 2 5 2 2" xfId="17742" xr:uid="{00000000-0005-0000-0000-000022790000}"/>
    <cellStyle name="40% - Accent6 2 3 2 5 2 2 2" xfId="37574" xr:uid="{00000000-0005-0000-0000-000023790000}"/>
    <cellStyle name="40% - Accent6 2 3 2 5 2 3" xfId="27660" xr:uid="{00000000-0005-0000-0000-000024790000}"/>
    <cellStyle name="40% - Accent6 2 3 2 5 3" xfId="12785" xr:uid="{00000000-0005-0000-0000-000025790000}"/>
    <cellStyle name="40% - Accent6 2 3 2 5 3 2" xfId="32617" xr:uid="{00000000-0005-0000-0000-000026790000}"/>
    <cellStyle name="40% - Accent6 2 3 2 5 4" xfId="22703" xr:uid="{00000000-0005-0000-0000-000027790000}"/>
    <cellStyle name="40% - Accent6 2 3 2 6" xfId="2086" xr:uid="{00000000-0005-0000-0000-000028790000}"/>
    <cellStyle name="40% - Accent6 2 3 2 6 2" xfId="7053" xr:uid="{00000000-0005-0000-0000-000029790000}"/>
    <cellStyle name="40% - Accent6 2 3 2 6 2 2" xfId="16967" xr:uid="{00000000-0005-0000-0000-00002A790000}"/>
    <cellStyle name="40% - Accent6 2 3 2 6 2 2 2" xfId="36799" xr:uid="{00000000-0005-0000-0000-00002B790000}"/>
    <cellStyle name="40% - Accent6 2 3 2 6 2 3" xfId="26885" xr:uid="{00000000-0005-0000-0000-00002C790000}"/>
    <cellStyle name="40% - Accent6 2 3 2 6 3" xfId="12010" xr:uid="{00000000-0005-0000-0000-00002D790000}"/>
    <cellStyle name="40% - Accent6 2 3 2 6 3 2" xfId="31842" xr:uid="{00000000-0005-0000-0000-00002E790000}"/>
    <cellStyle name="40% - Accent6 2 3 2 6 4" xfId="21928" xr:uid="{00000000-0005-0000-0000-00002F790000}"/>
    <cellStyle name="40% - Accent6 2 3 2 7" xfId="849" xr:uid="{00000000-0005-0000-0000-000030790000}"/>
    <cellStyle name="40% - Accent6 2 3 2 7 2" xfId="5826" xr:uid="{00000000-0005-0000-0000-000031790000}"/>
    <cellStyle name="40% - Accent6 2 3 2 7 2 2" xfId="15740" xr:uid="{00000000-0005-0000-0000-000032790000}"/>
    <cellStyle name="40% - Accent6 2 3 2 7 2 2 2" xfId="35572" xr:uid="{00000000-0005-0000-0000-000033790000}"/>
    <cellStyle name="40% - Accent6 2 3 2 7 2 3" xfId="25658" xr:uid="{00000000-0005-0000-0000-000034790000}"/>
    <cellStyle name="40% - Accent6 2 3 2 7 3" xfId="10783" xr:uid="{00000000-0005-0000-0000-000035790000}"/>
    <cellStyle name="40% - Accent6 2 3 2 7 3 2" xfId="30615" xr:uid="{00000000-0005-0000-0000-000036790000}"/>
    <cellStyle name="40% - Accent6 2 3 2 7 4" xfId="20701" xr:uid="{00000000-0005-0000-0000-000037790000}"/>
    <cellStyle name="40% - Accent6 2 3 2 8" xfId="4151" xr:uid="{00000000-0005-0000-0000-000038790000}"/>
    <cellStyle name="40% - Accent6 2 3 2 8 2" xfId="9108" xr:uid="{00000000-0005-0000-0000-000039790000}"/>
    <cellStyle name="40% - Accent6 2 3 2 8 2 2" xfId="19022" xr:uid="{00000000-0005-0000-0000-00003A790000}"/>
    <cellStyle name="40% - Accent6 2 3 2 8 2 2 2" xfId="38854" xr:uid="{00000000-0005-0000-0000-00003B790000}"/>
    <cellStyle name="40% - Accent6 2 3 2 8 2 3" xfId="28940" xr:uid="{00000000-0005-0000-0000-00003C790000}"/>
    <cellStyle name="40% - Accent6 2 3 2 8 3" xfId="14065" xr:uid="{00000000-0005-0000-0000-00003D790000}"/>
    <cellStyle name="40% - Accent6 2 3 2 8 3 2" xfId="33897" xr:uid="{00000000-0005-0000-0000-00003E790000}"/>
    <cellStyle name="40% - Accent6 2 3 2 8 4" xfId="23983" xr:uid="{00000000-0005-0000-0000-00003F790000}"/>
    <cellStyle name="40% - Accent6 2 3 2 9" xfId="4709" xr:uid="{00000000-0005-0000-0000-000040790000}"/>
    <cellStyle name="40% - Accent6 2 3 2 9 2" xfId="9666" xr:uid="{00000000-0005-0000-0000-000041790000}"/>
    <cellStyle name="40% - Accent6 2 3 2 9 2 2" xfId="19580" xr:uid="{00000000-0005-0000-0000-000042790000}"/>
    <cellStyle name="40% - Accent6 2 3 2 9 2 2 2" xfId="39412" xr:uid="{00000000-0005-0000-0000-000043790000}"/>
    <cellStyle name="40% - Accent6 2 3 2 9 2 3" xfId="29498" xr:uid="{00000000-0005-0000-0000-000044790000}"/>
    <cellStyle name="40% - Accent6 2 3 2 9 3" xfId="14623" xr:uid="{00000000-0005-0000-0000-000045790000}"/>
    <cellStyle name="40% - Accent6 2 3 2 9 3 2" xfId="34455" xr:uid="{00000000-0005-0000-0000-000046790000}"/>
    <cellStyle name="40% - Accent6 2 3 2 9 4" xfId="24541" xr:uid="{00000000-0005-0000-0000-000047790000}"/>
    <cellStyle name="40% - Accent6 2 3 3" xfId="429" xr:uid="{00000000-0005-0000-0000-000048790000}"/>
    <cellStyle name="40% - Accent6 2 3 3 10" xfId="10364" xr:uid="{00000000-0005-0000-0000-000049790000}"/>
    <cellStyle name="40% - Accent6 2 3 3 10 2" xfId="30196" xr:uid="{00000000-0005-0000-0000-00004A790000}"/>
    <cellStyle name="40% - Accent6 2 3 3 11" xfId="20282" xr:uid="{00000000-0005-0000-0000-00004B790000}"/>
    <cellStyle name="40% - Accent6 2 3 3 2" xfId="1812" xr:uid="{00000000-0005-0000-0000-00004C790000}"/>
    <cellStyle name="40% - Accent6 2 3 3 2 2" xfId="3825" xr:uid="{00000000-0005-0000-0000-00004D790000}"/>
    <cellStyle name="40% - Accent6 2 3 3 2 2 2" xfId="8782" xr:uid="{00000000-0005-0000-0000-00004E790000}"/>
    <cellStyle name="40% - Accent6 2 3 3 2 2 2 2" xfId="18696" xr:uid="{00000000-0005-0000-0000-00004F790000}"/>
    <cellStyle name="40% - Accent6 2 3 3 2 2 2 2 2" xfId="38528" xr:uid="{00000000-0005-0000-0000-000050790000}"/>
    <cellStyle name="40% - Accent6 2 3 3 2 2 2 3" xfId="28614" xr:uid="{00000000-0005-0000-0000-000051790000}"/>
    <cellStyle name="40% - Accent6 2 3 3 2 2 3" xfId="13739" xr:uid="{00000000-0005-0000-0000-000052790000}"/>
    <cellStyle name="40% - Accent6 2 3 3 2 2 3 2" xfId="33571" xr:uid="{00000000-0005-0000-0000-000053790000}"/>
    <cellStyle name="40% - Accent6 2 3 3 2 2 4" xfId="23657" xr:uid="{00000000-0005-0000-0000-000054790000}"/>
    <cellStyle name="40% - Accent6 2 3 3 2 3" xfId="2535" xr:uid="{00000000-0005-0000-0000-000055790000}"/>
    <cellStyle name="40% - Accent6 2 3 3 2 3 2" xfId="7502" xr:uid="{00000000-0005-0000-0000-000056790000}"/>
    <cellStyle name="40% - Accent6 2 3 3 2 3 2 2" xfId="17416" xr:uid="{00000000-0005-0000-0000-000057790000}"/>
    <cellStyle name="40% - Accent6 2 3 3 2 3 2 2 2" xfId="37248" xr:uid="{00000000-0005-0000-0000-000058790000}"/>
    <cellStyle name="40% - Accent6 2 3 3 2 3 2 3" xfId="27334" xr:uid="{00000000-0005-0000-0000-000059790000}"/>
    <cellStyle name="40% - Accent6 2 3 3 2 3 3" xfId="12459" xr:uid="{00000000-0005-0000-0000-00005A790000}"/>
    <cellStyle name="40% - Accent6 2 3 3 2 3 3 2" xfId="32291" xr:uid="{00000000-0005-0000-0000-00005B790000}"/>
    <cellStyle name="40% - Accent6 2 3 3 2 3 4" xfId="22377" xr:uid="{00000000-0005-0000-0000-00005C790000}"/>
    <cellStyle name="40% - Accent6 2 3 3 2 4" xfId="6780" xr:uid="{00000000-0005-0000-0000-00005D790000}"/>
    <cellStyle name="40% - Accent6 2 3 3 2 4 2" xfId="16694" xr:uid="{00000000-0005-0000-0000-00005E790000}"/>
    <cellStyle name="40% - Accent6 2 3 3 2 4 2 2" xfId="36526" xr:uid="{00000000-0005-0000-0000-00005F790000}"/>
    <cellStyle name="40% - Accent6 2 3 3 2 4 3" xfId="26612" xr:uid="{00000000-0005-0000-0000-000060790000}"/>
    <cellStyle name="40% - Accent6 2 3 3 2 5" xfId="11737" xr:uid="{00000000-0005-0000-0000-000061790000}"/>
    <cellStyle name="40% - Accent6 2 3 3 2 5 2" xfId="31569" xr:uid="{00000000-0005-0000-0000-000062790000}"/>
    <cellStyle name="40% - Accent6 2 3 3 2 6" xfId="21655" xr:uid="{00000000-0005-0000-0000-000063790000}"/>
    <cellStyle name="40% - Accent6 2 3 3 3" xfId="1453" xr:uid="{00000000-0005-0000-0000-000064790000}"/>
    <cellStyle name="40% - Accent6 2 3 3 3 2" xfId="3466" xr:uid="{00000000-0005-0000-0000-000065790000}"/>
    <cellStyle name="40% - Accent6 2 3 3 3 2 2" xfId="8423" xr:uid="{00000000-0005-0000-0000-000066790000}"/>
    <cellStyle name="40% - Accent6 2 3 3 3 2 2 2" xfId="18337" xr:uid="{00000000-0005-0000-0000-000067790000}"/>
    <cellStyle name="40% - Accent6 2 3 3 3 2 2 2 2" xfId="38169" xr:uid="{00000000-0005-0000-0000-000068790000}"/>
    <cellStyle name="40% - Accent6 2 3 3 3 2 2 3" xfId="28255" xr:uid="{00000000-0005-0000-0000-000069790000}"/>
    <cellStyle name="40% - Accent6 2 3 3 3 2 3" xfId="13380" xr:uid="{00000000-0005-0000-0000-00006A790000}"/>
    <cellStyle name="40% - Accent6 2 3 3 3 2 3 2" xfId="33212" xr:uid="{00000000-0005-0000-0000-00006B790000}"/>
    <cellStyle name="40% - Accent6 2 3 3 3 2 4" xfId="23298" xr:uid="{00000000-0005-0000-0000-00006C790000}"/>
    <cellStyle name="40% - Accent6 2 3 3 3 3" xfId="6421" xr:uid="{00000000-0005-0000-0000-00006D790000}"/>
    <cellStyle name="40% - Accent6 2 3 3 3 3 2" xfId="16335" xr:uid="{00000000-0005-0000-0000-00006E790000}"/>
    <cellStyle name="40% - Accent6 2 3 3 3 3 2 2" xfId="36167" xr:uid="{00000000-0005-0000-0000-00006F790000}"/>
    <cellStyle name="40% - Accent6 2 3 3 3 3 3" xfId="26253" xr:uid="{00000000-0005-0000-0000-000070790000}"/>
    <cellStyle name="40% - Accent6 2 3 3 3 4" xfId="11378" xr:uid="{00000000-0005-0000-0000-000071790000}"/>
    <cellStyle name="40% - Accent6 2 3 3 3 4 2" xfId="31210" xr:uid="{00000000-0005-0000-0000-000072790000}"/>
    <cellStyle name="40% - Accent6 2 3 3 3 5" xfId="21296" xr:uid="{00000000-0005-0000-0000-000073790000}"/>
    <cellStyle name="40% - Accent6 2 3 3 4" xfId="3011" xr:uid="{00000000-0005-0000-0000-000074790000}"/>
    <cellStyle name="40% - Accent6 2 3 3 4 2" xfId="7968" xr:uid="{00000000-0005-0000-0000-000075790000}"/>
    <cellStyle name="40% - Accent6 2 3 3 4 2 2" xfId="17882" xr:uid="{00000000-0005-0000-0000-000076790000}"/>
    <cellStyle name="40% - Accent6 2 3 3 4 2 2 2" xfId="37714" xr:uid="{00000000-0005-0000-0000-000077790000}"/>
    <cellStyle name="40% - Accent6 2 3 3 4 2 3" xfId="27800" xr:uid="{00000000-0005-0000-0000-000078790000}"/>
    <cellStyle name="40% - Accent6 2 3 3 4 3" xfId="12925" xr:uid="{00000000-0005-0000-0000-000079790000}"/>
    <cellStyle name="40% - Accent6 2 3 3 4 3 2" xfId="32757" xr:uid="{00000000-0005-0000-0000-00007A790000}"/>
    <cellStyle name="40% - Accent6 2 3 3 4 4" xfId="22843" xr:uid="{00000000-0005-0000-0000-00007B790000}"/>
    <cellStyle name="40% - Accent6 2 3 3 5" xfId="2176" xr:uid="{00000000-0005-0000-0000-00007C790000}"/>
    <cellStyle name="40% - Accent6 2 3 3 5 2" xfId="7143" xr:uid="{00000000-0005-0000-0000-00007D790000}"/>
    <cellStyle name="40% - Accent6 2 3 3 5 2 2" xfId="17057" xr:uid="{00000000-0005-0000-0000-00007E790000}"/>
    <cellStyle name="40% - Accent6 2 3 3 5 2 2 2" xfId="36889" xr:uid="{00000000-0005-0000-0000-00007F790000}"/>
    <cellStyle name="40% - Accent6 2 3 3 5 2 3" xfId="26975" xr:uid="{00000000-0005-0000-0000-000080790000}"/>
    <cellStyle name="40% - Accent6 2 3 3 5 3" xfId="12100" xr:uid="{00000000-0005-0000-0000-000081790000}"/>
    <cellStyle name="40% - Accent6 2 3 3 5 3 2" xfId="31932" xr:uid="{00000000-0005-0000-0000-000082790000}"/>
    <cellStyle name="40% - Accent6 2 3 3 5 4" xfId="22018" xr:uid="{00000000-0005-0000-0000-000083790000}"/>
    <cellStyle name="40% - Accent6 2 3 3 6" xfId="990" xr:uid="{00000000-0005-0000-0000-000084790000}"/>
    <cellStyle name="40% - Accent6 2 3 3 6 2" xfId="5966" xr:uid="{00000000-0005-0000-0000-000085790000}"/>
    <cellStyle name="40% - Accent6 2 3 3 6 2 2" xfId="15880" xr:uid="{00000000-0005-0000-0000-000086790000}"/>
    <cellStyle name="40% - Accent6 2 3 3 6 2 2 2" xfId="35712" xr:uid="{00000000-0005-0000-0000-000087790000}"/>
    <cellStyle name="40% - Accent6 2 3 3 6 2 3" xfId="25798" xr:uid="{00000000-0005-0000-0000-000088790000}"/>
    <cellStyle name="40% - Accent6 2 3 3 6 3" xfId="10923" xr:uid="{00000000-0005-0000-0000-000089790000}"/>
    <cellStyle name="40% - Accent6 2 3 3 6 3 2" xfId="30755" xr:uid="{00000000-0005-0000-0000-00008A790000}"/>
    <cellStyle name="40% - Accent6 2 3 3 6 4" xfId="20841" xr:uid="{00000000-0005-0000-0000-00008B790000}"/>
    <cellStyle name="40% - Accent6 2 3 3 7" xfId="4291" xr:uid="{00000000-0005-0000-0000-00008C790000}"/>
    <cellStyle name="40% - Accent6 2 3 3 7 2" xfId="9248" xr:uid="{00000000-0005-0000-0000-00008D790000}"/>
    <cellStyle name="40% - Accent6 2 3 3 7 2 2" xfId="19162" xr:uid="{00000000-0005-0000-0000-00008E790000}"/>
    <cellStyle name="40% - Accent6 2 3 3 7 2 2 2" xfId="38994" xr:uid="{00000000-0005-0000-0000-00008F790000}"/>
    <cellStyle name="40% - Accent6 2 3 3 7 2 3" xfId="29080" xr:uid="{00000000-0005-0000-0000-000090790000}"/>
    <cellStyle name="40% - Accent6 2 3 3 7 3" xfId="14205" xr:uid="{00000000-0005-0000-0000-000091790000}"/>
    <cellStyle name="40% - Accent6 2 3 3 7 3 2" xfId="34037" xr:uid="{00000000-0005-0000-0000-000092790000}"/>
    <cellStyle name="40% - Accent6 2 3 3 7 4" xfId="24123" xr:uid="{00000000-0005-0000-0000-000093790000}"/>
    <cellStyle name="40% - Accent6 2 3 3 8" xfId="4849" xr:uid="{00000000-0005-0000-0000-000094790000}"/>
    <cellStyle name="40% - Accent6 2 3 3 8 2" xfId="9806" xr:uid="{00000000-0005-0000-0000-000095790000}"/>
    <cellStyle name="40% - Accent6 2 3 3 8 2 2" xfId="19720" xr:uid="{00000000-0005-0000-0000-000096790000}"/>
    <cellStyle name="40% - Accent6 2 3 3 8 2 2 2" xfId="39552" xr:uid="{00000000-0005-0000-0000-000097790000}"/>
    <cellStyle name="40% - Accent6 2 3 3 8 2 3" xfId="29638" xr:uid="{00000000-0005-0000-0000-000098790000}"/>
    <cellStyle name="40% - Accent6 2 3 3 8 3" xfId="14763" xr:uid="{00000000-0005-0000-0000-000099790000}"/>
    <cellStyle name="40% - Accent6 2 3 3 8 3 2" xfId="34595" xr:uid="{00000000-0005-0000-0000-00009A790000}"/>
    <cellStyle name="40% - Accent6 2 3 3 8 4" xfId="24681" xr:uid="{00000000-0005-0000-0000-00009B790000}"/>
    <cellStyle name="40% - Accent6 2 3 3 9" xfId="5407" xr:uid="{00000000-0005-0000-0000-00009C790000}"/>
    <cellStyle name="40% - Accent6 2 3 3 9 2" xfId="15321" xr:uid="{00000000-0005-0000-0000-00009D790000}"/>
    <cellStyle name="40% - Accent6 2 3 3 9 2 2" xfId="35153" xr:uid="{00000000-0005-0000-0000-00009E790000}"/>
    <cellStyle name="40% - Accent6 2 3 3 9 3" xfId="25239" xr:uid="{00000000-0005-0000-0000-00009F790000}"/>
    <cellStyle name="40% - Accent6 2 3 4" xfId="1632" xr:uid="{00000000-0005-0000-0000-0000A0790000}"/>
    <cellStyle name="40% - Accent6 2 3 4 2" xfId="3645" xr:uid="{00000000-0005-0000-0000-0000A1790000}"/>
    <cellStyle name="40% - Accent6 2 3 4 2 2" xfId="8602" xr:uid="{00000000-0005-0000-0000-0000A2790000}"/>
    <cellStyle name="40% - Accent6 2 3 4 2 2 2" xfId="18516" xr:uid="{00000000-0005-0000-0000-0000A3790000}"/>
    <cellStyle name="40% - Accent6 2 3 4 2 2 2 2" xfId="38348" xr:uid="{00000000-0005-0000-0000-0000A4790000}"/>
    <cellStyle name="40% - Accent6 2 3 4 2 2 3" xfId="28434" xr:uid="{00000000-0005-0000-0000-0000A5790000}"/>
    <cellStyle name="40% - Accent6 2 3 4 2 3" xfId="13559" xr:uid="{00000000-0005-0000-0000-0000A6790000}"/>
    <cellStyle name="40% - Accent6 2 3 4 2 3 2" xfId="33391" xr:uid="{00000000-0005-0000-0000-0000A7790000}"/>
    <cellStyle name="40% - Accent6 2 3 4 2 4" xfId="23477" xr:uid="{00000000-0005-0000-0000-0000A8790000}"/>
    <cellStyle name="40% - Accent6 2 3 4 3" xfId="2355" xr:uid="{00000000-0005-0000-0000-0000A9790000}"/>
    <cellStyle name="40% - Accent6 2 3 4 3 2" xfId="7322" xr:uid="{00000000-0005-0000-0000-0000AA790000}"/>
    <cellStyle name="40% - Accent6 2 3 4 3 2 2" xfId="17236" xr:uid="{00000000-0005-0000-0000-0000AB790000}"/>
    <cellStyle name="40% - Accent6 2 3 4 3 2 2 2" xfId="37068" xr:uid="{00000000-0005-0000-0000-0000AC790000}"/>
    <cellStyle name="40% - Accent6 2 3 4 3 2 3" xfId="27154" xr:uid="{00000000-0005-0000-0000-0000AD790000}"/>
    <cellStyle name="40% - Accent6 2 3 4 3 3" xfId="12279" xr:uid="{00000000-0005-0000-0000-0000AE790000}"/>
    <cellStyle name="40% - Accent6 2 3 4 3 3 2" xfId="32111" xr:uid="{00000000-0005-0000-0000-0000AF790000}"/>
    <cellStyle name="40% - Accent6 2 3 4 3 4" xfId="22197" xr:uid="{00000000-0005-0000-0000-0000B0790000}"/>
    <cellStyle name="40% - Accent6 2 3 4 4" xfId="6600" xr:uid="{00000000-0005-0000-0000-0000B1790000}"/>
    <cellStyle name="40% - Accent6 2 3 4 4 2" xfId="16514" xr:uid="{00000000-0005-0000-0000-0000B2790000}"/>
    <cellStyle name="40% - Accent6 2 3 4 4 2 2" xfId="36346" xr:uid="{00000000-0005-0000-0000-0000B3790000}"/>
    <cellStyle name="40% - Accent6 2 3 4 4 3" xfId="26432" xr:uid="{00000000-0005-0000-0000-0000B4790000}"/>
    <cellStyle name="40% - Accent6 2 3 4 5" xfId="11557" xr:uid="{00000000-0005-0000-0000-0000B5790000}"/>
    <cellStyle name="40% - Accent6 2 3 4 5 2" xfId="31389" xr:uid="{00000000-0005-0000-0000-0000B6790000}"/>
    <cellStyle name="40% - Accent6 2 3 4 6" xfId="21475" xr:uid="{00000000-0005-0000-0000-0000B7790000}"/>
    <cellStyle name="40% - Accent6 2 3 5" xfId="1273" xr:uid="{00000000-0005-0000-0000-0000B8790000}"/>
    <cellStyle name="40% - Accent6 2 3 5 2" xfId="3286" xr:uid="{00000000-0005-0000-0000-0000B9790000}"/>
    <cellStyle name="40% - Accent6 2 3 5 2 2" xfId="8243" xr:uid="{00000000-0005-0000-0000-0000BA790000}"/>
    <cellStyle name="40% - Accent6 2 3 5 2 2 2" xfId="18157" xr:uid="{00000000-0005-0000-0000-0000BB790000}"/>
    <cellStyle name="40% - Accent6 2 3 5 2 2 2 2" xfId="37989" xr:uid="{00000000-0005-0000-0000-0000BC790000}"/>
    <cellStyle name="40% - Accent6 2 3 5 2 2 3" xfId="28075" xr:uid="{00000000-0005-0000-0000-0000BD790000}"/>
    <cellStyle name="40% - Accent6 2 3 5 2 3" xfId="13200" xr:uid="{00000000-0005-0000-0000-0000BE790000}"/>
    <cellStyle name="40% - Accent6 2 3 5 2 3 2" xfId="33032" xr:uid="{00000000-0005-0000-0000-0000BF790000}"/>
    <cellStyle name="40% - Accent6 2 3 5 2 4" xfId="23118" xr:uid="{00000000-0005-0000-0000-0000C0790000}"/>
    <cellStyle name="40% - Accent6 2 3 5 3" xfId="6241" xr:uid="{00000000-0005-0000-0000-0000C1790000}"/>
    <cellStyle name="40% - Accent6 2 3 5 3 2" xfId="16155" xr:uid="{00000000-0005-0000-0000-0000C2790000}"/>
    <cellStyle name="40% - Accent6 2 3 5 3 2 2" xfId="35987" xr:uid="{00000000-0005-0000-0000-0000C3790000}"/>
    <cellStyle name="40% - Accent6 2 3 5 3 3" xfId="26073" xr:uid="{00000000-0005-0000-0000-0000C4790000}"/>
    <cellStyle name="40% - Accent6 2 3 5 4" xfId="11198" xr:uid="{00000000-0005-0000-0000-0000C5790000}"/>
    <cellStyle name="40% - Accent6 2 3 5 4 2" xfId="31030" xr:uid="{00000000-0005-0000-0000-0000C6790000}"/>
    <cellStyle name="40% - Accent6 2 3 5 5" xfId="21116" xr:uid="{00000000-0005-0000-0000-0000C7790000}"/>
    <cellStyle name="40% - Accent6 2 3 6" xfId="2729" xr:uid="{00000000-0005-0000-0000-0000C8790000}"/>
    <cellStyle name="40% - Accent6 2 3 6 2" xfId="7689" xr:uid="{00000000-0005-0000-0000-0000C9790000}"/>
    <cellStyle name="40% - Accent6 2 3 6 2 2" xfId="17603" xr:uid="{00000000-0005-0000-0000-0000CA790000}"/>
    <cellStyle name="40% - Accent6 2 3 6 2 2 2" xfId="37435" xr:uid="{00000000-0005-0000-0000-0000CB790000}"/>
    <cellStyle name="40% - Accent6 2 3 6 2 3" xfId="27521" xr:uid="{00000000-0005-0000-0000-0000CC790000}"/>
    <cellStyle name="40% - Accent6 2 3 6 3" xfId="12646" xr:uid="{00000000-0005-0000-0000-0000CD790000}"/>
    <cellStyle name="40% - Accent6 2 3 6 3 2" xfId="32478" xr:uid="{00000000-0005-0000-0000-0000CE790000}"/>
    <cellStyle name="40% - Accent6 2 3 6 4" xfId="22564" xr:uid="{00000000-0005-0000-0000-0000CF790000}"/>
    <cellStyle name="40% - Accent6 2 3 7" xfId="1996" xr:uid="{00000000-0005-0000-0000-0000D0790000}"/>
    <cellStyle name="40% - Accent6 2 3 7 2" xfId="6963" xr:uid="{00000000-0005-0000-0000-0000D1790000}"/>
    <cellStyle name="40% - Accent6 2 3 7 2 2" xfId="16877" xr:uid="{00000000-0005-0000-0000-0000D2790000}"/>
    <cellStyle name="40% - Accent6 2 3 7 2 2 2" xfId="36709" xr:uid="{00000000-0005-0000-0000-0000D3790000}"/>
    <cellStyle name="40% - Accent6 2 3 7 2 3" xfId="26795" xr:uid="{00000000-0005-0000-0000-0000D4790000}"/>
    <cellStyle name="40% - Accent6 2 3 7 3" xfId="11920" xr:uid="{00000000-0005-0000-0000-0000D5790000}"/>
    <cellStyle name="40% - Accent6 2 3 7 3 2" xfId="31752" xr:uid="{00000000-0005-0000-0000-0000D6790000}"/>
    <cellStyle name="40% - Accent6 2 3 7 4" xfId="21838" xr:uid="{00000000-0005-0000-0000-0000D7790000}"/>
    <cellStyle name="40% - Accent6 2 3 8" xfId="710" xr:uid="{00000000-0005-0000-0000-0000D8790000}"/>
    <cellStyle name="40% - Accent6 2 3 8 2" xfId="5687" xr:uid="{00000000-0005-0000-0000-0000D9790000}"/>
    <cellStyle name="40% - Accent6 2 3 8 2 2" xfId="15601" xr:uid="{00000000-0005-0000-0000-0000DA790000}"/>
    <cellStyle name="40% - Accent6 2 3 8 2 2 2" xfId="35433" xr:uid="{00000000-0005-0000-0000-0000DB790000}"/>
    <cellStyle name="40% - Accent6 2 3 8 2 3" xfId="25519" xr:uid="{00000000-0005-0000-0000-0000DC790000}"/>
    <cellStyle name="40% - Accent6 2 3 8 3" xfId="10644" xr:uid="{00000000-0005-0000-0000-0000DD790000}"/>
    <cellStyle name="40% - Accent6 2 3 8 3 2" xfId="30476" xr:uid="{00000000-0005-0000-0000-0000DE790000}"/>
    <cellStyle name="40% - Accent6 2 3 8 4" xfId="20562" xr:uid="{00000000-0005-0000-0000-0000DF790000}"/>
    <cellStyle name="40% - Accent6 2 3 9" xfId="4012" xr:uid="{00000000-0005-0000-0000-0000E0790000}"/>
    <cellStyle name="40% - Accent6 2 3 9 2" xfId="8969" xr:uid="{00000000-0005-0000-0000-0000E1790000}"/>
    <cellStyle name="40% - Accent6 2 3 9 2 2" xfId="18883" xr:uid="{00000000-0005-0000-0000-0000E2790000}"/>
    <cellStyle name="40% - Accent6 2 3 9 2 2 2" xfId="38715" xr:uid="{00000000-0005-0000-0000-0000E3790000}"/>
    <cellStyle name="40% - Accent6 2 3 9 2 3" xfId="28801" xr:uid="{00000000-0005-0000-0000-0000E4790000}"/>
    <cellStyle name="40% - Accent6 2 3 9 3" xfId="13926" xr:uid="{00000000-0005-0000-0000-0000E5790000}"/>
    <cellStyle name="40% - Accent6 2 3 9 3 2" xfId="33758" xr:uid="{00000000-0005-0000-0000-0000E6790000}"/>
    <cellStyle name="40% - Accent6 2 3 9 4" xfId="23844" xr:uid="{00000000-0005-0000-0000-0000E7790000}"/>
    <cellStyle name="40% - Accent6 2 4" xfId="220" xr:uid="{00000000-0005-0000-0000-0000E8790000}"/>
    <cellStyle name="40% - Accent6 2 4 10" xfId="5201" xr:uid="{00000000-0005-0000-0000-0000E9790000}"/>
    <cellStyle name="40% - Accent6 2 4 10 2" xfId="15115" xr:uid="{00000000-0005-0000-0000-0000EA790000}"/>
    <cellStyle name="40% - Accent6 2 4 10 2 2" xfId="34947" xr:uid="{00000000-0005-0000-0000-0000EB790000}"/>
    <cellStyle name="40% - Accent6 2 4 10 3" xfId="25033" xr:uid="{00000000-0005-0000-0000-0000EC790000}"/>
    <cellStyle name="40% - Accent6 2 4 11" xfId="10158" xr:uid="{00000000-0005-0000-0000-0000ED790000}"/>
    <cellStyle name="40% - Accent6 2 4 11 2" xfId="29990" xr:uid="{00000000-0005-0000-0000-0000EE790000}"/>
    <cellStyle name="40% - Accent6 2 4 12" xfId="20076" xr:uid="{00000000-0005-0000-0000-0000EF790000}"/>
    <cellStyle name="40% - Accent6 2 4 2" xfId="502" xr:uid="{00000000-0005-0000-0000-0000F0790000}"/>
    <cellStyle name="40% - Accent6 2 4 2 10" xfId="10437" xr:uid="{00000000-0005-0000-0000-0000F1790000}"/>
    <cellStyle name="40% - Accent6 2 4 2 10 2" xfId="30269" xr:uid="{00000000-0005-0000-0000-0000F2790000}"/>
    <cellStyle name="40% - Accent6 2 4 2 11" xfId="20355" xr:uid="{00000000-0005-0000-0000-0000F3790000}"/>
    <cellStyle name="40% - Accent6 2 4 2 2" xfId="1842" xr:uid="{00000000-0005-0000-0000-0000F4790000}"/>
    <cellStyle name="40% - Accent6 2 4 2 2 2" xfId="3855" xr:uid="{00000000-0005-0000-0000-0000F5790000}"/>
    <cellStyle name="40% - Accent6 2 4 2 2 2 2" xfId="8812" xr:uid="{00000000-0005-0000-0000-0000F6790000}"/>
    <cellStyle name="40% - Accent6 2 4 2 2 2 2 2" xfId="18726" xr:uid="{00000000-0005-0000-0000-0000F7790000}"/>
    <cellStyle name="40% - Accent6 2 4 2 2 2 2 2 2" xfId="38558" xr:uid="{00000000-0005-0000-0000-0000F8790000}"/>
    <cellStyle name="40% - Accent6 2 4 2 2 2 2 3" xfId="28644" xr:uid="{00000000-0005-0000-0000-0000F9790000}"/>
    <cellStyle name="40% - Accent6 2 4 2 2 2 3" xfId="13769" xr:uid="{00000000-0005-0000-0000-0000FA790000}"/>
    <cellStyle name="40% - Accent6 2 4 2 2 2 3 2" xfId="33601" xr:uid="{00000000-0005-0000-0000-0000FB790000}"/>
    <cellStyle name="40% - Accent6 2 4 2 2 2 4" xfId="23687" xr:uid="{00000000-0005-0000-0000-0000FC790000}"/>
    <cellStyle name="40% - Accent6 2 4 2 2 3" xfId="2565" xr:uid="{00000000-0005-0000-0000-0000FD790000}"/>
    <cellStyle name="40% - Accent6 2 4 2 2 3 2" xfId="7532" xr:uid="{00000000-0005-0000-0000-0000FE790000}"/>
    <cellStyle name="40% - Accent6 2 4 2 2 3 2 2" xfId="17446" xr:uid="{00000000-0005-0000-0000-0000FF790000}"/>
    <cellStyle name="40% - Accent6 2 4 2 2 3 2 2 2" xfId="37278" xr:uid="{00000000-0005-0000-0000-0000007A0000}"/>
    <cellStyle name="40% - Accent6 2 4 2 2 3 2 3" xfId="27364" xr:uid="{00000000-0005-0000-0000-0000017A0000}"/>
    <cellStyle name="40% - Accent6 2 4 2 2 3 3" xfId="12489" xr:uid="{00000000-0005-0000-0000-0000027A0000}"/>
    <cellStyle name="40% - Accent6 2 4 2 2 3 3 2" xfId="32321" xr:uid="{00000000-0005-0000-0000-0000037A0000}"/>
    <cellStyle name="40% - Accent6 2 4 2 2 3 4" xfId="22407" xr:uid="{00000000-0005-0000-0000-0000047A0000}"/>
    <cellStyle name="40% - Accent6 2 4 2 2 4" xfId="6810" xr:uid="{00000000-0005-0000-0000-0000057A0000}"/>
    <cellStyle name="40% - Accent6 2 4 2 2 4 2" xfId="16724" xr:uid="{00000000-0005-0000-0000-0000067A0000}"/>
    <cellStyle name="40% - Accent6 2 4 2 2 4 2 2" xfId="36556" xr:uid="{00000000-0005-0000-0000-0000077A0000}"/>
    <cellStyle name="40% - Accent6 2 4 2 2 4 3" xfId="26642" xr:uid="{00000000-0005-0000-0000-0000087A0000}"/>
    <cellStyle name="40% - Accent6 2 4 2 2 5" xfId="11767" xr:uid="{00000000-0005-0000-0000-0000097A0000}"/>
    <cellStyle name="40% - Accent6 2 4 2 2 5 2" xfId="31599" xr:uid="{00000000-0005-0000-0000-00000A7A0000}"/>
    <cellStyle name="40% - Accent6 2 4 2 2 6" xfId="21685" xr:uid="{00000000-0005-0000-0000-00000B7A0000}"/>
    <cellStyle name="40% - Accent6 2 4 2 3" xfId="1483" xr:uid="{00000000-0005-0000-0000-00000C7A0000}"/>
    <cellStyle name="40% - Accent6 2 4 2 3 2" xfId="3496" xr:uid="{00000000-0005-0000-0000-00000D7A0000}"/>
    <cellStyle name="40% - Accent6 2 4 2 3 2 2" xfId="8453" xr:uid="{00000000-0005-0000-0000-00000E7A0000}"/>
    <cellStyle name="40% - Accent6 2 4 2 3 2 2 2" xfId="18367" xr:uid="{00000000-0005-0000-0000-00000F7A0000}"/>
    <cellStyle name="40% - Accent6 2 4 2 3 2 2 2 2" xfId="38199" xr:uid="{00000000-0005-0000-0000-0000107A0000}"/>
    <cellStyle name="40% - Accent6 2 4 2 3 2 2 3" xfId="28285" xr:uid="{00000000-0005-0000-0000-0000117A0000}"/>
    <cellStyle name="40% - Accent6 2 4 2 3 2 3" xfId="13410" xr:uid="{00000000-0005-0000-0000-0000127A0000}"/>
    <cellStyle name="40% - Accent6 2 4 2 3 2 3 2" xfId="33242" xr:uid="{00000000-0005-0000-0000-0000137A0000}"/>
    <cellStyle name="40% - Accent6 2 4 2 3 2 4" xfId="23328" xr:uid="{00000000-0005-0000-0000-0000147A0000}"/>
    <cellStyle name="40% - Accent6 2 4 2 3 3" xfId="6451" xr:uid="{00000000-0005-0000-0000-0000157A0000}"/>
    <cellStyle name="40% - Accent6 2 4 2 3 3 2" xfId="16365" xr:uid="{00000000-0005-0000-0000-0000167A0000}"/>
    <cellStyle name="40% - Accent6 2 4 2 3 3 2 2" xfId="36197" xr:uid="{00000000-0005-0000-0000-0000177A0000}"/>
    <cellStyle name="40% - Accent6 2 4 2 3 3 3" xfId="26283" xr:uid="{00000000-0005-0000-0000-0000187A0000}"/>
    <cellStyle name="40% - Accent6 2 4 2 3 4" xfId="11408" xr:uid="{00000000-0005-0000-0000-0000197A0000}"/>
    <cellStyle name="40% - Accent6 2 4 2 3 4 2" xfId="31240" xr:uid="{00000000-0005-0000-0000-00001A7A0000}"/>
    <cellStyle name="40% - Accent6 2 4 2 3 5" xfId="21326" xr:uid="{00000000-0005-0000-0000-00001B7A0000}"/>
    <cellStyle name="40% - Accent6 2 4 2 4" xfId="3084" xr:uid="{00000000-0005-0000-0000-00001C7A0000}"/>
    <cellStyle name="40% - Accent6 2 4 2 4 2" xfId="8041" xr:uid="{00000000-0005-0000-0000-00001D7A0000}"/>
    <cellStyle name="40% - Accent6 2 4 2 4 2 2" xfId="17955" xr:uid="{00000000-0005-0000-0000-00001E7A0000}"/>
    <cellStyle name="40% - Accent6 2 4 2 4 2 2 2" xfId="37787" xr:uid="{00000000-0005-0000-0000-00001F7A0000}"/>
    <cellStyle name="40% - Accent6 2 4 2 4 2 3" xfId="27873" xr:uid="{00000000-0005-0000-0000-0000207A0000}"/>
    <cellStyle name="40% - Accent6 2 4 2 4 3" xfId="12998" xr:uid="{00000000-0005-0000-0000-0000217A0000}"/>
    <cellStyle name="40% - Accent6 2 4 2 4 3 2" xfId="32830" xr:uid="{00000000-0005-0000-0000-0000227A0000}"/>
    <cellStyle name="40% - Accent6 2 4 2 4 4" xfId="22916" xr:uid="{00000000-0005-0000-0000-0000237A0000}"/>
    <cellStyle name="40% - Accent6 2 4 2 5" xfId="2206" xr:uid="{00000000-0005-0000-0000-0000247A0000}"/>
    <cellStyle name="40% - Accent6 2 4 2 5 2" xfId="7173" xr:uid="{00000000-0005-0000-0000-0000257A0000}"/>
    <cellStyle name="40% - Accent6 2 4 2 5 2 2" xfId="17087" xr:uid="{00000000-0005-0000-0000-0000267A0000}"/>
    <cellStyle name="40% - Accent6 2 4 2 5 2 2 2" xfId="36919" xr:uid="{00000000-0005-0000-0000-0000277A0000}"/>
    <cellStyle name="40% - Accent6 2 4 2 5 2 3" xfId="27005" xr:uid="{00000000-0005-0000-0000-0000287A0000}"/>
    <cellStyle name="40% - Accent6 2 4 2 5 3" xfId="12130" xr:uid="{00000000-0005-0000-0000-0000297A0000}"/>
    <cellStyle name="40% - Accent6 2 4 2 5 3 2" xfId="31962" xr:uid="{00000000-0005-0000-0000-00002A7A0000}"/>
    <cellStyle name="40% - Accent6 2 4 2 5 4" xfId="22048" xr:uid="{00000000-0005-0000-0000-00002B7A0000}"/>
    <cellStyle name="40% - Accent6 2 4 2 6" xfId="1063" xr:uid="{00000000-0005-0000-0000-00002C7A0000}"/>
    <cellStyle name="40% - Accent6 2 4 2 6 2" xfId="6039" xr:uid="{00000000-0005-0000-0000-00002D7A0000}"/>
    <cellStyle name="40% - Accent6 2 4 2 6 2 2" xfId="15953" xr:uid="{00000000-0005-0000-0000-00002E7A0000}"/>
    <cellStyle name="40% - Accent6 2 4 2 6 2 2 2" xfId="35785" xr:uid="{00000000-0005-0000-0000-00002F7A0000}"/>
    <cellStyle name="40% - Accent6 2 4 2 6 2 3" xfId="25871" xr:uid="{00000000-0005-0000-0000-0000307A0000}"/>
    <cellStyle name="40% - Accent6 2 4 2 6 3" xfId="10996" xr:uid="{00000000-0005-0000-0000-0000317A0000}"/>
    <cellStyle name="40% - Accent6 2 4 2 6 3 2" xfId="30828" xr:uid="{00000000-0005-0000-0000-0000327A0000}"/>
    <cellStyle name="40% - Accent6 2 4 2 6 4" xfId="20914" xr:uid="{00000000-0005-0000-0000-0000337A0000}"/>
    <cellStyle name="40% - Accent6 2 4 2 7" xfId="4364" xr:uid="{00000000-0005-0000-0000-0000347A0000}"/>
    <cellStyle name="40% - Accent6 2 4 2 7 2" xfId="9321" xr:uid="{00000000-0005-0000-0000-0000357A0000}"/>
    <cellStyle name="40% - Accent6 2 4 2 7 2 2" xfId="19235" xr:uid="{00000000-0005-0000-0000-0000367A0000}"/>
    <cellStyle name="40% - Accent6 2 4 2 7 2 2 2" xfId="39067" xr:uid="{00000000-0005-0000-0000-0000377A0000}"/>
    <cellStyle name="40% - Accent6 2 4 2 7 2 3" xfId="29153" xr:uid="{00000000-0005-0000-0000-0000387A0000}"/>
    <cellStyle name="40% - Accent6 2 4 2 7 3" xfId="14278" xr:uid="{00000000-0005-0000-0000-0000397A0000}"/>
    <cellStyle name="40% - Accent6 2 4 2 7 3 2" xfId="34110" xr:uid="{00000000-0005-0000-0000-00003A7A0000}"/>
    <cellStyle name="40% - Accent6 2 4 2 7 4" xfId="24196" xr:uid="{00000000-0005-0000-0000-00003B7A0000}"/>
    <cellStyle name="40% - Accent6 2 4 2 8" xfId="4922" xr:uid="{00000000-0005-0000-0000-00003C7A0000}"/>
    <cellStyle name="40% - Accent6 2 4 2 8 2" xfId="9879" xr:uid="{00000000-0005-0000-0000-00003D7A0000}"/>
    <cellStyle name="40% - Accent6 2 4 2 8 2 2" xfId="19793" xr:uid="{00000000-0005-0000-0000-00003E7A0000}"/>
    <cellStyle name="40% - Accent6 2 4 2 8 2 2 2" xfId="39625" xr:uid="{00000000-0005-0000-0000-00003F7A0000}"/>
    <cellStyle name="40% - Accent6 2 4 2 8 2 3" xfId="29711" xr:uid="{00000000-0005-0000-0000-0000407A0000}"/>
    <cellStyle name="40% - Accent6 2 4 2 8 3" xfId="14836" xr:uid="{00000000-0005-0000-0000-0000417A0000}"/>
    <cellStyle name="40% - Accent6 2 4 2 8 3 2" xfId="34668" xr:uid="{00000000-0005-0000-0000-0000427A0000}"/>
    <cellStyle name="40% - Accent6 2 4 2 8 4" xfId="24754" xr:uid="{00000000-0005-0000-0000-0000437A0000}"/>
    <cellStyle name="40% - Accent6 2 4 2 9" xfId="5480" xr:uid="{00000000-0005-0000-0000-0000447A0000}"/>
    <cellStyle name="40% - Accent6 2 4 2 9 2" xfId="15394" xr:uid="{00000000-0005-0000-0000-0000457A0000}"/>
    <cellStyle name="40% - Accent6 2 4 2 9 2 2" xfId="35226" xr:uid="{00000000-0005-0000-0000-0000467A0000}"/>
    <cellStyle name="40% - Accent6 2 4 2 9 3" xfId="25312" xr:uid="{00000000-0005-0000-0000-0000477A0000}"/>
    <cellStyle name="40% - Accent6 2 4 3" xfId="1662" xr:uid="{00000000-0005-0000-0000-0000487A0000}"/>
    <cellStyle name="40% - Accent6 2 4 3 2" xfId="3675" xr:uid="{00000000-0005-0000-0000-0000497A0000}"/>
    <cellStyle name="40% - Accent6 2 4 3 2 2" xfId="8632" xr:uid="{00000000-0005-0000-0000-00004A7A0000}"/>
    <cellStyle name="40% - Accent6 2 4 3 2 2 2" xfId="18546" xr:uid="{00000000-0005-0000-0000-00004B7A0000}"/>
    <cellStyle name="40% - Accent6 2 4 3 2 2 2 2" xfId="38378" xr:uid="{00000000-0005-0000-0000-00004C7A0000}"/>
    <cellStyle name="40% - Accent6 2 4 3 2 2 3" xfId="28464" xr:uid="{00000000-0005-0000-0000-00004D7A0000}"/>
    <cellStyle name="40% - Accent6 2 4 3 2 3" xfId="13589" xr:uid="{00000000-0005-0000-0000-00004E7A0000}"/>
    <cellStyle name="40% - Accent6 2 4 3 2 3 2" xfId="33421" xr:uid="{00000000-0005-0000-0000-00004F7A0000}"/>
    <cellStyle name="40% - Accent6 2 4 3 2 4" xfId="23507" xr:uid="{00000000-0005-0000-0000-0000507A0000}"/>
    <cellStyle name="40% - Accent6 2 4 3 3" xfId="2385" xr:uid="{00000000-0005-0000-0000-0000517A0000}"/>
    <cellStyle name="40% - Accent6 2 4 3 3 2" xfId="7352" xr:uid="{00000000-0005-0000-0000-0000527A0000}"/>
    <cellStyle name="40% - Accent6 2 4 3 3 2 2" xfId="17266" xr:uid="{00000000-0005-0000-0000-0000537A0000}"/>
    <cellStyle name="40% - Accent6 2 4 3 3 2 2 2" xfId="37098" xr:uid="{00000000-0005-0000-0000-0000547A0000}"/>
    <cellStyle name="40% - Accent6 2 4 3 3 2 3" xfId="27184" xr:uid="{00000000-0005-0000-0000-0000557A0000}"/>
    <cellStyle name="40% - Accent6 2 4 3 3 3" xfId="12309" xr:uid="{00000000-0005-0000-0000-0000567A0000}"/>
    <cellStyle name="40% - Accent6 2 4 3 3 3 2" xfId="32141" xr:uid="{00000000-0005-0000-0000-0000577A0000}"/>
    <cellStyle name="40% - Accent6 2 4 3 3 4" xfId="22227" xr:uid="{00000000-0005-0000-0000-0000587A0000}"/>
    <cellStyle name="40% - Accent6 2 4 3 4" xfId="6630" xr:uid="{00000000-0005-0000-0000-0000597A0000}"/>
    <cellStyle name="40% - Accent6 2 4 3 4 2" xfId="16544" xr:uid="{00000000-0005-0000-0000-00005A7A0000}"/>
    <cellStyle name="40% - Accent6 2 4 3 4 2 2" xfId="36376" xr:uid="{00000000-0005-0000-0000-00005B7A0000}"/>
    <cellStyle name="40% - Accent6 2 4 3 4 3" xfId="26462" xr:uid="{00000000-0005-0000-0000-00005C7A0000}"/>
    <cellStyle name="40% - Accent6 2 4 3 5" xfId="11587" xr:uid="{00000000-0005-0000-0000-00005D7A0000}"/>
    <cellStyle name="40% - Accent6 2 4 3 5 2" xfId="31419" xr:uid="{00000000-0005-0000-0000-00005E7A0000}"/>
    <cellStyle name="40% - Accent6 2 4 3 6" xfId="21505" xr:uid="{00000000-0005-0000-0000-00005F7A0000}"/>
    <cellStyle name="40% - Accent6 2 4 4" xfId="1303" xr:uid="{00000000-0005-0000-0000-0000607A0000}"/>
    <cellStyle name="40% - Accent6 2 4 4 2" xfId="3316" xr:uid="{00000000-0005-0000-0000-0000617A0000}"/>
    <cellStyle name="40% - Accent6 2 4 4 2 2" xfId="8273" xr:uid="{00000000-0005-0000-0000-0000627A0000}"/>
    <cellStyle name="40% - Accent6 2 4 4 2 2 2" xfId="18187" xr:uid="{00000000-0005-0000-0000-0000637A0000}"/>
    <cellStyle name="40% - Accent6 2 4 4 2 2 2 2" xfId="38019" xr:uid="{00000000-0005-0000-0000-0000647A0000}"/>
    <cellStyle name="40% - Accent6 2 4 4 2 2 3" xfId="28105" xr:uid="{00000000-0005-0000-0000-0000657A0000}"/>
    <cellStyle name="40% - Accent6 2 4 4 2 3" xfId="13230" xr:uid="{00000000-0005-0000-0000-0000667A0000}"/>
    <cellStyle name="40% - Accent6 2 4 4 2 3 2" xfId="33062" xr:uid="{00000000-0005-0000-0000-0000677A0000}"/>
    <cellStyle name="40% - Accent6 2 4 4 2 4" xfId="23148" xr:uid="{00000000-0005-0000-0000-0000687A0000}"/>
    <cellStyle name="40% - Accent6 2 4 4 3" xfId="6271" xr:uid="{00000000-0005-0000-0000-0000697A0000}"/>
    <cellStyle name="40% - Accent6 2 4 4 3 2" xfId="16185" xr:uid="{00000000-0005-0000-0000-00006A7A0000}"/>
    <cellStyle name="40% - Accent6 2 4 4 3 2 2" xfId="36017" xr:uid="{00000000-0005-0000-0000-00006B7A0000}"/>
    <cellStyle name="40% - Accent6 2 4 4 3 3" xfId="26103" xr:uid="{00000000-0005-0000-0000-00006C7A0000}"/>
    <cellStyle name="40% - Accent6 2 4 4 4" xfId="11228" xr:uid="{00000000-0005-0000-0000-00006D7A0000}"/>
    <cellStyle name="40% - Accent6 2 4 4 4 2" xfId="31060" xr:uid="{00000000-0005-0000-0000-00006E7A0000}"/>
    <cellStyle name="40% - Accent6 2 4 4 5" xfId="21146" xr:uid="{00000000-0005-0000-0000-00006F7A0000}"/>
    <cellStyle name="40% - Accent6 2 4 5" xfId="2803" xr:uid="{00000000-0005-0000-0000-0000707A0000}"/>
    <cellStyle name="40% - Accent6 2 4 5 2" xfId="7762" xr:uid="{00000000-0005-0000-0000-0000717A0000}"/>
    <cellStyle name="40% - Accent6 2 4 5 2 2" xfId="17676" xr:uid="{00000000-0005-0000-0000-0000727A0000}"/>
    <cellStyle name="40% - Accent6 2 4 5 2 2 2" xfId="37508" xr:uid="{00000000-0005-0000-0000-0000737A0000}"/>
    <cellStyle name="40% - Accent6 2 4 5 2 3" xfId="27594" xr:uid="{00000000-0005-0000-0000-0000747A0000}"/>
    <cellStyle name="40% - Accent6 2 4 5 3" xfId="12719" xr:uid="{00000000-0005-0000-0000-0000757A0000}"/>
    <cellStyle name="40% - Accent6 2 4 5 3 2" xfId="32551" xr:uid="{00000000-0005-0000-0000-0000767A0000}"/>
    <cellStyle name="40% - Accent6 2 4 5 4" xfId="22637" xr:uid="{00000000-0005-0000-0000-0000777A0000}"/>
    <cellStyle name="40% - Accent6 2 4 6" xfId="2026" xr:uid="{00000000-0005-0000-0000-0000787A0000}"/>
    <cellStyle name="40% - Accent6 2 4 6 2" xfId="6993" xr:uid="{00000000-0005-0000-0000-0000797A0000}"/>
    <cellStyle name="40% - Accent6 2 4 6 2 2" xfId="16907" xr:uid="{00000000-0005-0000-0000-00007A7A0000}"/>
    <cellStyle name="40% - Accent6 2 4 6 2 2 2" xfId="36739" xr:uid="{00000000-0005-0000-0000-00007B7A0000}"/>
    <cellStyle name="40% - Accent6 2 4 6 2 3" xfId="26825" xr:uid="{00000000-0005-0000-0000-00007C7A0000}"/>
    <cellStyle name="40% - Accent6 2 4 6 3" xfId="11950" xr:uid="{00000000-0005-0000-0000-00007D7A0000}"/>
    <cellStyle name="40% - Accent6 2 4 6 3 2" xfId="31782" xr:uid="{00000000-0005-0000-0000-00007E7A0000}"/>
    <cellStyle name="40% - Accent6 2 4 6 4" xfId="21868" xr:uid="{00000000-0005-0000-0000-00007F7A0000}"/>
    <cellStyle name="40% - Accent6 2 4 7" xfId="783" xr:uid="{00000000-0005-0000-0000-0000807A0000}"/>
    <cellStyle name="40% - Accent6 2 4 7 2" xfId="5760" xr:uid="{00000000-0005-0000-0000-0000817A0000}"/>
    <cellStyle name="40% - Accent6 2 4 7 2 2" xfId="15674" xr:uid="{00000000-0005-0000-0000-0000827A0000}"/>
    <cellStyle name="40% - Accent6 2 4 7 2 2 2" xfId="35506" xr:uid="{00000000-0005-0000-0000-0000837A0000}"/>
    <cellStyle name="40% - Accent6 2 4 7 2 3" xfId="25592" xr:uid="{00000000-0005-0000-0000-0000847A0000}"/>
    <cellStyle name="40% - Accent6 2 4 7 3" xfId="10717" xr:uid="{00000000-0005-0000-0000-0000857A0000}"/>
    <cellStyle name="40% - Accent6 2 4 7 3 2" xfId="30549" xr:uid="{00000000-0005-0000-0000-0000867A0000}"/>
    <cellStyle name="40% - Accent6 2 4 7 4" xfId="20635" xr:uid="{00000000-0005-0000-0000-0000877A0000}"/>
    <cellStyle name="40% - Accent6 2 4 8" xfId="4085" xr:uid="{00000000-0005-0000-0000-0000887A0000}"/>
    <cellStyle name="40% - Accent6 2 4 8 2" xfId="9042" xr:uid="{00000000-0005-0000-0000-0000897A0000}"/>
    <cellStyle name="40% - Accent6 2 4 8 2 2" xfId="18956" xr:uid="{00000000-0005-0000-0000-00008A7A0000}"/>
    <cellStyle name="40% - Accent6 2 4 8 2 2 2" xfId="38788" xr:uid="{00000000-0005-0000-0000-00008B7A0000}"/>
    <cellStyle name="40% - Accent6 2 4 8 2 3" xfId="28874" xr:uid="{00000000-0005-0000-0000-00008C7A0000}"/>
    <cellStyle name="40% - Accent6 2 4 8 3" xfId="13999" xr:uid="{00000000-0005-0000-0000-00008D7A0000}"/>
    <cellStyle name="40% - Accent6 2 4 8 3 2" xfId="33831" xr:uid="{00000000-0005-0000-0000-00008E7A0000}"/>
    <cellStyle name="40% - Accent6 2 4 8 4" xfId="23917" xr:uid="{00000000-0005-0000-0000-00008F7A0000}"/>
    <cellStyle name="40% - Accent6 2 4 9" xfId="4643" xr:uid="{00000000-0005-0000-0000-0000907A0000}"/>
    <cellStyle name="40% - Accent6 2 4 9 2" xfId="9600" xr:uid="{00000000-0005-0000-0000-0000917A0000}"/>
    <cellStyle name="40% - Accent6 2 4 9 2 2" xfId="19514" xr:uid="{00000000-0005-0000-0000-0000927A0000}"/>
    <cellStyle name="40% - Accent6 2 4 9 2 2 2" xfId="39346" xr:uid="{00000000-0005-0000-0000-0000937A0000}"/>
    <cellStyle name="40% - Accent6 2 4 9 2 3" xfId="29432" xr:uid="{00000000-0005-0000-0000-0000947A0000}"/>
    <cellStyle name="40% - Accent6 2 4 9 3" xfId="14557" xr:uid="{00000000-0005-0000-0000-0000957A0000}"/>
    <cellStyle name="40% - Accent6 2 4 9 3 2" xfId="34389" xr:uid="{00000000-0005-0000-0000-0000967A0000}"/>
    <cellStyle name="40% - Accent6 2 4 9 4" xfId="24475" xr:uid="{00000000-0005-0000-0000-0000977A0000}"/>
    <cellStyle name="40% - Accent6 2 5" xfId="363" xr:uid="{00000000-0005-0000-0000-0000987A0000}"/>
    <cellStyle name="40% - Accent6 2 5 10" xfId="10298" xr:uid="{00000000-0005-0000-0000-0000997A0000}"/>
    <cellStyle name="40% - Accent6 2 5 10 2" xfId="30130" xr:uid="{00000000-0005-0000-0000-00009A7A0000}"/>
    <cellStyle name="40% - Accent6 2 5 11" xfId="20216" xr:uid="{00000000-0005-0000-0000-00009B7A0000}"/>
    <cellStyle name="40% - Accent6 2 5 2" xfId="1752" xr:uid="{00000000-0005-0000-0000-00009C7A0000}"/>
    <cellStyle name="40% - Accent6 2 5 2 2" xfId="3765" xr:uid="{00000000-0005-0000-0000-00009D7A0000}"/>
    <cellStyle name="40% - Accent6 2 5 2 2 2" xfId="8722" xr:uid="{00000000-0005-0000-0000-00009E7A0000}"/>
    <cellStyle name="40% - Accent6 2 5 2 2 2 2" xfId="18636" xr:uid="{00000000-0005-0000-0000-00009F7A0000}"/>
    <cellStyle name="40% - Accent6 2 5 2 2 2 2 2" xfId="38468" xr:uid="{00000000-0005-0000-0000-0000A07A0000}"/>
    <cellStyle name="40% - Accent6 2 5 2 2 2 3" xfId="28554" xr:uid="{00000000-0005-0000-0000-0000A17A0000}"/>
    <cellStyle name="40% - Accent6 2 5 2 2 3" xfId="13679" xr:uid="{00000000-0005-0000-0000-0000A27A0000}"/>
    <cellStyle name="40% - Accent6 2 5 2 2 3 2" xfId="33511" xr:uid="{00000000-0005-0000-0000-0000A37A0000}"/>
    <cellStyle name="40% - Accent6 2 5 2 2 4" xfId="23597" xr:uid="{00000000-0005-0000-0000-0000A47A0000}"/>
    <cellStyle name="40% - Accent6 2 5 2 3" xfId="2475" xr:uid="{00000000-0005-0000-0000-0000A57A0000}"/>
    <cellStyle name="40% - Accent6 2 5 2 3 2" xfId="7442" xr:uid="{00000000-0005-0000-0000-0000A67A0000}"/>
    <cellStyle name="40% - Accent6 2 5 2 3 2 2" xfId="17356" xr:uid="{00000000-0005-0000-0000-0000A77A0000}"/>
    <cellStyle name="40% - Accent6 2 5 2 3 2 2 2" xfId="37188" xr:uid="{00000000-0005-0000-0000-0000A87A0000}"/>
    <cellStyle name="40% - Accent6 2 5 2 3 2 3" xfId="27274" xr:uid="{00000000-0005-0000-0000-0000A97A0000}"/>
    <cellStyle name="40% - Accent6 2 5 2 3 3" xfId="12399" xr:uid="{00000000-0005-0000-0000-0000AA7A0000}"/>
    <cellStyle name="40% - Accent6 2 5 2 3 3 2" xfId="32231" xr:uid="{00000000-0005-0000-0000-0000AB7A0000}"/>
    <cellStyle name="40% - Accent6 2 5 2 3 4" xfId="22317" xr:uid="{00000000-0005-0000-0000-0000AC7A0000}"/>
    <cellStyle name="40% - Accent6 2 5 2 4" xfId="6720" xr:uid="{00000000-0005-0000-0000-0000AD7A0000}"/>
    <cellStyle name="40% - Accent6 2 5 2 4 2" xfId="16634" xr:uid="{00000000-0005-0000-0000-0000AE7A0000}"/>
    <cellStyle name="40% - Accent6 2 5 2 4 2 2" xfId="36466" xr:uid="{00000000-0005-0000-0000-0000AF7A0000}"/>
    <cellStyle name="40% - Accent6 2 5 2 4 3" xfId="26552" xr:uid="{00000000-0005-0000-0000-0000B07A0000}"/>
    <cellStyle name="40% - Accent6 2 5 2 5" xfId="11677" xr:uid="{00000000-0005-0000-0000-0000B17A0000}"/>
    <cellStyle name="40% - Accent6 2 5 2 5 2" xfId="31509" xr:uid="{00000000-0005-0000-0000-0000B27A0000}"/>
    <cellStyle name="40% - Accent6 2 5 2 6" xfId="21595" xr:uid="{00000000-0005-0000-0000-0000B37A0000}"/>
    <cellStyle name="40% - Accent6 2 5 3" xfId="1393" xr:uid="{00000000-0005-0000-0000-0000B47A0000}"/>
    <cellStyle name="40% - Accent6 2 5 3 2" xfId="3406" xr:uid="{00000000-0005-0000-0000-0000B57A0000}"/>
    <cellStyle name="40% - Accent6 2 5 3 2 2" xfId="8363" xr:uid="{00000000-0005-0000-0000-0000B67A0000}"/>
    <cellStyle name="40% - Accent6 2 5 3 2 2 2" xfId="18277" xr:uid="{00000000-0005-0000-0000-0000B77A0000}"/>
    <cellStyle name="40% - Accent6 2 5 3 2 2 2 2" xfId="38109" xr:uid="{00000000-0005-0000-0000-0000B87A0000}"/>
    <cellStyle name="40% - Accent6 2 5 3 2 2 3" xfId="28195" xr:uid="{00000000-0005-0000-0000-0000B97A0000}"/>
    <cellStyle name="40% - Accent6 2 5 3 2 3" xfId="13320" xr:uid="{00000000-0005-0000-0000-0000BA7A0000}"/>
    <cellStyle name="40% - Accent6 2 5 3 2 3 2" xfId="33152" xr:uid="{00000000-0005-0000-0000-0000BB7A0000}"/>
    <cellStyle name="40% - Accent6 2 5 3 2 4" xfId="23238" xr:uid="{00000000-0005-0000-0000-0000BC7A0000}"/>
    <cellStyle name="40% - Accent6 2 5 3 3" xfId="6361" xr:uid="{00000000-0005-0000-0000-0000BD7A0000}"/>
    <cellStyle name="40% - Accent6 2 5 3 3 2" xfId="16275" xr:uid="{00000000-0005-0000-0000-0000BE7A0000}"/>
    <cellStyle name="40% - Accent6 2 5 3 3 2 2" xfId="36107" xr:uid="{00000000-0005-0000-0000-0000BF7A0000}"/>
    <cellStyle name="40% - Accent6 2 5 3 3 3" xfId="26193" xr:uid="{00000000-0005-0000-0000-0000C07A0000}"/>
    <cellStyle name="40% - Accent6 2 5 3 4" xfId="11318" xr:uid="{00000000-0005-0000-0000-0000C17A0000}"/>
    <cellStyle name="40% - Accent6 2 5 3 4 2" xfId="31150" xr:uid="{00000000-0005-0000-0000-0000C27A0000}"/>
    <cellStyle name="40% - Accent6 2 5 3 5" xfId="21236" xr:uid="{00000000-0005-0000-0000-0000C37A0000}"/>
    <cellStyle name="40% - Accent6 2 5 4" xfId="2945" xr:uid="{00000000-0005-0000-0000-0000C47A0000}"/>
    <cellStyle name="40% - Accent6 2 5 4 2" xfId="7902" xr:uid="{00000000-0005-0000-0000-0000C57A0000}"/>
    <cellStyle name="40% - Accent6 2 5 4 2 2" xfId="17816" xr:uid="{00000000-0005-0000-0000-0000C67A0000}"/>
    <cellStyle name="40% - Accent6 2 5 4 2 2 2" xfId="37648" xr:uid="{00000000-0005-0000-0000-0000C77A0000}"/>
    <cellStyle name="40% - Accent6 2 5 4 2 3" xfId="27734" xr:uid="{00000000-0005-0000-0000-0000C87A0000}"/>
    <cellStyle name="40% - Accent6 2 5 4 3" xfId="12859" xr:uid="{00000000-0005-0000-0000-0000C97A0000}"/>
    <cellStyle name="40% - Accent6 2 5 4 3 2" xfId="32691" xr:uid="{00000000-0005-0000-0000-0000CA7A0000}"/>
    <cellStyle name="40% - Accent6 2 5 4 4" xfId="22777" xr:uid="{00000000-0005-0000-0000-0000CB7A0000}"/>
    <cellStyle name="40% - Accent6 2 5 5" xfId="2116" xr:uid="{00000000-0005-0000-0000-0000CC7A0000}"/>
    <cellStyle name="40% - Accent6 2 5 5 2" xfId="7083" xr:uid="{00000000-0005-0000-0000-0000CD7A0000}"/>
    <cellStyle name="40% - Accent6 2 5 5 2 2" xfId="16997" xr:uid="{00000000-0005-0000-0000-0000CE7A0000}"/>
    <cellStyle name="40% - Accent6 2 5 5 2 2 2" xfId="36829" xr:uid="{00000000-0005-0000-0000-0000CF7A0000}"/>
    <cellStyle name="40% - Accent6 2 5 5 2 3" xfId="26915" xr:uid="{00000000-0005-0000-0000-0000D07A0000}"/>
    <cellStyle name="40% - Accent6 2 5 5 3" xfId="12040" xr:uid="{00000000-0005-0000-0000-0000D17A0000}"/>
    <cellStyle name="40% - Accent6 2 5 5 3 2" xfId="31872" xr:uid="{00000000-0005-0000-0000-0000D27A0000}"/>
    <cellStyle name="40% - Accent6 2 5 5 4" xfId="21958" xr:uid="{00000000-0005-0000-0000-0000D37A0000}"/>
    <cellStyle name="40% - Accent6 2 5 6" xfId="924" xr:uid="{00000000-0005-0000-0000-0000D47A0000}"/>
    <cellStyle name="40% - Accent6 2 5 6 2" xfId="5900" xr:uid="{00000000-0005-0000-0000-0000D57A0000}"/>
    <cellStyle name="40% - Accent6 2 5 6 2 2" xfId="15814" xr:uid="{00000000-0005-0000-0000-0000D67A0000}"/>
    <cellStyle name="40% - Accent6 2 5 6 2 2 2" xfId="35646" xr:uid="{00000000-0005-0000-0000-0000D77A0000}"/>
    <cellStyle name="40% - Accent6 2 5 6 2 3" xfId="25732" xr:uid="{00000000-0005-0000-0000-0000D87A0000}"/>
    <cellStyle name="40% - Accent6 2 5 6 3" xfId="10857" xr:uid="{00000000-0005-0000-0000-0000D97A0000}"/>
    <cellStyle name="40% - Accent6 2 5 6 3 2" xfId="30689" xr:uid="{00000000-0005-0000-0000-0000DA7A0000}"/>
    <cellStyle name="40% - Accent6 2 5 6 4" xfId="20775" xr:uid="{00000000-0005-0000-0000-0000DB7A0000}"/>
    <cellStyle name="40% - Accent6 2 5 7" xfId="4225" xr:uid="{00000000-0005-0000-0000-0000DC7A0000}"/>
    <cellStyle name="40% - Accent6 2 5 7 2" xfId="9182" xr:uid="{00000000-0005-0000-0000-0000DD7A0000}"/>
    <cellStyle name="40% - Accent6 2 5 7 2 2" xfId="19096" xr:uid="{00000000-0005-0000-0000-0000DE7A0000}"/>
    <cellStyle name="40% - Accent6 2 5 7 2 2 2" xfId="38928" xr:uid="{00000000-0005-0000-0000-0000DF7A0000}"/>
    <cellStyle name="40% - Accent6 2 5 7 2 3" xfId="29014" xr:uid="{00000000-0005-0000-0000-0000E07A0000}"/>
    <cellStyle name="40% - Accent6 2 5 7 3" xfId="14139" xr:uid="{00000000-0005-0000-0000-0000E17A0000}"/>
    <cellStyle name="40% - Accent6 2 5 7 3 2" xfId="33971" xr:uid="{00000000-0005-0000-0000-0000E27A0000}"/>
    <cellStyle name="40% - Accent6 2 5 7 4" xfId="24057" xr:uid="{00000000-0005-0000-0000-0000E37A0000}"/>
    <cellStyle name="40% - Accent6 2 5 8" xfId="4783" xr:uid="{00000000-0005-0000-0000-0000E47A0000}"/>
    <cellStyle name="40% - Accent6 2 5 8 2" xfId="9740" xr:uid="{00000000-0005-0000-0000-0000E57A0000}"/>
    <cellStyle name="40% - Accent6 2 5 8 2 2" xfId="19654" xr:uid="{00000000-0005-0000-0000-0000E67A0000}"/>
    <cellStyle name="40% - Accent6 2 5 8 2 2 2" xfId="39486" xr:uid="{00000000-0005-0000-0000-0000E77A0000}"/>
    <cellStyle name="40% - Accent6 2 5 8 2 3" xfId="29572" xr:uid="{00000000-0005-0000-0000-0000E87A0000}"/>
    <cellStyle name="40% - Accent6 2 5 8 3" xfId="14697" xr:uid="{00000000-0005-0000-0000-0000E97A0000}"/>
    <cellStyle name="40% - Accent6 2 5 8 3 2" xfId="34529" xr:uid="{00000000-0005-0000-0000-0000EA7A0000}"/>
    <cellStyle name="40% - Accent6 2 5 8 4" xfId="24615" xr:uid="{00000000-0005-0000-0000-0000EB7A0000}"/>
    <cellStyle name="40% - Accent6 2 5 9" xfId="5341" xr:uid="{00000000-0005-0000-0000-0000EC7A0000}"/>
    <cellStyle name="40% - Accent6 2 5 9 2" xfId="15255" xr:uid="{00000000-0005-0000-0000-0000ED7A0000}"/>
    <cellStyle name="40% - Accent6 2 5 9 2 2" xfId="35087" xr:uid="{00000000-0005-0000-0000-0000EE7A0000}"/>
    <cellStyle name="40% - Accent6 2 5 9 3" xfId="25173" xr:uid="{00000000-0005-0000-0000-0000EF7A0000}"/>
    <cellStyle name="40% - Accent6 2 6" xfId="1572" xr:uid="{00000000-0005-0000-0000-0000F07A0000}"/>
    <cellStyle name="40% - Accent6 2 6 2" xfId="3585" xr:uid="{00000000-0005-0000-0000-0000F17A0000}"/>
    <cellStyle name="40% - Accent6 2 6 2 2" xfId="8542" xr:uid="{00000000-0005-0000-0000-0000F27A0000}"/>
    <cellStyle name="40% - Accent6 2 6 2 2 2" xfId="18456" xr:uid="{00000000-0005-0000-0000-0000F37A0000}"/>
    <cellStyle name="40% - Accent6 2 6 2 2 2 2" xfId="38288" xr:uid="{00000000-0005-0000-0000-0000F47A0000}"/>
    <cellStyle name="40% - Accent6 2 6 2 2 3" xfId="28374" xr:uid="{00000000-0005-0000-0000-0000F57A0000}"/>
    <cellStyle name="40% - Accent6 2 6 2 3" xfId="13499" xr:uid="{00000000-0005-0000-0000-0000F67A0000}"/>
    <cellStyle name="40% - Accent6 2 6 2 3 2" xfId="33331" xr:uid="{00000000-0005-0000-0000-0000F77A0000}"/>
    <cellStyle name="40% - Accent6 2 6 2 4" xfId="23417" xr:uid="{00000000-0005-0000-0000-0000F87A0000}"/>
    <cellStyle name="40% - Accent6 2 6 3" xfId="2295" xr:uid="{00000000-0005-0000-0000-0000F97A0000}"/>
    <cellStyle name="40% - Accent6 2 6 3 2" xfId="7262" xr:uid="{00000000-0005-0000-0000-0000FA7A0000}"/>
    <cellStyle name="40% - Accent6 2 6 3 2 2" xfId="17176" xr:uid="{00000000-0005-0000-0000-0000FB7A0000}"/>
    <cellStyle name="40% - Accent6 2 6 3 2 2 2" xfId="37008" xr:uid="{00000000-0005-0000-0000-0000FC7A0000}"/>
    <cellStyle name="40% - Accent6 2 6 3 2 3" xfId="27094" xr:uid="{00000000-0005-0000-0000-0000FD7A0000}"/>
    <cellStyle name="40% - Accent6 2 6 3 3" xfId="12219" xr:uid="{00000000-0005-0000-0000-0000FE7A0000}"/>
    <cellStyle name="40% - Accent6 2 6 3 3 2" xfId="32051" xr:uid="{00000000-0005-0000-0000-0000FF7A0000}"/>
    <cellStyle name="40% - Accent6 2 6 3 4" xfId="22137" xr:uid="{00000000-0005-0000-0000-0000007B0000}"/>
    <cellStyle name="40% - Accent6 2 6 4" xfId="6540" xr:uid="{00000000-0005-0000-0000-0000017B0000}"/>
    <cellStyle name="40% - Accent6 2 6 4 2" xfId="16454" xr:uid="{00000000-0005-0000-0000-0000027B0000}"/>
    <cellStyle name="40% - Accent6 2 6 4 2 2" xfId="36286" xr:uid="{00000000-0005-0000-0000-0000037B0000}"/>
    <cellStyle name="40% - Accent6 2 6 4 3" xfId="26372" xr:uid="{00000000-0005-0000-0000-0000047B0000}"/>
    <cellStyle name="40% - Accent6 2 6 5" xfId="11497" xr:uid="{00000000-0005-0000-0000-0000057B0000}"/>
    <cellStyle name="40% - Accent6 2 6 5 2" xfId="31329" xr:uid="{00000000-0005-0000-0000-0000067B0000}"/>
    <cellStyle name="40% - Accent6 2 6 6" xfId="21415" xr:uid="{00000000-0005-0000-0000-0000077B0000}"/>
    <cellStyle name="40% - Accent6 2 7" xfId="1212" xr:uid="{00000000-0005-0000-0000-0000087B0000}"/>
    <cellStyle name="40% - Accent6 2 7 2" xfId="3226" xr:uid="{00000000-0005-0000-0000-0000097B0000}"/>
    <cellStyle name="40% - Accent6 2 7 2 2" xfId="8183" xr:uid="{00000000-0005-0000-0000-00000A7B0000}"/>
    <cellStyle name="40% - Accent6 2 7 2 2 2" xfId="18097" xr:uid="{00000000-0005-0000-0000-00000B7B0000}"/>
    <cellStyle name="40% - Accent6 2 7 2 2 2 2" xfId="37929" xr:uid="{00000000-0005-0000-0000-00000C7B0000}"/>
    <cellStyle name="40% - Accent6 2 7 2 2 3" xfId="28015" xr:uid="{00000000-0005-0000-0000-00000D7B0000}"/>
    <cellStyle name="40% - Accent6 2 7 2 3" xfId="13140" xr:uid="{00000000-0005-0000-0000-00000E7B0000}"/>
    <cellStyle name="40% - Accent6 2 7 2 3 2" xfId="32972" xr:uid="{00000000-0005-0000-0000-00000F7B0000}"/>
    <cellStyle name="40% - Accent6 2 7 2 4" xfId="23058" xr:uid="{00000000-0005-0000-0000-0000107B0000}"/>
    <cellStyle name="40% - Accent6 2 7 3" xfId="6181" xr:uid="{00000000-0005-0000-0000-0000117B0000}"/>
    <cellStyle name="40% - Accent6 2 7 3 2" xfId="16095" xr:uid="{00000000-0005-0000-0000-0000127B0000}"/>
    <cellStyle name="40% - Accent6 2 7 3 2 2" xfId="35927" xr:uid="{00000000-0005-0000-0000-0000137B0000}"/>
    <cellStyle name="40% - Accent6 2 7 3 3" xfId="26013" xr:uid="{00000000-0005-0000-0000-0000147B0000}"/>
    <cellStyle name="40% - Accent6 2 7 4" xfId="11138" xr:uid="{00000000-0005-0000-0000-0000157B0000}"/>
    <cellStyle name="40% - Accent6 2 7 4 2" xfId="30970" xr:uid="{00000000-0005-0000-0000-0000167B0000}"/>
    <cellStyle name="40% - Accent6 2 7 5" xfId="21056" xr:uid="{00000000-0005-0000-0000-0000177B0000}"/>
    <cellStyle name="40% - Accent6 2 8" xfId="2662" xr:uid="{00000000-0005-0000-0000-0000187B0000}"/>
    <cellStyle name="40% - Accent6 2 8 2" xfId="7623" xr:uid="{00000000-0005-0000-0000-0000197B0000}"/>
    <cellStyle name="40% - Accent6 2 8 2 2" xfId="17537" xr:uid="{00000000-0005-0000-0000-00001A7B0000}"/>
    <cellStyle name="40% - Accent6 2 8 2 2 2" xfId="37369" xr:uid="{00000000-0005-0000-0000-00001B7B0000}"/>
    <cellStyle name="40% - Accent6 2 8 2 3" xfId="27455" xr:uid="{00000000-0005-0000-0000-00001C7B0000}"/>
    <cellStyle name="40% - Accent6 2 8 3" xfId="12580" xr:uid="{00000000-0005-0000-0000-00001D7B0000}"/>
    <cellStyle name="40% - Accent6 2 8 3 2" xfId="32412" xr:uid="{00000000-0005-0000-0000-00001E7B0000}"/>
    <cellStyle name="40% - Accent6 2 8 4" xfId="22498" xr:uid="{00000000-0005-0000-0000-00001F7B0000}"/>
    <cellStyle name="40% - Accent6 2 9" xfId="1936" xr:uid="{00000000-0005-0000-0000-0000207B0000}"/>
    <cellStyle name="40% - Accent6 2 9 2" xfId="6903" xr:uid="{00000000-0005-0000-0000-0000217B0000}"/>
    <cellStyle name="40% - Accent6 2 9 2 2" xfId="16817" xr:uid="{00000000-0005-0000-0000-0000227B0000}"/>
    <cellStyle name="40% - Accent6 2 9 2 2 2" xfId="36649" xr:uid="{00000000-0005-0000-0000-0000237B0000}"/>
    <cellStyle name="40% - Accent6 2 9 2 3" xfId="26735" xr:uid="{00000000-0005-0000-0000-0000247B0000}"/>
    <cellStyle name="40% - Accent6 2 9 3" xfId="11860" xr:uid="{00000000-0005-0000-0000-0000257B0000}"/>
    <cellStyle name="40% - Accent6 2 9 3 2" xfId="31692" xr:uid="{00000000-0005-0000-0000-0000267B0000}"/>
    <cellStyle name="40% - Accent6 2 9 4" xfId="21778" xr:uid="{00000000-0005-0000-0000-0000277B0000}"/>
    <cellStyle name="40% - Accent6 3" xfId="91" xr:uid="{00000000-0005-0000-0000-0000287B0000}"/>
    <cellStyle name="40% - Accent6 3 10" xfId="4517" xr:uid="{00000000-0005-0000-0000-0000297B0000}"/>
    <cellStyle name="40% - Accent6 3 10 2" xfId="9474" xr:uid="{00000000-0005-0000-0000-00002A7B0000}"/>
    <cellStyle name="40% - Accent6 3 10 2 2" xfId="19388" xr:uid="{00000000-0005-0000-0000-00002B7B0000}"/>
    <cellStyle name="40% - Accent6 3 10 2 2 2" xfId="39220" xr:uid="{00000000-0005-0000-0000-00002C7B0000}"/>
    <cellStyle name="40% - Accent6 3 10 2 3" xfId="29306" xr:uid="{00000000-0005-0000-0000-00002D7B0000}"/>
    <cellStyle name="40% - Accent6 3 10 3" xfId="14431" xr:uid="{00000000-0005-0000-0000-00002E7B0000}"/>
    <cellStyle name="40% - Accent6 3 10 3 2" xfId="34263" xr:uid="{00000000-0005-0000-0000-00002F7B0000}"/>
    <cellStyle name="40% - Accent6 3 10 4" xfId="24349" xr:uid="{00000000-0005-0000-0000-0000307B0000}"/>
    <cellStyle name="40% - Accent6 3 11" xfId="5075" xr:uid="{00000000-0005-0000-0000-0000317B0000}"/>
    <cellStyle name="40% - Accent6 3 11 2" xfId="14989" xr:uid="{00000000-0005-0000-0000-0000327B0000}"/>
    <cellStyle name="40% - Accent6 3 11 2 2" xfId="34821" xr:uid="{00000000-0005-0000-0000-0000337B0000}"/>
    <cellStyle name="40% - Accent6 3 11 3" xfId="24907" xr:uid="{00000000-0005-0000-0000-0000347B0000}"/>
    <cellStyle name="40% - Accent6 3 12" xfId="10032" xr:uid="{00000000-0005-0000-0000-0000357B0000}"/>
    <cellStyle name="40% - Accent6 3 12 2" xfId="29864" xr:uid="{00000000-0005-0000-0000-0000367B0000}"/>
    <cellStyle name="40% - Accent6 3 13" xfId="19950" xr:uid="{00000000-0005-0000-0000-0000377B0000}"/>
    <cellStyle name="40% - Accent6 3 2" xfId="159" xr:uid="{00000000-0005-0000-0000-0000387B0000}"/>
    <cellStyle name="40% - Accent6 3 2 10" xfId="5141" xr:uid="{00000000-0005-0000-0000-0000397B0000}"/>
    <cellStyle name="40% - Accent6 3 2 10 2" xfId="15055" xr:uid="{00000000-0005-0000-0000-00003A7B0000}"/>
    <cellStyle name="40% - Accent6 3 2 10 2 2" xfId="34887" xr:uid="{00000000-0005-0000-0000-00003B7B0000}"/>
    <cellStyle name="40% - Accent6 3 2 10 3" xfId="24973" xr:uid="{00000000-0005-0000-0000-00003C7B0000}"/>
    <cellStyle name="40% - Accent6 3 2 11" xfId="10098" xr:uid="{00000000-0005-0000-0000-00003D7B0000}"/>
    <cellStyle name="40% - Accent6 3 2 11 2" xfId="29930" xr:uid="{00000000-0005-0000-0000-00003E7B0000}"/>
    <cellStyle name="40% - Accent6 3 2 12" xfId="20016" xr:uid="{00000000-0005-0000-0000-00003F7B0000}"/>
    <cellStyle name="40% - Accent6 3 2 2" xfId="299" xr:uid="{00000000-0005-0000-0000-0000407B0000}"/>
    <cellStyle name="40% - Accent6 3 2 2 10" xfId="10237" xr:uid="{00000000-0005-0000-0000-0000417B0000}"/>
    <cellStyle name="40% - Accent6 3 2 2 10 2" xfId="30069" xr:uid="{00000000-0005-0000-0000-0000427B0000}"/>
    <cellStyle name="40% - Accent6 3 2 2 11" xfId="20155" xr:uid="{00000000-0005-0000-0000-0000437B0000}"/>
    <cellStyle name="40% - Accent6 3 2 2 2" xfId="581" xr:uid="{00000000-0005-0000-0000-0000447B0000}"/>
    <cellStyle name="40% - Accent6 3 2 2 2 10" xfId="20434" xr:uid="{00000000-0005-0000-0000-0000457B0000}"/>
    <cellStyle name="40% - Accent6 3 2 2 2 2" xfId="1857" xr:uid="{00000000-0005-0000-0000-0000467B0000}"/>
    <cellStyle name="40% - Accent6 3 2 2 2 2 2" xfId="3870" xr:uid="{00000000-0005-0000-0000-0000477B0000}"/>
    <cellStyle name="40% - Accent6 3 2 2 2 2 2 2" xfId="8827" xr:uid="{00000000-0005-0000-0000-0000487B0000}"/>
    <cellStyle name="40% - Accent6 3 2 2 2 2 2 2 2" xfId="18741" xr:uid="{00000000-0005-0000-0000-0000497B0000}"/>
    <cellStyle name="40% - Accent6 3 2 2 2 2 2 2 2 2" xfId="38573" xr:uid="{00000000-0005-0000-0000-00004A7B0000}"/>
    <cellStyle name="40% - Accent6 3 2 2 2 2 2 2 3" xfId="28659" xr:uid="{00000000-0005-0000-0000-00004B7B0000}"/>
    <cellStyle name="40% - Accent6 3 2 2 2 2 2 3" xfId="13784" xr:uid="{00000000-0005-0000-0000-00004C7B0000}"/>
    <cellStyle name="40% - Accent6 3 2 2 2 2 2 3 2" xfId="33616" xr:uid="{00000000-0005-0000-0000-00004D7B0000}"/>
    <cellStyle name="40% - Accent6 3 2 2 2 2 2 4" xfId="23702" xr:uid="{00000000-0005-0000-0000-00004E7B0000}"/>
    <cellStyle name="40% - Accent6 3 2 2 2 2 3" xfId="6825" xr:uid="{00000000-0005-0000-0000-00004F7B0000}"/>
    <cellStyle name="40% - Accent6 3 2 2 2 2 3 2" xfId="16739" xr:uid="{00000000-0005-0000-0000-0000507B0000}"/>
    <cellStyle name="40% - Accent6 3 2 2 2 2 3 2 2" xfId="36571" xr:uid="{00000000-0005-0000-0000-0000517B0000}"/>
    <cellStyle name="40% - Accent6 3 2 2 2 2 3 3" xfId="26657" xr:uid="{00000000-0005-0000-0000-0000527B0000}"/>
    <cellStyle name="40% - Accent6 3 2 2 2 2 4" xfId="11782" xr:uid="{00000000-0005-0000-0000-0000537B0000}"/>
    <cellStyle name="40% - Accent6 3 2 2 2 2 4 2" xfId="31614" xr:uid="{00000000-0005-0000-0000-0000547B0000}"/>
    <cellStyle name="40% - Accent6 3 2 2 2 2 5" xfId="21700" xr:uid="{00000000-0005-0000-0000-0000557B0000}"/>
    <cellStyle name="40% - Accent6 3 2 2 2 3" xfId="3163" xr:uid="{00000000-0005-0000-0000-0000567B0000}"/>
    <cellStyle name="40% - Accent6 3 2 2 2 3 2" xfId="8120" xr:uid="{00000000-0005-0000-0000-0000577B0000}"/>
    <cellStyle name="40% - Accent6 3 2 2 2 3 2 2" xfId="18034" xr:uid="{00000000-0005-0000-0000-0000587B0000}"/>
    <cellStyle name="40% - Accent6 3 2 2 2 3 2 2 2" xfId="37866" xr:uid="{00000000-0005-0000-0000-0000597B0000}"/>
    <cellStyle name="40% - Accent6 3 2 2 2 3 2 3" xfId="27952" xr:uid="{00000000-0005-0000-0000-00005A7B0000}"/>
    <cellStyle name="40% - Accent6 3 2 2 2 3 3" xfId="13077" xr:uid="{00000000-0005-0000-0000-00005B7B0000}"/>
    <cellStyle name="40% - Accent6 3 2 2 2 3 3 2" xfId="32909" xr:uid="{00000000-0005-0000-0000-00005C7B0000}"/>
    <cellStyle name="40% - Accent6 3 2 2 2 3 4" xfId="22995" xr:uid="{00000000-0005-0000-0000-00005D7B0000}"/>
    <cellStyle name="40% - Accent6 3 2 2 2 4" xfId="2580" xr:uid="{00000000-0005-0000-0000-00005E7B0000}"/>
    <cellStyle name="40% - Accent6 3 2 2 2 4 2" xfId="7547" xr:uid="{00000000-0005-0000-0000-00005F7B0000}"/>
    <cellStyle name="40% - Accent6 3 2 2 2 4 2 2" xfId="17461" xr:uid="{00000000-0005-0000-0000-0000607B0000}"/>
    <cellStyle name="40% - Accent6 3 2 2 2 4 2 2 2" xfId="37293" xr:uid="{00000000-0005-0000-0000-0000617B0000}"/>
    <cellStyle name="40% - Accent6 3 2 2 2 4 2 3" xfId="27379" xr:uid="{00000000-0005-0000-0000-0000627B0000}"/>
    <cellStyle name="40% - Accent6 3 2 2 2 4 3" xfId="12504" xr:uid="{00000000-0005-0000-0000-0000637B0000}"/>
    <cellStyle name="40% - Accent6 3 2 2 2 4 3 2" xfId="32336" xr:uid="{00000000-0005-0000-0000-0000647B0000}"/>
    <cellStyle name="40% - Accent6 3 2 2 2 4 4" xfId="22422" xr:uid="{00000000-0005-0000-0000-0000657B0000}"/>
    <cellStyle name="40% - Accent6 3 2 2 2 5" xfId="1142" xr:uid="{00000000-0005-0000-0000-0000667B0000}"/>
    <cellStyle name="40% - Accent6 3 2 2 2 5 2" xfId="6118" xr:uid="{00000000-0005-0000-0000-0000677B0000}"/>
    <cellStyle name="40% - Accent6 3 2 2 2 5 2 2" xfId="16032" xr:uid="{00000000-0005-0000-0000-0000687B0000}"/>
    <cellStyle name="40% - Accent6 3 2 2 2 5 2 2 2" xfId="35864" xr:uid="{00000000-0005-0000-0000-0000697B0000}"/>
    <cellStyle name="40% - Accent6 3 2 2 2 5 2 3" xfId="25950" xr:uid="{00000000-0005-0000-0000-00006A7B0000}"/>
    <cellStyle name="40% - Accent6 3 2 2 2 5 3" xfId="11075" xr:uid="{00000000-0005-0000-0000-00006B7B0000}"/>
    <cellStyle name="40% - Accent6 3 2 2 2 5 3 2" xfId="30907" xr:uid="{00000000-0005-0000-0000-00006C7B0000}"/>
    <cellStyle name="40% - Accent6 3 2 2 2 5 4" xfId="20993" xr:uid="{00000000-0005-0000-0000-00006D7B0000}"/>
    <cellStyle name="40% - Accent6 3 2 2 2 6" xfId="4443" xr:uid="{00000000-0005-0000-0000-00006E7B0000}"/>
    <cellStyle name="40% - Accent6 3 2 2 2 6 2" xfId="9400" xr:uid="{00000000-0005-0000-0000-00006F7B0000}"/>
    <cellStyle name="40% - Accent6 3 2 2 2 6 2 2" xfId="19314" xr:uid="{00000000-0005-0000-0000-0000707B0000}"/>
    <cellStyle name="40% - Accent6 3 2 2 2 6 2 2 2" xfId="39146" xr:uid="{00000000-0005-0000-0000-0000717B0000}"/>
    <cellStyle name="40% - Accent6 3 2 2 2 6 2 3" xfId="29232" xr:uid="{00000000-0005-0000-0000-0000727B0000}"/>
    <cellStyle name="40% - Accent6 3 2 2 2 6 3" xfId="14357" xr:uid="{00000000-0005-0000-0000-0000737B0000}"/>
    <cellStyle name="40% - Accent6 3 2 2 2 6 3 2" xfId="34189" xr:uid="{00000000-0005-0000-0000-0000747B0000}"/>
    <cellStyle name="40% - Accent6 3 2 2 2 6 4" xfId="24275" xr:uid="{00000000-0005-0000-0000-0000757B0000}"/>
    <cellStyle name="40% - Accent6 3 2 2 2 7" xfId="5001" xr:uid="{00000000-0005-0000-0000-0000767B0000}"/>
    <cellStyle name="40% - Accent6 3 2 2 2 7 2" xfId="9958" xr:uid="{00000000-0005-0000-0000-0000777B0000}"/>
    <cellStyle name="40% - Accent6 3 2 2 2 7 2 2" xfId="19872" xr:uid="{00000000-0005-0000-0000-0000787B0000}"/>
    <cellStyle name="40% - Accent6 3 2 2 2 7 2 2 2" xfId="39704" xr:uid="{00000000-0005-0000-0000-0000797B0000}"/>
    <cellStyle name="40% - Accent6 3 2 2 2 7 2 3" xfId="29790" xr:uid="{00000000-0005-0000-0000-00007A7B0000}"/>
    <cellStyle name="40% - Accent6 3 2 2 2 7 3" xfId="14915" xr:uid="{00000000-0005-0000-0000-00007B7B0000}"/>
    <cellStyle name="40% - Accent6 3 2 2 2 7 3 2" xfId="34747" xr:uid="{00000000-0005-0000-0000-00007C7B0000}"/>
    <cellStyle name="40% - Accent6 3 2 2 2 7 4" xfId="24833" xr:uid="{00000000-0005-0000-0000-00007D7B0000}"/>
    <cellStyle name="40% - Accent6 3 2 2 2 8" xfId="5559" xr:uid="{00000000-0005-0000-0000-00007E7B0000}"/>
    <cellStyle name="40% - Accent6 3 2 2 2 8 2" xfId="15473" xr:uid="{00000000-0005-0000-0000-00007F7B0000}"/>
    <cellStyle name="40% - Accent6 3 2 2 2 8 2 2" xfId="35305" xr:uid="{00000000-0005-0000-0000-0000807B0000}"/>
    <cellStyle name="40% - Accent6 3 2 2 2 8 3" xfId="25391" xr:uid="{00000000-0005-0000-0000-0000817B0000}"/>
    <cellStyle name="40% - Accent6 3 2 2 2 9" xfId="10516" xr:uid="{00000000-0005-0000-0000-0000827B0000}"/>
    <cellStyle name="40% - Accent6 3 2 2 2 9 2" xfId="30348" xr:uid="{00000000-0005-0000-0000-0000837B0000}"/>
    <cellStyle name="40% - Accent6 3 2 2 3" xfId="1498" xr:uid="{00000000-0005-0000-0000-0000847B0000}"/>
    <cellStyle name="40% - Accent6 3 2 2 3 2" xfId="3511" xr:uid="{00000000-0005-0000-0000-0000857B0000}"/>
    <cellStyle name="40% - Accent6 3 2 2 3 2 2" xfId="8468" xr:uid="{00000000-0005-0000-0000-0000867B0000}"/>
    <cellStyle name="40% - Accent6 3 2 2 3 2 2 2" xfId="18382" xr:uid="{00000000-0005-0000-0000-0000877B0000}"/>
    <cellStyle name="40% - Accent6 3 2 2 3 2 2 2 2" xfId="38214" xr:uid="{00000000-0005-0000-0000-0000887B0000}"/>
    <cellStyle name="40% - Accent6 3 2 2 3 2 2 3" xfId="28300" xr:uid="{00000000-0005-0000-0000-0000897B0000}"/>
    <cellStyle name="40% - Accent6 3 2 2 3 2 3" xfId="13425" xr:uid="{00000000-0005-0000-0000-00008A7B0000}"/>
    <cellStyle name="40% - Accent6 3 2 2 3 2 3 2" xfId="33257" xr:uid="{00000000-0005-0000-0000-00008B7B0000}"/>
    <cellStyle name="40% - Accent6 3 2 2 3 2 4" xfId="23343" xr:uid="{00000000-0005-0000-0000-00008C7B0000}"/>
    <cellStyle name="40% - Accent6 3 2 2 3 3" xfId="6466" xr:uid="{00000000-0005-0000-0000-00008D7B0000}"/>
    <cellStyle name="40% - Accent6 3 2 2 3 3 2" xfId="16380" xr:uid="{00000000-0005-0000-0000-00008E7B0000}"/>
    <cellStyle name="40% - Accent6 3 2 2 3 3 2 2" xfId="36212" xr:uid="{00000000-0005-0000-0000-00008F7B0000}"/>
    <cellStyle name="40% - Accent6 3 2 2 3 3 3" xfId="26298" xr:uid="{00000000-0005-0000-0000-0000907B0000}"/>
    <cellStyle name="40% - Accent6 3 2 2 3 4" xfId="11423" xr:uid="{00000000-0005-0000-0000-0000917B0000}"/>
    <cellStyle name="40% - Accent6 3 2 2 3 4 2" xfId="31255" xr:uid="{00000000-0005-0000-0000-0000927B0000}"/>
    <cellStyle name="40% - Accent6 3 2 2 3 5" xfId="21341" xr:uid="{00000000-0005-0000-0000-0000937B0000}"/>
    <cellStyle name="40% - Accent6 3 2 2 4" xfId="2882" xr:uid="{00000000-0005-0000-0000-0000947B0000}"/>
    <cellStyle name="40% - Accent6 3 2 2 4 2" xfId="7841" xr:uid="{00000000-0005-0000-0000-0000957B0000}"/>
    <cellStyle name="40% - Accent6 3 2 2 4 2 2" xfId="17755" xr:uid="{00000000-0005-0000-0000-0000967B0000}"/>
    <cellStyle name="40% - Accent6 3 2 2 4 2 2 2" xfId="37587" xr:uid="{00000000-0005-0000-0000-0000977B0000}"/>
    <cellStyle name="40% - Accent6 3 2 2 4 2 3" xfId="27673" xr:uid="{00000000-0005-0000-0000-0000987B0000}"/>
    <cellStyle name="40% - Accent6 3 2 2 4 3" xfId="12798" xr:uid="{00000000-0005-0000-0000-0000997B0000}"/>
    <cellStyle name="40% - Accent6 3 2 2 4 3 2" xfId="32630" xr:uid="{00000000-0005-0000-0000-00009A7B0000}"/>
    <cellStyle name="40% - Accent6 3 2 2 4 4" xfId="22716" xr:uid="{00000000-0005-0000-0000-00009B7B0000}"/>
    <cellStyle name="40% - Accent6 3 2 2 5" xfId="2221" xr:uid="{00000000-0005-0000-0000-00009C7B0000}"/>
    <cellStyle name="40% - Accent6 3 2 2 5 2" xfId="7188" xr:uid="{00000000-0005-0000-0000-00009D7B0000}"/>
    <cellStyle name="40% - Accent6 3 2 2 5 2 2" xfId="17102" xr:uid="{00000000-0005-0000-0000-00009E7B0000}"/>
    <cellStyle name="40% - Accent6 3 2 2 5 2 2 2" xfId="36934" xr:uid="{00000000-0005-0000-0000-00009F7B0000}"/>
    <cellStyle name="40% - Accent6 3 2 2 5 2 3" xfId="27020" xr:uid="{00000000-0005-0000-0000-0000A07B0000}"/>
    <cellStyle name="40% - Accent6 3 2 2 5 3" xfId="12145" xr:uid="{00000000-0005-0000-0000-0000A17B0000}"/>
    <cellStyle name="40% - Accent6 3 2 2 5 3 2" xfId="31977" xr:uid="{00000000-0005-0000-0000-0000A27B0000}"/>
    <cellStyle name="40% - Accent6 3 2 2 5 4" xfId="22063" xr:uid="{00000000-0005-0000-0000-0000A37B0000}"/>
    <cellStyle name="40% - Accent6 3 2 2 6" xfId="862" xr:uid="{00000000-0005-0000-0000-0000A47B0000}"/>
    <cellStyle name="40% - Accent6 3 2 2 6 2" xfId="5839" xr:uid="{00000000-0005-0000-0000-0000A57B0000}"/>
    <cellStyle name="40% - Accent6 3 2 2 6 2 2" xfId="15753" xr:uid="{00000000-0005-0000-0000-0000A67B0000}"/>
    <cellStyle name="40% - Accent6 3 2 2 6 2 2 2" xfId="35585" xr:uid="{00000000-0005-0000-0000-0000A77B0000}"/>
    <cellStyle name="40% - Accent6 3 2 2 6 2 3" xfId="25671" xr:uid="{00000000-0005-0000-0000-0000A87B0000}"/>
    <cellStyle name="40% - Accent6 3 2 2 6 3" xfId="10796" xr:uid="{00000000-0005-0000-0000-0000A97B0000}"/>
    <cellStyle name="40% - Accent6 3 2 2 6 3 2" xfId="30628" xr:uid="{00000000-0005-0000-0000-0000AA7B0000}"/>
    <cellStyle name="40% - Accent6 3 2 2 6 4" xfId="20714" xr:uid="{00000000-0005-0000-0000-0000AB7B0000}"/>
    <cellStyle name="40% - Accent6 3 2 2 7" xfId="4164" xr:uid="{00000000-0005-0000-0000-0000AC7B0000}"/>
    <cellStyle name="40% - Accent6 3 2 2 7 2" xfId="9121" xr:uid="{00000000-0005-0000-0000-0000AD7B0000}"/>
    <cellStyle name="40% - Accent6 3 2 2 7 2 2" xfId="19035" xr:uid="{00000000-0005-0000-0000-0000AE7B0000}"/>
    <cellStyle name="40% - Accent6 3 2 2 7 2 2 2" xfId="38867" xr:uid="{00000000-0005-0000-0000-0000AF7B0000}"/>
    <cellStyle name="40% - Accent6 3 2 2 7 2 3" xfId="28953" xr:uid="{00000000-0005-0000-0000-0000B07B0000}"/>
    <cellStyle name="40% - Accent6 3 2 2 7 3" xfId="14078" xr:uid="{00000000-0005-0000-0000-0000B17B0000}"/>
    <cellStyle name="40% - Accent6 3 2 2 7 3 2" xfId="33910" xr:uid="{00000000-0005-0000-0000-0000B27B0000}"/>
    <cellStyle name="40% - Accent6 3 2 2 7 4" xfId="23996" xr:uid="{00000000-0005-0000-0000-0000B37B0000}"/>
    <cellStyle name="40% - Accent6 3 2 2 8" xfId="4722" xr:uid="{00000000-0005-0000-0000-0000B47B0000}"/>
    <cellStyle name="40% - Accent6 3 2 2 8 2" xfId="9679" xr:uid="{00000000-0005-0000-0000-0000B57B0000}"/>
    <cellStyle name="40% - Accent6 3 2 2 8 2 2" xfId="19593" xr:uid="{00000000-0005-0000-0000-0000B67B0000}"/>
    <cellStyle name="40% - Accent6 3 2 2 8 2 2 2" xfId="39425" xr:uid="{00000000-0005-0000-0000-0000B77B0000}"/>
    <cellStyle name="40% - Accent6 3 2 2 8 2 3" xfId="29511" xr:uid="{00000000-0005-0000-0000-0000B87B0000}"/>
    <cellStyle name="40% - Accent6 3 2 2 8 3" xfId="14636" xr:uid="{00000000-0005-0000-0000-0000B97B0000}"/>
    <cellStyle name="40% - Accent6 3 2 2 8 3 2" xfId="34468" xr:uid="{00000000-0005-0000-0000-0000BA7B0000}"/>
    <cellStyle name="40% - Accent6 3 2 2 8 4" xfId="24554" xr:uid="{00000000-0005-0000-0000-0000BB7B0000}"/>
    <cellStyle name="40% - Accent6 3 2 2 9" xfId="5280" xr:uid="{00000000-0005-0000-0000-0000BC7B0000}"/>
    <cellStyle name="40% - Accent6 3 2 2 9 2" xfId="15194" xr:uid="{00000000-0005-0000-0000-0000BD7B0000}"/>
    <cellStyle name="40% - Accent6 3 2 2 9 2 2" xfId="35026" xr:uid="{00000000-0005-0000-0000-0000BE7B0000}"/>
    <cellStyle name="40% - Accent6 3 2 2 9 3" xfId="25112" xr:uid="{00000000-0005-0000-0000-0000BF7B0000}"/>
    <cellStyle name="40% - Accent6 3 2 3" xfId="442" xr:uid="{00000000-0005-0000-0000-0000C07B0000}"/>
    <cellStyle name="40% - Accent6 3 2 3 10" xfId="20295" xr:uid="{00000000-0005-0000-0000-0000C17B0000}"/>
    <cellStyle name="40% - Accent6 3 2 3 2" xfId="1677" xr:uid="{00000000-0005-0000-0000-0000C27B0000}"/>
    <cellStyle name="40% - Accent6 3 2 3 2 2" xfId="3690" xr:uid="{00000000-0005-0000-0000-0000C37B0000}"/>
    <cellStyle name="40% - Accent6 3 2 3 2 2 2" xfId="8647" xr:uid="{00000000-0005-0000-0000-0000C47B0000}"/>
    <cellStyle name="40% - Accent6 3 2 3 2 2 2 2" xfId="18561" xr:uid="{00000000-0005-0000-0000-0000C57B0000}"/>
    <cellStyle name="40% - Accent6 3 2 3 2 2 2 2 2" xfId="38393" xr:uid="{00000000-0005-0000-0000-0000C67B0000}"/>
    <cellStyle name="40% - Accent6 3 2 3 2 2 2 3" xfId="28479" xr:uid="{00000000-0005-0000-0000-0000C77B0000}"/>
    <cellStyle name="40% - Accent6 3 2 3 2 2 3" xfId="13604" xr:uid="{00000000-0005-0000-0000-0000C87B0000}"/>
    <cellStyle name="40% - Accent6 3 2 3 2 2 3 2" xfId="33436" xr:uid="{00000000-0005-0000-0000-0000C97B0000}"/>
    <cellStyle name="40% - Accent6 3 2 3 2 2 4" xfId="23522" xr:uid="{00000000-0005-0000-0000-0000CA7B0000}"/>
    <cellStyle name="40% - Accent6 3 2 3 2 3" xfId="6645" xr:uid="{00000000-0005-0000-0000-0000CB7B0000}"/>
    <cellStyle name="40% - Accent6 3 2 3 2 3 2" xfId="16559" xr:uid="{00000000-0005-0000-0000-0000CC7B0000}"/>
    <cellStyle name="40% - Accent6 3 2 3 2 3 2 2" xfId="36391" xr:uid="{00000000-0005-0000-0000-0000CD7B0000}"/>
    <cellStyle name="40% - Accent6 3 2 3 2 3 3" xfId="26477" xr:uid="{00000000-0005-0000-0000-0000CE7B0000}"/>
    <cellStyle name="40% - Accent6 3 2 3 2 4" xfId="11602" xr:uid="{00000000-0005-0000-0000-0000CF7B0000}"/>
    <cellStyle name="40% - Accent6 3 2 3 2 4 2" xfId="31434" xr:uid="{00000000-0005-0000-0000-0000D07B0000}"/>
    <cellStyle name="40% - Accent6 3 2 3 2 5" xfId="21520" xr:uid="{00000000-0005-0000-0000-0000D17B0000}"/>
    <cellStyle name="40% - Accent6 3 2 3 3" xfId="3024" xr:uid="{00000000-0005-0000-0000-0000D27B0000}"/>
    <cellStyle name="40% - Accent6 3 2 3 3 2" xfId="7981" xr:uid="{00000000-0005-0000-0000-0000D37B0000}"/>
    <cellStyle name="40% - Accent6 3 2 3 3 2 2" xfId="17895" xr:uid="{00000000-0005-0000-0000-0000D47B0000}"/>
    <cellStyle name="40% - Accent6 3 2 3 3 2 2 2" xfId="37727" xr:uid="{00000000-0005-0000-0000-0000D57B0000}"/>
    <cellStyle name="40% - Accent6 3 2 3 3 2 3" xfId="27813" xr:uid="{00000000-0005-0000-0000-0000D67B0000}"/>
    <cellStyle name="40% - Accent6 3 2 3 3 3" xfId="12938" xr:uid="{00000000-0005-0000-0000-0000D77B0000}"/>
    <cellStyle name="40% - Accent6 3 2 3 3 3 2" xfId="32770" xr:uid="{00000000-0005-0000-0000-0000D87B0000}"/>
    <cellStyle name="40% - Accent6 3 2 3 3 4" xfId="22856" xr:uid="{00000000-0005-0000-0000-0000D97B0000}"/>
    <cellStyle name="40% - Accent6 3 2 3 4" xfId="2400" xr:uid="{00000000-0005-0000-0000-0000DA7B0000}"/>
    <cellStyle name="40% - Accent6 3 2 3 4 2" xfId="7367" xr:uid="{00000000-0005-0000-0000-0000DB7B0000}"/>
    <cellStyle name="40% - Accent6 3 2 3 4 2 2" xfId="17281" xr:uid="{00000000-0005-0000-0000-0000DC7B0000}"/>
    <cellStyle name="40% - Accent6 3 2 3 4 2 2 2" xfId="37113" xr:uid="{00000000-0005-0000-0000-0000DD7B0000}"/>
    <cellStyle name="40% - Accent6 3 2 3 4 2 3" xfId="27199" xr:uid="{00000000-0005-0000-0000-0000DE7B0000}"/>
    <cellStyle name="40% - Accent6 3 2 3 4 3" xfId="12324" xr:uid="{00000000-0005-0000-0000-0000DF7B0000}"/>
    <cellStyle name="40% - Accent6 3 2 3 4 3 2" xfId="32156" xr:uid="{00000000-0005-0000-0000-0000E07B0000}"/>
    <cellStyle name="40% - Accent6 3 2 3 4 4" xfId="22242" xr:uid="{00000000-0005-0000-0000-0000E17B0000}"/>
    <cellStyle name="40% - Accent6 3 2 3 5" xfId="1003" xr:uid="{00000000-0005-0000-0000-0000E27B0000}"/>
    <cellStyle name="40% - Accent6 3 2 3 5 2" xfId="5979" xr:uid="{00000000-0005-0000-0000-0000E37B0000}"/>
    <cellStyle name="40% - Accent6 3 2 3 5 2 2" xfId="15893" xr:uid="{00000000-0005-0000-0000-0000E47B0000}"/>
    <cellStyle name="40% - Accent6 3 2 3 5 2 2 2" xfId="35725" xr:uid="{00000000-0005-0000-0000-0000E57B0000}"/>
    <cellStyle name="40% - Accent6 3 2 3 5 2 3" xfId="25811" xr:uid="{00000000-0005-0000-0000-0000E67B0000}"/>
    <cellStyle name="40% - Accent6 3 2 3 5 3" xfId="10936" xr:uid="{00000000-0005-0000-0000-0000E77B0000}"/>
    <cellStyle name="40% - Accent6 3 2 3 5 3 2" xfId="30768" xr:uid="{00000000-0005-0000-0000-0000E87B0000}"/>
    <cellStyle name="40% - Accent6 3 2 3 5 4" xfId="20854" xr:uid="{00000000-0005-0000-0000-0000E97B0000}"/>
    <cellStyle name="40% - Accent6 3 2 3 6" xfId="4304" xr:uid="{00000000-0005-0000-0000-0000EA7B0000}"/>
    <cellStyle name="40% - Accent6 3 2 3 6 2" xfId="9261" xr:uid="{00000000-0005-0000-0000-0000EB7B0000}"/>
    <cellStyle name="40% - Accent6 3 2 3 6 2 2" xfId="19175" xr:uid="{00000000-0005-0000-0000-0000EC7B0000}"/>
    <cellStyle name="40% - Accent6 3 2 3 6 2 2 2" xfId="39007" xr:uid="{00000000-0005-0000-0000-0000ED7B0000}"/>
    <cellStyle name="40% - Accent6 3 2 3 6 2 3" xfId="29093" xr:uid="{00000000-0005-0000-0000-0000EE7B0000}"/>
    <cellStyle name="40% - Accent6 3 2 3 6 3" xfId="14218" xr:uid="{00000000-0005-0000-0000-0000EF7B0000}"/>
    <cellStyle name="40% - Accent6 3 2 3 6 3 2" xfId="34050" xr:uid="{00000000-0005-0000-0000-0000F07B0000}"/>
    <cellStyle name="40% - Accent6 3 2 3 6 4" xfId="24136" xr:uid="{00000000-0005-0000-0000-0000F17B0000}"/>
    <cellStyle name="40% - Accent6 3 2 3 7" xfId="4862" xr:uid="{00000000-0005-0000-0000-0000F27B0000}"/>
    <cellStyle name="40% - Accent6 3 2 3 7 2" xfId="9819" xr:uid="{00000000-0005-0000-0000-0000F37B0000}"/>
    <cellStyle name="40% - Accent6 3 2 3 7 2 2" xfId="19733" xr:uid="{00000000-0005-0000-0000-0000F47B0000}"/>
    <cellStyle name="40% - Accent6 3 2 3 7 2 2 2" xfId="39565" xr:uid="{00000000-0005-0000-0000-0000F57B0000}"/>
    <cellStyle name="40% - Accent6 3 2 3 7 2 3" xfId="29651" xr:uid="{00000000-0005-0000-0000-0000F67B0000}"/>
    <cellStyle name="40% - Accent6 3 2 3 7 3" xfId="14776" xr:uid="{00000000-0005-0000-0000-0000F77B0000}"/>
    <cellStyle name="40% - Accent6 3 2 3 7 3 2" xfId="34608" xr:uid="{00000000-0005-0000-0000-0000F87B0000}"/>
    <cellStyle name="40% - Accent6 3 2 3 7 4" xfId="24694" xr:uid="{00000000-0005-0000-0000-0000F97B0000}"/>
    <cellStyle name="40% - Accent6 3 2 3 8" xfId="5420" xr:uid="{00000000-0005-0000-0000-0000FA7B0000}"/>
    <cellStyle name="40% - Accent6 3 2 3 8 2" xfId="15334" xr:uid="{00000000-0005-0000-0000-0000FB7B0000}"/>
    <cellStyle name="40% - Accent6 3 2 3 8 2 2" xfId="35166" xr:uid="{00000000-0005-0000-0000-0000FC7B0000}"/>
    <cellStyle name="40% - Accent6 3 2 3 8 3" xfId="25252" xr:uid="{00000000-0005-0000-0000-0000FD7B0000}"/>
    <cellStyle name="40% - Accent6 3 2 3 9" xfId="10377" xr:uid="{00000000-0005-0000-0000-0000FE7B0000}"/>
    <cellStyle name="40% - Accent6 3 2 3 9 2" xfId="30209" xr:uid="{00000000-0005-0000-0000-0000FF7B0000}"/>
    <cellStyle name="40% - Accent6 3 2 4" xfId="1318" xr:uid="{00000000-0005-0000-0000-0000007C0000}"/>
    <cellStyle name="40% - Accent6 3 2 4 2" xfId="3331" xr:uid="{00000000-0005-0000-0000-0000017C0000}"/>
    <cellStyle name="40% - Accent6 3 2 4 2 2" xfId="8288" xr:uid="{00000000-0005-0000-0000-0000027C0000}"/>
    <cellStyle name="40% - Accent6 3 2 4 2 2 2" xfId="18202" xr:uid="{00000000-0005-0000-0000-0000037C0000}"/>
    <cellStyle name="40% - Accent6 3 2 4 2 2 2 2" xfId="38034" xr:uid="{00000000-0005-0000-0000-0000047C0000}"/>
    <cellStyle name="40% - Accent6 3 2 4 2 2 3" xfId="28120" xr:uid="{00000000-0005-0000-0000-0000057C0000}"/>
    <cellStyle name="40% - Accent6 3 2 4 2 3" xfId="13245" xr:uid="{00000000-0005-0000-0000-0000067C0000}"/>
    <cellStyle name="40% - Accent6 3 2 4 2 3 2" xfId="33077" xr:uid="{00000000-0005-0000-0000-0000077C0000}"/>
    <cellStyle name="40% - Accent6 3 2 4 2 4" xfId="23163" xr:uid="{00000000-0005-0000-0000-0000087C0000}"/>
    <cellStyle name="40% - Accent6 3 2 4 3" xfId="6286" xr:uid="{00000000-0005-0000-0000-0000097C0000}"/>
    <cellStyle name="40% - Accent6 3 2 4 3 2" xfId="16200" xr:uid="{00000000-0005-0000-0000-00000A7C0000}"/>
    <cellStyle name="40% - Accent6 3 2 4 3 2 2" xfId="36032" xr:uid="{00000000-0005-0000-0000-00000B7C0000}"/>
    <cellStyle name="40% - Accent6 3 2 4 3 3" xfId="26118" xr:uid="{00000000-0005-0000-0000-00000C7C0000}"/>
    <cellStyle name="40% - Accent6 3 2 4 4" xfId="11243" xr:uid="{00000000-0005-0000-0000-00000D7C0000}"/>
    <cellStyle name="40% - Accent6 3 2 4 4 2" xfId="31075" xr:uid="{00000000-0005-0000-0000-00000E7C0000}"/>
    <cellStyle name="40% - Accent6 3 2 4 5" xfId="21161" xr:uid="{00000000-0005-0000-0000-00000F7C0000}"/>
    <cellStyle name="40% - Accent6 3 2 5" xfId="2742" xr:uid="{00000000-0005-0000-0000-0000107C0000}"/>
    <cellStyle name="40% - Accent6 3 2 5 2" xfId="7702" xr:uid="{00000000-0005-0000-0000-0000117C0000}"/>
    <cellStyle name="40% - Accent6 3 2 5 2 2" xfId="17616" xr:uid="{00000000-0005-0000-0000-0000127C0000}"/>
    <cellStyle name="40% - Accent6 3 2 5 2 2 2" xfId="37448" xr:uid="{00000000-0005-0000-0000-0000137C0000}"/>
    <cellStyle name="40% - Accent6 3 2 5 2 3" xfId="27534" xr:uid="{00000000-0005-0000-0000-0000147C0000}"/>
    <cellStyle name="40% - Accent6 3 2 5 3" xfId="12659" xr:uid="{00000000-0005-0000-0000-0000157C0000}"/>
    <cellStyle name="40% - Accent6 3 2 5 3 2" xfId="32491" xr:uid="{00000000-0005-0000-0000-0000167C0000}"/>
    <cellStyle name="40% - Accent6 3 2 5 4" xfId="22577" xr:uid="{00000000-0005-0000-0000-0000177C0000}"/>
    <cellStyle name="40% - Accent6 3 2 6" xfId="2041" xr:uid="{00000000-0005-0000-0000-0000187C0000}"/>
    <cellStyle name="40% - Accent6 3 2 6 2" xfId="7008" xr:uid="{00000000-0005-0000-0000-0000197C0000}"/>
    <cellStyle name="40% - Accent6 3 2 6 2 2" xfId="16922" xr:uid="{00000000-0005-0000-0000-00001A7C0000}"/>
    <cellStyle name="40% - Accent6 3 2 6 2 2 2" xfId="36754" xr:uid="{00000000-0005-0000-0000-00001B7C0000}"/>
    <cellStyle name="40% - Accent6 3 2 6 2 3" xfId="26840" xr:uid="{00000000-0005-0000-0000-00001C7C0000}"/>
    <cellStyle name="40% - Accent6 3 2 6 3" xfId="11965" xr:uid="{00000000-0005-0000-0000-00001D7C0000}"/>
    <cellStyle name="40% - Accent6 3 2 6 3 2" xfId="31797" xr:uid="{00000000-0005-0000-0000-00001E7C0000}"/>
    <cellStyle name="40% - Accent6 3 2 6 4" xfId="21883" xr:uid="{00000000-0005-0000-0000-00001F7C0000}"/>
    <cellStyle name="40% - Accent6 3 2 7" xfId="723" xr:uid="{00000000-0005-0000-0000-0000207C0000}"/>
    <cellStyle name="40% - Accent6 3 2 7 2" xfId="5700" xr:uid="{00000000-0005-0000-0000-0000217C0000}"/>
    <cellStyle name="40% - Accent6 3 2 7 2 2" xfId="15614" xr:uid="{00000000-0005-0000-0000-0000227C0000}"/>
    <cellStyle name="40% - Accent6 3 2 7 2 2 2" xfId="35446" xr:uid="{00000000-0005-0000-0000-0000237C0000}"/>
    <cellStyle name="40% - Accent6 3 2 7 2 3" xfId="25532" xr:uid="{00000000-0005-0000-0000-0000247C0000}"/>
    <cellStyle name="40% - Accent6 3 2 7 3" xfId="10657" xr:uid="{00000000-0005-0000-0000-0000257C0000}"/>
    <cellStyle name="40% - Accent6 3 2 7 3 2" xfId="30489" xr:uid="{00000000-0005-0000-0000-0000267C0000}"/>
    <cellStyle name="40% - Accent6 3 2 7 4" xfId="20575" xr:uid="{00000000-0005-0000-0000-0000277C0000}"/>
    <cellStyle name="40% - Accent6 3 2 8" xfId="4025" xr:uid="{00000000-0005-0000-0000-0000287C0000}"/>
    <cellStyle name="40% - Accent6 3 2 8 2" xfId="8982" xr:uid="{00000000-0005-0000-0000-0000297C0000}"/>
    <cellStyle name="40% - Accent6 3 2 8 2 2" xfId="18896" xr:uid="{00000000-0005-0000-0000-00002A7C0000}"/>
    <cellStyle name="40% - Accent6 3 2 8 2 2 2" xfId="38728" xr:uid="{00000000-0005-0000-0000-00002B7C0000}"/>
    <cellStyle name="40% - Accent6 3 2 8 2 3" xfId="28814" xr:uid="{00000000-0005-0000-0000-00002C7C0000}"/>
    <cellStyle name="40% - Accent6 3 2 8 3" xfId="13939" xr:uid="{00000000-0005-0000-0000-00002D7C0000}"/>
    <cellStyle name="40% - Accent6 3 2 8 3 2" xfId="33771" xr:uid="{00000000-0005-0000-0000-00002E7C0000}"/>
    <cellStyle name="40% - Accent6 3 2 8 4" xfId="23857" xr:uid="{00000000-0005-0000-0000-00002F7C0000}"/>
    <cellStyle name="40% - Accent6 3 2 9" xfId="4583" xr:uid="{00000000-0005-0000-0000-0000307C0000}"/>
    <cellStyle name="40% - Accent6 3 2 9 2" xfId="9540" xr:uid="{00000000-0005-0000-0000-0000317C0000}"/>
    <cellStyle name="40% - Accent6 3 2 9 2 2" xfId="19454" xr:uid="{00000000-0005-0000-0000-0000327C0000}"/>
    <cellStyle name="40% - Accent6 3 2 9 2 2 2" xfId="39286" xr:uid="{00000000-0005-0000-0000-0000337C0000}"/>
    <cellStyle name="40% - Accent6 3 2 9 2 3" xfId="29372" xr:uid="{00000000-0005-0000-0000-0000347C0000}"/>
    <cellStyle name="40% - Accent6 3 2 9 3" xfId="14497" xr:uid="{00000000-0005-0000-0000-0000357C0000}"/>
    <cellStyle name="40% - Accent6 3 2 9 3 2" xfId="34329" xr:uid="{00000000-0005-0000-0000-0000367C0000}"/>
    <cellStyle name="40% - Accent6 3 2 9 4" xfId="24415" xr:uid="{00000000-0005-0000-0000-0000377C0000}"/>
    <cellStyle name="40% - Accent6 3 3" xfId="233" xr:uid="{00000000-0005-0000-0000-0000387C0000}"/>
    <cellStyle name="40% - Accent6 3 3 10" xfId="10171" xr:uid="{00000000-0005-0000-0000-0000397C0000}"/>
    <cellStyle name="40% - Accent6 3 3 10 2" xfId="30003" xr:uid="{00000000-0005-0000-0000-00003A7C0000}"/>
    <cellStyle name="40% - Accent6 3 3 11" xfId="20089" xr:uid="{00000000-0005-0000-0000-00003B7C0000}"/>
    <cellStyle name="40% - Accent6 3 3 2" xfId="515" xr:uid="{00000000-0005-0000-0000-00003C7C0000}"/>
    <cellStyle name="40% - Accent6 3 3 2 10" xfId="20368" xr:uid="{00000000-0005-0000-0000-00003D7C0000}"/>
    <cellStyle name="40% - Accent6 3 3 2 2" xfId="1767" xr:uid="{00000000-0005-0000-0000-00003E7C0000}"/>
    <cellStyle name="40% - Accent6 3 3 2 2 2" xfId="3780" xr:uid="{00000000-0005-0000-0000-00003F7C0000}"/>
    <cellStyle name="40% - Accent6 3 3 2 2 2 2" xfId="8737" xr:uid="{00000000-0005-0000-0000-0000407C0000}"/>
    <cellStyle name="40% - Accent6 3 3 2 2 2 2 2" xfId="18651" xr:uid="{00000000-0005-0000-0000-0000417C0000}"/>
    <cellStyle name="40% - Accent6 3 3 2 2 2 2 2 2" xfId="38483" xr:uid="{00000000-0005-0000-0000-0000427C0000}"/>
    <cellStyle name="40% - Accent6 3 3 2 2 2 2 3" xfId="28569" xr:uid="{00000000-0005-0000-0000-0000437C0000}"/>
    <cellStyle name="40% - Accent6 3 3 2 2 2 3" xfId="13694" xr:uid="{00000000-0005-0000-0000-0000447C0000}"/>
    <cellStyle name="40% - Accent6 3 3 2 2 2 3 2" xfId="33526" xr:uid="{00000000-0005-0000-0000-0000457C0000}"/>
    <cellStyle name="40% - Accent6 3 3 2 2 2 4" xfId="23612" xr:uid="{00000000-0005-0000-0000-0000467C0000}"/>
    <cellStyle name="40% - Accent6 3 3 2 2 3" xfId="6735" xr:uid="{00000000-0005-0000-0000-0000477C0000}"/>
    <cellStyle name="40% - Accent6 3 3 2 2 3 2" xfId="16649" xr:uid="{00000000-0005-0000-0000-0000487C0000}"/>
    <cellStyle name="40% - Accent6 3 3 2 2 3 2 2" xfId="36481" xr:uid="{00000000-0005-0000-0000-0000497C0000}"/>
    <cellStyle name="40% - Accent6 3 3 2 2 3 3" xfId="26567" xr:uid="{00000000-0005-0000-0000-00004A7C0000}"/>
    <cellStyle name="40% - Accent6 3 3 2 2 4" xfId="11692" xr:uid="{00000000-0005-0000-0000-00004B7C0000}"/>
    <cellStyle name="40% - Accent6 3 3 2 2 4 2" xfId="31524" xr:uid="{00000000-0005-0000-0000-00004C7C0000}"/>
    <cellStyle name="40% - Accent6 3 3 2 2 5" xfId="21610" xr:uid="{00000000-0005-0000-0000-00004D7C0000}"/>
    <cellStyle name="40% - Accent6 3 3 2 3" xfId="3097" xr:uid="{00000000-0005-0000-0000-00004E7C0000}"/>
    <cellStyle name="40% - Accent6 3 3 2 3 2" xfId="8054" xr:uid="{00000000-0005-0000-0000-00004F7C0000}"/>
    <cellStyle name="40% - Accent6 3 3 2 3 2 2" xfId="17968" xr:uid="{00000000-0005-0000-0000-0000507C0000}"/>
    <cellStyle name="40% - Accent6 3 3 2 3 2 2 2" xfId="37800" xr:uid="{00000000-0005-0000-0000-0000517C0000}"/>
    <cellStyle name="40% - Accent6 3 3 2 3 2 3" xfId="27886" xr:uid="{00000000-0005-0000-0000-0000527C0000}"/>
    <cellStyle name="40% - Accent6 3 3 2 3 3" xfId="13011" xr:uid="{00000000-0005-0000-0000-0000537C0000}"/>
    <cellStyle name="40% - Accent6 3 3 2 3 3 2" xfId="32843" xr:uid="{00000000-0005-0000-0000-0000547C0000}"/>
    <cellStyle name="40% - Accent6 3 3 2 3 4" xfId="22929" xr:uid="{00000000-0005-0000-0000-0000557C0000}"/>
    <cellStyle name="40% - Accent6 3 3 2 4" xfId="2490" xr:uid="{00000000-0005-0000-0000-0000567C0000}"/>
    <cellStyle name="40% - Accent6 3 3 2 4 2" xfId="7457" xr:uid="{00000000-0005-0000-0000-0000577C0000}"/>
    <cellStyle name="40% - Accent6 3 3 2 4 2 2" xfId="17371" xr:uid="{00000000-0005-0000-0000-0000587C0000}"/>
    <cellStyle name="40% - Accent6 3 3 2 4 2 2 2" xfId="37203" xr:uid="{00000000-0005-0000-0000-0000597C0000}"/>
    <cellStyle name="40% - Accent6 3 3 2 4 2 3" xfId="27289" xr:uid="{00000000-0005-0000-0000-00005A7C0000}"/>
    <cellStyle name="40% - Accent6 3 3 2 4 3" xfId="12414" xr:uid="{00000000-0005-0000-0000-00005B7C0000}"/>
    <cellStyle name="40% - Accent6 3 3 2 4 3 2" xfId="32246" xr:uid="{00000000-0005-0000-0000-00005C7C0000}"/>
    <cellStyle name="40% - Accent6 3 3 2 4 4" xfId="22332" xr:uid="{00000000-0005-0000-0000-00005D7C0000}"/>
    <cellStyle name="40% - Accent6 3 3 2 5" xfId="1076" xr:uid="{00000000-0005-0000-0000-00005E7C0000}"/>
    <cellStyle name="40% - Accent6 3 3 2 5 2" xfId="6052" xr:uid="{00000000-0005-0000-0000-00005F7C0000}"/>
    <cellStyle name="40% - Accent6 3 3 2 5 2 2" xfId="15966" xr:uid="{00000000-0005-0000-0000-0000607C0000}"/>
    <cellStyle name="40% - Accent6 3 3 2 5 2 2 2" xfId="35798" xr:uid="{00000000-0005-0000-0000-0000617C0000}"/>
    <cellStyle name="40% - Accent6 3 3 2 5 2 3" xfId="25884" xr:uid="{00000000-0005-0000-0000-0000627C0000}"/>
    <cellStyle name="40% - Accent6 3 3 2 5 3" xfId="11009" xr:uid="{00000000-0005-0000-0000-0000637C0000}"/>
    <cellStyle name="40% - Accent6 3 3 2 5 3 2" xfId="30841" xr:uid="{00000000-0005-0000-0000-0000647C0000}"/>
    <cellStyle name="40% - Accent6 3 3 2 5 4" xfId="20927" xr:uid="{00000000-0005-0000-0000-0000657C0000}"/>
    <cellStyle name="40% - Accent6 3 3 2 6" xfId="4377" xr:uid="{00000000-0005-0000-0000-0000667C0000}"/>
    <cellStyle name="40% - Accent6 3 3 2 6 2" xfId="9334" xr:uid="{00000000-0005-0000-0000-0000677C0000}"/>
    <cellStyle name="40% - Accent6 3 3 2 6 2 2" xfId="19248" xr:uid="{00000000-0005-0000-0000-0000687C0000}"/>
    <cellStyle name="40% - Accent6 3 3 2 6 2 2 2" xfId="39080" xr:uid="{00000000-0005-0000-0000-0000697C0000}"/>
    <cellStyle name="40% - Accent6 3 3 2 6 2 3" xfId="29166" xr:uid="{00000000-0005-0000-0000-00006A7C0000}"/>
    <cellStyle name="40% - Accent6 3 3 2 6 3" xfId="14291" xr:uid="{00000000-0005-0000-0000-00006B7C0000}"/>
    <cellStyle name="40% - Accent6 3 3 2 6 3 2" xfId="34123" xr:uid="{00000000-0005-0000-0000-00006C7C0000}"/>
    <cellStyle name="40% - Accent6 3 3 2 6 4" xfId="24209" xr:uid="{00000000-0005-0000-0000-00006D7C0000}"/>
    <cellStyle name="40% - Accent6 3 3 2 7" xfId="4935" xr:uid="{00000000-0005-0000-0000-00006E7C0000}"/>
    <cellStyle name="40% - Accent6 3 3 2 7 2" xfId="9892" xr:uid="{00000000-0005-0000-0000-00006F7C0000}"/>
    <cellStyle name="40% - Accent6 3 3 2 7 2 2" xfId="19806" xr:uid="{00000000-0005-0000-0000-0000707C0000}"/>
    <cellStyle name="40% - Accent6 3 3 2 7 2 2 2" xfId="39638" xr:uid="{00000000-0005-0000-0000-0000717C0000}"/>
    <cellStyle name="40% - Accent6 3 3 2 7 2 3" xfId="29724" xr:uid="{00000000-0005-0000-0000-0000727C0000}"/>
    <cellStyle name="40% - Accent6 3 3 2 7 3" xfId="14849" xr:uid="{00000000-0005-0000-0000-0000737C0000}"/>
    <cellStyle name="40% - Accent6 3 3 2 7 3 2" xfId="34681" xr:uid="{00000000-0005-0000-0000-0000747C0000}"/>
    <cellStyle name="40% - Accent6 3 3 2 7 4" xfId="24767" xr:uid="{00000000-0005-0000-0000-0000757C0000}"/>
    <cellStyle name="40% - Accent6 3 3 2 8" xfId="5493" xr:uid="{00000000-0005-0000-0000-0000767C0000}"/>
    <cellStyle name="40% - Accent6 3 3 2 8 2" xfId="15407" xr:uid="{00000000-0005-0000-0000-0000777C0000}"/>
    <cellStyle name="40% - Accent6 3 3 2 8 2 2" xfId="35239" xr:uid="{00000000-0005-0000-0000-0000787C0000}"/>
    <cellStyle name="40% - Accent6 3 3 2 8 3" xfId="25325" xr:uid="{00000000-0005-0000-0000-0000797C0000}"/>
    <cellStyle name="40% - Accent6 3 3 2 9" xfId="10450" xr:uid="{00000000-0005-0000-0000-00007A7C0000}"/>
    <cellStyle name="40% - Accent6 3 3 2 9 2" xfId="30282" xr:uid="{00000000-0005-0000-0000-00007B7C0000}"/>
    <cellStyle name="40% - Accent6 3 3 3" xfId="1408" xr:uid="{00000000-0005-0000-0000-00007C7C0000}"/>
    <cellStyle name="40% - Accent6 3 3 3 2" xfId="3421" xr:uid="{00000000-0005-0000-0000-00007D7C0000}"/>
    <cellStyle name="40% - Accent6 3 3 3 2 2" xfId="8378" xr:uid="{00000000-0005-0000-0000-00007E7C0000}"/>
    <cellStyle name="40% - Accent6 3 3 3 2 2 2" xfId="18292" xr:uid="{00000000-0005-0000-0000-00007F7C0000}"/>
    <cellStyle name="40% - Accent6 3 3 3 2 2 2 2" xfId="38124" xr:uid="{00000000-0005-0000-0000-0000807C0000}"/>
    <cellStyle name="40% - Accent6 3 3 3 2 2 3" xfId="28210" xr:uid="{00000000-0005-0000-0000-0000817C0000}"/>
    <cellStyle name="40% - Accent6 3 3 3 2 3" xfId="13335" xr:uid="{00000000-0005-0000-0000-0000827C0000}"/>
    <cellStyle name="40% - Accent6 3 3 3 2 3 2" xfId="33167" xr:uid="{00000000-0005-0000-0000-0000837C0000}"/>
    <cellStyle name="40% - Accent6 3 3 3 2 4" xfId="23253" xr:uid="{00000000-0005-0000-0000-0000847C0000}"/>
    <cellStyle name="40% - Accent6 3 3 3 3" xfId="6376" xr:uid="{00000000-0005-0000-0000-0000857C0000}"/>
    <cellStyle name="40% - Accent6 3 3 3 3 2" xfId="16290" xr:uid="{00000000-0005-0000-0000-0000867C0000}"/>
    <cellStyle name="40% - Accent6 3 3 3 3 2 2" xfId="36122" xr:uid="{00000000-0005-0000-0000-0000877C0000}"/>
    <cellStyle name="40% - Accent6 3 3 3 3 3" xfId="26208" xr:uid="{00000000-0005-0000-0000-0000887C0000}"/>
    <cellStyle name="40% - Accent6 3 3 3 4" xfId="11333" xr:uid="{00000000-0005-0000-0000-0000897C0000}"/>
    <cellStyle name="40% - Accent6 3 3 3 4 2" xfId="31165" xr:uid="{00000000-0005-0000-0000-00008A7C0000}"/>
    <cellStyle name="40% - Accent6 3 3 3 5" xfId="21251" xr:uid="{00000000-0005-0000-0000-00008B7C0000}"/>
    <cellStyle name="40% - Accent6 3 3 4" xfId="2816" xr:uid="{00000000-0005-0000-0000-00008C7C0000}"/>
    <cellStyle name="40% - Accent6 3 3 4 2" xfId="7775" xr:uid="{00000000-0005-0000-0000-00008D7C0000}"/>
    <cellStyle name="40% - Accent6 3 3 4 2 2" xfId="17689" xr:uid="{00000000-0005-0000-0000-00008E7C0000}"/>
    <cellStyle name="40% - Accent6 3 3 4 2 2 2" xfId="37521" xr:uid="{00000000-0005-0000-0000-00008F7C0000}"/>
    <cellStyle name="40% - Accent6 3 3 4 2 3" xfId="27607" xr:uid="{00000000-0005-0000-0000-0000907C0000}"/>
    <cellStyle name="40% - Accent6 3 3 4 3" xfId="12732" xr:uid="{00000000-0005-0000-0000-0000917C0000}"/>
    <cellStyle name="40% - Accent6 3 3 4 3 2" xfId="32564" xr:uid="{00000000-0005-0000-0000-0000927C0000}"/>
    <cellStyle name="40% - Accent6 3 3 4 4" xfId="22650" xr:uid="{00000000-0005-0000-0000-0000937C0000}"/>
    <cellStyle name="40% - Accent6 3 3 5" xfId="2131" xr:uid="{00000000-0005-0000-0000-0000947C0000}"/>
    <cellStyle name="40% - Accent6 3 3 5 2" xfId="7098" xr:uid="{00000000-0005-0000-0000-0000957C0000}"/>
    <cellStyle name="40% - Accent6 3 3 5 2 2" xfId="17012" xr:uid="{00000000-0005-0000-0000-0000967C0000}"/>
    <cellStyle name="40% - Accent6 3 3 5 2 2 2" xfId="36844" xr:uid="{00000000-0005-0000-0000-0000977C0000}"/>
    <cellStyle name="40% - Accent6 3 3 5 2 3" xfId="26930" xr:uid="{00000000-0005-0000-0000-0000987C0000}"/>
    <cellStyle name="40% - Accent6 3 3 5 3" xfId="12055" xr:uid="{00000000-0005-0000-0000-0000997C0000}"/>
    <cellStyle name="40% - Accent6 3 3 5 3 2" xfId="31887" xr:uid="{00000000-0005-0000-0000-00009A7C0000}"/>
    <cellStyle name="40% - Accent6 3 3 5 4" xfId="21973" xr:uid="{00000000-0005-0000-0000-00009B7C0000}"/>
    <cellStyle name="40% - Accent6 3 3 6" xfId="796" xr:uid="{00000000-0005-0000-0000-00009C7C0000}"/>
    <cellStyle name="40% - Accent6 3 3 6 2" xfId="5773" xr:uid="{00000000-0005-0000-0000-00009D7C0000}"/>
    <cellStyle name="40% - Accent6 3 3 6 2 2" xfId="15687" xr:uid="{00000000-0005-0000-0000-00009E7C0000}"/>
    <cellStyle name="40% - Accent6 3 3 6 2 2 2" xfId="35519" xr:uid="{00000000-0005-0000-0000-00009F7C0000}"/>
    <cellStyle name="40% - Accent6 3 3 6 2 3" xfId="25605" xr:uid="{00000000-0005-0000-0000-0000A07C0000}"/>
    <cellStyle name="40% - Accent6 3 3 6 3" xfId="10730" xr:uid="{00000000-0005-0000-0000-0000A17C0000}"/>
    <cellStyle name="40% - Accent6 3 3 6 3 2" xfId="30562" xr:uid="{00000000-0005-0000-0000-0000A27C0000}"/>
    <cellStyle name="40% - Accent6 3 3 6 4" xfId="20648" xr:uid="{00000000-0005-0000-0000-0000A37C0000}"/>
    <cellStyle name="40% - Accent6 3 3 7" xfId="4098" xr:uid="{00000000-0005-0000-0000-0000A47C0000}"/>
    <cellStyle name="40% - Accent6 3 3 7 2" xfId="9055" xr:uid="{00000000-0005-0000-0000-0000A57C0000}"/>
    <cellStyle name="40% - Accent6 3 3 7 2 2" xfId="18969" xr:uid="{00000000-0005-0000-0000-0000A67C0000}"/>
    <cellStyle name="40% - Accent6 3 3 7 2 2 2" xfId="38801" xr:uid="{00000000-0005-0000-0000-0000A77C0000}"/>
    <cellStyle name="40% - Accent6 3 3 7 2 3" xfId="28887" xr:uid="{00000000-0005-0000-0000-0000A87C0000}"/>
    <cellStyle name="40% - Accent6 3 3 7 3" xfId="14012" xr:uid="{00000000-0005-0000-0000-0000A97C0000}"/>
    <cellStyle name="40% - Accent6 3 3 7 3 2" xfId="33844" xr:uid="{00000000-0005-0000-0000-0000AA7C0000}"/>
    <cellStyle name="40% - Accent6 3 3 7 4" xfId="23930" xr:uid="{00000000-0005-0000-0000-0000AB7C0000}"/>
    <cellStyle name="40% - Accent6 3 3 8" xfId="4656" xr:uid="{00000000-0005-0000-0000-0000AC7C0000}"/>
    <cellStyle name="40% - Accent6 3 3 8 2" xfId="9613" xr:uid="{00000000-0005-0000-0000-0000AD7C0000}"/>
    <cellStyle name="40% - Accent6 3 3 8 2 2" xfId="19527" xr:uid="{00000000-0005-0000-0000-0000AE7C0000}"/>
    <cellStyle name="40% - Accent6 3 3 8 2 2 2" xfId="39359" xr:uid="{00000000-0005-0000-0000-0000AF7C0000}"/>
    <cellStyle name="40% - Accent6 3 3 8 2 3" xfId="29445" xr:uid="{00000000-0005-0000-0000-0000B07C0000}"/>
    <cellStyle name="40% - Accent6 3 3 8 3" xfId="14570" xr:uid="{00000000-0005-0000-0000-0000B17C0000}"/>
    <cellStyle name="40% - Accent6 3 3 8 3 2" xfId="34402" xr:uid="{00000000-0005-0000-0000-0000B27C0000}"/>
    <cellStyle name="40% - Accent6 3 3 8 4" xfId="24488" xr:uid="{00000000-0005-0000-0000-0000B37C0000}"/>
    <cellStyle name="40% - Accent6 3 3 9" xfId="5214" xr:uid="{00000000-0005-0000-0000-0000B47C0000}"/>
    <cellStyle name="40% - Accent6 3 3 9 2" xfId="15128" xr:uid="{00000000-0005-0000-0000-0000B57C0000}"/>
    <cellStyle name="40% - Accent6 3 3 9 2 2" xfId="34960" xr:uid="{00000000-0005-0000-0000-0000B67C0000}"/>
    <cellStyle name="40% - Accent6 3 3 9 3" xfId="25046" xr:uid="{00000000-0005-0000-0000-0000B77C0000}"/>
    <cellStyle name="40% - Accent6 3 4" xfId="376" xr:uid="{00000000-0005-0000-0000-0000B87C0000}"/>
    <cellStyle name="40% - Accent6 3 4 10" xfId="20229" xr:uid="{00000000-0005-0000-0000-0000B97C0000}"/>
    <cellStyle name="40% - Accent6 3 4 2" xfId="1587" xr:uid="{00000000-0005-0000-0000-0000BA7C0000}"/>
    <cellStyle name="40% - Accent6 3 4 2 2" xfId="3600" xr:uid="{00000000-0005-0000-0000-0000BB7C0000}"/>
    <cellStyle name="40% - Accent6 3 4 2 2 2" xfId="8557" xr:uid="{00000000-0005-0000-0000-0000BC7C0000}"/>
    <cellStyle name="40% - Accent6 3 4 2 2 2 2" xfId="18471" xr:uid="{00000000-0005-0000-0000-0000BD7C0000}"/>
    <cellStyle name="40% - Accent6 3 4 2 2 2 2 2" xfId="38303" xr:uid="{00000000-0005-0000-0000-0000BE7C0000}"/>
    <cellStyle name="40% - Accent6 3 4 2 2 2 3" xfId="28389" xr:uid="{00000000-0005-0000-0000-0000BF7C0000}"/>
    <cellStyle name="40% - Accent6 3 4 2 2 3" xfId="13514" xr:uid="{00000000-0005-0000-0000-0000C07C0000}"/>
    <cellStyle name="40% - Accent6 3 4 2 2 3 2" xfId="33346" xr:uid="{00000000-0005-0000-0000-0000C17C0000}"/>
    <cellStyle name="40% - Accent6 3 4 2 2 4" xfId="23432" xr:uid="{00000000-0005-0000-0000-0000C27C0000}"/>
    <cellStyle name="40% - Accent6 3 4 2 3" xfId="6555" xr:uid="{00000000-0005-0000-0000-0000C37C0000}"/>
    <cellStyle name="40% - Accent6 3 4 2 3 2" xfId="16469" xr:uid="{00000000-0005-0000-0000-0000C47C0000}"/>
    <cellStyle name="40% - Accent6 3 4 2 3 2 2" xfId="36301" xr:uid="{00000000-0005-0000-0000-0000C57C0000}"/>
    <cellStyle name="40% - Accent6 3 4 2 3 3" xfId="26387" xr:uid="{00000000-0005-0000-0000-0000C67C0000}"/>
    <cellStyle name="40% - Accent6 3 4 2 4" xfId="11512" xr:uid="{00000000-0005-0000-0000-0000C77C0000}"/>
    <cellStyle name="40% - Accent6 3 4 2 4 2" xfId="31344" xr:uid="{00000000-0005-0000-0000-0000C87C0000}"/>
    <cellStyle name="40% - Accent6 3 4 2 5" xfId="21430" xr:uid="{00000000-0005-0000-0000-0000C97C0000}"/>
    <cellStyle name="40% - Accent6 3 4 3" xfId="2958" xr:uid="{00000000-0005-0000-0000-0000CA7C0000}"/>
    <cellStyle name="40% - Accent6 3 4 3 2" xfId="7915" xr:uid="{00000000-0005-0000-0000-0000CB7C0000}"/>
    <cellStyle name="40% - Accent6 3 4 3 2 2" xfId="17829" xr:uid="{00000000-0005-0000-0000-0000CC7C0000}"/>
    <cellStyle name="40% - Accent6 3 4 3 2 2 2" xfId="37661" xr:uid="{00000000-0005-0000-0000-0000CD7C0000}"/>
    <cellStyle name="40% - Accent6 3 4 3 2 3" xfId="27747" xr:uid="{00000000-0005-0000-0000-0000CE7C0000}"/>
    <cellStyle name="40% - Accent6 3 4 3 3" xfId="12872" xr:uid="{00000000-0005-0000-0000-0000CF7C0000}"/>
    <cellStyle name="40% - Accent6 3 4 3 3 2" xfId="32704" xr:uid="{00000000-0005-0000-0000-0000D07C0000}"/>
    <cellStyle name="40% - Accent6 3 4 3 4" xfId="22790" xr:uid="{00000000-0005-0000-0000-0000D17C0000}"/>
    <cellStyle name="40% - Accent6 3 4 4" xfId="2310" xr:uid="{00000000-0005-0000-0000-0000D27C0000}"/>
    <cellStyle name="40% - Accent6 3 4 4 2" xfId="7277" xr:uid="{00000000-0005-0000-0000-0000D37C0000}"/>
    <cellStyle name="40% - Accent6 3 4 4 2 2" xfId="17191" xr:uid="{00000000-0005-0000-0000-0000D47C0000}"/>
    <cellStyle name="40% - Accent6 3 4 4 2 2 2" xfId="37023" xr:uid="{00000000-0005-0000-0000-0000D57C0000}"/>
    <cellStyle name="40% - Accent6 3 4 4 2 3" xfId="27109" xr:uid="{00000000-0005-0000-0000-0000D67C0000}"/>
    <cellStyle name="40% - Accent6 3 4 4 3" xfId="12234" xr:uid="{00000000-0005-0000-0000-0000D77C0000}"/>
    <cellStyle name="40% - Accent6 3 4 4 3 2" xfId="32066" xr:uid="{00000000-0005-0000-0000-0000D87C0000}"/>
    <cellStyle name="40% - Accent6 3 4 4 4" xfId="22152" xr:uid="{00000000-0005-0000-0000-0000D97C0000}"/>
    <cellStyle name="40% - Accent6 3 4 5" xfId="937" xr:uid="{00000000-0005-0000-0000-0000DA7C0000}"/>
    <cellStyle name="40% - Accent6 3 4 5 2" xfId="5913" xr:uid="{00000000-0005-0000-0000-0000DB7C0000}"/>
    <cellStyle name="40% - Accent6 3 4 5 2 2" xfId="15827" xr:uid="{00000000-0005-0000-0000-0000DC7C0000}"/>
    <cellStyle name="40% - Accent6 3 4 5 2 2 2" xfId="35659" xr:uid="{00000000-0005-0000-0000-0000DD7C0000}"/>
    <cellStyle name="40% - Accent6 3 4 5 2 3" xfId="25745" xr:uid="{00000000-0005-0000-0000-0000DE7C0000}"/>
    <cellStyle name="40% - Accent6 3 4 5 3" xfId="10870" xr:uid="{00000000-0005-0000-0000-0000DF7C0000}"/>
    <cellStyle name="40% - Accent6 3 4 5 3 2" xfId="30702" xr:uid="{00000000-0005-0000-0000-0000E07C0000}"/>
    <cellStyle name="40% - Accent6 3 4 5 4" xfId="20788" xr:uid="{00000000-0005-0000-0000-0000E17C0000}"/>
    <cellStyle name="40% - Accent6 3 4 6" xfId="4238" xr:uid="{00000000-0005-0000-0000-0000E27C0000}"/>
    <cellStyle name="40% - Accent6 3 4 6 2" xfId="9195" xr:uid="{00000000-0005-0000-0000-0000E37C0000}"/>
    <cellStyle name="40% - Accent6 3 4 6 2 2" xfId="19109" xr:uid="{00000000-0005-0000-0000-0000E47C0000}"/>
    <cellStyle name="40% - Accent6 3 4 6 2 2 2" xfId="38941" xr:uid="{00000000-0005-0000-0000-0000E57C0000}"/>
    <cellStyle name="40% - Accent6 3 4 6 2 3" xfId="29027" xr:uid="{00000000-0005-0000-0000-0000E67C0000}"/>
    <cellStyle name="40% - Accent6 3 4 6 3" xfId="14152" xr:uid="{00000000-0005-0000-0000-0000E77C0000}"/>
    <cellStyle name="40% - Accent6 3 4 6 3 2" xfId="33984" xr:uid="{00000000-0005-0000-0000-0000E87C0000}"/>
    <cellStyle name="40% - Accent6 3 4 6 4" xfId="24070" xr:uid="{00000000-0005-0000-0000-0000E97C0000}"/>
    <cellStyle name="40% - Accent6 3 4 7" xfId="4796" xr:uid="{00000000-0005-0000-0000-0000EA7C0000}"/>
    <cellStyle name="40% - Accent6 3 4 7 2" xfId="9753" xr:uid="{00000000-0005-0000-0000-0000EB7C0000}"/>
    <cellStyle name="40% - Accent6 3 4 7 2 2" xfId="19667" xr:uid="{00000000-0005-0000-0000-0000EC7C0000}"/>
    <cellStyle name="40% - Accent6 3 4 7 2 2 2" xfId="39499" xr:uid="{00000000-0005-0000-0000-0000ED7C0000}"/>
    <cellStyle name="40% - Accent6 3 4 7 2 3" xfId="29585" xr:uid="{00000000-0005-0000-0000-0000EE7C0000}"/>
    <cellStyle name="40% - Accent6 3 4 7 3" xfId="14710" xr:uid="{00000000-0005-0000-0000-0000EF7C0000}"/>
    <cellStyle name="40% - Accent6 3 4 7 3 2" xfId="34542" xr:uid="{00000000-0005-0000-0000-0000F07C0000}"/>
    <cellStyle name="40% - Accent6 3 4 7 4" xfId="24628" xr:uid="{00000000-0005-0000-0000-0000F17C0000}"/>
    <cellStyle name="40% - Accent6 3 4 8" xfId="5354" xr:uid="{00000000-0005-0000-0000-0000F27C0000}"/>
    <cellStyle name="40% - Accent6 3 4 8 2" xfId="15268" xr:uid="{00000000-0005-0000-0000-0000F37C0000}"/>
    <cellStyle name="40% - Accent6 3 4 8 2 2" xfId="35100" xr:uid="{00000000-0005-0000-0000-0000F47C0000}"/>
    <cellStyle name="40% - Accent6 3 4 8 3" xfId="25186" xr:uid="{00000000-0005-0000-0000-0000F57C0000}"/>
    <cellStyle name="40% - Accent6 3 4 9" xfId="10311" xr:uid="{00000000-0005-0000-0000-0000F67C0000}"/>
    <cellStyle name="40% - Accent6 3 4 9 2" xfId="30143" xr:uid="{00000000-0005-0000-0000-0000F77C0000}"/>
    <cellStyle name="40% - Accent6 3 5" xfId="1228" xr:uid="{00000000-0005-0000-0000-0000F87C0000}"/>
    <cellStyle name="40% - Accent6 3 5 2" xfId="3241" xr:uid="{00000000-0005-0000-0000-0000F97C0000}"/>
    <cellStyle name="40% - Accent6 3 5 2 2" xfId="8198" xr:uid="{00000000-0005-0000-0000-0000FA7C0000}"/>
    <cellStyle name="40% - Accent6 3 5 2 2 2" xfId="18112" xr:uid="{00000000-0005-0000-0000-0000FB7C0000}"/>
    <cellStyle name="40% - Accent6 3 5 2 2 2 2" xfId="37944" xr:uid="{00000000-0005-0000-0000-0000FC7C0000}"/>
    <cellStyle name="40% - Accent6 3 5 2 2 3" xfId="28030" xr:uid="{00000000-0005-0000-0000-0000FD7C0000}"/>
    <cellStyle name="40% - Accent6 3 5 2 3" xfId="13155" xr:uid="{00000000-0005-0000-0000-0000FE7C0000}"/>
    <cellStyle name="40% - Accent6 3 5 2 3 2" xfId="32987" xr:uid="{00000000-0005-0000-0000-0000FF7C0000}"/>
    <cellStyle name="40% - Accent6 3 5 2 4" xfId="23073" xr:uid="{00000000-0005-0000-0000-0000007D0000}"/>
    <cellStyle name="40% - Accent6 3 5 3" xfId="6196" xr:uid="{00000000-0005-0000-0000-0000017D0000}"/>
    <cellStyle name="40% - Accent6 3 5 3 2" xfId="16110" xr:uid="{00000000-0005-0000-0000-0000027D0000}"/>
    <cellStyle name="40% - Accent6 3 5 3 2 2" xfId="35942" xr:uid="{00000000-0005-0000-0000-0000037D0000}"/>
    <cellStyle name="40% - Accent6 3 5 3 3" xfId="26028" xr:uid="{00000000-0005-0000-0000-0000047D0000}"/>
    <cellStyle name="40% - Accent6 3 5 4" xfId="11153" xr:uid="{00000000-0005-0000-0000-0000057D0000}"/>
    <cellStyle name="40% - Accent6 3 5 4 2" xfId="30985" xr:uid="{00000000-0005-0000-0000-0000067D0000}"/>
    <cellStyle name="40% - Accent6 3 5 5" xfId="21071" xr:uid="{00000000-0005-0000-0000-0000077D0000}"/>
    <cellStyle name="40% - Accent6 3 6" xfId="2675" xr:uid="{00000000-0005-0000-0000-0000087D0000}"/>
    <cellStyle name="40% - Accent6 3 6 2" xfId="7636" xr:uid="{00000000-0005-0000-0000-0000097D0000}"/>
    <cellStyle name="40% - Accent6 3 6 2 2" xfId="17550" xr:uid="{00000000-0005-0000-0000-00000A7D0000}"/>
    <cellStyle name="40% - Accent6 3 6 2 2 2" xfId="37382" xr:uid="{00000000-0005-0000-0000-00000B7D0000}"/>
    <cellStyle name="40% - Accent6 3 6 2 3" xfId="27468" xr:uid="{00000000-0005-0000-0000-00000C7D0000}"/>
    <cellStyle name="40% - Accent6 3 6 3" xfId="12593" xr:uid="{00000000-0005-0000-0000-00000D7D0000}"/>
    <cellStyle name="40% - Accent6 3 6 3 2" xfId="32425" xr:uid="{00000000-0005-0000-0000-00000E7D0000}"/>
    <cellStyle name="40% - Accent6 3 6 4" xfId="22511" xr:uid="{00000000-0005-0000-0000-00000F7D0000}"/>
    <cellStyle name="40% - Accent6 3 7" xfId="1951" xr:uid="{00000000-0005-0000-0000-0000107D0000}"/>
    <cellStyle name="40% - Accent6 3 7 2" xfId="6918" xr:uid="{00000000-0005-0000-0000-0000117D0000}"/>
    <cellStyle name="40% - Accent6 3 7 2 2" xfId="16832" xr:uid="{00000000-0005-0000-0000-0000127D0000}"/>
    <cellStyle name="40% - Accent6 3 7 2 2 2" xfId="36664" xr:uid="{00000000-0005-0000-0000-0000137D0000}"/>
    <cellStyle name="40% - Accent6 3 7 2 3" xfId="26750" xr:uid="{00000000-0005-0000-0000-0000147D0000}"/>
    <cellStyle name="40% - Accent6 3 7 3" xfId="11875" xr:uid="{00000000-0005-0000-0000-0000157D0000}"/>
    <cellStyle name="40% - Accent6 3 7 3 2" xfId="31707" xr:uid="{00000000-0005-0000-0000-0000167D0000}"/>
    <cellStyle name="40% - Accent6 3 7 4" xfId="21793" xr:uid="{00000000-0005-0000-0000-0000177D0000}"/>
    <cellStyle name="40% - Accent6 3 8" xfId="657" xr:uid="{00000000-0005-0000-0000-0000187D0000}"/>
    <cellStyle name="40% - Accent6 3 8 2" xfId="5634" xr:uid="{00000000-0005-0000-0000-0000197D0000}"/>
    <cellStyle name="40% - Accent6 3 8 2 2" xfId="15548" xr:uid="{00000000-0005-0000-0000-00001A7D0000}"/>
    <cellStyle name="40% - Accent6 3 8 2 2 2" xfId="35380" xr:uid="{00000000-0005-0000-0000-00001B7D0000}"/>
    <cellStyle name="40% - Accent6 3 8 2 3" xfId="25466" xr:uid="{00000000-0005-0000-0000-00001C7D0000}"/>
    <cellStyle name="40% - Accent6 3 8 3" xfId="10591" xr:uid="{00000000-0005-0000-0000-00001D7D0000}"/>
    <cellStyle name="40% - Accent6 3 8 3 2" xfId="30423" xr:uid="{00000000-0005-0000-0000-00001E7D0000}"/>
    <cellStyle name="40% - Accent6 3 8 4" xfId="20509" xr:uid="{00000000-0005-0000-0000-00001F7D0000}"/>
    <cellStyle name="40% - Accent6 3 9" xfId="3959" xr:uid="{00000000-0005-0000-0000-0000207D0000}"/>
    <cellStyle name="40% - Accent6 3 9 2" xfId="8916" xr:uid="{00000000-0005-0000-0000-0000217D0000}"/>
    <cellStyle name="40% - Accent6 3 9 2 2" xfId="18830" xr:uid="{00000000-0005-0000-0000-0000227D0000}"/>
    <cellStyle name="40% - Accent6 3 9 2 2 2" xfId="38662" xr:uid="{00000000-0005-0000-0000-0000237D0000}"/>
    <cellStyle name="40% - Accent6 3 9 2 3" xfId="28748" xr:uid="{00000000-0005-0000-0000-0000247D0000}"/>
    <cellStyle name="40% - Accent6 3 9 3" xfId="13873" xr:uid="{00000000-0005-0000-0000-0000257D0000}"/>
    <cellStyle name="40% - Accent6 3 9 3 2" xfId="33705" xr:uid="{00000000-0005-0000-0000-0000267D0000}"/>
    <cellStyle name="40% - Accent6 3 9 4" xfId="23791" xr:uid="{00000000-0005-0000-0000-0000277D0000}"/>
    <cellStyle name="40% - Accent6 4" xfId="104" xr:uid="{00000000-0005-0000-0000-0000287D0000}"/>
    <cellStyle name="40% - Accent6 4 10" xfId="4530" xr:uid="{00000000-0005-0000-0000-0000297D0000}"/>
    <cellStyle name="40% - Accent6 4 10 2" xfId="9487" xr:uid="{00000000-0005-0000-0000-00002A7D0000}"/>
    <cellStyle name="40% - Accent6 4 10 2 2" xfId="19401" xr:uid="{00000000-0005-0000-0000-00002B7D0000}"/>
    <cellStyle name="40% - Accent6 4 10 2 2 2" xfId="39233" xr:uid="{00000000-0005-0000-0000-00002C7D0000}"/>
    <cellStyle name="40% - Accent6 4 10 2 3" xfId="29319" xr:uid="{00000000-0005-0000-0000-00002D7D0000}"/>
    <cellStyle name="40% - Accent6 4 10 3" xfId="14444" xr:uid="{00000000-0005-0000-0000-00002E7D0000}"/>
    <cellStyle name="40% - Accent6 4 10 3 2" xfId="34276" xr:uid="{00000000-0005-0000-0000-00002F7D0000}"/>
    <cellStyle name="40% - Accent6 4 10 4" xfId="24362" xr:uid="{00000000-0005-0000-0000-0000307D0000}"/>
    <cellStyle name="40% - Accent6 4 11" xfId="5088" xr:uid="{00000000-0005-0000-0000-0000317D0000}"/>
    <cellStyle name="40% - Accent6 4 11 2" xfId="15002" xr:uid="{00000000-0005-0000-0000-0000327D0000}"/>
    <cellStyle name="40% - Accent6 4 11 2 2" xfId="34834" xr:uid="{00000000-0005-0000-0000-0000337D0000}"/>
    <cellStyle name="40% - Accent6 4 11 3" xfId="24920" xr:uid="{00000000-0005-0000-0000-0000347D0000}"/>
    <cellStyle name="40% - Accent6 4 12" xfId="10045" xr:uid="{00000000-0005-0000-0000-0000357D0000}"/>
    <cellStyle name="40% - Accent6 4 12 2" xfId="29877" xr:uid="{00000000-0005-0000-0000-0000367D0000}"/>
    <cellStyle name="40% - Accent6 4 13" xfId="19963" xr:uid="{00000000-0005-0000-0000-0000377D0000}"/>
    <cellStyle name="40% - Accent6 4 2" xfId="172" xr:uid="{00000000-0005-0000-0000-0000387D0000}"/>
    <cellStyle name="40% - Accent6 4 2 10" xfId="5154" xr:uid="{00000000-0005-0000-0000-0000397D0000}"/>
    <cellStyle name="40% - Accent6 4 2 10 2" xfId="15068" xr:uid="{00000000-0005-0000-0000-00003A7D0000}"/>
    <cellStyle name="40% - Accent6 4 2 10 2 2" xfId="34900" xr:uid="{00000000-0005-0000-0000-00003B7D0000}"/>
    <cellStyle name="40% - Accent6 4 2 10 3" xfId="24986" xr:uid="{00000000-0005-0000-0000-00003C7D0000}"/>
    <cellStyle name="40% - Accent6 4 2 11" xfId="10111" xr:uid="{00000000-0005-0000-0000-00003D7D0000}"/>
    <cellStyle name="40% - Accent6 4 2 11 2" xfId="29943" xr:uid="{00000000-0005-0000-0000-00003E7D0000}"/>
    <cellStyle name="40% - Accent6 4 2 12" xfId="20029" xr:uid="{00000000-0005-0000-0000-00003F7D0000}"/>
    <cellStyle name="40% - Accent6 4 2 2" xfId="312" xr:uid="{00000000-0005-0000-0000-0000407D0000}"/>
    <cellStyle name="40% - Accent6 4 2 2 10" xfId="10250" xr:uid="{00000000-0005-0000-0000-0000417D0000}"/>
    <cellStyle name="40% - Accent6 4 2 2 10 2" xfId="30082" xr:uid="{00000000-0005-0000-0000-0000427D0000}"/>
    <cellStyle name="40% - Accent6 4 2 2 11" xfId="20168" xr:uid="{00000000-0005-0000-0000-0000437D0000}"/>
    <cellStyle name="40% - Accent6 4 2 2 2" xfId="594" xr:uid="{00000000-0005-0000-0000-0000447D0000}"/>
    <cellStyle name="40% - Accent6 4 2 2 2 10" xfId="20447" xr:uid="{00000000-0005-0000-0000-0000457D0000}"/>
    <cellStyle name="40% - Accent6 4 2 2 2 2" xfId="1887" xr:uid="{00000000-0005-0000-0000-0000467D0000}"/>
    <cellStyle name="40% - Accent6 4 2 2 2 2 2" xfId="3900" xr:uid="{00000000-0005-0000-0000-0000477D0000}"/>
    <cellStyle name="40% - Accent6 4 2 2 2 2 2 2" xfId="8857" xr:uid="{00000000-0005-0000-0000-0000487D0000}"/>
    <cellStyle name="40% - Accent6 4 2 2 2 2 2 2 2" xfId="18771" xr:uid="{00000000-0005-0000-0000-0000497D0000}"/>
    <cellStyle name="40% - Accent6 4 2 2 2 2 2 2 2 2" xfId="38603" xr:uid="{00000000-0005-0000-0000-00004A7D0000}"/>
    <cellStyle name="40% - Accent6 4 2 2 2 2 2 2 3" xfId="28689" xr:uid="{00000000-0005-0000-0000-00004B7D0000}"/>
    <cellStyle name="40% - Accent6 4 2 2 2 2 2 3" xfId="13814" xr:uid="{00000000-0005-0000-0000-00004C7D0000}"/>
    <cellStyle name="40% - Accent6 4 2 2 2 2 2 3 2" xfId="33646" xr:uid="{00000000-0005-0000-0000-00004D7D0000}"/>
    <cellStyle name="40% - Accent6 4 2 2 2 2 2 4" xfId="23732" xr:uid="{00000000-0005-0000-0000-00004E7D0000}"/>
    <cellStyle name="40% - Accent6 4 2 2 2 2 3" xfId="6855" xr:uid="{00000000-0005-0000-0000-00004F7D0000}"/>
    <cellStyle name="40% - Accent6 4 2 2 2 2 3 2" xfId="16769" xr:uid="{00000000-0005-0000-0000-0000507D0000}"/>
    <cellStyle name="40% - Accent6 4 2 2 2 2 3 2 2" xfId="36601" xr:uid="{00000000-0005-0000-0000-0000517D0000}"/>
    <cellStyle name="40% - Accent6 4 2 2 2 2 3 3" xfId="26687" xr:uid="{00000000-0005-0000-0000-0000527D0000}"/>
    <cellStyle name="40% - Accent6 4 2 2 2 2 4" xfId="11812" xr:uid="{00000000-0005-0000-0000-0000537D0000}"/>
    <cellStyle name="40% - Accent6 4 2 2 2 2 4 2" xfId="31644" xr:uid="{00000000-0005-0000-0000-0000547D0000}"/>
    <cellStyle name="40% - Accent6 4 2 2 2 2 5" xfId="21730" xr:uid="{00000000-0005-0000-0000-0000557D0000}"/>
    <cellStyle name="40% - Accent6 4 2 2 2 3" xfId="3176" xr:uid="{00000000-0005-0000-0000-0000567D0000}"/>
    <cellStyle name="40% - Accent6 4 2 2 2 3 2" xfId="8133" xr:uid="{00000000-0005-0000-0000-0000577D0000}"/>
    <cellStyle name="40% - Accent6 4 2 2 2 3 2 2" xfId="18047" xr:uid="{00000000-0005-0000-0000-0000587D0000}"/>
    <cellStyle name="40% - Accent6 4 2 2 2 3 2 2 2" xfId="37879" xr:uid="{00000000-0005-0000-0000-0000597D0000}"/>
    <cellStyle name="40% - Accent6 4 2 2 2 3 2 3" xfId="27965" xr:uid="{00000000-0005-0000-0000-00005A7D0000}"/>
    <cellStyle name="40% - Accent6 4 2 2 2 3 3" xfId="13090" xr:uid="{00000000-0005-0000-0000-00005B7D0000}"/>
    <cellStyle name="40% - Accent6 4 2 2 2 3 3 2" xfId="32922" xr:uid="{00000000-0005-0000-0000-00005C7D0000}"/>
    <cellStyle name="40% - Accent6 4 2 2 2 3 4" xfId="23008" xr:uid="{00000000-0005-0000-0000-00005D7D0000}"/>
    <cellStyle name="40% - Accent6 4 2 2 2 4" xfId="2610" xr:uid="{00000000-0005-0000-0000-00005E7D0000}"/>
    <cellStyle name="40% - Accent6 4 2 2 2 4 2" xfId="7577" xr:uid="{00000000-0005-0000-0000-00005F7D0000}"/>
    <cellStyle name="40% - Accent6 4 2 2 2 4 2 2" xfId="17491" xr:uid="{00000000-0005-0000-0000-0000607D0000}"/>
    <cellStyle name="40% - Accent6 4 2 2 2 4 2 2 2" xfId="37323" xr:uid="{00000000-0005-0000-0000-0000617D0000}"/>
    <cellStyle name="40% - Accent6 4 2 2 2 4 2 3" xfId="27409" xr:uid="{00000000-0005-0000-0000-0000627D0000}"/>
    <cellStyle name="40% - Accent6 4 2 2 2 4 3" xfId="12534" xr:uid="{00000000-0005-0000-0000-0000637D0000}"/>
    <cellStyle name="40% - Accent6 4 2 2 2 4 3 2" xfId="32366" xr:uid="{00000000-0005-0000-0000-0000647D0000}"/>
    <cellStyle name="40% - Accent6 4 2 2 2 4 4" xfId="22452" xr:uid="{00000000-0005-0000-0000-0000657D0000}"/>
    <cellStyle name="40% - Accent6 4 2 2 2 5" xfId="1155" xr:uid="{00000000-0005-0000-0000-0000667D0000}"/>
    <cellStyle name="40% - Accent6 4 2 2 2 5 2" xfId="6131" xr:uid="{00000000-0005-0000-0000-0000677D0000}"/>
    <cellStyle name="40% - Accent6 4 2 2 2 5 2 2" xfId="16045" xr:uid="{00000000-0005-0000-0000-0000687D0000}"/>
    <cellStyle name="40% - Accent6 4 2 2 2 5 2 2 2" xfId="35877" xr:uid="{00000000-0005-0000-0000-0000697D0000}"/>
    <cellStyle name="40% - Accent6 4 2 2 2 5 2 3" xfId="25963" xr:uid="{00000000-0005-0000-0000-00006A7D0000}"/>
    <cellStyle name="40% - Accent6 4 2 2 2 5 3" xfId="11088" xr:uid="{00000000-0005-0000-0000-00006B7D0000}"/>
    <cellStyle name="40% - Accent6 4 2 2 2 5 3 2" xfId="30920" xr:uid="{00000000-0005-0000-0000-00006C7D0000}"/>
    <cellStyle name="40% - Accent6 4 2 2 2 5 4" xfId="21006" xr:uid="{00000000-0005-0000-0000-00006D7D0000}"/>
    <cellStyle name="40% - Accent6 4 2 2 2 6" xfId="4456" xr:uid="{00000000-0005-0000-0000-00006E7D0000}"/>
    <cellStyle name="40% - Accent6 4 2 2 2 6 2" xfId="9413" xr:uid="{00000000-0005-0000-0000-00006F7D0000}"/>
    <cellStyle name="40% - Accent6 4 2 2 2 6 2 2" xfId="19327" xr:uid="{00000000-0005-0000-0000-0000707D0000}"/>
    <cellStyle name="40% - Accent6 4 2 2 2 6 2 2 2" xfId="39159" xr:uid="{00000000-0005-0000-0000-0000717D0000}"/>
    <cellStyle name="40% - Accent6 4 2 2 2 6 2 3" xfId="29245" xr:uid="{00000000-0005-0000-0000-0000727D0000}"/>
    <cellStyle name="40% - Accent6 4 2 2 2 6 3" xfId="14370" xr:uid="{00000000-0005-0000-0000-0000737D0000}"/>
    <cellStyle name="40% - Accent6 4 2 2 2 6 3 2" xfId="34202" xr:uid="{00000000-0005-0000-0000-0000747D0000}"/>
    <cellStyle name="40% - Accent6 4 2 2 2 6 4" xfId="24288" xr:uid="{00000000-0005-0000-0000-0000757D0000}"/>
    <cellStyle name="40% - Accent6 4 2 2 2 7" xfId="5014" xr:uid="{00000000-0005-0000-0000-0000767D0000}"/>
    <cellStyle name="40% - Accent6 4 2 2 2 7 2" xfId="9971" xr:uid="{00000000-0005-0000-0000-0000777D0000}"/>
    <cellStyle name="40% - Accent6 4 2 2 2 7 2 2" xfId="19885" xr:uid="{00000000-0005-0000-0000-0000787D0000}"/>
    <cellStyle name="40% - Accent6 4 2 2 2 7 2 2 2" xfId="39717" xr:uid="{00000000-0005-0000-0000-0000797D0000}"/>
    <cellStyle name="40% - Accent6 4 2 2 2 7 2 3" xfId="29803" xr:uid="{00000000-0005-0000-0000-00007A7D0000}"/>
    <cellStyle name="40% - Accent6 4 2 2 2 7 3" xfId="14928" xr:uid="{00000000-0005-0000-0000-00007B7D0000}"/>
    <cellStyle name="40% - Accent6 4 2 2 2 7 3 2" xfId="34760" xr:uid="{00000000-0005-0000-0000-00007C7D0000}"/>
    <cellStyle name="40% - Accent6 4 2 2 2 7 4" xfId="24846" xr:uid="{00000000-0005-0000-0000-00007D7D0000}"/>
    <cellStyle name="40% - Accent6 4 2 2 2 8" xfId="5572" xr:uid="{00000000-0005-0000-0000-00007E7D0000}"/>
    <cellStyle name="40% - Accent6 4 2 2 2 8 2" xfId="15486" xr:uid="{00000000-0005-0000-0000-00007F7D0000}"/>
    <cellStyle name="40% - Accent6 4 2 2 2 8 2 2" xfId="35318" xr:uid="{00000000-0005-0000-0000-0000807D0000}"/>
    <cellStyle name="40% - Accent6 4 2 2 2 8 3" xfId="25404" xr:uid="{00000000-0005-0000-0000-0000817D0000}"/>
    <cellStyle name="40% - Accent6 4 2 2 2 9" xfId="10529" xr:uid="{00000000-0005-0000-0000-0000827D0000}"/>
    <cellStyle name="40% - Accent6 4 2 2 2 9 2" xfId="30361" xr:uid="{00000000-0005-0000-0000-0000837D0000}"/>
    <cellStyle name="40% - Accent6 4 2 2 3" xfId="1528" xr:uid="{00000000-0005-0000-0000-0000847D0000}"/>
    <cellStyle name="40% - Accent6 4 2 2 3 2" xfId="3541" xr:uid="{00000000-0005-0000-0000-0000857D0000}"/>
    <cellStyle name="40% - Accent6 4 2 2 3 2 2" xfId="8498" xr:uid="{00000000-0005-0000-0000-0000867D0000}"/>
    <cellStyle name="40% - Accent6 4 2 2 3 2 2 2" xfId="18412" xr:uid="{00000000-0005-0000-0000-0000877D0000}"/>
    <cellStyle name="40% - Accent6 4 2 2 3 2 2 2 2" xfId="38244" xr:uid="{00000000-0005-0000-0000-0000887D0000}"/>
    <cellStyle name="40% - Accent6 4 2 2 3 2 2 3" xfId="28330" xr:uid="{00000000-0005-0000-0000-0000897D0000}"/>
    <cellStyle name="40% - Accent6 4 2 2 3 2 3" xfId="13455" xr:uid="{00000000-0005-0000-0000-00008A7D0000}"/>
    <cellStyle name="40% - Accent6 4 2 2 3 2 3 2" xfId="33287" xr:uid="{00000000-0005-0000-0000-00008B7D0000}"/>
    <cellStyle name="40% - Accent6 4 2 2 3 2 4" xfId="23373" xr:uid="{00000000-0005-0000-0000-00008C7D0000}"/>
    <cellStyle name="40% - Accent6 4 2 2 3 3" xfId="6496" xr:uid="{00000000-0005-0000-0000-00008D7D0000}"/>
    <cellStyle name="40% - Accent6 4 2 2 3 3 2" xfId="16410" xr:uid="{00000000-0005-0000-0000-00008E7D0000}"/>
    <cellStyle name="40% - Accent6 4 2 2 3 3 2 2" xfId="36242" xr:uid="{00000000-0005-0000-0000-00008F7D0000}"/>
    <cellStyle name="40% - Accent6 4 2 2 3 3 3" xfId="26328" xr:uid="{00000000-0005-0000-0000-0000907D0000}"/>
    <cellStyle name="40% - Accent6 4 2 2 3 4" xfId="11453" xr:uid="{00000000-0005-0000-0000-0000917D0000}"/>
    <cellStyle name="40% - Accent6 4 2 2 3 4 2" xfId="31285" xr:uid="{00000000-0005-0000-0000-0000927D0000}"/>
    <cellStyle name="40% - Accent6 4 2 2 3 5" xfId="21371" xr:uid="{00000000-0005-0000-0000-0000937D0000}"/>
    <cellStyle name="40% - Accent6 4 2 2 4" xfId="2895" xr:uid="{00000000-0005-0000-0000-0000947D0000}"/>
    <cellStyle name="40% - Accent6 4 2 2 4 2" xfId="7854" xr:uid="{00000000-0005-0000-0000-0000957D0000}"/>
    <cellStyle name="40% - Accent6 4 2 2 4 2 2" xfId="17768" xr:uid="{00000000-0005-0000-0000-0000967D0000}"/>
    <cellStyle name="40% - Accent6 4 2 2 4 2 2 2" xfId="37600" xr:uid="{00000000-0005-0000-0000-0000977D0000}"/>
    <cellStyle name="40% - Accent6 4 2 2 4 2 3" xfId="27686" xr:uid="{00000000-0005-0000-0000-0000987D0000}"/>
    <cellStyle name="40% - Accent6 4 2 2 4 3" xfId="12811" xr:uid="{00000000-0005-0000-0000-0000997D0000}"/>
    <cellStyle name="40% - Accent6 4 2 2 4 3 2" xfId="32643" xr:uid="{00000000-0005-0000-0000-00009A7D0000}"/>
    <cellStyle name="40% - Accent6 4 2 2 4 4" xfId="22729" xr:uid="{00000000-0005-0000-0000-00009B7D0000}"/>
    <cellStyle name="40% - Accent6 4 2 2 5" xfId="2251" xr:uid="{00000000-0005-0000-0000-00009C7D0000}"/>
    <cellStyle name="40% - Accent6 4 2 2 5 2" xfId="7218" xr:uid="{00000000-0005-0000-0000-00009D7D0000}"/>
    <cellStyle name="40% - Accent6 4 2 2 5 2 2" xfId="17132" xr:uid="{00000000-0005-0000-0000-00009E7D0000}"/>
    <cellStyle name="40% - Accent6 4 2 2 5 2 2 2" xfId="36964" xr:uid="{00000000-0005-0000-0000-00009F7D0000}"/>
    <cellStyle name="40% - Accent6 4 2 2 5 2 3" xfId="27050" xr:uid="{00000000-0005-0000-0000-0000A07D0000}"/>
    <cellStyle name="40% - Accent6 4 2 2 5 3" xfId="12175" xr:uid="{00000000-0005-0000-0000-0000A17D0000}"/>
    <cellStyle name="40% - Accent6 4 2 2 5 3 2" xfId="32007" xr:uid="{00000000-0005-0000-0000-0000A27D0000}"/>
    <cellStyle name="40% - Accent6 4 2 2 5 4" xfId="22093" xr:uid="{00000000-0005-0000-0000-0000A37D0000}"/>
    <cellStyle name="40% - Accent6 4 2 2 6" xfId="875" xr:uid="{00000000-0005-0000-0000-0000A47D0000}"/>
    <cellStyle name="40% - Accent6 4 2 2 6 2" xfId="5852" xr:uid="{00000000-0005-0000-0000-0000A57D0000}"/>
    <cellStyle name="40% - Accent6 4 2 2 6 2 2" xfId="15766" xr:uid="{00000000-0005-0000-0000-0000A67D0000}"/>
    <cellStyle name="40% - Accent6 4 2 2 6 2 2 2" xfId="35598" xr:uid="{00000000-0005-0000-0000-0000A77D0000}"/>
    <cellStyle name="40% - Accent6 4 2 2 6 2 3" xfId="25684" xr:uid="{00000000-0005-0000-0000-0000A87D0000}"/>
    <cellStyle name="40% - Accent6 4 2 2 6 3" xfId="10809" xr:uid="{00000000-0005-0000-0000-0000A97D0000}"/>
    <cellStyle name="40% - Accent6 4 2 2 6 3 2" xfId="30641" xr:uid="{00000000-0005-0000-0000-0000AA7D0000}"/>
    <cellStyle name="40% - Accent6 4 2 2 6 4" xfId="20727" xr:uid="{00000000-0005-0000-0000-0000AB7D0000}"/>
    <cellStyle name="40% - Accent6 4 2 2 7" xfId="4177" xr:uid="{00000000-0005-0000-0000-0000AC7D0000}"/>
    <cellStyle name="40% - Accent6 4 2 2 7 2" xfId="9134" xr:uid="{00000000-0005-0000-0000-0000AD7D0000}"/>
    <cellStyle name="40% - Accent6 4 2 2 7 2 2" xfId="19048" xr:uid="{00000000-0005-0000-0000-0000AE7D0000}"/>
    <cellStyle name="40% - Accent6 4 2 2 7 2 2 2" xfId="38880" xr:uid="{00000000-0005-0000-0000-0000AF7D0000}"/>
    <cellStyle name="40% - Accent6 4 2 2 7 2 3" xfId="28966" xr:uid="{00000000-0005-0000-0000-0000B07D0000}"/>
    <cellStyle name="40% - Accent6 4 2 2 7 3" xfId="14091" xr:uid="{00000000-0005-0000-0000-0000B17D0000}"/>
    <cellStyle name="40% - Accent6 4 2 2 7 3 2" xfId="33923" xr:uid="{00000000-0005-0000-0000-0000B27D0000}"/>
    <cellStyle name="40% - Accent6 4 2 2 7 4" xfId="24009" xr:uid="{00000000-0005-0000-0000-0000B37D0000}"/>
    <cellStyle name="40% - Accent6 4 2 2 8" xfId="4735" xr:uid="{00000000-0005-0000-0000-0000B47D0000}"/>
    <cellStyle name="40% - Accent6 4 2 2 8 2" xfId="9692" xr:uid="{00000000-0005-0000-0000-0000B57D0000}"/>
    <cellStyle name="40% - Accent6 4 2 2 8 2 2" xfId="19606" xr:uid="{00000000-0005-0000-0000-0000B67D0000}"/>
    <cellStyle name="40% - Accent6 4 2 2 8 2 2 2" xfId="39438" xr:uid="{00000000-0005-0000-0000-0000B77D0000}"/>
    <cellStyle name="40% - Accent6 4 2 2 8 2 3" xfId="29524" xr:uid="{00000000-0005-0000-0000-0000B87D0000}"/>
    <cellStyle name="40% - Accent6 4 2 2 8 3" xfId="14649" xr:uid="{00000000-0005-0000-0000-0000B97D0000}"/>
    <cellStyle name="40% - Accent6 4 2 2 8 3 2" xfId="34481" xr:uid="{00000000-0005-0000-0000-0000BA7D0000}"/>
    <cellStyle name="40% - Accent6 4 2 2 8 4" xfId="24567" xr:uid="{00000000-0005-0000-0000-0000BB7D0000}"/>
    <cellStyle name="40% - Accent6 4 2 2 9" xfId="5293" xr:uid="{00000000-0005-0000-0000-0000BC7D0000}"/>
    <cellStyle name="40% - Accent6 4 2 2 9 2" xfId="15207" xr:uid="{00000000-0005-0000-0000-0000BD7D0000}"/>
    <cellStyle name="40% - Accent6 4 2 2 9 2 2" xfId="35039" xr:uid="{00000000-0005-0000-0000-0000BE7D0000}"/>
    <cellStyle name="40% - Accent6 4 2 2 9 3" xfId="25125" xr:uid="{00000000-0005-0000-0000-0000BF7D0000}"/>
    <cellStyle name="40% - Accent6 4 2 3" xfId="455" xr:uid="{00000000-0005-0000-0000-0000C07D0000}"/>
    <cellStyle name="40% - Accent6 4 2 3 10" xfId="20308" xr:uid="{00000000-0005-0000-0000-0000C17D0000}"/>
    <cellStyle name="40% - Accent6 4 2 3 2" xfId="1707" xr:uid="{00000000-0005-0000-0000-0000C27D0000}"/>
    <cellStyle name="40% - Accent6 4 2 3 2 2" xfId="3720" xr:uid="{00000000-0005-0000-0000-0000C37D0000}"/>
    <cellStyle name="40% - Accent6 4 2 3 2 2 2" xfId="8677" xr:uid="{00000000-0005-0000-0000-0000C47D0000}"/>
    <cellStyle name="40% - Accent6 4 2 3 2 2 2 2" xfId="18591" xr:uid="{00000000-0005-0000-0000-0000C57D0000}"/>
    <cellStyle name="40% - Accent6 4 2 3 2 2 2 2 2" xfId="38423" xr:uid="{00000000-0005-0000-0000-0000C67D0000}"/>
    <cellStyle name="40% - Accent6 4 2 3 2 2 2 3" xfId="28509" xr:uid="{00000000-0005-0000-0000-0000C77D0000}"/>
    <cellStyle name="40% - Accent6 4 2 3 2 2 3" xfId="13634" xr:uid="{00000000-0005-0000-0000-0000C87D0000}"/>
    <cellStyle name="40% - Accent6 4 2 3 2 2 3 2" xfId="33466" xr:uid="{00000000-0005-0000-0000-0000C97D0000}"/>
    <cellStyle name="40% - Accent6 4 2 3 2 2 4" xfId="23552" xr:uid="{00000000-0005-0000-0000-0000CA7D0000}"/>
    <cellStyle name="40% - Accent6 4 2 3 2 3" xfId="6675" xr:uid="{00000000-0005-0000-0000-0000CB7D0000}"/>
    <cellStyle name="40% - Accent6 4 2 3 2 3 2" xfId="16589" xr:uid="{00000000-0005-0000-0000-0000CC7D0000}"/>
    <cellStyle name="40% - Accent6 4 2 3 2 3 2 2" xfId="36421" xr:uid="{00000000-0005-0000-0000-0000CD7D0000}"/>
    <cellStyle name="40% - Accent6 4 2 3 2 3 3" xfId="26507" xr:uid="{00000000-0005-0000-0000-0000CE7D0000}"/>
    <cellStyle name="40% - Accent6 4 2 3 2 4" xfId="11632" xr:uid="{00000000-0005-0000-0000-0000CF7D0000}"/>
    <cellStyle name="40% - Accent6 4 2 3 2 4 2" xfId="31464" xr:uid="{00000000-0005-0000-0000-0000D07D0000}"/>
    <cellStyle name="40% - Accent6 4 2 3 2 5" xfId="21550" xr:uid="{00000000-0005-0000-0000-0000D17D0000}"/>
    <cellStyle name="40% - Accent6 4 2 3 3" xfId="3037" xr:uid="{00000000-0005-0000-0000-0000D27D0000}"/>
    <cellStyle name="40% - Accent6 4 2 3 3 2" xfId="7994" xr:uid="{00000000-0005-0000-0000-0000D37D0000}"/>
    <cellStyle name="40% - Accent6 4 2 3 3 2 2" xfId="17908" xr:uid="{00000000-0005-0000-0000-0000D47D0000}"/>
    <cellStyle name="40% - Accent6 4 2 3 3 2 2 2" xfId="37740" xr:uid="{00000000-0005-0000-0000-0000D57D0000}"/>
    <cellStyle name="40% - Accent6 4 2 3 3 2 3" xfId="27826" xr:uid="{00000000-0005-0000-0000-0000D67D0000}"/>
    <cellStyle name="40% - Accent6 4 2 3 3 3" xfId="12951" xr:uid="{00000000-0005-0000-0000-0000D77D0000}"/>
    <cellStyle name="40% - Accent6 4 2 3 3 3 2" xfId="32783" xr:uid="{00000000-0005-0000-0000-0000D87D0000}"/>
    <cellStyle name="40% - Accent6 4 2 3 3 4" xfId="22869" xr:uid="{00000000-0005-0000-0000-0000D97D0000}"/>
    <cellStyle name="40% - Accent6 4 2 3 4" xfId="2430" xr:uid="{00000000-0005-0000-0000-0000DA7D0000}"/>
    <cellStyle name="40% - Accent6 4 2 3 4 2" xfId="7397" xr:uid="{00000000-0005-0000-0000-0000DB7D0000}"/>
    <cellStyle name="40% - Accent6 4 2 3 4 2 2" xfId="17311" xr:uid="{00000000-0005-0000-0000-0000DC7D0000}"/>
    <cellStyle name="40% - Accent6 4 2 3 4 2 2 2" xfId="37143" xr:uid="{00000000-0005-0000-0000-0000DD7D0000}"/>
    <cellStyle name="40% - Accent6 4 2 3 4 2 3" xfId="27229" xr:uid="{00000000-0005-0000-0000-0000DE7D0000}"/>
    <cellStyle name="40% - Accent6 4 2 3 4 3" xfId="12354" xr:uid="{00000000-0005-0000-0000-0000DF7D0000}"/>
    <cellStyle name="40% - Accent6 4 2 3 4 3 2" xfId="32186" xr:uid="{00000000-0005-0000-0000-0000E07D0000}"/>
    <cellStyle name="40% - Accent6 4 2 3 4 4" xfId="22272" xr:uid="{00000000-0005-0000-0000-0000E17D0000}"/>
    <cellStyle name="40% - Accent6 4 2 3 5" xfId="1016" xr:uid="{00000000-0005-0000-0000-0000E27D0000}"/>
    <cellStyle name="40% - Accent6 4 2 3 5 2" xfId="5992" xr:uid="{00000000-0005-0000-0000-0000E37D0000}"/>
    <cellStyle name="40% - Accent6 4 2 3 5 2 2" xfId="15906" xr:uid="{00000000-0005-0000-0000-0000E47D0000}"/>
    <cellStyle name="40% - Accent6 4 2 3 5 2 2 2" xfId="35738" xr:uid="{00000000-0005-0000-0000-0000E57D0000}"/>
    <cellStyle name="40% - Accent6 4 2 3 5 2 3" xfId="25824" xr:uid="{00000000-0005-0000-0000-0000E67D0000}"/>
    <cellStyle name="40% - Accent6 4 2 3 5 3" xfId="10949" xr:uid="{00000000-0005-0000-0000-0000E77D0000}"/>
    <cellStyle name="40% - Accent6 4 2 3 5 3 2" xfId="30781" xr:uid="{00000000-0005-0000-0000-0000E87D0000}"/>
    <cellStyle name="40% - Accent6 4 2 3 5 4" xfId="20867" xr:uid="{00000000-0005-0000-0000-0000E97D0000}"/>
    <cellStyle name="40% - Accent6 4 2 3 6" xfId="4317" xr:uid="{00000000-0005-0000-0000-0000EA7D0000}"/>
    <cellStyle name="40% - Accent6 4 2 3 6 2" xfId="9274" xr:uid="{00000000-0005-0000-0000-0000EB7D0000}"/>
    <cellStyle name="40% - Accent6 4 2 3 6 2 2" xfId="19188" xr:uid="{00000000-0005-0000-0000-0000EC7D0000}"/>
    <cellStyle name="40% - Accent6 4 2 3 6 2 2 2" xfId="39020" xr:uid="{00000000-0005-0000-0000-0000ED7D0000}"/>
    <cellStyle name="40% - Accent6 4 2 3 6 2 3" xfId="29106" xr:uid="{00000000-0005-0000-0000-0000EE7D0000}"/>
    <cellStyle name="40% - Accent6 4 2 3 6 3" xfId="14231" xr:uid="{00000000-0005-0000-0000-0000EF7D0000}"/>
    <cellStyle name="40% - Accent6 4 2 3 6 3 2" xfId="34063" xr:uid="{00000000-0005-0000-0000-0000F07D0000}"/>
    <cellStyle name="40% - Accent6 4 2 3 6 4" xfId="24149" xr:uid="{00000000-0005-0000-0000-0000F17D0000}"/>
    <cellStyle name="40% - Accent6 4 2 3 7" xfId="4875" xr:uid="{00000000-0005-0000-0000-0000F27D0000}"/>
    <cellStyle name="40% - Accent6 4 2 3 7 2" xfId="9832" xr:uid="{00000000-0005-0000-0000-0000F37D0000}"/>
    <cellStyle name="40% - Accent6 4 2 3 7 2 2" xfId="19746" xr:uid="{00000000-0005-0000-0000-0000F47D0000}"/>
    <cellStyle name="40% - Accent6 4 2 3 7 2 2 2" xfId="39578" xr:uid="{00000000-0005-0000-0000-0000F57D0000}"/>
    <cellStyle name="40% - Accent6 4 2 3 7 2 3" xfId="29664" xr:uid="{00000000-0005-0000-0000-0000F67D0000}"/>
    <cellStyle name="40% - Accent6 4 2 3 7 3" xfId="14789" xr:uid="{00000000-0005-0000-0000-0000F77D0000}"/>
    <cellStyle name="40% - Accent6 4 2 3 7 3 2" xfId="34621" xr:uid="{00000000-0005-0000-0000-0000F87D0000}"/>
    <cellStyle name="40% - Accent6 4 2 3 7 4" xfId="24707" xr:uid="{00000000-0005-0000-0000-0000F97D0000}"/>
    <cellStyle name="40% - Accent6 4 2 3 8" xfId="5433" xr:uid="{00000000-0005-0000-0000-0000FA7D0000}"/>
    <cellStyle name="40% - Accent6 4 2 3 8 2" xfId="15347" xr:uid="{00000000-0005-0000-0000-0000FB7D0000}"/>
    <cellStyle name="40% - Accent6 4 2 3 8 2 2" xfId="35179" xr:uid="{00000000-0005-0000-0000-0000FC7D0000}"/>
    <cellStyle name="40% - Accent6 4 2 3 8 3" xfId="25265" xr:uid="{00000000-0005-0000-0000-0000FD7D0000}"/>
    <cellStyle name="40% - Accent6 4 2 3 9" xfId="10390" xr:uid="{00000000-0005-0000-0000-0000FE7D0000}"/>
    <cellStyle name="40% - Accent6 4 2 3 9 2" xfId="30222" xr:uid="{00000000-0005-0000-0000-0000FF7D0000}"/>
    <cellStyle name="40% - Accent6 4 2 4" xfId="1348" xr:uid="{00000000-0005-0000-0000-0000007E0000}"/>
    <cellStyle name="40% - Accent6 4 2 4 2" xfId="3361" xr:uid="{00000000-0005-0000-0000-0000017E0000}"/>
    <cellStyle name="40% - Accent6 4 2 4 2 2" xfId="8318" xr:uid="{00000000-0005-0000-0000-0000027E0000}"/>
    <cellStyle name="40% - Accent6 4 2 4 2 2 2" xfId="18232" xr:uid="{00000000-0005-0000-0000-0000037E0000}"/>
    <cellStyle name="40% - Accent6 4 2 4 2 2 2 2" xfId="38064" xr:uid="{00000000-0005-0000-0000-0000047E0000}"/>
    <cellStyle name="40% - Accent6 4 2 4 2 2 3" xfId="28150" xr:uid="{00000000-0005-0000-0000-0000057E0000}"/>
    <cellStyle name="40% - Accent6 4 2 4 2 3" xfId="13275" xr:uid="{00000000-0005-0000-0000-0000067E0000}"/>
    <cellStyle name="40% - Accent6 4 2 4 2 3 2" xfId="33107" xr:uid="{00000000-0005-0000-0000-0000077E0000}"/>
    <cellStyle name="40% - Accent6 4 2 4 2 4" xfId="23193" xr:uid="{00000000-0005-0000-0000-0000087E0000}"/>
    <cellStyle name="40% - Accent6 4 2 4 3" xfId="6316" xr:uid="{00000000-0005-0000-0000-0000097E0000}"/>
    <cellStyle name="40% - Accent6 4 2 4 3 2" xfId="16230" xr:uid="{00000000-0005-0000-0000-00000A7E0000}"/>
    <cellStyle name="40% - Accent6 4 2 4 3 2 2" xfId="36062" xr:uid="{00000000-0005-0000-0000-00000B7E0000}"/>
    <cellStyle name="40% - Accent6 4 2 4 3 3" xfId="26148" xr:uid="{00000000-0005-0000-0000-00000C7E0000}"/>
    <cellStyle name="40% - Accent6 4 2 4 4" xfId="11273" xr:uid="{00000000-0005-0000-0000-00000D7E0000}"/>
    <cellStyle name="40% - Accent6 4 2 4 4 2" xfId="31105" xr:uid="{00000000-0005-0000-0000-00000E7E0000}"/>
    <cellStyle name="40% - Accent6 4 2 4 5" xfId="21191" xr:uid="{00000000-0005-0000-0000-00000F7E0000}"/>
    <cellStyle name="40% - Accent6 4 2 5" xfId="2755" xr:uid="{00000000-0005-0000-0000-0000107E0000}"/>
    <cellStyle name="40% - Accent6 4 2 5 2" xfId="7715" xr:uid="{00000000-0005-0000-0000-0000117E0000}"/>
    <cellStyle name="40% - Accent6 4 2 5 2 2" xfId="17629" xr:uid="{00000000-0005-0000-0000-0000127E0000}"/>
    <cellStyle name="40% - Accent6 4 2 5 2 2 2" xfId="37461" xr:uid="{00000000-0005-0000-0000-0000137E0000}"/>
    <cellStyle name="40% - Accent6 4 2 5 2 3" xfId="27547" xr:uid="{00000000-0005-0000-0000-0000147E0000}"/>
    <cellStyle name="40% - Accent6 4 2 5 3" xfId="12672" xr:uid="{00000000-0005-0000-0000-0000157E0000}"/>
    <cellStyle name="40% - Accent6 4 2 5 3 2" xfId="32504" xr:uid="{00000000-0005-0000-0000-0000167E0000}"/>
    <cellStyle name="40% - Accent6 4 2 5 4" xfId="22590" xr:uid="{00000000-0005-0000-0000-0000177E0000}"/>
    <cellStyle name="40% - Accent6 4 2 6" xfId="2071" xr:uid="{00000000-0005-0000-0000-0000187E0000}"/>
    <cellStyle name="40% - Accent6 4 2 6 2" xfId="7038" xr:uid="{00000000-0005-0000-0000-0000197E0000}"/>
    <cellStyle name="40% - Accent6 4 2 6 2 2" xfId="16952" xr:uid="{00000000-0005-0000-0000-00001A7E0000}"/>
    <cellStyle name="40% - Accent6 4 2 6 2 2 2" xfId="36784" xr:uid="{00000000-0005-0000-0000-00001B7E0000}"/>
    <cellStyle name="40% - Accent6 4 2 6 2 3" xfId="26870" xr:uid="{00000000-0005-0000-0000-00001C7E0000}"/>
    <cellStyle name="40% - Accent6 4 2 6 3" xfId="11995" xr:uid="{00000000-0005-0000-0000-00001D7E0000}"/>
    <cellStyle name="40% - Accent6 4 2 6 3 2" xfId="31827" xr:uid="{00000000-0005-0000-0000-00001E7E0000}"/>
    <cellStyle name="40% - Accent6 4 2 6 4" xfId="21913" xr:uid="{00000000-0005-0000-0000-00001F7E0000}"/>
    <cellStyle name="40% - Accent6 4 2 7" xfId="736" xr:uid="{00000000-0005-0000-0000-0000207E0000}"/>
    <cellStyle name="40% - Accent6 4 2 7 2" xfId="5713" xr:uid="{00000000-0005-0000-0000-0000217E0000}"/>
    <cellStyle name="40% - Accent6 4 2 7 2 2" xfId="15627" xr:uid="{00000000-0005-0000-0000-0000227E0000}"/>
    <cellStyle name="40% - Accent6 4 2 7 2 2 2" xfId="35459" xr:uid="{00000000-0005-0000-0000-0000237E0000}"/>
    <cellStyle name="40% - Accent6 4 2 7 2 3" xfId="25545" xr:uid="{00000000-0005-0000-0000-0000247E0000}"/>
    <cellStyle name="40% - Accent6 4 2 7 3" xfId="10670" xr:uid="{00000000-0005-0000-0000-0000257E0000}"/>
    <cellStyle name="40% - Accent6 4 2 7 3 2" xfId="30502" xr:uid="{00000000-0005-0000-0000-0000267E0000}"/>
    <cellStyle name="40% - Accent6 4 2 7 4" xfId="20588" xr:uid="{00000000-0005-0000-0000-0000277E0000}"/>
    <cellStyle name="40% - Accent6 4 2 8" xfId="4038" xr:uid="{00000000-0005-0000-0000-0000287E0000}"/>
    <cellStyle name="40% - Accent6 4 2 8 2" xfId="8995" xr:uid="{00000000-0005-0000-0000-0000297E0000}"/>
    <cellStyle name="40% - Accent6 4 2 8 2 2" xfId="18909" xr:uid="{00000000-0005-0000-0000-00002A7E0000}"/>
    <cellStyle name="40% - Accent6 4 2 8 2 2 2" xfId="38741" xr:uid="{00000000-0005-0000-0000-00002B7E0000}"/>
    <cellStyle name="40% - Accent6 4 2 8 2 3" xfId="28827" xr:uid="{00000000-0005-0000-0000-00002C7E0000}"/>
    <cellStyle name="40% - Accent6 4 2 8 3" xfId="13952" xr:uid="{00000000-0005-0000-0000-00002D7E0000}"/>
    <cellStyle name="40% - Accent6 4 2 8 3 2" xfId="33784" xr:uid="{00000000-0005-0000-0000-00002E7E0000}"/>
    <cellStyle name="40% - Accent6 4 2 8 4" xfId="23870" xr:uid="{00000000-0005-0000-0000-00002F7E0000}"/>
    <cellStyle name="40% - Accent6 4 2 9" xfId="4596" xr:uid="{00000000-0005-0000-0000-0000307E0000}"/>
    <cellStyle name="40% - Accent6 4 2 9 2" xfId="9553" xr:uid="{00000000-0005-0000-0000-0000317E0000}"/>
    <cellStyle name="40% - Accent6 4 2 9 2 2" xfId="19467" xr:uid="{00000000-0005-0000-0000-0000327E0000}"/>
    <cellStyle name="40% - Accent6 4 2 9 2 2 2" xfId="39299" xr:uid="{00000000-0005-0000-0000-0000337E0000}"/>
    <cellStyle name="40% - Accent6 4 2 9 2 3" xfId="29385" xr:uid="{00000000-0005-0000-0000-0000347E0000}"/>
    <cellStyle name="40% - Accent6 4 2 9 3" xfId="14510" xr:uid="{00000000-0005-0000-0000-0000357E0000}"/>
    <cellStyle name="40% - Accent6 4 2 9 3 2" xfId="34342" xr:uid="{00000000-0005-0000-0000-0000367E0000}"/>
    <cellStyle name="40% - Accent6 4 2 9 4" xfId="24428" xr:uid="{00000000-0005-0000-0000-0000377E0000}"/>
    <cellStyle name="40% - Accent6 4 3" xfId="246" xr:uid="{00000000-0005-0000-0000-0000387E0000}"/>
    <cellStyle name="40% - Accent6 4 3 10" xfId="10184" xr:uid="{00000000-0005-0000-0000-0000397E0000}"/>
    <cellStyle name="40% - Accent6 4 3 10 2" xfId="30016" xr:uid="{00000000-0005-0000-0000-00003A7E0000}"/>
    <cellStyle name="40% - Accent6 4 3 11" xfId="20102" xr:uid="{00000000-0005-0000-0000-00003B7E0000}"/>
    <cellStyle name="40% - Accent6 4 3 2" xfId="528" xr:uid="{00000000-0005-0000-0000-00003C7E0000}"/>
    <cellStyle name="40% - Accent6 4 3 2 10" xfId="20381" xr:uid="{00000000-0005-0000-0000-00003D7E0000}"/>
    <cellStyle name="40% - Accent6 4 3 2 2" xfId="1797" xr:uid="{00000000-0005-0000-0000-00003E7E0000}"/>
    <cellStyle name="40% - Accent6 4 3 2 2 2" xfId="3810" xr:uid="{00000000-0005-0000-0000-00003F7E0000}"/>
    <cellStyle name="40% - Accent6 4 3 2 2 2 2" xfId="8767" xr:uid="{00000000-0005-0000-0000-0000407E0000}"/>
    <cellStyle name="40% - Accent6 4 3 2 2 2 2 2" xfId="18681" xr:uid="{00000000-0005-0000-0000-0000417E0000}"/>
    <cellStyle name="40% - Accent6 4 3 2 2 2 2 2 2" xfId="38513" xr:uid="{00000000-0005-0000-0000-0000427E0000}"/>
    <cellStyle name="40% - Accent6 4 3 2 2 2 2 3" xfId="28599" xr:uid="{00000000-0005-0000-0000-0000437E0000}"/>
    <cellStyle name="40% - Accent6 4 3 2 2 2 3" xfId="13724" xr:uid="{00000000-0005-0000-0000-0000447E0000}"/>
    <cellStyle name="40% - Accent6 4 3 2 2 2 3 2" xfId="33556" xr:uid="{00000000-0005-0000-0000-0000457E0000}"/>
    <cellStyle name="40% - Accent6 4 3 2 2 2 4" xfId="23642" xr:uid="{00000000-0005-0000-0000-0000467E0000}"/>
    <cellStyle name="40% - Accent6 4 3 2 2 3" xfId="6765" xr:uid="{00000000-0005-0000-0000-0000477E0000}"/>
    <cellStyle name="40% - Accent6 4 3 2 2 3 2" xfId="16679" xr:uid="{00000000-0005-0000-0000-0000487E0000}"/>
    <cellStyle name="40% - Accent6 4 3 2 2 3 2 2" xfId="36511" xr:uid="{00000000-0005-0000-0000-0000497E0000}"/>
    <cellStyle name="40% - Accent6 4 3 2 2 3 3" xfId="26597" xr:uid="{00000000-0005-0000-0000-00004A7E0000}"/>
    <cellStyle name="40% - Accent6 4 3 2 2 4" xfId="11722" xr:uid="{00000000-0005-0000-0000-00004B7E0000}"/>
    <cellStyle name="40% - Accent6 4 3 2 2 4 2" xfId="31554" xr:uid="{00000000-0005-0000-0000-00004C7E0000}"/>
    <cellStyle name="40% - Accent6 4 3 2 2 5" xfId="21640" xr:uid="{00000000-0005-0000-0000-00004D7E0000}"/>
    <cellStyle name="40% - Accent6 4 3 2 3" xfId="3110" xr:uid="{00000000-0005-0000-0000-00004E7E0000}"/>
    <cellStyle name="40% - Accent6 4 3 2 3 2" xfId="8067" xr:uid="{00000000-0005-0000-0000-00004F7E0000}"/>
    <cellStyle name="40% - Accent6 4 3 2 3 2 2" xfId="17981" xr:uid="{00000000-0005-0000-0000-0000507E0000}"/>
    <cellStyle name="40% - Accent6 4 3 2 3 2 2 2" xfId="37813" xr:uid="{00000000-0005-0000-0000-0000517E0000}"/>
    <cellStyle name="40% - Accent6 4 3 2 3 2 3" xfId="27899" xr:uid="{00000000-0005-0000-0000-0000527E0000}"/>
    <cellStyle name="40% - Accent6 4 3 2 3 3" xfId="13024" xr:uid="{00000000-0005-0000-0000-0000537E0000}"/>
    <cellStyle name="40% - Accent6 4 3 2 3 3 2" xfId="32856" xr:uid="{00000000-0005-0000-0000-0000547E0000}"/>
    <cellStyle name="40% - Accent6 4 3 2 3 4" xfId="22942" xr:uid="{00000000-0005-0000-0000-0000557E0000}"/>
    <cellStyle name="40% - Accent6 4 3 2 4" xfId="2520" xr:uid="{00000000-0005-0000-0000-0000567E0000}"/>
    <cellStyle name="40% - Accent6 4 3 2 4 2" xfId="7487" xr:uid="{00000000-0005-0000-0000-0000577E0000}"/>
    <cellStyle name="40% - Accent6 4 3 2 4 2 2" xfId="17401" xr:uid="{00000000-0005-0000-0000-0000587E0000}"/>
    <cellStyle name="40% - Accent6 4 3 2 4 2 2 2" xfId="37233" xr:uid="{00000000-0005-0000-0000-0000597E0000}"/>
    <cellStyle name="40% - Accent6 4 3 2 4 2 3" xfId="27319" xr:uid="{00000000-0005-0000-0000-00005A7E0000}"/>
    <cellStyle name="40% - Accent6 4 3 2 4 3" xfId="12444" xr:uid="{00000000-0005-0000-0000-00005B7E0000}"/>
    <cellStyle name="40% - Accent6 4 3 2 4 3 2" xfId="32276" xr:uid="{00000000-0005-0000-0000-00005C7E0000}"/>
    <cellStyle name="40% - Accent6 4 3 2 4 4" xfId="22362" xr:uid="{00000000-0005-0000-0000-00005D7E0000}"/>
    <cellStyle name="40% - Accent6 4 3 2 5" xfId="1089" xr:uid="{00000000-0005-0000-0000-00005E7E0000}"/>
    <cellStyle name="40% - Accent6 4 3 2 5 2" xfId="6065" xr:uid="{00000000-0005-0000-0000-00005F7E0000}"/>
    <cellStyle name="40% - Accent6 4 3 2 5 2 2" xfId="15979" xr:uid="{00000000-0005-0000-0000-0000607E0000}"/>
    <cellStyle name="40% - Accent6 4 3 2 5 2 2 2" xfId="35811" xr:uid="{00000000-0005-0000-0000-0000617E0000}"/>
    <cellStyle name="40% - Accent6 4 3 2 5 2 3" xfId="25897" xr:uid="{00000000-0005-0000-0000-0000627E0000}"/>
    <cellStyle name="40% - Accent6 4 3 2 5 3" xfId="11022" xr:uid="{00000000-0005-0000-0000-0000637E0000}"/>
    <cellStyle name="40% - Accent6 4 3 2 5 3 2" xfId="30854" xr:uid="{00000000-0005-0000-0000-0000647E0000}"/>
    <cellStyle name="40% - Accent6 4 3 2 5 4" xfId="20940" xr:uid="{00000000-0005-0000-0000-0000657E0000}"/>
    <cellStyle name="40% - Accent6 4 3 2 6" xfId="4390" xr:uid="{00000000-0005-0000-0000-0000667E0000}"/>
    <cellStyle name="40% - Accent6 4 3 2 6 2" xfId="9347" xr:uid="{00000000-0005-0000-0000-0000677E0000}"/>
    <cellStyle name="40% - Accent6 4 3 2 6 2 2" xfId="19261" xr:uid="{00000000-0005-0000-0000-0000687E0000}"/>
    <cellStyle name="40% - Accent6 4 3 2 6 2 2 2" xfId="39093" xr:uid="{00000000-0005-0000-0000-0000697E0000}"/>
    <cellStyle name="40% - Accent6 4 3 2 6 2 3" xfId="29179" xr:uid="{00000000-0005-0000-0000-00006A7E0000}"/>
    <cellStyle name="40% - Accent6 4 3 2 6 3" xfId="14304" xr:uid="{00000000-0005-0000-0000-00006B7E0000}"/>
    <cellStyle name="40% - Accent6 4 3 2 6 3 2" xfId="34136" xr:uid="{00000000-0005-0000-0000-00006C7E0000}"/>
    <cellStyle name="40% - Accent6 4 3 2 6 4" xfId="24222" xr:uid="{00000000-0005-0000-0000-00006D7E0000}"/>
    <cellStyle name="40% - Accent6 4 3 2 7" xfId="4948" xr:uid="{00000000-0005-0000-0000-00006E7E0000}"/>
    <cellStyle name="40% - Accent6 4 3 2 7 2" xfId="9905" xr:uid="{00000000-0005-0000-0000-00006F7E0000}"/>
    <cellStyle name="40% - Accent6 4 3 2 7 2 2" xfId="19819" xr:uid="{00000000-0005-0000-0000-0000707E0000}"/>
    <cellStyle name="40% - Accent6 4 3 2 7 2 2 2" xfId="39651" xr:uid="{00000000-0005-0000-0000-0000717E0000}"/>
    <cellStyle name="40% - Accent6 4 3 2 7 2 3" xfId="29737" xr:uid="{00000000-0005-0000-0000-0000727E0000}"/>
    <cellStyle name="40% - Accent6 4 3 2 7 3" xfId="14862" xr:uid="{00000000-0005-0000-0000-0000737E0000}"/>
    <cellStyle name="40% - Accent6 4 3 2 7 3 2" xfId="34694" xr:uid="{00000000-0005-0000-0000-0000747E0000}"/>
    <cellStyle name="40% - Accent6 4 3 2 7 4" xfId="24780" xr:uid="{00000000-0005-0000-0000-0000757E0000}"/>
    <cellStyle name="40% - Accent6 4 3 2 8" xfId="5506" xr:uid="{00000000-0005-0000-0000-0000767E0000}"/>
    <cellStyle name="40% - Accent6 4 3 2 8 2" xfId="15420" xr:uid="{00000000-0005-0000-0000-0000777E0000}"/>
    <cellStyle name="40% - Accent6 4 3 2 8 2 2" xfId="35252" xr:uid="{00000000-0005-0000-0000-0000787E0000}"/>
    <cellStyle name="40% - Accent6 4 3 2 8 3" xfId="25338" xr:uid="{00000000-0005-0000-0000-0000797E0000}"/>
    <cellStyle name="40% - Accent6 4 3 2 9" xfId="10463" xr:uid="{00000000-0005-0000-0000-00007A7E0000}"/>
    <cellStyle name="40% - Accent6 4 3 2 9 2" xfId="30295" xr:uid="{00000000-0005-0000-0000-00007B7E0000}"/>
    <cellStyle name="40% - Accent6 4 3 3" xfId="1438" xr:uid="{00000000-0005-0000-0000-00007C7E0000}"/>
    <cellStyle name="40% - Accent6 4 3 3 2" xfId="3451" xr:uid="{00000000-0005-0000-0000-00007D7E0000}"/>
    <cellStyle name="40% - Accent6 4 3 3 2 2" xfId="8408" xr:uid="{00000000-0005-0000-0000-00007E7E0000}"/>
    <cellStyle name="40% - Accent6 4 3 3 2 2 2" xfId="18322" xr:uid="{00000000-0005-0000-0000-00007F7E0000}"/>
    <cellStyle name="40% - Accent6 4 3 3 2 2 2 2" xfId="38154" xr:uid="{00000000-0005-0000-0000-0000807E0000}"/>
    <cellStyle name="40% - Accent6 4 3 3 2 2 3" xfId="28240" xr:uid="{00000000-0005-0000-0000-0000817E0000}"/>
    <cellStyle name="40% - Accent6 4 3 3 2 3" xfId="13365" xr:uid="{00000000-0005-0000-0000-0000827E0000}"/>
    <cellStyle name="40% - Accent6 4 3 3 2 3 2" xfId="33197" xr:uid="{00000000-0005-0000-0000-0000837E0000}"/>
    <cellStyle name="40% - Accent6 4 3 3 2 4" xfId="23283" xr:uid="{00000000-0005-0000-0000-0000847E0000}"/>
    <cellStyle name="40% - Accent6 4 3 3 3" xfId="6406" xr:uid="{00000000-0005-0000-0000-0000857E0000}"/>
    <cellStyle name="40% - Accent6 4 3 3 3 2" xfId="16320" xr:uid="{00000000-0005-0000-0000-0000867E0000}"/>
    <cellStyle name="40% - Accent6 4 3 3 3 2 2" xfId="36152" xr:uid="{00000000-0005-0000-0000-0000877E0000}"/>
    <cellStyle name="40% - Accent6 4 3 3 3 3" xfId="26238" xr:uid="{00000000-0005-0000-0000-0000887E0000}"/>
    <cellStyle name="40% - Accent6 4 3 3 4" xfId="11363" xr:uid="{00000000-0005-0000-0000-0000897E0000}"/>
    <cellStyle name="40% - Accent6 4 3 3 4 2" xfId="31195" xr:uid="{00000000-0005-0000-0000-00008A7E0000}"/>
    <cellStyle name="40% - Accent6 4 3 3 5" xfId="21281" xr:uid="{00000000-0005-0000-0000-00008B7E0000}"/>
    <cellStyle name="40% - Accent6 4 3 4" xfId="2829" xr:uid="{00000000-0005-0000-0000-00008C7E0000}"/>
    <cellStyle name="40% - Accent6 4 3 4 2" xfId="7788" xr:uid="{00000000-0005-0000-0000-00008D7E0000}"/>
    <cellStyle name="40% - Accent6 4 3 4 2 2" xfId="17702" xr:uid="{00000000-0005-0000-0000-00008E7E0000}"/>
    <cellStyle name="40% - Accent6 4 3 4 2 2 2" xfId="37534" xr:uid="{00000000-0005-0000-0000-00008F7E0000}"/>
    <cellStyle name="40% - Accent6 4 3 4 2 3" xfId="27620" xr:uid="{00000000-0005-0000-0000-0000907E0000}"/>
    <cellStyle name="40% - Accent6 4 3 4 3" xfId="12745" xr:uid="{00000000-0005-0000-0000-0000917E0000}"/>
    <cellStyle name="40% - Accent6 4 3 4 3 2" xfId="32577" xr:uid="{00000000-0005-0000-0000-0000927E0000}"/>
    <cellStyle name="40% - Accent6 4 3 4 4" xfId="22663" xr:uid="{00000000-0005-0000-0000-0000937E0000}"/>
    <cellStyle name="40% - Accent6 4 3 5" xfId="2161" xr:uid="{00000000-0005-0000-0000-0000947E0000}"/>
    <cellStyle name="40% - Accent6 4 3 5 2" xfId="7128" xr:uid="{00000000-0005-0000-0000-0000957E0000}"/>
    <cellStyle name="40% - Accent6 4 3 5 2 2" xfId="17042" xr:uid="{00000000-0005-0000-0000-0000967E0000}"/>
    <cellStyle name="40% - Accent6 4 3 5 2 2 2" xfId="36874" xr:uid="{00000000-0005-0000-0000-0000977E0000}"/>
    <cellStyle name="40% - Accent6 4 3 5 2 3" xfId="26960" xr:uid="{00000000-0005-0000-0000-0000987E0000}"/>
    <cellStyle name="40% - Accent6 4 3 5 3" xfId="12085" xr:uid="{00000000-0005-0000-0000-0000997E0000}"/>
    <cellStyle name="40% - Accent6 4 3 5 3 2" xfId="31917" xr:uid="{00000000-0005-0000-0000-00009A7E0000}"/>
    <cellStyle name="40% - Accent6 4 3 5 4" xfId="22003" xr:uid="{00000000-0005-0000-0000-00009B7E0000}"/>
    <cellStyle name="40% - Accent6 4 3 6" xfId="809" xr:uid="{00000000-0005-0000-0000-00009C7E0000}"/>
    <cellStyle name="40% - Accent6 4 3 6 2" xfId="5786" xr:uid="{00000000-0005-0000-0000-00009D7E0000}"/>
    <cellStyle name="40% - Accent6 4 3 6 2 2" xfId="15700" xr:uid="{00000000-0005-0000-0000-00009E7E0000}"/>
    <cellStyle name="40% - Accent6 4 3 6 2 2 2" xfId="35532" xr:uid="{00000000-0005-0000-0000-00009F7E0000}"/>
    <cellStyle name="40% - Accent6 4 3 6 2 3" xfId="25618" xr:uid="{00000000-0005-0000-0000-0000A07E0000}"/>
    <cellStyle name="40% - Accent6 4 3 6 3" xfId="10743" xr:uid="{00000000-0005-0000-0000-0000A17E0000}"/>
    <cellStyle name="40% - Accent6 4 3 6 3 2" xfId="30575" xr:uid="{00000000-0005-0000-0000-0000A27E0000}"/>
    <cellStyle name="40% - Accent6 4 3 6 4" xfId="20661" xr:uid="{00000000-0005-0000-0000-0000A37E0000}"/>
    <cellStyle name="40% - Accent6 4 3 7" xfId="4111" xr:uid="{00000000-0005-0000-0000-0000A47E0000}"/>
    <cellStyle name="40% - Accent6 4 3 7 2" xfId="9068" xr:uid="{00000000-0005-0000-0000-0000A57E0000}"/>
    <cellStyle name="40% - Accent6 4 3 7 2 2" xfId="18982" xr:uid="{00000000-0005-0000-0000-0000A67E0000}"/>
    <cellStyle name="40% - Accent6 4 3 7 2 2 2" xfId="38814" xr:uid="{00000000-0005-0000-0000-0000A77E0000}"/>
    <cellStyle name="40% - Accent6 4 3 7 2 3" xfId="28900" xr:uid="{00000000-0005-0000-0000-0000A87E0000}"/>
    <cellStyle name="40% - Accent6 4 3 7 3" xfId="14025" xr:uid="{00000000-0005-0000-0000-0000A97E0000}"/>
    <cellStyle name="40% - Accent6 4 3 7 3 2" xfId="33857" xr:uid="{00000000-0005-0000-0000-0000AA7E0000}"/>
    <cellStyle name="40% - Accent6 4 3 7 4" xfId="23943" xr:uid="{00000000-0005-0000-0000-0000AB7E0000}"/>
    <cellStyle name="40% - Accent6 4 3 8" xfId="4669" xr:uid="{00000000-0005-0000-0000-0000AC7E0000}"/>
    <cellStyle name="40% - Accent6 4 3 8 2" xfId="9626" xr:uid="{00000000-0005-0000-0000-0000AD7E0000}"/>
    <cellStyle name="40% - Accent6 4 3 8 2 2" xfId="19540" xr:uid="{00000000-0005-0000-0000-0000AE7E0000}"/>
    <cellStyle name="40% - Accent6 4 3 8 2 2 2" xfId="39372" xr:uid="{00000000-0005-0000-0000-0000AF7E0000}"/>
    <cellStyle name="40% - Accent6 4 3 8 2 3" xfId="29458" xr:uid="{00000000-0005-0000-0000-0000B07E0000}"/>
    <cellStyle name="40% - Accent6 4 3 8 3" xfId="14583" xr:uid="{00000000-0005-0000-0000-0000B17E0000}"/>
    <cellStyle name="40% - Accent6 4 3 8 3 2" xfId="34415" xr:uid="{00000000-0005-0000-0000-0000B27E0000}"/>
    <cellStyle name="40% - Accent6 4 3 8 4" xfId="24501" xr:uid="{00000000-0005-0000-0000-0000B37E0000}"/>
    <cellStyle name="40% - Accent6 4 3 9" xfId="5227" xr:uid="{00000000-0005-0000-0000-0000B47E0000}"/>
    <cellStyle name="40% - Accent6 4 3 9 2" xfId="15141" xr:uid="{00000000-0005-0000-0000-0000B57E0000}"/>
    <cellStyle name="40% - Accent6 4 3 9 2 2" xfId="34973" xr:uid="{00000000-0005-0000-0000-0000B67E0000}"/>
    <cellStyle name="40% - Accent6 4 3 9 3" xfId="25059" xr:uid="{00000000-0005-0000-0000-0000B77E0000}"/>
    <cellStyle name="40% - Accent6 4 4" xfId="389" xr:uid="{00000000-0005-0000-0000-0000B87E0000}"/>
    <cellStyle name="40% - Accent6 4 4 10" xfId="20242" xr:uid="{00000000-0005-0000-0000-0000B97E0000}"/>
    <cellStyle name="40% - Accent6 4 4 2" xfId="1617" xr:uid="{00000000-0005-0000-0000-0000BA7E0000}"/>
    <cellStyle name="40% - Accent6 4 4 2 2" xfId="3630" xr:uid="{00000000-0005-0000-0000-0000BB7E0000}"/>
    <cellStyle name="40% - Accent6 4 4 2 2 2" xfId="8587" xr:uid="{00000000-0005-0000-0000-0000BC7E0000}"/>
    <cellStyle name="40% - Accent6 4 4 2 2 2 2" xfId="18501" xr:uid="{00000000-0005-0000-0000-0000BD7E0000}"/>
    <cellStyle name="40% - Accent6 4 4 2 2 2 2 2" xfId="38333" xr:uid="{00000000-0005-0000-0000-0000BE7E0000}"/>
    <cellStyle name="40% - Accent6 4 4 2 2 2 3" xfId="28419" xr:uid="{00000000-0005-0000-0000-0000BF7E0000}"/>
    <cellStyle name="40% - Accent6 4 4 2 2 3" xfId="13544" xr:uid="{00000000-0005-0000-0000-0000C07E0000}"/>
    <cellStyle name="40% - Accent6 4 4 2 2 3 2" xfId="33376" xr:uid="{00000000-0005-0000-0000-0000C17E0000}"/>
    <cellStyle name="40% - Accent6 4 4 2 2 4" xfId="23462" xr:uid="{00000000-0005-0000-0000-0000C27E0000}"/>
    <cellStyle name="40% - Accent6 4 4 2 3" xfId="6585" xr:uid="{00000000-0005-0000-0000-0000C37E0000}"/>
    <cellStyle name="40% - Accent6 4 4 2 3 2" xfId="16499" xr:uid="{00000000-0005-0000-0000-0000C47E0000}"/>
    <cellStyle name="40% - Accent6 4 4 2 3 2 2" xfId="36331" xr:uid="{00000000-0005-0000-0000-0000C57E0000}"/>
    <cellStyle name="40% - Accent6 4 4 2 3 3" xfId="26417" xr:uid="{00000000-0005-0000-0000-0000C67E0000}"/>
    <cellStyle name="40% - Accent6 4 4 2 4" xfId="11542" xr:uid="{00000000-0005-0000-0000-0000C77E0000}"/>
    <cellStyle name="40% - Accent6 4 4 2 4 2" xfId="31374" xr:uid="{00000000-0005-0000-0000-0000C87E0000}"/>
    <cellStyle name="40% - Accent6 4 4 2 5" xfId="21460" xr:uid="{00000000-0005-0000-0000-0000C97E0000}"/>
    <cellStyle name="40% - Accent6 4 4 3" xfId="2971" xr:uid="{00000000-0005-0000-0000-0000CA7E0000}"/>
    <cellStyle name="40% - Accent6 4 4 3 2" xfId="7928" xr:uid="{00000000-0005-0000-0000-0000CB7E0000}"/>
    <cellStyle name="40% - Accent6 4 4 3 2 2" xfId="17842" xr:uid="{00000000-0005-0000-0000-0000CC7E0000}"/>
    <cellStyle name="40% - Accent6 4 4 3 2 2 2" xfId="37674" xr:uid="{00000000-0005-0000-0000-0000CD7E0000}"/>
    <cellStyle name="40% - Accent6 4 4 3 2 3" xfId="27760" xr:uid="{00000000-0005-0000-0000-0000CE7E0000}"/>
    <cellStyle name="40% - Accent6 4 4 3 3" xfId="12885" xr:uid="{00000000-0005-0000-0000-0000CF7E0000}"/>
    <cellStyle name="40% - Accent6 4 4 3 3 2" xfId="32717" xr:uid="{00000000-0005-0000-0000-0000D07E0000}"/>
    <cellStyle name="40% - Accent6 4 4 3 4" xfId="22803" xr:uid="{00000000-0005-0000-0000-0000D17E0000}"/>
    <cellStyle name="40% - Accent6 4 4 4" xfId="2340" xr:uid="{00000000-0005-0000-0000-0000D27E0000}"/>
    <cellStyle name="40% - Accent6 4 4 4 2" xfId="7307" xr:uid="{00000000-0005-0000-0000-0000D37E0000}"/>
    <cellStyle name="40% - Accent6 4 4 4 2 2" xfId="17221" xr:uid="{00000000-0005-0000-0000-0000D47E0000}"/>
    <cellStyle name="40% - Accent6 4 4 4 2 2 2" xfId="37053" xr:uid="{00000000-0005-0000-0000-0000D57E0000}"/>
    <cellStyle name="40% - Accent6 4 4 4 2 3" xfId="27139" xr:uid="{00000000-0005-0000-0000-0000D67E0000}"/>
    <cellStyle name="40% - Accent6 4 4 4 3" xfId="12264" xr:uid="{00000000-0005-0000-0000-0000D77E0000}"/>
    <cellStyle name="40% - Accent6 4 4 4 3 2" xfId="32096" xr:uid="{00000000-0005-0000-0000-0000D87E0000}"/>
    <cellStyle name="40% - Accent6 4 4 4 4" xfId="22182" xr:uid="{00000000-0005-0000-0000-0000D97E0000}"/>
    <cellStyle name="40% - Accent6 4 4 5" xfId="950" xr:uid="{00000000-0005-0000-0000-0000DA7E0000}"/>
    <cellStyle name="40% - Accent6 4 4 5 2" xfId="5926" xr:uid="{00000000-0005-0000-0000-0000DB7E0000}"/>
    <cellStyle name="40% - Accent6 4 4 5 2 2" xfId="15840" xr:uid="{00000000-0005-0000-0000-0000DC7E0000}"/>
    <cellStyle name="40% - Accent6 4 4 5 2 2 2" xfId="35672" xr:uid="{00000000-0005-0000-0000-0000DD7E0000}"/>
    <cellStyle name="40% - Accent6 4 4 5 2 3" xfId="25758" xr:uid="{00000000-0005-0000-0000-0000DE7E0000}"/>
    <cellStyle name="40% - Accent6 4 4 5 3" xfId="10883" xr:uid="{00000000-0005-0000-0000-0000DF7E0000}"/>
    <cellStyle name="40% - Accent6 4 4 5 3 2" xfId="30715" xr:uid="{00000000-0005-0000-0000-0000E07E0000}"/>
    <cellStyle name="40% - Accent6 4 4 5 4" xfId="20801" xr:uid="{00000000-0005-0000-0000-0000E17E0000}"/>
    <cellStyle name="40% - Accent6 4 4 6" xfId="4251" xr:uid="{00000000-0005-0000-0000-0000E27E0000}"/>
    <cellStyle name="40% - Accent6 4 4 6 2" xfId="9208" xr:uid="{00000000-0005-0000-0000-0000E37E0000}"/>
    <cellStyle name="40% - Accent6 4 4 6 2 2" xfId="19122" xr:uid="{00000000-0005-0000-0000-0000E47E0000}"/>
    <cellStyle name="40% - Accent6 4 4 6 2 2 2" xfId="38954" xr:uid="{00000000-0005-0000-0000-0000E57E0000}"/>
    <cellStyle name="40% - Accent6 4 4 6 2 3" xfId="29040" xr:uid="{00000000-0005-0000-0000-0000E67E0000}"/>
    <cellStyle name="40% - Accent6 4 4 6 3" xfId="14165" xr:uid="{00000000-0005-0000-0000-0000E77E0000}"/>
    <cellStyle name="40% - Accent6 4 4 6 3 2" xfId="33997" xr:uid="{00000000-0005-0000-0000-0000E87E0000}"/>
    <cellStyle name="40% - Accent6 4 4 6 4" xfId="24083" xr:uid="{00000000-0005-0000-0000-0000E97E0000}"/>
    <cellStyle name="40% - Accent6 4 4 7" xfId="4809" xr:uid="{00000000-0005-0000-0000-0000EA7E0000}"/>
    <cellStyle name="40% - Accent6 4 4 7 2" xfId="9766" xr:uid="{00000000-0005-0000-0000-0000EB7E0000}"/>
    <cellStyle name="40% - Accent6 4 4 7 2 2" xfId="19680" xr:uid="{00000000-0005-0000-0000-0000EC7E0000}"/>
    <cellStyle name="40% - Accent6 4 4 7 2 2 2" xfId="39512" xr:uid="{00000000-0005-0000-0000-0000ED7E0000}"/>
    <cellStyle name="40% - Accent6 4 4 7 2 3" xfId="29598" xr:uid="{00000000-0005-0000-0000-0000EE7E0000}"/>
    <cellStyle name="40% - Accent6 4 4 7 3" xfId="14723" xr:uid="{00000000-0005-0000-0000-0000EF7E0000}"/>
    <cellStyle name="40% - Accent6 4 4 7 3 2" xfId="34555" xr:uid="{00000000-0005-0000-0000-0000F07E0000}"/>
    <cellStyle name="40% - Accent6 4 4 7 4" xfId="24641" xr:uid="{00000000-0005-0000-0000-0000F17E0000}"/>
    <cellStyle name="40% - Accent6 4 4 8" xfId="5367" xr:uid="{00000000-0005-0000-0000-0000F27E0000}"/>
    <cellStyle name="40% - Accent6 4 4 8 2" xfId="15281" xr:uid="{00000000-0005-0000-0000-0000F37E0000}"/>
    <cellStyle name="40% - Accent6 4 4 8 2 2" xfId="35113" xr:uid="{00000000-0005-0000-0000-0000F47E0000}"/>
    <cellStyle name="40% - Accent6 4 4 8 3" xfId="25199" xr:uid="{00000000-0005-0000-0000-0000F57E0000}"/>
    <cellStyle name="40% - Accent6 4 4 9" xfId="10324" xr:uid="{00000000-0005-0000-0000-0000F67E0000}"/>
    <cellStyle name="40% - Accent6 4 4 9 2" xfId="30156" xr:uid="{00000000-0005-0000-0000-0000F77E0000}"/>
    <cellStyle name="40% - Accent6 4 5" xfId="1258" xr:uid="{00000000-0005-0000-0000-0000F87E0000}"/>
    <cellStyle name="40% - Accent6 4 5 2" xfId="3271" xr:uid="{00000000-0005-0000-0000-0000F97E0000}"/>
    <cellStyle name="40% - Accent6 4 5 2 2" xfId="8228" xr:uid="{00000000-0005-0000-0000-0000FA7E0000}"/>
    <cellStyle name="40% - Accent6 4 5 2 2 2" xfId="18142" xr:uid="{00000000-0005-0000-0000-0000FB7E0000}"/>
    <cellStyle name="40% - Accent6 4 5 2 2 2 2" xfId="37974" xr:uid="{00000000-0005-0000-0000-0000FC7E0000}"/>
    <cellStyle name="40% - Accent6 4 5 2 2 3" xfId="28060" xr:uid="{00000000-0005-0000-0000-0000FD7E0000}"/>
    <cellStyle name="40% - Accent6 4 5 2 3" xfId="13185" xr:uid="{00000000-0005-0000-0000-0000FE7E0000}"/>
    <cellStyle name="40% - Accent6 4 5 2 3 2" xfId="33017" xr:uid="{00000000-0005-0000-0000-0000FF7E0000}"/>
    <cellStyle name="40% - Accent6 4 5 2 4" xfId="23103" xr:uid="{00000000-0005-0000-0000-0000007F0000}"/>
    <cellStyle name="40% - Accent6 4 5 3" xfId="6226" xr:uid="{00000000-0005-0000-0000-0000017F0000}"/>
    <cellStyle name="40% - Accent6 4 5 3 2" xfId="16140" xr:uid="{00000000-0005-0000-0000-0000027F0000}"/>
    <cellStyle name="40% - Accent6 4 5 3 2 2" xfId="35972" xr:uid="{00000000-0005-0000-0000-0000037F0000}"/>
    <cellStyle name="40% - Accent6 4 5 3 3" xfId="26058" xr:uid="{00000000-0005-0000-0000-0000047F0000}"/>
    <cellStyle name="40% - Accent6 4 5 4" xfId="11183" xr:uid="{00000000-0005-0000-0000-0000057F0000}"/>
    <cellStyle name="40% - Accent6 4 5 4 2" xfId="31015" xr:uid="{00000000-0005-0000-0000-0000067F0000}"/>
    <cellStyle name="40% - Accent6 4 5 5" xfId="21101" xr:uid="{00000000-0005-0000-0000-0000077F0000}"/>
    <cellStyle name="40% - Accent6 4 6" xfId="2688" xr:uid="{00000000-0005-0000-0000-0000087F0000}"/>
    <cellStyle name="40% - Accent6 4 6 2" xfId="7649" xr:uid="{00000000-0005-0000-0000-0000097F0000}"/>
    <cellStyle name="40% - Accent6 4 6 2 2" xfId="17563" xr:uid="{00000000-0005-0000-0000-00000A7F0000}"/>
    <cellStyle name="40% - Accent6 4 6 2 2 2" xfId="37395" xr:uid="{00000000-0005-0000-0000-00000B7F0000}"/>
    <cellStyle name="40% - Accent6 4 6 2 3" xfId="27481" xr:uid="{00000000-0005-0000-0000-00000C7F0000}"/>
    <cellStyle name="40% - Accent6 4 6 3" xfId="12606" xr:uid="{00000000-0005-0000-0000-00000D7F0000}"/>
    <cellStyle name="40% - Accent6 4 6 3 2" xfId="32438" xr:uid="{00000000-0005-0000-0000-00000E7F0000}"/>
    <cellStyle name="40% - Accent6 4 6 4" xfId="22524" xr:uid="{00000000-0005-0000-0000-00000F7F0000}"/>
    <cellStyle name="40% - Accent6 4 7" xfId="1981" xr:uid="{00000000-0005-0000-0000-0000107F0000}"/>
    <cellStyle name="40% - Accent6 4 7 2" xfId="6948" xr:uid="{00000000-0005-0000-0000-0000117F0000}"/>
    <cellStyle name="40% - Accent6 4 7 2 2" xfId="16862" xr:uid="{00000000-0005-0000-0000-0000127F0000}"/>
    <cellStyle name="40% - Accent6 4 7 2 2 2" xfId="36694" xr:uid="{00000000-0005-0000-0000-0000137F0000}"/>
    <cellStyle name="40% - Accent6 4 7 2 3" xfId="26780" xr:uid="{00000000-0005-0000-0000-0000147F0000}"/>
    <cellStyle name="40% - Accent6 4 7 3" xfId="11905" xr:uid="{00000000-0005-0000-0000-0000157F0000}"/>
    <cellStyle name="40% - Accent6 4 7 3 2" xfId="31737" xr:uid="{00000000-0005-0000-0000-0000167F0000}"/>
    <cellStyle name="40% - Accent6 4 7 4" xfId="21823" xr:uid="{00000000-0005-0000-0000-0000177F0000}"/>
    <cellStyle name="40% - Accent6 4 8" xfId="670" xr:uid="{00000000-0005-0000-0000-0000187F0000}"/>
    <cellStyle name="40% - Accent6 4 8 2" xfId="5647" xr:uid="{00000000-0005-0000-0000-0000197F0000}"/>
    <cellStyle name="40% - Accent6 4 8 2 2" xfId="15561" xr:uid="{00000000-0005-0000-0000-00001A7F0000}"/>
    <cellStyle name="40% - Accent6 4 8 2 2 2" xfId="35393" xr:uid="{00000000-0005-0000-0000-00001B7F0000}"/>
    <cellStyle name="40% - Accent6 4 8 2 3" xfId="25479" xr:uid="{00000000-0005-0000-0000-00001C7F0000}"/>
    <cellStyle name="40% - Accent6 4 8 3" xfId="10604" xr:uid="{00000000-0005-0000-0000-00001D7F0000}"/>
    <cellStyle name="40% - Accent6 4 8 3 2" xfId="30436" xr:uid="{00000000-0005-0000-0000-00001E7F0000}"/>
    <cellStyle name="40% - Accent6 4 8 4" xfId="20522" xr:uid="{00000000-0005-0000-0000-00001F7F0000}"/>
    <cellStyle name="40% - Accent6 4 9" xfId="3972" xr:uid="{00000000-0005-0000-0000-0000207F0000}"/>
    <cellStyle name="40% - Accent6 4 9 2" xfId="8929" xr:uid="{00000000-0005-0000-0000-0000217F0000}"/>
    <cellStyle name="40% - Accent6 4 9 2 2" xfId="18843" xr:uid="{00000000-0005-0000-0000-0000227F0000}"/>
    <cellStyle name="40% - Accent6 4 9 2 2 2" xfId="38675" xr:uid="{00000000-0005-0000-0000-0000237F0000}"/>
    <cellStyle name="40% - Accent6 4 9 2 3" xfId="28761" xr:uid="{00000000-0005-0000-0000-0000247F0000}"/>
    <cellStyle name="40% - Accent6 4 9 3" xfId="13886" xr:uid="{00000000-0005-0000-0000-0000257F0000}"/>
    <cellStyle name="40% - Accent6 4 9 3 2" xfId="33718" xr:uid="{00000000-0005-0000-0000-0000267F0000}"/>
    <cellStyle name="40% - Accent6 4 9 4" xfId="23804" xr:uid="{00000000-0005-0000-0000-0000277F0000}"/>
    <cellStyle name="40% - Accent6 5" xfId="133" xr:uid="{00000000-0005-0000-0000-0000287F0000}"/>
    <cellStyle name="40% - Accent6 5 10" xfId="5115" xr:uid="{00000000-0005-0000-0000-0000297F0000}"/>
    <cellStyle name="40% - Accent6 5 10 2" xfId="15029" xr:uid="{00000000-0005-0000-0000-00002A7F0000}"/>
    <cellStyle name="40% - Accent6 5 10 2 2" xfId="34861" xr:uid="{00000000-0005-0000-0000-00002B7F0000}"/>
    <cellStyle name="40% - Accent6 5 10 3" xfId="24947" xr:uid="{00000000-0005-0000-0000-00002C7F0000}"/>
    <cellStyle name="40% - Accent6 5 11" xfId="10072" xr:uid="{00000000-0005-0000-0000-00002D7F0000}"/>
    <cellStyle name="40% - Accent6 5 11 2" xfId="29904" xr:uid="{00000000-0005-0000-0000-00002E7F0000}"/>
    <cellStyle name="40% - Accent6 5 12" xfId="19990" xr:uid="{00000000-0005-0000-0000-00002F7F0000}"/>
    <cellStyle name="40% - Accent6 5 2" xfId="273" xr:uid="{00000000-0005-0000-0000-0000307F0000}"/>
    <cellStyle name="40% - Accent6 5 2 10" xfId="10211" xr:uid="{00000000-0005-0000-0000-0000317F0000}"/>
    <cellStyle name="40% - Accent6 5 2 10 2" xfId="30043" xr:uid="{00000000-0005-0000-0000-0000327F0000}"/>
    <cellStyle name="40% - Accent6 5 2 11" xfId="20129" xr:uid="{00000000-0005-0000-0000-0000337F0000}"/>
    <cellStyle name="40% - Accent6 5 2 2" xfId="555" xr:uid="{00000000-0005-0000-0000-0000347F0000}"/>
    <cellStyle name="40% - Accent6 5 2 2 10" xfId="20408" xr:uid="{00000000-0005-0000-0000-0000357F0000}"/>
    <cellStyle name="40% - Accent6 5 2 2 2" xfId="1827" xr:uid="{00000000-0005-0000-0000-0000367F0000}"/>
    <cellStyle name="40% - Accent6 5 2 2 2 2" xfId="3840" xr:uid="{00000000-0005-0000-0000-0000377F0000}"/>
    <cellStyle name="40% - Accent6 5 2 2 2 2 2" xfId="8797" xr:uid="{00000000-0005-0000-0000-0000387F0000}"/>
    <cellStyle name="40% - Accent6 5 2 2 2 2 2 2" xfId="18711" xr:uid="{00000000-0005-0000-0000-0000397F0000}"/>
    <cellStyle name="40% - Accent6 5 2 2 2 2 2 2 2" xfId="38543" xr:uid="{00000000-0005-0000-0000-00003A7F0000}"/>
    <cellStyle name="40% - Accent6 5 2 2 2 2 2 3" xfId="28629" xr:uid="{00000000-0005-0000-0000-00003B7F0000}"/>
    <cellStyle name="40% - Accent6 5 2 2 2 2 3" xfId="13754" xr:uid="{00000000-0005-0000-0000-00003C7F0000}"/>
    <cellStyle name="40% - Accent6 5 2 2 2 2 3 2" xfId="33586" xr:uid="{00000000-0005-0000-0000-00003D7F0000}"/>
    <cellStyle name="40% - Accent6 5 2 2 2 2 4" xfId="23672" xr:uid="{00000000-0005-0000-0000-00003E7F0000}"/>
    <cellStyle name="40% - Accent6 5 2 2 2 3" xfId="6795" xr:uid="{00000000-0005-0000-0000-00003F7F0000}"/>
    <cellStyle name="40% - Accent6 5 2 2 2 3 2" xfId="16709" xr:uid="{00000000-0005-0000-0000-0000407F0000}"/>
    <cellStyle name="40% - Accent6 5 2 2 2 3 2 2" xfId="36541" xr:uid="{00000000-0005-0000-0000-0000417F0000}"/>
    <cellStyle name="40% - Accent6 5 2 2 2 3 3" xfId="26627" xr:uid="{00000000-0005-0000-0000-0000427F0000}"/>
    <cellStyle name="40% - Accent6 5 2 2 2 4" xfId="11752" xr:uid="{00000000-0005-0000-0000-0000437F0000}"/>
    <cellStyle name="40% - Accent6 5 2 2 2 4 2" xfId="31584" xr:uid="{00000000-0005-0000-0000-0000447F0000}"/>
    <cellStyle name="40% - Accent6 5 2 2 2 5" xfId="21670" xr:uid="{00000000-0005-0000-0000-0000457F0000}"/>
    <cellStyle name="40% - Accent6 5 2 2 3" xfId="3137" xr:uid="{00000000-0005-0000-0000-0000467F0000}"/>
    <cellStyle name="40% - Accent6 5 2 2 3 2" xfId="8094" xr:uid="{00000000-0005-0000-0000-0000477F0000}"/>
    <cellStyle name="40% - Accent6 5 2 2 3 2 2" xfId="18008" xr:uid="{00000000-0005-0000-0000-0000487F0000}"/>
    <cellStyle name="40% - Accent6 5 2 2 3 2 2 2" xfId="37840" xr:uid="{00000000-0005-0000-0000-0000497F0000}"/>
    <cellStyle name="40% - Accent6 5 2 2 3 2 3" xfId="27926" xr:uid="{00000000-0005-0000-0000-00004A7F0000}"/>
    <cellStyle name="40% - Accent6 5 2 2 3 3" xfId="13051" xr:uid="{00000000-0005-0000-0000-00004B7F0000}"/>
    <cellStyle name="40% - Accent6 5 2 2 3 3 2" xfId="32883" xr:uid="{00000000-0005-0000-0000-00004C7F0000}"/>
    <cellStyle name="40% - Accent6 5 2 2 3 4" xfId="22969" xr:uid="{00000000-0005-0000-0000-00004D7F0000}"/>
    <cellStyle name="40% - Accent6 5 2 2 4" xfId="2550" xr:uid="{00000000-0005-0000-0000-00004E7F0000}"/>
    <cellStyle name="40% - Accent6 5 2 2 4 2" xfId="7517" xr:uid="{00000000-0005-0000-0000-00004F7F0000}"/>
    <cellStyle name="40% - Accent6 5 2 2 4 2 2" xfId="17431" xr:uid="{00000000-0005-0000-0000-0000507F0000}"/>
    <cellStyle name="40% - Accent6 5 2 2 4 2 2 2" xfId="37263" xr:uid="{00000000-0005-0000-0000-0000517F0000}"/>
    <cellStyle name="40% - Accent6 5 2 2 4 2 3" xfId="27349" xr:uid="{00000000-0005-0000-0000-0000527F0000}"/>
    <cellStyle name="40% - Accent6 5 2 2 4 3" xfId="12474" xr:uid="{00000000-0005-0000-0000-0000537F0000}"/>
    <cellStyle name="40% - Accent6 5 2 2 4 3 2" xfId="32306" xr:uid="{00000000-0005-0000-0000-0000547F0000}"/>
    <cellStyle name="40% - Accent6 5 2 2 4 4" xfId="22392" xr:uid="{00000000-0005-0000-0000-0000557F0000}"/>
    <cellStyle name="40% - Accent6 5 2 2 5" xfId="1116" xr:uid="{00000000-0005-0000-0000-0000567F0000}"/>
    <cellStyle name="40% - Accent6 5 2 2 5 2" xfId="6092" xr:uid="{00000000-0005-0000-0000-0000577F0000}"/>
    <cellStyle name="40% - Accent6 5 2 2 5 2 2" xfId="16006" xr:uid="{00000000-0005-0000-0000-0000587F0000}"/>
    <cellStyle name="40% - Accent6 5 2 2 5 2 2 2" xfId="35838" xr:uid="{00000000-0005-0000-0000-0000597F0000}"/>
    <cellStyle name="40% - Accent6 5 2 2 5 2 3" xfId="25924" xr:uid="{00000000-0005-0000-0000-00005A7F0000}"/>
    <cellStyle name="40% - Accent6 5 2 2 5 3" xfId="11049" xr:uid="{00000000-0005-0000-0000-00005B7F0000}"/>
    <cellStyle name="40% - Accent6 5 2 2 5 3 2" xfId="30881" xr:uid="{00000000-0005-0000-0000-00005C7F0000}"/>
    <cellStyle name="40% - Accent6 5 2 2 5 4" xfId="20967" xr:uid="{00000000-0005-0000-0000-00005D7F0000}"/>
    <cellStyle name="40% - Accent6 5 2 2 6" xfId="4417" xr:uid="{00000000-0005-0000-0000-00005E7F0000}"/>
    <cellStyle name="40% - Accent6 5 2 2 6 2" xfId="9374" xr:uid="{00000000-0005-0000-0000-00005F7F0000}"/>
    <cellStyle name="40% - Accent6 5 2 2 6 2 2" xfId="19288" xr:uid="{00000000-0005-0000-0000-0000607F0000}"/>
    <cellStyle name="40% - Accent6 5 2 2 6 2 2 2" xfId="39120" xr:uid="{00000000-0005-0000-0000-0000617F0000}"/>
    <cellStyle name="40% - Accent6 5 2 2 6 2 3" xfId="29206" xr:uid="{00000000-0005-0000-0000-0000627F0000}"/>
    <cellStyle name="40% - Accent6 5 2 2 6 3" xfId="14331" xr:uid="{00000000-0005-0000-0000-0000637F0000}"/>
    <cellStyle name="40% - Accent6 5 2 2 6 3 2" xfId="34163" xr:uid="{00000000-0005-0000-0000-0000647F0000}"/>
    <cellStyle name="40% - Accent6 5 2 2 6 4" xfId="24249" xr:uid="{00000000-0005-0000-0000-0000657F0000}"/>
    <cellStyle name="40% - Accent6 5 2 2 7" xfId="4975" xr:uid="{00000000-0005-0000-0000-0000667F0000}"/>
    <cellStyle name="40% - Accent6 5 2 2 7 2" xfId="9932" xr:uid="{00000000-0005-0000-0000-0000677F0000}"/>
    <cellStyle name="40% - Accent6 5 2 2 7 2 2" xfId="19846" xr:uid="{00000000-0005-0000-0000-0000687F0000}"/>
    <cellStyle name="40% - Accent6 5 2 2 7 2 2 2" xfId="39678" xr:uid="{00000000-0005-0000-0000-0000697F0000}"/>
    <cellStyle name="40% - Accent6 5 2 2 7 2 3" xfId="29764" xr:uid="{00000000-0005-0000-0000-00006A7F0000}"/>
    <cellStyle name="40% - Accent6 5 2 2 7 3" xfId="14889" xr:uid="{00000000-0005-0000-0000-00006B7F0000}"/>
    <cellStyle name="40% - Accent6 5 2 2 7 3 2" xfId="34721" xr:uid="{00000000-0005-0000-0000-00006C7F0000}"/>
    <cellStyle name="40% - Accent6 5 2 2 7 4" xfId="24807" xr:uid="{00000000-0005-0000-0000-00006D7F0000}"/>
    <cellStyle name="40% - Accent6 5 2 2 8" xfId="5533" xr:uid="{00000000-0005-0000-0000-00006E7F0000}"/>
    <cellStyle name="40% - Accent6 5 2 2 8 2" xfId="15447" xr:uid="{00000000-0005-0000-0000-00006F7F0000}"/>
    <cellStyle name="40% - Accent6 5 2 2 8 2 2" xfId="35279" xr:uid="{00000000-0005-0000-0000-0000707F0000}"/>
    <cellStyle name="40% - Accent6 5 2 2 8 3" xfId="25365" xr:uid="{00000000-0005-0000-0000-0000717F0000}"/>
    <cellStyle name="40% - Accent6 5 2 2 9" xfId="10490" xr:uid="{00000000-0005-0000-0000-0000727F0000}"/>
    <cellStyle name="40% - Accent6 5 2 2 9 2" xfId="30322" xr:uid="{00000000-0005-0000-0000-0000737F0000}"/>
    <cellStyle name="40% - Accent6 5 2 3" xfId="1468" xr:uid="{00000000-0005-0000-0000-0000747F0000}"/>
    <cellStyle name="40% - Accent6 5 2 3 2" xfId="3481" xr:uid="{00000000-0005-0000-0000-0000757F0000}"/>
    <cellStyle name="40% - Accent6 5 2 3 2 2" xfId="8438" xr:uid="{00000000-0005-0000-0000-0000767F0000}"/>
    <cellStyle name="40% - Accent6 5 2 3 2 2 2" xfId="18352" xr:uid="{00000000-0005-0000-0000-0000777F0000}"/>
    <cellStyle name="40% - Accent6 5 2 3 2 2 2 2" xfId="38184" xr:uid="{00000000-0005-0000-0000-0000787F0000}"/>
    <cellStyle name="40% - Accent6 5 2 3 2 2 3" xfId="28270" xr:uid="{00000000-0005-0000-0000-0000797F0000}"/>
    <cellStyle name="40% - Accent6 5 2 3 2 3" xfId="13395" xr:uid="{00000000-0005-0000-0000-00007A7F0000}"/>
    <cellStyle name="40% - Accent6 5 2 3 2 3 2" xfId="33227" xr:uid="{00000000-0005-0000-0000-00007B7F0000}"/>
    <cellStyle name="40% - Accent6 5 2 3 2 4" xfId="23313" xr:uid="{00000000-0005-0000-0000-00007C7F0000}"/>
    <cellStyle name="40% - Accent6 5 2 3 3" xfId="6436" xr:uid="{00000000-0005-0000-0000-00007D7F0000}"/>
    <cellStyle name="40% - Accent6 5 2 3 3 2" xfId="16350" xr:uid="{00000000-0005-0000-0000-00007E7F0000}"/>
    <cellStyle name="40% - Accent6 5 2 3 3 2 2" xfId="36182" xr:uid="{00000000-0005-0000-0000-00007F7F0000}"/>
    <cellStyle name="40% - Accent6 5 2 3 3 3" xfId="26268" xr:uid="{00000000-0005-0000-0000-0000807F0000}"/>
    <cellStyle name="40% - Accent6 5 2 3 4" xfId="11393" xr:uid="{00000000-0005-0000-0000-0000817F0000}"/>
    <cellStyle name="40% - Accent6 5 2 3 4 2" xfId="31225" xr:uid="{00000000-0005-0000-0000-0000827F0000}"/>
    <cellStyle name="40% - Accent6 5 2 3 5" xfId="21311" xr:uid="{00000000-0005-0000-0000-0000837F0000}"/>
    <cellStyle name="40% - Accent6 5 2 4" xfId="2856" xr:uid="{00000000-0005-0000-0000-0000847F0000}"/>
    <cellStyle name="40% - Accent6 5 2 4 2" xfId="7815" xr:uid="{00000000-0005-0000-0000-0000857F0000}"/>
    <cellStyle name="40% - Accent6 5 2 4 2 2" xfId="17729" xr:uid="{00000000-0005-0000-0000-0000867F0000}"/>
    <cellStyle name="40% - Accent6 5 2 4 2 2 2" xfId="37561" xr:uid="{00000000-0005-0000-0000-0000877F0000}"/>
    <cellStyle name="40% - Accent6 5 2 4 2 3" xfId="27647" xr:uid="{00000000-0005-0000-0000-0000887F0000}"/>
    <cellStyle name="40% - Accent6 5 2 4 3" xfId="12772" xr:uid="{00000000-0005-0000-0000-0000897F0000}"/>
    <cellStyle name="40% - Accent6 5 2 4 3 2" xfId="32604" xr:uid="{00000000-0005-0000-0000-00008A7F0000}"/>
    <cellStyle name="40% - Accent6 5 2 4 4" xfId="22690" xr:uid="{00000000-0005-0000-0000-00008B7F0000}"/>
    <cellStyle name="40% - Accent6 5 2 5" xfId="2191" xr:uid="{00000000-0005-0000-0000-00008C7F0000}"/>
    <cellStyle name="40% - Accent6 5 2 5 2" xfId="7158" xr:uid="{00000000-0005-0000-0000-00008D7F0000}"/>
    <cellStyle name="40% - Accent6 5 2 5 2 2" xfId="17072" xr:uid="{00000000-0005-0000-0000-00008E7F0000}"/>
    <cellStyle name="40% - Accent6 5 2 5 2 2 2" xfId="36904" xr:uid="{00000000-0005-0000-0000-00008F7F0000}"/>
    <cellStyle name="40% - Accent6 5 2 5 2 3" xfId="26990" xr:uid="{00000000-0005-0000-0000-0000907F0000}"/>
    <cellStyle name="40% - Accent6 5 2 5 3" xfId="12115" xr:uid="{00000000-0005-0000-0000-0000917F0000}"/>
    <cellStyle name="40% - Accent6 5 2 5 3 2" xfId="31947" xr:uid="{00000000-0005-0000-0000-0000927F0000}"/>
    <cellStyle name="40% - Accent6 5 2 5 4" xfId="22033" xr:uid="{00000000-0005-0000-0000-0000937F0000}"/>
    <cellStyle name="40% - Accent6 5 2 6" xfId="836" xr:uid="{00000000-0005-0000-0000-0000947F0000}"/>
    <cellStyle name="40% - Accent6 5 2 6 2" xfId="5813" xr:uid="{00000000-0005-0000-0000-0000957F0000}"/>
    <cellStyle name="40% - Accent6 5 2 6 2 2" xfId="15727" xr:uid="{00000000-0005-0000-0000-0000967F0000}"/>
    <cellStyle name="40% - Accent6 5 2 6 2 2 2" xfId="35559" xr:uid="{00000000-0005-0000-0000-0000977F0000}"/>
    <cellStyle name="40% - Accent6 5 2 6 2 3" xfId="25645" xr:uid="{00000000-0005-0000-0000-0000987F0000}"/>
    <cellStyle name="40% - Accent6 5 2 6 3" xfId="10770" xr:uid="{00000000-0005-0000-0000-0000997F0000}"/>
    <cellStyle name="40% - Accent6 5 2 6 3 2" xfId="30602" xr:uid="{00000000-0005-0000-0000-00009A7F0000}"/>
    <cellStyle name="40% - Accent6 5 2 6 4" xfId="20688" xr:uid="{00000000-0005-0000-0000-00009B7F0000}"/>
    <cellStyle name="40% - Accent6 5 2 7" xfId="4138" xr:uid="{00000000-0005-0000-0000-00009C7F0000}"/>
    <cellStyle name="40% - Accent6 5 2 7 2" xfId="9095" xr:uid="{00000000-0005-0000-0000-00009D7F0000}"/>
    <cellStyle name="40% - Accent6 5 2 7 2 2" xfId="19009" xr:uid="{00000000-0005-0000-0000-00009E7F0000}"/>
    <cellStyle name="40% - Accent6 5 2 7 2 2 2" xfId="38841" xr:uid="{00000000-0005-0000-0000-00009F7F0000}"/>
    <cellStyle name="40% - Accent6 5 2 7 2 3" xfId="28927" xr:uid="{00000000-0005-0000-0000-0000A07F0000}"/>
    <cellStyle name="40% - Accent6 5 2 7 3" xfId="14052" xr:uid="{00000000-0005-0000-0000-0000A17F0000}"/>
    <cellStyle name="40% - Accent6 5 2 7 3 2" xfId="33884" xr:uid="{00000000-0005-0000-0000-0000A27F0000}"/>
    <cellStyle name="40% - Accent6 5 2 7 4" xfId="23970" xr:uid="{00000000-0005-0000-0000-0000A37F0000}"/>
    <cellStyle name="40% - Accent6 5 2 8" xfId="4696" xr:uid="{00000000-0005-0000-0000-0000A47F0000}"/>
    <cellStyle name="40% - Accent6 5 2 8 2" xfId="9653" xr:uid="{00000000-0005-0000-0000-0000A57F0000}"/>
    <cellStyle name="40% - Accent6 5 2 8 2 2" xfId="19567" xr:uid="{00000000-0005-0000-0000-0000A67F0000}"/>
    <cellStyle name="40% - Accent6 5 2 8 2 2 2" xfId="39399" xr:uid="{00000000-0005-0000-0000-0000A77F0000}"/>
    <cellStyle name="40% - Accent6 5 2 8 2 3" xfId="29485" xr:uid="{00000000-0005-0000-0000-0000A87F0000}"/>
    <cellStyle name="40% - Accent6 5 2 8 3" xfId="14610" xr:uid="{00000000-0005-0000-0000-0000A97F0000}"/>
    <cellStyle name="40% - Accent6 5 2 8 3 2" xfId="34442" xr:uid="{00000000-0005-0000-0000-0000AA7F0000}"/>
    <cellStyle name="40% - Accent6 5 2 8 4" xfId="24528" xr:uid="{00000000-0005-0000-0000-0000AB7F0000}"/>
    <cellStyle name="40% - Accent6 5 2 9" xfId="5254" xr:uid="{00000000-0005-0000-0000-0000AC7F0000}"/>
    <cellStyle name="40% - Accent6 5 2 9 2" xfId="15168" xr:uid="{00000000-0005-0000-0000-0000AD7F0000}"/>
    <cellStyle name="40% - Accent6 5 2 9 2 2" xfId="35000" xr:uid="{00000000-0005-0000-0000-0000AE7F0000}"/>
    <cellStyle name="40% - Accent6 5 2 9 3" xfId="25086" xr:uid="{00000000-0005-0000-0000-0000AF7F0000}"/>
    <cellStyle name="40% - Accent6 5 3" xfId="416" xr:uid="{00000000-0005-0000-0000-0000B07F0000}"/>
    <cellStyle name="40% - Accent6 5 3 10" xfId="20269" xr:uid="{00000000-0005-0000-0000-0000B17F0000}"/>
    <cellStyle name="40% - Accent6 5 3 2" xfId="1647" xr:uid="{00000000-0005-0000-0000-0000B27F0000}"/>
    <cellStyle name="40% - Accent6 5 3 2 2" xfId="3660" xr:uid="{00000000-0005-0000-0000-0000B37F0000}"/>
    <cellStyle name="40% - Accent6 5 3 2 2 2" xfId="8617" xr:uid="{00000000-0005-0000-0000-0000B47F0000}"/>
    <cellStyle name="40% - Accent6 5 3 2 2 2 2" xfId="18531" xr:uid="{00000000-0005-0000-0000-0000B57F0000}"/>
    <cellStyle name="40% - Accent6 5 3 2 2 2 2 2" xfId="38363" xr:uid="{00000000-0005-0000-0000-0000B67F0000}"/>
    <cellStyle name="40% - Accent6 5 3 2 2 2 3" xfId="28449" xr:uid="{00000000-0005-0000-0000-0000B77F0000}"/>
    <cellStyle name="40% - Accent6 5 3 2 2 3" xfId="13574" xr:uid="{00000000-0005-0000-0000-0000B87F0000}"/>
    <cellStyle name="40% - Accent6 5 3 2 2 3 2" xfId="33406" xr:uid="{00000000-0005-0000-0000-0000B97F0000}"/>
    <cellStyle name="40% - Accent6 5 3 2 2 4" xfId="23492" xr:uid="{00000000-0005-0000-0000-0000BA7F0000}"/>
    <cellStyle name="40% - Accent6 5 3 2 3" xfId="6615" xr:uid="{00000000-0005-0000-0000-0000BB7F0000}"/>
    <cellStyle name="40% - Accent6 5 3 2 3 2" xfId="16529" xr:uid="{00000000-0005-0000-0000-0000BC7F0000}"/>
    <cellStyle name="40% - Accent6 5 3 2 3 2 2" xfId="36361" xr:uid="{00000000-0005-0000-0000-0000BD7F0000}"/>
    <cellStyle name="40% - Accent6 5 3 2 3 3" xfId="26447" xr:uid="{00000000-0005-0000-0000-0000BE7F0000}"/>
    <cellStyle name="40% - Accent6 5 3 2 4" xfId="11572" xr:uid="{00000000-0005-0000-0000-0000BF7F0000}"/>
    <cellStyle name="40% - Accent6 5 3 2 4 2" xfId="31404" xr:uid="{00000000-0005-0000-0000-0000C07F0000}"/>
    <cellStyle name="40% - Accent6 5 3 2 5" xfId="21490" xr:uid="{00000000-0005-0000-0000-0000C17F0000}"/>
    <cellStyle name="40% - Accent6 5 3 3" xfId="2998" xr:uid="{00000000-0005-0000-0000-0000C27F0000}"/>
    <cellStyle name="40% - Accent6 5 3 3 2" xfId="7955" xr:uid="{00000000-0005-0000-0000-0000C37F0000}"/>
    <cellStyle name="40% - Accent6 5 3 3 2 2" xfId="17869" xr:uid="{00000000-0005-0000-0000-0000C47F0000}"/>
    <cellStyle name="40% - Accent6 5 3 3 2 2 2" xfId="37701" xr:uid="{00000000-0005-0000-0000-0000C57F0000}"/>
    <cellStyle name="40% - Accent6 5 3 3 2 3" xfId="27787" xr:uid="{00000000-0005-0000-0000-0000C67F0000}"/>
    <cellStyle name="40% - Accent6 5 3 3 3" xfId="12912" xr:uid="{00000000-0005-0000-0000-0000C77F0000}"/>
    <cellStyle name="40% - Accent6 5 3 3 3 2" xfId="32744" xr:uid="{00000000-0005-0000-0000-0000C87F0000}"/>
    <cellStyle name="40% - Accent6 5 3 3 4" xfId="22830" xr:uid="{00000000-0005-0000-0000-0000C97F0000}"/>
    <cellStyle name="40% - Accent6 5 3 4" xfId="2370" xr:uid="{00000000-0005-0000-0000-0000CA7F0000}"/>
    <cellStyle name="40% - Accent6 5 3 4 2" xfId="7337" xr:uid="{00000000-0005-0000-0000-0000CB7F0000}"/>
    <cellStyle name="40% - Accent6 5 3 4 2 2" xfId="17251" xr:uid="{00000000-0005-0000-0000-0000CC7F0000}"/>
    <cellStyle name="40% - Accent6 5 3 4 2 2 2" xfId="37083" xr:uid="{00000000-0005-0000-0000-0000CD7F0000}"/>
    <cellStyle name="40% - Accent6 5 3 4 2 3" xfId="27169" xr:uid="{00000000-0005-0000-0000-0000CE7F0000}"/>
    <cellStyle name="40% - Accent6 5 3 4 3" xfId="12294" xr:uid="{00000000-0005-0000-0000-0000CF7F0000}"/>
    <cellStyle name="40% - Accent6 5 3 4 3 2" xfId="32126" xr:uid="{00000000-0005-0000-0000-0000D07F0000}"/>
    <cellStyle name="40% - Accent6 5 3 4 4" xfId="22212" xr:uid="{00000000-0005-0000-0000-0000D17F0000}"/>
    <cellStyle name="40% - Accent6 5 3 5" xfId="977" xr:uid="{00000000-0005-0000-0000-0000D27F0000}"/>
    <cellStyle name="40% - Accent6 5 3 5 2" xfId="5953" xr:uid="{00000000-0005-0000-0000-0000D37F0000}"/>
    <cellStyle name="40% - Accent6 5 3 5 2 2" xfId="15867" xr:uid="{00000000-0005-0000-0000-0000D47F0000}"/>
    <cellStyle name="40% - Accent6 5 3 5 2 2 2" xfId="35699" xr:uid="{00000000-0005-0000-0000-0000D57F0000}"/>
    <cellStyle name="40% - Accent6 5 3 5 2 3" xfId="25785" xr:uid="{00000000-0005-0000-0000-0000D67F0000}"/>
    <cellStyle name="40% - Accent6 5 3 5 3" xfId="10910" xr:uid="{00000000-0005-0000-0000-0000D77F0000}"/>
    <cellStyle name="40% - Accent6 5 3 5 3 2" xfId="30742" xr:uid="{00000000-0005-0000-0000-0000D87F0000}"/>
    <cellStyle name="40% - Accent6 5 3 5 4" xfId="20828" xr:uid="{00000000-0005-0000-0000-0000D97F0000}"/>
    <cellStyle name="40% - Accent6 5 3 6" xfId="4278" xr:uid="{00000000-0005-0000-0000-0000DA7F0000}"/>
    <cellStyle name="40% - Accent6 5 3 6 2" xfId="9235" xr:uid="{00000000-0005-0000-0000-0000DB7F0000}"/>
    <cellStyle name="40% - Accent6 5 3 6 2 2" xfId="19149" xr:uid="{00000000-0005-0000-0000-0000DC7F0000}"/>
    <cellStyle name="40% - Accent6 5 3 6 2 2 2" xfId="38981" xr:uid="{00000000-0005-0000-0000-0000DD7F0000}"/>
    <cellStyle name="40% - Accent6 5 3 6 2 3" xfId="29067" xr:uid="{00000000-0005-0000-0000-0000DE7F0000}"/>
    <cellStyle name="40% - Accent6 5 3 6 3" xfId="14192" xr:uid="{00000000-0005-0000-0000-0000DF7F0000}"/>
    <cellStyle name="40% - Accent6 5 3 6 3 2" xfId="34024" xr:uid="{00000000-0005-0000-0000-0000E07F0000}"/>
    <cellStyle name="40% - Accent6 5 3 6 4" xfId="24110" xr:uid="{00000000-0005-0000-0000-0000E17F0000}"/>
    <cellStyle name="40% - Accent6 5 3 7" xfId="4836" xr:uid="{00000000-0005-0000-0000-0000E27F0000}"/>
    <cellStyle name="40% - Accent6 5 3 7 2" xfId="9793" xr:uid="{00000000-0005-0000-0000-0000E37F0000}"/>
    <cellStyle name="40% - Accent6 5 3 7 2 2" xfId="19707" xr:uid="{00000000-0005-0000-0000-0000E47F0000}"/>
    <cellStyle name="40% - Accent6 5 3 7 2 2 2" xfId="39539" xr:uid="{00000000-0005-0000-0000-0000E57F0000}"/>
    <cellStyle name="40% - Accent6 5 3 7 2 3" xfId="29625" xr:uid="{00000000-0005-0000-0000-0000E67F0000}"/>
    <cellStyle name="40% - Accent6 5 3 7 3" xfId="14750" xr:uid="{00000000-0005-0000-0000-0000E77F0000}"/>
    <cellStyle name="40% - Accent6 5 3 7 3 2" xfId="34582" xr:uid="{00000000-0005-0000-0000-0000E87F0000}"/>
    <cellStyle name="40% - Accent6 5 3 7 4" xfId="24668" xr:uid="{00000000-0005-0000-0000-0000E97F0000}"/>
    <cellStyle name="40% - Accent6 5 3 8" xfId="5394" xr:uid="{00000000-0005-0000-0000-0000EA7F0000}"/>
    <cellStyle name="40% - Accent6 5 3 8 2" xfId="15308" xr:uid="{00000000-0005-0000-0000-0000EB7F0000}"/>
    <cellStyle name="40% - Accent6 5 3 8 2 2" xfId="35140" xr:uid="{00000000-0005-0000-0000-0000EC7F0000}"/>
    <cellStyle name="40% - Accent6 5 3 8 3" xfId="25226" xr:uid="{00000000-0005-0000-0000-0000ED7F0000}"/>
    <cellStyle name="40% - Accent6 5 3 9" xfId="10351" xr:uid="{00000000-0005-0000-0000-0000EE7F0000}"/>
    <cellStyle name="40% - Accent6 5 3 9 2" xfId="30183" xr:uid="{00000000-0005-0000-0000-0000EF7F0000}"/>
    <cellStyle name="40% - Accent6 5 4" xfId="1288" xr:uid="{00000000-0005-0000-0000-0000F07F0000}"/>
    <cellStyle name="40% - Accent6 5 4 2" xfId="3301" xr:uid="{00000000-0005-0000-0000-0000F17F0000}"/>
    <cellStyle name="40% - Accent6 5 4 2 2" xfId="8258" xr:uid="{00000000-0005-0000-0000-0000F27F0000}"/>
    <cellStyle name="40% - Accent6 5 4 2 2 2" xfId="18172" xr:uid="{00000000-0005-0000-0000-0000F37F0000}"/>
    <cellStyle name="40% - Accent6 5 4 2 2 2 2" xfId="38004" xr:uid="{00000000-0005-0000-0000-0000F47F0000}"/>
    <cellStyle name="40% - Accent6 5 4 2 2 3" xfId="28090" xr:uid="{00000000-0005-0000-0000-0000F57F0000}"/>
    <cellStyle name="40% - Accent6 5 4 2 3" xfId="13215" xr:uid="{00000000-0005-0000-0000-0000F67F0000}"/>
    <cellStyle name="40% - Accent6 5 4 2 3 2" xfId="33047" xr:uid="{00000000-0005-0000-0000-0000F77F0000}"/>
    <cellStyle name="40% - Accent6 5 4 2 4" xfId="23133" xr:uid="{00000000-0005-0000-0000-0000F87F0000}"/>
    <cellStyle name="40% - Accent6 5 4 3" xfId="6256" xr:uid="{00000000-0005-0000-0000-0000F97F0000}"/>
    <cellStyle name="40% - Accent6 5 4 3 2" xfId="16170" xr:uid="{00000000-0005-0000-0000-0000FA7F0000}"/>
    <cellStyle name="40% - Accent6 5 4 3 2 2" xfId="36002" xr:uid="{00000000-0005-0000-0000-0000FB7F0000}"/>
    <cellStyle name="40% - Accent6 5 4 3 3" xfId="26088" xr:uid="{00000000-0005-0000-0000-0000FC7F0000}"/>
    <cellStyle name="40% - Accent6 5 4 4" xfId="11213" xr:uid="{00000000-0005-0000-0000-0000FD7F0000}"/>
    <cellStyle name="40% - Accent6 5 4 4 2" xfId="31045" xr:uid="{00000000-0005-0000-0000-0000FE7F0000}"/>
    <cellStyle name="40% - Accent6 5 4 5" xfId="21131" xr:uid="{00000000-0005-0000-0000-0000FF7F0000}"/>
    <cellStyle name="40% - Accent6 5 5" xfId="2716" xr:uid="{00000000-0005-0000-0000-000000800000}"/>
    <cellStyle name="40% - Accent6 5 5 2" xfId="7676" xr:uid="{00000000-0005-0000-0000-000001800000}"/>
    <cellStyle name="40% - Accent6 5 5 2 2" xfId="17590" xr:uid="{00000000-0005-0000-0000-000002800000}"/>
    <cellStyle name="40% - Accent6 5 5 2 2 2" xfId="37422" xr:uid="{00000000-0005-0000-0000-000003800000}"/>
    <cellStyle name="40% - Accent6 5 5 2 3" xfId="27508" xr:uid="{00000000-0005-0000-0000-000004800000}"/>
    <cellStyle name="40% - Accent6 5 5 3" xfId="12633" xr:uid="{00000000-0005-0000-0000-000005800000}"/>
    <cellStyle name="40% - Accent6 5 5 3 2" xfId="32465" xr:uid="{00000000-0005-0000-0000-000006800000}"/>
    <cellStyle name="40% - Accent6 5 5 4" xfId="22551" xr:uid="{00000000-0005-0000-0000-000007800000}"/>
    <cellStyle name="40% - Accent6 5 6" xfId="2011" xr:uid="{00000000-0005-0000-0000-000008800000}"/>
    <cellStyle name="40% - Accent6 5 6 2" xfId="6978" xr:uid="{00000000-0005-0000-0000-000009800000}"/>
    <cellStyle name="40% - Accent6 5 6 2 2" xfId="16892" xr:uid="{00000000-0005-0000-0000-00000A800000}"/>
    <cellStyle name="40% - Accent6 5 6 2 2 2" xfId="36724" xr:uid="{00000000-0005-0000-0000-00000B800000}"/>
    <cellStyle name="40% - Accent6 5 6 2 3" xfId="26810" xr:uid="{00000000-0005-0000-0000-00000C800000}"/>
    <cellStyle name="40% - Accent6 5 6 3" xfId="11935" xr:uid="{00000000-0005-0000-0000-00000D800000}"/>
    <cellStyle name="40% - Accent6 5 6 3 2" xfId="31767" xr:uid="{00000000-0005-0000-0000-00000E800000}"/>
    <cellStyle name="40% - Accent6 5 6 4" xfId="21853" xr:uid="{00000000-0005-0000-0000-00000F800000}"/>
    <cellStyle name="40% - Accent6 5 7" xfId="697" xr:uid="{00000000-0005-0000-0000-000010800000}"/>
    <cellStyle name="40% - Accent6 5 7 2" xfId="5674" xr:uid="{00000000-0005-0000-0000-000011800000}"/>
    <cellStyle name="40% - Accent6 5 7 2 2" xfId="15588" xr:uid="{00000000-0005-0000-0000-000012800000}"/>
    <cellStyle name="40% - Accent6 5 7 2 2 2" xfId="35420" xr:uid="{00000000-0005-0000-0000-000013800000}"/>
    <cellStyle name="40% - Accent6 5 7 2 3" xfId="25506" xr:uid="{00000000-0005-0000-0000-000014800000}"/>
    <cellStyle name="40% - Accent6 5 7 3" xfId="10631" xr:uid="{00000000-0005-0000-0000-000015800000}"/>
    <cellStyle name="40% - Accent6 5 7 3 2" xfId="30463" xr:uid="{00000000-0005-0000-0000-000016800000}"/>
    <cellStyle name="40% - Accent6 5 7 4" xfId="20549" xr:uid="{00000000-0005-0000-0000-000017800000}"/>
    <cellStyle name="40% - Accent6 5 8" xfId="3999" xr:uid="{00000000-0005-0000-0000-000018800000}"/>
    <cellStyle name="40% - Accent6 5 8 2" xfId="8956" xr:uid="{00000000-0005-0000-0000-000019800000}"/>
    <cellStyle name="40% - Accent6 5 8 2 2" xfId="18870" xr:uid="{00000000-0005-0000-0000-00001A800000}"/>
    <cellStyle name="40% - Accent6 5 8 2 2 2" xfId="38702" xr:uid="{00000000-0005-0000-0000-00001B800000}"/>
    <cellStyle name="40% - Accent6 5 8 2 3" xfId="28788" xr:uid="{00000000-0005-0000-0000-00001C800000}"/>
    <cellStyle name="40% - Accent6 5 8 3" xfId="13913" xr:uid="{00000000-0005-0000-0000-00001D800000}"/>
    <cellStyle name="40% - Accent6 5 8 3 2" xfId="33745" xr:uid="{00000000-0005-0000-0000-00001E800000}"/>
    <cellStyle name="40% - Accent6 5 8 4" xfId="23831" xr:uid="{00000000-0005-0000-0000-00001F800000}"/>
    <cellStyle name="40% - Accent6 5 9" xfId="4557" xr:uid="{00000000-0005-0000-0000-000020800000}"/>
    <cellStyle name="40% - Accent6 5 9 2" xfId="9514" xr:uid="{00000000-0005-0000-0000-000021800000}"/>
    <cellStyle name="40% - Accent6 5 9 2 2" xfId="19428" xr:uid="{00000000-0005-0000-0000-000022800000}"/>
    <cellStyle name="40% - Accent6 5 9 2 2 2" xfId="39260" xr:uid="{00000000-0005-0000-0000-000023800000}"/>
    <cellStyle name="40% - Accent6 5 9 2 3" xfId="29346" xr:uid="{00000000-0005-0000-0000-000024800000}"/>
    <cellStyle name="40% - Accent6 5 9 3" xfId="14471" xr:uid="{00000000-0005-0000-0000-000025800000}"/>
    <cellStyle name="40% - Accent6 5 9 3 2" xfId="34303" xr:uid="{00000000-0005-0000-0000-000026800000}"/>
    <cellStyle name="40% - Accent6 5 9 4" xfId="24389" xr:uid="{00000000-0005-0000-0000-000027800000}"/>
    <cellStyle name="40% - Accent6 6" xfId="207" xr:uid="{00000000-0005-0000-0000-000028800000}"/>
    <cellStyle name="40% - Accent6 6 10" xfId="10145" xr:uid="{00000000-0005-0000-0000-000029800000}"/>
    <cellStyle name="40% - Accent6 6 10 2" xfId="29977" xr:uid="{00000000-0005-0000-0000-00002A800000}"/>
    <cellStyle name="40% - Accent6 6 11" xfId="20063" xr:uid="{00000000-0005-0000-0000-00002B800000}"/>
    <cellStyle name="40% - Accent6 6 2" xfId="489" xr:uid="{00000000-0005-0000-0000-00002C800000}"/>
    <cellStyle name="40% - Accent6 6 2 10" xfId="20342" xr:uid="{00000000-0005-0000-0000-00002D800000}"/>
    <cellStyle name="40% - Accent6 6 2 2" xfId="1737" xr:uid="{00000000-0005-0000-0000-00002E800000}"/>
    <cellStyle name="40% - Accent6 6 2 2 2" xfId="3750" xr:uid="{00000000-0005-0000-0000-00002F800000}"/>
    <cellStyle name="40% - Accent6 6 2 2 2 2" xfId="8707" xr:uid="{00000000-0005-0000-0000-000030800000}"/>
    <cellStyle name="40% - Accent6 6 2 2 2 2 2" xfId="18621" xr:uid="{00000000-0005-0000-0000-000031800000}"/>
    <cellStyle name="40% - Accent6 6 2 2 2 2 2 2" xfId="38453" xr:uid="{00000000-0005-0000-0000-000032800000}"/>
    <cellStyle name="40% - Accent6 6 2 2 2 2 3" xfId="28539" xr:uid="{00000000-0005-0000-0000-000033800000}"/>
    <cellStyle name="40% - Accent6 6 2 2 2 3" xfId="13664" xr:uid="{00000000-0005-0000-0000-000034800000}"/>
    <cellStyle name="40% - Accent6 6 2 2 2 3 2" xfId="33496" xr:uid="{00000000-0005-0000-0000-000035800000}"/>
    <cellStyle name="40% - Accent6 6 2 2 2 4" xfId="23582" xr:uid="{00000000-0005-0000-0000-000036800000}"/>
    <cellStyle name="40% - Accent6 6 2 2 3" xfId="6705" xr:uid="{00000000-0005-0000-0000-000037800000}"/>
    <cellStyle name="40% - Accent6 6 2 2 3 2" xfId="16619" xr:uid="{00000000-0005-0000-0000-000038800000}"/>
    <cellStyle name="40% - Accent6 6 2 2 3 2 2" xfId="36451" xr:uid="{00000000-0005-0000-0000-000039800000}"/>
    <cellStyle name="40% - Accent6 6 2 2 3 3" xfId="26537" xr:uid="{00000000-0005-0000-0000-00003A800000}"/>
    <cellStyle name="40% - Accent6 6 2 2 4" xfId="11662" xr:uid="{00000000-0005-0000-0000-00003B800000}"/>
    <cellStyle name="40% - Accent6 6 2 2 4 2" xfId="31494" xr:uid="{00000000-0005-0000-0000-00003C800000}"/>
    <cellStyle name="40% - Accent6 6 2 2 5" xfId="21580" xr:uid="{00000000-0005-0000-0000-00003D800000}"/>
    <cellStyle name="40% - Accent6 6 2 3" xfId="3071" xr:uid="{00000000-0005-0000-0000-00003E800000}"/>
    <cellStyle name="40% - Accent6 6 2 3 2" xfId="8028" xr:uid="{00000000-0005-0000-0000-00003F800000}"/>
    <cellStyle name="40% - Accent6 6 2 3 2 2" xfId="17942" xr:uid="{00000000-0005-0000-0000-000040800000}"/>
    <cellStyle name="40% - Accent6 6 2 3 2 2 2" xfId="37774" xr:uid="{00000000-0005-0000-0000-000041800000}"/>
    <cellStyle name="40% - Accent6 6 2 3 2 3" xfId="27860" xr:uid="{00000000-0005-0000-0000-000042800000}"/>
    <cellStyle name="40% - Accent6 6 2 3 3" xfId="12985" xr:uid="{00000000-0005-0000-0000-000043800000}"/>
    <cellStyle name="40% - Accent6 6 2 3 3 2" xfId="32817" xr:uid="{00000000-0005-0000-0000-000044800000}"/>
    <cellStyle name="40% - Accent6 6 2 3 4" xfId="22903" xr:uid="{00000000-0005-0000-0000-000045800000}"/>
    <cellStyle name="40% - Accent6 6 2 4" xfId="2460" xr:uid="{00000000-0005-0000-0000-000046800000}"/>
    <cellStyle name="40% - Accent6 6 2 4 2" xfId="7427" xr:uid="{00000000-0005-0000-0000-000047800000}"/>
    <cellStyle name="40% - Accent6 6 2 4 2 2" xfId="17341" xr:uid="{00000000-0005-0000-0000-000048800000}"/>
    <cellStyle name="40% - Accent6 6 2 4 2 2 2" xfId="37173" xr:uid="{00000000-0005-0000-0000-000049800000}"/>
    <cellStyle name="40% - Accent6 6 2 4 2 3" xfId="27259" xr:uid="{00000000-0005-0000-0000-00004A800000}"/>
    <cellStyle name="40% - Accent6 6 2 4 3" xfId="12384" xr:uid="{00000000-0005-0000-0000-00004B800000}"/>
    <cellStyle name="40% - Accent6 6 2 4 3 2" xfId="32216" xr:uid="{00000000-0005-0000-0000-00004C800000}"/>
    <cellStyle name="40% - Accent6 6 2 4 4" xfId="22302" xr:uid="{00000000-0005-0000-0000-00004D800000}"/>
    <cellStyle name="40% - Accent6 6 2 5" xfId="1050" xr:uid="{00000000-0005-0000-0000-00004E800000}"/>
    <cellStyle name="40% - Accent6 6 2 5 2" xfId="6026" xr:uid="{00000000-0005-0000-0000-00004F800000}"/>
    <cellStyle name="40% - Accent6 6 2 5 2 2" xfId="15940" xr:uid="{00000000-0005-0000-0000-000050800000}"/>
    <cellStyle name="40% - Accent6 6 2 5 2 2 2" xfId="35772" xr:uid="{00000000-0005-0000-0000-000051800000}"/>
    <cellStyle name="40% - Accent6 6 2 5 2 3" xfId="25858" xr:uid="{00000000-0005-0000-0000-000052800000}"/>
    <cellStyle name="40% - Accent6 6 2 5 3" xfId="10983" xr:uid="{00000000-0005-0000-0000-000053800000}"/>
    <cellStyle name="40% - Accent6 6 2 5 3 2" xfId="30815" xr:uid="{00000000-0005-0000-0000-000054800000}"/>
    <cellStyle name="40% - Accent6 6 2 5 4" xfId="20901" xr:uid="{00000000-0005-0000-0000-000055800000}"/>
    <cellStyle name="40% - Accent6 6 2 6" xfId="4351" xr:uid="{00000000-0005-0000-0000-000056800000}"/>
    <cellStyle name="40% - Accent6 6 2 6 2" xfId="9308" xr:uid="{00000000-0005-0000-0000-000057800000}"/>
    <cellStyle name="40% - Accent6 6 2 6 2 2" xfId="19222" xr:uid="{00000000-0005-0000-0000-000058800000}"/>
    <cellStyle name="40% - Accent6 6 2 6 2 2 2" xfId="39054" xr:uid="{00000000-0005-0000-0000-000059800000}"/>
    <cellStyle name="40% - Accent6 6 2 6 2 3" xfId="29140" xr:uid="{00000000-0005-0000-0000-00005A800000}"/>
    <cellStyle name="40% - Accent6 6 2 6 3" xfId="14265" xr:uid="{00000000-0005-0000-0000-00005B800000}"/>
    <cellStyle name="40% - Accent6 6 2 6 3 2" xfId="34097" xr:uid="{00000000-0005-0000-0000-00005C800000}"/>
    <cellStyle name="40% - Accent6 6 2 6 4" xfId="24183" xr:uid="{00000000-0005-0000-0000-00005D800000}"/>
    <cellStyle name="40% - Accent6 6 2 7" xfId="4909" xr:uid="{00000000-0005-0000-0000-00005E800000}"/>
    <cellStyle name="40% - Accent6 6 2 7 2" xfId="9866" xr:uid="{00000000-0005-0000-0000-00005F800000}"/>
    <cellStyle name="40% - Accent6 6 2 7 2 2" xfId="19780" xr:uid="{00000000-0005-0000-0000-000060800000}"/>
    <cellStyle name="40% - Accent6 6 2 7 2 2 2" xfId="39612" xr:uid="{00000000-0005-0000-0000-000061800000}"/>
    <cellStyle name="40% - Accent6 6 2 7 2 3" xfId="29698" xr:uid="{00000000-0005-0000-0000-000062800000}"/>
    <cellStyle name="40% - Accent6 6 2 7 3" xfId="14823" xr:uid="{00000000-0005-0000-0000-000063800000}"/>
    <cellStyle name="40% - Accent6 6 2 7 3 2" xfId="34655" xr:uid="{00000000-0005-0000-0000-000064800000}"/>
    <cellStyle name="40% - Accent6 6 2 7 4" xfId="24741" xr:uid="{00000000-0005-0000-0000-000065800000}"/>
    <cellStyle name="40% - Accent6 6 2 8" xfId="5467" xr:uid="{00000000-0005-0000-0000-000066800000}"/>
    <cellStyle name="40% - Accent6 6 2 8 2" xfId="15381" xr:uid="{00000000-0005-0000-0000-000067800000}"/>
    <cellStyle name="40% - Accent6 6 2 8 2 2" xfId="35213" xr:uid="{00000000-0005-0000-0000-000068800000}"/>
    <cellStyle name="40% - Accent6 6 2 8 3" xfId="25299" xr:uid="{00000000-0005-0000-0000-000069800000}"/>
    <cellStyle name="40% - Accent6 6 2 9" xfId="10424" xr:uid="{00000000-0005-0000-0000-00006A800000}"/>
    <cellStyle name="40% - Accent6 6 2 9 2" xfId="30256" xr:uid="{00000000-0005-0000-0000-00006B800000}"/>
    <cellStyle name="40% - Accent6 6 3" xfId="1378" xr:uid="{00000000-0005-0000-0000-00006C800000}"/>
    <cellStyle name="40% - Accent6 6 3 2" xfId="3391" xr:uid="{00000000-0005-0000-0000-00006D800000}"/>
    <cellStyle name="40% - Accent6 6 3 2 2" xfId="8348" xr:uid="{00000000-0005-0000-0000-00006E800000}"/>
    <cellStyle name="40% - Accent6 6 3 2 2 2" xfId="18262" xr:uid="{00000000-0005-0000-0000-00006F800000}"/>
    <cellStyle name="40% - Accent6 6 3 2 2 2 2" xfId="38094" xr:uid="{00000000-0005-0000-0000-000070800000}"/>
    <cellStyle name="40% - Accent6 6 3 2 2 3" xfId="28180" xr:uid="{00000000-0005-0000-0000-000071800000}"/>
    <cellStyle name="40% - Accent6 6 3 2 3" xfId="13305" xr:uid="{00000000-0005-0000-0000-000072800000}"/>
    <cellStyle name="40% - Accent6 6 3 2 3 2" xfId="33137" xr:uid="{00000000-0005-0000-0000-000073800000}"/>
    <cellStyle name="40% - Accent6 6 3 2 4" xfId="23223" xr:uid="{00000000-0005-0000-0000-000074800000}"/>
    <cellStyle name="40% - Accent6 6 3 3" xfId="6346" xr:uid="{00000000-0005-0000-0000-000075800000}"/>
    <cellStyle name="40% - Accent6 6 3 3 2" xfId="16260" xr:uid="{00000000-0005-0000-0000-000076800000}"/>
    <cellStyle name="40% - Accent6 6 3 3 2 2" xfId="36092" xr:uid="{00000000-0005-0000-0000-000077800000}"/>
    <cellStyle name="40% - Accent6 6 3 3 3" xfId="26178" xr:uid="{00000000-0005-0000-0000-000078800000}"/>
    <cellStyle name="40% - Accent6 6 3 4" xfId="11303" xr:uid="{00000000-0005-0000-0000-000079800000}"/>
    <cellStyle name="40% - Accent6 6 3 4 2" xfId="31135" xr:uid="{00000000-0005-0000-0000-00007A800000}"/>
    <cellStyle name="40% - Accent6 6 3 5" xfId="21221" xr:uid="{00000000-0005-0000-0000-00007B800000}"/>
    <cellStyle name="40% - Accent6 6 4" xfId="2790" xr:uid="{00000000-0005-0000-0000-00007C800000}"/>
    <cellStyle name="40% - Accent6 6 4 2" xfId="7749" xr:uid="{00000000-0005-0000-0000-00007D800000}"/>
    <cellStyle name="40% - Accent6 6 4 2 2" xfId="17663" xr:uid="{00000000-0005-0000-0000-00007E800000}"/>
    <cellStyle name="40% - Accent6 6 4 2 2 2" xfId="37495" xr:uid="{00000000-0005-0000-0000-00007F800000}"/>
    <cellStyle name="40% - Accent6 6 4 2 3" xfId="27581" xr:uid="{00000000-0005-0000-0000-000080800000}"/>
    <cellStyle name="40% - Accent6 6 4 3" xfId="12706" xr:uid="{00000000-0005-0000-0000-000081800000}"/>
    <cellStyle name="40% - Accent6 6 4 3 2" xfId="32538" xr:uid="{00000000-0005-0000-0000-000082800000}"/>
    <cellStyle name="40% - Accent6 6 4 4" xfId="22624" xr:uid="{00000000-0005-0000-0000-000083800000}"/>
    <cellStyle name="40% - Accent6 6 5" xfId="2101" xr:uid="{00000000-0005-0000-0000-000084800000}"/>
    <cellStyle name="40% - Accent6 6 5 2" xfId="7068" xr:uid="{00000000-0005-0000-0000-000085800000}"/>
    <cellStyle name="40% - Accent6 6 5 2 2" xfId="16982" xr:uid="{00000000-0005-0000-0000-000086800000}"/>
    <cellStyle name="40% - Accent6 6 5 2 2 2" xfId="36814" xr:uid="{00000000-0005-0000-0000-000087800000}"/>
    <cellStyle name="40% - Accent6 6 5 2 3" xfId="26900" xr:uid="{00000000-0005-0000-0000-000088800000}"/>
    <cellStyle name="40% - Accent6 6 5 3" xfId="12025" xr:uid="{00000000-0005-0000-0000-000089800000}"/>
    <cellStyle name="40% - Accent6 6 5 3 2" xfId="31857" xr:uid="{00000000-0005-0000-0000-00008A800000}"/>
    <cellStyle name="40% - Accent6 6 5 4" xfId="21943" xr:uid="{00000000-0005-0000-0000-00008B800000}"/>
    <cellStyle name="40% - Accent6 6 6" xfId="770" xr:uid="{00000000-0005-0000-0000-00008C800000}"/>
    <cellStyle name="40% - Accent6 6 6 2" xfId="5747" xr:uid="{00000000-0005-0000-0000-00008D800000}"/>
    <cellStyle name="40% - Accent6 6 6 2 2" xfId="15661" xr:uid="{00000000-0005-0000-0000-00008E800000}"/>
    <cellStyle name="40% - Accent6 6 6 2 2 2" xfId="35493" xr:uid="{00000000-0005-0000-0000-00008F800000}"/>
    <cellStyle name="40% - Accent6 6 6 2 3" xfId="25579" xr:uid="{00000000-0005-0000-0000-000090800000}"/>
    <cellStyle name="40% - Accent6 6 6 3" xfId="10704" xr:uid="{00000000-0005-0000-0000-000091800000}"/>
    <cellStyle name="40% - Accent6 6 6 3 2" xfId="30536" xr:uid="{00000000-0005-0000-0000-000092800000}"/>
    <cellStyle name="40% - Accent6 6 6 4" xfId="20622" xr:uid="{00000000-0005-0000-0000-000093800000}"/>
    <cellStyle name="40% - Accent6 6 7" xfId="4072" xr:uid="{00000000-0005-0000-0000-000094800000}"/>
    <cellStyle name="40% - Accent6 6 7 2" xfId="9029" xr:uid="{00000000-0005-0000-0000-000095800000}"/>
    <cellStyle name="40% - Accent6 6 7 2 2" xfId="18943" xr:uid="{00000000-0005-0000-0000-000096800000}"/>
    <cellStyle name="40% - Accent6 6 7 2 2 2" xfId="38775" xr:uid="{00000000-0005-0000-0000-000097800000}"/>
    <cellStyle name="40% - Accent6 6 7 2 3" xfId="28861" xr:uid="{00000000-0005-0000-0000-000098800000}"/>
    <cellStyle name="40% - Accent6 6 7 3" xfId="13986" xr:uid="{00000000-0005-0000-0000-000099800000}"/>
    <cellStyle name="40% - Accent6 6 7 3 2" xfId="33818" xr:uid="{00000000-0005-0000-0000-00009A800000}"/>
    <cellStyle name="40% - Accent6 6 7 4" xfId="23904" xr:uid="{00000000-0005-0000-0000-00009B800000}"/>
    <cellStyle name="40% - Accent6 6 8" xfId="4630" xr:uid="{00000000-0005-0000-0000-00009C800000}"/>
    <cellStyle name="40% - Accent6 6 8 2" xfId="9587" xr:uid="{00000000-0005-0000-0000-00009D800000}"/>
    <cellStyle name="40% - Accent6 6 8 2 2" xfId="19501" xr:uid="{00000000-0005-0000-0000-00009E800000}"/>
    <cellStyle name="40% - Accent6 6 8 2 2 2" xfId="39333" xr:uid="{00000000-0005-0000-0000-00009F800000}"/>
    <cellStyle name="40% - Accent6 6 8 2 3" xfId="29419" xr:uid="{00000000-0005-0000-0000-0000A0800000}"/>
    <cellStyle name="40% - Accent6 6 8 3" xfId="14544" xr:uid="{00000000-0005-0000-0000-0000A1800000}"/>
    <cellStyle name="40% - Accent6 6 8 3 2" xfId="34376" xr:uid="{00000000-0005-0000-0000-0000A2800000}"/>
    <cellStyle name="40% - Accent6 6 8 4" xfId="24462" xr:uid="{00000000-0005-0000-0000-0000A3800000}"/>
    <cellStyle name="40% - Accent6 6 9" xfId="5188" xr:uid="{00000000-0005-0000-0000-0000A4800000}"/>
    <cellStyle name="40% - Accent6 6 9 2" xfId="15102" xr:uid="{00000000-0005-0000-0000-0000A5800000}"/>
    <cellStyle name="40% - Accent6 6 9 2 2" xfId="34934" xr:uid="{00000000-0005-0000-0000-0000A6800000}"/>
    <cellStyle name="40% - Accent6 6 9 3" xfId="25020" xr:uid="{00000000-0005-0000-0000-0000A7800000}"/>
    <cellStyle name="40% - Accent6 7" xfId="350" xr:uid="{00000000-0005-0000-0000-0000A8800000}"/>
    <cellStyle name="40% - Accent6 7 10" xfId="20203" xr:uid="{00000000-0005-0000-0000-0000A9800000}"/>
    <cellStyle name="40% - Accent6 7 2" xfId="1557" xr:uid="{00000000-0005-0000-0000-0000AA800000}"/>
    <cellStyle name="40% - Accent6 7 2 2" xfId="3570" xr:uid="{00000000-0005-0000-0000-0000AB800000}"/>
    <cellStyle name="40% - Accent6 7 2 2 2" xfId="8527" xr:uid="{00000000-0005-0000-0000-0000AC800000}"/>
    <cellStyle name="40% - Accent6 7 2 2 2 2" xfId="18441" xr:uid="{00000000-0005-0000-0000-0000AD800000}"/>
    <cellStyle name="40% - Accent6 7 2 2 2 2 2" xfId="38273" xr:uid="{00000000-0005-0000-0000-0000AE800000}"/>
    <cellStyle name="40% - Accent6 7 2 2 2 3" xfId="28359" xr:uid="{00000000-0005-0000-0000-0000AF800000}"/>
    <cellStyle name="40% - Accent6 7 2 2 3" xfId="13484" xr:uid="{00000000-0005-0000-0000-0000B0800000}"/>
    <cellStyle name="40% - Accent6 7 2 2 3 2" xfId="33316" xr:uid="{00000000-0005-0000-0000-0000B1800000}"/>
    <cellStyle name="40% - Accent6 7 2 2 4" xfId="23402" xr:uid="{00000000-0005-0000-0000-0000B2800000}"/>
    <cellStyle name="40% - Accent6 7 2 3" xfId="6525" xr:uid="{00000000-0005-0000-0000-0000B3800000}"/>
    <cellStyle name="40% - Accent6 7 2 3 2" xfId="16439" xr:uid="{00000000-0005-0000-0000-0000B4800000}"/>
    <cellStyle name="40% - Accent6 7 2 3 2 2" xfId="36271" xr:uid="{00000000-0005-0000-0000-0000B5800000}"/>
    <cellStyle name="40% - Accent6 7 2 3 3" xfId="26357" xr:uid="{00000000-0005-0000-0000-0000B6800000}"/>
    <cellStyle name="40% - Accent6 7 2 4" xfId="11482" xr:uid="{00000000-0005-0000-0000-0000B7800000}"/>
    <cellStyle name="40% - Accent6 7 2 4 2" xfId="31314" xr:uid="{00000000-0005-0000-0000-0000B8800000}"/>
    <cellStyle name="40% - Accent6 7 2 5" xfId="21400" xr:uid="{00000000-0005-0000-0000-0000B9800000}"/>
    <cellStyle name="40% - Accent6 7 3" xfId="2932" xr:uid="{00000000-0005-0000-0000-0000BA800000}"/>
    <cellStyle name="40% - Accent6 7 3 2" xfId="7889" xr:uid="{00000000-0005-0000-0000-0000BB800000}"/>
    <cellStyle name="40% - Accent6 7 3 2 2" xfId="17803" xr:uid="{00000000-0005-0000-0000-0000BC800000}"/>
    <cellStyle name="40% - Accent6 7 3 2 2 2" xfId="37635" xr:uid="{00000000-0005-0000-0000-0000BD800000}"/>
    <cellStyle name="40% - Accent6 7 3 2 3" xfId="27721" xr:uid="{00000000-0005-0000-0000-0000BE800000}"/>
    <cellStyle name="40% - Accent6 7 3 3" xfId="12846" xr:uid="{00000000-0005-0000-0000-0000BF800000}"/>
    <cellStyle name="40% - Accent6 7 3 3 2" xfId="32678" xr:uid="{00000000-0005-0000-0000-0000C0800000}"/>
    <cellStyle name="40% - Accent6 7 3 4" xfId="22764" xr:uid="{00000000-0005-0000-0000-0000C1800000}"/>
    <cellStyle name="40% - Accent6 7 4" xfId="2280" xr:uid="{00000000-0005-0000-0000-0000C2800000}"/>
    <cellStyle name="40% - Accent6 7 4 2" xfId="7247" xr:uid="{00000000-0005-0000-0000-0000C3800000}"/>
    <cellStyle name="40% - Accent6 7 4 2 2" xfId="17161" xr:uid="{00000000-0005-0000-0000-0000C4800000}"/>
    <cellStyle name="40% - Accent6 7 4 2 2 2" xfId="36993" xr:uid="{00000000-0005-0000-0000-0000C5800000}"/>
    <cellStyle name="40% - Accent6 7 4 2 3" xfId="27079" xr:uid="{00000000-0005-0000-0000-0000C6800000}"/>
    <cellStyle name="40% - Accent6 7 4 3" xfId="12204" xr:uid="{00000000-0005-0000-0000-0000C7800000}"/>
    <cellStyle name="40% - Accent6 7 4 3 2" xfId="32036" xr:uid="{00000000-0005-0000-0000-0000C8800000}"/>
    <cellStyle name="40% - Accent6 7 4 4" xfId="22122" xr:uid="{00000000-0005-0000-0000-0000C9800000}"/>
    <cellStyle name="40% - Accent6 7 5" xfId="911" xr:uid="{00000000-0005-0000-0000-0000CA800000}"/>
    <cellStyle name="40% - Accent6 7 5 2" xfId="5887" xr:uid="{00000000-0005-0000-0000-0000CB800000}"/>
    <cellStyle name="40% - Accent6 7 5 2 2" xfId="15801" xr:uid="{00000000-0005-0000-0000-0000CC800000}"/>
    <cellStyle name="40% - Accent6 7 5 2 2 2" xfId="35633" xr:uid="{00000000-0005-0000-0000-0000CD800000}"/>
    <cellStyle name="40% - Accent6 7 5 2 3" xfId="25719" xr:uid="{00000000-0005-0000-0000-0000CE800000}"/>
    <cellStyle name="40% - Accent6 7 5 3" xfId="10844" xr:uid="{00000000-0005-0000-0000-0000CF800000}"/>
    <cellStyle name="40% - Accent6 7 5 3 2" xfId="30676" xr:uid="{00000000-0005-0000-0000-0000D0800000}"/>
    <cellStyle name="40% - Accent6 7 5 4" xfId="20762" xr:uid="{00000000-0005-0000-0000-0000D1800000}"/>
    <cellStyle name="40% - Accent6 7 6" xfId="4212" xr:uid="{00000000-0005-0000-0000-0000D2800000}"/>
    <cellStyle name="40% - Accent6 7 6 2" xfId="9169" xr:uid="{00000000-0005-0000-0000-0000D3800000}"/>
    <cellStyle name="40% - Accent6 7 6 2 2" xfId="19083" xr:uid="{00000000-0005-0000-0000-0000D4800000}"/>
    <cellStyle name="40% - Accent6 7 6 2 2 2" xfId="38915" xr:uid="{00000000-0005-0000-0000-0000D5800000}"/>
    <cellStyle name="40% - Accent6 7 6 2 3" xfId="29001" xr:uid="{00000000-0005-0000-0000-0000D6800000}"/>
    <cellStyle name="40% - Accent6 7 6 3" xfId="14126" xr:uid="{00000000-0005-0000-0000-0000D7800000}"/>
    <cellStyle name="40% - Accent6 7 6 3 2" xfId="33958" xr:uid="{00000000-0005-0000-0000-0000D8800000}"/>
    <cellStyle name="40% - Accent6 7 6 4" xfId="24044" xr:uid="{00000000-0005-0000-0000-0000D9800000}"/>
    <cellStyle name="40% - Accent6 7 7" xfId="4770" xr:uid="{00000000-0005-0000-0000-0000DA800000}"/>
    <cellStyle name="40% - Accent6 7 7 2" xfId="9727" xr:uid="{00000000-0005-0000-0000-0000DB800000}"/>
    <cellStyle name="40% - Accent6 7 7 2 2" xfId="19641" xr:uid="{00000000-0005-0000-0000-0000DC800000}"/>
    <cellStyle name="40% - Accent6 7 7 2 2 2" xfId="39473" xr:uid="{00000000-0005-0000-0000-0000DD800000}"/>
    <cellStyle name="40% - Accent6 7 7 2 3" xfId="29559" xr:uid="{00000000-0005-0000-0000-0000DE800000}"/>
    <cellStyle name="40% - Accent6 7 7 3" xfId="14684" xr:uid="{00000000-0005-0000-0000-0000DF800000}"/>
    <cellStyle name="40% - Accent6 7 7 3 2" xfId="34516" xr:uid="{00000000-0005-0000-0000-0000E0800000}"/>
    <cellStyle name="40% - Accent6 7 7 4" xfId="24602" xr:uid="{00000000-0005-0000-0000-0000E1800000}"/>
    <cellStyle name="40% - Accent6 7 8" xfId="5328" xr:uid="{00000000-0005-0000-0000-0000E2800000}"/>
    <cellStyle name="40% - Accent6 7 8 2" xfId="15242" xr:uid="{00000000-0005-0000-0000-0000E3800000}"/>
    <cellStyle name="40% - Accent6 7 8 2 2" xfId="35074" xr:uid="{00000000-0005-0000-0000-0000E4800000}"/>
    <cellStyle name="40% - Accent6 7 8 3" xfId="25160" xr:uid="{00000000-0005-0000-0000-0000E5800000}"/>
    <cellStyle name="40% - Accent6 7 9" xfId="10285" xr:uid="{00000000-0005-0000-0000-0000E6800000}"/>
    <cellStyle name="40% - Accent6 7 9 2" xfId="30117" xr:uid="{00000000-0005-0000-0000-0000E7800000}"/>
    <cellStyle name="40% - Accent6 8" xfId="1191" xr:uid="{00000000-0005-0000-0000-0000E8800000}"/>
    <cellStyle name="40% - Accent6 8 2" xfId="3211" xr:uid="{00000000-0005-0000-0000-0000E9800000}"/>
    <cellStyle name="40% - Accent6 8 2 2" xfId="8168" xr:uid="{00000000-0005-0000-0000-0000EA800000}"/>
    <cellStyle name="40% - Accent6 8 2 2 2" xfId="18082" xr:uid="{00000000-0005-0000-0000-0000EB800000}"/>
    <cellStyle name="40% - Accent6 8 2 2 2 2" xfId="37914" xr:uid="{00000000-0005-0000-0000-0000EC800000}"/>
    <cellStyle name="40% - Accent6 8 2 2 3" xfId="28000" xr:uid="{00000000-0005-0000-0000-0000ED800000}"/>
    <cellStyle name="40% - Accent6 8 2 3" xfId="13125" xr:uid="{00000000-0005-0000-0000-0000EE800000}"/>
    <cellStyle name="40% - Accent6 8 2 3 2" xfId="32957" xr:uid="{00000000-0005-0000-0000-0000EF800000}"/>
    <cellStyle name="40% - Accent6 8 2 4" xfId="23043" xr:uid="{00000000-0005-0000-0000-0000F0800000}"/>
    <cellStyle name="40% - Accent6 8 3" xfId="6166" xr:uid="{00000000-0005-0000-0000-0000F1800000}"/>
    <cellStyle name="40% - Accent6 8 3 2" xfId="16080" xr:uid="{00000000-0005-0000-0000-0000F2800000}"/>
    <cellStyle name="40% - Accent6 8 3 2 2" xfId="35912" xr:uid="{00000000-0005-0000-0000-0000F3800000}"/>
    <cellStyle name="40% - Accent6 8 3 3" xfId="25998" xr:uid="{00000000-0005-0000-0000-0000F4800000}"/>
    <cellStyle name="40% - Accent6 8 4" xfId="11123" xr:uid="{00000000-0005-0000-0000-0000F5800000}"/>
    <cellStyle name="40% - Accent6 8 4 2" xfId="30955" xr:uid="{00000000-0005-0000-0000-0000F6800000}"/>
    <cellStyle name="40% - Accent6 8 5" xfId="21041" xr:uid="{00000000-0005-0000-0000-0000F7800000}"/>
    <cellStyle name="40% - Accent6 9" xfId="2645" xr:uid="{00000000-0005-0000-0000-0000F8800000}"/>
    <cellStyle name="40% - Accent6 9 2" xfId="7610" xr:uid="{00000000-0005-0000-0000-0000F9800000}"/>
    <cellStyle name="40% - Accent6 9 2 2" xfId="17524" xr:uid="{00000000-0005-0000-0000-0000FA800000}"/>
    <cellStyle name="40% - Accent6 9 2 2 2" xfId="37356" xr:uid="{00000000-0005-0000-0000-0000FB800000}"/>
    <cellStyle name="40% - Accent6 9 2 3" xfId="27442" xr:uid="{00000000-0005-0000-0000-0000FC800000}"/>
    <cellStyle name="40% - Accent6 9 3" xfId="12567" xr:uid="{00000000-0005-0000-0000-0000FD800000}"/>
    <cellStyle name="40% - Accent6 9 3 2" xfId="32399" xr:uid="{00000000-0005-0000-0000-0000FE800000}"/>
    <cellStyle name="40% - Accent6 9 4" xfId="22485" xr:uid="{00000000-0005-0000-0000-0000FF800000}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Body: normal cell" xfId="64" xr:uid="{00000000-0005-0000-0000-00000D810000}"/>
    <cellStyle name="Calculation" xfId="13" builtinId="22" customBuiltin="1"/>
    <cellStyle name="Check Cell" xfId="15" builtinId="23" customBuiltin="1"/>
    <cellStyle name="Comma" xfId="1" builtinId="3" customBuiltin="1"/>
    <cellStyle name="Comma 2" xfId="44" xr:uid="{00000000-0005-0000-0000-000011810000}"/>
    <cellStyle name="Comma 3" xfId="1906" xr:uid="{00000000-0005-0000-0000-000012810000}"/>
    <cellStyle name="Comma 4" xfId="2631" xr:uid="{00000000-0005-0000-0000-000013810000}"/>
    <cellStyle name="Comma 5" xfId="19923" xr:uid="{00000000-0005-0000-0000-000014810000}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5" builtinId="8"/>
    <cellStyle name="Hyperlink 2" xfId="2649" xr:uid="{00000000-0005-0000-0000-00001C810000}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 customBuiltin="1"/>
    <cellStyle name="Normal 10" xfId="191" xr:uid="{00000000-0005-0000-0000-000021810000}"/>
    <cellStyle name="Normal 10 10" xfId="5172" xr:uid="{00000000-0005-0000-0000-000022810000}"/>
    <cellStyle name="Normal 10 10 2" xfId="15086" xr:uid="{00000000-0005-0000-0000-000023810000}"/>
    <cellStyle name="Normal 10 10 2 2" xfId="34918" xr:uid="{00000000-0005-0000-0000-000024810000}"/>
    <cellStyle name="Normal 10 10 3" xfId="25004" xr:uid="{00000000-0005-0000-0000-000025810000}"/>
    <cellStyle name="Normal 10 11" xfId="10129" xr:uid="{00000000-0005-0000-0000-000026810000}"/>
    <cellStyle name="Normal 10 11 2" xfId="29961" xr:uid="{00000000-0005-0000-0000-000027810000}"/>
    <cellStyle name="Normal 10 12" xfId="20047" xr:uid="{00000000-0005-0000-0000-000028810000}"/>
    <cellStyle name="Normal 10 2" xfId="331" xr:uid="{00000000-0005-0000-0000-000029810000}"/>
    <cellStyle name="Normal 10 2 2" xfId="612" xr:uid="{00000000-0005-0000-0000-00002A810000}"/>
    <cellStyle name="Normal 10 2 2 2" xfId="3194" xr:uid="{00000000-0005-0000-0000-00002B810000}"/>
    <cellStyle name="Normal 10 2 2 2 2" xfId="8151" xr:uid="{00000000-0005-0000-0000-00002C810000}"/>
    <cellStyle name="Normal 10 2 2 2 2 2" xfId="18065" xr:uid="{00000000-0005-0000-0000-00002D810000}"/>
    <cellStyle name="Normal 10 2 2 2 2 2 2" xfId="37897" xr:uid="{00000000-0005-0000-0000-00002E810000}"/>
    <cellStyle name="Normal 10 2 2 2 2 3" xfId="27983" xr:uid="{00000000-0005-0000-0000-00002F810000}"/>
    <cellStyle name="Normal 10 2 2 2 3" xfId="13108" xr:uid="{00000000-0005-0000-0000-000030810000}"/>
    <cellStyle name="Normal 10 2 2 2 3 2" xfId="32940" xr:uid="{00000000-0005-0000-0000-000031810000}"/>
    <cellStyle name="Normal 10 2 2 2 4" xfId="23026" xr:uid="{00000000-0005-0000-0000-000032810000}"/>
    <cellStyle name="Normal 10 2 2 3" xfId="1173" xr:uid="{00000000-0005-0000-0000-000033810000}"/>
    <cellStyle name="Normal 10 2 2 3 2" xfId="6149" xr:uid="{00000000-0005-0000-0000-000034810000}"/>
    <cellStyle name="Normal 10 2 2 3 2 2" xfId="16063" xr:uid="{00000000-0005-0000-0000-000035810000}"/>
    <cellStyle name="Normal 10 2 2 3 2 2 2" xfId="35895" xr:uid="{00000000-0005-0000-0000-000036810000}"/>
    <cellStyle name="Normal 10 2 2 3 2 3" xfId="25981" xr:uid="{00000000-0005-0000-0000-000037810000}"/>
    <cellStyle name="Normal 10 2 2 3 3" xfId="11106" xr:uid="{00000000-0005-0000-0000-000038810000}"/>
    <cellStyle name="Normal 10 2 2 3 3 2" xfId="30938" xr:uid="{00000000-0005-0000-0000-000039810000}"/>
    <cellStyle name="Normal 10 2 2 3 4" xfId="21024" xr:uid="{00000000-0005-0000-0000-00003A810000}"/>
    <cellStyle name="Normal 10 2 2 4" xfId="4474" xr:uid="{00000000-0005-0000-0000-00003B810000}"/>
    <cellStyle name="Normal 10 2 2 4 2" xfId="9431" xr:uid="{00000000-0005-0000-0000-00003C810000}"/>
    <cellStyle name="Normal 10 2 2 4 2 2" xfId="19345" xr:uid="{00000000-0005-0000-0000-00003D810000}"/>
    <cellStyle name="Normal 10 2 2 4 2 2 2" xfId="39177" xr:uid="{00000000-0005-0000-0000-00003E810000}"/>
    <cellStyle name="Normal 10 2 2 4 2 3" xfId="29263" xr:uid="{00000000-0005-0000-0000-00003F810000}"/>
    <cellStyle name="Normal 10 2 2 4 3" xfId="14388" xr:uid="{00000000-0005-0000-0000-000040810000}"/>
    <cellStyle name="Normal 10 2 2 4 3 2" xfId="34220" xr:uid="{00000000-0005-0000-0000-000041810000}"/>
    <cellStyle name="Normal 10 2 2 4 4" xfId="24306" xr:uid="{00000000-0005-0000-0000-000042810000}"/>
    <cellStyle name="Normal 10 2 2 5" xfId="5032" xr:uid="{00000000-0005-0000-0000-000043810000}"/>
    <cellStyle name="Normal 10 2 2 5 2" xfId="9989" xr:uid="{00000000-0005-0000-0000-000044810000}"/>
    <cellStyle name="Normal 10 2 2 5 2 2" xfId="19903" xr:uid="{00000000-0005-0000-0000-000045810000}"/>
    <cellStyle name="Normal 10 2 2 5 2 2 2" xfId="39735" xr:uid="{00000000-0005-0000-0000-000046810000}"/>
    <cellStyle name="Normal 10 2 2 5 2 3" xfId="29821" xr:uid="{00000000-0005-0000-0000-000047810000}"/>
    <cellStyle name="Normal 10 2 2 5 3" xfId="14946" xr:uid="{00000000-0005-0000-0000-000048810000}"/>
    <cellStyle name="Normal 10 2 2 5 3 2" xfId="34778" xr:uid="{00000000-0005-0000-0000-000049810000}"/>
    <cellStyle name="Normal 10 2 2 5 4" xfId="24864" xr:uid="{00000000-0005-0000-0000-00004A810000}"/>
    <cellStyle name="Normal 10 2 2 6" xfId="5590" xr:uid="{00000000-0005-0000-0000-00004B810000}"/>
    <cellStyle name="Normal 10 2 2 6 2" xfId="15504" xr:uid="{00000000-0005-0000-0000-00004C810000}"/>
    <cellStyle name="Normal 10 2 2 6 2 2" xfId="35336" xr:uid="{00000000-0005-0000-0000-00004D810000}"/>
    <cellStyle name="Normal 10 2 2 6 3" xfId="25422" xr:uid="{00000000-0005-0000-0000-00004E810000}"/>
    <cellStyle name="Normal 10 2 2 7" xfId="10547" xr:uid="{00000000-0005-0000-0000-00004F810000}"/>
    <cellStyle name="Normal 10 2 2 7 2" xfId="30379" xr:uid="{00000000-0005-0000-0000-000050810000}"/>
    <cellStyle name="Normal 10 2 2 8" xfId="20465" xr:uid="{00000000-0005-0000-0000-000051810000}"/>
    <cellStyle name="Normal 10 2 3" xfId="2914" xr:uid="{00000000-0005-0000-0000-000052810000}"/>
    <cellStyle name="Normal 10 2 3 2" xfId="7872" xr:uid="{00000000-0005-0000-0000-000053810000}"/>
    <cellStyle name="Normal 10 2 3 2 2" xfId="17786" xr:uid="{00000000-0005-0000-0000-000054810000}"/>
    <cellStyle name="Normal 10 2 3 2 2 2" xfId="37618" xr:uid="{00000000-0005-0000-0000-000055810000}"/>
    <cellStyle name="Normal 10 2 3 2 3" xfId="27704" xr:uid="{00000000-0005-0000-0000-000056810000}"/>
    <cellStyle name="Normal 10 2 3 3" xfId="12829" xr:uid="{00000000-0005-0000-0000-000057810000}"/>
    <cellStyle name="Normal 10 2 3 3 2" xfId="32661" xr:uid="{00000000-0005-0000-0000-000058810000}"/>
    <cellStyle name="Normal 10 2 3 4" xfId="22747" xr:uid="{00000000-0005-0000-0000-000059810000}"/>
    <cellStyle name="Normal 10 2 4" xfId="893" xr:uid="{00000000-0005-0000-0000-00005A810000}"/>
    <cellStyle name="Normal 10 2 4 2" xfId="5870" xr:uid="{00000000-0005-0000-0000-00005B810000}"/>
    <cellStyle name="Normal 10 2 4 2 2" xfId="15784" xr:uid="{00000000-0005-0000-0000-00005C810000}"/>
    <cellStyle name="Normal 10 2 4 2 2 2" xfId="35616" xr:uid="{00000000-0005-0000-0000-00005D810000}"/>
    <cellStyle name="Normal 10 2 4 2 3" xfId="25702" xr:uid="{00000000-0005-0000-0000-00005E810000}"/>
    <cellStyle name="Normal 10 2 4 3" xfId="10827" xr:uid="{00000000-0005-0000-0000-00005F810000}"/>
    <cellStyle name="Normal 10 2 4 3 2" xfId="30659" xr:uid="{00000000-0005-0000-0000-000060810000}"/>
    <cellStyle name="Normal 10 2 4 4" xfId="20745" xr:uid="{00000000-0005-0000-0000-000061810000}"/>
    <cellStyle name="Normal 10 2 5" xfId="4195" xr:uid="{00000000-0005-0000-0000-000062810000}"/>
    <cellStyle name="Normal 10 2 5 2" xfId="9152" xr:uid="{00000000-0005-0000-0000-000063810000}"/>
    <cellStyle name="Normal 10 2 5 2 2" xfId="19066" xr:uid="{00000000-0005-0000-0000-000064810000}"/>
    <cellStyle name="Normal 10 2 5 2 2 2" xfId="38898" xr:uid="{00000000-0005-0000-0000-000065810000}"/>
    <cellStyle name="Normal 10 2 5 2 3" xfId="28984" xr:uid="{00000000-0005-0000-0000-000066810000}"/>
    <cellStyle name="Normal 10 2 5 3" xfId="14109" xr:uid="{00000000-0005-0000-0000-000067810000}"/>
    <cellStyle name="Normal 10 2 5 3 2" xfId="33941" xr:uid="{00000000-0005-0000-0000-000068810000}"/>
    <cellStyle name="Normal 10 2 5 4" xfId="24027" xr:uid="{00000000-0005-0000-0000-000069810000}"/>
    <cellStyle name="Normal 10 2 6" xfId="4753" xr:uid="{00000000-0005-0000-0000-00006A810000}"/>
    <cellStyle name="Normal 10 2 6 2" xfId="9710" xr:uid="{00000000-0005-0000-0000-00006B810000}"/>
    <cellStyle name="Normal 10 2 6 2 2" xfId="19624" xr:uid="{00000000-0005-0000-0000-00006C810000}"/>
    <cellStyle name="Normal 10 2 6 2 2 2" xfId="39456" xr:uid="{00000000-0005-0000-0000-00006D810000}"/>
    <cellStyle name="Normal 10 2 6 2 3" xfId="29542" xr:uid="{00000000-0005-0000-0000-00006E810000}"/>
    <cellStyle name="Normal 10 2 6 3" xfId="14667" xr:uid="{00000000-0005-0000-0000-00006F810000}"/>
    <cellStyle name="Normal 10 2 6 3 2" xfId="34499" xr:uid="{00000000-0005-0000-0000-000070810000}"/>
    <cellStyle name="Normal 10 2 6 4" xfId="24585" xr:uid="{00000000-0005-0000-0000-000071810000}"/>
    <cellStyle name="Normal 10 2 7" xfId="5311" xr:uid="{00000000-0005-0000-0000-000072810000}"/>
    <cellStyle name="Normal 10 2 7 2" xfId="15225" xr:uid="{00000000-0005-0000-0000-000073810000}"/>
    <cellStyle name="Normal 10 2 7 2 2" xfId="35057" xr:uid="{00000000-0005-0000-0000-000074810000}"/>
    <cellStyle name="Normal 10 2 7 3" xfId="25143" xr:uid="{00000000-0005-0000-0000-000075810000}"/>
    <cellStyle name="Normal 10 2 8" xfId="10268" xr:uid="{00000000-0005-0000-0000-000076810000}"/>
    <cellStyle name="Normal 10 2 8 2" xfId="30100" xr:uid="{00000000-0005-0000-0000-000077810000}"/>
    <cellStyle name="Normal 10 2 9" xfId="20186" xr:uid="{00000000-0005-0000-0000-000078810000}"/>
    <cellStyle name="Normal 10 3" xfId="473" xr:uid="{00000000-0005-0000-0000-000079810000}"/>
    <cellStyle name="Normal 10 3 2" xfId="3055" xr:uid="{00000000-0005-0000-0000-00007A810000}"/>
    <cellStyle name="Normal 10 3 2 2" xfId="8012" xr:uid="{00000000-0005-0000-0000-00007B810000}"/>
    <cellStyle name="Normal 10 3 2 2 2" xfId="17926" xr:uid="{00000000-0005-0000-0000-00007C810000}"/>
    <cellStyle name="Normal 10 3 2 2 2 2" xfId="37758" xr:uid="{00000000-0005-0000-0000-00007D810000}"/>
    <cellStyle name="Normal 10 3 2 2 3" xfId="27844" xr:uid="{00000000-0005-0000-0000-00007E810000}"/>
    <cellStyle name="Normal 10 3 2 3" xfId="12969" xr:uid="{00000000-0005-0000-0000-00007F810000}"/>
    <cellStyle name="Normal 10 3 2 3 2" xfId="32801" xr:uid="{00000000-0005-0000-0000-000080810000}"/>
    <cellStyle name="Normal 10 3 2 4" xfId="22887" xr:uid="{00000000-0005-0000-0000-000081810000}"/>
    <cellStyle name="Normal 10 3 3" xfId="1034" xr:uid="{00000000-0005-0000-0000-000082810000}"/>
    <cellStyle name="Normal 10 3 3 2" xfId="6010" xr:uid="{00000000-0005-0000-0000-000083810000}"/>
    <cellStyle name="Normal 10 3 3 2 2" xfId="15924" xr:uid="{00000000-0005-0000-0000-000084810000}"/>
    <cellStyle name="Normal 10 3 3 2 2 2" xfId="35756" xr:uid="{00000000-0005-0000-0000-000085810000}"/>
    <cellStyle name="Normal 10 3 3 2 3" xfId="25842" xr:uid="{00000000-0005-0000-0000-000086810000}"/>
    <cellStyle name="Normal 10 3 3 3" xfId="10967" xr:uid="{00000000-0005-0000-0000-000087810000}"/>
    <cellStyle name="Normal 10 3 3 3 2" xfId="30799" xr:uid="{00000000-0005-0000-0000-000088810000}"/>
    <cellStyle name="Normal 10 3 3 4" xfId="20885" xr:uid="{00000000-0005-0000-0000-000089810000}"/>
    <cellStyle name="Normal 10 3 4" xfId="4335" xr:uid="{00000000-0005-0000-0000-00008A810000}"/>
    <cellStyle name="Normal 10 3 4 2" xfId="9292" xr:uid="{00000000-0005-0000-0000-00008B810000}"/>
    <cellStyle name="Normal 10 3 4 2 2" xfId="19206" xr:uid="{00000000-0005-0000-0000-00008C810000}"/>
    <cellStyle name="Normal 10 3 4 2 2 2" xfId="39038" xr:uid="{00000000-0005-0000-0000-00008D810000}"/>
    <cellStyle name="Normal 10 3 4 2 3" xfId="29124" xr:uid="{00000000-0005-0000-0000-00008E810000}"/>
    <cellStyle name="Normal 10 3 4 3" xfId="14249" xr:uid="{00000000-0005-0000-0000-00008F810000}"/>
    <cellStyle name="Normal 10 3 4 3 2" xfId="34081" xr:uid="{00000000-0005-0000-0000-000090810000}"/>
    <cellStyle name="Normal 10 3 4 4" xfId="24167" xr:uid="{00000000-0005-0000-0000-000091810000}"/>
    <cellStyle name="Normal 10 3 5" xfId="4893" xr:uid="{00000000-0005-0000-0000-000092810000}"/>
    <cellStyle name="Normal 10 3 5 2" xfId="9850" xr:uid="{00000000-0005-0000-0000-000093810000}"/>
    <cellStyle name="Normal 10 3 5 2 2" xfId="19764" xr:uid="{00000000-0005-0000-0000-000094810000}"/>
    <cellStyle name="Normal 10 3 5 2 2 2" xfId="39596" xr:uid="{00000000-0005-0000-0000-000095810000}"/>
    <cellStyle name="Normal 10 3 5 2 3" xfId="29682" xr:uid="{00000000-0005-0000-0000-000096810000}"/>
    <cellStyle name="Normal 10 3 5 3" xfId="14807" xr:uid="{00000000-0005-0000-0000-000097810000}"/>
    <cellStyle name="Normal 10 3 5 3 2" xfId="34639" xr:uid="{00000000-0005-0000-0000-000098810000}"/>
    <cellStyle name="Normal 10 3 5 4" xfId="24725" xr:uid="{00000000-0005-0000-0000-000099810000}"/>
    <cellStyle name="Normal 10 3 6" xfId="5451" xr:uid="{00000000-0005-0000-0000-00009A810000}"/>
    <cellStyle name="Normal 10 3 6 2" xfId="15365" xr:uid="{00000000-0005-0000-0000-00009B810000}"/>
    <cellStyle name="Normal 10 3 6 2 2" xfId="35197" xr:uid="{00000000-0005-0000-0000-00009C810000}"/>
    <cellStyle name="Normal 10 3 6 3" xfId="25283" xr:uid="{00000000-0005-0000-0000-00009D810000}"/>
    <cellStyle name="Normal 10 3 7" xfId="10408" xr:uid="{00000000-0005-0000-0000-00009E810000}"/>
    <cellStyle name="Normal 10 3 7 2" xfId="30240" xr:uid="{00000000-0005-0000-0000-00009F810000}"/>
    <cellStyle name="Normal 10 3 8" xfId="20326" xr:uid="{00000000-0005-0000-0000-0000A0810000}"/>
    <cellStyle name="Normal 10 4" xfId="1904" xr:uid="{00000000-0005-0000-0000-0000A1810000}"/>
    <cellStyle name="Normal 10 4 2" xfId="3917" xr:uid="{00000000-0005-0000-0000-0000A2810000}"/>
    <cellStyle name="Normal 10 4 2 2" xfId="8874" xr:uid="{00000000-0005-0000-0000-0000A3810000}"/>
    <cellStyle name="Normal 10 4 2 2 2" xfId="18788" xr:uid="{00000000-0005-0000-0000-0000A4810000}"/>
    <cellStyle name="Normal 10 4 2 2 2 2" xfId="38620" xr:uid="{00000000-0005-0000-0000-0000A5810000}"/>
    <cellStyle name="Normal 10 4 2 2 3" xfId="28706" xr:uid="{00000000-0005-0000-0000-0000A6810000}"/>
    <cellStyle name="Normal 10 4 2 3" xfId="13831" xr:uid="{00000000-0005-0000-0000-0000A7810000}"/>
    <cellStyle name="Normal 10 4 2 3 2" xfId="33663" xr:uid="{00000000-0005-0000-0000-0000A8810000}"/>
    <cellStyle name="Normal 10 4 2 4" xfId="23749" xr:uid="{00000000-0005-0000-0000-0000A9810000}"/>
    <cellStyle name="Normal 10 4 3" xfId="6872" xr:uid="{00000000-0005-0000-0000-0000AA810000}"/>
    <cellStyle name="Normal 10 4 3 2" xfId="16786" xr:uid="{00000000-0005-0000-0000-0000AB810000}"/>
    <cellStyle name="Normal 10 4 3 2 2" xfId="36618" xr:uid="{00000000-0005-0000-0000-0000AC810000}"/>
    <cellStyle name="Normal 10 4 3 3" xfId="26704" xr:uid="{00000000-0005-0000-0000-0000AD810000}"/>
    <cellStyle name="Normal 10 4 4" xfId="11829" xr:uid="{00000000-0005-0000-0000-0000AE810000}"/>
    <cellStyle name="Normal 10 4 4 2" xfId="31661" xr:uid="{00000000-0005-0000-0000-0000AF810000}"/>
    <cellStyle name="Normal 10 4 5" xfId="21747" xr:uid="{00000000-0005-0000-0000-0000B0810000}"/>
    <cellStyle name="Normal 10 5" xfId="2774" xr:uid="{00000000-0005-0000-0000-0000B1810000}"/>
    <cellStyle name="Normal 10 5 2" xfId="7733" xr:uid="{00000000-0005-0000-0000-0000B2810000}"/>
    <cellStyle name="Normal 10 5 2 2" xfId="17647" xr:uid="{00000000-0005-0000-0000-0000B3810000}"/>
    <cellStyle name="Normal 10 5 2 2 2" xfId="37479" xr:uid="{00000000-0005-0000-0000-0000B4810000}"/>
    <cellStyle name="Normal 10 5 2 3" xfId="27565" xr:uid="{00000000-0005-0000-0000-0000B5810000}"/>
    <cellStyle name="Normal 10 5 3" xfId="12690" xr:uid="{00000000-0005-0000-0000-0000B6810000}"/>
    <cellStyle name="Normal 10 5 3 2" xfId="32522" xr:uid="{00000000-0005-0000-0000-0000B7810000}"/>
    <cellStyle name="Normal 10 5 4" xfId="22608" xr:uid="{00000000-0005-0000-0000-0000B8810000}"/>
    <cellStyle name="Normal 10 6" xfId="2627" xr:uid="{00000000-0005-0000-0000-0000B9810000}"/>
    <cellStyle name="Normal 10 6 2" xfId="7594" xr:uid="{00000000-0005-0000-0000-0000BA810000}"/>
    <cellStyle name="Normal 10 6 2 2" xfId="17508" xr:uid="{00000000-0005-0000-0000-0000BB810000}"/>
    <cellStyle name="Normal 10 6 2 2 2" xfId="37340" xr:uid="{00000000-0005-0000-0000-0000BC810000}"/>
    <cellStyle name="Normal 10 6 2 3" xfId="27426" xr:uid="{00000000-0005-0000-0000-0000BD810000}"/>
    <cellStyle name="Normal 10 6 3" xfId="12551" xr:uid="{00000000-0005-0000-0000-0000BE810000}"/>
    <cellStyle name="Normal 10 6 3 2" xfId="32383" xr:uid="{00000000-0005-0000-0000-0000BF810000}"/>
    <cellStyle name="Normal 10 6 4" xfId="22469" xr:uid="{00000000-0005-0000-0000-0000C0810000}"/>
    <cellStyle name="Normal 10 7" xfId="754" xr:uid="{00000000-0005-0000-0000-0000C1810000}"/>
    <cellStyle name="Normal 10 7 2" xfId="5731" xr:uid="{00000000-0005-0000-0000-0000C2810000}"/>
    <cellStyle name="Normal 10 7 2 2" xfId="15645" xr:uid="{00000000-0005-0000-0000-0000C3810000}"/>
    <cellStyle name="Normal 10 7 2 2 2" xfId="35477" xr:uid="{00000000-0005-0000-0000-0000C4810000}"/>
    <cellStyle name="Normal 10 7 2 3" xfId="25563" xr:uid="{00000000-0005-0000-0000-0000C5810000}"/>
    <cellStyle name="Normal 10 7 3" xfId="10688" xr:uid="{00000000-0005-0000-0000-0000C6810000}"/>
    <cellStyle name="Normal 10 7 3 2" xfId="30520" xr:uid="{00000000-0005-0000-0000-0000C7810000}"/>
    <cellStyle name="Normal 10 7 4" xfId="20606" xr:uid="{00000000-0005-0000-0000-0000C8810000}"/>
    <cellStyle name="Normal 10 8" xfId="4056" xr:uid="{00000000-0005-0000-0000-0000C9810000}"/>
    <cellStyle name="Normal 10 8 2" xfId="9013" xr:uid="{00000000-0005-0000-0000-0000CA810000}"/>
    <cellStyle name="Normal 10 8 2 2" xfId="18927" xr:uid="{00000000-0005-0000-0000-0000CB810000}"/>
    <cellStyle name="Normal 10 8 2 2 2" xfId="38759" xr:uid="{00000000-0005-0000-0000-0000CC810000}"/>
    <cellStyle name="Normal 10 8 2 3" xfId="28845" xr:uid="{00000000-0005-0000-0000-0000CD810000}"/>
    <cellStyle name="Normal 10 8 3" xfId="13970" xr:uid="{00000000-0005-0000-0000-0000CE810000}"/>
    <cellStyle name="Normal 10 8 3 2" xfId="33802" xr:uid="{00000000-0005-0000-0000-0000CF810000}"/>
    <cellStyle name="Normal 10 8 4" xfId="23888" xr:uid="{00000000-0005-0000-0000-0000D0810000}"/>
    <cellStyle name="Normal 10 9" xfId="4614" xr:uid="{00000000-0005-0000-0000-0000D1810000}"/>
    <cellStyle name="Normal 10 9 2" xfId="9571" xr:uid="{00000000-0005-0000-0000-0000D2810000}"/>
    <cellStyle name="Normal 10 9 2 2" xfId="19485" xr:uid="{00000000-0005-0000-0000-0000D3810000}"/>
    <cellStyle name="Normal 10 9 2 2 2" xfId="39317" xr:uid="{00000000-0005-0000-0000-0000D4810000}"/>
    <cellStyle name="Normal 10 9 2 3" xfId="29403" xr:uid="{00000000-0005-0000-0000-0000D5810000}"/>
    <cellStyle name="Normal 10 9 3" xfId="14528" xr:uid="{00000000-0005-0000-0000-0000D6810000}"/>
    <cellStyle name="Normal 10 9 3 2" xfId="34360" xr:uid="{00000000-0005-0000-0000-0000D7810000}"/>
    <cellStyle name="Normal 10 9 4" xfId="24446" xr:uid="{00000000-0005-0000-0000-0000D8810000}"/>
    <cellStyle name="Normal 11" xfId="193" xr:uid="{00000000-0005-0000-0000-0000D9810000}"/>
    <cellStyle name="Normal 11 10" xfId="5174" xr:uid="{00000000-0005-0000-0000-0000DA810000}"/>
    <cellStyle name="Normal 11 10 2" xfId="15088" xr:uid="{00000000-0005-0000-0000-0000DB810000}"/>
    <cellStyle name="Normal 11 10 2 2" xfId="34920" xr:uid="{00000000-0005-0000-0000-0000DC810000}"/>
    <cellStyle name="Normal 11 10 3" xfId="25006" xr:uid="{00000000-0005-0000-0000-0000DD810000}"/>
    <cellStyle name="Normal 11 11" xfId="10131" xr:uid="{00000000-0005-0000-0000-0000DE810000}"/>
    <cellStyle name="Normal 11 11 2" xfId="29963" xr:uid="{00000000-0005-0000-0000-0000DF810000}"/>
    <cellStyle name="Normal 11 12" xfId="20049" xr:uid="{00000000-0005-0000-0000-0000E0810000}"/>
    <cellStyle name="Normal 11 2" xfId="333" xr:uid="{00000000-0005-0000-0000-0000E1810000}"/>
    <cellStyle name="Normal 11 2 10" xfId="20188" xr:uid="{00000000-0005-0000-0000-0000E2810000}"/>
    <cellStyle name="Normal 11 2 2" xfId="614" xr:uid="{00000000-0005-0000-0000-0000E3810000}"/>
    <cellStyle name="Normal 11 2 2 2" xfId="3196" xr:uid="{00000000-0005-0000-0000-0000E4810000}"/>
    <cellStyle name="Normal 11 2 2 2 2" xfId="8153" xr:uid="{00000000-0005-0000-0000-0000E5810000}"/>
    <cellStyle name="Normal 11 2 2 2 2 2" xfId="18067" xr:uid="{00000000-0005-0000-0000-0000E6810000}"/>
    <cellStyle name="Normal 11 2 2 2 2 2 2" xfId="37899" xr:uid="{00000000-0005-0000-0000-0000E7810000}"/>
    <cellStyle name="Normal 11 2 2 2 2 3" xfId="27985" xr:uid="{00000000-0005-0000-0000-0000E8810000}"/>
    <cellStyle name="Normal 11 2 2 2 3" xfId="13110" xr:uid="{00000000-0005-0000-0000-0000E9810000}"/>
    <cellStyle name="Normal 11 2 2 2 3 2" xfId="32942" xr:uid="{00000000-0005-0000-0000-0000EA810000}"/>
    <cellStyle name="Normal 11 2 2 2 4" xfId="23028" xr:uid="{00000000-0005-0000-0000-0000EB810000}"/>
    <cellStyle name="Normal 11 2 2 3" xfId="1175" xr:uid="{00000000-0005-0000-0000-0000EC810000}"/>
    <cellStyle name="Normal 11 2 2 3 2" xfId="6151" xr:uid="{00000000-0005-0000-0000-0000ED810000}"/>
    <cellStyle name="Normal 11 2 2 3 2 2" xfId="16065" xr:uid="{00000000-0005-0000-0000-0000EE810000}"/>
    <cellStyle name="Normal 11 2 2 3 2 2 2" xfId="35897" xr:uid="{00000000-0005-0000-0000-0000EF810000}"/>
    <cellStyle name="Normal 11 2 2 3 2 3" xfId="25983" xr:uid="{00000000-0005-0000-0000-0000F0810000}"/>
    <cellStyle name="Normal 11 2 2 3 3" xfId="11108" xr:uid="{00000000-0005-0000-0000-0000F1810000}"/>
    <cellStyle name="Normal 11 2 2 3 3 2" xfId="30940" xr:uid="{00000000-0005-0000-0000-0000F2810000}"/>
    <cellStyle name="Normal 11 2 2 3 4" xfId="21026" xr:uid="{00000000-0005-0000-0000-0000F3810000}"/>
    <cellStyle name="Normal 11 2 2 4" xfId="4476" xr:uid="{00000000-0005-0000-0000-0000F4810000}"/>
    <cellStyle name="Normal 11 2 2 4 2" xfId="9433" xr:uid="{00000000-0005-0000-0000-0000F5810000}"/>
    <cellStyle name="Normal 11 2 2 4 2 2" xfId="19347" xr:uid="{00000000-0005-0000-0000-0000F6810000}"/>
    <cellStyle name="Normal 11 2 2 4 2 2 2" xfId="39179" xr:uid="{00000000-0005-0000-0000-0000F7810000}"/>
    <cellStyle name="Normal 11 2 2 4 2 3" xfId="29265" xr:uid="{00000000-0005-0000-0000-0000F8810000}"/>
    <cellStyle name="Normal 11 2 2 4 3" xfId="14390" xr:uid="{00000000-0005-0000-0000-0000F9810000}"/>
    <cellStyle name="Normal 11 2 2 4 3 2" xfId="34222" xr:uid="{00000000-0005-0000-0000-0000FA810000}"/>
    <cellStyle name="Normal 11 2 2 4 4" xfId="24308" xr:uid="{00000000-0005-0000-0000-0000FB810000}"/>
    <cellStyle name="Normal 11 2 2 5" xfId="5034" xr:uid="{00000000-0005-0000-0000-0000FC810000}"/>
    <cellStyle name="Normal 11 2 2 5 2" xfId="9991" xr:uid="{00000000-0005-0000-0000-0000FD810000}"/>
    <cellStyle name="Normal 11 2 2 5 2 2" xfId="19905" xr:uid="{00000000-0005-0000-0000-0000FE810000}"/>
    <cellStyle name="Normal 11 2 2 5 2 2 2" xfId="39737" xr:uid="{00000000-0005-0000-0000-0000FF810000}"/>
    <cellStyle name="Normal 11 2 2 5 2 3" xfId="29823" xr:uid="{00000000-0005-0000-0000-000000820000}"/>
    <cellStyle name="Normal 11 2 2 5 3" xfId="14948" xr:uid="{00000000-0005-0000-0000-000001820000}"/>
    <cellStyle name="Normal 11 2 2 5 3 2" xfId="34780" xr:uid="{00000000-0005-0000-0000-000002820000}"/>
    <cellStyle name="Normal 11 2 2 5 4" xfId="24866" xr:uid="{00000000-0005-0000-0000-000003820000}"/>
    <cellStyle name="Normal 11 2 2 6" xfId="5592" xr:uid="{00000000-0005-0000-0000-000004820000}"/>
    <cellStyle name="Normal 11 2 2 6 2" xfId="15506" xr:uid="{00000000-0005-0000-0000-000005820000}"/>
    <cellStyle name="Normal 11 2 2 6 2 2" xfId="35338" xr:uid="{00000000-0005-0000-0000-000006820000}"/>
    <cellStyle name="Normal 11 2 2 6 3" xfId="25424" xr:uid="{00000000-0005-0000-0000-000007820000}"/>
    <cellStyle name="Normal 11 2 2 7" xfId="10549" xr:uid="{00000000-0005-0000-0000-000008820000}"/>
    <cellStyle name="Normal 11 2 2 7 2" xfId="30381" xr:uid="{00000000-0005-0000-0000-000009820000}"/>
    <cellStyle name="Normal 11 2 2 8" xfId="20467" xr:uid="{00000000-0005-0000-0000-00000A820000}"/>
    <cellStyle name="Normal 11 2 3" xfId="1192" xr:uid="{00000000-0005-0000-0000-00000B820000}"/>
    <cellStyle name="Normal 11 2 4" xfId="2916" xr:uid="{00000000-0005-0000-0000-00000C820000}"/>
    <cellStyle name="Normal 11 2 4 2" xfId="7874" xr:uid="{00000000-0005-0000-0000-00000D820000}"/>
    <cellStyle name="Normal 11 2 4 2 2" xfId="17788" xr:uid="{00000000-0005-0000-0000-00000E820000}"/>
    <cellStyle name="Normal 11 2 4 2 2 2" xfId="37620" xr:uid="{00000000-0005-0000-0000-00000F820000}"/>
    <cellStyle name="Normal 11 2 4 2 3" xfId="27706" xr:uid="{00000000-0005-0000-0000-000010820000}"/>
    <cellStyle name="Normal 11 2 4 3" xfId="12831" xr:uid="{00000000-0005-0000-0000-000011820000}"/>
    <cellStyle name="Normal 11 2 4 3 2" xfId="32663" xr:uid="{00000000-0005-0000-0000-000012820000}"/>
    <cellStyle name="Normal 11 2 4 4" xfId="22749" xr:uid="{00000000-0005-0000-0000-000013820000}"/>
    <cellStyle name="Normal 11 2 5" xfId="895" xr:uid="{00000000-0005-0000-0000-000014820000}"/>
    <cellStyle name="Normal 11 2 5 2" xfId="5872" xr:uid="{00000000-0005-0000-0000-000015820000}"/>
    <cellStyle name="Normal 11 2 5 2 2" xfId="15786" xr:uid="{00000000-0005-0000-0000-000016820000}"/>
    <cellStyle name="Normal 11 2 5 2 2 2" xfId="35618" xr:uid="{00000000-0005-0000-0000-000017820000}"/>
    <cellStyle name="Normal 11 2 5 2 3" xfId="25704" xr:uid="{00000000-0005-0000-0000-000018820000}"/>
    <cellStyle name="Normal 11 2 5 3" xfId="10829" xr:uid="{00000000-0005-0000-0000-000019820000}"/>
    <cellStyle name="Normal 11 2 5 3 2" xfId="30661" xr:uid="{00000000-0005-0000-0000-00001A820000}"/>
    <cellStyle name="Normal 11 2 5 4" xfId="20747" xr:uid="{00000000-0005-0000-0000-00001B820000}"/>
    <cellStyle name="Normal 11 2 6" xfId="4197" xr:uid="{00000000-0005-0000-0000-00001C820000}"/>
    <cellStyle name="Normal 11 2 6 2" xfId="9154" xr:uid="{00000000-0005-0000-0000-00001D820000}"/>
    <cellStyle name="Normal 11 2 6 2 2" xfId="19068" xr:uid="{00000000-0005-0000-0000-00001E820000}"/>
    <cellStyle name="Normal 11 2 6 2 2 2" xfId="38900" xr:uid="{00000000-0005-0000-0000-00001F820000}"/>
    <cellStyle name="Normal 11 2 6 2 3" xfId="28986" xr:uid="{00000000-0005-0000-0000-000020820000}"/>
    <cellStyle name="Normal 11 2 6 3" xfId="14111" xr:uid="{00000000-0005-0000-0000-000021820000}"/>
    <cellStyle name="Normal 11 2 6 3 2" xfId="33943" xr:uid="{00000000-0005-0000-0000-000022820000}"/>
    <cellStyle name="Normal 11 2 6 4" xfId="24029" xr:uid="{00000000-0005-0000-0000-000023820000}"/>
    <cellStyle name="Normal 11 2 7" xfId="4755" xr:uid="{00000000-0005-0000-0000-000024820000}"/>
    <cellStyle name="Normal 11 2 7 2" xfId="9712" xr:uid="{00000000-0005-0000-0000-000025820000}"/>
    <cellStyle name="Normal 11 2 7 2 2" xfId="19626" xr:uid="{00000000-0005-0000-0000-000026820000}"/>
    <cellStyle name="Normal 11 2 7 2 2 2" xfId="39458" xr:uid="{00000000-0005-0000-0000-000027820000}"/>
    <cellStyle name="Normal 11 2 7 2 3" xfId="29544" xr:uid="{00000000-0005-0000-0000-000028820000}"/>
    <cellStyle name="Normal 11 2 7 3" xfId="14669" xr:uid="{00000000-0005-0000-0000-000029820000}"/>
    <cellStyle name="Normal 11 2 7 3 2" xfId="34501" xr:uid="{00000000-0005-0000-0000-00002A820000}"/>
    <cellStyle name="Normal 11 2 7 4" xfId="24587" xr:uid="{00000000-0005-0000-0000-00002B820000}"/>
    <cellStyle name="Normal 11 2 8" xfId="5313" xr:uid="{00000000-0005-0000-0000-00002C820000}"/>
    <cellStyle name="Normal 11 2 8 2" xfId="15227" xr:uid="{00000000-0005-0000-0000-00002D820000}"/>
    <cellStyle name="Normal 11 2 8 2 2" xfId="35059" xr:uid="{00000000-0005-0000-0000-00002E820000}"/>
    <cellStyle name="Normal 11 2 8 3" xfId="25145" xr:uid="{00000000-0005-0000-0000-00002F820000}"/>
    <cellStyle name="Normal 11 2 9" xfId="10270" xr:uid="{00000000-0005-0000-0000-000030820000}"/>
    <cellStyle name="Normal 11 2 9 2" xfId="30102" xr:uid="{00000000-0005-0000-0000-000031820000}"/>
    <cellStyle name="Normal 11 3" xfId="475" xr:uid="{00000000-0005-0000-0000-000032820000}"/>
    <cellStyle name="Normal 11 3 2" xfId="3057" xr:uid="{00000000-0005-0000-0000-000033820000}"/>
    <cellStyle name="Normal 11 3 2 2" xfId="8014" xr:uid="{00000000-0005-0000-0000-000034820000}"/>
    <cellStyle name="Normal 11 3 2 2 2" xfId="17928" xr:uid="{00000000-0005-0000-0000-000035820000}"/>
    <cellStyle name="Normal 11 3 2 2 2 2" xfId="37760" xr:uid="{00000000-0005-0000-0000-000036820000}"/>
    <cellStyle name="Normal 11 3 2 2 3" xfId="27846" xr:uid="{00000000-0005-0000-0000-000037820000}"/>
    <cellStyle name="Normal 11 3 2 3" xfId="12971" xr:uid="{00000000-0005-0000-0000-000038820000}"/>
    <cellStyle name="Normal 11 3 2 3 2" xfId="32803" xr:uid="{00000000-0005-0000-0000-000039820000}"/>
    <cellStyle name="Normal 11 3 2 4" xfId="22889" xr:uid="{00000000-0005-0000-0000-00003A820000}"/>
    <cellStyle name="Normal 11 3 3" xfId="1036" xr:uid="{00000000-0005-0000-0000-00003B820000}"/>
    <cellStyle name="Normal 11 3 3 2" xfId="6012" xr:uid="{00000000-0005-0000-0000-00003C820000}"/>
    <cellStyle name="Normal 11 3 3 2 2" xfId="15926" xr:uid="{00000000-0005-0000-0000-00003D820000}"/>
    <cellStyle name="Normal 11 3 3 2 2 2" xfId="35758" xr:uid="{00000000-0005-0000-0000-00003E820000}"/>
    <cellStyle name="Normal 11 3 3 2 3" xfId="25844" xr:uid="{00000000-0005-0000-0000-00003F820000}"/>
    <cellStyle name="Normal 11 3 3 3" xfId="10969" xr:uid="{00000000-0005-0000-0000-000040820000}"/>
    <cellStyle name="Normal 11 3 3 3 2" xfId="30801" xr:uid="{00000000-0005-0000-0000-000041820000}"/>
    <cellStyle name="Normal 11 3 3 4" xfId="20887" xr:uid="{00000000-0005-0000-0000-000042820000}"/>
    <cellStyle name="Normal 11 3 4" xfId="4337" xr:uid="{00000000-0005-0000-0000-000043820000}"/>
    <cellStyle name="Normal 11 3 4 2" xfId="9294" xr:uid="{00000000-0005-0000-0000-000044820000}"/>
    <cellStyle name="Normal 11 3 4 2 2" xfId="19208" xr:uid="{00000000-0005-0000-0000-000045820000}"/>
    <cellStyle name="Normal 11 3 4 2 2 2" xfId="39040" xr:uid="{00000000-0005-0000-0000-000046820000}"/>
    <cellStyle name="Normal 11 3 4 2 3" xfId="29126" xr:uid="{00000000-0005-0000-0000-000047820000}"/>
    <cellStyle name="Normal 11 3 4 3" xfId="14251" xr:uid="{00000000-0005-0000-0000-000048820000}"/>
    <cellStyle name="Normal 11 3 4 3 2" xfId="34083" xr:uid="{00000000-0005-0000-0000-000049820000}"/>
    <cellStyle name="Normal 11 3 4 4" xfId="24169" xr:uid="{00000000-0005-0000-0000-00004A820000}"/>
    <cellStyle name="Normal 11 3 5" xfId="4895" xr:uid="{00000000-0005-0000-0000-00004B820000}"/>
    <cellStyle name="Normal 11 3 5 2" xfId="9852" xr:uid="{00000000-0005-0000-0000-00004C820000}"/>
    <cellStyle name="Normal 11 3 5 2 2" xfId="19766" xr:uid="{00000000-0005-0000-0000-00004D820000}"/>
    <cellStyle name="Normal 11 3 5 2 2 2" xfId="39598" xr:uid="{00000000-0005-0000-0000-00004E820000}"/>
    <cellStyle name="Normal 11 3 5 2 3" xfId="29684" xr:uid="{00000000-0005-0000-0000-00004F820000}"/>
    <cellStyle name="Normal 11 3 5 3" xfId="14809" xr:uid="{00000000-0005-0000-0000-000050820000}"/>
    <cellStyle name="Normal 11 3 5 3 2" xfId="34641" xr:uid="{00000000-0005-0000-0000-000051820000}"/>
    <cellStyle name="Normal 11 3 5 4" xfId="24727" xr:uid="{00000000-0005-0000-0000-000052820000}"/>
    <cellStyle name="Normal 11 3 6" xfId="5453" xr:uid="{00000000-0005-0000-0000-000053820000}"/>
    <cellStyle name="Normal 11 3 6 2" xfId="15367" xr:uid="{00000000-0005-0000-0000-000054820000}"/>
    <cellStyle name="Normal 11 3 6 2 2" xfId="35199" xr:uid="{00000000-0005-0000-0000-000055820000}"/>
    <cellStyle name="Normal 11 3 6 3" xfId="25285" xr:uid="{00000000-0005-0000-0000-000056820000}"/>
    <cellStyle name="Normal 11 3 7" xfId="10410" xr:uid="{00000000-0005-0000-0000-000057820000}"/>
    <cellStyle name="Normal 11 3 7 2" xfId="30242" xr:uid="{00000000-0005-0000-0000-000058820000}"/>
    <cellStyle name="Normal 11 3 8" xfId="20328" xr:uid="{00000000-0005-0000-0000-000059820000}"/>
    <cellStyle name="Normal 11 4" xfId="1907" xr:uid="{00000000-0005-0000-0000-00005A820000}"/>
    <cellStyle name="Normal 11 4 2" xfId="3919" xr:uid="{00000000-0005-0000-0000-00005B820000}"/>
    <cellStyle name="Normal 11 4 2 2" xfId="8876" xr:uid="{00000000-0005-0000-0000-00005C820000}"/>
    <cellStyle name="Normal 11 4 2 2 2" xfId="18790" xr:uid="{00000000-0005-0000-0000-00005D820000}"/>
    <cellStyle name="Normal 11 4 2 2 2 2" xfId="38622" xr:uid="{00000000-0005-0000-0000-00005E820000}"/>
    <cellStyle name="Normal 11 4 2 2 3" xfId="28708" xr:uid="{00000000-0005-0000-0000-00005F820000}"/>
    <cellStyle name="Normal 11 4 2 3" xfId="13833" xr:uid="{00000000-0005-0000-0000-000060820000}"/>
    <cellStyle name="Normal 11 4 2 3 2" xfId="33665" xr:uid="{00000000-0005-0000-0000-000061820000}"/>
    <cellStyle name="Normal 11 4 2 4" xfId="23751" xr:uid="{00000000-0005-0000-0000-000062820000}"/>
    <cellStyle name="Normal 11 4 3" xfId="6874" xr:uid="{00000000-0005-0000-0000-000063820000}"/>
    <cellStyle name="Normal 11 4 3 2" xfId="16788" xr:uid="{00000000-0005-0000-0000-000064820000}"/>
    <cellStyle name="Normal 11 4 3 2 2" xfId="36620" xr:uid="{00000000-0005-0000-0000-000065820000}"/>
    <cellStyle name="Normal 11 4 3 3" xfId="26706" xr:uid="{00000000-0005-0000-0000-000066820000}"/>
    <cellStyle name="Normal 11 4 4" xfId="11831" xr:uid="{00000000-0005-0000-0000-000067820000}"/>
    <cellStyle name="Normal 11 4 4 2" xfId="31663" xr:uid="{00000000-0005-0000-0000-000068820000}"/>
    <cellStyle name="Normal 11 4 5" xfId="21749" xr:uid="{00000000-0005-0000-0000-000069820000}"/>
    <cellStyle name="Normal 11 5" xfId="2776" xr:uid="{00000000-0005-0000-0000-00006A820000}"/>
    <cellStyle name="Normal 11 5 2" xfId="7735" xr:uid="{00000000-0005-0000-0000-00006B820000}"/>
    <cellStyle name="Normal 11 5 2 2" xfId="17649" xr:uid="{00000000-0005-0000-0000-00006C820000}"/>
    <cellStyle name="Normal 11 5 2 2 2" xfId="37481" xr:uid="{00000000-0005-0000-0000-00006D820000}"/>
    <cellStyle name="Normal 11 5 2 3" xfId="27567" xr:uid="{00000000-0005-0000-0000-00006E820000}"/>
    <cellStyle name="Normal 11 5 3" xfId="12692" xr:uid="{00000000-0005-0000-0000-00006F820000}"/>
    <cellStyle name="Normal 11 5 3 2" xfId="32524" xr:uid="{00000000-0005-0000-0000-000070820000}"/>
    <cellStyle name="Normal 11 5 4" xfId="22610" xr:uid="{00000000-0005-0000-0000-000071820000}"/>
    <cellStyle name="Normal 11 6" xfId="2629" xr:uid="{00000000-0005-0000-0000-000072820000}"/>
    <cellStyle name="Normal 11 6 2" xfId="7596" xr:uid="{00000000-0005-0000-0000-000073820000}"/>
    <cellStyle name="Normal 11 6 2 2" xfId="17510" xr:uid="{00000000-0005-0000-0000-000074820000}"/>
    <cellStyle name="Normal 11 6 2 2 2" xfId="37342" xr:uid="{00000000-0005-0000-0000-000075820000}"/>
    <cellStyle name="Normal 11 6 2 3" xfId="27428" xr:uid="{00000000-0005-0000-0000-000076820000}"/>
    <cellStyle name="Normal 11 6 3" xfId="12553" xr:uid="{00000000-0005-0000-0000-000077820000}"/>
    <cellStyle name="Normal 11 6 3 2" xfId="32385" xr:uid="{00000000-0005-0000-0000-000078820000}"/>
    <cellStyle name="Normal 11 6 4" xfId="22471" xr:uid="{00000000-0005-0000-0000-000079820000}"/>
    <cellStyle name="Normal 11 7" xfId="756" xr:uid="{00000000-0005-0000-0000-00007A820000}"/>
    <cellStyle name="Normal 11 7 2" xfId="5733" xr:uid="{00000000-0005-0000-0000-00007B820000}"/>
    <cellStyle name="Normal 11 7 2 2" xfId="15647" xr:uid="{00000000-0005-0000-0000-00007C820000}"/>
    <cellStyle name="Normal 11 7 2 2 2" xfId="35479" xr:uid="{00000000-0005-0000-0000-00007D820000}"/>
    <cellStyle name="Normal 11 7 2 3" xfId="25565" xr:uid="{00000000-0005-0000-0000-00007E820000}"/>
    <cellStyle name="Normal 11 7 3" xfId="10690" xr:uid="{00000000-0005-0000-0000-00007F820000}"/>
    <cellStyle name="Normal 11 7 3 2" xfId="30522" xr:uid="{00000000-0005-0000-0000-000080820000}"/>
    <cellStyle name="Normal 11 7 4" xfId="20608" xr:uid="{00000000-0005-0000-0000-000081820000}"/>
    <cellStyle name="Normal 11 8" xfId="4058" xr:uid="{00000000-0005-0000-0000-000082820000}"/>
    <cellStyle name="Normal 11 8 2" xfId="9015" xr:uid="{00000000-0005-0000-0000-000083820000}"/>
    <cellStyle name="Normal 11 8 2 2" xfId="18929" xr:uid="{00000000-0005-0000-0000-000084820000}"/>
    <cellStyle name="Normal 11 8 2 2 2" xfId="38761" xr:uid="{00000000-0005-0000-0000-000085820000}"/>
    <cellStyle name="Normal 11 8 2 3" xfId="28847" xr:uid="{00000000-0005-0000-0000-000086820000}"/>
    <cellStyle name="Normal 11 8 3" xfId="13972" xr:uid="{00000000-0005-0000-0000-000087820000}"/>
    <cellStyle name="Normal 11 8 3 2" xfId="33804" xr:uid="{00000000-0005-0000-0000-000088820000}"/>
    <cellStyle name="Normal 11 8 4" xfId="23890" xr:uid="{00000000-0005-0000-0000-000089820000}"/>
    <cellStyle name="Normal 11 9" xfId="4616" xr:uid="{00000000-0005-0000-0000-00008A820000}"/>
    <cellStyle name="Normal 11 9 2" xfId="9573" xr:uid="{00000000-0005-0000-0000-00008B820000}"/>
    <cellStyle name="Normal 11 9 2 2" xfId="19487" xr:uid="{00000000-0005-0000-0000-00008C820000}"/>
    <cellStyle name="Normal 11 9 2 2 2" xfId="39319" xr:uid="{00000000-0005-0000-0000-00008D820000}"/>
    <cellStyle name="Normal 11 9 2 3" xfId="29405" xr:uid="{00000000-0005-0000-0000-00008E820000}"/>
    <cellStyle name="Normal 11 9 3" xfId="14530" xr:uid="{00000000-0005-0000-0000-00008F820000}"/>
    <cellStyle name="Normal 11 9 3 2" xfId="34362" xr:uid="{00000000-0005-0000-0000-000090820000}"/>
    <cellStyle name="Normal 11 9 4" xfId="24448" xr:uid="{00000000-0005-0000-0000-000091820000}"/>
    <cellStyle name="Normal 12" xfId="45" xr:uid="{00000000-0005-0000-0000-000092820000}"/>
    <cellStyle name="Normal 12 2" xfId="1908" xr:uid="{00000000-0005-0000-0000-000093820000}"/>
    <cellStyle name="Normal 12 2 2" xfId="3920" xr:uid="{00000000-0005-0000-0000-000094820000}"/>
    <cellStyle name="Normal 12 2 2 2" xfId="8877" xr:uid="{00000000-0005-0000-0000-000095820000}"/>
    <cellStyle name="Normal 12 2 2 2 2" xfId="18791" xr:uid="{00000000-0005-0000-0000-000096820000}"/>
    <cellStyle name="Normal 12 2 2 2 2 2" xfId="38623" xr:uid="{00000000-0005-0000-0000-000097820000}"/>
    <cellStyle name="Normal 12 2 2 2 3" xfId="28709" xr:uid="{00000000-0005-0000-0000-000098820000}"/>
    <cellStyle name="Normal 12 2 2 3" xfId="13834" xr:uid="{00000000-0005-0000-0000-000099820000}"/>
    <cellStyle name="Normal 12 2 2 3 2" xfId="33666" xr:uid="{00000000-0005-0000-0000-00009A820000}"/>
    <cellStyle name="Normal 12 2 2 4" xfId="23752" xr:uid="{00000000-0005-0000-0000-00009B820000}"/>
    <cellStyle name="Normal 12 2 3" xfId="6875" xr:uid="{00000000-0005-0000-0000-00009C820000}"/>
    <cellStyle name="Normal 12 2 3 2" xfId="16789" xr:uid="{00000000-0005-0000-0000-00009D820000}"/>
    <cellStyle name="Normal 12 2 3 2 2" xfId="36621" xr:uid="{00000000-0005-0000-0000-00009E820000}"/>
    <cellStyle name="Normal 12 2 3 3" xfId="26707" xr:uid="{00000000-0005-0000-0000-00009F820000}"/>
    <cellStyle name="Normal 12 2 4" xfId="11832" xr:uid="{00000000-0005-0000-0000-0000A0820000}"/>
    <cellStyle name="Normal 12 2 4 2" xfId="31664" xr:uid="{00000000-0005-0000-0000-0000A1820000}"/>
    <cellStyle name="Normal 12 2 5" xfId="21750" xr:uid="{00000000-0005-0000-0000-0000A2820000}"/>
    <cellStyle name="Normal 12 3" xfId="2646" xr:uid="{00000000-0005-0000-0000-0000A3820000}"/>
    <cellStyle name="Normal 12 4" xfId="2630" xr:uid="{00000000-0005-0000-0000-0000A4820000}"/>
    <cellStyle name="Normal 12 4 2" xfId="7597" xr:uid="{00000000-0005-0000-0000-0000A5820000}"/>
    <cellStyle name="Normal 12 4 2 2" xfId="17511" xr:uid="{00000000-0005-0000-0000-0000A6820000}"/>
    <cellStyle name="Normal 12 4 2 2 2" xfId="37343" xr:uid="{00000000-0005-0000-0000-0000A7820000}"/>
    <cellStyle name="Normal 12 4 2 3" xfId="27429" xr:uid="{00000000-0005-0000-0000-0000A8820000}"/>
    <cellStyle name="Normal 12 4 3" xfId="12554" xr:uid="{00000000-0005-0000-0000-0000A9820000}"/>
    <cellStyle name="Normal 12 4 3 2" xfId="32386" xr:uid="{00000000-0005-0000-0000-0000AA820000}"/>
    <cellStyle name="Normal 12 4 4" xfId="22472" xr:uid="{00000000-0005-0000-0000-0000AB820000}"/>
    <cellStyle name="Normal 13" xfId="46" xr:uid="{00000000-0005-0000-0000-0000AC820000}"/>
    <cellStyle name="Normal 14" xfId="47" xr:uid="{00000000-0005-0000-0000-0000AD820000}"/>
    <cellStyle name="Normal 15" xfId="48" xr:uid="{00000000-0005-0000-0000-0000AE820000}"/>
    <cellStyle name="Normal 16" xfId="49" xr:uid="{00000000-0005-0000-0000-0000AF820000}"/>
    <cellStyle name="Normal 17" xfId="50" xr:uid="{00000000-0005-0000-0000-0000B0820000}"/>
    <cellStyle name="Normal 18" xfId="51" xr:uid="{00000000-0005-0000-0000-0000B1820000}"/>
    <cellStyle name="Normal 19" xfId="52" xr:uid="{00000000-0005-0000-0000-0000B2820000}"/>
    <cellStyle name="Normal 2" xfId="53" xr:uid="{00000000-0005-0000-0000-0000B3820000}"/>
    <cellStyle name="Normal 2 10" xfId="1922" xr:uid="{00000000-0005-0000-0000-0000B4820000}"/>
    <cellStyle name="Normal 2 10 2" xfId="6889" xr:uid="{00000000-0005-0000-0000-0000B5820000}"/>
    <cellStyle name="Normal 2 10 2 2" xfId="16803" xr:uid="{00000000-0005-0000-0000-0000B6820000}"/>
    <cellStyle name="Normal 2 10 2 2 2" xfId="36635" xr:uid="{00000000-0005-0000-0000-0000B7820000}"/>
    <cellStyle name="Normal 2 10 2 3" xfId="26721" xr:uid="{00000000-0005-0000-0000-0000B8820000}"/>
    <cellStyle name="Normal 2 10 3" xfId="11846" xr:uid="{00000000-0005-0000-0000-0000B9820000}"/>
    <cellStyle name="Normal 2 10 3 2" xfId="31678" xr:uid="{00000000-0005-0000-0000-0000BA820000}"/>
    <cellStyle name="Normal 2 10 4" xfId="21764" xr:uid="{00000000-0005-0000-0000-0000BB820000}"/>
    <cellStyle name="Normal 2 2" xfId="1214" xr:uid="{00000000-0005-0000-0000-0000BC820000}"/>
    <cellStyle name="Normal 2 2 10" xfId="11139" xr:uid="{00000000-0005-0000-0000-0000BD820000}"/>
    <cellStyle name="Normal 2 2 10 2" xfId="30971" xr:uid="{00000000-0005-0000-0000-0000BE820000}"/>
    <cellStyle name="Normal 2 2 11" xfId="21057" xr:uid="{00000000-0005-0000-0000-0000BF820000}"/>
    <cellStyle name="Normal 2 2 2" xfId="1244" xr:uid="{00000000-0005-0000-0000-0000C0820000}"/>
    <cellStyle name="Normal 2 2 2 2" xfId="1334" xr:uid="{00000000-0005-0000-0000-0000C1820000}"/>
    <cellStyle name="Normal 2 2 2 2 2" xfId="1514" xr:uid="{00000000-0005-0000-0000-0000C2820000}"/>
    <cellStyle name="Normal 2 2 2 2 2 2" xfId="1873" xr:uid="{00000000-0005-0000-0000-0000C3820000}"/>
    <cellStyle name="Normal 2 2 2 2 2 2 2" xfId="3886" xr:uid="{00000000-0005-0000-0000-0000C4820000}"/>
    <cellStyle name="Normal 2 2 2 2 2 2 2 2" xfId="8843" xr:uid="{00000000-0005-0000-0000-0000C5820000}"/>
    <cellStyle name="Normal 2 2 2 2 2 2 2 2 2" xfId="18757" xr:uid="{00000000-0005-0000-0000-0000C6820000}"/>
    <cellStyle name="Normal 2 2 2 2 2 2 2 2 2 2" xfId="38589" xr:uid="{00000000-0005-0000-0000-0000C7820000}"/>
    <cellStyle name="Normal 2 2 2 2 2 2 2 2 3" xfId="28675" xr:uid="{00000000-0005-0000-0000-0000C8820000}"/>
    <cellStyle name="Normal 2 2 2 2 2 2 2 3" xfId="13800" xr:uid="{00000000-0005-0000-0000-0000C9820000}"/>
    <cellStyle name="Normal 2 2 2 2 2 2 2 3 2" xfId="33632" xr:uid="{00000000-0005-0000-0000-0000CA820000}"/>
    <cellStyle name="Normal 2 2 2 2 2 2 2 4" xfId="23718" xr:uid="{00000000-0005-0000-0000-0000CB820000}"/>
    <cellStyle name="Normal 2 2 2 2 2 2 3" xfId="2596" xr:uid="{00000000-0005-0000-0000-0000CC820000}"/>
    <cellStyle name="Normal 2 2 2 2 2 2 3 2" xfId="7563" xr:uid="{00000000-0005-0000-0000-0000CD820000}"/>
    <cellStyle name="Normal 2 2 2 2 2 2 3 2 2" xfId="17477" xr:uid="{00000000-0005-0000-0000-0000CE820000}"/>
    <cellStyle name="Normal 2 2 2 2 2 2 3 2 2 2" xfId="37309" xr:uid="{00000000-0005-0000-0000-0000CF820000}"/>
    <cellStyle name="Normal 2 2 2 2 2 2 3 2 3" xfId="27395" xr:uid="{00000000-0005-0000-0000-0000D0820000}"/>
    <cellStyle name="Normal 2 2 2 2 2 2 3 3" xfId="12520" xr:uid="{00000000-0005-0000-0000-0000D1820000}"/>
    <cellStyle name="Normal 2 2 2 2 2 2 3 3 2" xfId="32352" xr:uid="{00000000-0005-0000-0000-0000D2820000}"/>
    <cellStyle name="Normal 2 2 2 2 2 2 3 4" xfId="22438" xr:uid="{00000000-0005-0000-0000-0000D3820000}"/>
    <cellStyle name="Normal 2 2 2 2 2 2 4" xfId="6841" xr:uid="{00000000-0005-0000-0000-0000D4820000}"/>
    <cellStyle name="Normal 2 2 2 2 2 2 4 2" xfId="16755" xr:uid="{00000000-0005-0000-0000-0000D5820000}"/>
    <cellStyle name="Normal 2 2 2 2 2 2 4 2 2" xfId="36587" xr:uid="{00000000-0005-0000-0000-0000D6820000}"/>
    <cellStyle name="Normal 2 2 2 2 2 2 4 3" xfId="26673" xr:uid="{00000000-0005-0000-0000-0000D7820000}"/>
    <cellStyle name="Normal 2 2 2 2 2 2 5" xfId="11798" xr:uid="{00000000-0005-0000-0000-0000D8820000}"/>
    <cellStyle name="Normal 2 2 2 2 2 2 5 2" xfId="31630" xr:uid="{00000000-0005-0000-0000-0000D9820000}"/>
    <cellStyle name="Normal 2 2 2 2 2 2 6" xfId="21716" xr:uid="{00000000-0005-0000-0000-0000DA820000}"/>
    <cellStyle name="Normal 2 2 2 2 2 3" xfId="3527" xr:uid="{00000000-0005-0000-0000-0000DB820000}"/>
    <cellStyle name="Normal 2 2 2 2 2 3 2" xfId="8484" xr:uid="{00000000-0005-0000-0000-0000DC820000}"/>
    <cellStyle name="Normal 2 2 2 2 2 3 2 2" xfId="18398" xr:uid="{00000000-0005-0000-0000-0000DD820000}"/>
    <cellStyle name="Normal 2 2 2 2 2 3 2 2 2" xfId="38230" xr:uid="{00000000-0005-0000-0000-0000DE820000}"/>
    <cellStyle name="Normal 2 2 2 2 2 3 2 3" xfId="28316" xr:uid="{00000000-0005-0000-0000-0000DF820000}"/>
    <cellStyle name="Normal 2 2 2 2 2 3 3" xfId="13441" xr:uid="{00000000-0005-0000-0000-0000E0820000}"/>
    <cellStyle name="Normal 2 2 2 2 2 3 3 2" xfId="33273" xr:uid="{00000000-0005-0000-0000-0000E1820000}"/>
    <cellStyle name="Normal 2 2 2 2 2 3 4" xfId="23359" xr:uid="{00000000-0005-0000-0000-0000E2820000}"/>
    <cellStyle name="Normal 2 2 2 2 2 4" xfId="2237" xr:uid="{00000000-0005-0000-0000-0000E3820000}"/>
    <cellStyle name="Normal 2 2 2 2 2 4 2" xfId="7204" xr:uid="{00000000-0005-0000-0000-0000E4820000}"/>
    <cellStyle name="Normal 2 2 2 2 2 4 2 2" xfId="17118" xr:uid="{00000000-0005-0000-0000-0000E5820000}"/>
    <cellStyle name="Normal 2 2 2 2 2 4 2 2 2" xfId="36950" xr:uid="{00000000-0005-0000-0000-0000E6820000}"/>
    <cellStyle name="Normal 2 2 2 2 2 4 2 3" xfId="27036" xr:uid="{00000000-0005-0000-0000-0000E7820000}"/>
    <cellStyle name="Normal 2 2 2 2 2 4 3" xfId="12161" xr:uid="{00000000-0005-0000-0000-0000E8820000}"/>
    <cellStyle name="Normal 2 2 2 2 2 4 3 2" xfId="31993" xr:uid="{00000000-0005-0000-0000-0000E9820000}"/>
    <cellStyle name="Normal 2 2 2 2 2 4 4" xfId="22079" xr:uid="{00000000-0005-0000-0000-0000EA820000}"/>
    <cellStyle name="Normal 2 2 2 2 2 5" xfId="6482" xr:uid="{00000000-0005-0000-0000-0000EB820000}"/>
    <cellStyle name="Normal 2 2 2 2 2 5 2" xfId="16396" xr:uid="{00000000-0005-0000-0000-0000EC820000}"/>
    <cellStyle name="Normal 2 2 2 2 2 5 2 2" xfId="36228" xr:uid="{00000000-0005-0000-0000-0000ED820000}"/>
    <cellStyle name="Normal 2 2 2 2 2 5 3" xfId="26314" xr:uid="{00000000-0005-0000-0000-0000EE820000}"/>
    <cellStyle name="Normal 2 2 2 2 2 6" xfId="11439" xr:uid="{00000000-0005-0000-0000-0000EF820000}"/>
    <cellStyle name="Normal 2 2 2 2 2 6 2" xfId="31271" xr:uid="{00000000-0005-0000-0000-0000F0820000}"/>
    <cellStyle name="Normal 2 2 2 2 2 7" xfId="21357" xr:uid="{00000000-0005-0000-0000-0000F1820000}"/>
    <cellStyle name="Normal 2 2 2 2 3" xfId="1693" xr:uid="{00000000-0005-0000-0000-0000F2820000}"/>
    <cellStyle name="Normal 2 2 2 2 3 2" xfId="3706" xr:uid="{00000000-0005-0000-0000-0000F3820000}"/>
    <cellStyle name="Normal 2 2 2 2 3 2 2" xfId="8663" xr:uid="{00000000-0005-0000-0000-0000F4820000}"/>
    <cellStyle name="Normal 2 2 2 2 3 2 2 2" xfId="18577" xr:uid="{00000000-0005-0000-0000-0000F5820000}"/>
    <cellStyle name="Normal 2 2 2 2 3 2 2 2 2" xfId="38409" xr:uid="{00000000-0005-0000-0000-0000F6820000}"/>
    <cellStyle name="Normal 2 2 2 2 3 2 2 3" xfId="28495" xr:uid="{00000000-0005-0000-0000-0000F7820000}"/>
    <cellStyle name="Normal 2 2 2 2 3 2 3" xfId="13620" xr:uid="{00000000-0005-0000-0000-0000F8820000}"/>
    <cellStyle name="Normal 2 2 2 2 3 2 3 2" xfId="33452" xr:uid="{00000000-0005-0000-0000-0000F9820000}"/>
    <cellStyle name="Normal 2 2 2 2 3 2 4" xfId="23538" xr:uid="{00000000-0005-0000-0000-0000FA820000}"/>
    <cellStyle name="Normal 2 2 2 2 3 3" xfId="2416" xr:uid="{00000000-0005-0000-0000-0000FB820000}"/>
    <cellStyle name="Normal 2 2 2 2 3 3 2" xfId="7383" xr:uid="{00000000-0005-0000-0000-0000FC820000}"/>
    <cellStyle name="Normal 2 2 2 2 3 3 2 2" xfId="17297" xr:uid="{00000000-0005-0000-0000-0000FD820000}"/>
    <cellStyle name="Normal 2 2 2 2 3 3 2 2 2" xfId="37129" xr:uid="{00000000-0005-0000-0000-0000FE820000}"/>
    <cellStyle name="Normal 2 2 2 2 3 3 2 3" xfId="27215" xr:uid="{00000000-0005-0000-0000-0000FF820000}"/>
    <cellStyle name="Normal 2 2 2 2 3 3 3" xfId="12340" xr:uid="{00000000-0005-0000-0000-000000830000}"/>
    <cellStyle name="Normal 2 2 2 2 3 3 3 2" xfId="32172" xr:uid="{00000000-0005-0000-0000-000001830000}"/>
    <cellStyle name="Normal 2 2 2 2 3 3 4" xfId="22258" xr:uid="{00000000-0005-0000-0000-000002830000}"/>
    <cellStyle name="Normal 2 2 2 2 3 4" xfId="6661" xr:uid="{00000000-0005-0000-0000-000003830000}"/>
    <cellStyle name="Normal 2 2 2 2 3 4 2" xfId="16575" xr:uid="{00000000-0005-0000-0000-000004830000}"/>
    <cellStyle name="Normal 2 2 2 2 3 4 2 2" xfId="36407" xr:uid="{00000000-0005-0000-0000-000005830000}"/>
    <cellStyle name="Normal 2 2 2 2 3 4 3" xfId="26493" xr:uid="{00000000-0005-0000-0000-000006830000}"/>
    <cellStyle name="Normal 2 2 2 2 3 5" xfId="11618" xr:uid="{00000000-0005-0000-0000-000007830000}"/>
    <cellStyle name="Normal 2 2 2 2 3 5 2" xfId="31450" xr:uid="{00000000-0005-0000-0000-000008830000}"/>
    <cellStyle name="Normal 2 2 2 2 3 6" xfId="21536" xr:uid="{00000000-0005-0000-0000-000009830000}"/>
    <cellStyle name="Normal 2 2 2 2 4" xfId="3347" xr:uid="{00000000-0005-0000-0000-00000A830000}"/>
    <cellStyle name="Normal 2 2 2 2 4 2" xfId="8304" xr:uid="{00000000-0005-0000-0000-00000B830000}"/>
    <cellStyle name="Normal 2 2 2 2 4 2 2" xfId="18218" xr:uid="{00000000-0005-0000-0000-00000C830000}"/>
    <cellStyle name="Normal 2 2 2 2 4 2 2 2" xfId="38050" xr:uid="{00000000-0005-0000-0000-00000D830000}"/>
    <cellStyle name="Normal 2 2 2 2 4 2 3" xfId="28136" xr:uid="{00000000-0005-0000-0000-00000E830000}"/>
    <cellStyle name="Normal 2 2 2 2 4 3" xfId="13261" xr:uid="{00000000-0005-0000-0000-00000F830000}"/>
    <cellStyle name="Normal 2 2 2 2 4 3 2" xfId="33093" xr:uid="{00000000-0005-0000-0000-000010830000}"/>
    <cellStyle name="Normal 2 2 2 2 4 4" xfId="23179" xr:uid="{00000000-0005-0000-0000-000011830000}"/>
    <cellStyle name="Normal 2 2 2 2 5" xfId="2057" xr:uid="{00000000-0005-0000-0000-000012830000}"/>
    <cellStyle name="Normal 2 2 2 2 5 2" xfId="7024" xr:uid="{00000000-0005-0000-0000-000013830000}"/>
    <cellStyle name="Normal 2 2 2 2 5 2 2" xfId="16938" xr:uid="{00000000-0005-0000-0000-000014830000}"/>
    <cellStyle name="Normal 2 2 2 2 5 2 2 2" xfId="36770" xr:uid="{00000000-0005-0000-0000-000015830000}"/>
    <cellStyle name="Normal 2 2 2 2 5 2 3" xfId="26856" xr:uid="{00000000-0005-0000-0000-000016830000}"/>
    <cellStyle name="Normal 2 2 2 2 5 3" xfId="11981" xr:uid="{00000000-0005-0000-0000-000017830000}"/>
    <cellStyle name="Normal 2 2 2 2 5 3 2" xfId="31813" xr:uid="{00000000-0005-0000-0000-000018830000}"/>
    <cellStyle name="Normal 2 2 2 2 5 4" xfId="21899" xr:uid="{00000000-0005-0000-0000-000019830000}"/>
    <cellStyle name="Normal 2 2 2 2 6" xfId="6302" xr:uid="{00000000-0005-0000-0000-00001A830000}"/>
    <cellStyle name="Normal 2 2 2 2 6 2" xfId="16216" xr:uid="{00000000-0005-0000-0000-00001B830000}"/>
    <cellStyle name="Normal 2 2 2 2 6 2 2" xfId="36048" xr:uid="{00000000-0005-0000-0000-00001C830000}"/>
    <cellStyle name="Normal 2 2 2 2 6 3" xfId="26134" xr:uid="{00000000-0005-0000-0000-00001D830000}"/>
    <cellStyle name="Normal 2 2 2 2 7" xfId="11259" xr:uid="{00000000-0005-0000-0000-00001E830000}"/>
    <cellStyle name="Normal 2 2 2 2 7 2" xfId="31091" xr:uid="{00000000-0005-0000-0000-00001F830000}"/>
    <cellStyle name="Normal 2 2 2 2 8" xfId="21177" xr:uid="{00000000-0005-0000-0000-000020830000}"/>
    <cellStyle name="Normal 2 2 2 3" xfId="1424" xr:uid="{00000000-0005-0000-0000-000021830000}"/>
    <cellStyle name="Normal 2 2 2 3 2" xfId="1783" xr:uid="{00000000-0005-0000-0000-000022830000}"/>
    <cellStyle name="Normal 2 2 2 3 2 2" xfId="3796" xr:uid="{00000000-0005-0000-0000-000023830000}"/>
    <cellStyle name="Normal 2 2 2 3 2 2 2" xfId="8753" xr:uid="{00000000-0005-0000-0000-000024830000}"/>
    <cellStyle name="Normal 2 2 2 3 2 2 2 2" xfId="18667" xr:uid="{00000000-0005-0000-0000-000025830000}"/>
    <cellStyle name="Normal 2 2 2 3 2 2 2 2 2" xfId="38499" xr:uid="{00000000-0005-0000-0000-000026830000}"/>
    <cellStyle name="Normal 2 2 2 3 2 2 2 3" xfId="28585" xr:uid="{00000000-0005-0000-0000-000027830000}"/>
    <cellStyle name="Normal 2 2 2 3 2 2 3" xfId="13710" xr:uid="{00000000-0005-0000-0000-000028830000}"/>
    <cellStyle name="Normal 2 2 2 3 2 2 3 2" xfId="33542" xr:uid="{00000000-0005-0000-0000-000029830000}"/>
    <cellStyle name="Normal 2 2 2 3 2 2 4" xfId="23628" xr:uid="{00000000-0005-0000-0000-00002A830000}"/>
    <cellStyle name="Normal 2 2 2 3 2 3" xfId="2506" xr:uid="{00000000-0005-0000-0000-00002B830000}"/>
    <cellStyle name="Normal 2 2 2 3 2 3 2" xfId="7473" xr:uid="{00000000-0005-0000-0000-00002C830000}"/>
    <cellStyle name="Normal 2 2 2 3 2 3 2 2" xfId="17387" xr:uid="{00000000-0005-0000-0000-00002D830000}"/>
    <cellStyle name="Normal 2 2 2 3 2 3 2 2 2" xfId="37219" xr:uid="{00000000-0005-0000-0000-00002E830000}"/>
    <cellStyle name="Normal 2 2 2 3 2 3 2 3" xfId="27305" xr:uid="{00000000-0005-0000-0000-00002F830000}"/>
    <cellStyle name="Normal 2 2 2 3 2 3 3" xfId="12430" xr:uid="{00000000-0005-0000-0000-000030830000}"/>
    <cellStyle name="Normal 2 2 2 3 2 3 3 2" xfId="32262" xr:uid="{00000000-0005-0000-0000-000031830000}"/>
    <cellStyle name="Normal 2 2 2 3 2 3 4" xfId="22348" xr:uid="{00000000-0005-0000-0000-000032830000}"/>
    <cellStyle name="Normal 2 2 2 3 2 4" xfId="6751" xr:uid="{00000000-0005-0000-0000-000033830000}"/>
    <cellStyle name="Normal 2 2 2 3 2 4 2" xfId="16665" xr:uid="{00000000-0005-0000-0000-000034830000}"/>
    <cellStyle name="Normal 2 2 2 3 2 4 2 2" xfId="36497" xr:uid="{00000000-0005-0000-0000-000035830000}"/>
    <cellStyle name="Normal 2 2 2 3 2 4 3" xfId="26583" xr:uid="{00000000-0005-0000-0000-000036830000}"/>
    <cellStyle name="Normal 2 2 2 3 2 5" xfId="11708" xr:uid="{00000000-0005-0000-0000-000037830000}"/>
    <cellStyle name="Normal 2 2 2 3 2 5 2" xfId="31540" xr:uid="{00000000-0005-0000-0000-000038830000}"/>
    <cellStyle name="Normal 2 2 2 3 2 6" xfId="21626" xr:uid="{00000000-0005-0000-0000-000039830000}"/>
    <cellStyle name="Normal 2 2 2 3 3" xfId="3437" xr:uid="{00000000-0005-0000-0000-00003A830000}"/>
    <cellStyle name="Normal 2 2 2 3 3 2" xfId="8394" xr:uid="{00000000-0005-0000-0000-00003B830000}"/>
    <cellStyle name="Normal 2 2 2 3 3 2 2" xfId="18308" xr:uid="{00000000-0005-0000-0000-00003C830000}"/>
    <cellStyle name="Normal 2 2 2 3 3 2 2 2" xfId="38140" xr:uid="{00000000-0005-0000-0000-00003D830000}"/>
    <cellStyle name="Normal 2 2 2 3 3 2 3" xfId="28226" xr:uid="{00000000-0005-0000-0000-00003E830000}"/>
    <cellStyle name="Normal 2 2 2 3 3 3" xfId="13351" xr:uid="{00000000-0005-0000-0000-00003F830000}"/>
    <cellStyle name="Normal 2 2 2 3 3 3 2" xfId="33183" xr:uid="{00000000-0005-0000-0000-000040830000}"/>
    <cellStyle name="Normal 2 2 2 3 3 4" xfId="23269" xr:uid="{00000000-0005-0000-0000-000041830000}"/>
    <cellStyle name="Normal 2 2 2 3 4" xfId="2147" xr:uid="{00000000-0005-0000-0000-000042830000}"/>
    <cellStyle name="Normal 2 2 2 3 4 2" xfId="7114" xr:uid="{00000000-0005-0000-0000-000043830000}"/>
    <cellStyle name="Normal 2 2 2 3 4 2 2" xfId="17028" xr:uid="{00000000-0005-0000-0000-000044830000}"/>
    <cellStyle name="Normal 2 2 2 3 4 2 2 2" xfId="36860" xr:uid="{00000000-0005-0000-0000-000045830000}"/>
    <cellStyle name="Normal 2 2 2 3 4 2 3" xfId="26946" xr:uid="{00000000-0005-0000-0000-000046830000}"/>
    <cellStyle name="Normal 2 2 2 3 4 3" xfId="12071" xr:uid="{00000000-0005-0000-0000-000047830000}"/>
    <cellStyle name="Normal 2 2 2 3 4 3 2" xfId="31903" xr:uid="{00000000-0005-0000-0000-000048830000}"/>
    <cellStyle name="Normal 2 2 2 3 4 4" xfId="21989" xr:uid="{00000000-0005-0000-0000-000049830000}"/>
    <cellStyle name="Normal 2 2 2 3 5" xfId="6392" xr:uid="{00000000-0005-0000-0000-00004A830000}"/>
    <cellStyle name="Normal 2 2 2 3 5 2" xfId="16306" xr:uid="{00000000-0005-0000-0000-00004B830000}"/>
    <cellStyle name="Normal 2 2 2 3 5 2 2" xfId="36138" xr:uid="{00000000-0005-0000-0000-00004C830000}"/>
    <cellStyle name="Normal 2 2 2 3 5 3" xfId="26224" xr:uid="{00000000-0005-0000-0000-00004D830000}"/>
    <cellStyle name="Normal 2 2 2 3 6" xfId="11349" xr:uid="{00000000-0005-0000-0000-00004E830000}"/>
    <cellStyle name="Normal 2 2 2 3 6 2" xfId="31181" xr:uid="{00000000-0005-0000-0000-00004F830000}"/>
    <cellStyle name="Normal 2 2 2 3 7" xfId="21267" xr:uid="{00000000-0005-0000-0000-000050830000}"/>
    <cellStyle name="Normal 2 2 2 4" xfId="1603" xr:uid="{00000000-0005-0000-0000-000051830000}"/>
    <cellStyle name="Normal 2 2 2 4 2" xfId="3616" xr:uid="{00000000-0005-0000-0000-000052830000}"/>
    <cellStyle name="Normal 2 2 2 4 2 2" xfId="8573" xr:uid="{00000000-0005-0000-0000-000053830000}"/>
    <cellStyle name="Normal 2 2 2 4 2 2 2" xfId="18487" xr:uid="{00000000-0005-0000-0000-000054830000}"/>
    <cellStyle name="Normal 2 2 2 4 2 2 2 2" xfId="38319" xr:uid="{00000000-0005-0000-0000-000055830000}"/>
    <cellStyle name="Normal 2 2 2 4 2 2 3" xfId="28405" xr:uid="{00000000-0005-0000-0000-000056830000}"/>
    <cellStyle name="Normal 2 2 2 4 2 3" xfId="13530" xr:uid="{00000000-0005-0000-0000-000057830000}"/>
    <cellStyle name="Normal 2 2 2 4 2 3 2" xfId="33362" xr:uid="{00000000-0005-0000-0000-000058830000}"/>
    <cellStyle name="Normal 2 2 2 4 2 4" xfId="23448" xr:uid="{00000000-0005-0000-0000-000059830000}"/>
    <cellStyle name="Normal 2 2 2 4 3" xfId="2326" xr:uid="{00000000-0005-0000-0000-00005A830000}"/>
    <cellStyle name="Normal 2 2 2 4 3 2" xfId="7293" xr:uid="{00000000-0005-0000-0000-00005B830000}"/>
    <cellStyle name="Normal 2 2 2 4 3 2 2" xfId="17207" xr:uid="{00000000-0005-0000-0000-00005C830000}"/>
    <cellStyle name="Normal 2 2 2 4 3 2 2 2" xfId="37039" xr:uid="{00000000-0005-0000-0000-00005D830000}"/>
    <cellStyle name="Normal 2 2 2 4 3 2 3" xfId="27125" xr:uid="{00000000-0005-0000-0000-00005E830000}"/>
    <cellStyle name="Normal 2 2 2 4 3 3" xfId="12250" xr:uid="{00000000-0005-0000-0000-00005F830000}"/>
    <cellStyle name="Normal 2 2 2 4 3 3 2" xfId="32082" xr:uid="{00000000-0005-0000-0000-000060830000}"/>
    <cellStyle name="Normal 2 2 2 4 3 4" xfId="22168" xr:uid="{00000000-0005-0000-0000-000061830000}"/>
    <cellStyle name="Normal 2 2 2 4 4" xfId="6571" xr:uid="{00000000-0005-0000-0000-000062830000}"/>
    <cellStyle name="Normal 2 2 2 4 4 2" xfId="16485" xr:uid="{00000000-0005-0000-0000-000063830000}"/>
    <cellStyle name="Normal 2 2 2 4 4 2 2" xfId="36317" xr:uid="{00000000-0005-0000-0000-000064830000}"/>
    <cellStyle name="Normal 2 2 2 4 4 3" xfId="26403" xr:uid="{00000000-0005-0000-0000-000065830000}"/>
    <cellStyle name="Normal 2 2 2 4 5" xfId="11528" xr:uid="{00000000-0005-0000-0000-000066830000}"/>
    <cellStyle name="Normal 2 2 2 4 5 2" xfId="31360" xr:uid="{00000000-0005-0000-0000-000067830000}"/>
    <cellStyle name="Normal 2 2 2 4 6" xfId="21446" xr:uid="{00000000-0005-0000-0000-000068830000}"/>
    <cellStyle name="Normal 2 2 2 5" xfId="3257" xr:uid="{00000000-0005-0000-0000-000069830000}"/>
    <cellStyle name="Normal 2 2 2 5 2" xfId="8214" xr:uid="{00000000-0005-0000-0000-00006A830000}"/>
    <cellStyle name="Normal 2 2 2 5 2 2" xfId="18128" xr:uid="{00000000-0005-0000-0000-00006B830000}"/>
    <cellStyle name="Normal 2 2 2 5 2 2 2" xfId="37960" xr:uid="{00000000-0005-0000-0000-00006C830000}"/>
    <cellStyle name="Normal 2 2 2 5 2 3" xfId="28046" xr:uid="{00000000-0005-0000-0000-00006D830000}"/>
    <cellStyle name="Normal 2 2 2 5 3" xfId="13171" xr:uid="{00000000-0005-0000-0000-00006E830000}"/>
    <cellStyle name="Normal 2 2 2 5 3 2" xfId="33003" xr:uid="{00000000-0005-0000-0000-00006F830000}"/>
    <cellStyle name="Normal 2 2 2 5 4" xfId="23089" xr:uid="{00000000-0005-0000-0000-000070830000}"/>
    <cellStyle name="Normal 2 2 2 6" xfId="1967" xr:uid="{00000000-0005-0000-0000-000071830000}"/>
    <cellStyle name="Normal 2 2 2 6 2" xfId="6934" xr:uid="{00000000-0005-0000-0000-000072830000}"/>
    <cellStyle name="Normal 2 2 2 6 2 2" xfId="16848" xr:uid="{00000000-0005-0000-0000-000073830000}"/>
    <cellStyle name="Normal 2 2 2 6 2 2 2" xfId="36680" xr:uid="{00000000-0005-0000-0000-000074830000}"/>
    <cellStyle name="Normal 2 2 2 6 2 3" xfId="26766" xr:uid="{00000000-0005-0000-0000-000075830000}"/>
    <cellStyle name="Normal 2 2 2 6 3" xfId="11891" xr:uid="{00000000-0005-0000-0000-000076830000}"/>
    <cellStyle name="Normal 2 2 2 6 3 2" xfId="31723" xr:uid="{00000000-0005-0000-0000-000077830000}"/>
    <cellStyle name="Normal 2 2 2 6 4" xfId="21809" xr:uid="{00000000-0005-0000-0000-000078830000}"/>
    <cellStyle name="Normal 2 2 2 7" xfId="6212" xr:uid="{00000000-0005-0000-0000-000079830000}"/>
    <cellStyle name="Normal 2 2 2 7 2" xfId="16126" xr:uid="{00000000-0005-0000-0000-00007A830000}"/>
    <cellStyle name="Normal 2 2 2 7 2 2" xfId="35958" xr:uid="{00000000-0005-0000-0000-00007B830000}"/>
    <cellStyle name="Normal 2 2 2 7 3" xfId="26044" xr:uid="{00000000-0005-0000-0000-00007C830000}"/>
    <cellStyle name="Normal 2 2 2 8" xfId="11169" xr:uid="{00000000-0005-0000-0000-00007D830000}"/>
    <cellStyle name="Normal 2 2 2 8 2" xfId="31001" xr:uid="{00000000-0005-0000-0000-00007E830000}"/>
    <cellStyle name="Normal 2 2 2 9" xfId="21087" xr:uid="{00000000-0005-0000-0000-00007F830000}"/>
    <cellStyle name="Normal 2 2 3" xfId="1274" xr:uid="{00000000-0005-0000-0000-000080830000}"/>
    <cellStyle name="Normal 2 2 3 2" xfId="1364" xr:uid="{00000000-0005-0000-0000-000081830000}"/>
    <cellStyle name="Normal 2 2 3 2 2" xfId="1544" xr:uid="{00000000-0005-0000-0000-000082830000}"/>
    <cellStyle name="Normal 2 2 3 2 2 2" xfId="1903" xr:uid="{00000000-0005-0000-0000-000083830000}"/>
    <cellStyle name="Normal 2 2 3 2 2 2 2" xfId="3916" xr:uid="{00000000-0005-0000-0000-000084830000}"/>
    <cellStyle name="Normal 2 2 3 2 2 2 2 2" xfId="8873" xr:uid="{00000000-0005-0000-0000-000085830000}"/>
    <cellStyle name="Normal 2 2 3 2 2 2 2 2 2" xfId="18787" xr:uid="{00000000-0005-0000-0000-000086830000}"/>
    <cellStyle name="Normal 2 2 3 2 2 2 2 2 2 2" xfId="38619" xr:uid="{00000000-0005-0000-0000-000087830000}"/>
    <cellStyle name="Normal 2 2 3 2 2 2 2 2 3" xfId="28705" xr:uid="{00000000-0005-0000-0000-000088830000}"/>
    <cellStyle name="Normal 2 2 3 2 2 2 2 3" xfId="13830" xr:uid="{00000000-0005-0000-0000-000089830000}"/>
    <cellStyle name="Normal 2 2 3 2 2 2 2 3 2" xfId="33662" xr:uid="{00000000-0005-0000-0000-00008A830000}"/>
    <cellStyle name="Normal 2 2 3 2 2 2 2 4" xfId="23748" xr:uid="{00000000-0005-0000-0000-00008B830000}"/>
    <cellStyle name="Normal 2 2 3 2 2 2 3" xfId="2626" xr:uid="{00000000-0005-0000-0000-00008C830000}"/>
    <cellStyle name="Normal 2 2 3 2 2 2 3 2" xfId="7593" xr:uid="{00000000-0005-0000-0000-00008D830000}"/>
    <cellStyle name="Normal 2 2 3 2 2 2 3 2 2" xfId="17507" xr:uid="{00000000-0005-0000-0000-00008E830000}"/>
    <cellStyle name="Normal 2 2 3 2 2 2 3 2 2 2" xfId="37339" xr:uid="{00000000-0005-0000-0000-00008F830000}"/>
    <cellStyle name="Normal 2 2 3 2 2 2 3 2 3" xfId="27425" xr:uid="{00000000-0005-0000-0000-000090830000}"/>
    <cellStyle name="Normal 2 2 3 2 2 2 3 3" xfId="12550" xr:uid="{00000000-0005-0000-0000-000091830000}"/>
    <cellStyle name="Normal 2 2 3 2 2 2 3 3 2" xfId="32382" xr:uid="{00000000-0005-0000-0000-000092830000}"/>
    <cellStyle name="Normal 2 2 3 2 2 2 3 4" xfId="22468" xr:uid="{00000000-0005-0000-0000-000093830000}"/>
    <cellStyle name="Normal 2 2 3 2 2 2 4" xfId="6871" xr:uid="{00000000-0005-0000-0000-000094830000}"/>
    <cellStyle name="Normal 2 2 3 2 2 2 4 2" xfId="16785" xr:uid="{00000000-0005-0000-0000-000095830000}"/>
    <cellStyle name="Normal 2 2 3 2 2 2 4 2 2" xfId="36617" xr:uid="{00000000-0005-0000-0000-000096830000}"/>
    <cellStyle name="Normal 2 2 3 2 2 2 4 3" xfId="26703" xr:uid="{00000000-0005-0000-0000-000097830000}"/>
    <cellStyle name="Normal 2 2 3 2 2 2 5" xfId="11828" xr:uid="{00000000-0005-0000-0000-000098830000}"/>
    <cellStyle name="Normal 2 2 3 2 2 2 5 2" xfId="31660" xr:uid="{00000000-0005-0000-0000-000099830000}"/>
    <cellStyle name="Normal 2 2 3 2 2 2 6" xfId="21746" xr:uid="{00000000-0005-0000-0000-00009A830000}"/>
    <cellStyle name="Normal 2 2 3 2 2 3" xfId="3557" xr:uid="{00000000-0005-0000-0000-00009B830000}"/>
    <cellStyle name="Normal 2 2 3 2 2 3 2" xfId="8514" xr:uid="{00000000-0005-0000-0000-00009C830000}"/>
    <cellStyle name="Normal 2 2 3 2 2 3 2 2" xfId="18428" xr:uid="{00000000-0005-0000-0000-00009D830000}"/>
    <cellStyle name="Normal 2 2 3 2 2 3 2 2 2" xfId="38260" xr:uid="{00000000-0005-0000-0000-00009E830000}"/>
    <cellStyle name="Normal 2 2 3 2 2 3 2 3" xfId="28346" xr:uid="{00000000-0005-0000-0000-00009F830000}"/>
    <cellStyle name="Normal 2 2 3 2 2 3 3" xfId="13471" xr:uid="{00000000-0005-0000-0000-0000A0830000}"/>
    <cellStyle name="Normal 2 2 3 2 2 3 3 2" xfId="33303" xr:uid="{00000000-0005-0000-0000-0000A1830000}"/>
    <cellStyle name="Normal 2 2 3 2 2 3 4" xfId="23389" xr:uid="{00000000-0005-0000-0000-0000A2830000}"/>
    <cellStyle name="Normal 2 2 3 2 2 4" xfId="2267" xr:uid="{00000000-0005-0000-0000-0000A3830000}"/>
    <cellStyle name="Normal 2 2 3 2 2 4 2" xfId="7234" xr:uid="{00000000-0005-0000-0000-0000A4830000}"/>
    <cellStyle name="Normal 2 2 3 2 2 4 2 2" xfId="17148" xr:uid="{00000000-0005-0000-0000-0000A5830000}"/>
    <cellStyle name="Normal 2 2 3 2 2 4 2 2 2" xfId="36980" xr:uid="{00000000-0005-0000-0000-0000A6830000}"/>
    <cellStyle name="Normal 2 2 3 2 2 4 2 3" xfId="27066" xr:uid="{00000000-0005-0000-0000-0000A7830000}"/>
    <cellStyle name="Normal 2 2 3 2 2 4 3" xfId="12191" xr:uid="{00000000-0005-0000-0000-0000A8830000}"/>
    <cellStyle name="Normal 2 2 3 2 2 4 3 2" xfId="32023" xr:uid="{00000000-0005-0000-0000-0000A9830000}"/>
    <cellStyle name="Normal 2 2 3 2 2 4 4" xfId="22109" xr:uid="{00000000-0005-0000-0000-0000AA830000}"/>
    <cellStyle name="Normal 2 2 3 2 2 5" xfId="6512" xr:uid="{00000000-0005-0000-0000-0000AB830000}"/>
    <cellStyle name="Normal 2 2 3 2 2 5 2" xfId="16426" xr:uid="{00000000-0005-0000-0000-0000AC830000}"/>
    <cellStyle name="Normal 2 2 3 2 2 5 2 2" xfId="36258" xr:uid="{00000000-0005-0000-0000-0000AD830000}"/>
    <cellStyle name="Normal 2 2 3 2 2 5 3" xfId="26344" xr:uid="{00000000-0005-0000-0000-0000AE830000}"/>
    <cellStyle name="Normal 2 2 3 2 2 6" xfId="11469" xr:uid="{00000000-0005-0000-0000-0000AF830000}"/>
    <cellStyle name="Normal 2 2 3 2 2 6 2" xfId="31301" xr:uid="{00000000-0005-0000-0000-0000B0830000}"/>
    <cellStyle name="Normal 2 2 3 2 2 7" xfId="21387" xr:uid="{00000000-0005-0000-0000-0000B1830000}"/>
    <cellStyle name="Normal 2 2 3 2 3" xfId="1723" xr:uid="{00000000-0005-0000-0000-0000B2830000}"/>
    <cellStyle name="Normal 2 2 3 2 3 2" xfId="3736" xr:uid="{00000000-0005-0000-0000-0000B3830000}"/>
    <cellStyle name="Normal 2 2 3 2 3 2 2" xfId="8693" xr:uid="{00000000-0005-0000-0000-0000B4830000}"/>
    <cellStyle name="Normal 2 2 3 2 3 2 2 2" xfId="18607" xr:uid="{00000000-0005-0000-0000-0000B5830000}"/>
    <cellStyle name="Normal 2 2 3 2 3 2 2 2 2" xfId="38439" xr:uid="{00000000-0005-0000-0000-0000B6830000}"/>
    <cellStyle name="Normal 2 2 3 2 3 2 2 3" xfId="28525" xr:uid="{00000000-0005-0000-0000-0000B7830000}"/>
    <cellStyle name="Normal 2 2 3 2 3 2 3" xfId="13650" xr:uid="{00000000-0005-0000-0000-0000B8830000}"/>
    <cellStyle name="Normal 2 2 3 2 3 2 3 2" xfId="33482" xr:uid="{00000000-0005-0000-0000-0000B9830000}"/>
    <cellStyle name="Normal 2 2 3 2 3 2 4" xfId="23568" xr:uid="{00000000-0005-0000-0000-0000BA830000}"/>
    <cellStyle name="Normal 2 2 3 2 3 3" xfId="2446" xr:uid="{00000000-0005-0000-0000-0000BB830000}"/>
    <cellStyle name="Normal 2 2 3 2 3 3 2" xfId="7413" xr:uid="{00000000-0005-0000-0000-0000BC830000}"/>
    <cellStyle name="Normal 2 2 3 2 3 3 2 2" xfId="17327" xr:uid="{00000000-0005-0000-0000-0000BD830000}"/>
    <cellStyle name="Normal 2 2 3 2 3 3 2 2 2" xfId="37159" xr:uid="{00000000-0005-0000-0000-0000BE830000}"/>
    <cellStyle name="Normal 2 2 3 2 3 3 2 3" xfId="27245" xr:uid="{00000000-0005-0000-0000-0000BF830000}"/>
    <cellStyle name="Normal 2 2 3 2 3 3 3" xfId="12370" xr:uid="{00000000-0005-0000-0000-0000C0830000}"/>
    <cellStyle name="Normal 2 2 3 2 3 3 3 2" xfId="32202" xr:uid="{00000000-0005-0000-0000-0000C1830000}"/>
    <cellStyle name="Normal 2 2 3 2 3 3 4" xfId="22288" xr:uid="{00000000-0005-0000-0000-0000C2830000}"/>
    <cellStyle name="Normal 2 2 3 2 3 4" xfId="6691" xr:uid="{00000000-0005-0000-0000-0000C3830000}"/>
    <cellStyle name="Normal 2 2 3 2 3 4 2" xfId="16605" xr:uid="{00000000-0005-0000-0000-0000C4830000}"/>
    <cellStyle name="Normal 2 2 3 2 3 4 2 2" xfId="36437" xr:uid="{00000000-0005-0000-0000-0000C5830000}"/>
    <cellStyle name="Normal 2 2 3 2 3 4 3" xfId="26523" xr:uid="{00000000-0005-0000-0000-0000C6830000}"/>
    <cellStyle name="Normal 2 2 3 2 3 5" xfId="11648" xr:uid="{00000000-0005-0000-0000-0000C7830000}"/>
    <cellStyle name="Normal 2 2 3 2 3 5 2" xfId="31480" xr:uid="{00000000-0005-0000-0000-0000C8830000}"/>
    <cellStyle name="Normal 2 2 3 2 3 6" xfId="21566" xr:uid="{00000000-0005-0000-0000-0000C9830000}"/>
    <cellStyle name="Normal 2 2 3 2 4" xfId="3377" xr:uid="{00000000-0005-0000-0000-0000CA830000}"/>
    <cellStyle name="Normal 2 2 3 2 4 2" xfId="8334" xr:uid="{00000000-0005-0000-0000-0000CB830000}"/>
    <cellStyle name="Normal 2 2 3 2 4 2 2" xfId="18248" xr:uid="{00000000-0005-0000-0000-0000CC830000}"/>
    <cellStyle name="Normal 2 2 3 2 4 2 2 2" xfId="38080" xr:uid="{00000000-0005-0000-0000-0000CD830000}"/>
    <cellStyle name="Normal 2 2 3 2 4 2 3" xfId="28166" xr:uid="{00000000-0005-0000-0000-0000CE830000}"/>
    <cellStyle name="Normal 2 2 3 2 4 3" xfId="13291" xr:uid="{00000000-0005-0000-0000-0000CF830000}"/>
    <cellStyle name="Normal 2 2 3 2 4 3 2" xfId="33123" xr:uid="{00000000-0005-0000-0000-0000D0830000}"/>
    <cellStyle name="Normal 2 2 3 2 4 4" xfId="23209" xr:uid="{00000000-0005-0000-0000-0000D1830000}"/>
    <cellStyle name="Normal 2 2 3 2 5" xfId="2087" xr:uid="{00000000-0005-0000-0000-0000D2830000}"/>
    <cellStyle name="Normal 2 2 3 2 5 2" xfId="7054" xr:uid="{00000000-0005-0000-0000-0000D3830000}"/>
    <cellStyle name="Normal 2 2 3 2 5 2 2" xfId="16968" xr:uid="{00000000-0005-0000-0000-0000D4830000}"/>
    <cellStyle name="Normal 2 2 3 2 5 2 2 2" xfId="36800" xr:uid="{00000000-0005-0000-0000-0000D5830000}"/>
    <cellStyle name="Normal 2 2 3 2 5 2 3" xfId="26886" xr:uid="{00000000-0005-0000-0000-0000D6830000}"/>
    <cellStyle name="Normal 2 2 3 2 5 3" xfId="12011" xr:uid="{00000000-0005-0000-0000-0000D7830000}"/>
    <cellStyle name="Normal 2 2 3 2 5 3 2" xfId="31843" xr:uid="{00000000-0005-0000-0000-0000D8830000}"/>
    <cellStyle name="Normal 2 2 3 2 5 4" xfId="21929" xr:uid="{00000000-0005-0000-0000-0000D9830000}"/>
    <cellStyle name="Normal 2 2 3 2 6" xfId="6332" xr:uid="{00000000-0005-0000-0000-0000DA830000}"/>
    <cellStyle name="Normal 2 2 3 2 6 2" xfId="16246" xr:uid="{00000000-0005-0000-0000-0000DB830000}"/>
    <cellStyle name="Normal 2 2 3 2 6 2 2" xfId="36078" xr:uid="{00000000-0005-0000-0000-0000DC830000}"/>
    <cellStyle name="Normal 2 2 3 2 6 3" xfId="26164" xr:uid="{00000000-0005-0000-0000-0000DD830000}"/>
    <cellStyle name="Normal 2 2 3 2 7" xfId="11289" xr:uid="{00000000-0005-0000-0000-0000DE830000}"/>
    <cellStyle name="Normal 2 2 3 2 7 2" xfId="31121" xr:uid="{00000000-0005-0000-0000-0000DF830000}"/>
    <cellStyle name="Normal 2 2 3 2 8" xfId="21207" xr:uid="{00000000-0005-0000-0000-0000E0830000}"/>
    <cellStyle name="Normal 2 2 3 3" xfId="1454" xr:uid="{00000000-0005-0000-0000-0000E1830000}"/>
    <cellStyle name="Normal 2 2 3 3 2" xfId="1813" xr:uid="{00000000-0005-0000-0000-0000E2830000}"/>
    <cellStyle name="Normal 2 2 3 3 2 2" xfId="3826" xr:uid="{00000000-0005-0000-0000-0000E3830000}"/>
    <cellStyle name="Normal 2 2 3 3 2 2 2" xfId="8783" xr:uid="{00000000-0005-0000-0000-0000E4830000}"/>
    <cellStyle name="Normal 2 2 3 3 2 2 2 2" xfId="18697" xr:uid="{00000000-0005-0000-0000-0000E5830000}"/>
    <cellStyle name="Normal 2 2 3 3 2 2 2 2 2" xfId="38529" xr:uid="{00000000-0005-0000-0000-0000E6830000}"/>
    <cellStyle name="Normal 2 2 3 3 2 2 2 3" xfId="28615" xr:uid="{00000000-0005-0000-0000-0000E7830000}"/>
    <cellStyle name="Normal 2 2 3 3 2 2 3" xfId="13740" xr:uid="{00000000-0005-0000-0000-0000E8830000}"/>
    <cellStyle name="Normal 2 2 3 3 2 2 3 2" xfId="33572" xr:uid="{00000000-0005-0000-0000-0000E9830000}"/>
    <cellStyle name="Normal 2 2 3 3 2 2 4" xfId="23658" xr:uid="{00000000-0005-0000-0000-0000EA830000}"/>
    <cellStyle name="Normal 2 2 3 3 2 3" xfId="2536" xr:uid="{00000000-0005-0000-0000-0000EB830000}"/>
    <cellStyle name="Normal 2 2 3 3 2 3 2" xfId="7503" xr:uid="{00000000-0005-0000-0000-0000EC830000}"/>
    <cellStyle name="Normal 2 2 3 3 2 3 2 2" xfId="17417" xr:uid="{00000000-0005-0000-0000-0000ED830000}"/>
    <cellStyle name="Normal 2 2 3 3 2 3 2 2 2" xfId="37249" xr:uid="{00000000-0005-0000-0000-0000EE830000}"/>
    <cellStyle name="Normal 2 2 3 3 2 3 2 3" xfId="27335" xr:uid="{00000000-0005-0000-0000-0000EF830000}"/>
    <cellStyle name="Normal 2 2 3 3 2 3 3" xfId="12460" xr:uid="{00000000-0005-0000-0000-0000F0830000}"/>
    <cellStyle name="Normal 2 2 3 3 2 3 3 2" xfId="32292" xr:uid="{00000000-0005-0000-0000-0000F1830000}"/>
    <cellStyle name="Normal 2 2 3 3 2 3 4" xfId="22378" xr:uid="{00000000-0005-0000-0000-0000F2830000}"/>
    <cellStyle name="Normal 2 2 3 3 2 4" xfId="6781" xr:uid="{00000000-0005-0000-0000-0000F3830000}"/>
    <cellStyle name="Normal 2 2 3 3 2 4 2" xfId="16695" xr:uid="{00000000-0005-0000-0000-0000F4830000}"/>
    <cellStyle name="Normal 2 2 3 3 2 4 2 2" xfId="36527" xr:uid="{00000000-0005-0000-0000-0000F5830000}"/>
    <cellStyle name="Normal 2 2 3 3 2 4 3" xfId="26613" xr:uid="{00000000-0005-0000-0000-0000F6830000}"/>
    <cellStyle name="Normal 2 2 3 3 2 5" xfId="11738" xr:uid="{00000000-0005-0000-0000-0000F7830000}"/>
    <cellStyle name="Normal 2 2 3 3 2 5 2" xfId="31570" xr:uid="{00000000-0005-0000-0000-0000F8830000}"/>
    <cellStyle name="Normal 2 2 3 3 2 6" xfId="21656" xr:uid="{00000000-0005-0000-0000-0000F9830000}"/>
    <cellStyle name="Normal 2 2 3 3 3" xfId="3467" xr:uid="{00000000-0005-0000-0000-0000FA830000}"/>
    <cellStyle name="Normal 2 2 3 3 3 2" xfId="8424" xr:uid="{00000000-0005-0000-0000-0000FB830000}"/>
    <cellStyle name="Normal 2 2 3 3 3 2 2" xfId="18338" xr:uid="{00000000-0005-0000-0000-0000FC830000}"/>
    <cellStyle name="Normal 2 2 3 3 3 2 2 2" xfId="38170" xr:uid="{00000000-0005-0000-0000-0000FD830000}"/>
    <cellStyle name="Normal 2 2 3 3 3 2 3" xfId="28256" xr:uid="{00000000-0005-0000-0000-0000FE830000}"/>
    <cellStyle name="Normal 2 2 3 3 3 3" xfId="13381" xr:uid="{00000000-0005-0000-0000-0000FF830000}"/>
    <cellStyle name="Normal 2 2 3 3 3 3 2" xfId="33213" xr:uid="{00000000-0005-0000-0000-000000840000}"/>
    <cellStyle name="Normal 2 2 3 3 3 4" xfId="23299" xr:uid="{00000000-0005-0000-0000-000001840000}"/>
    <cellStyle name="Normal 2 2 3 3 4" xfId="2177" xr:uid="{00000000-0005-0000-0000-000002840000}"/>
    <cellStyle name="Normal 2 2 3 3 4 2" xfId="7144" xr:uid="{00000000-0005-0000-0000-000003840000}"/>
    <cellStyle name="Normal 2 2 3 3 4 2 2" xfId="17058" xr:uid="{00000000-0005-0000-0000-000004840000}"/>
    <cellStyle name="Normal 2 2 3 3 4 2 2 2" xfId="36890" xr:uid="{00000000-0005-0000-0000-000005840000}"/>
    <cellStyle name="Normal 2 2 3 3 4 2 3" xfId="26976" xr:uid="{00000000-0005-0000-0000-000006840000}"/>
    <cellStyle name="Normal 2 2 3 3 4 3" xfId="12101" xr:uid="{00000000-0005-0000-0000-000007840000}"/>
    <cellStyle name="Normal 2 2 3 3 4 3 2" xfId="31933" xr:uid="{00000000-0005-0000-0000-000008840000}"/>
    <cellStyle name="Normal 2 2 3 3 4 4" xfId="22019" xr:uid="{00000000-0005-0000-0000-000009840000}"/>
    <cellStyle name="Normal 2 2 3 3 5" xfId="6422" xr:uid="{00000000-0005-0000-0000-00000A840000}"/>
    <cellStyle name="Normal 2 2 3 3 5 2" xfId="16336" xr:uid="{00000000-0005-0000-0000-00000B840000}"/>
    <cellStyle name="Normal 2 2 3 3 5 2 2" xfId="36168" xr:uid="{00000000-0005-0000-0000-00000C840000}"/>
    <cellStyle name="Normal 2 2 3 3 5 3" xfId="26254" xr:uid="{00000000-0005-0000-0000-00000D840000}"/>
    <cellStyle name="Normal 2 2 3 3 6" xfId="11379" xr:uid="{00000000-0005-0000-0000-00000E840000}"/>
    <cellStyle name="Normal 2 2 3 3 6 2" xfId="31211" xr:uid="{00000000-0005-0000-0000-00000F840000}"/>
    <cellStyle name="Normal 2 2 3 3 7" xfId="21297" xr:uid="{00000000-0005-0000-0000-000010840000}"/>
    <cellStyle name="Normal 2 2 3 4" xfId="1633" xr:uid="{00000000-0005-0000-0000-000011840000}"/>
    <cellStyle name="Normal 2 2 3 4 2" xfId="3646" xr:uid="{00000000-0005-0000-0000-000012840000}"/>
    <cellStyle name="Normal 2 2 3 4 2 2" xfId="8603" xr:uid="{00000000-0005-0000-0000-000013840000}"/>
    <cellStyle name="Normal 2 2 3 4 2 2 2" xfId="18517" xr:uid="{00000000-0005-0000-0000-000014840000}"/>
    <cellStyle name="Normal 2 2 3 4 2 2 2 2" xfId="38349" xr:uid="{00000000-0005-0000-0000-000015840000}"/>
    <cellStyle name="Normal 2 2 3 4 2 2 3" xfId="28435" xr:uid="{00000000-0005-0000-0000-000016840000}"/>
    <cellStyle name="Normal 2 2 3 4 2 3" xfId="13560" xr:uid="{00000000-0005-0000-0000-000017840000}"/>
    <cellStyle name="Normal 2 2 3 4 2 3 2" xfId="33392" xr:uid="{00000000-0005-0000-0000-000018840000}"/>
    <cellStyle name="Normal 2 2 3 4 2 4" xfId="23478" xr:uid="{00000000-0005-0000-0000-000019840000}"/>
    <cellStyle name="Normal 2 2 3 4 3" xfId="2356" xr:uid="{00000000-0005-0000-0000-00001A840000}"/>
    <cellStyle name="Normal 2 2 3 4 3 2" xfId="7323" xr:uid="{00000000-0005-0000-0000-00001B840000}"/>
    <cellStyle name="Normal 2 2 3 4 3 2 2" xfId="17237" xr:uid="{00000000-0005-0000-0000-00001C840000}"/>
    <cellStyle name="Normal 2 2 3 4 3 2 2 2" xfId="37069" xr:uid="{00000000-0005-0000-0000-00001D840000}"/>
    <cellStyle name="Normal 2 2 3 4 3 2 3" xfId="27155" xr:uid="{00000000-0005-0000-0000-00001E840000}"/>
    <cellStyle name="Normal 2 2 3 4 3 3" xfId="12280" xr:uid="{00000000-0005-0000-0000-00001F840000}"/>
    <cellStyle name="Normal 2 2 3 4 3 3 2" xfId="32112" xr:uid="{00000000-0005-0000-0000-000020840000}"/>
    <cellStyle name="Normal 2 2 3 4 3 4" xfId="22198" xr:uid="{00000000-0005-0000-0000-000021840000}"/>
    <cellStyle name="Normal 2 2 3 4 4" xfId="6601" xr:uid="{00000000-0005-0000-0000-000022840000}"/>
    <cellStyle name="Normal 2 2 3 4 4 2" xfId="16515" xr:uid="{00000000-0005-0000-0000-000023840000}"/>
    <cellStyle name="Normal 2 2 3 4 4 2 2" xfId="36347" xr:uid="{00000000-0005-0000-0000-000024840000}"/>
    <cellStyle name="Normal 2 2 3 4 4 3" xfId="26433" xr:uid="{00000000-0005-0000-0000-000025840000}"/>
    <cellStyle name="Normal 2 2 3 4 5" xfId="11558" xr:uid="{00000000-0005-0000-0000-000026840000}"/>
    <cellStyle name="Normal 2 2 3 4 5 2" xfId="31390" xr:uid="{00000000-0005-0000-0000-000027840000}"/>
    <cellStyle name="Normal 2 2 3 4 6" xfId="21476" xr:uid="{00000000-0005-0000-0000-000028840000}"/>
    <cellStyle name="Normal 2 2 3 5" xfId="3287" xr:uid="{00000000-0005-0000-0000-000029840000}"/>
    <cellStyle name="Normal 2 2 3 5 2" xfId="8244" xr:uid="{00000000-0005-0000-0000-00002A840000}"/>
    <cellStyle name="Normal 2 2 3 5 2 2" xfId="18158" xr:uid="{00000000-0005-0000-0000-00002B840000}"/>
    <cellStyle name="Normal 2 2 3 5 2 2 2" xfId="37990" xr:uid="{00000000-0005-0000-0000-00002C840000}"/>
    <cellStyle name="Normal 2 2 3 5 2 3" xfId="28076" xr:uid="{00000000-0005-0000-0000-00002D840000}"/>
    <cellStyle name="Normal 2 2 3 5 3" xfId="13201" xr:uid="{00000000-0005-0000-0000-00002E840000}"/>
    <cellStyle name="Normal 2 2 3 5 3 2" xfId="33033" xr:uid="{00000000-0005-0000-0000-00002F840000}"/>
    <cellStyle name="Normal 2 2 3 5 4" xfId="23119" xr:uid="{00000000-0005-0000-0000-000030840000}"/>
    <cellStyle name="Normal 2 2 3 6" xfId="1997" xr:uid="{00000000-0005-0000-0000-000031840000}"/>
    <cellStyle name="Normal 2 2 3 6 2" xfId="6964" xr:uid="{00000000-0005-0000-0000-000032840000}"/>
    <cellStyle name="Normal 2 2 3 6 2 2" xfId="16878" xr:uid="{00000000-0005-0000-0000-000033840000}"/>
    <cellStyle name="Normal 2 2 3 6 2 2 2" xfId="36710" xr:uid="{00000000-0005-0000-0000-000034840000}"/>
    <cellStyle name="Normal 2 2 3 6 2 3" xfId="26796" xr:uid="{00000000-0005-0000-0000-000035840000}"/>
    <cellStyle name="Normal 2 2 3 6 3" xfId="11921" xr:uid="{00000000-0005-0000-0000-000036840000}"/>
    <cellStyle name="Normal 2 2 3 6 3 2" xfId="31753" xr:uid="{00000000-0005-0000-0000-000037840000}"/>
    <cellStyle name="Normal 2 2 3 6 4" xfId="21839" xr:uid="{00000000-0005-0000-0000-000038840000}"/>
    <cellStyle name="Normal 2 2 3 7" xfId="6242" xr:uid="{00000000-0005-0000-0000-000039840000}"/>
    <cellStyle name="Normal 2 2 3 7 2" xfId="16156" xr:uid="{00000000-0005-0000-0000-00003A840000}"/>
    <cellStyle name="Normal 2 2 3 7 2 2" xfId="35988" xr:uid="{00000000-0005-0000-0000-00003B840000}"/>
    <cellStyle name="Normal 2 2 3 7 3" xfId="26074" xr:uid="{00000000-0005-0000-0000-00003C840000}"/>
    <cellStyle name="Normal 2 2 3 8" xfId="11199" xr:uid="{00000000-0005-0000-0000-00003D840000}"/>
    <cellStyle name="Normal 2 2 3 8 2" xfId="31031" xr:uid="{00000000-0005-0000-0000-00003E840000}"/>
    <cellStyle name="Normal 2 2 3 9" xfId="21117" xr:uid="{00000000-0005-0000-0000-00003F840000}"/>
    <cellStyle name="Normal 2 2 4" xfId="1304" xr:uid="{00000000-0005-0000-0000-000040840000}"/>
    <cellStyle name="Normal 2 2 4 2" xfId="1484" xr:uid="{00000000-0005-0000-0000-000041840000}"/>
    <cellStyle name="Normal 2 2 4 2 2" xfId="1843" xr:uid="{00000000-0005-0000-0000-000042840000}"/>
    <cellStyle name="Normal 2 2 4 2 2 2" xfId="3856" xr:uid="{00000000-0005-0000-0000-000043840000}"/>
    <cellStyle name="Normal 2 2 4 2 2 2 2" xfId="8813" xr:uid="{00000000-0005-0000-0000-000044840000}"/>
    <cellStyle name="Normal 2 2 4 2 2 2 2 2" xfId="18727" xr:uid="{00000000-0005-0000-0000-000045840000}"/>
    <cellStyle name="Normal 2 2 4 2 2 2 2 2 2" xfId="38559" xr:uid="{00000000-0005-0000-0000-000046840000}"/>
    <cellStyle name="Normal 2 2 4 2 2 2 2 3" xfId="28645" xr:uid="{00000000-0005-0000-0000-000047840000}"/>
    <cellStyle name="Normal 2 2 4 2 2 2 3" xfId="13770" xr:uid="{00000000-0005-0000-0000-000048840000}"/>
    <cellStyle name="Normal 2 2 4 2 2 2 3 2" xfId="33602" xr:uid="{00000000-0005-0000-0000-000049840000}"/>
    <cellStyle name="Normal 2 2 4 2 2 2 4" xfId="23688" xr:uid="{00000000-0005-0000-0000-00004A840000}"/>
    <cellStyle name="Normal 2 2 4 2 2 3" xfId="2566" xr:uid="{00000000-0005-0000-0000-00004B840000}"/>
    <cellStyle name="Normal 2 2 4 2 2 3 2" xfId="7533" xr:uid="{00000000-0005-0000-0000-00004C840000}"/>
    <cellStyle name="Normal 2 2 4 2 2 3 2 2" xfId="17447" xr:uid="{00000000-0005-0000-0000-00004D840000}"/>
    <cellStyle name="Normal 2 2 4 2 2 3 2 2 2" xfId="37279" xr:uid="{00000000-0005-0000-0000-00004E840000}"/>
    <cellStyle name="Normal 2 2 4 2 2 3 2 3" xfId="27365" xr:uid="{00000000-0005-0000-0000-00004F840000}"/>
    <cellStyle name="Normal 2 2 4 2 2 3 3" xfId="12490" xr:uid="{00000000-0005-0000-0000-000050840000}"/>
    <cellStyle name="Normal 2 2 4 2 2 3 3 2" xfId="32322" xr:uid="{00000000-0005-0000-0000-000051840000}"/>
    <cellStyle name="Normal 2 2 4 2 2 3 4" xfId="22408" xr:uid="{00000000-0005-0000-0000-000052840000}"/>
    <cellStyle name="Normal 2 2 4 2 2 4" xfId="6811" xr:uid="{00000000-0005-0000-0000-000053840000}"/>
    <cellStyle name="Normal 2 2 4 2 2 4 2" xfId="16725" xr:uid="{00000000-0005-0000-0000-000054840000}"/>
    <cellStyle name="Normal 2 2 4 2 2 4 2 2" xfId="36557" xr:uid="{00000000-0005-0000-0000-000055840000}"/>
    <cellStyle name="Normal 2 2 4 2 2 4 3" xfId="26643" xr:uid="{00000000-0005-0000-0000-000056840000}"/>
    <cellStyle name="Normal 2 2 4 2 2 5" xfId="11768" xr:uid="{00000000-0005-0000-0000-000057840000}"/>
    <cellStyle name="Normal 2 2 4 2 2 5 2" xfId="31600" xr:uid="{00000000-0005-0000-0000-000058840000}"/>
    <cellStyle name="Normal 2 2 4 2 2 6" xfId="21686" xr:uid="{00000000-0005-0000-0000-000059840000}"/>
    <cellStyle name="Normal 2 2 4 2 3" xfId="3497" xr:uid="{00000000-0005-0000-0000-00005A840000}"/>
    <cellStyle name="Normal 2 2 4 2 3 2" xfId="8454" xr:uid="{00000000-0005-0000-0000-00005B840000}"/>
    <cellStyle name="Normal 2 2 4 2 3 2 2" xfId="18368" xr:uid="{00000000-0005-0000-0000-00005C840000}"/>
    <cellStyle name="Normal 2 2 4 2 3 2 2 2" xfId="38200" xr:uid="{00000000-0005-0000-0000-00005D840000}"/>
    <cellStyle name="Normal 2 2 4 2 3 2 3" xfId="28286" xr:uid="{00000000-0005-0000-0000-00005E840000}"/>
    <cellStyle name="Normal 2 2 4 2 3 3" xfId="13411" xr:uid="{00000000-0005-0000-0000-00005F840000}"/>
    <cellStyle name="Normal 2 2 4 2 3 3 2" xfId="33243" xr:uid="{00000000-0005-0000-0000-000060840000}"/>
    <cellStyle name="Normal 2 2 4 2 3 4" xfId="23329" xr:uid="{00000000-0005-0000-0000-000061840000}"/>
    <cellStyle name="Normal 2 2 4 2 4" xfId="2207" xr:uid="{00000000-0005-0000-0000-000062840000}"/>
    <cellStyle name="Normal 2 2 4 2 4 2" xfId="7174" xr:uid="{00000000-0005-0000-0000-000063840000}"/>
    <cellStyle name="Normal 2 2 4 2 4 2 2" xfId="17088" xr:uid="{00000000-0005-0000-0000-000064840000}"/>
    <cellStyle name="Normal 2 2 4 2 4 2 2 2" xfId="36920" xr:uid="{00000000-0005-0000-0000-000065840000}"/>
    <cellStyle name="Normal 2 2 4 2 4 2 3" xfId="27006" xr:uid="{00000000-0005-0000-0000-000066840000}"/>
    <cellStyle name="Normal 2 2 4 2 4 3" xfId="12131" xr:uid="{00000000-0005-0000-0000-000067840000}"/>
    <cellStyle name="Normal 2 2 4 2 4 3 2" xfId="31963" xr:uid="{00000000-0005-0000-0000-000068840000}"/>
    <cellStyle name="Normal 2 2 4 2 4 4" xfId="22049" xr:uid="{00000000-0005-0000-0000-000069840000}"/>
    <cellStyle name="Normal 2 2 4 2 5" xfId="6452" xr:uid="{00000000-0005-0000-0000-00006A840000}"/>
    <cellStyle name="Normal 2 2 4 2 5 2" xfId="16366" xr:uid="{00000000-0005-0000-0000-00006B840000}"/>
    <cellStyle name="Normal 2 2 4 2 5 2 2" xfId="36198" xr:uid="{00000000-0005-0000-0000-00006C840000}"/>
    <cellStyle name="Normal 2 2 4 2 5 3" xfId="26284" xr:uid="{00000000-0005-0000-0000-00006D840000}"/>
    <cellStyle name="Normal 2 2 4 2 6" xfId="11409" xr:uid="{00000000-0005-0000-0000-00006E840000}"/>
    <cellStyle name="Normal 2 2 4 2 6 2" xfId="31241" xr:uid="{00000000-0005-0000-0000-00006F840000}"/>
    <cellStyle name="Normal 2 2 4 2 7" xfId="21327" xr:uid="{00000000-0005-0000-0000-000070840000}"/>
    <cellStyle name="Normal 2 2 4 3" xfId="1663" xr:uid="{00000000-0005-0000-0000-000071840000}"/>
    <cellStyle name="Normal 2 2 4 3 2" xfId="3676" xr:uid="{00000000-0005-0000-0000-000072840000}"/>
    <cellStyle name="Normal 2 2 4 3 2 2" xfId="8633" xr:uid="{00000000-0005-0000-0000-000073840000}"/>
    <cellStyle name="Normal 2 2 4 3 2 2 2" xfId="18547" xr:uid="{00000000-0005-0000-0000-000074840000}"/>
    <cellStyle name="Normal 2 2 4 3 2 2 2 2" xfId="38379" xr:uid="{00000000-0005-0000-0000-000075840000}"/>
    <cellStyle name="Normal 2 2 4 3 2 2 3" xfId="28465" xr:uid="{00000000-0005-0000-0000-000076840000}"/>
    <cellStyle name="Normal 2 2 4 3 2 3" xfId="13590" xr:uid="{00000000-0005-0000-0000-000077840000}"/>
    <cellStyle name="Normal 2 2 4 3 2 3 2" xfId="33422" xr:uid="{00000000-0005-0000-0000-000078840000}"/>
    <cellStyle name="Normal 2 2 4 3 2 4" xfId="23508" xr:uid="{00000000-0005-0000-0000-000079840000}"/>
    <cellStyle name="Normal 2 2 4 3 3" xfId="2386" xr:uid="{00000000-0005-0000-0000-00007A840000}"/>
    <cellStyle name="Normal 2 2 4 3 3 2" xfId="7353" xr:uid="{00000000-0005-0000-0000-00007B840000}"/>
    <cellStyle name="Normal 2 2 4 3 3 2 2" xfId="17267" xr:uid="{00000000-0005-0000-0000-00007C840000}"/>
    <cellStyle name="Normal 2 2 4 3 3 2 2 2" xfId="37099" xr:uid="{00000000-0005-0000-0000-00007D840000}"/>
    <cellStyle name="Normal 2 2 4 3 3 2 3" xfId="27185" xr:uid="{00000000-0005-0000-0000-00007E840000}"/>
    <cellStyle name="Normal 2 2 4 3 3 3" xfId="12310" xr:uid="{00000000-0005-0000-0000-00007F840000}"/>
    <cellStyle name="Normal 2 2 4 3 3 3 2" xfId="32142" xr:uid="{00000000-0005-0000-0000-000080840000}"/>
    <cellStyle name="Normal 2 2 4 3 3 4" xfId="22228" xr:uid="{00000000-0005-0000-0000-000081840000}"/>
    <cellStyle name="Normal 2 2 4 3 4" xfId="6631" xr:uid="{00000000-0005-0000-0000-000082840000}"/>
    <cellStyle name="Normal 2 2 4 3 4 2" xfId="16545" xr:uid="{00000000-0005-0000-0000-000083840000}"/>
    <cellStyle name="Normal 2 2 4 3 4 2 2" xfId="36377" xr:uid="{00000000-0005-0000-0000-000084840000}"/>
    <cellStyle name="Normal 2 2 4 3 4 3" xfId="26463" xr:uid="{00000000-0005-0000-0000-000085840000}"/>
    <cellStyle name="Normal 2 2 4 3 5" xfId="11588" xr:uid="{00000000-0005-0000-0000-000086840000}"/>
    <cellStyle name="Normal 2 2 4 3 5 2" xfId="31420" xr:uid="{00000000-0005-0000-0000-000087840000}"/>
    <cellStyle name="Normal 2 2 4 3 6" xfId="21506" xr:uid="{00000000-0005-0000-0000-000088840000}"/>
    <cellStyle name="Normal 2 2 4 4" xfId="3317" xr:uid="{00000000-0005-0000-0000-000089840000}"/>
    <cellStyle name="Normal 2 2 4 4 2" xfId="8274" xr:uid="{00000000-0005-0000-0000-00008A840000}"/>
    <cellStyle name="Normal 2 2 4 4 2 2" xfId="18188" xr:uid="{00000000-0005-0000-0000-00008B840000}"/>
    <cellStyle name="Normal 2 2 4 4 2 2 2" xfId="38020" xr:uid="{00000000-0005-0000-0000-00008C840000}"/>
    <cellStyle name="Normal 2 2 4 4 2 3" xfId="28106" xr:uid="{00000000-0005-0000-0000-00008D840000}"/>
    <cellStyle name="Normal 2 2 4 4 3" xfId="13231" xr:uid="{00000000-0005-0000-0000-00008E840000}"/>
    <cellStyle name="Normal 2 2 4 4 3 2" xfId="33063" xr:uid="{00000000-0005-0000-0000-00008F840000}"/>
    <cellStyle name="Normal 2 2 4 4 4" xfId="23149" xr:uid="{00000000-0005-0000-0000-000090840000}"/>
    <cellStyle name="Normal 2 2 4 5" xfId="2027" xr:uid="{00000000-0005-0000-0000-000091840000}"/>
    <cellStyle name="Normal 2 2 4 5 2" xfId="6994" xr:uid="{00000000-0005-0000-0000-000092840000}"/>
    <cellStyle name="Normal 2 2 4 5 2 2" xfId="16908" xr:uid="{00000000-0005-0000-0000-000093840000}"/>
    <cellStyle name="Normal 2 2 4 5 2 2 2" xfId="36740" xr:uid="{00000000-0005-0000-0000-000094840000}"/>
    <cellStyle name="Normal 2 2 4 5 2 3" xfId="26826" xr:uid="{00000000-0005-0000-0000-000095840000}"/>
    <cellStyle name="Normal 2 2 4 5 3" xfId="11951" xr:uid="{00000000-0005-0000-0000-000096840000}"/>
    <cellStyle name="Normal 2 2 4 5 3 2" xfId="31783" xr:uid="{00000000-0005-0000-0000-000097840000}"/>
    <cellStyle name="Normal 2 2 4 5 4" xfId="21869" xr:uid="{00000000-0005-0000-0000-000098840000}"/>
    <cellStyle name="Normal 2 2 4 6" xfId="6272" xr:uid="{00000000-0005-0000-0000-000099840000}"/>
    <cellStyle name="Normal 2 2 4 6 2" xfId="16186" xr:uid="{00000000-0005-0000-0000-00009A840000}"/>
    <cellStyle name="Normal 2 2 4 6 2 2" xfId="36018" xr:uid="{00000000-0005-0000-0000-00009B840000}"/>
    <cellStyle name="Normal 2 2 4 6 3" xfId="26104" xr:uid="{00000000-0005-0000-0000-00009C840000}"/>
    <cellStyle name="Normal 2 2 4 7" xfId="11229" xr:uid="{00000000-0005-0000-0000-00009D840000}"/>
    <cellStyle name="Normal 2 2 4 7 2" xfId="31061" xr:uid="{00000000-0005-0000-0000-00009E840000}"/>
    <cellStyle name="Normal 2 2 4 8" xfId="21147" xr:uid="{00000000-0005-0000-0000-00009F840000}"/>
    <cellStyle name="Normal 2 2 5" xfId="1394" xr:uid="{00000000-0005-0000-0000-0000A0840000}"/>
    <cellStyle name="Normal 2 2 5 2" xfId="1753" xr:uid="{00000000-0005-0000-0000-0000A1840000}"/>
    <cellStyle name="Normal 2 2 5 2 2" xfId="3766" xr:uid="{00000000-0005-0000-0000-0000A2840000}"/>
    <cellStyle name="Normal 2 2 5 2 2 2" xfId="8723" xr:uid="{00000000-0005-0000-0000-0000A3840000}"/>
    <cellStyle name="Normal 2 2 5 2 2 2 2" xfId="18637" xr:uid="{00000000-0005-0000-0000-0000A4840000}"/>
    <cellStyle name="Normal 2 2 5 2 2 2 2 2" xfId="38469" xr:uid="{00000000-0005-0000-0000-0000A5840000}"/>
    <cellStyle name="Normal 2 2 5 2 2 2 3" xfId="28555" xr:uid="{00000000-0005-0000-0000-0000A6840000}"/>
    <cellStyle name="Normal 2 2 5 2 2 3" xfId="13680" xr:uid="{00000000-0005-0000-0000-0000A7840000}"/>
    <cellStyle name="Normal 2 2 5 2 2 3 2" xfId="33512" xr:uid="{00000000-0005-0000-0000-0000A8840000}"/>
    <cellStyle name="Normal 2 2 5 2 2 4" xfId="23598" xr:uid="{00000000-0005-0000-0000-0000A9840000}"/>
    <cellStyle name="Normal 2 2 5 2 3" xfId="2476" xr:uid="{00000000-0005-0000-0000-0000AA840000}"/>
    <cellStyle name="Normal 2 2 5 2 3 2" xfId="7443" xr:uid="{00000000-0005-0000-0000-0000AB840000}"/>
    <cellStyle name="Normal 2 2 5 2 3 2 2" xfId="17357" xr:uid="{00000000-0005-0000-0000-0000AC840000}"/>
    <cellStyle name="Normal 2 2 5 2 3 2 2 2" xfId="37189" xr:uid="{00000000-0005-0000-0000-0000AD840000}"/>
    <cellStyle name="Normal 2 2 5 2 3 2 3" xfId="27275" xr:uid="{00000000-0005-0000-0000-0000AE840000}"/>
    <cellStyle name="Normal 2 2 5 2 3 3" xfId="12400" xr:uid="{00000000-0005-0000-0000-0000AF840000}"/>
    <cellStyle name="Normal 2 2 5 2 3 3 2" xfId="32232" xr:uid="{00000000-0005-0000-0000-0000B0840000}"/>
    <cellStyle name="Normal 2 2 5 2 3 4" xfId="22318" xr:uid="{00000000-0005-0000-0000-0000B1840000}"/>
    <cellStyle name="Normal 2 2 5 2 4" xfId="6721" xr:uid="{00000000-0005-0000-0000-0000B2840000}"/>
    <cellStyle name="Normal 2 2 5 2 4 2" xfId="16635" xr:uid="{00000000-0005-0000-0000-0000B3840000}"/>
    <cellStyle name="Normal 2 2 5 2 4 2 2" xfId="36467" xr:uid="{00000000-0005-0000-0000-0000B4840000}"/>
    <cellStyle name="Normal 2 2 5 2 4 3" xfId="26553" xr:uid="{00000000-0005-0000-0000-0000B5840000}"/>
    <cellStyle name="Normal 2 2 5 2 5" xfId="11678" xr:uid="{00000000-0005-0000-0000-0000B6840000}"/>
    <cellStyle name="Normal 2 2 5 2 5 2" xfId="31510" xr:uid="{00000000-0005-0000-0000-0000B7840000}"/>
    <cellStyle name="Normal 2 2 5 2 6" xfId="21596" xr:uid="{00000000-0005-0000-0000-0000B8840000}"/>
    <cellStyle name="Normal 2 2 5 3" xfId="3407" xr:uid="{00000000-0005-0000-0000-0000B9840000}"/>
    <cellStyle name="Normal 2 2 5 3 2" xfId="8364" xr:uid="{00000000-0005-0000-0000-0000BA840000}"/>
    <cellStyle name="Normal 2 2 5 3 2 2" xfId="18278" xr:uid="{00000000-0005-0000-0000-0000BB840000}"/>
    <cellStyle name="Normal 2 2 5 3 2 2 2" xfId="38110" xr:uid="{00000000-0005-0000-0000-0000BC840000}"/>
    <cellStyle name="Normal 2 2 5 3 2 3" xfId="28196" xr:uid="{00000000-0005-0000-0000-0000BD840000}"/>
    <cellStyle name="Normal 2 2 5 3 3" xfId="13321" xr:uid="{00000000-0005-0000-0000-0000BE840000}"/>
    <cellStyle name="Normal 2 2 5 3 3 2" xfId="33153" xr:uid="{00000000-0005-0000-0000-0000BF840000}"/>
    <cellStyle name="Normal 2 2 5 3 4" xfId="23239" xr:uid="{00000000-0005-0000-0000-0000C0840000}"/>
    <cellStyle name="Normal 2 2 5 4" xfId="2117" xr:uid="{00000000-0005-0000-0000-0000C1840000}"/>
    <cellStyle name="Normal 2 2 5 4 2" xfId="7084" xr:uid="{00000000-0005-0000-0000-0000C2840000}"/>
    <cellStyle name="Normal 2 2 5 4 2 2" xfId="16998" xr:uid="{00000000-0005-0000-0000-0000C3840000}"/>
    <cellStyle name="Normal 2 2 5 4 2 2 2" xfId="36830" xr:uid="{00000000-0005-0000-0000-0000C4840000}"/>
    <cellStyle name="Normal 2 2 5 4 2 3" xfId="26916" xr:uid="{00000000-0005-0000-0000-0000C5840000}"/>
    <cellStyle name="Normal 2 2 5 4 3" xfId="12041" xr:uid="{00000000-0005-0000-0000-0000C6840000}"/>
    <cellStyle name="Normal 2 2 5 4 3 2" xfId="31873" xr:uid="{00000000-0005-0000-0000-0000C7840000}"/>
    <cellStyle name="Normal 2 2 5 4 4" xfId="21959" xr:uid="{00000000-0005-0000-0000-0000C8840000}"/>
    <cellStyle name="Normal 2 2 5 5" xfId="6362" xr:uid="{00000000-0005-0000-0000-0000C9840000}"/>
    <cellStyle name="Normal 2 2 5 5 2" xfId="16276" xr:uid="{00000000-0005-0000-0000-0000CA840000}"/>
    <cellStyle name="Normal 2 2 5 5 2 2" xfId="36108" xr:uid="{00000000-0005-0000-0000-0000CB840000}"/>
    <cellStyle name="Normal 2 2 5 5 3" xfId="26194" xr:uid="{00000000-0005-0000-0000-0000CC840000}"/>
    <cellStyle name="Normal 2 2 5 6" xfId="11319" xr:uid="{00000000-0005-0000-0000-0000CD840000}"/>
    <cellStyle name="Normal 2 2 5 6 2" xfId="31151" xr:uid="{00000000-0005-0000-0000-0000CE840000}"/>
    <cellStyle name="Normal 2 2 5 7" xfId="21237" xr:uid="{00000000-0005-0000-0000-0000CF840000}"/>
    <cellStyle name="Normal 2 2 6" xfId="1573" xr:uid="{00000000-0005-0000-0000-0000D0840000}"/>
    <cellStyle name="Normal 2 2 6 2" xfId="3586" xr:uid="{00000000-0005-0000-0000-0000D1840000}"/>
    <cellStyle name="Normal 2 2 6 2 2" xfId="8543" xr:uid="{00000000-0005-0000-0000-0000D2840000}"/>
    <cellStyle name="Normal 2 2 6 2 2 2" xfId="18457" xr:uid="{00000000-0005-0000-0000-0000D3840000}"/>
    <cellStyle name="Normal 2 2 6 2 2 2 2" xfId="38289" xr:uid="{00000000-0005-0000-0000-0000D4840000}"/>
    <cellStyle name="Normal 2 2 6 2 2 3" xfId="28375" xr:uid="{00000000-0005-0000-0000-0000D5840000}"/>
    <cellStyle name="Normal 2 2 6 2 3" xfId="13500" xr:uid="{00000000-0005-0000-0000-0000D6840000}"/>
    <cellStyle name="Normal 2 2 6 2 3 2" xfId="33332" xr:uid="{00000000-0005-0000-0000-0000D7840000}"/>
    <cellStyle name="Normal 2 2 6 2 4" xfId="23418" xr:uid="{00000000-0005-0000-0000-0000D8840000}"/>
    <cellStyle name="Normal 2 2 6 3" xfId="2296" xr:uid="{00000000-0005-0000-0000-0000D9840000}"/>
    <cellStyle name="Normal 2 2 6 3 2" xfId="7263" xr:uid="{00000000-0005-0000-0000-0000DA840000}"/>
    <cellStyle name="Normal 2 2 6 3 2 2" xfId="17177" xr:uid="{00000000-0005-0000-0000-0000DB840000}"/>
    <cellStyle name="Normal 2 2 6 3 2 2 2" xfId="37009" xr:uid="{00000000-0005-0000-0000-0000DC840000}"/>
    <cellStyle name="Normal 2 2 6 3 2 3" xfId="27095" xr:uid="{00000000-0005-0000-0000-0000DD840000}"/>
    <cellStyle name="Normal 2 2 6 3 3" xfId="12220" xr:uid="{00000000-0005-0000-0000-0000DE840000}"/>
    <cellStyle name="Normal 2 2 6 3 3 2" xfId="32052" xr:uid="{00000000-0005-0000-0000-0000DF840000}"/>
    <cellStyle name="Normal 2 2 6 3 4" xfId="22138" xr:uid="{00000000-0005-0000-0000-0000E0840000}"/>
    <cellStyle name="Normal 2 2 6 4" xfId="6541" xr:uid="{00000000-0005-0000-0000-0000E1840000}"/>
    <cellStyle name="Normal 2 2 6 4 2" xfId="16455" xr:uid="{00000000-0005-0000-0000-0000E2840000}"/>
    <cellStyle name="Normal 2 2 6 4 2 2" xfId="36287" xr:uid="{00000000-0005-0000-0000-0000E3840000}"/>
    <cellStyle name="Normal 2 2 6 4 3" xfId="26373" xr:uid="{00000000-0005-0000-0000-0000E4840000}"/>
    <cellStyle name="Normal 2 2 6 5" xfId="11498" xr:uid="{00000000-0005-0000-0000-0000E5840000}"/>
    <cellStyle name="Normal 2 2 6 5 2" xfId="31330" xr:uid="{00000000-0005-0000-0000-0000E6840000}"/>
    <cellStyle name="Normal 2 2 6 6" xfId="21416" xr:uid="{00000000-0005-0000-0000-0000E7840000}"/>
    <cellStyle name="Normal 2 2 7" xfId="3227" xr:uid="{00000000-0005-0000-0000-0000E8840000}"/>
    <cellStyle name="Normal 2 2 7 2" xfId="8184" xr:uid="{00000000-0005-0000-0000-0000E9840000}"/>
    <cellStyle name="Normal 2 2 7 2 2" xfId="18098" xr:uid="{00000000-0005-0000-0000-0000EA840000}"/>
    <cellStyle name="Normal 2 2 7 2 2 2" xfId="37930" xr:uid="{00000000-0005-0000-0000-0000EB840000}"/>
    <cellStyle name="Normal 2 2 7 2 3" xfId="28016" xr:uid="{00000000-0005-0000-0000-0000EC840000}"/>
    <cellStyle name="Normal 2 2 7 3" xfId="13141" xr:uid="{00000000-0005-0000-0000-0000ED840000}"/>
    <cellStyle name="Normal 2 2 7 3 2" xfId="32973" xr:uid="{00000000-0005-0000-0000-0000EE840000}"/>
    <cellStyle name="Normal 2 2 7 4" xfId="23059" xr:uid="{00000000-0005-0000-0000-0000EF840000}"/>
    <cellStyle name="Normal 2 2 8" xfId="1937" xr:uid="{00000000-0005-0000-0000-0000F0840000}"/>
    <cellStyle name="Normal 2 2 8 2" xfId="6904" xr:uid="{00000000-0005-0000-0000-0000F1840000}"/>
    <cellStyle name="Normal 2 2 8 2 2" xfId="16818" xr:uid="{00000000-0005-0000-0000-0000F2840000}"/>
    <cellStyle name="Normal 2 2 8 2 2 2" xfId="36650" xr:uid="{00000000-0005-0000-0000-0000F3840000}"/>
    <cellStyle name="Normal 2 2 8 2 3" xfId="26736" xr:uid="{00000000-0005-0000-0000-0000F4840000}"/>
    <cellStyle name="Normal 2 2 8 3" xfId="11861" xr:uid="{00000000-0005-0000-0000-0000F5840000}"/>
    <cellStyle name="Normal 2 2 8 3 2" xfId="31693" xr:uid="{00000000-0005-0000-0000-0000F6840000}"/>
    <cellStyle name="Normal 2 2 8 4" xfId="21779" xr:uid="{00000000-0005-0000-0000-0000F7840000}"/>
    <cellStyle name="Normal 2 2 9" xfId="6182" xr:uid="{00000000-0005-0000-0000-0000F8840000}"/>
    <cellStyle name="Normal 2 2 9 2" xfId="16096" xr:uid="{00000000-0005-0000-0000-0000F9840000}"/>
    <cellStyle name="Normal 2 2 9 2 2" xfId="35928" xr:uid="{00000000-0005-0000-0000-0000FA840000}"/>
    <cellStyle name="Normal 2 2 9 3" xfId="26014" xr:uid="{00000000-0005-0000-0000-0000FB840000}"/>
    <cellStyle name="Normal 2 3" xfId="1193" xr:uid="{00000000-0005-0000-0000-0000FC840000}"/>
    <cellStyle name="Normal 2 4" xfId="1229" xr:uid="{00000000-0005-0000-0000-0000FD840000}"/>
    <cellStyle name="Normal 2 4 2" xfId="1319" xr:uid="{00000000-0005-0000-0000-0000FE840000}"/>
    <cellStyle name="Normal 2 4 2 2" xfId="1499" xr:uid="{00000000-0005-0000-0000-0000FF840000}"/>
    <cellStyle name="Normal 2 4 2 2 2" xfId="1858" xr:uid="{00000000-0005-0000-0000-000000850000}"/>
    <cellStyle name="Normal 2 4 2 2 2 2" xfId="3871" xr:uid="{00000000-0005-0000-0000-000001850000}"/>
    <cellStyle name="Normal 2 4 2 2 2 2 2" xfId="8828" xr:uid="{00000000-0005-0000-0000-000002850000}"/>
    <cellStyle name="Normal 2 4 2 2 2 2 2 2" xfId="18742" xr:uid="{00000000-0005-0000-0000-000003850000}"/>
    <cellStyle name="Normal 2 4 2 2 2 2 2 2 2" xfId="38574" xr:uid="{00000000-0005-0000-0000-000004850000}"/>
    <cellStyle name="Normal 2 4 2 2 2 2 2 3" xfId="28660" xr:uid="{00000000-0005-0000-0000-000005850000}"/>
    <cellStyle name="Normal 2 4 2 2 2 2 3" xfId="13785" xr:uid="{00000000-0005-0000-0000-000006850000}"/>
    <cellStyle name="Normal 2 4 2 2 2 2 3 2" xfId="33617" xr:uid="{00000000-0005-0000-0000-000007850000}"/>
    <cellStyle name="Normal 2 4 2 2 2 2 4" xfId="23703" xr:uid="{00000000-0005-0000-0000-000008850000}"/>
    <cellStyle name="Normal 2 4 2 2 2 3" xfId="2581" xr:uid="{00000000-0005-0000-0000-000009850000}"/>
    <cellStyle name="Normal 2 4 2 2 2 3 2" xfId="7548" xr:uid="{00000000-0005-0000-0000-00000A850000}"/>
    <cellStyle name="Normal 2 4 2 2 2 3 2 2" xfId="17462" xr:uid="{00000000-0005-0000-0000-00000B850000}"/>
    <cellStyle name="Normal 2 4 2 2 2 3 2 2 2" xfId="37294" xr:uid="{00000000-0005-0000-0000-00000C850000}"/>
    <cellStyle name="Normal 2 4 2 2 2 3 2 3" xfId="27380" xr:uid="{00000000-0005-0000-0000-00000D850000}"/>
    <cellStyle name="Normal 2 4 2 2 2 3 3" xfId="12505" xr:uid="{00000000-0005-0000-0000-00000E850000}"/>
    <cellStyle name="Normal 2 4 2 2 2 3 3 2" xfId="32337" xr:uid="{00000000-0005-0000-0000-00000F850000}"/>
    <cellStyle name="Normal 2 4 2 2 2 3 4" xfId="22423" xr:uid="{00000000-0005-0000-0000-000010850000}"/>
    <cellStyle name="Normal 2 4 2 2 2 4" xfId="6826" xr:uid="{00000000-0005-0000-0000-000011850000}"/>
    <cellStyle name="Normal 2 4 2 2 2 4 2" xfId="16740" xr:uid="{00000000-0005-0000-0000-000012850000}"/>
    <cellStyle name="Normal 2 4 2 2 2 4 2 2" xfId="36572" xr:uid="{00000000-0005-0000-0000-000013850000}"/>
    <cellStyle name="Normal 2 4 2 2 2 4 3" xfId="26658" xr:uid="{00000000-0005-0000-0000-000014850000}"/>
    <cellStyle name="Normal 2 4 2 2 2 5" xfId="11783" xr:uid="{00000000-0005-0000-0000-000015850000}"/>
    <cellStyle name="Normal 2 4 2 2 2 5 2" xfId="31615" xr:uid="{00000000-0005-0000-0000-000016850000}"/>
    <cellStyle name="Normal 2 4 2 2 2 6" xfId="21701" xr:uid="{00000000-0005-0000-0000-000017850000}"/>
    <cellStyle name="Normal 2 4 2 2 3" xfId="3512" xr:uid="{00000000-0005-0000-0000-000018850000}"/>
    <cellStyle name="Normal 2 4 2 2 3 2" xfId="8469" xr:uid="{00000000-0005-0000-0000-000019850000}"/>
    <cellStyle name="Normal 2 4 2 2 3 2 2" xfId="18383" xr:uid="{00000000-0005-0000-0000-00001A850000}"/>
    <cellStyle name="Normal 2 4 2 2 3 2 2 2" xfId="38215" xr:uid="{00000000-0005-0000-0000-00001B850000}"/>
    <cellStyle name="Normal 2 4 2 2 3 2 3" xfId="28301" xr:uid="{00000000-0005-0000-0000-00001C850000}"/>
    <cellStyle name="Normal 2 4 2 2 3 3" xfId="13426" xr:uid="{00000000-0005-0000-0000-00001D850000}"/>
    <cellStyle name="Normal 2 4 2 2 3 3 2" xfId="33258" xr:uid="{00000000-0005-0000-0000-00001E850000}"/>
    <cellStyle name="Normal 2 4 2 2 3 4" xfId="23344" xr:uid="{00000000-0005-0000-0000-00001F850000}"/>
    <cellStyle name="Normal 2 4 2 2 4" xfId="2222" xr:uid="{00000000-0005-0000-0000-000020850000}"/>
    <cellStyle name="Normal 2 4 2 2 4 2" xfId="7189" xr:uid="{00000000-0005-0000-0000-000021850000}"/>
    <cellStyle name="Normal 2 4 2 2 4 2 2" xfId="17103" xr:uid="{00000000-0005-0000-0000-000022850000}"/>
    <cellStyle name="Normal 2 4 2 2 4 2 2 2" xfId="36935" xr:uid="{00000000-0005-0000-0000-000023850000}"/>
    <cellStyle name="Normal 2 4 2 2 4 2 3" xfId="27021" xr:uid="{00000000-0005-0000-0000-000024850000}"/>
    <cellStyle name="Normal 2 4 2 2 4 3" xfId="12146" xr:uid="{00000000-0005-0000-0000-000025850000}"/>
    <cellStyle name="Normal 2 4 2 2 4 3 2" xfId="31978" xr:uid="{00000000-0005-0000-0000-000026850000}"/>
    <cellStyle name="Normal 2 4 2 2 4 4" xfId="22064" xr:uid="{00000000-0005-0000-0000-000027850000}"/>
    <cellStyle name="Normal 2 4 2 2 5" xfId="6467" xr:uid="{00000000-0005-0000-0000-000028850000}"/>
    <cellStyle name="Normal 2 4 2 2 5 2" xfId="16381" xr:uid="{00000000-0005-0000-0000-000029850000}"/>
    <cellStyle name="Normal 2 4 2 2 5 2 2" xfId="36213" xr:uid="{00000000-0005-0000-0000-00002A850000}"/>
    <cellStyle name="Normal 2 4 2 2 5 3" xfId="26299" xr:uid="{00000000-0005-0000-0000-00002B850000}"/>
    <cellStyle name="Normal 2 4 2 2 6" xfId="11424" xr:uid="{00000000-0005-0000-0000-00002C850000}"/>
    <cellStyle name="Normal 2 4 2 2 6 2" xfId="31256" xr:uid="{00000000-0005-0000-0000-00002D850000}"/>
    <cellStyle name="Normal 2 4 2 2 7" xfId="21342" xr:uid="{00000000-0005-0000-0000-00002E850000}"/>
    <cellStyle name="Normal 2 4 2 3" xfId="1678" xr:uid="{00000000-0005-0000-0000-00002F850000}"/>
    <cellStyle name="Normal 2 4 2 3 2" xfId="3691" xr:uid="{00000000-0005-0000-0000-000030850000}"/>
    <cellStyle name="Normal 2 4 2 3 2 2" xfId="8648" xr:uid="{00000000-0005-0000-0000-000031850000}"/>
    <cellStyle name="Normal 2 4 2 3 2 2 2" xfId="18562" xr:uid="{00000000-0005-0000-0000-000032850000}"/>
    <cellStyle name="Normal 2 4 2 3 2 2 2 2" xfId="38394" xr:uid="{00000000-0005-0000-0000-000033850000}"/>
    <cellStyle name="Normal 2 4 2 3 2 2 3" xfId="28480" xr:uid="{00000000-0005-0000-0000-000034850000}"/>
    <cellStyle name="Normal 2 4 2 3 2 3" xfId="13605" xr:uid="{00000000-0005-0000-0000-000035850000}"/>
    <cellStyle name="Normal 2 4 2 3 2 3 2" xfId="33437" xr:uid="{00000000-0005-0000-0000-000036850000}"/>
    <cellStyle name="Normal 2 4 2 3 2 4" xfId="23523" xr:uid="{00000000-0005-0000-0000-000037850000}"/>
    <cellStyle name="Normal 2 4 2 3 3" xfId="2401" xr:uid="{00000000-0005-0000-0000-000038850000}"/>
    <cellStyle name="Normal 2 4 2 3 3 2" xfId="7368" xr:uid="{00000000-0005-0000-0000-000039850000}"/>
    <cellStyle name="Normal 2 4 2 3 3 2 2" xfId="17282" xr:uid="{00000000-0005-0000-0000-00003A850000}"/>
    <cellStyle name="Normal 2 4 2 3 3 2 2 2" xfId="37114" xr:uid="{00000000-0005-0000-0000-00003B850000}"/>
    <cellStyle name="Normal 2 4 2 3 3 2 3" xfId="27200" xr:uid="{00000000-0005-0000-0000-00003C850000}"/>
    <cellStyle name="Normal 2 4 2 3 3 3" xfId="12325" xr:uid="{00000000-0005-0000-0000-00003D850000}"/>
    <cellStyle name="Normal 2 4 2 3 3 3 2" xfId="32157" xr:uid="{00000000-0005-0000-0000-00003E850000}"/>
    <cellStyle name="Normal 2 4 2 3 3 4" xfId="22243" xr:uid="{00000000-0005-0000-0000-00003F850000}"/>
    <cellStyle name="Normal 2 4 2 3 4" xfId="6646" xr:uid="{00000000-0005-0000-0000-000040850000}"/>
    <cellStyle name="Normal 2 4 2 3 4 2" xfId="16560" xr:uid="{00000000-0005-0000-0000-000041850000}"/>
    <cellStyle name="Normal 2 4 2 3 4 2 2" xfId="36392" xr:uid="{00000000-0005-0000-0000-000042850000}"/>
    <cellStyle name="Normal 2 4 2 3 4 3" xfId="26478" xr:uid="{00000000-0005-0000-0000-000043850000}"/>
    <cellStyle name="Normal 2 4 2 3 5" xfId="11603" xr:uid="{00000000-0005-0000-0000-000044850000}"/>
    <cellStyle name="Normal 2 4 2 3 5 2" xfId="31435" xr:uid="{00000000-0005-0000-0000-000045850000}"/>
    <cellStyle name="Normal 2 4 2 3 6" xfId="21521" xr:uid="{00000000-0005-0000-0000-000046850000}"/>
    <cellStyle name="Normal 2 4 2 4" xfId="3332" xr:uid="{00000000-0005-0000-0000-000047850000}"/>
    <cellStyle name="Normal 2 4 2 4 2" xfId="8289" xr:uid="{00000000-0005-0000-0000-000048850000}"/>
    <cellStyle name="Normal 2 4 2 4 2 2" xfId="18203" xr:uid="{00000000-0005-0000-0000-000049850000}"/>
    <cellStyle name="Normal 2 4 2 4 2 2 2" xfId="38035" xr:uid="{00000000-0005-0000-0000-00004A850000}"/>
    <cellStyle name="Normal 2 4 2 4 2 3" xfId="28121" xr:uid="{00000000-0005-0000-0000-00004B850000}"/>
    <cellStyle name="Normal 2 4 2 4 3" xfId="13246" xr:uid="{00000000-0005-0000-0000-00004C850000}"/>
    <cellStyle name="Normal 2 4 2 4 3 2" xfId="33078" xr:uid="{00000000-0005-0000-0000-00004D850000}"/>
    <cellStyle name="Normal 2 4 2 4 4" xfId="23164" xr:uid="{00000000-0005-0000-0000-00004E850000}"/>
    <cellStyle name="Normal 2 4 2 5" xfId="2042" xr:uid="{00000000-0005-0000-0000-00004F850000}"/>
    <cellStyle name="Normal 2 4 2 5 2" xfId="7009" xr:uid="{00000000-0005-0000-0000-000050850000}"/>
    <cellStyle name="Normal 2 4 2 5 2 2" xfId="16923" xr:uid="{00000000-0005-0000-0000-000051850000}"/>
    <cellStyle name="Normal 2 4 2 5 2 2 2" xfId="36755" xr:uid="{00000000-0005-0000-0000-000052850000}"/>
    <cellStyle name="Normal 2 4 2 5 2 3" xfId="26841" xr:uid="{00000000-0005-0000-0000-000053850000}"/>
    <cellStyle name="Normal 2 4 2 5 3" xfId="11966" xr:uid="{00000000-0005-0000-0000-000054850000}"/>
    <cellStyle name="Normal 2 4 2 5 3 2" xfId="31798" xr:uid="{00000000-0005-0000-0000-000055850000}"/>
    <cellStyle name="Normal 2 4 2 5 4" xfId="21884" xr:uid="{00000000-0005-0000-0000-000056850000}"/>
    <cellStyle name="Normal 2 4 2 6" xfId="6287" xr:uid="{00000000-0005-0000-0000-000057850000}"/>
    <cellStyle name="Normal 2 4 2 6 2" xfId="16201" xr:uid="{00000000-0005-0000-0000-000058850000}"/>
    <cellStyle name="Normal 2 4 2 6 2 2" xfId="36033" xr:uid="{00000000-0005-0000-0000-000059850000}"/>
    <cellStyle name="Normal 2 4 2 6 3" xfId="26119" xr:uid="{00000000-0005-0000-0000-00005A850000}"/>
    <cellStyle name="Normal 2 4 2 7" xfId="11244" xr:uid="{00000000-0005-0000-0000-00005B850000}"/>
    <cellStyle name="Normal 2 4 2 7 2" xfId="31076" xr:uid="{00000000-0005-0000-0000-00005C850000}"/>
    <cellStyle name="Normal 2 4 2 8" xfId="21162" xr:uid="{00000000-0005-0000-0000-00005D850000}"/>
    <cellStyle name="Normal 2 4 3" xfId="1409" xr:uid="{00000000-0005-0000-0000-00005E850000}"/>
    <cellStyle name="Normal 2 4 3 2" xfId="1768" xr:uid="{00000000-0005-0000-0000-00005F850000}"/>
    <cellStyle name="Normal 2 4 3 2 2" xfId="3781" xr:uid="{00000000-0005-0000-0000-000060850000}"/>
    <cellStyle name="Normal 2 4 3 2 2 2" xfId="8738" xr:uid="{00000000-0005-0000-0000-000061850000}"/>
    <cellStyle name="Normal 2 4 3 2 2 2 2" xfId="18652" xr:uid="{00000000-0005-0000-0000-000062850000}"/>
    <cellStyle name="Normal 2 4 3 2 2 2 2 2" xfId="38484" xr:uid="{00000000-0005-0000-0000-000063850000}"/>
    <cellStyle name="Normal 2 4 3 2 2 2 3" xfId="28570" xr:uid="{00000000-0005-0000-0000-000064850000}"/>
    <cellStyle name="Normal 2 4 3 2 2 3" xfId="13695" xr:uid="{00000000-0005-0000-0000-000065850000}"/>
    <cellStyle name="Normal 2 4 3 2 2 3 2" xfId="33527" xr:uid="{00000000-0005-0000-0000-000066850000}"/>
    <cellStyle name="Normal 2 4 3 2 2 4" xfId="23613" xr:uid="{00000000-0005-0000-0000-000067850000}"/>
    <cellStyle name="Normal 2 4 3 2 3" xfId="2491" xr:uid="{00000000-0005-0000-0000-000068850000}"/>
    <cellStyle name="Normal 2 4 3 2 3 2" xfId="7458" xr:uid="{00000000-0005-0000-0000-000069850000}"/>
    <cellStyle name="Normal 2 4 3 2 3 2 2" xfId="17372" xr:uid="{00000000-0005-0000-0000-00006A850000}"/>
    <cellStyle name="Normal 2 4 3 2 3 2 2 2" xfId="37204" xr:uid="{00000000-0005-0000-0000-00006B850000}"/>
    <cellStyle name="Normal 2 4 3 2 3 2 3" xfId="27290" xr:uid="{00000000-0005-0000-0000-00006C850000}"/>
    <cellStyle name="Normal 2 4 3 2 3 3" xfId="12415" xr:uid="{00000000-0005-0000-0000-00006D850000}"/>
    <cellStyle name="Normal 2 4 3 2 3 3 2" xfId="32247" xr:uid="{00000000-0005-0000-0000-00006E850000}"/>
    <cellStyle name="Normal 2 4 3 2 3 4" xfId="22333" xr:uid="{00000000-0005-0000-0000-00006F850000}"/>
    <cellStyle name="Normal 2 4 3 2 4" xfId="6736" xr:uid="{00000000-0005-0000-0000-000070850000}"/>
    <cellStyle name="Normal 2 4 3 2 4 2" xfId="16650" xr:uid="{00000000-0005-0000-0000-000071850000}"/>
    <cellStyle name="Normal 2 4 3 2 4 2 2" xfId="36482" xr:uid="{00000000-0005-0000-0000-000072850000}"/>
    <cellStyle name="Normal 2 4 3 2 4 3" xfId="26568" xr:uid="{00000000-0005-0000-0000-000073850000}"/>
    <cellStyle name="Normal 2 4 3 2 5" xfId="11693" xr:uid="{00000000-0005-0000-0000-000074850000}"/>
    <cellStyle name="Normal 2 4 3 2 5 2" xfId="31525" xr:uid="{00000000-0005-0000-0000-000075850000}"/>
    <cellStyle name="Normal 2 4 3 2 6" xfId="21611" xr:uid="{00000000-0005-0000-0000-000076850000}"/>
    <cellStyle name="Normal 2 4 3 3" xfId="3422" xr:uid="{00000000-0005-0000-0000-000077850000}"/>
    <cellStyle name="Normal 2 4 3 3 2" xfId="8379" xr:uid="{00000000-0005-0000-0000-000078850000}"/>
    <cellStyle name="Normal 2 4 3 3 2 2" xfId="18293" xr:uid="{00000000-0005-0000-0000-000079850000}"/>
    <cellStyle name="Normal 2 4 3 3 2 2 2" xfId="38125" xr:uid="{00000000-0005-0000-0000-00007A850000}"/>
    <cellStyle name="Normal 2 4 3 3 2 3" xfId="28211" xr:uid="{00000000-0005-0000-0000-00007B850000}"/>
    <cellStyle name="Normal 2 4 3 3 3" xfId="13336" xr:uid="{00000000-0005-0000-0000-00007C850000}"/>
    <cellStyle name="Normal 2 4 3 3 3 2" xfId="33168" xr:uid="{00000000-0005-0000-0000-00007D850000}"/>
    <cellStyle name="Normal 2 4 3 3 4" xfId="23254" xr:uid="{00000000-0005-0000-0000-00007E850000}"/>
    <cellStyle name="Normal 2 4 3 4" xfId="2132" xr:uid="{00000000-0005-0000-0000-00007F850000}"/>
    <cellStyle name="Normal 2 4 3 4 2" xfId="7099" xr:uid="{00000000-0005-0000-0000-000080850000}"/>
    <cellStyle name="Normal 2 4 3 4 2 2" xfId="17013" xr:uid="{00000000-0005-0000-0000-000081850000}"/>
    <cellStyle name="Normal 2 4 3 4 2 2 2" xfId="36845" xr:uid="{00000000-0005-0000-0000-000082850000}"/>
    <cellStyle name="Normal 2 4 3 4 2 3" xfId="26931" xr:uid="{00000000-0005-0000-0000-000083850000}"/>
    <cellStyle name="Normal 2 4 3 4 3" xfId="12056" xr:uid="{00000000-0005-0000-0000-000084850000}"/>
    <cellStyle name="Normal 2 4 3 4 3 2" xfId="31888" xr:uid="{00000000-0005-0000-0000-000085850000}"/>
    <cellStyle name="Normal 2 4 3 4 4" xfId="21974" xr:uid="{00000000-0005-0000-0000-000086850000}"/>
    <cellStyle name="Normal 2 4 3 5" xfId="6377" xr:uid="{00000000-0005-0000-0000-000087850000}"/>
    <cellStyle name="Normal 2 4 3 5 2" xfId="16291" xr:uid="{00000000-0005-0000-0000-000088850000}"/>
    <cellStyle name="Normal 2 4 3 5 2 2" xfId="36123" xr:uid="{00000000-0005-0000-0000-000089850000}"/>
    <cellStyle name="Normal 2 4 3 5 3" xfId="26209" xr:uid="{00000000-0005-0000-0000-00008A850000}"/>
    <cellStyle name="Normal 2 4 3 6" xfId="11334" xr:uid="{00000000-0005-0000-0000-00008B850000}"/>
    <cellStyle name="Normal 2 4 3 6 2" xfId="31166" xr:uid="{00000000-0005-0000-0000-00008C850000}"/>
    <cellStyle name="Normal 2 4 3 7" xfId="21252" xr:uid="{00000000-0005-0000-0000-00008D850000}"/>
    <cellStyle name="Normal 2 4 4" xfId="1588" xr:uid="{00000000-0005-0000-0000-00008E850000}"/>
    <cellStyle name="Normal 2 4 4 2" xfId="3601" xr:uid="{00000000-0005-0000-0000-00008F850000}"/>
    <cellStyle name="Normal 2 4 4 2 2" xfId="8558" xr:uid="{00000000-0005-0000-0000-000090850000}"/>
    <cellStyle name="Normal 2 4 4 2 2 2" xfId="18472" xr:uid="{00000000-0005-0000-0000-000091850000}"/>
    <cellStyle name="Normal 2 4 4 2 2 2 2" xfId="38304" xr:uid="{00000000-0005-0000-0000-000092850000}"/>
    <cellStyle name="Normal 2 4 4 2 2 3" xfId="28390" xr:uid="{00000000-0005-0000-0000-000093850000}"/>
    <cellStyle name="Normal 2 4 4 2 3" xfId="13515" xr:uid="{00000000-0005-0000-0000-000094850000}"/>
    <cellStyle name="Normal 2 4 4 2 3 2" xfId="33347" xr:uid="{00000000-0005-0000-0000-000095850000}"/>
    <cellStyle name="Normal 2 4 4 2 4" xfId="23433" xr:uid="{00000000-0005-0000-0000-000096850000}"/>
    <cellStyle name="Normal 2 4 4 3" xfId="2311" xr:uid="{00000000-0005-0000-0000-000097850000}"/>
    <cellStyle name="Normal 2 4 4 3 2" xfId="7278" xr:uid="{00000000-0005-0000-0000-000098850000}"/>
    <cellStyle name="Normal 2 4 4 3 2 2" xfId="17192" xr:uid="{00000000-0005-0000-0000-000099850000}"/>
    <cellStyle name="Normal 2 4 4 3 2 2 2" xfId="37024" xr:uid="{00000000-0005-0000-0000-00009A850000}"/>
    <cellStyle name="Normal 2 4 4 3 2 3" xfId="27110" xr:uid="{00000000-0005-0000-0000-00009B850000}"/>
    <cellStyle name="Normal 2 4 4 3 3" xfId="12235" xr:uid="{00000000-0005-0000-0000-00009C850000}"/>
    <cellStyle name="Normal 2 4 4 3 3 2" xfId="32067" xr:uid="{00000000-0005-0000-0000-00009D850000}"/>
    <cellStyle name="Normal 2 4 4 3 4" xfId="22153" xr:uid="{00000000-0005-0000-0000-00009E850000}"/>
    <cellStyle name="Normal 2 4 4 4" xfId="6556" xr:uid="{00000000-0005-0000-0000-00009F850000}"/>
    <cellStyle name="Normal 2 4 4 4 2" xfId="16470" xr:uid="{00000000-0005-0000-0000-0000A0850000}"/>
    <cellStyle name="Normal 2 4 4 4 2 2" xfId="36302" xr:uid="{00000000-0005-0000-0000-0000A1850000}"/>
    <cellStyle name="Normal 2 4 4 4 3" xfId="26388" xr:uid="{00000000-0005-0000-0000-0000A2850000}"/>
    <cellStyle name="Normal 2 4 4 5" xfId="11513" xr:uid="{00000000-0005-0000-0000-0000A3850000}"/>
    <cellStyle name="Normal 2 4 4 5 2" xfId="31345" xr:uid="{00000000-0005-0000-0000-0000A4850000}"/>
    <cellStyle name="Normal 2 4 4 6" xfId="21431" xr:uid="{00000000-0005-0000-0000-0000A5850000}"/>
    <cellStyle name="Normal 2 4 5" xfId="3242" xr:uid="{00000000-0005-0000-0000-0000A6850000}"/>
    <cellStyle name="Normal 2 4 5 2" xfId="8199" xr:uid="{00000000-0005-0000-0000-0000A7850000}"/>
    <cellStyle name="Normal 2 4 5 2 2" xfId="18113" xr:uid="{00000000-0005-0000-0000-0000A8850000}"/>
    <cellStyle name="Normal 2 4 5 2 2 2" xfId="37945" xr:uid="{00000000-0005-0000-0000-0000A9850000}"/>
    <cellStyle name="Normal 2 4 5 2 3" xfId="28031" xr:uid="{00000000-0005-0000-0000-0000AA850000}"/>
    <cellStyle name="Normal 2 4 5 3" xfId="13156" xr:uid="{00000000-0005-0000-0000-0000AB850000}"/>
    <cellStyle name="Normal 2 4 5 3 2" xfId="32988" xr:uid="{00000000-0005-0000-0000-0000AC850000}"/>
    <cellStyle name="Normal 2 4 5 4" xfId="23074" xr:uid="{00000000-0005-0000-0000-0000AD850000}"/>
    <cellStyle name="Normal 2 4 6" xfId="1952" xr:uid="{00000000-0005-0000-0000-0000AE850000}"/>
    <cellStyle name="Normal 2 4 6 2" xfId="6919" xr:uid="{00000000-0005-0000-0000-0000AF850000}"/>
    <cellStyle name="Normal 2 4 6 2 2" xfId="16833" xr:uid="{00000000-0005-0000-0000-0000B0850000}"/>
    <cellStyle name="Normal 2 4 6 2 2 2" xfId="36665" xr:uid="{00000000-0005-0000-0000-0000B1850000}"/>
    <cellStyle name="Normal 2 4 6 2 3" xfId="26751" xr:uid="{00000000-0005-0000-0000-0000B2850000}"/>
    <cellStyle name="Normal 2 4 6 3" xfId="11876" xr:uid="{00000000-0005-0000-0000-0000B3850000}"/>
    <cellStyle name="Normal 2 4 6 3 2" xfId="31708" xr:uid="{00000000-0005-0000-0000-0000B4850000}"/>
    <cellStyle name="Normal 2 4 6 4" xfId="21794" xr:uid="{00000000-0005-0000-0000-0000B5850000}"/>
    <cellStyle name="Normal 2 4 7" xfId="6197" xr:uid="{00000000-0005-0000-0000-0000B6850000}"/>
    <cellStyle name="Normal 2 4 7 2" xfId="16111" xr:uid="{00000000-0005-0000-0000-0000B7850000}"/>
    <cellStyle name="Normal 2 4 7 2 2" xfId="35943" xr:uid="{00000000-0005-0000-0000-0000B8850000}"/>
    <cellStyle name="Normal 2 4 7 3" xfId="26029" xr:uid="{00000000-0005-0000-0000-0000B9850000}"/>
    <cellStyle name="Normal 2 4 8" xfId="11154" xr:uid="{00000000-0005-0000-0000-0000BA850000}"/>
    <cellStyle name="Normal 2 4 8 2" xfId="30986" xr:uid="{00000000-0005-0000-0000-0000BB850000}"/>
    <cellStyle name="Normal 2 4 9" xfId="21072" xr:uid="{00000000-0005-0000-0000-0000BC850000}"/>
    <cellStyle name="Normal 2 5" xfId="1259" xr:uid="{00000000-0005-0000-0000-0000BD850000}"/>
    <cellStyle name="Normal 2 5 2" xfId="1349" xr:uid="{00000000-0005-0000-0000-0000BE850000}"/>
    <cellStyle name="Normal 2 5 2 2" xfId="1529" xr:uid="{00000000-0005-0000-0000-0000BF850000}"/>
    <cellStyle name="Normal 2 5 2 2 2" xfId="1888" xr:uid="{00000000-0005-0000-0000-0000C0850000}"/>
    <cellStyle name="Normal 2 5 2 2 2 2" xfId="3901" xr:uid="{00000000-0005-0000-0000-0000C1850000}"/>
    <cellStyle name="Normal 2 5 2 2 2 2 2" xfId="8858" xr:uid="{00000000-0005-0000-0000-0000C2850000}"/>
    <cellStyle name="Normal 2 5 2 2 2 2 2 2" xfId="18772" xr:uid="{00000000-0005-0000-0000-0000C3850000}"/>
    <cellStyle name="Normal 2 5 2 2 2 2 2 2 2" xfId="38604" xr:uid="{00000000-0005-0000-0000-0000C4850000}"/>
    <cellStyle name="Normal 2 5 2 2 2 2 2 3" xfId="28690" xr:uid="{00000000-0005-0000-0000-0000C5850000}"/>
    <cellStyle name="Normal 2 5 2 2 2 2 3" xfId="13815" xr:uid="{00000000-0005-0000-0000-0000C6850000}"/>
    <cellStyle name="Normal 2 5 2 2 2 2 3 2" xfId="33647" xr:uid="{00000000-0005-0000-0000-0000C7850000}"/>
    <cellStyle name="Normal 2 5 2 2 2 2 4" xfId="23733" xr:uid="{00000000-0005-0000-0000-0000C8850000}"/>
    <cellStyle name="Normal 2 5 2 2 2 3" xfId="2611" xr:uid="{00000000-0005-0000-0000-0000C9850000}"/>
    <cellStyle name="Normal 2 5 2 2 2 3 2" xfId="7578" xr:uid="{00000000-0005-0000-0000-0000CA850000}"/>
    <cellStyle name="Normal 2 5 2 2 2 3 2 2" xfId="17492" xr:uid="{00000000-0005-0000-0000-0000CB850000}"/>
    <cellStyle name="Normal 2 5 2 2 2 3 2 2 2" xfId="37324" xr:uid="{00000000-0005-0000-0000-0000CC850000}"/>
    <cellStyle name="Normal 2 5 2 2 2 3 2 3" xfId="27410" xr:uid="{00000000-0005-0000-0000-0000CD850000}"/>
    <cellStyle name="Normal 2 5 2 2 2 3 3" xfId="12535" xr:uid="{00000000-0005-0000-0000-0000CE850000}"/>
    <cellStyle name="Normal 2 5 2 2 2 3 3 2" xfId="32367" xr:uid="{00000000-0005-0000-0000-0000CF850000}"/>
    <cellStyle name="Normal 2 5 2 2 2 3 4" xfId="22453" xr:uid="{00000000-0005-0000-0000-0000D0850000}"/>
    <cellStyle name="Normal 2 5 2 2 2 4" xfId="6856" xr:uid="{00000000-0005-0000-0000-0000D1850000}"/>
    <cellStyle name="Normal 2 5 2 2 2 4 2" xfId="16770" xr:uid="{00000000-0005-0000-0000-0000D2850000}"/>
    <cellStyle name="Normal 2 5 2 2 2 4 2 2" xfId="36602" xr:uid="{00000000-0005-0000-0000-0000D3850000}"/>
    <cellStyle name="Normal 2 5 2 2 2 4 3" xfId="26688" xr:uid="{00000000-0005-0000-0000-0000D4850000}"/>
    <cellStyle name="Normal 2 5 2 2 2 5" xfId="11813" xr:uid="{00000000-0005-0000-0000-0000D5850000}"/>
    <cellStyle name="Normal 2 5 2 2 2 5 2" xfId="31645" xr:uid="{00000000-0005-0000-0000-0000D6850000}"/>
    <cellStyle name="Normal 2 5 2 2 2 6" xfId="21731" xr:uid="{00000000-0005-0000-0000-0000D7850000}"/>
    <cellStyle name="Normal 2 5 2 2 3" xfId="3542" xr:uid="{00000000-0005-0000-0000-0000D8850000}"/>
    <cellStyle name="Normal 2 5 2 2 3 2" xfId="8499" xr:uid="{00000000-0005-0000-0000-0000D9850000}"/>
    <cellStyle name="Normal 2 5 2 2 3 2 2" xfId="18413" xr:uid="{00000000-0005-0000-0000-0000DA850000}"/>
    <cellStyle name="Normal 2 5 2 2 3 2 2 2" xfId="38245" xr:uid="{00000000-0005-0000-0000-0000DB850000}"/>
    <cellStyle name="Normal 2 5 2 2 3 2 3" xfId="28331" xr:uid="{00000000-0005-0000-0000-0000DC850000}"/>
    <cellStyle name="Normal 2 5 2 2 3 3" xfId="13456" xr:uid="{00000000-0005-0000-0000-0000DD850000}"/>
    <cellStyle name="Normal 2 5 2 2 3 3 2" xfId="33288" xr:uid="{00000000-0005-0000-0000-0000DE850000}"/>
    <cellStyle name="Normal 2 5 2 2 3 4" xfId="23374" xr:uid="{00000000-0005-0000-0000-0000DF850000}"/>
    <cellStyle name="Normal 2 5 2 2 4" xfId="2252" xr:uid="{00000000-0005-0000-0000-0000E0850000}"/>
    <cellStyle name="Normal 2 5 2 2 4 2" xfId="7219" xr:uid="{00000000-0005-0000-0000-0000E1850000}"/>
    <cellStyle name="Normal 2 5 2 2 4 2 2" xfId="17133" xr:uid="{00000000-0005-0000-0000-0000E2850000}"/>
    <cellStyle name="Normal 2 5 2 2 4 2 2 2" xfId="36965" xr:uid="{00000000-0005-0000-0000-0000E3850000}"/>
    <cellStyle name="Normal 2 5 2 2 4 2 3" xfId="27051" xr:uid="{00000000-0005-0000-0000-0000E4850000}"/>
    <cellStyle name="Normal 2 5 2 2 4 3" xfId="12176" xr:uid="{00000000-0005-0000-0000-0000E5850000}"/>
    <cellStyle name="Normal 2 5 2 2 4 3 2" xfId="32008" xr:uid="{00000000-0005-0000-0000-0000E6850000}"/>
    <cellStyle name="Normal 2 5 2 2 4 4" xfId="22094" xr:uid="{00000000-0005-0000-0000-0000E7850000}"/>
    <cellStyle name="Normal 2 5 2 2 5" xfId="6497" xr:uid="{00000000-0005-0000-0000-0000E8850000}"/>
    <cellStyle name="Normal 2 5 2 2 5 2" xfId="16411" xr:uid="{00000000-0005-0000-0000-0000E9850000}"/>
    <cellStyle name="Normal 2 5 2 2 5 2 2" xfId="36243" xr:uid="{00000000-0005-0000-0000-0000EA850000}"/>
    <cellStyle name="Normal 2 5 2 2 5 3" xfId="26329" xr:uid="{00000000-0005-0000-0000-0000EB850000}"/>
    <cellStyle name="Normal 2 5 2 2 6" xfId="11454" xr:uid="{00000000-0005-0000-0000-0000EC850000}"/>
    <cellStyle name="Normal 2 5 2 2 6 2" xfId="31286" xr:uid="{00000000-0005-0000-0000-0000ED850000}"/>
    <cellStyle name="Normal 2 5 2 2 7" xfId="21372" xr:uid="{00000000-0005-0000-0000-0000EE850000}"/>
    <cellStyle name="Normal 2 5 2 3" xfId="1708" xr:uid="{00000000-0005-0000-0000-0000EF850000}"/>
    <cellStyle name="Normal 2 5 2 3 2" xfId="3721" xr:uid="{00000000-0005-0000-0000-0000F0850000}"/>
    <cellStyle name="Normal 2 5 2 3 2 2" xfId="8678" xr:uid="{00000000-0005-0000-0000-0000F1850000}"/>
    <cellStyle name="Normal 2 5 2 3 2 2 2" xfId="18592" xr:uid="{00000000-0005-0000-0000-0000F2850000}"/>
    <cellStyle name="Normal 2 5 2 3 2 2 2 2" xfId="38424" xr:uid="{00000000-0005-0000-0000-0000F3850000}"/>
    <cellStyle name="Normal 2 5 2 3 2 2 3" xfId="28510" xr:uid="{00000000-0005-0000-0000-0000F4850000}"/>
    <cellStyle name="Normal 2 5 2 3 2 3" xfId="13635" xr:uid="{00000000-0005-0000-0000-0000F5850000}"/>
    <cellStyle name="Normal 2 5 2 3 2 3 2" xfId="33467" xr:uid="{00000000-0005-0000-0000-0000F6850000}"/>
    <cellStyle name="Normal 2 5 2 3 2 4" xfId="23553" xr:uid="{00000000-0005-0000-0000-0000F7850000}"/>
    <cellStyle name="Normal 2 5 2 3 3" xfId="2431" xr:uid="{00000000-0005-0000-0000-0000F8850000}"/>
    <cellStyle name="Normal 2 5 2 3 3 2" xfId="7398" xr:uid="{00000000-0005-0000-0000-0000F9850000}"/>
    <cellStyle name="Normal 2 5 2 3 3 2 2" xfId="17312" xr:uid="{00000000-0005-0000-0000-0000FA850000}"/>
    <cellStyle name="Normal 2 5 2 3 3 2 2 2" xfId="37144" xr:uid="{00000000-0005-0000-0000-0000FB850000}"/>
    <cellStyle name="Normal 2 5 2 3 3 2 3" xfId="27230" xr:uid="{00000000-0005-0000-0000-0000FC850000}"/>
    <cellStyle name="Normal 2 5 2 3 3 3" xfId="12355" xr:uid="{00000000-0005-0000-0000-0000FD850000}"/>
    <cellStyle name="Normal 2 5 2 3 3 3 2" xfId="32187" xr:uid="{00000000-0005-0000-0000-0000FE850000}"/>
    <cellStyle name="Normal 2 5 2 3 3 4" xfId="22273" xr:uid="{00000000-0005-0000-0000-0000FF850000}"/>
    <cellStyle name="Normal 2 5 2 3 4" xfId="6676" xr:uid="{00000000-0005-0000-0000-000000860000}"/>
    <cellStyle name="Normal 2 5 2 3 4 2" xfId="16590" xr:uid="{00000000-0005-0000-0000-000001860000}"/>
    <cellStyle name="Normal 2 5 2 3 4 2 2" xfId="36422" xr:uid="{00000000-0005-0000-0000-000002860000}"/>
    <cellStyle name="Normal 2 5 2 3 4 3" xfId="26508" xr:uid="{00000000-0005-0000-0000-000003860000}"/>
    <cellStyle name="Normal 2 5 2 3 5" xfId="11633" xr:uid="{00000000-0005-0000-0000-000004860000}"/>
    <cellStyle name="Normal 2 5 2 3 5 2" xfId="31465" xr:uid="{00000000-0005-0000-0000-000005860000}"/>
    <cellStyle name="Normal 2 5 2 3 6" xfId="21551" xr:uid="{00000000-0005-0000-0000-000006860000}"/>
    <cellStyle name="Normal 2 5 2 4" xfId="3362" xr:uid="{00000000-0005-0000-0000-000007860000}"/>
    <cellStyle name="Normal 2 5 2 4 2" xfId="8319" xr:uid="{00000000-0005-0000-0000-000008860000}"/>
    <cellStyle name="Normal 2 5 2 4 2 2" xfId="18233" xr:uid="{00000000-0005-0000-0000-000009860000}"/>
    <cellStyle name="Normal 2 5 2 4 2 2 2" xfId="38065" xr:uid="{00000000-0005-0000-0000-00000A860000}"/>
    <cellStyle name="Normal 2 5 2 4 2 3" xfId="28151" xr:uid="{00000000-0005-0000-0000-00000B860000}"/>
    <cellStyle name="Normal 2 5 2 4 3" xfId="13276" xr:uid="{00000000-0005-0000-0000-00000C860000}"/>
    <cellStyle name="Normal 2 5 2 4 3 2" xfId="33108" xr:uid="{00000000-0005-0000-0000-00000D860000}"/>
    <cellStyle name="Normal 2 5 2 4 4" xfId="23194" xr:uid="{00000000-0005-0000-0000-00000E860000}"/>
    <cellStyle name="Normal 2 5 2 5" xfId="2072" xr:uid="{00000000-0005-0000-0000-00000F860000}"/>
    <cellStyle name="Normal 2 5 2 5 2" xfId="7039" xr:uid="{00000000-0005-0000-0000-000010860000}"/>
    <cellStyle name="Normal 2 5 2 5 2 2" xfId="16953" xr:uid="{00000000-0005-0000-0000-000011860000}"/>
    <cellStyle name="Normal 2 5 2 5 2 2 2" xfId="36785" xr:uid="{00000000-0005-0000-0000-000012860000}"/>
    <cellStyle name="Normal 2 5 2 5 2 3" xfId="26871" xr:uid="{00000000-0005-0000-0000-000013860000}"/>
    <cellStyle name="Normal 2 5 2 5 3" xfId="11996" xr:uid="{00000000-0005-0000-0000-000014860000}"/>
    <cellStyle name="Normal 2 5 2 5 3 2" xfId="31828" xr:uid="{00000000-0005-0000-0000-000015860000}"/>
    <cellStyle name="Normal 2 5 2 5 4" xfId="21914" xr:uid="{00000000-0005-0000-0000-000016860000}"/>
    <cellStyle name="Normal 2 5 2 6" xfId="6317" xr:uid="{00000000-0005-0000-0000-000017860000}"/>
    <cellStyle name="Normal 2 5 2 6 2" xfId="16231" xr:uid="{00000000-0005-0000-0000-000018860000}"/>
    <cellStyle name="Normal 2 5 2 6 2 2" xfId="36063" xr:uid="{00000000-0005-0000-0000-000019860000}"/>
    <cellStyle name="Normal 2 5 2 6 3" xfId="26149" xr:uid="{00000000-0005-0000-0000-00001A860000}"/>
    <cellStyle name="Normal 2 5 2 7" xfId="11274" xr:uid="{00000000-0005-0000-0000-00001B860000}"/>
    <cellStyle name="Normal 2 5 2 7 2" xfId="31106" xr:uid="{00000000-0005-0000-0000-00001C860000}"/>
    <cellStyle name="Normal 2 5 2 8" xfId="21192" xr:uid="{00000000-0005-0000-0000-00001D860000}"/>
    <cellStyle name="Normal 2 5 3" xfId="1439" xr:uid="{00000000-0005-0000-0000-00001E860000}"/>
    <cellStyle name="Normal 2 5 3 2" xfId="1798" xr:uid="{00000000-0005-0000-0000-00001F860000}"/>
    <cellStyle name="Normal 2 5 3 2 2" xfId="3811" xr:uid="{00000000-0005-0000-0000-000020860000}"/>
    <cellStyle name="Normal 2 5 3 2 2 2" xfId="8768" xr:uid="{00000000-0005-0000-0000-000021860000}"/>
    <cellStyle name="Normal 2 5 3 2 2 2 2" xfId="18682" xr:uid="{00000000-0005-0000-0000-000022860000}"/>
    <cellStyle name="Normal 2 5 3 2 2 2 2 2" xfId="38514" xr:uid="{00000000-0005-0000-0000-000023860000}"/>
    <cellStyle name="Normal 2 5 3 2 2 2 3" xfId="28600" xr:uid="{00000000-0005-0000-0000-000024860000}"/>
    <cellStyle name="Normal 2 5 3 2 2 3" xfId="13725" xr:uid="{00000000-0005-0000-0000-000025860000}"/>
    <cellStyle name="Normal 2 5 3 2 2 3 2" xfId="33557" xr:uid="{00000000-0005-0000-0000-000026860000}"/>
    <cellStyle name="Normal 2 5 3 2 2 4" xfId="23643" xr:uid="{00000000-0005-0000-0000-000027860000}"/>
    <cellStyle name="Normal 2 5 3 2 3" xfId="2521" xr:uid="{00000000-0005-0000-0000-000028860000}"/>
    <cellStyle name="Normal 2 5 3 2 3 2" xfId="7488" xr:uid="{00000000-0005-0000-0000-000029860000}"/>
    <cellStyle name="Normal 2 5 3 2 3 2 2" xfId="17402" xr:uid="{00000000-0005-0000-0000-00002A860000}"/>
    <cellStyle name="Normal 2 5 3 2 3 2 2 2" xfId="37234" xr:uid="{00000000-0005-0000-0000-00002B860000}"/>
    <cellStyle name="Normal 2 5 3 2 3 2 3" xfId="27320" xr:uid="{00000000-0005-0000-0000-00002C860000}"/>
    <cellStyle name="Normal 2 5 3 2 3 3" xfId="12445" xr:uid="{00000000-0005-0000-0000-00002D860000}"/>
    <cellStyle name="Normal 2 5 3 2 3 3 2" xfId="32277" xr:uid="{00000000-0005-0000-0000-00002E860000}"/>
    <cellStyle name="Normal 2 5 3 2 3 4" xfId="22363" xr:uid="{00000000-0005-0000-0000-00002F860000}"/>
    <cellStyle name="Normal 2 5 3 2 4" xfId="6766" xr:uid="{00000000-0005-0000-0000-000030860000}"/>
    <cellStyle name="Normal 2 5 3 2 4 2" xfId="16680" xr:uid="{00000000-0005-0000-0000-000031860000}"/>
    <cellStyle name="Normal 2 5 3 2 4 2 2" xfId="36512" xr:uid="{00000000-0005-0000-0000-000032860000}"/>
    <cellStyle name="Normal 2 5 3 2 4 3" xfId="26598" xr:uid="{00000000-0005-0000-0000-000033860000}"/>
    <cellStyle name="Normal 2 5 3 2 5" xfId="11723" xr:uid="{00000000-0005-0000-0000-000034860000}"/>
    <cellStyle name="Normal 2 5 3 2 5 2" xfId="31555" xr:uid="{00000000-0005-0000-0000-000035860000}"/>
    <cellStyle name="Normal 2 5 3 2 6" xfId="21641" xr:uid="{00000000-0005-0000-0000-000036860000}"/>
    <cellStyle name="Normal 2 5 3 3" xfId="3452" xr:uid="{00000000-0005-0000-0000-000037860000}"/>
    <cellStyle name="Normal 2 5 3 3 2" xfId="8409" xr:uid="{00000000-0005-0000-0000-000038860000}"/>
    <cellStyle name="Normal 2 5 3 3 2 2" xfId="18323" xr:uid="{00000000-0005-0000-0000-000039860000}"/>
    <cellStyle name="Normal 2 5 3 3 2 2 2" xfId="38155" xr:uid="{00000000-0005-0000-0000-00003A860000}"/>
    <cellStyle name="Normal 2 5 3 3 2 3" xfId="28241" xr:uid="{00000000-0005-0000-0000-00003B860000}"/>
    <cellStyle name="Normal 2 5 3 3 3" xfId="13366" xr:uid="{00000000-0005-0000-0000-00003C860000}"/>
    <cellStyle name="Normal 2 5 3 3 3 2" xfId="33198" xr:uid="{00000000-0005-0000-0000-00003D860000}"/>
    <cellStyle name="Normal 2 5 3 3 4" xfId="23284" xr:uid="{00000000-0005-0000-0000-00003E860000}"/>
    <cellStyle name="Normal 2 5 3 4" xfId="2162" xr:uid="{00000000-0005-0000-0000-00003F860000}"/>
    <cellStyle name="Normal 2 5 3 4 2" xfId="7129" xr:uid="{00000000-0005-0000-0000-000040860000}"/>
    <cellStyle name="Normal 2 5 3 4 2 2" xfId="17043" xr:uid="{00000000-0005-0000-0000-000041860000}"/>
    <cellStyle name="Normal 2 5 3 4 2 2 2" xfId="36875" xr:uid="{00000000-0005-0000-0000-000042860000}"/>
    <cellStyle name="Normal 2 5 3 4 2 3" xfId="26961" xr:uid="{00000000-0005-0000-0000-000043860000}"/>
    <cellStyle name="Normal 2 5 3 4 3" xfId="12086" xr:uid="{00000000-0005-0000-0000-000044860000}"/>
    <cellStyle name="Normal 2 5 3 4 3 2" xfId="31918" xr:uid="{00000000-0005-0000-0000-000045860000}"/>
    <cellStyle name="Normal 2 5 3 4 4" xfId="22004" xr:uid="{00000000-0005-0000-0000-000046860000}"/>
    <cellStyle name="Normal 2 5 3 5" xfId="6407" xr:uid="{00000000-0005-0000-0000-000047860000}"/>
    <cellStyle name="Normal 2 5 3 5 2" xfId="16321" xr:uid="{00000000-0005-0000-0000-000048860000}"/>
    <cellStyle name="Normal 2 5 3 5 2 2" xfId="36153" xr:uid="{00000000-0005-0000-0000-000049860000}"/>
    <cellStyle name="Normal 2 5 3 5 3" xfId="26239" xr:uid="{00000000-0005-0000-0000-00004A860000}"/>
    <cellStyle name="Normal 2 5 3 6" xfId="11364" xr:uid="{00000000-0005-0000-0000-00004B860000}"/>
    <cellStyle name="Normal 2 5 3 6 2" xfId="31196" xr:uid="{00000000-0005-0000-0000-00004C860000}"/>
    <cellStyle name="Normal 2 5 3 7" xfId="21282" xr:uid="{00000000-0005-0000-0000-00004D860000}"/>
    <cellStyle name="Normal 2 5 4" xfId="1618" xr:uid="{00000000-0005-0000-0000-00004E860000}"/>
    <cellStyle name="Normal 2 5 4 2" xfId="3631" xr:uid="{00000000-0005-0000-0000-00004F860000}"/>
    <cellStyle name="Normal 2 5 4 2 2" xfId="8588" xr:uid="{00000000-0005-0000-0000-000050860000}"/>
    <cellStyle name="Normal 2 5 4 2 2 2" xfId="18502" xr:uid="{00000000-0005-0000-0000-000051860000}"/>
    <cellStyle name="Normal 2 5 4 2 2 2 2" xfId="38334" xr:uid="{00000000-0005-0000-0000-000052860000}"/>
    <cellStyle name="Normal 2 5 4 2 2 3" xfId="28420" xr:uid="{00000000-0005-0000-0000-000053860000}"/>
    <cellStyle name="Normal 2 5 4 2 3" xfId="13545" xr:uid="{00000000-0005-0000-0000-000054860000}"/>
    <cellStyle name="Normal 2 5 4 2 3 2" xfId="33377" xr:uid="{00000000-0005-0000-0000-000055860000}"/>
    <cellStyle name="Normal 2 5 4 2 4" xfId="23463" xr:uid="{00000000-0005-0000-0000-000056860000}"/>
    <cellStyle name="Normal 2 5 4 3" xfId="2341" xr:uid="{00000000-0005-0000-0000-000057860000}"/>
    <cellStyle name="Normal 2 5 4 3 2" xfId="7308" xr:uid="{00000000-0005-0000-0000-000058860000}"/>
    <cellStyle name="Normal 2 5 4 3 2 2" xfId="17222" xr:uid="{00000000-0005-0000-0000-000059860000}"/>
    <cellStyle name="Normal 2 5 4 3 2 2 2" xfId="37054" xr:uid="{00000000-0005-0000-0000-00005A860000}"/>
    <cellStyle name="Normal 2 5 4 3 2 3" xfId="27140" xr:uid="{00000000-0005-0000-0000-00005B860000}"/>
    <cellStyle name="Normal 2 5 4 3 3" xfId="12265" xr:uid="{00000000-0005-0000-0000-00005C860000}"/>
    <cellStyle name="Normal 2 5 4 3 3 2" xfId="32097" xr:uid="{00000000-0005-0000-0000-00005D860000}"/>
    <cellStyle name="Normal 2 5 4 3 4" xfId="22183" xr:uid="{00000000-0005-0000-0000-00005E860000}"/>
    <cellStyle name="Normal 2 5 4 4" xfId="6586" xr:uid="{00000000-0005-0000-0000-00005F860000}"/>
    <cellStyle name="Normal 2 5 4 4 2" xfId="16500" xr:uid="{00000000-0005-0000-0000-000060860000}"/>
    <cellStyle name="Normal 2 5 4 4 2 2" xfId="36332" xr:uid="{00000000-0005-0000-0000-000061860000}"/>
    <cellStyle name="Normal 2 5 4 4 3" xfId="26418" xr:uid="{00000000-0005-0000-0000-000062860000}"/>
    <cellStyle name="Normal 2 5 4 5" xfId="11543" xr:uid="{00000000-0005-0000-0000-000063860000}"/>
    <cellStyle name="Normal 2 5 4 5 2" xfId="31375" xr:uid="{00000000-0005-0000-0000-000064860000}"/>
    <cellStyle name="Normal 2 5 4 6" xfId="21461" xr:uid="{00000000-0005-0000-0000-000065860000}"/>
    <cellStyle name="Normal 2 5 5" xfId="3272" xr:uid="{00000000-0005-0000-0000-000066860000}"/>
    <cellStyle name="Normal 2 5 5 2" xfId="8229" xr:uid="{00000000-0005-0000-0000-000067860000}"/>
    <cellStyle name="Normal 2 5 5 2 2" xfId="18143" xr:uid="{00000000-0005-0000-0000-000068860000}"/>
    <cellStyle name="Normal 2 5 5 2 2 2" xfId="37975" xr:uid="{00000000-0005-0000-0000-000069860000}"/>
    <cellStyle name="Normal 2 5 5 2 3" xfId="28061" xr:uid="{00000000-0005-0000-0000-00006A860000}"/>
    <cellStyle name="Normal 2 5 5 3" xfId="13186" xr:uid="{00000000-0005-0000-0000-00006B860000}"/>
    <cellStyle name="Normal 2 5 5 3 2" xfId="33018" xr:uid="{00000000-0005-0000-0000-00006C860000}"/>
    <cellStyle name="Normal 2 5 5 4" xfId="23104" xr:uid="{00000000-0005-0000-0000-00006D860000}"/>
    <cellStyle name="Normal 2 5 6" xfId="1982" xr:uid="{00000000-0005-0000-0000-00006E860000}"/>
    <cellStyle name="Normal 2 5 6 2" xfId="6949" xr:uid="{00000000-0005-0000-0000-00006F860000}"/>
    <cellStyle name="Normal 2 5 6 2 2" xfId="16863" xr:uid="{00000000-0005-0000-0000-000070860000}"/>
    <cellStyle name="Normal 2 5 6 2 2 2" xfId="36695" xr:uid="{00000000-0005-0000-0000-000071860000}"/>
    <cellStyle name="Normal 2 5 6 2 3" xfId="26781" xr:uid="{00000000-0005-0000-0000-000072860000}"/>
    <cellStyle name="Normal 2 5 6 3" xfId="11906" xr:uid="{00000000-0005-0000-0000-000073860000}"/>
    <cellStyle name="Normal 2 5 6 3 2" xfId="31738" xr:uid="{00000000-0005-0000-0000-000074860000}"/>
    <cellStyle name="Normal 2 5 6 4" xfId="21824" xr:uid="{00000000-0005-0000-0000-000075860000}"/>
    <cellStyle name="Normal 2 5 7" xfId="6227" xr:uid="{00000000-0005-0000-0000-000076860000}"/>
    <cellStyle name="Normal 2 5 7 2" xfId="16141" xr:uid="{00000000-0005-0000-0000-000077860000}"/>
    <cellStyle name="Normal 2 5 7 2 2" xfId="35973" xr:uid="{00000000-0005-0000-0000-000078860000}"/>
    <cellStyle name="Normal 2 5 7 3" xfId="26059" xr:uid="{00000000-0005-0000-0000-000079860000}"/>
    <cellStyle name="Normal 2 5 8" xfId="11184" xr:uid="{00000000-0005-0000-0000-00007A860000}"/>
    <cellStyle name="Normal 2 5 8 2" xfId="31016" xr:uid="{00000000-0005-0000-0000-00007B860000}"/>
    <cellStyle name="Normal 2 5 9" xfId="21102" xr:uid="{00000000-0005-0000-0000-00007C860000}"/>
    <cellStyle name="Normal 2 6" xfId="1289" xr:uid="{00000000-0005-0000-0000-00007D860000}"/>
    <cellStyle name="Normal 2 6 2" xfId="1469" xr:uid="{00000000-0005-0000-0000-00007E860000}"/>
    <cellStyle name="Normal 2 6 2 2" xfId="1828" xr:uid="{00000000-0005-0000-0000-00007F860000}"/>
    <cellStyle name="Normal 2 6 2 2 2" xfId="3841" xr:uid="{00000000-0005-0000-0000-000080860000}"/>
    <cellStyle name="Normal 2 6 2 2 2 2" xfId="8798" xr:uid="{00000000-0005-0000-0000-000081860000}"/>
    <cellStyle name="Normal 2 6 2 2 2 2 2" xfId="18712" xr:uid="{00000000-0005-0000-0000-000082860000}"/>
    <cellStyle name="Normal 2 6 2 2 2 2 2 2" xfId="38544" xr:uid="{00000000-0005-0000-0000-000083860000}"/>
    <cellStyle name="Normal 2 6 2 2 2 2 3" xfId="28630" xr:uid="{00000000-0005-0000-0000-000084860000}"/>
    <cellStyle name="Normal 2 6 2 2 2 3" xfId="13755" xr:uid="{00000000-0005-0000-0000-000085860000}"/>
    <cellStyle name="Normal 2 6 2 2 2 3 2" xfId="33587" xr:uid="{00000000-0005-0000-0000-000086860000}"/>
    <cellStyle name="Normal 2 6 2 2 2 4" xfId="23673" xr:uid="{00000000-0005-0000-0000-000087860000}"/>
    <cellStyle name="Normal 2 6 2 2 3" xfId="2551" xr:uid="{00000000-0005-0000-0000-000088860000}"/>
    <cellStyle name="Normal 2 6 2 2 3 2" xfId="7518" xr:uid="{00000000-0005-0000-0000-000089860000}"/>
    <cellStyle name="Normal 2 6 2 2 3 2 2" xfId="17432" xr:uid="{00000000-0005-0000-0000-00008A860000}"/>
    <cellStyle name="Normal 2 6 2 2 3 2 2 2" xfId="37264" xr:uid="{00000000-0005-0000-0000-00008B860000}"/>
    <cellStyle name="Normal 2 6 2 2 3 2 3" xfId="27350" xr:uid="{00000000-0005-0000-0000-00008C860000}"/>
    <cellStyle name="Normal 2 6 2 2 3 3" xfId="12475" xr:uid="{00000000-0005-0000-0000-00008D860000}"/>
    <cellStyle name="Normal 2 6 2 2 3 3 2" xfId="32307" xr:uid="{00000000-0005-0000-0000-00008E860000}"/>
    <cellStyle name="Normal 2 6 2 2 3 4" xfId="22393" xr:uid="{00000000-0005-0000-0000-00008F860000}"/>
    <cellStyle name="Normal 2 6 2 2 4" xfId="6796" xr:uid="{00000000-0005-0000-0000-000090860000}"/>
    <cellStyle name="Normal 2 6 2 2 4 2" xfId="16710" xr:uid="{00000000-0005-0000-0000-000091860000}"/>
    <cellStyle name="Normal 2 6 2 2 4 2 2" xfId="36542" xr:uid="{00000000-0005-0000-0000-000092860000}"/>
    <cellStyle name="Normal 2 6 2 2 4 3" xfId="26628" xr:uid="{00000000-0005-0000-0000-000093860000}"/>
    <cellStyle name="Normal 2 6 2 2 5" xfId="11753" xr:uid="{00000000-0005-0000-0000-000094860000}"/>
    <cellStyle name="Normal 2 6 2 2 5 2" xfId="31585" xr:uid="{00000000-0005-0000-0000-000095860000}"/>
    <cellStyle name="Normal 2 6 2 2 6" xfId="21671" xr:uid="{00000000-0005-0000-0000-000096860000}"/>
    <cellStyle name="Normal 2 6 2 3" xfId="3482" xr:uid="{00000000-0005-0000-0000-000097860000}"/>
    <cellStyle name="Normal 2 6 2 3 2" xfId="8439" xr:uid="{00000000-0005-0000-0000-000098860000}"/>
    <cellStyle name="Normal 2 6 2 3 2 2" xfId="18353" xr:uid="{00000000-0005-0000-0000-000099860000}"/>
    <cellStyle name="Normal 2 6 2 3 2 2 2" xfId="38185" xr:uid="{00000000-0005-0000-0000-00009A860000}"/>
    <cellStyle name="Normal 2 6 2 3 2 3" xfId="28271" xr:uid="{00000000-0005-0000-0000-00009B860000}"/>
    <cellStyle name="Normal 2 6 2 3 3" xfId="13396" xr:uid="{00000000-0005-0000-0000-00009C860000}"/>
    <cellStyle name="Normal 2 6 2 3 3 2" xfId="33228" xr:uid="{00000000-0005-0000-0000-00009D860000}"/>
    <cellStyle name="Normal 2 6 2 3 4" xfId="23314" xr:uid="{00000000-0005-0000-0000-00009E860000}"/>
    <cellStyle name="Normal 2 6 2 4" xfId="2192" xr:uid="{00000000-0005-0000-0000-00009F860000}"/>
    <cellStyle name="Normal 2 6 2 4 2" xfId="7159" xr:uid="{00000000-0005-0000-0000-0000A0860000}"/>
    <cellStyle name="Normal 2 6 2 4 2 2" xfId="17073" xr:uid="{00000000-0005-0000-0000-0000A1860000}"/>
    <cellStyle name="Normal 2 6 2 4 2 2 2" xfId="36905" xr:uid="{00000000-0005-0000-0000-0000A2860000}"/>
    <cellStyle name="Normal 2 6 2 4 2 3" xfId="26991" xr:uid="{00000000-0005-0000-0000-0000A3860000}"/>
    <cellStyle name="Normal 2 6 2 4 3" xfId="12116" xr:uid="{00000000-0005-0000-0000-0000A4860000}"/>
    <cellStyle name="Normal 2 6 2 4 3 2" xfId="31948" xr:uid="{00000000-0005-0000-0000-0000A5860000}"/>
    <cellStyle name="Normal 2 6 2 4 4" xfId="22034" xr:uid="{00000000-0005-0000-0000-0000A6860000}"/>
    <cellStyle name="Normal 2 6 2 5" xfId="6437" xr:uid="{00000000-0005-0000-0000-0000A7860000}"/>
    <cellStyle name="Normal 2 6 2 5 2" xfId="16351" xr:uid="{00000000-0005-0000-0000-0000A8860000}"/>
    <cellStyle name="Normal 2 6 2 5 2 2" xfId="36183" xr:uid="{00000000-0005-0000-0000-0000A9860000}"/>
    <cellStyle name="Normal 2 6 2 5 3" xfId="26269" xr:uid="{00000000-0005-0000-0000-0000AA860000}"/>
    <cellStyle name="Normal 2 6 2 6" xfId="11394" xr:uid="{00000000-0005-0000-0000-0000AB860000}"/>
    <cellStyle name="Normal 2 6 2 6 2" xfId="31226" xr:uid="{00000000-0005-0000-0000-0000AC860000}"/>
    <cellStyle name="Normal 2 6 2 7" xfId="21312" xr:uid="{00000000-0005-0000-0000-0000AD860000}"/>
    <cellStyle name="Normal 2 6 3" xfId="1648" xr:uid="{00000000-0005-0000-0000-0000AE860000}"/>
    <cellStyle name="Normal 2 6 3 2" xfId="3661" xr:uid="{00000000-0005-0000-0000-0000AF860000}"/>
    <cellStyle name="Normal 2 6 3 2 2" xfId="8618" xr:uid="{00000000-0005-0000-0000-0000B0860000}"/>
    <cellStyle name="Normal 2 6 3 2 2 2" xfId="18532" xr:uid="{00000000-0005-0000-0000-0000B1860000}"/>
    <cellStyle name="Normal 2 6 3 2 2 2 2" xfId="38364" xr:uid="{00000000-0005-0000-0000-0000B2860000}"/>
    <cellStyle name="Normal 2 6 3 2 2 3" xfId="28450" xr:uid="{00000000-0005-0000-0000-0000B3860000}"/>
    <cellStyle name="Normal 2 6 3 2 3" xfId="13575" xr:uid="{00000000-0005-0000-0000-0000B4860000}"/>
    <cellStyle name="Normal 2 6 3 2 3 2" xfId="33407" xr:uid="{00000000-0005-0000-0000-0000B5860000}"/>
    <cellStyle name="Normal 2 6 3 2 4" xfId="23493" xr:uid="{00000000-0005-0000-0000-0000B6860000}"/>
    <cellStyle name="Normal 2 6 3 3" xfId="2371" xr:uid="{00000000-0005-0000-0000-0000B7860000}"/>
    <cellStyle name="Normal 2 6 3 3 2" xfId="7338" xr:uid="{00000000-0005-0000-0000-0000B8860000}"/>
    <cellStyle name="Normal 2 6 3 3 2 2" xfId="17252" xr:uid="{00000000-0005-0000-0000-0000B9860000}"/>
    <cellStyle name="Normal 2 6 3 3 2 2 2" xfId="37084" xr:uid="{00000000-0005-0000-0000-0000BA860000}"/>
    <cellStyle name="Normal 2 6 3 3 2 3" xfId="27170" xr:uid="{00000000-0005-0000-0000-0000BB860000}"/>
    <cellStyle name="Normal 2 6 3 3 3" xfId="12295" xr:uid="{00000000-0005-0000-0000-0000BC860000}"/>
    <cellStyle name="Normal 2 6 3 3 3 2" xfId="32127" xr:uid="{00000000-0005-0000-0000-0000BD860000}"/>
    <cellStyle name="Normal 2 6 3 3 4" xfId="22213" xr:uid="{00000000-0005-0000-0000-0000BE860000}"/>
    <cellStyle name="Normal 2 6 3 4" xfId="6616" xr:uid="{00000000-0005-0000-0000-0000BF860000}"/>
    <cellStyle name="Normal 2 6 3 4 2" xfId="16530" xr:uid="{00000000-0005-0000-0000-0000C0860000}"/>
    <cellStyle name="Normal 2 6 3 4 2 2" xfId="36362" xr:uid="{00000000-0005-0000-0000-0000C1860000}"/>
    <cellStyle name="Normal 2 6 3 4 3" xfId="26448" xr:uid="{00000000-0005-0000-0000-0000C2860000}"/>
    <cellStyle name="Normal 2 6 3 5" xfId="11573" xr:uid="{00000000-0005-0000-0000-0000C3860000}"/>
    <cellStyle name="Normal 2 6 3 5 2" xfId="31405" xr:uid="{00000000-0005-0000-0000-0000C4860000}"/>
    <cellStyle name="Normal 2 6 3 6" xfId="21491" xr:uid="{00000000-0005-0000-0000-0000C5860000}"/>
    <cellStyle name="Normal 2 6 4" xfId="3302" xr:uid="{00000000-0005-0000-0000-0000C6860000}"/>
    <cellStyle name="Normal 2 6 4 2" xfId="8259" xr:uid="{00000000-0005-0000-0000-0000C7860000}"/>
    <cellStyle name="Normal 2 6 4 2 2" xfId="18173" xr:uid="{00000000-0005-0000-0000-0000C8860000}"/>
    <cellStyle name="Normal 2 6 4 2 2 2" xfId="38005" xr:uid="{00000000-0005-0000-0000-0000C9860000}"/>
    <cellStyle name="Normal 2 6 4 2 3" xfId="28091" xr:uid="{00000000-0005-0000-0000-0000CA860000}"/>
    <cellStyle name="Normal 2 6 4 3" xfId="13216" xr:uid="{00000000-0005-0000-0000-0000CB860000}"/>
    <cellStyle name="Normal 2 6 4 3 2" xfId="33048" xr:uid="{00000000-0005-0000-0000-0000CC860000}"/>
    <cellStyle name="Normal 2 6 4 4" xfId="23134" xr:uid="{00000000-0005-0000-0000-0000CD860000}"/>
    <cellStyle name="Normal 2 6 5" xfId="2012" xr:uid="{00000000-0005-0000-0000-0000CE860000}"/>
    <cellStyle name="Normal 2 6 5 2" xfId="6979" xr:uid="{00000000-0005-0000-0000-0000CF860000}"/>
    <cellStyle name="Normal 2 6 5 2 2" xfId="16893" xr:uid="{00000000-0005-0000-0000-0000D0860000}"/>
    <cellStyle name="Normal 2 6 5 2 2 2" xfId="36725" xr:uid="{00000000-0005-0000-0000-0000D1860000}"/>
    <cellStyle name="Normal 2 6 5 2 3" xfId="26811" xr:uid="{00000000-0005-0000-0000-0000D2860000}"/>
    <cellStyle name="Normal 2 6 5 3" xfId="11936" xr:uid="{00000000-0005-0000-0000-0000D3860000}"/>
    <cellStyle name="Normal 2 6 5 3 2" xfId="31768" xr:uid="{00000000-0005-0000-0000-0000D4860000}"/>
    <cellStyle name="Normal 2 6 5 4" xfId="21854" xr:uid="{00000000-0005-0000-0000-0000D5860000}"/>
    <cellStyle name="Normal 2 6 6" xfId="6257" xr:uid="{00000000-0005-0000-0000-0000D6860000}"/>
    <cellStyle name="Normal 2 6 6 2" xfId="16171" xr:uid="{00000000-0005-0000-0000-0000D7860000}"/>
    <cellStyle name="Normal 2 6 6 2 2" xfId="36003" xr:uid="{00000000-0005-0000-0000-0000D8860000}"/>
    <cellStyle name="Normal 2 6 6 3" xfId="26089" xr:uid="{00000000-0005-0000-0000-0000D9860000}"/>
    <cellStyle name="Normal 2 6 7" xfId="11214" xr:uid="{00000000-0005-0000-0000-0000DA860000}"/>
    <cellStyle name="Normal 2 6 7 2" xfId="31046" xr:uid="{00000000-0005-0000-0000-0000DB860000}"/>
    <cellStyle name="Normal 2 6 8" xfId="21132" xr:uid="{00000000-0005-0000-0000-0000DC860000}"/>
    <cellStyle name="Normal 2 7" xfId="1379" xr:uid="{00000000-0005-0000-0000-0000DD860000}"/>
    <cellStyle name="Normal 2 7 2" xfId="1738" xr:uid="{00000000-0005-0000-0000-0000DE860000}"/>
    <cellStyle name="Normal 2 7 2 2" xfId="3751" xr:uid="{00000000-0005-0000-0000-0000DF860000}"/>
    <cellStyle name="Normal 2 7 2 2 2" xfId="8708" xr:uid="{00000000-0005-0000-0000-0000E0860000}"/>
    <cellStyle name="Normal 2 7 2 2 2 2" xfId="18622" xr:uid="{00000000-0005-0000-0000-0000E1860000}"/>
    <cellStyle name="Normal 2 7 2 2 2 2 2" xfId="38454" xr:uid="{00000000-0005-0000-0000-0000E2860000}"/>
    <cellStyle name="Normal 2 7 2 2 2 3" xfId="28540" xr:uid="{00000000-0005-0000-0000-0000E3860000}"/>
    <cellStyle name="Normal 2 7 2 2 3" xfId="13665" xr:uid="{00000000-0005-0000-0000-0000E4860000}"/>
    <cellStyle name="Normal 2 7 2 2 3 2" xfId="33497" xr:uid="{00000000-0005-0000-0000-0000E5860000}"/>
    <cellStyle name="Normal 2 7 2 2 4" xfId="23583" xr:uid="{00000000-0005-0000-0000-0000E6860000}"/>
    <cellStyle name="Normal 2 7 2 3" xfId="2461" xr:uid="{00000000-0005-0000-0000-0000E7860000}"/>
    <cellStyle name="Normal 2 7 2 3 2" xfId="7428" xr:uid="{00000000-0005-0000-0000-0000E8860000}"/>
    <cellStyle name="Normal 2 7 2 3 2 2" xfId="17342" xr:uid="{00000000-0005-0000-0000-0000E9860000}"/>
    <cellStyle name="Normal 2 7 2 3 2 2 2" xfId="37174" xr:uid="{00000000-0005-0000-0000-0000EA860000}"/>
    <cellStyle name="Normal 2 7 2 3 2 3" xfId="27260" xr:uid="{00000000-0005-0000-0000-0000EB860000}"/>
    <cellStyle name="Normal 2 7 2 3 3" xfId="12385" xr:uid="{00000000-0005-0000-0000-0000EC860000}"/>
    <cellStyle name="Normal 2 7 2 3 3 2" xfId="32217" xr:uid="{00000000-0005-0000-0000-0000ED860000}"/>
    <cellStyle name="Normal 2 7 2 3 4" xfId="22303" xr:uid="{00000000-0005-0000-0000-0000EE860000}"/>
    <cellStyle name="Normal 2 7 2 4" xfId="6706" xr:uid="{00000000-0005-0000-0000-0000EF860000}"/>
    <cellStyle name="Normal 2 7 2 4 2" xfId="16620" xr:uid="{00000000-0005-0000-0000-0000F0860000}"/>
    <cellStyle name="Normal 2 7 2 4 2 2" xfId="36452" xr:uid="{00000000-0005-0000-0000-0000F1860000}"/>
    <cellStyle name="Normal 2 7 2 4 3" xfId="26538" xr:uid="{00000000-0005-0000-0000-0000F2860000}"/>
    <cellStyle name="Normal 2 7 2 5" xfId="11663" xr:uid="{00000000-0005-0000-0000-0000F3860000}"/>
    <cellStyle name="Normal 2 7 2 5 2" xfId="31495" xr:uid="{00000000-0005-0000-0000-0000F4860000}"/>
    <cellStyle name="Normal 2 7 2 6" xfId="21581" xr:uid="{00000000-0005-0000-0000-0000F5860000}"/>
    <cellStyle name="Normal 2 7 3" xfId="3392" xr:uid="{00000000-0005-0000-0000-0000F6860000}"/>
    <cellStyle name="Normal 2 7 3 2" xfId="8349" xr:uid="{00000000-0005-0000-0000-0000F7860000}"/>
    <cellStyle name="Normal 2 7 3 2 2" xfId="18263" xr:uid="{00000000-0005-0000-0000-0000F8860000}"/>
    <cellStyle name="Normal 2 7 3 2 2 2" xfId="38095" xr:uid="{00000000-0005-0000-0000-0000F9860000}"/>
    <cellStyle name="Normal 2 7 3 2 3" xfId="28181" xr:uid="{00000000-0005-0000-0000-0000FA860000}"/>
    <cellStyle name="Normal 2 7 3 3" xfId="13306" xr:uid="{00000000-0005-0000-0000-0000FB860000}"/>
    <cellStyle name="Normal 2 7 3 3 2" xfId="33138" xr:uid="{00000000-0005-0000-0000-0000FC860000}"/>
    <cellStyle name="Normal 2 7 3 4" xfId="23224" xr:uid="{00000000-0005-0000-0000-0000FD860000}"/>
    <cellStyle name="Normal 2 7 4" xfId="2102" xr:uid="{00000000-0005-0000-0000-0000FE860000}"/>
    <cellStyle name="Normal 2 7 4 2" xfId="7069" xr:uid="{00000000-0005-0000-0000-0000FF860000}"/>
    <cellStyle name="Normal 2 7 4 2 2" xfId="16983" xr:uid="{00000000-0005-0000-0000-000000870000}"/>
    <cellStyle name="Normal 2 7 4 2 2 2" xfId="36815" xr:uid="{00000000-0005-0000-0000-000001870000}"/>
    <cellStyle name="Normal 2 7 4 2 3" xfId="26901" xr:uid="{00000000-0005-0000-0000-000002870000}"/>
    <cellStyle name="Normal 2 7 4 3" xfId="12026" xr:uid="{00000000-0005-0000-0000-000003870000}"/>
    <cellStyle name="Normal 2 7 4 3 2" xfId="31858" xr:uid="{00000000-0005-0000-0000-000004870000}"/>
    <cellStyle name="Normal 2 7 4 4" xfId="21944" xr:uid="{00000000-0005-0000-0000-000005870000}"/>
    <cellStyle name="Normal 2 7 5" xfId="6347" xr:uid="{00000000-0005-0000-0000-000006870000}"/>
    <cellStyle name="Normal 2 7 5 2" xfId="16261" xr:uid="{00000000-0005-0000-0000-000007870000}"/>
    <cellStyle name="Normal 2 7 5 2 2" xfId="36093" xr:uid="{00000000-0005-0000-0000-000008870000}"/>
    <cellStyle name="Normal 2 7 5 3" xfId="26179" xr:uid="{00000000-0005-0000-0000-000009870000}"/>
    <cellStyle name="Normal 2 7 6" xfId="11304" xr:uid="{00000000-0005-0000-0000-00000A870000}"/>
    <cellStyle name="Normal 2 7 6 2" xfId="31136" xr:uid="{00000000-0005-0000-0000-00000B870000}"/>
    <cellStyle name="Normal 2 7 7" xfId="21222" xr:uid="{00000000-0005-0000-0000-00000C870000}"/>
    <cellStyle name="Normal 2 8" xfId="1558" xr:uid="{00000000-0005-0000-0000-00000D870000}"/>
    <cellStyle name="Normal 2 8 2" xfId="3571" xr:uid="{00000000-0005-0000-0000-00000E870000}"/>
    <cellStyle name="Normal 2 8 2 2" xfId="8528" xr:uid="{00000000-0005-0000-0000-00000F870000}"/>
    <cellStyle name="Normal 2 8 2 2 2" xfId="18442" xr:uid="{00000000-0005-0000-0000-000010870000}"/>
    <cellStyle name="Normal 2 8 2 2 2 2" xfId="38274" xr:uid="{00000000-0005-0000-0000-000011870000}"/>
    <cellStyle name="Normal 2 8 2 2 3" xfId="28360" xr:uid="{00000000-0005-0000-0000-000012870000}"/>
    <cellStyle name="Normal 2 8 2 3" xfId="13485" xr:uid="{00000000-0005-0000-0000-000013870000}"/>
    <cellStyle name="Normal 2 8 2 3 2" xfId="33317" xr:uid="{00000000-0005-0000-0000-000014870000}"/>
    <cellStyle name="Normal 2 8 2 4" xfId="23403" xr:uid="{00000000-0005-0000-0000-000015870000}"/>
    <cellStyle name="Normal 2 8 3" xfId="2281" xr:uid="{00000000-0005-0000-0000-000016870000}"/>
    <cellStyle name="Normal 2 8 3 2" xfId="7248" xr:uid="{00000000-0005-0000-0000-000017870000}"/>
    <cellStyle name="Normal 2 8 3 2 2" xfId="17162" xr:uid="{00000000-0005-0000-0000-000018870000}"/>
    <cellStyle name="Normal 2 8 3 2 2 2" xfId="36994" xr:uid="{00000000-0005-0000-0000-000019870000}"/>
    <cellStyle name="Normal 2 8 3 2 3" xfId="27080" xr:uid="{00000000-0005-0000-0000-00001A870000}"/>
    <cellStyle name="Normal 2 8 3 3" xfId="12205" xr:uid="{00000000-0005-0000-0000-00001B870000}"/>
    <cellStyle name="Normal 2 8 3 3 2" xfId="32037" xr:uid="{00000000-0005-0000-0000-00001C870000}"/>
    <cellStyle name="Normal 2 8 3 4" xfId="22123" xr:uid="{00000000-0005-0000-0000-00001D870000}"/>
    <cellStyle name="Normal 2 8 4" xfId="6526" xr:uid="{00000000-0005-0000-0000-00001E870000}"/>
    <cellStyle name="Normal 2 8 4 2" xfId="16440" xr:uid="{00000000-0005-0000-0000-00001F870000}"/>
    <cellStyle name="Normal 2 8 4 2 2" xfId="36272" xr:uid="{00000000-0005-0000-0000-000020870000}"/>
    <cellStyle name="Normal 2 8 4 3" xfId="26358" xr:uid="{00000000-0005-0000-0000-000021870000}"/>
    <cellStyle name="Normal 2 8 5" xfId="11483" xr:uid="{00000000-0005-0000-0000-000022870000}"/>
    <cellStyle name="Normal 2 8 5 2" xfId="31315" xr:uid="{00000000-0005-0000-0000-000023870000}"/>
    <cellStyle name="Normal 2 8 6" xfId="21401" xr:uid="{00000000-0005-0000-0000-000024870000}"/>
    <cellStyle name="Normal 2 9" xfId="1198" xr:uid="{00000000-0005-0000-0000-000025870000}"/>
    <cellStyle name="Normal 2 9 2" xfId="3212" xr:uid="{00000000-0005-0000-0000-000026870000}"/>
    <cellStyle name="Normal 2 9 2 2" xfId="8169" xr:uid="{00000000-0005-0000-0000-000027870000}"/>
    <cellStyle name="Normal 2 9 2 2 2" xfId="18083" xr:uid="{00000000-0005-0000-0000-000028870000}"/>
    <cellStyle name="Normal 2 9 2 2 2 2" xfId="37915" xr:uid="{00000000-0005-0000-0000-000029870000}"/>
    <cellStyle name="Normal 2 9 2 2 3" xfId="28001" xr:uid="{00000000-0005-0000-0000-00002A870000}"/>
    <cellStyle name="Normal 2 9 2 3" xfId="13126" xr:uid="{00000000-0005-0000-0000-00002B870000}"/>
    <cellStyle name="Normal 2 9 2 3 2" xfId="32958" xr:uid="{00000000-0005-0000-0000-00002C870000}"/>
    <cellStyle name="Normal 2 9 2 4" xfId="23044" xr:uid="{00000000-0005-0000-0000-00002D870000}"/>
    <cellStyle name="Normal 2 9 3" xfId="6167" xr:uid="{00000000-0005-0000-0000-00002E870000}"/>
    <cellStyle name="Normal 2 9 3 2" xfId="16081" xr:uid="{00000000-0005-0000-0000-00002F870000}"/>
    <cellStyle name="Normal 2 9 3 2 2" xfId="35913" xr:uid="{00000000-0005-0000-0000-000030870000}"/>
    <cellStyle name="Normal 2 9 3 3" xfId="25999" xr:uid="{00000000-0005-0000-0000-000031870000}"/>
    <cellStyle name="Normal 2 9 4" xfId="11124" xr:uid="{00000000-0005-0000-0000-000032870000}"/>
    <cellStyle name="Normal 2 9 4 2" xfId="30956" xr:uid="{00000000-0005-0000-0000-000033870000}"/>
    <cellStyle name="Normal 2 9 5" xfId="21042" xr:uid="{00000000-0005-0000-0000-000034870000}"/>
    <cellStyle name="Normal 20" xfId="54" xr:uid="{00000000-0005-0000-0000-000035870000}"/>
    <cellStyle name="Normal 21" xfId="335" xr:uid="{00000000-0005-0000-0000-000036870000}"/>
    <cellStyle name="Normal 21 2" xfId="616" xr:uid="{00000000-0005-0000-0000-000037870000}"/>
    <cellStyle name="Normal 21 2 2" xfId="3198" xr:uid="{00000000-0005-0000-0000-000038870000}"/>
    <cellStyle name="Normal 21 2 2 2" xfId="8155" xr:uid="{00000000-0005-0000-0000-000039870000}"/>
    <cellStyle name="Normal 21 2 2 2 2" xfId="18069" xr:uid="{00000000-0005-0000-0000-00003A870000}"/>
    <cellStyle name="Normal 21 2 2 2 2 2" xfId="37901" xr:uid="{00000000-0005-0000-0000-00003B870000}"/>
    <cellStyle name="Normal 21 2 2 2 3" xfId="27987" xr:uid="{00000000-0005-0000-0000-00003C870000}"/>
    <cellStyle name="Normal 21 2 2 3" xfId="13112" xr:uid="{00000000-0005-0000-0000-00003D870000}"/>
    <cellStyle name="Normal 21 2 2 3 2" xfId="32944" xr:uid="{00000000-0005-0000-0000-00003E870000}"/>
    <cellStyle name="Normal 21 2 2 4" xfId="23030" xr:uid="{00000000-0005-0000-0000-00003F870000}"/>
    <cellStyle name="Normal 21 2 3" xfId="1177" xr:uid="{00000000-0005-0000-0000-000040870000}"/>
    <cellStyle name="Normal 21 2 3 2" xfId="6153" xr:uid="{00000000-0005-0000-0000-000041870000}"/>
    <cellStyle name="Normal 21 2 3 2 2" xfId="16067" xr:uid="{00000000-0005-0000-0000-000042870000}"/>
    <cellStyle name="Normal 21 2 3 2 2 2" xfId="35899" xr:uid="{00000000-0005-0000-0000-000043870000}"/>
    <cellStyle name="Normal 21 2 3 2 3" xfId="25985" xr:uid="{00000000-0005-0000-0000-000044870000}"/>
    <cellStyle name="Normal 21 2 3 3" xfId="11110" xr:uid="{00000000-0005-0000-0000-000045870000}"/>
    <cellStyle name="Normal 21 2 3 3 2" xfId="30942" xr:uid="{00000000-0005-0000-0000-000046870000}"/>
    <cellStyle name="Normal 21 2 3 4" xfId="21028" xr:uid="{00000000-0005-0000-0000-000047870000}"/>
    <cellStyle name="Normal 21 2 4" xfId="4478" xr:uid="{00000000-0005-0000-0000-000048870000}"/>
    <cellStyle name="Normal 21 2 4 2" xfId="9435" xr:uid="{00000000-0005-0000-0000-000049870000}"/>
    <cellStyle name="Normal 21 2 4 2 2" xfId="19349" xr:uid="{00000000-0005-0000-0000-00004A870000}"/>
    <cellStyle name="Normal 21 2 4 2 2 2" xfId="39181" xr:uid="{00000000-0005-0000-0000-00004B870000}"/>
    <cellStyle name="Normal 21 2 4 2 3" xfId="29267" xr:uid="{00000000-0005-0000-0000-00004C870000}"/>
    <cellStyle name="Normal 21 2 4 3" xfId="14392" xr:uid="{00000000-0005-0000-0000-00004D870000}"/>
    <cellStyle name="Normal 21 2 4 3 2" xfId="34224" xr:uid="{00000000-0005-0000-0000-00004E870000}"/>
    <cellStyle name="Normal 21 2 4 4" xfId="24310" xr:uid="{00000000-0005-0000-0000-00004F870000}"/>
    <cellStyle name="Normal 21 2 5" xfId="5036" xr:uid="{00000000-0005-0000-0000-000050870000}"/>
    <cellStyle name="Normal 21 2 5 2" xfId="9993" xr:uid="{00000000-0005-0000-0000-000051870000}"/>
    <cellStyle name="Normal 21 2 5 2 2" xfId="19907" xr:uid="{00000000-0005-0000-0000-000052870000}"/>
    <cellStyle name="Normal 21 2 5 2 2 2" xfId="39739" xr:uid="{00000000-0005-0000-0000-000053870000}"/>
    <cellStyle name="Normal 21 2 5 2 3" xfId="29825" xr:uid="{00000000-0005-0000-0000-000054870000}"/>
    <cellStyle name="Normal 21 2 5 3" xfId="14950" xr:uid="{00000000-0005-0000-0000-000055870000}"/>
    <cellStyle name="Normal 21 2 5 3 2" xfId="34782" xr:uid="{00000000-0005-0000-0000-000056870000}"/>
    <cellStyle name="Normal 21 2 5 4" xfId="24868" xr:uid="{00000000-0005-0000-0000-000057870000}"/>
    <cellStyle name="Normal 21 2 6" xfId="5594" xr:uid="{00000000-0005-0000-0000-000058870000}"/>
    <cellStyle name="Normal 21 2 6 2" xfId="15508" xr:uid="{00000000-0005-0000-0000-000059870000}"/>
    <cellStyle name="Normal 21 2 6 2 2" xfId="35340" xr:uid="{00000000-0005-0000-0000-00005A870000}"/>
    <cellStyle name="Normal 21 2 6 3" xfId="25426" xr:uid="{00000000-0005-0000-0000-00005B870000}"/>
    <cellStyle name="Normal 21 2 7" xfId="10551" xr:uid="{00000000-0005-0000-0000-00005C870000}"/>
    <cellStyle name="Normal 21 2 7 2" xfId="30383" xr:uid="{00000000-0005-0000-0000-00005D870000}"/>
    <cellStyle name="Normal 21 2 8" xfId="20469" xr:uid="{00000000-0005-0000-0000-00005E870000}"/>
    <cellStyle name="Normal 21 3" xfId="2918" xr:uid="{00000000-0005-0000-0000-00005F870000}"/>
    <cellStyle name="Normal 21 3 2" xfId="7876" xr:uid="{00000000-0005-0000-0000-000060870000}"/>
    <cellStyle name="Normal 21 3 2 2" xfId="17790" xr:uid="{00000000-0005-0000-0000-000061870000}"/>
    <cellStyle name="Normal 21 3 2 2 2" xfId="37622" xr:uid="{00000000-0005-0000-0000-000062870000}"/>
    <cellStyle name="Normal 21 3 2 3" xfId="27708" xr:uid="{00000000-0005-0000-0000-000063870000}"/>
    <cellStyle name="Normal 21 3 3" xfId="12833" xr:uid="{00000000-0005-0000-0000-000064870000}"/>
    <cellStyle name="Normal 21 3 3 2" xfId="32665" xr:uid="{00000000-0005-0000-0000-000065870000}"/>
    <cellStyle name="Normal 21 3 4" xfId="22751" xr:uid="{00000000-0005-0000-0000-000066870000}"/>
    <cellStyle name="Normal 21 4" xfId="897" xr:uid="{00000000-0005-0000-0000-000067870000}"/>
    <cellStyle name="Normal 21 4 2" xfId="5874" xr:uid="{00000000-0005-0000-0000-000068870000}"/>
    <cellStyle name="Normal 21 4 2 2" xfId="15788" xr:uid="{00000000-0005-0000-0000-000069870000}"/>
    <cellStyle name="Normal 21 4 2 2 2" xfId="35620" xr:uid="{00000000-0005-0000-0000-00006A870000}"/>
    <cellStyle name="Normal 21 4 2 3" xfId="25706" xr:uid="{00000000-0005-0000-0000-00006B870000}"/>
    <cellStyle name="Normal 21 4 3" xfId="10831" xr:uid="{00000000-0005-0000-0000-00006C870000}"/>
    <cellStyle name="Normal 21 4 3 2" xfId="30663" xr:uid="{00000000-0005-0000-0000-00006D870000}"/>
    <cellStyle name="Normal 21 4 4" xfId="20749" xr:uid="{00000000-0005-0000-0000-00006E870000}"/>
    <cellStyle name="Normal 21 5" xfId="4199" xr:uid="{00000000-0005-0000-0000-00006F870000}"/>
    <cellStyle name="Normal 21 5 2" xfId="9156" xr:uid="{00000000-0005-0000-0000-000070870000}"/>
    <cellStyle name="Normal 21 5 2 2" xfId="19070" xr:uid="{00000000-0005-0000-0000-000071870000}"/>
    <cellStyle name="Normal 21 5 2 2 2" xfId="38902" xr:uid="{00000000-0005-0000-0000-000072870000}"/>
    <cellStyle name="Normal 21 5 2 3" xfId="28988" xr:uid="{00000000-0005-0000-0000-000073870000}"/>
    <cellStyle name="Normal 21 5 3" xfId="14113" xr:uid="{00000000-0005-0000-0000-000074870000}"/>
    <cellStyle name="Normal 21 5 3 2" xfId="33945" xr:uid="{00000000-0005-0000-0000-000075870000}"/>
    <cellStyle name="Normal 21 5 4" xfId="24031" xr:uid="{00000000-0005-0000-0000-000076870000}"/>
    <cellStyle name="Normal 21 6" xfId="4757" xr:uid="{00000000-0005-0000-0000-000077870000}"/>
    <cellStyle name="Normal 21 6 2" xfId="9714" xr:uid="{00000000-0005-0000-0000-000078870000}"/>
    <cellStyle name="Normal 21 6 2 2" xfId="19628" xr:uid="{00000000-0005-0000-0000-000079870000}"/>
    <cellStyle name="Normal 21 6 2 2 2" xfId="39460" xr:uid="{00000000-0005-0000-0000-00007A870000}"/>
    <cellStyle name="Normal 21 6 2 3" xfId="29546" xr:uid="{00000000-0005-0000-0000-00007B870000}"/>
    <cellStyle name="Normal 21 6 3" xfId="14671" xr:uid="{00000000-0005-0000-0000-00007C870000}"/>
    <cellStyle name="Normal 21 6 3 2" xfId="34503" xr:uid="{00000000-0005-0000-0000-00007D870000}"/>
    <cellStyle name="Normal 21 6 4" xfId="24589" xr:uid="{00000000-0005-0000-0000-00007E870000}"/>
    <cellStyle name="Normal 21 7" xfId="5315" xr:uid="{00000000-0005-0000-0000-00007F870000}"/>
    <cellStyle name="Normal 21 7 2" xfId="15229" xr:uid="{00000000-0005-0000-0000-000080870000}"/>
    <cellStyle name="Normal 21 7 2 2" xfId="35061" xr:uid="{00000000-0005-0000-0000-000081870000}"/>
    <cellStyle name="Normal 21 7 3" xfId="25147" xr:uid="{00000000-0005-0000-0000-000082870000}"/>
    <cellStyle name="Normal 21 8" xfId="10272" xr:uid="{00000000-0005-0000-0000-000083870000}"/>
    <cellStyle name="Normal 21 8 2" xfId="30104" xr:uid="{00000000-0005-0000-0000-000084870000}"/>
    <cellStyle name="Normal 21 9" xfId="20190" xr:uid="{00000000-0005-0000-0000-000085870000}"/>
    <cellStyle name="Normal 22" xfId="55" xr:uid="{00000000-0005-0000-0000-000086870000}"/>
    <cellStyle name="Normal 22 2" xfId="119" xr:uid="{00000000-0005-0000-0000-000087870000}"/>
    <cellStyle name="Normal 23" xfId="336" xr:uid="{00000000-0005-0000-0000-000088870000}"/>
    <cellStyle name="Normal 23 2" xfId="617" xr:uid="{00000000-0005-0000-0000-000089870000}"/>
    <cellStyle name="Normal 24" xfId="56" xr:uid="{00000000-0005-0000-0000-00008A870000}"/>
    <cellStyle name="Normal 25" xfId="337" xr:uid="{00000000-0005-0000-0000-00008B870000}"/>
    <cellStyle name="Normal 25 2" xfId="1194" xr:uid="{00000000-0005-0000-0000-00008C870000}"/>
    <cellStyle name="Normal 25 3" xfId="2919" xr:uid="{00000000-0005-0000-0000-00008D870000}"/>
    <cellStyle name="Normal 25 4" xfId="898" xr:uid="{00000000-0005-0000-0000-00008E870000}"/>
    <cellStyle name="Normal 26" xfId="1195" xr:uid="{00000000-0005-0000-0000-00008F870000}"/>
    <cellStyle name="Normal 27" xfId="618" xr:uid="{00000000-0005-0000-0000-000090870000}"/>
    <cellStyle name="Normal 27 2" xfId="5595" xr:uid="{00000000-0005-0000-0000-000091870000}"/>
    <cellStyle name="Normal 27 2 2" xfId="15509" xr:uid="{00000000-0005-0000-0000-000092870000}"/>
    <cellStyle name="Normal 27 2 2 2" xfId="35341" xr:uid="{00000000-0005-0000-0000-000093870000}"/>
    <cellStyle name="Normal 27 2 3" xfId="25427" xr:uid="{00000000-0005-0000-0000-000094870000}"/>
    <cellStyle name="Normal 27 3" xfId="10552" xr:uid="{00000000-0005-0000-0000-000095870000}"/>
    <cellStyle name="Normal 27 3 2" xfId="30384" xr:uid="{00000000-0005-0000-0000-000096870000}"/>
    <cellStyle name="Normal 27 4" xfId="20470" xr:uid="{00000000-0005-0000-0000-000097870000}"/>
    <cellStyle name="Normal 28" xfId="19922" xr:uid="{00000000-0005-0000-0000-000098870000}"/>
    <cellStyle name="Normal 29" xfId="19908" xr:uid="{00000000-0005-0000-0000-000099870000}"/>
    <cellStyle name="Normal 3" xfId="57" xr:uid="{00000000-0005-0000-0000-00009A870000}"/>
    <cellStyle name="Normal 3 2" xfId="1905" xr:uid="{00000000-0005-0000-0000-00009B870000}"/>
    <cellStyle name="Normal 3 2 2" xfId="3918" xr:uid="{00000000-0005-0000-0000-00009C870000}"/>
    <cellStyle name="Normal 3 2 2 2" xfId="8875" xr:uid="{00000000-0005-0000-0000-00009D870000}"/>
    <cellStyle name="Normal 3 2 2 2 2" xfId="18789" xr:uid="{00000000-0005-0000-0000-00009E870000}"/>
    <cellStyle name="Normal 3 2 2 2 2 2" xfId="38621" xr:uid="{00000000-0005-0000-0000-00009F870000}"/>
    <cellStyle name="Normal 3 2 2 2 3" xfId="28707" xr:uid="{00000000-0005-0000-0000-0000A0870000}"/>
    <cellStyle name="Normal 3 2 2 3" xfId="13832" xr:uid="{00000000-0005-0000-0000-0000A1870000}"/>
    <cellStyle name="Normal 3 2 2 3 2" xfId="33664" xr:uid="{00000000-0005-0000-0000-0000A2870000}"/>
    <cellStyle name="Normal 3 2 2 4" xfId="23750" xr:uid="{00000000-0005-0000-0000-0000A3870000}"/>
    <cellStyle name="Normal 3 2 3" xfId="2628" xr:uid="{00000000-0005-0000-0000-0000A4870000}"/>
    <cellStyle name="Normal 3 2 3 2" xfId="7595" xr:uid="{00000000-0005-0000-0000-0000A5870000}"/>
    <cellStyle name="Normal 3 2 3 2 2" xfId="17509" xr:uid="{00000000-0005-0000-0000-0000A6870000}"/>
    <cellStyle name="Normal 3 2 3 2 2 2" xfId="37341" xr:uid="{00000000-0005-0000-0000-0000A7870000}"/>
    <cellStyle name="Normal 3 2 3 2 3" xfId="27427" xr:uid="{00000000-0005-0000-0000-0000A8870000}"/>
    <cellStyle name="Normal 3 2 3 3" xfId="12552" xr:uid="{00000000-0005-0000-0000-0000A9870000}"/>
    <cellStyle name="Normal 3 2 3 3 2" xfId="32384" xr:uid="{00000000-0005-0000-0000-0000AA870000}"/>
    <cellStyle name="Normal 3 2 3 4" xfId="22470" xr:uid="{00000000-0005-0000-0000-0000AB870000}"/>
    <cellStyle name="Normal 3 2 4" xfId="6873" xr:uid="{00000000-0005-0000-0000-0000AC870000}"/>
    <cellStyle name="Normal 3 2 4 2" xfId="16787" xr:uid="{00000000-0005-0000-0000-0000AD870000}"/>
    <cellStyle name="Normal 3 2 4 2 2" xfId="36619" xr:uid="{00000000-0005-0000-0000-0000AE870000}"/>
    <cellStyle name="Normal 3 2 4 3" xfId="26705" xr:uid="{00000000-0005-0000-0000-0000AF870000}"/>
    <cellStyle name="Normal 3 2 5" xfId="11830" xr:uid="{00000000-0005-0000-0000-0000B0870000}"/>
    <cellStyle name="Normal 3 2 5 2" xfId="31662" xr:uid="{00000000-0005-0000-0000-0000B1870000}"/>
    <cellStyle name="Normal 3 2 6" xfId="21748" xr:uid="{00000000-0005-0000-0000-0000B2870000}"/>
    <cellStyle name="Normal 4" xfId="118" xr:uid="{00000000-0005-0000-0000-0000B3870000}"/>
    <cellStyle name="Normal 4 10" xfId="5102" xr:uid="{00000000-0005-0000-0000-0000B4870000}"/>
    <cellStyle name="Normal 4 10 2" xfId="15016" xr:uid="{00000000-0005-0000-0000-0000B5870000}"/>
    <cellStyle name="Normal 4 10 2 2" xfId="34848" xr:uid="{00000000-0005-0000-0000-0000B6870000}"/>
    <cellStyle name="Normal 4 10 3" xfId="24934" xr:uid="{00000000-0005-0000-0000-0000B7870000}"/>
    <cellStyle name="Normal 4 11" xfId="10059" xr:uid="{00000000-0005-0000-0000-0000B8870000}"/>
    <cellStyle name="Normal 4 11 2" xfId="29891" xr:uid="{00000000-0005-0000-0000-0000B9870000}"/>
    <cellStyle name="Normal 4 12" xfId="19977" xr:uid="{00000000-0005-0000-0000-0000BA870000}"/>
    <cellStyle name="Normal 4 2" xfId="186" xr:uid="{00000000-0005-0000-0000-0000BB870000}"/>
    <cellStyle name="Normal 4 2 10" xfId="20043" xr:uid="{00000000-0005-0000-0000-0000BC870000}"/>
    <cellStyle name="Normal 4 2 2" xfId="326" xr:uid="{00000000-0005-0000-0000-0000BD870000}"/>
    <cellStyle name="Normal 4 2 2 2" xfId="608" xr:uid="{00000000-0005-0000-0000-0000BE870000}"/>
    <cellStyle name="Normal 4 2 2 2 2" xfId="3190" xr:uid="{00000000-0005-0000-0000-0000BF870000}"/>
    <cellStyle name="Normal 4 2 2 2 2 2" xfId="8147" xr:uid="{00000000-0005-0000-0000-0000C0870000}"/>
    <cellStyle name="Normal 4 2 2 2 2 2 2" xfId="18061" xr:uid="{00000000-0005-0000-0000-0000C1870000}"/>
    <cellStyle name="Normal 4 2 2 2 2 2 2 2" xfId="37893" xr:uid="{00000000-0005-0000-0000-0000C2870000}"/>
    <cellStyle name="Normal 4 2 2 2 2 2 3" xfId="27979" xr:uid="{00000000-0005-0000-0000-0000C3870000}"/>
    <cellStyle name="Normal 4 2 2 2 2 3" xfId="13104" xr:uid="{00000000-0005-0000-0000-0000C4870000}"/>
    <cellStyle name="Normal 4 2 2 2 2 3 2" xfId="32936" xr:uid="{00000000-0005-0000-0000-0000C5870000}"/>
    <cellStyle name="Normal 4 2 2 2 2 4" xfId="23022" xr:uid="{00000000-0005-0000-0000-0000C6870000}"/>
    <cellStyle name="Normal 4 2 2 2 3" xfId="1169" xr:uid="{00000000-0005-0000-0000-0000C7870000}"/>
    <cellStyle name="Normal 4 2 2 2 3 2" xfId="6145" xr:uid="{00000000-0005-0000-0000-0000C8870000}"/>
    <cellStyle name="Normal 4 2 2 2 3 2 2" xfId="16059" xr:uid="{00000000-0005-0000-0000-0000C9870000}"/>
    <cellStyle name="Normal 4 2 2 2 3 2 2 2" xfId="35891" xr:uid="{00000000-0005-0000-0000-0000CA870000}"/>
    <cellStyle name="Normal 4 2 2 2 3 2 3" xfId="25977" xr:uid="{00000000-0005-0000-0000-0000CB870000}"/>
    <cellStyle name="Normal 4 2 2 2 3 3" xfId="11102" xr:uid="{00000000-0005-0000-0000-0000CC870000}"/>
    <cellStyle name="Normal 4 2 2 2 3 3 2" xfId="30934" xr:uid="{00000000-0005-0000-0000-0000CD870000}"/>
    <cellStyle name="Normal 4 2 2 2 3 4" xfId="21020" xr:uid="{00000000-0005-0000-0000-0000CE870000}"/>
    <cellStyle name="Normal 4 2 2 2 4" xfId="4470" xr:uid="{00000000-0005-0000-0000-0000CF870000}"/>
    <cellStyle name="Normal 4 2 2 2 4 2" xfId="9427" xr:uid="{00000000-0005-0000-0000-0000D0870000}"/>
    <cellStyle name="Normal 4 2 2 2 4 2 2" xfId="19341" xr:uid="{00000000-0005-0000-0000-0000D1870000}"/>
    <cellStyle name="Normal 4 2 2 2 4 2 2 2" xfId="39173" xr:uid="{00000000-0005-0000-0000-0000D2870000}"/>
    <cellStyle name="Normal 4 2 2 2 4 2 3" xfId="29259" xr:uid="{00000000-0005-0000-0000-0000D3870000}"/>
    <cellStyle name="Normal 4 2 2 2 4 3" xfId="14384" xr:uid="{00000000-0005-0000-0000-0000D4870000}"/>
    <cellStyle name="Normal 4 2 2 2 4 3 2" xfId="34216" xr:uid="{00000000-0005-0000-0000-0000D5870000}"/>
    <cellStyle name="Normal 4 2 2 2 4 4" xfId="24302" xr:uid="{00000000-0005-0000-0000-0000D6870000}"/>
    <cellStyle name="Normal 4 2 2 2 5" xfId="5028" xr:uid="{00000000-0005-0000-0000-0000D7870000}"/>
    <cellStyle name="Normal 4 2 2 2 5 2" xfId="9985" xr:uid="{00000000-0005-0000-0000-0000D8870000}"/>
    <cellStyle name="Normal 4 2 2 2 5 2 2" xfId="19899" xr:uid="{00000000-0005-0000-0000-0000D9870000}"/>
    <cellStyle name="Normal 4 2 2 2 5 2 2 2" xfId="39731" xr:uid="{00000000-0005-0000-0000-0000DA870000}"/>
    <cellStyle name="Normal 4 2 2 2 5 2 3" xfId="29817" xr:uid="{00000000-0005-0000-0000-0000DB870000}"/>
    <cellStyle name="Normal 4 2 2 2 5 3" xfId="14942" xr:uid="{00000000-0005-0000-0000-0000DC870000}"/>
    <cellStyle name="Normal 4 2 2 2 5 3 2" xfId="34774" xr:uid="{00000000-0005-0000-0000-0000DD870000}"/>
    <cellStyle name="Normal 4 2 2 2 5 4" xfId="24860" xr:uid="{00000000-0005-0000-0000-0000DE870000}"/>
    <cellStyle name="Normal 4 2 2 2 6" xfId="5586" xr:uid="{00000000-0005-0000-0000-0000DF870000}"/>
    <cellStyle name="Normal 4 2 2 2 6 2" xfId="15500" xr:uid="{00000000-0005-0000-0000-0000E0870000}"/>
    <cellStyle name="Normal 4 2 2 2 6 2 2" xfId="35332" xr:uid="{00000000-0005-0000-0000-0000E1870000}"/>
    <cellStyle name="Normal 4 2 2 2 6 3" xfId="25418" xr:uid="{00000000-0005-0000-0000-0000E2870000}"/>
    <cellStyle name="Normal 4 2 2 2 7" xfId="10543" xr:uid="{00000000-0005-0000-0000-0000E3870000}"/>
    <cellStyle name="Normal 4 2 2 2 7 2" xfId="30375" xr:uid="{00000000-0005-0000-0000-0000E4870000}"/>
    <cellStyle name="Normal 4 2 2 2 8" xfId="20461" xr:uid="{00000000-0005-0000-0000-0000E5870000}"/>
    <cellStyle name="Normal 4 2 2 3" xfId="2909" xr:uid="{00000000-0005-0000-0000-0000E6870000}"/>
    <cellStyle name="Normal 4 2 2 3 2" xfId="7868" xr:uid="{00000000-0005-0000-0000-0000E7870000}"/>
    <cellStyle name="Normal 4 2 2 3 2 2" xfId="17782" xr:uid="{00000000-0005-0000-0000-0000E8870000}"/>
    <cellStyle name="Normal 4 2 2 3 2 2 2" xfId="37614" xr:uid="{00000000-0005-0000-0000-0000E9870000}"/>
    <cellStyle name="Normal 4 2 2 3 2 3" xfId="27700" xr:uid="{00000000-0005-0000-0000-0000EA870000}"/>
    <cellStyle name="Normal 4 2 2 3 3" xfId="12825" xr:uid="{00000000-0005-0000-0000-0000EB870000}"/>
    <cellStyle name="Normal 4 2 2 3 3 2" xfId="32657" xr:uid="{00000000-0005-0000-0000-0000EC870000}"/>
    <cellStyle name="Normal 4 2 2 3 4" xfId="22743" xr:uid="{00000000-0005-0000-0000-0000ED870000}"/>
    <cellStyle name="Normal 4 2 2 4" xfId="889" xr:uid="{00000000-0005-0000-0000-0000EE870000}"/>
    <cellStyle name="Normal 4 2 2 4 2" xfId="5866" xr:uid="{00000000-0005-0000-0000-0000EF870000}"/>
    <cellStyle name="Normal 4 2 2 4 2 2" xfId="15780" xr:uid="{00000000-0005-0000-0000-0000F0870000}"/>
    <cellStyle name="Normal 4 2 2 4 2 2 2" xfId="35612" xr:uid="{00000000-0005-0000-0000-0000F1870000}"/>
    <cellStyle name="Normal 4 2 2 4 2 3" xfId="25698" xr:uid="{00000000-0005-0000-0000-0000F2870000}"/>
    <cellStyle name="Normal 4 2 2 4 3" xfId="10823" xr:uid="{00000000-0005-0000-0000-0000F3870000}"/>
    <cellStyle name="Normal 4 2 2 4 3 2" xfId="30655" xr:uid="{00000000-0005-0000-0000-0000F4870000}"/>
    <cellStyle name="Normal 4 2 2 4 4" xfId="20741" xr:uid="{00000000-0005-0000-0000-0000F5870000}"/>
    <cellStyle name="Normal 4 2 2 5" xfId="4191" xr:uid="{00000000-0005-0000-0000-0000F6870000}"/>
    <cellStyle name="Normal 4 2 2 5 2" xfId="9148" xr:uid="{00000000-0005-0000-0000-0000F7870000}"/>
    <cellStyle name="Normal 4 2 2 5 2 2" xfId="19062" xr:uid="{00000000-0005-0000-0000-0000F8870000}"/>
    <cellStyle name="Normal 4 2 2 5 2 2 2" xfId="38894" xr:uid="{00000000-0005-0000-0000-0000F9870000}"/>
    <cellStyle name="Normal 4 2 2 5 2 3" xfId="28980" xr:uid="{00000000-0005-0000-0000-0000FA870000}"/>
    <cellStyle name="Normal 4 2 2 5 3" xfId="14105" xr:uid="{00000000-0005-0000-0000-0000FB870000}"/>
    <cellStyle name="Normal 4 2 2 5 3 2" xfId="33937" xr:uid="{00000000-0005-0000-0000-0000FC870000}"/>
    <cellStyle name="Normal 4 2 2 5 4" xfId="24023" xr:uid="{00000000-0005-0000-0000-0000FD870000}"/>
    <cellStyle name="Normal 4 2 2 6" xfId="4749" xr:uid="{00000000-0005-0000-0000-0000FE870000}"/>
    <cellStyle name="Normal 4 2 2 6 2" xfId="9706" xr:uid="{00000000-0005-0000-0000-0000FF870000}"/>
    <cellStyle name="Normal 4 2 2 6 2 2" xfId="19620" xr:uid="{00000000-0005-0000-0000-000000880000}"/>
    <cellStyle name="Normal 4 2 2 6 2 2 2" xfId="39452" xr:uid="{00000000-0005-0000-0000-000001880000}"/>
    <cellStyle name="Normal 4 2 2 6 2 3" xfId="29538" xr:uid="{00000000-0005-0000-0000-000002880000}"/>
    <cellStyle name="Normal 4 2 2 6 3" xfId="14663" xr:uid="{00000000-0005-0000-0000-000003880000}"/>
    <cellStyle name="Normal 4 2 2 6 3 2" xfId="34495" xr:uid="{00000000-0005-0000-0000-000004880000}"/>
    <cellStyle name="Normal 4 2 2 6 4" xfId="24581" xr:uid="{00000000-0005-0000-0000-000005880000}"/>
    <cellStyle name="Normal 4 2 2 7" xfId="5307" xr:uid="{00000000-0005-0000-0000-000006880000}"/>
    <cellStyle name="Normal 4 2 2 7 2" xfId="15221" xr:uid="{00000000-0005-0000-0000-000007880000}"/>
    <cellStyle name="Normal 4 2 2 7 2 2" xfId="35053" xr:uid="{00000000-0005-0000-0000-000008880000}"/>
    <cellStyle name="Normal 4 2 2 7 3" xfId="25139" xr:uid="{00000000-0005-0000-0000-000009880000}"/>
    <cellStyle name="Normal 4 2 2 8" xfId="10264" xr:uid="{00000000-0005-0000-0000-00000A880000}"/>
    <cellStyle name="Normal 4 2 2 8 2" xfId="30096" xr:uid="{00000000-0005-0000-0000-00000B880000}"/>
    <cellStyle name="Normal 4 2 2 9" xfId="20182" xr:uid="{00000000-0005-0000-0000-00000C880000}"/>
    <cellStyle name="Normal 4 2 3" xfId="469" xr:uid="{00000000-0005-0000-0000-00000D880000}"/>
    <cellStyle name="Normal 4 2 3 2" xfId="3051" xr:uid="{00000000-0005-0000-0000-00000E880000}"/>
    <cellStyle name="Normal 4 2 3 2 2" xfId="8008" xr:uid="{00000000-0005-0000-0000-00000F880000}"/>
    <cellStyle name="Normal 4 2 3 2 2 2" xfId="17922" xr:uid="{00000000-0005-0000-0000-000010880000}"/>
    <cellStyle name="Normal 4 2 3 2 2 2 2" xfId="37754" xr:uid="{00000000-0005-0000-0000-000011880000}"/>
    <cellStyle name="Normal 4 2 3 2 2 3" xfId="27840" xr:uid="{00000000-0005-0000-0000-000012880000}"/>
    <cellStyle name="Normal 4 2 3 2 3" xfId="12965" xr:uid="{00000000-0005-0000-0000-000013880000}"/>
    <cellStyle name="Normal 4 2 3 2 3 2" xfId="32797" xr:uid="{00000000-0005-0000-0000-000014880000}"/>
    <cellStyle name="Normal 4 2 3 2 4" xfId="22883" xr:uid="{00000000-0005-0000-0000-000015880000}"/>
    <cellStyle name="Normal 4 2 3 3" xfId="1030" xr:uid="{00000000-0005-0000-0000-000016880000}"/>
    <cellStyle name="Normal 4 2 3 3 2" xfId="6006" xr:uid="{00000000-0005-0000-0000-000017880000}"/>
    <cellStyle name="Normal 4 2 3 3 2 2" xfId="15920" xr:uid="{00000000-0005-0000-0000-000018880000}"/>
    <cellStyle name="Normal 4 2 3 3 2 2 2" xfId="35752" xr:uid="{00000000-0005-0000-0000-000019880000}"/>
    <cellStyle name="Normal 4 2 3 3 2 3" xfId="25838" xr:uid="{00000000-0005-0000-0000-00001A880000}"/>
    <cellStyle name="Normal 4 2 3 3 3" xfId="10963" xr:uid="{00000000-0005-0000-0000-00001B880000}"/>
    <cellStyle name="Normal 4 2 3 3 3 2" xfId="30795" xr:uid="{00000000-0005-0000-0000-00001C880000}"/>
    <cellStyle name="Normal 4 2 3 3 4" xfId="20881" xr:uid="{00000000-0005-0000-0000-00001D880000}"/>
    <cellStyle name="Normal 4 2 3 4" xfId="4331" xr:uid="{00000000-0005-0000-0000-00001E880000}"/>
    <cellStyle name="Normal 4 2 3 4 2" xfId="9288" xr:uid="{00000000-0005-0000-0000-00001F880000}"/>
    <cellStyle name="Normal 4 2 3 4 2 2" xfId="19202" xr:uid="{00000000-0005-0000-0000-000020880000}"/>
    <cellStyle name="Normal 4 2 3 4 2 2 2" xfId="39034" xr:uid="{00000000-0005-0000-0000-000021880000}"/>
    <cellStyle name="Normal 4 2 3 4 2 3" xfId="29120" xr:uid="{00000000-0005-0000-0000-000022880000}"/>
    <cellStyle name="Normal 4 2 3 4 3" xfId="14245" xr:uid="{00000000-0005-0000-0000-000023880000}"/>
    <cellStyle name="Normal 4 2 3 4 3 2" xfId="34077" xr:uid="{00000000-0005-0000-0000-000024880000}"/>
    <cellStyle name="Normal 4 2 3 4 4" xfId="24163" xr:uid="{00000000-0005-0000-0000-000025880000}"/>
    <cellStyle name="Normal 4 2 3 5" xfId="4889" xr:uid="{00000000-0005-0000-0000-000026880000}"/>
    <cellStyle name="Normal 4 2 3 5 2" xfId="9846" xr:uid="{00000000-0005-0000-0000-000027880000}"/>
    <cellStyle name="Normal 4 2 3 5 2 2" xfId="19760" xr:uid="{00000000-0005-0000-0000-000028880000}"/>
    <cellStyle name="Normal 4 2 3 5 2 2 2" xfId="39592" xr:uid="{00000000-0005-0000-0000-000029880000}"/>
    <cellStyle name="Normal 4 2 3 5 2 3" xfId="29678" xr:uid="{00000000-0005-0000-0000-00002A880000}"/>
    <cellStyle name="Normal 4 2 3 5 3" xfId="14803" xr:uid="{00000000-0005-0000-0000-00002B880000}"/>
    <cellStyle name="Normal 4 2 3 5 3 2" xfId="34635" xr:uid="{00000000-0005-0000-0000-00002C880000}"/>
    <cellStyle name="Normal 4 2 3 5 4" xfId="24721" xr:uid="{00000000-0005-0000-0000-00002D880000}"/>
    <cellStyle name="Normal 4 2 3 6" xfId="5447" xr:uid="{00000000-0005-0000-0000-00002E880000}"/>
    <cellStyle name="Normal 4 2 3 6 2" xfId="15361" xr:uid="{00000000-0005-0000-0000-00002F880000}"/>
    <cellStyle name="Normal 4 2 3 6 2 2" xfId="35193" xr:uid="{00000000-0005-0000-0000-000030880000}"/>
    <cellStyle name="Normal 4 2 3 6 3" xfId="25279" xr:uid="{00000000-0005-0000-0000-000031880000}"/>
    <cellStyle name="Normal 4 2 3 7" xfId="10404" xr:uid="{00000000-0005-0000-0000-000032880000}"/>
    <cellStyle name="Normal 4 2 3 7 2" xfId="30236" xr:uid="{00000000-0005-0000-0000-000033880000}"/>
    <cellStyle name="Normal 4 2 3 8" xfId="20322" xr:uid="{00000000-0005-0000-0000-000034880000}"/>
    <cellStyle name="Normal 4 2 4" xfId="2769" xr:uid="{00000000-0005-0000-0000-000035880000}"/>
    <cellStyle name="Normal 4 2 4 2" xfId="7729" xr:uid="{00000000-0005-0000-0000-000036880000}"/>
    <cellStyle name="Normal 4 2 4 2 2" xfId="17643" xr:uid="{00000000-0005-0000-0000-000037880000}"/>
    <cellStyle name="Normal 4 2 4 2 2 2" xfId="37475" xr:uid="{00000000-0005-0000-0000-000038880000}"/>
    <cellStyle name="Normal 4 2 4 2 3" xfId="27561" xr:uid="{00000000-0005-0000-0000-000039880000}"/>
    <cellStyle name="Normal 4 2 4 3" xfId="12686" xr:uid="{00000000-0005-0000-0000-00003A880000}"/>
    <cellStyle name="Normal 4 2 4 3 2" xfId="32518" xr:uid="{00000000-0005-0000-0000-00003B880000}"/>
    <cellStyle name="Normal 4 2 4 4" xfId="22604" xr:uid="{00000000-0005-0000-0000-00003C880000}"/>
    <cellStyle name="Normal 4 2 5" xfId="750" xr:uid="{00000000-0005-0000-0000-00003D880000}"/>
    <cellStyle name="Normal 4 2 5 2" xfId="5727" xr:uid="{00000000-0005-0000-0000-00003E880000}"/>
    <cellStyle name="Normal 4 2 5 2 2" xfId="15641" xr:uid="{00000000-0005-0000-0000-00003F880000}"/>
    <cellStyle name="Normal 4 2 5 2 2 2" xfId="35473" xr:uid="{00000000-0005-0000-0000-000040880000}"/>
    <cellStyle name="Normal 4 2 5 2 3" xfId="25559" xr:uid="{00000000-0005-0000-0000-000041880000}"/>
    <cellStyle name="Normal 4 2 5 3" xfId="10684" xr:uid="{00000000-0005-0000-0000-000042880000}"/>
    <cellStyle name="Normal 4 2 5 3 2" xfId="30516" xr:uid="{00000000-0005-0000-0000-000043880000}"/>
    <cellStyle name="Normal 4 2 5 4" xfId="20602" xr:uid="{00000000-0005-0000-0000-000044880000}"/>
    <cellStyle name="Normal 4 2 6" xfId="4052" xr:uid="{00000000-0005-0000-0000-000045880000}"/>
    <cellStyle name="Normal 4 2 6 2" xfId="9009" xr:uid="{00000000-0005-0000-0000-000046880000}"/>
    <cellStyle name="Normal 4 2 6 2 2" xfId="18923" xr:uid="{00000000-0005-0000-0000-000047880000}"/>
    <cellStyle name="Normal 4 2 6 2 2 2" xfId="38755" xr:uid="{00000000-0005-0000-0000-000048880000}"/>
    <cellStyle name="Normal 4 2 6 2 3" xfId="28841" xr:uid="{00000000-0005-0000-0000-000049880000}"/>
    <cellStyle name="Normal 4 2 6 3" xfId="13966" xr:uid="{00000000-0005-0000-0000-00004A880000}"/>
    <cellStyle name="Normal 4 2 6 3 2" xfId="33798" xr:uid="{00000000-0005-0000-0000-00004B880000}"/>
    <cellStyle name="Normal 4 2 6 4" xfId="23884" xr:uid="{00000000-0005-0000-0000-00004C880000}"/>
    <cellStyle name="Normal 4 2 7" xfId="4610" xr:uid="{00000000-0005-0000-0000-00004D880000}"/>
    <cellStyle name="Normal 4 2 7 2" xfId="9567" xr:uid="{00000000-0005-0000-0000-00004E880000}"/>
    <cellStyle name="Normal 4 2 7 2 2" xfId="19481" xr:uid="{00000000-0005-0000-0000-00004F880000}"/>
    <cellStyle name="Normal 4 2 7 2 2 2" xfId="39313" xr:uid="{00000000-0005-0000-0000-000050880000}"/>
    <cellStyle name="Normal 4 2 7 2 3" xfId="29399" xr:uid="{00000000-0005-0000-0000-000051880000}"/>
    <cellStyle name="Normal 4 2 7 3" xfId="14524" xr:uid="{00000000-0005-0000-0000-000052880000}"/>
    <cellStyle name="Normal 4 2 7 3 2" xfId="34356" xr:uid="{00000000-0005-0000-0000-000053880000}"/>
    <cellStyle name="Normal 4 2 7 4" xfId="24442" xr:uid="{00000000-0005-0000-0000-000054880000}"/>
    <cellStyle name="Normal 4 2 8" xfId="5168" xr:uid="{00000000-0005-0000-0000-000055880000}"/>
    <cellStyle name="Normal 4 2 8 2" xfId="15082" xr:uid="{00000000-0005-0000-0000-000056880000}"/>
    <cellStyle name="Normal 4 2 8 2 2" xfId="34914" xr:uid="{00000000-0005-0000-0000-000057880000}"/>
    <cellStyle name="Normal 4 2 8 3" xfId="25000" xr:uid="{00000000-0005-0000-0000-000058880000}"/>
    <cellStyle name="Normal 4 2 9" xfId="10125" xr:uid="{00000000-0005-0000-0000-000059880000}"/>
    <cellStyle name="Normal 4 2 9 2" xfId="29957" xr:uid="{00000000-0005-0000-0000-00005A880000}"/>
    <cellStyle name="Normal 4 3" xfId="260" xr:uid="{00000000-0005-0000-0000-00005B880000}"/>
    <cellStyle name="Normal 4 3 2" xfId="542" xr:uid="{00000000-0005-0000-0000-00005C880000}"/>
    <cellStyle name="Normal 4 3 2 2" xfId="3124" xr:uid="{00000000-0005-0000-0000-00005D880000}"/>
    <cellStyle name="Normal 4 3 2 2 2" xfId="8081" xr:uid="{00000000-0005-0000-0000-00005E880000}"/>
    <cellStyle name="Normal 4 3 2 2 2 2" xfId="17995" xr:uid="{00000000-0005-0000-0000-00005F880000}"/>
    <cellStyle name="Normal 4 3 2 2 2 2 2" xfId="37827" xr:uid="{00000000-0005-0000-0000-000060880000}"/>
    <cellStyle name="Normal 4 3 2 2 2 3" xfId="27913" xr:uid="{00000000-0005-0000-0000-000061880000}"/>
    <cellStyle name="Normal 4 3 2 2 3" xfId="13038" xr:uid="{00000000-0005-0000-0000-000062880000}"/>
    <cellStyle name="Normal 4 3 2 2 3 2" xfId="32870" xr:uid="{00000000-0005-0000-0000-000063880000}"/>
    <cellStyle name="Normal 4 3 2 2 4" xfId="22956" xr:uid="{00000000-0005-0000-0000-000064880000}"/>
    <cellStyle name="Normal 4 3 2 3" xfId="1103" xr:uid="{00000000-0005-0000-0000-000065880000}"/>
    <cellStyle name="Normal 4 3 2 3 2" xfId="6079" xr:uid="{00000000-0005-0000-0000-000066880000}"/>
    <cellStyle name="Normal 4 3 2 3 2 2" xfId="15993" xr:uid="{00000000-0005-0000-0000-000067880000}"/>
    <cellStyle name="Normal 4 3 2 3 2 2 2" xfId="35825" xr:uid="{00000000-0005-0000-0000-000068880000}"/>
    <cellStyle name="Normal 4 3 2 3 2 3" xfId="25911" xr:uid="{00000000-0005-0000-0000-000069880000}"/>
    <cellStyle name="Normal 4 3 2 3 3" xfId="11036" xr:uid="{00000000-0005-0000-0000-00006A880000}"/>
    <cellStyle name="Normal 4 3 2 3 3 2" xfId="30868" xr:uid="{00000000-0005-0000-0000-00006B880000}"/>
    <cellStyle name="Normal 4 3 2 3 4" xfId="20954" xr:uid="{00000000-0005-0000-0000-00006C880000}"/>
    <cellStyle name="Normal 4 3 2 4" xfId="4404" xr:uid="{00000000-0005-0000-0000-00006D880000}"/>
    <cellStyle name="Normal 4 3 2 4 2" xfId="9361" xr:uid="{00000000-0005-0000-0000-00006E880000}"/>
    <cellStyle name="Normal 4 3 2 4 2 2" xfId="19275" xr:uid="{00000000-0005-0000-0000-00006F880000}"/>
    <cellStyle name="Normal 4 3 2 4 2 2 2" xfId="39107" xr:uid="{00000000-0005-0000-0000-000070880000}"/>
    <cellStyle name="Normal 4 3 2 4 2 3" xfId="29193" xr:uid="{00000000-0005-0000-0000-000071880000}"/>
    <cellStyle name="Normal 4 3 2 4 3" xfId="14318" xr:uid="{00000000-0005-0000-0000-000072880000}"/>
    <cellStyle name="Normal 4 3 2 4 3 2" xfId="34150" xr:uid="{00000000-0005-0000-0000-000073880000}"/>
    <cellStyle name="Normal 4 3 2 4 4" xfId="24236" xr:uid="{00000000-0005-0000-0000-000074880000}"/>
    <cellStyle name="Normal 4 3 2 5" xfId="4962" xr:uid="{00000000-0005-0000-0000-000075880000}"/>
    <cellStyle name="Normal 4 3 2 5 2" xfId="9919" xr:uid="{00000000-0005-0000-0000-000076880000}"/>
    <cellStyle name="Normal 4 3 2 5 2 2" xfId="19833" xr:uid="{00000000-0005-0000-0000-000077880000}"/>
    <cellStyle name="Normal 4 3 2 5 2 2 2" xfId="39665" xr:uid="{00000000-0005-0000-0000-000078880000}"/>
    <cellStyle name="Normal 4 3 2 5 2 3" xfId="29751" xr:uid="{00000000-0005-0000-0000-000079880000}"/>
    <cellStyle name="Normal 4 3 2 5 3" xfId="14876" xr:uid="{00000000-0005-0000-0000-00007A880000}"/>
    <cellStyle name="Normal 4 3 2 5 3 2" xfId="34708" xr:uid="{00000000-0005-0000-0000-00007B880000}"/>
    <cellStyle name="Normal 4 3 2 5 4" xfId="24794" xr:uid="{00000000-0005-0000-0000-00007C880000}"/>
    <cellStyle name="Normal 4 3 2 6" xfId="5520" xr:uid="{00000000-0005-0000-0000-00007D880000}"/>
    <cellStyle name="Normal 4 3 2 6 2" xfId="15434" xr:uid="{00000000-0005-0000-0000-00007E880000}"/>
    <cellStyle name="Normal 4 3 2 6 2 2" xfId="35266" xr:uid="{00000000-0005-0000-0000-00007F880000}"/>
    <cellStyle name="Normal 4 3 2 6 3" xfId="25352" xr:uid="{00000000-0005-0000-0000-000080880000}"/>
    <cellStyle name="Normal 4 3 2 7" xfId="10477" xr:uid="{00000000-0005-0000-0000-000081880000}"/>
    <cellStyle name="Normal 4 3 2 7 2" xfId="30309" xr:uid="{00000000-0005-0000-0000-000082880000}"/>
    <cellStyle name="Normal 4 3 2 8" xfId="20395" xr:uid="{00000000-0005-0000-0000-000083880000}"/>
    <cellStyle name="Normal 4 3 3" xfId="2843" xr:uid="{00000000-0005-0000-0000-000084880000}"/>
    <cellStyle name="Normal 4 3 3 2" xfId="7802" xr:uid="{00000000-0005-0000-0000-000085880000}"/>
    <cellStyle name="Normal 4 3 3 2 2" xfId="17716" xr:uid="{00000000-0005-0000-0000-000086880000}"/>
    <cellStyle name="Normal 4 3 3 2 2 2" xfId="37548" xr:uid="{00000000-0005-0000-0000-000087880000}"/>
    <cellStyle name="Normal 4 3 3 2 3" xfId="27634" xr:uid="{00000000-0005-0000-0000-000088880000}"/>
    <cellStyle name="Normal 4 3 3 3" xfId="12759" xr:uid="{00000000-0005-0000-0000-000089880000}"/>
    <cellStyle name="Normal 4 3 3 3 2" xfId="32591" xr:uid="{00000000-0005-0000-0000-00008A880000}"/>
    <cellStyle name="Normal 4 3 3 4" xfId="22677" xr:uid="{00000000-0005-0000-0000-00008B880000}"/>
    <cellStyle name="Normal 4 3 4" xfId="823" xr:uid="{00000000-0005-0000-0000-00008C880000}"/>
    <cellStyle name="Normal 4 3 4 2" xfId="5800" xr:uid="{00000000-0005-0000-0000-00008D880000}"/>
    <cellStyle name="Normal 4 3 4 2 2" xfId="15714" xr:uid="{00000000-0005-0000-0000-00008E880000}"/>
    <cellStyle name="Normal 4 3 4 2 2 2" xfId="35546" xr:uid="{00000000-0005-0000-0000-00008F880000}"/>
    <cellStyle name="Normal 4 3 4 2 3" xfId="25632" xr:uid="{00000000-0005-0000-0000-000090880000}"/>
    <cellStyle name="Normal 4 3 4 3" xfId="10757" xr:uid="{00000000-0005-0000-0000-000091880000}"/>
    <cellStyle name="Normal 4 3 4 3 2" xfId="30589" xr:uid="{00000000-0005-0000-0000-000092880000}"/>
    <cellStyle name="Normal 4 3 4 4" xfId="20675" xr:uid="{00000000-0005-0000-0000-000093880000}"/>
    <cellStyle name="Normal 4 3 5" xfId="4125" xr:uid="{00000000-0005-0000-0000-000094880000}"/>
    <cellStyle name="Normal 4 3 5 2" xfId="9082" xr:uid="{00000000-0005-0000-0000-000095880000}"/>
    <cellStyle name="Normal 4 3 5 2 2" xfId="18996" xr:uid="{00000000-0005-0000-0000-000096880000}"/>
    <cellStyle name="Normal 4 3 5 2 2 2" xfId="38828" xr:uid="{00000000-0005-0000-0000-000097880000}"/>
    <cellStyle name="Normal 4 3 5 2 3" xfId="28914" xr:uid="{00000000-0005-0000-0000-000098880000}"/>
    <cellStyle name="Normal 4 3 5 3" xfId="14039" xr:uid="{00000000-0005-0000-0000-000099880000}"/>
    <cellStyle name="Normal 4 3 5 3 2" xfId="33871" xr:uid="{00000000-0005-0000-0000-00009A880000}"/>
    <cellStyle name="Normal 4 3 5 4" xfId="23957" xr:uid="{00000000-0005-0000-0000-00009B880000}"/>
    <cellStyle name="Normal 4 3 6" xfId="4683" xr:uid="{00000000-0005-0000-0000-00009C880000}"/>
    <cellStyle name="Normal 4 3 6 2" xfId="9640" xr:uid="{00000000-0005-0000-0000-00009D880000}"/>
    <cellStyle name="Normal 4 3 6 2 2" xfId="19554" xr:uid="{00000000-0005-0000-0000-00009E880000}"/>
    <cellStyle name="Normal 4 3 6 2 2 2" xfId="39386" xr:uid="{00000000-0005-0000-0000-00009F880000}"/>
    <cellStyle name="Normal 4 3 6 2 3" xfId="29472" xr:uid="{00000000-0005-0000-0000-0000A0880000}"/>
    <cellStyle name="Normal 4 3 6 3" xfId="14597" xr:uid="{00000000-0005-0000-0000-0000A1880000}"/>
    <cellStyle name="Normal 4 3 6 3 2" xfId="34429" xr:uid="{00000000-0005-0000-0000-0000A2880000}"/>
    <cellStyle name="Normal 4 3 6 4" xfId="24515" xr:uid="{00000000-0005-0000-0000-0000A3880000}"/>
    <cellStyle name="Normal 4 3 7" xfId="5241" xr:uid="{00000000-0005-0000-0000-0000A4880000}"/>
    <cellStyle name="Normal 4 3 7 2" xfId="15155" xr:uid="{00000000-0005-0000-0000-0000A5880000}"/>
    <cellStyle name="Normal 4 3 7 2 2" xfId="34987" xr:uid="{00000000-0005-0000-0000-0000A6880000}"/>
    <cellStyle name="Normal 4 3 7 3" xfId="25073" xr:uid="{00000000-0005-0000-0000-0000A7880000}"/>
    <cellStyle name="Normal 4 3 8" xfId="10198" xr:uid="{00000000-0005-0000-0000-0000A8880000}"/>
    <cellStyle name="Normal 4 3 8 2" xfId="30030" xr:uid="{00000000-0005-0000-0000-0000A9880000}"/>
    <cellStyle name="Normal 4 3 9" xfId="20116" xr:uid="{00000000-0005-0000-0000-0000AA880000}"/>
    <cellStyle name="Normal 4 4" xfId="403" xr:uid="{00000000-0005-0000-0000-0000AB880000}"/>
    <cellStyle name="Normal 4 4 2" xfId="2985" xr:uid="{00000000-0005-0000-0000-0000AC880000}"/>
    <cellStyle name="Normal 4 4 2 2" xfId="7942" xr:uid="{00000000-0005-0000-0000-0000AD880000}"/>
    <cellStyle name="Normal 4 4 2 2 2" xfId="17856" xr:uid="{00000000-0005-0000-0000-0000AE880000}"/>
    <cellStyle name="Normal 4 4 2 2 2 2" xfId="37688" xr:uid="{00000000-0005-0000-0000-0000AF880000}"/>
    <cellStyle name="Normal 4 4 2 2 3" xfId="27774" xr:uid="{00000000-0005-0000-0000-0000B0880000}"/>
    <cellStyle name="Normal 4 4 2 3" xfId="12899" xr:uid="{00000000-0005-0000-0000-0000B1880000}"/>
    <cellStyle name="Normal 4 4 2 3 2" xfId="32731" xr:uid="{00000000-0005-0000-0000-0000B2880000}"/>
    <cellStyle name="Normal 4 4 2 4" xfId="22817" xr:uid="{00000000-0005-0000-0000-0000B3880000}"/>
    <cellStyle name="Normal 4 4 3" xfId="964" xr:uid="{00000000-0005-0000-0000-0000B4880000}"/>
    <cellStyle name="Normal 4 4 3 2" xfId="5940" xr:uid="{00000000-0005-0000-0000-0000B5880000}"/>
    <cellStyle name="Normal 4 4 3 2 2" xfId="15854" xr:uid="{00000000-0005-0000-0000-0000B6880000}"/>
    <cellStyle name="Normal 4 4 3 2 2 2" xfId="35686" xr:uid="{00000000-0005-0000-0000-0000B7880000}"/>
    <cellStyle name="Normal 4 4 3 2 3" xfId="25772" xr:uid="{00000000-0005-0000-0000-0000B8880000}"/>
    <cellStyle name="Normal 4 4 3 3" xfId="10897" xr:uid="{00000000-0005-0000-0000-0000B9880000}"/>
    <cellStyle name="Normal 4 4 3 3 2" xfId="30729" xr:uid="{00000000-0005-0000-0000-0000BA880000}"/>
    <cellStyle name="Normal 4 4 3 4" xfId="20815" xr:uid="{00000000-0005-0000-0000-0000BB880000}"/>
    <cellStyle name="Normal 4 4 4" xfId="4265" xr:uid="{00000000-0005-0000-0000-0000BC880000}"/>
    <cellStyle name="Normal 4 4 4 2" xfId="9222" xr:uid="{00000000-0005-0000-0000-0000BD880000}"/>
    <cellStyle name="Normal 4 4 4 2 2" xfId="19136" xr:uid="{00000000-0005-0000-0000-0000BE880000}"/>
    <cellStyle name="Normal 4 4 4 2 2 2" xfId="38968" xr:uid="{00000000-0005-0000-0000-0000BF880000}"/>
    <cellStyle name="Normal 4 4 4 2 3" xfId="29054" xr:uid="{00000000-0005-0000-0000-0000C0880000}"/>
    <cellStyle name="Normal 4 4 4 3" xfId="14179" xr:uid="{00000000-0005-0000-0000-0000C1880000}"/>
    <cellStyle name="Normal 4 4 4 3 2" xfId="34011" xr:uid="{00000000-0005-0000-0000-0000C2880000}"/>
    <cellStyle name="Normal 4 4 4 4" xfId="24097" xr:uid="{00000000-0005-0000-0000-0000C3880000}"/>
    <cellStyle name="Normal 4 4 5" xfId="4823" xr:uid="{00000000-0005-0000-0000-0000C4880000}"/>
    <cellStyle name="Normal 4 4 5 2" xfId="9780" xr:uid="{00000000-0005-0000-0000-0000C5880000}"/>
    <cellStyle name="Normal 4 4 5 2 2" xfId="19694" xr:uid="{00000000-0005-0000-0000-0000C6880000}"/>
    <cellStyle name="Normal 4 4 5 2 2 2" xfId="39526" xr:uid="{00000000-0005-0000-0000-0000C7880000}"/>
    <cellStyle name="Normal 4 4 5 2 3" xfId="29612" xr:uid="{00000000-0005-0000-0000-0000C8880000}"/>
    <cellStyle name="Normal 4 4 5 3" xfId="14737" xr:uid="{00000000-0005-0000-0000-0000C9880000}"/>
    <cellStyle name="Normal 4 4 5 3 2" xfId="34569" xr:uid="{00000000-0005-0000-0000-0000CA880000}"/>
    <cellStyle name="Normal 4 4 5 4" xfId="24655" xr:uid="{00000000-0005-0000-0000-0000CB880000}"/>
    <cellStyle name="Normal 4 4 6" xfId="5381" xr:uid="{00000000-0005-0000-0000-0000CC880000}"/>
    <cellStyle name="Normal 4 4 6 2" xfId="15295" xr:uid="{00000000-0005-0000-0000-0000CD880000}"/>
    <cellStyle name="Normal 4 4 6 2 2" xfId="35127" xr:uid="{00000000-0005-0000-0000-0000CE880000}"/>
    <cellStyle name="Normal 4 4 6 3" xfId="25213" xr:uid="{00000000-0005-0000-0000-0000CF880000}"/>
    <cellStyle name="Normal 4 4 7" xfId="10338" xr:uid="{00000000-0005-0000-0000-0000D0880000}"/>
    <cellStyle name="Normal 4 4 7 2" xfId="30170" xr:uid="{00000000-0005-0000-0000-0000D1880000}"/>
    <cellStyle name="Normal 4 4 8" xfId="20256" xr:uid="{00000000-0005-0000-0000-0000D2880000}"/>
    <cellStyle name="Normal 4 5" xfId="1196" xr:uid="{00000000-0005-0000-0000-0000D3880000}"/>
    <cellStyle name="Normal 4 6" xfId="2702" xr:uid="{00000000-0005-0000-0000-0000D4880000}"/>
    <cellStyle name="Normal 4 6 2" xfId="7663" xr:uid="{00000000-0005-0000-0000-0000D5880000}"/>
    <cellStyle name="Normal 4 6 2 2" xfId="17577" xr:uid="{00000000-0005-0000-0000-0000D6880000}"/>
    <cellStyle name="Normal 4 6 2 2 2" xfId="37409" xr:uid="{00000000-0005-0000-0000-0000D7880000}"/>
    <cellStyle name="Normal 4 6 2 3" xfId="27495" xr:uid="{00000000-0005-0000-0000-0000D8880000}"/>
    <cellStyle name="Normal 4 6 3" xfId="12620" xr:uid="{00000000-0005-0000-0000-0000D9880000}"/>
    <cellStyle name="Normal 4 6 3 2" xfId="32452" xr:uid="{00000000-0005-0000-0000-0000DA880000}"/>
    <cellStyle name="Normal 4 6 4" xfId="22538" xr:uid="{00000000-0005-0000-0000-0000DB880000}"/>
    <cellStyle name="Normal 4 7" xfId="684" xr:uid="{00000000-0005-0000-0000-0000DC880000}"/>
    <cellStyle name="Normal 4 7 2" xfId="5661" xr:uid="{00000000-0005-0000-0000-0000DD880000}"/>
    <cellStyle name="Normal 4 7 2 2" xfId="15575" xr:uid="{00000000-0005-0000-0000-0000DE880000}"/>
    <cellStyle name="Normal 4 7 2 2 2" xfId="35407" xr:uid="{00000000-0005-0000-0000-0000DF880000}"/>
    <cellStyle name="Normal 4 7 2 3" xfId="25493" xr:uid="{00000000-0005-0000-0000-0000E0880000}"/>
    <cellStyle name="Normal 4 7 3" xfId="10618" xr:uid="{00000000-0005-0000-0000-0000E1880000}"/>
    <cellStyle name="Normal 4 7 3 2" xfId="30450" xr:uid="{00000000-0005-0000-0000-0000E2880000}"/>
    <cellStyle name="Normal 4 7 4" xfId="20536" xr:uid="{00000000-0005-0000-0000-0000E3880000}"/>
    <cellStyle name="Normal 4 8" xfId="3986" xr:uid="{00000000-0005-0000-0000-0000E4880000}"/>
    <cellStyle name="Normal 4 8 2" xfId="8943" xr:uid="{00000000-0005-0000-0000-0000E5880000}"/>
    <cellStyle name="Normal 4 8 2 2" xfId="18857" xr:uid="{00000000-0005-0000-0000-0000E6880000}"/>
    <cellStyle name="Normal 4 8 2 2 2" xfId="38689" xr:uid="{00000000-0005-0000-0000-0000E7880000}"/>
    <cellStyle name="Normal 4 8 2 3" xfId="28775" xr:uid="{00000000-0005-0000-0000-0000E8880000}"/>
    <cellStyle name="Normal 4 8 3" xfId="13900" xr:uid="{00000000-0005-0000-0000-0000E9880000}"/>
    <cellStyle name="Normal 4 8 3 2" xfId="33732" xr:uid="{00000000-0005-0000-0000-0000EA880000}"/>
    <cellStyle name="Normal 4 8 4" xfId="23818" xr:uid="{00000000-0005-0000-0000-0000EB880000}"/>
    <cellStyle name="Normal 4 9" xfId="4544" xr:uid="{00000000-0005-0000-0000-0000EC880000}"/>
    <cellStyle name="Normal 4 9 2" xfId="9501" xr:uid="{00000000-0005-0000-0000-0000ED880000}"/>
    <cellStyle name="Normal 4 9 2 2" xfId="19415" xr:uid="{00000000-0005-0000-0000-0000EE880000}"/>
    <cellStyle name="Normal 4 9 2 2 2" xfId="39247" xr:uid="{00000000-0005-0000-0000-0000EF880000}"/>
    <cellStyle name="Normal 4 9 2 3" xfId="29333" xr:uid="{00000000-0005-0000-0000-0000F0880000}"/>
    <cellStyle name="Normal 4 9 3" xfId="14458" xr:uid="{00000000-0005-0000-0000-0000F1880000}"/>
    <cellStyle name="Normal 4 9 3 2" xfId="34290" xr:uid="{00000000-0005-0000-0000-0000F2880000}"/>
    <cellStyle name="Normal 4 9 4" xfId="24376" xr:uid="{00000000-0005-0000-0000-0000F3880000}"/>
    <cellStyle name="Normal 5" xfId="58" xr:uid="{00000000-0005-0000-0000-0000F4880000}"/>
    <cellStyle name="Normal 5 10" xfId="1923" xr:uid="{00000000-0005-0000-0000-0000F5880000}"/>
    <cellStyle name="Normal 5 10 2" xfId="6890" xr:uid="{00000000-0005-0000-0000-0000F6880000}"/>
    <cellStyle name="Normal 5 10 2 2" xfId="16804" xr:uid="{00000000-0005-0000-0000-0000F7880000}"/>
    <cellStyle name="Normal 5 10 2 2 2" xfId="36636" xr:uid="{00000000-0005-0000-0000-0000F8880000}"/>
    <cellStyle name="Normal 5 10 2 3" xfId="26722" xr:uid="{00000000-0005-0000-0000-0000F9880000}"/>
    <cellStyle name="Normal 5 10 3" xfId="11847" xr:uid="{00000000-0005-0000-0000-0000FA880000}"/>
    <cellStyle name="Normal 5 10 3 2" xfId="31679" xr:uid="{00000000-0005-0000-0000-0000FB880000}"/>
    <cellStyle name="Normal 5 10 4" xfId="21765" xr:uid="{00000000-0005-0000-0000-0000FC880000}"/>
    <cellStyle name="Normal 5 2" xfId="1197" xr:uid="{00000000-0005-0000-0000-0000FD880000}"/>
    <cellStyle name="Normal 5 3" xfId="1230" xr:uid="{00000000-0005-0000-0000-0000FE880000}"/>
    <cellStyle name="Normal 5 3 2" xfId="1320" xr:uid="{00000000-0005-0000-0000-0000FF880000}"/>
    <cellStyle name="Normal 5 3 2 2" xfId="1500" xr:uid="{00000000-0005-0000-0000-000000890000}"/>
    <cellStyle name="Normal 5 3 2 2 2" xfId="1859" xr:uid="{00000000-0005-0000-0000-000001890000}"/>
    <cellStyle name="Normal 5 3 2 2 2 2" xfId="3872" xr:uid="{00000000-0005-0000-0000-000002890000}"/>
    <cellStyle name="Normal 5 3 2 2 2 2 2" xfId="8829" xr:uid="{00000000-0005-0000-0000-000003890000}"/>
    <cellStyle name="Normal 5 3 2 2 2 2 2 2" xfId="18743" xr:uid="{00000000-0005-0000-0000-000004890000}"/>
    <cellStyle name="Normal 5 3 2 2 2 2 2 2 2" xfId="38575" xr:uid="{00000000-0005-0000-0000-000005890000}"/>
    <cellStyle name="Normal 5 3 2 2 2 2 2 3" xfId="28661" xr:uid="{00000000-0005-0000-0000-000006890000}"/>
    <cellStyle name="Normal 5 3 2 2 2 2 3" xfId="13786" xr:uid="{00000000-0005-0000-0000-000007890000}"/>
    <cellStyle name="Normal 5 3 2 2 2 2 3 2" xfId="33618" xr:uid="{00000000-0005-0000-0000-000008890000}"/>
    <cellStyle name="Normal 5 3 2 2 2 2 4" xfId="23704" xr:uid="{00000000-0005-0000-0000-000009890000}"/>
    <cellStyle name="Normal 5 3 2 2 2 3" xfId="2582" xr:uid="{00000000-0005-0000-0000-00000A890000}"/>
    <cellStyle name="Normal 5 3 2 2 2 3 2" xfId="7549" xr:uid="{00000000-0005-0000-0000-00000B890000}"/>
    <cellStyle name="Normal 5 3 2 2 2 3 2 2" xfId="17463" xr:uid="{00000000-0005-0000-0000-00000C890000}"/>
    <cellStyle name="Normal 5 3 2 2 2 3 2 2 2" xfId="37295" xr:uid="{00000000-0005-0000-0000-00000D890000}"/>
    <cellStyle name="Normal 5 3 2 2 2 3 2 3" xfId="27381" xr:uid="{00000000-0005-0000-0000-00000E890000}"/>
    <cellStyle name="Normal 5 3 2 2 2 3 3" xfId="12506" xr:uid="{00000000-0005-0000-0000-00000F890000}"/>
    <cellStyle name="Normal 5 3 2 2 2 3 3 2" xfId="32338" xr:uid="{00000000-0005-0000-0000-000010890000}"/>
    <cellStyle name="Normal 5 3 2 2 2 3 4" xfId="22424" xr:uid="{00000000-0005-0000-0000-000011890000}"/>
    <cellStyle name="Normal 5 3 2 2 2 4" xfId="6827" xr:uid="{00000000-0005-0000-0000-000012890000}"/>
    <cellStyle name="Normal 5 3 2 2 2 4 2" xfId="16741" xr:uid="{00000000-0005-0000-0000-000013890000}"/>
    <cellStyle name="Normal 5 3 2 2 2 4 2 2" xfId="36573" xr:uid="{00000000-0005-0000-0000-000014890000}"/>
    <cellStyle name="Normal 5 3 2 2 2 4 3" xfId="26659" xr:uid="{00000000-0005-0000-0000-000015890000}"/>
    <cellStyle name="Normal 5 3 2 2 2 5" xfId="11784" xr:uid="{00000000-0005-0000-0000-000016890000}"/>
    <cellStyle name="Normal 5 3 2 2 2 5 2" xfId="31616" xr:uid="{00000000-0005-0000-0000-000017890000}"/>
    <cellStyle name="Normal 5 3 2 2 2 6" xfId="21702" xr:uid="{00000000-0005-0000-0000-000018890000}"/>
    <cellStyle name="Normal 5 3 2 2 3" xfId="3513" xr:uid="{00000000-0005-0000-0000-000019890000}"/>
    <cellStyle name="Normal 5 3 2 2 3 2" xfId="8470" xr:uid="{00000000-0005-0000-0000-00001A890000}"/>
    <cellStyle name="Normal 5 3 2 2 3 2 2" xfId="18384" xr:uid="{00000000-0005-0000-0000-00001B890000}"/>
    <cellStyle name="Normal 5 3 2 2 3 2 2 2" xfId="38216" xr:uid="{00000000-0005-0000-0000-00001C890000}"/>
    <cellStyle name="Normal 5 3 2 2 3 2 3" xfId="28302" xr:uid="{00000000-0005-0000-0000-00001D890000}"/>
    <cellStyle name="Normal 5 3 2 2 3 3" xfId="13427" xr:uid="{00000000-0005-0000-0000-00001E890000}"/>
    <cellStyle name="Normal 5 3 2 2 3 3 2" xfId="33259" xr:uid="{00000000-0005-0000-0000-00001F890000}"/>
    <cellStyle name="Normal 5 3 2 2 3 4" xfId="23345" xr:uid="{00000000-0005-0000-0000-000020890000}"/>
    <cellStyle name="Normal 5 3 2 2 4" xfId="2223" xr:uid="{00000000-0005-0000-0000-000021890000}"/>
    <cellStyle name="Normal 5 3 2 2 4 2" xfId="7190" xr:uid="{00000000-0005-0000-0000-000022890000}"/>
    <cellStyle name="Normal 5 3 2 2 4 2 2" xfId="17104" xr:uid="{00000000-0005-0000-0000-000023890000}"/>
    <cellStyle name="Normal 5 3 2 2 4 2 2 2" xfId="36936" xr:uid="{00000000-0005-0000-0000-000024890000}"/>
    <cellStyle name="Normal 5 3 2 2 4 2 3" xfId="27022" xr:uid="{00000000-0005-0000-0000-000025890000}"/>
    <cellStyle name="Normal 5 3 2 2 4 3" xfId="12147" xr:uid="{00000000-0005-0000-0000-000026890000}"/>
    <cellStyle name="Normal 5 3 2 2 4 3 2" xfId="31979" xr:uid="{00000000-0005-0000-0000-000027890000}"/>
    <cellStyle name="Normal 5 3 2 2 4 4" xfId="22065" xr:uid="{00000000-0005-0000-0000-000028890000}"/>
    <cellStyle name="Normal 5 3 2 2 5" xfId="6468" xr:uid="{00000000-0005-0000-0000-000029890000}"/>
    <cellStyle name="Normal 5 3 2 2 5 2" xfId="16382" xr:uid="{00000000-0005-0000-0000-00002A890000}"/>
    <cellStyle name="Normal 5 3 2 2 5 2 2" xfId="36214" xr:uid="{00000000-0005-0000-0000-00002B890000}"/>
    <cellStyle name="Normal 5 3 2 2 5 3" xfId="26300" xr:uid="{00000000-0005-0000-0000-00002C890000}"/>
    <cellStyle name="Normal 5 3 2 2 6" xfId="11425" xr:uid="{00000000-0005-0000-0000-00002D890000}"/>
    <cellStyle name="Normal 5 3 2 2 6 2" xfId="31257" xr:uid="{00000000-0005-0000-0000-00002E890000}"/>
    <cellStyle name="Normal 5 3 2 2 7" xfId="21343" xr:uid="{00000000-0005-0000-0000-00002F890000}"/>
    <cellStyle name="Normal 5 3 2 3" xfId="1679" xr:uid="{00000000-0005-0000-0000-000030890000}"/>
    <cellStyle name="Normal 5 3 2 3 2" xfId="3692" xr:uid="{00000000-0005-0000-0000-000031890000}"/>
    <cellStyle name="Normal 5 3 2 3 2 2" xfId="8649" xr:uid="{00000000-0005-0000-0000-000032890000}"/>
    <cellStyle name="Normal 5 3 2 3 2 2 2" xfId="18563" xr:uid="{00000000-0005-0000-0000-000033890000}"/>
    <cellStyle name="Normal 5 3 2 3 2 2 2 2" xfId="38395" xr:uid="{00000000-0005-0000-0000-000034890000}"/>
    <cellStyle name="Normal 5 3 2 3 2 2 3" xfId="28481" xr:uid="{00000000-0005-0000-0000-000035890000}"/>
    <cellStyle name="Normal 5 3 2 3 2 3" xfId="13606" xr:uid="{00000000-0005-0000-0000-000036890000}"/>
    <cellStyle name="Normal 5 3 2 3 2 3 2" xfId="33438" xr:uid="{00000000-0005-0000-0000-000037890000}"/>
    <cellStyle name="Normal 5 3 2 3 2 4" xfId="23524" xr:uid="{00000000-0005-0000-0000-000038890000}"/>
    <cellStyle name="Normal 5 3 2 3 3" xfId="2402" xr:uid="{00000000-0005-0000-0000-000039890000}"/>
    <cellStyle name="Normal 5 3 2 3 3 2" xfId="7369" xr:uid="{00000000-0005-0000-0000-00003A890000}"/>
    <cellStyle name="Normal 5 3 2 3 3 2 2" xfId="17283" xr:uid="{00000000-0005-0000-0000-00003B890000}"/>
    <cellStyle name="Normal 5 3 2 3 3 2 2 2" xfId="37115" xr:uid="{00000000-0005-0000-0000-00003C890000}"/>
    <cellStyle name="Normal 5 3 2 3 3 2 3" xfId="27201" xr:uid="{00000000-0005-0000-0000-00003D890000}"/>
    <cellStyle name="Normal 5 3 2 3 3 3" xfId="12326" xr:uid="{00000000-0005-0000-0000-00003E890000}"/>
    <cellStyle name="Normal 5 3 2 3 3 3 2" xfId="32158" xr:uid="{00000000-0005-0000-0000-00003F890000}"/>
    <cellStyle name="Normal 5 3 2 3 3 4" xfId="22244" xr:uid="{00000000-0005-0000-0000-000040890000}"/>
    <cellStyle name="Normal 5 3 2 3 4" xfId="6647" xr:uid="{00000000-0005-0000-0000-000041890000}"/>
    <cellStyle name="Normal 5 3 2 3 4 2" xfId="16561" xr:uid="{00000000-0005-0000-0000-000042890000}"/>
    <cellStyle name="Normal 5 3 2 3 4 2 2" xfId="36393" xr:uid="{00000000-0005-0000-0000-000043890000}"/>
    <cellStyle name="Normal 5 3 2 3 4 3" xfId="26479" xr:uid="{00000000-0005-0000-0000-000044890000}"/>
    <cellStyle name="Normal 5 3 2 3 5" xfId="11604" xr:uid="{00000000-0005-0000-0000-000045890000}"/>
    <cellStyle name="Normal 5 3 2 3 5 2" xfId="31436" xr:uid="{00000000-0005-0000-0000-000046890000}"/>
    <cellStyle name="Normal 5 3 2 3 6" xfId="21522" xr:uid="{00000000-0005-0000-0000-000047890000}"/>
    <cellStyle name="Normal 5 3 2 4" xfId="3333" xr:uid="{00000000-0005-0000-0000-000048890000}"/>
    <cellStyle name="Normal 5 3 2 4 2" xfId="8290" xr:uid="{00000000-0005-0000-0000-000049890000}"/>
    <cellStyle name="Normal 5 3 2 4 2 2" xfId="18204" xr:uid="{00000000-0005-0000-0000-00004A890000}"/>
    <cellStyle name="Normal 5 3 2 4 2 2 2" xfId="38036" xr:uid="{00000000-0005-0000-0000-00004B890000}"/>
    <cellStyle name="Normal 5 3 2 4 2 3" xfId="28122" xr:uid="{00000000-0005-0000-0000-00004C890000}"/>
    <cellStyle name="Normal 5 3 2 4 3" xfId="13247" xr:uid="{00000000-0005-0000-0000-00004D890000}"/>
    <cellStyle name="Normal 5 3 2 4 3 2" xfId="33079" xr:uid="{00000000-0005-0000-0000-00004E890000}"/>
    <cellStyle name="Normal 5 3 2 4 4" xfId="23165" xr:uid="{00000000-0005-0000-0000-00004F890000}"/>
    <cellStyle name="Normal 5 3 2 5" xfId="2043" xr:uid="{00000000-0005-0000-0000-000050890000}"/>
    <cellStyle name="Normal 5 3 2 5 2" xfId="7010" xr:uid="{00000000-0005-0000-0000-000051890000}"/>
    <cellStyle name="Normal 5 3 2 5 2 2" xfId="16924" xr:uid="{00000000-0005-0000-0000-000052890000}"/>
    <cellStyle name="Normal 5 3 2 5 2 2 2" xfId="36756" xr:uid="{00000000-0005-0000-0000-000053890000}"/>
    <cellStyle name="Normal 5 3 2 5 2 3" xfId="26842" xr:uid="{00000000-0005-0000-0000-000054890000}"/>
    <cellStyle name="Normal 5 3 2 5 3" xfId="11967" xr:uid="{00000000-0005-0000-0000-000055890000}"/>
    <cellStyle name="Normal 5 3 2 5 3 2" xfId="31799" xr:uid="{00000000-0005-0000-0000-000056890000}"/>
    <cellStyle name="Normal 5 3 2 5 4" xfId="21885" xr:uid="{00000000-0005-0000-0000-000057890000}"/>
    <cellStyle name="Normal 5 3 2 6" xfId="6288" xr:uid="{00000000-0005-0000-0000-000058890000}"/>
    <cellStyle name="Normal 5 3 2 6 2" xfId="16202" xr:uid="{00000000-0005-0000-0000-000059890000}"/>
    <cellStyle name="Normal 5 3 2 6 2 2" xfId="36034" xr:uid="{00000000-0005-0000-0000-00005A890000}"/>
    <cellStyle name="Normal 5 3 2 6 3" xfId="26120" xr:uid="{00000000-0005-0000-0000-00005B890000}"/>
    <cellStyle name="Normal 5 3 2 7" xfId="11245" xr:uid="{00000000-0005-0000-0000-00005C890000}"/>
    <cellStyle name="Normal 5 3 2 7 2" xfId="31077" xr:uid="{00000000-0005-0000-0000-00005D890000}"/>
    <cellStyle name="Normal 5 3 2 8" xfId="21163" xr:uid="{00000000-0005-0000-0000-00005E890000}"/>
    <cellStyle name="Normal 5 3 3" xfId="1410" xr:uid="{00000000-0005-0000-0000-00005F890000}"/>
    <cellStyle name="Normal 5 3 3 2" xfId="1769" xr:uid="{00000000-0005-0000-0000-000060890000}"/>
    <cellStyle name="Normal 5 3 3 2 2" xfId="3782" xr:uid="{00000000-0005-0000-0000-000061890000}"/>
    <cellStyle name="Normal 5 3 3 2 2 2" xfId="8739" xr:uid="{00000000-0005-0000-0000-000062890000}"/>
    <cellStyle name="Normal 5 3 3 2 2 2 2" xfId="18653" xr:uid="{00000000-0005-0000-0000-000063890000}"/>
    <cellStyle name="Normal 5 3 3 2 2 2 2 2" xfId="38485" xr:uid="{00000000-0005-0000-0000-000064890000}"/>
    <cellStyle name="Normal 5 3 3 2 2 2 3" xfId="28571" xr:uid="{00000000-0005-0000-0000-000065890000}"/>
    <cellStyle name="Normal 5 3 3 2 2 3" xfId="13696" xr:uid="{00000000-0005-0000-0000-000066890000}"/>
    <cellStyle name="Normal 5 3 3 2 2 3 2" xfId="33528" xr:uid="{00000000-0005-0000-0000-000067890000}"/>
    <cellStyle name="Normal 5 3 3 2 2 4" xfId="23614" xr:uid="{00000000-0005-0000-0000-000068890000}"/>
    <cellStyle name="Normal 5 3 3 2 3" xfId="2492" xr:uid="{00000000-0005-0000-0000-000069890000}"/>
    <cellStyle name="Normal 5 3 3 2 3 2" xfId="7459" xr:uid="{00000000-0005-0000-0000-00006A890000}"/>
    <cellStyle name="Normal 5 3 3 2 3 2 2" xfId="17373" xr:uid="{00000000-0005-0000-0000-00006B890000}"/>
    <cellStyle name="Normal 5 3 3 2 3 2 2 2" xfId="37205" xr:uid="{00000000-0005-0000-0000-00006C890000}"/>
    <cellStyle name="Normal 5 3 3 2 3 2 3" xfId="27291" xr:uid="{00000000-0005-0000-0000-00006D890000}"/>
    <cellStyle name="Normal 5 3 3 2 3 3" xfId="12416" xr:uid="{00000000-0005-0000-0000-00006E890000}"/>
    <cellStyle name="Normal 5 3 3 2 3 3 2" xfId="32248" xr:uid="{00000000-0005-0000-0000-00006F890000}"/>
    <cellStyle name="Normal 5 3 3 2 3 4" xfId="22334" xr:uid="{00000000-0005-0000-0000-000070890000}"/>
    <cellStyle name="Normal 5 3 3 2 4" xfId="6737" xr:uid="{00000000-0005-0000-0000-000071890000}"/>
    <cellStyle name="Normal 5 3 3 2 4 2" xfId="16651" xr:uid="{00000000-0005-0000-0000-000072890000}"/>
    <cellStyle name="Normal 5 3 3 2 4 2 2" xfId="36483" xr:uid="{00000000-0005-0000-0000-000073890000}"/>
    <cellStyle name="Normal 5 3 3 2 4 3" xfId="26569" xr:uid="{00000000-0005-0000-0000-000074890000}"/>
    <cellStyle name="Normal 5 3 3 2 5" xfId="11694" xr:uid="{00000000-0005-0000-0000-000075890000}"/>
    <cellStyle name="Normal 5 3 3 2 5 2" xfId="31526" xr:uid="{00000000-0005-0000-0000-000076890000}"/>
    <cellStyle name="Normal 5 3 3 2 6" xfId="21612" xr:uid="{00000000-0005-0000-0000-000077890000}"/>
    <cellStyle name="Normal 5 3 3 3" xfId="3423" xr:uid="{00000000-0005-0000-0000-000078890000}"/>
    <cellStyle name="Normal 5 3 3 3 2" xfId="8380" xr:uid="{00000000-0005-0000-0000-000079890000}"/>
    <cellStyle name="Normal 5 3 3 3 2 2" xfId="18294" xr:uid="{00000000-0005-0000-0000-00007A890000}"/>
    <cellStyle name="Normal 5 3 3 3 2 2 2" xfId="38126" xr:uid="{00000000-0005-0000-0000-00007B890000}"/>
    <cellStyle name="Normal 5 3 3 3 2 3" xfId="28212" xr:uid="{00000000-0005-0000-0000-00007C890000}"/>
    <cellStyle name="Normal 5 3 3 3 3" xfId="13337" xr:uid="{00000000-0005-0000-0000-00007D890000}"/>
    <cellStyle name="Normal 5 3 3 3 3 2" xfId="33169" xr:uid="{00000000-0005-0000-0000-00007E890000}"/>
    <cellStyle name="Normal 5 3 3 3 4" xfId="23255" xr:uid="{00000000-0005-0000-0000-00007F890000}"/>
    <cellStyle name="Normal 5 3 3 4" xfId="2133" xr:uid="{00000000-0005-0000-0000-000080890000}"/>
    <cellStyle name="Normal 5 3 3 4 2" xfId="7100" xr:uid="{00000000-0005-0000-0000-000081890000}"/>
    <cellStyle name="Normal 5 3 3 4 2 2" xfId="17014" xr:uid="{00000000-0005-0000-0000-000082890000}"/>
    <cellStyle name="Normal 5 3 3 4 2 2 2" xfId="36846" xr:uid="{00000000-0005-0000-0000-000083890000}"/>
    <cellStyle name="Normal 5 3 3 4 2 3" xfId="26932" xr:uid="{00000000-0005-0000-0000-000084890000}"/>
    <cellStyle name="Normal 5 3 3 4 3" xfId="12057" xr:uid="{00000000-0005-0000-0000-000085890000}"/>
    <cellStyle name="Normal 5 3 3 4 3 2" xfId="31889" xr:uid="{00000000-0005-0000-0000-000086890000}"/>
    <cellStyle name="Normal 5 3 3 4 4" xfId="21975" xr:uid="{00000000-0005-0000-0000-000087890000}"/>
    <cellStyle name="Normal 5 3 3 5" xfId="6378" xr:uid="{00000000-0005-0000-0000-000088890000}"/>
    <cellStyle name="Normal 5 3 3 5 2" xfId="16292" xr:uid="{00000000-0005-0000-0000-000089890000}"/>
    <cellStyle name="Normal 5 3 3 5 2 2" xfId="36124" xr:uid="{00000000-0005-0000-0000-00008A890000}"/>
    <cellStyle name="Normal 5 3 3 5 3" xfId="26210" xr:uid="{00000000-0005-0000-0000-00008B890000}"/>
    <cellStyle name="Normal 5 3 3 6" xfId="11335" xr:uid="{00000000-0005-0000-0000-00008C890000}"/>
    <cellStyle name="Normal 5 3 3 6 2" xfId="31167" xr:uid="{00000000-0005-0000-0000-00008D890000}"/>
    <cellStyle name="Normal 5 3 3 7" xfId="21253" xr:uid="{00000000-0005-0000-0000-00008E890000}"/>
    <cellStyle name="Normal 5 3 4" xfId="1589" xr:uid="{00000000-0005-0000-0000-00008F890000}"/>
    <cellStyle name="Normal 5 3 4 2" xfId="3602" xr:uid="{00000000-0005-0000-0000-000090890000}"/>
    <cellStyle name="Normal 5 3 4 2 2" xfId="8559" xr:uid="{00000000-0005-0000-0000-000091890000}"/>
    <cellStyle name="Normal 5 3 4 2 2 2" xfId="18473" xr:uid="{00000000-0005-0000-0000-000092890000}"/>
    <cellStyle name="Normal 5 3 4 2 2 2 2" xfId="38305" xr:uid="{00000000-0005-0000-0000-000093890000}"/>
    <cellStyle name="Normal 5 3 4 2 2 3" xfId="28391" xr:uid="{00000000-0005-0000-0000-000094890000}"/>
    <cellStyle name="Normal 5 3 4 2 3" xfId="13516" xr:uid="{00000000-0005-0000-0000-000095890000}"/>
    <cellStyle name="Normal 5 3 4 2 3 2" xfId="33348" xr:uid="{00000000-0005-0000-0000-000096890000}"/>
    <cellStyle name="Normal 5 3 4 2 4" xfId="23434" xr:uid="{00000000-0005-0000-0000-000097890000}"/>
    <cellStyle name="Normal 5 3 4 3" xfId="2312" xr:uid="{00000000-0005-0000-0000-000098890000}"/>
    <cellStyle name="Normal 5 3 4 3 2" xfId="7279" xr:uid="{00000000-0005-0000-0000-000099890000}"/>
    <cellStyle name="Normal 5 3 4 3 2 2" xfId="17193" xr:uid="{00000000-0005-0000-0000-00009A890000}"/>
    <cellStyle name="Normal 5 3 4 3 2 2 2" xfId="37025" xr:uid="{00000000-0005-0000-0000-00009B890000}"/>
    <cellStyle name="Normal 5 3 4 3 2 3" xfId="27111" xr:uid="{00000000-0005-0000-0000-00009C890000}"/>
    <cellStyle name="Normal 5 3 4 3 3" xfId="12236" xr:uid="{00000000-0005-0000-0000-00009D890000}"/>
    <cellStyle name="Normal 5 3 4 3 3 2" xfId="32068" xr:uid="{00000000-0005-0000-0000-00009E890000}"/>
    <cellStyle name="Normal 5 3 4 3 4" xfId="22154" xr:uid="{00000000-0005-0000-0000-00009F890000}"/>
    <cellStyle name="Normal 5 3 4 4" xfId="6557" xr:uid="{00000000-0005-0000-0000-0000A0890000}"/>
    <cellStyle name="Normal 5 3 4 4 2" xfId="16471" xr:uid="{00000000-0005-0000-0000-0000A1890000}"/>
    <cellStyle name="Normal 5 3 4 4 2 2" xfId="36303" xr:uid="{00000000-0005-0000-0000-0000A2890000}"/>
    <cellStyle name="Normal 5 3 4 4 3" xfId="26389" xr:uid="{00000000-0005-0000-0000-0000A3890000}"/>
    <cellStyle name="Normal 5 3 4 5" xfId="11514" xr:uid="{00000000-0005-0000-0000-0000A4890000}"/>
    <cellStyle name="Normal 5 3 4 5 2" xfId="31346" xr:uid="{00000000-0005-0000-0000-0000A5890000}"/>
    <cellStyle name="Normal 5 3 4 6" xfId="21432" xr:uid="{00000000-0005-0000-0000-0000A6890000}"/>
    <cellStyle name="Normal 5 3 5" xfId="3243" xr:uid="{00000000-0005-0000-0000-0000A7890000}"/>
    <cellStyle name="Normal 5 3 5 2" xfId="8200" xr:uid="{00000000-0005-0000-0000-0000A8890000}"/>
    <cellStyle name="Normal 5 3 5 2 2" xfId="18114" xr:uid="{00000000-0005-0000-0000-0000A9890000}"/>
    <cellStyle name="Normal 5 3 5 2 2 2" xfId="37946" xr:uid="{00000000-0005-0000-0000-0000AA890000}"/>
    <cellStyle name="Normal 5 3 5 2 3" xfId="28032" xr:uid="{00000000-0005-0000-0000-0000AB890000}"/>
    <cellStyle name="Normal 5 3 5 3" xfId="13157" xr:uid="{00000000-0005-0000-0000-0000AC890000}"/>
    <cellStyle name="Normal 5 3 5 3 2" xfId="32989" xr:uid="{00000000-0005-0000-0000-0000AD890000}"/>
    <cellStyle name="Normal 5 3 5 4" xfId="23075" xr:uid="{00000000-0005-0000-0000-0000AE890000}"/>
    <cellStyle name="Normal 5 3 6" xfId="1953" xr:uid="{00000000-0005-0000-0000-0000AF890000}"/>
    <cellStyle name="Normal 5 3 6 2" xfId="6920" xr:uid="{00000000-0005-0000-0000-0000B0890000}"/>
    <cellStyle name="Normal 5 3 6 2 2" xfId="16834" xr:uid="{00000000-0005-0000-0000-0000B1890000}"/>
    <cellStyle name="Normal 5 3 6 2 2 2" xfId="36666" xr:uid="{00000000-0005-0000-0000-0000B2890000}"/>
    <cellStyle name="Normal 5 3 6 2 3" xfId="26752" xr:uid="{00000000-0005-0000-0000-0000B3890000}"/>
    <cellStyle name="Normal 5 3 6 3" xfId="11877" xr:uid="{00000000-0005-0000-0000-0000B4890000}"/>
    <cellStyle name="Normal 5 3 6 3 2" xfId="31709" xr:uid="{00000000-0005-0000-0000-0000B5890000}"/>
    <cellStyle name="Normal 5 3 6 4" xfId="21795" xr:uid="{00000000-0005-0000-0000-0000B6890000}"/>
    <cellStyle name="Normal 5 3 7" xfId="6198" xr:uid="{00000000-0005-0000-0000-0000B7890000}"/>
    <cellStyle name="Normal 5 3 7 2" xfId="16112" xr:uid="{00000000-0005-0000-0000-0000B8890000}"/>
    <cellStyle name="Normal 5 3 7 2 2" xfId="35944" xr:uid="{00000000-0005-0000-0000-0000B9890000}"/>
    <cellStyle name="Normal 5 3 7 3" xfId="26030" xr:uid="{00000000-0005-0000-0000-0000BA890000}"/>
    <cellStyle name="Normal 5 3 8" xfId="11155" xr:uid="{00000000-0005-0000-0000-0000BB890000}"/>
    <cellStyle name="Normal 5 3 8 2" xfId="30987" xr:uid="{00000000-0005-0000-0000-0000BC890000}"/>
    <cellStyle name="Normal 5 3 9" xfId="21073" xr:uid="{00000000-0005-0000-0000-0000BD890000}"/>
    <cellStyle name="Normal 5 4" xfId="1260" xr:uid="{00000000-0005-0000-0000-0000BE890000}"/>
    <cellStyle name="Normal 5 4 2" xfId="1350" xr:uid="{00000000-0005-0000-0000-0000BF890000}"/>
    <cellStyle name="Normal 5 4 2 2" xfId="1530" xr:uid="{00000000-0005-0000-0000-0000C0890000}"/>
    <cellStyle name="Normal 5 4 2 2 2" xfId="1889" xr:uid="{00000000-0005-0000-0000-0000C1890000}"/>
    <cellStyle name="Normal 5 4 2 2 2 2" xfId="3902" xr:uid="{00000000-0005-0000-0000-0000C2890000}"/>
    <cellStyle name="Normal 5 4 2 2 2 2 2" xfId="8859" xr:uid="{00000000-0005-0000-0000-0000C3890000}"/>
    <cellStyle name="Normal 5 4 2 2 2 2 2 2" xfId="18773" xr:uid="{00000000-0005-0000-0000-0000C4890000}"/>
    <cellStyle name="Normal 5 4 2 2 2 2 2 2 2" xfId="38605" xr:uid="{00000000-0005-0000-0000-0000C5890000}"/>
    <cellStyle name="Normal 5 4 2 2 2 2 2 3" xfId="28691" xr:uid="{00000000-0005-0000-0000-0000C6890000}"/>
    <cellStyle name="Normal 5 4 2 2 2 2 3" xfId="13816" xr:uid="{00000000-0005-0000-0000-0000C7890000}"/>
    <cellStyle name="Normal 5 4 2 2 2 2 3 2" xfId="33648" xr:uid="{00000000-0005-0000-0000-0000C8890000}"/>
    <cellStyle name="Normal 5 4 2 2 2 2 4" xfId="23734" xr:uid="{00000000-0005-0000-0000-0000C9890000}"/>
    <cellStyle name="Normal 5 4 2 2 2 3" xfId="2612" xr:uid="{00000000-0005-0000-0000-0000CA890000}"/>
    <cellStyle name="Normal 5 4 2 2 2 3 2" xfId="7579" xr:uid="{00000000-0005-0000-0000-0000CB890000}"/>
    <cellStyle name="Normal 5 4 2 2 2 3 2 2" xfId="17493" xr:uid="{00000000-0005-0000-0000-0000CC890000}"/>
    <cellStyle name="Normal 5 4 2 2 2 3 2 2 2" xfId="37325" xr:uid="{00000000-0005-0000-0000-0000CD890000}"/>
    <cellStyle name="Normal 5 4 2 2 2 3 2 3" xfId="27411" xr:uid="{00000000-0005-0000-0000-0000CE890000}"/>
    <cellStyle name="Normal 5 4 2 2 2 3 3" xfId="12536" xr:uid="{00000000-0005-0000-0000-0000CF890000}"/>
    <cellStyle name="Normal 5 4 2 2 2 3 3 2" xfId="32368" xr:uid="{00000000-0005-0000-0000-0000D0890000}"/>
    <cellStyle name="Normal 5 4 2 2 2 3 4" xfId="22454" xr:uid="{00000000-0005-0000-0000-0000D1890000}"/>
    <cellStyle name="Normal 5 4 2 2 2 4" xfId="6857" xr:uid="{00000000-0005-0000-0000-0000D2890000}"/>
    <cellStyle name="Normal 5 4 2 2 2 4 2" xfId="16771" xr:uid="{00000000-0005-0000-0000-0000D3890000}"/>
    <cellStyle name="Normal 5 4 2 2 2 4 2 2" xfId="36603" xr:uid="{00000000-0005-0000-0000-0000D4890000}"/>
    <cellStyle name="Normal 5 4 2 2 2 4 3" xfId="26689" xr:uid="{00000000-0005-0000-0000-0000D5890000}"/>
    <cellStyle name="Normal 5 4 2 2 2 5" xfId="11814" xr:uid="{00000000-0005-0000-0000-0000D6890000}"/>
    <cellStyle name="Normal 5 4 2 2 2 5 2" xfId="31646" xr:uid="{00000000-0005-0000-0000-0000D7890000}"/>
    <cellStyle name="Normal 5 4 2 2 2 6" xfId="21732" xr:uid="{00000000-0005-0000-0000-0000D8890000}"/>
    <cellStyle name="Normal 5 4 2 2 3" xfId="3543" xr:uid="{00000000-0005-0000-0000-0000D9890000}"/>
    <cellStyle name="Normal 5 4 2 2 3 2" xfId="8500" xr:uid="{00000000-0005-0000-0000-0000DA890000}"/>
    <cellStyle name="Normal 5 4 2 2 3 2 2" xfId="18414" xr:uid="{00000000-0005-0000-0000-0000DB890000}"/>
    <cellStyle name="Normal 5 4 2 2 3 2 2 2" xfId="38246" xr:uid="{00000000-0005-0000-0000-0000DC890000}"/>
    <cellStyle name="Normal 5 4 2 2 3 2 3" xfId="28332" xr:uid="{00000000-0005-0000-0000-0000DD890000}"/>
    <cellStyle name="Normal 5 4 2 2 3 3" xfId="13457" xr:uid="{00000000-0005-0000-0000-0000DE890000}"/>
    <cellStyle name="Normal 5 4 2 2 3 3 2" xfId="33289" xr:uid="{00000000-0005-0000-0000-0000DF890000}"/>
    <cellStyle name="Normal 5 4 2 2 3 4" xfId="23375" xr:uid="{00000000-0005-0000-0000-0000E0890000}"/>
    <cellStyle name="Normal 5 4 2 2 4" xfId="2253" xr:uid="{00000000-0005-0000-0000-0000E1890000}"/>
    <cellStyle name="Normal 5 4 2 2 4 2" xfId="7220" xr:uid="{00000000-0005-0000-0000-0000E2890000}"/>
    <cellStyle name="Normal 5 4 2 2 4 2 2" xfId="17134" xr:uid="{00000000-0005-0000-0000-0000E3890000}"/>
    <cellStyle name="Normal 5 4 2 2 4 2 2 2" xfId="36966" xr:uid="{00000000-0005-0000-0000-0000E4890000}"/>
    <cellStyle name="Normal 5 4 2 2 4 2 3" xfId="27052" xr:uid="{00000000-0005-0000-0000-0000E5890000}"/>
    <cellStyle name="Normal 5 4 2 2 4 3" xfId="12177" xr:uid="{00000000-0005-0000-0000-0000E6890000}"/>
    <cellStyle name="Normal 5 4 2 2 4 3 2" xfId="32009" xr:uid="{00000000-0005-0000-0000-0000E7890000}"/>
    <cellStyle name="Normal 5 4 2 2 4 4" xfId="22095" xr:uid="{00000000-0005-0000-0000-0000E8890000}"/>
    <cellStyle name="Normal 5 4 2 2 5" xfId="6498" xr:uid="{00000000-0005-0000-0000-0000E9890000}"/>
    <cellStyle name="Normal 5 4 2 2 5 2" xfId="16412" xr:uid="{00000000-0005-0000-0000-0000EA890000}"/>
    <cellStyle name="Normal 5 4 2 2 5 2 2" xfId="36244" xr:uid="{00000000-0005-0000-0000-0000EB890000}"/>
    <cellStyle name="Normal 5 4 2 2 5 3" xfId="26330" xr:uid="{00000000-0005-0000-0000-0000EC890000}"/>
    <cellStyle name="Normal 5 4 2 2 6" xfId="11455" xr:uid="{00000000-0005-0000-0000-0000ED890000}"/>
    <cellStyle name="Normal 5 4 2 2 6 2" xfId="31287" xr:uid="{00000000-0005-0000-0000-0000EE890000}"/>
    <cellStyle name="Normal 5 4 2 2 7" xfId="21373" xr:uid="{00000000-0005-0000-0000-0000EF890000}"/>
    <cellStyle name="Normal 5 4 2 3" xfId="1709" xr:uid="{00000000-0005-0000-0000-0000F0890000}"/>
    <cellStyle name="Normal 5 4 2 3 2" xfId="3722" xr:uid="{00000000-0005-0000-0000-0000F1890000}"/>
    <cellStyle name="Normal 5 4 2 3 2 2" xfId="8679" xr:uid="{00000000-0005-0000-0000-0000F2890000}"/>
    <cellStyle name="Normal 5 4 2 3 2 2 2" xfId="18593" xr:uid="{00000000-0005-0000-0000-0000F3890000}"/>
    <cellStyle name="Normal 5 4 2 3 2 2 2 2" xfId="38425" xr:uid="{00000000-0005-0000-0000-0000F4890000}"/>
    <cellStyle name="Normal 5 4 2 3 2 2 3" xfId="28511" xr:uid="{00000000-0005-0000-0000-0000F5890000}"/>
    <cellStyle name="Normal 5 4 2 3 2 3" xfId="13636" xr:uid="{00000000-0005-0000-0000-0000F6890000}"/>
    <cellStyle name="Normal 5 4 2 3 2 3 2" xfId="33468" xr:uid="{00000000-0005-0000-0000-0000F7890000}"/>
    <cellStyle name="Normal 5 4 2 3 2 4" xfId="23554" xr:uid="{00000000-0005-0000-0000-0000F8890000}"/>
    <cellStyle name="Normal 5 4 2 3 3" xfId="2432" xr:uid="{00000000-0005-0000-0000-0000F9890000}"/>
    <cellStyle name="Normal 5 4 2 3 3 2" xfId="7399" xr:uid="{00000000-0005-0000-0000-0000FA890000}"/>
    <cellStyle name="Normal 5 4 2 3 3 2 2" xfId="17313" xr:uid="{00000000-0005-0000-0000-0000FB890000}"/>
    <cellStyle name="Normal 5 4 2 3 3 2 2 2" xfId="37145" xr:uid="{00000000-0005-0000-0000-0000FC890000}"/>
    <cellStyle name="Normal 5 4 2 3 3 2 3" xfId="27231" xr:uid="{00000000-0005-0000-0000-0000FD890000}"/>
    <cellStyle name="Normal 5 4 2 3 3 3" xfId="12356" xr:uid="{00000000-0005-0000-0000-0000FE890000}"/>
    <cellStyle name="Normal 5 4 2 3 3 3 2" xfId="32188" xr:uid="{00000000-0005-0000-0000-0000FF890000}"/>
    <cellStyle name="Normal 5 4 2 3 3 4" xfId="22274" xr:uid="{00000000-0005-0000-0000-0000008A0000}"/>
    <cellStyle name="Normal 5 4 2 3 4" xfId="6677" xr:uid="{00000000-0005-0000-0000-0000018A0000}"/>
    <cellStyle name="Normal 5 4 2 3 4 2" xfId="16591" xr:uid="{00000000-0005-0000-0000-0000028A0000}"/>
    <cellStyle name="Normal 5 4 2 3 4 2 2" xfId="36423" xr:uid="{00000000-0005-0000-0000-0000038A0000}"/>
    <cellStyle name="Normal 5 4 2 3 4 3" xfId="26509" xr:uid="{00000000-0005-0000-0000-0000048A0000}"/>
    <cellStyle name="Normal 5 4 2 3 5" xfId="11634" xr:uid="{00000000-0005-0000-0000-0000058A0000}"/>
    <cellStyle name="Normal 5 4 2 3 5 2" xfId="31466" xr:uid="{00000000-0005-0000-0000-0000068A0000}"/>
    <cellStyle name="Normal 5 4 2 3 6" xfId="21552" xr:uid="{00000000-0005-0000-0000-0000078A0000}"/>
    <cellStyle name="Normal 5 4 2 4" xfId="3363" xr:uid="{00000000-0005-0000-0000-0000088A0000}"/>
    <cellStyle name="Normal 5 4 2 4 2" xfId="8320" xr:uid="{00000000-0005-0000-0000-0000098A0000}"/>
    <cellStyle name="Normal 5 4 2 4 2 2" xfId="18234" xr:uid="{00000000-0005-0000-0000-00000A8A0000}"/>
    <cellStyle name="Normal 5 4 2 4 2 2 2" xfId="38066" xr:uid="{00000000-0005-0000-0000-00000B8A0000}"/>
    <cellStyle name="Normal 5 4 2 4 2 3" xfId="28152" xr:uid="{00000000-0005-0000-0000-00000C8A0000}"/>
    <cellStyle name="Normal 5 4 2 4 3" xfId="13277" xr:uid="{00000000-0005-0000-0000-00000D8A0000}"/>
    <cellStyle name="Normal 5 4 2 4 3 2" xfId="33109" xr:uid="{00000000-0005-0000-0000-00000E8A0000}"/>
    <cellStyle name="Normal 5 4 2 4 4" xfId="23195" xr:uid="{00000000-0005-0000-0000-00000F8A0000}"/>
    <cellStyle name="Normal 5 4 2 5" xfId="2073" xr:uid="{00000000-0005-0000-0000-0000108A0000}"/>
    <cellStyle name="Normal 5 4 2 5 2" xfId="7040" xr:uid="{00000000-0005-0000-0000-0000118A0000}"/>
    <cellStyle name="Normal 5 4 2 5 2 2" xfId="16954" xr:uid="{00000000-0005-0000-0000-0000128A0000}"/>
    <cellStyle name="Normal 5 4 2 5 2 2 2" xfId="36786" xr:uid="{00000000-0005-0000-0000-0000138A0000}"/>
    <cellStyle name="Normal 5 4 2 5 2 3" xfId="26872" xr:uid="{00000000-0005-0000-0000-0000148A0000}"/>
    <cellStyle name="Normal 5 4 2 5 3" xfId="11997" xr:uid="{00000000-0005-0000-0000-0000158A0000}"/>
    <cellStyle name="Normal 5 4 2 5 3 2" xfId="31829" xr:uid="{00000000-0005-0000-0000-0000168A0000}"/>
    <cellStyle name="Normal 5 4 2 5 4" xfId="21915" xr:uid="{00000000-0005-0000-0000-0000178A0000}"/>
    <cellStyle name="Normal 5 4 2 6" xfId="6318" xr:uid="{00000000-0005-0000-0000-0000188A0000}"/>
    <cellStyle name="Normal 5 4 2 6 2" xfId="16232" xr:uid="{00000000-0005-0000-0000-0000198A0000}"/>
    <cellStyle name="Normal 5 4 2 6 2 2" xfId="36064" xr:uid="{00000000-0005-0000-0000-00001A8A0000}"/>
    <cellStyle name="Normal 5 4 2 6 3" xfId="26150" xr:uid="{00000000-0005-0000-0000-00001B8A0000}"/>
    <cellStyle name="Normal 5 4 2 7" xfId="11275" xr:uid="{00000000-0005-0000-0000-00001C8A0000}"/>
    <cellStyle name="Normal 5 4 2 7 2" xfId="31107" xr:uid="{00000000-0005-0000-0000-00001D8A0000}"/>
    <cellStyle name="Normal 5 4 2 8" xfId="21193" xr:uid="{00000000-0005-0000-0000-00001E8A0000}"/>
    <cellStyle name="Normal 5 4 3" xfId="1440" xr:uid="{00000000-0005-0000-0000-00001F8A0000}"/>
    <cellStyle name="Normal 5 4 3 2" xfId="1799" xr:uid="{00000000-0005-0000-0000-0000208A0000}"/>
    <cellStyle name="Normal 5 4 3 2 2" xfId="3812" xr:uid="{00000000-0005-0000-0000-0000218A0000}"/>
    <cellStyle name="Normal 5 4 3 2 2 2" xfId="8769" xr:uid="{00000000-0005-0000-0000-0000228A0000}"/>
    <cellStyle name="Normal 5 4 3 2 2 2 2" xfId="18683" xr:uid="{00000000-0005-0000-0000-0000238A0000}"/>
    <cellStyle name="Normal 5 4 3 2 2 2 2 2" xfId="38515" xr:uid="{00000000-0005-0000-0000-0000248A0000}"/>
    <cellStyle name="Normal 5 4 3 2 2 2 3" xfId="28601" xr:uid="{00000000-0005-0000-0000-0000258A0000}"/>
    <cellStyle name="Normal 5 4 3 2 2 3" xfId="13726" xr:uid="{00000000-0005-0000-0000-0000268A0000}"/>
    <cellStyle name="Normal 5 4 3 2 2 3 2" xfId="33558" xr:uid="{00000000-0005-0000-0000-0000278A0000}"/>
    <cellStyle name="Normal 5 4 3 2 2 4" xfId="23644" xr:uid="{00000000-0005-0000-0000-0000288A0000}"/>
    <cellStyle name="Normal 5 4 3 2 3" xfId="2522" xr:uid="{00000000-0005-0000-0000-0000298A0000}"/>
    <cellStyle name="Normal 5 4 3 2 3 2" xfId="7489" xr:uid="{00000000-0005-0000-0000-00002A8A0000}"/>
    <cellStyle name="Normal 5 4 3 2 3 2 2" xfId="17403" xr:uid="{00000000-0005-0000-0000-00002B8A0000}"/>
    <cellStyle name="Normal 5 4 3 2 3 2 2 2" xfId="37235" xr:uid="{00000000-0005-0000-0000-00002C8A0000}"/>
    <cellStyle name="Normal 5 4 3 2 3 2 3" xfId="27321" xr:uid="{00000000-0005-0000-0000-00002D8A0000}"/>
    <cellStyle name="Normal 5 4 3 2 3 3" xfId="12446" xr:uid="{00000000-0005-0000-0000-00002E8A0000}"/>
    <cellStyle name="Normal 5 4 3 2 3 3 2" xfId="32278" xr:uid="{00000000-0005-0000-0000-00002F8A0000}"/>
    <cellStyle name="Normal 5 4 3 2 3 4" xfId="22364" xr:uid="{00000000-0005-0000-0000-0000308A0000}"/>
    <cellStyle name="Normal 5 4 3 2 4" xfId="6767" xr:uid="{00000000-0005-0000-0000-0000318A0000}"/>
    <cellStyle name="Normal 5 4 3 2 4 2" xfId="16681" xr:uid="{00000000-0005-0000-0000-0000328A0000}"/>
    <cellStyle name="Normal 5 4 3 2 4 2 2" xfId="36513" xr:uid="{00000000-0005-0000-0000-0000338A0000}"/>
    <cellStyle name="Normal 5 4 3 2 4 3" xfId="26599" xr:uid="{00000000-0005-0000-0000-0000348A0000}"/>
    <cellStyle name="Normal 5 4 3 2 5" xfId="11724" xr:uid="{00000000-0005-0000-0000-0000358A0000}"/>
    <cellStyle name="Normal 5 4 3 2 5 2" xfId="31556" xr:uid="{00000000-0005-0000-0000-0000368A0000}"/>
    <cellStyle name="Normal 5 4 3 2 6" xfId="21642" xr:uid="{00000000-0005-0000-0000-0000378A0000}"/>
    <cellStyle name="Normal 5 4 3 3" xfId="3453" xr:uid="{00000000-0005-0000-0000-0000388A0000}"/>
    <cellStyle name="Normal 5 4 3 3 2" xfId="8410" xr:uid="{00000000-0005-0000-0000-0000398A0000}"/>
    <cellStyle name="Normal 5 4 3 3 2 2" xfId="18324" xr:uid="{00000000-0005-0000-0000-00003A8A0000}"/>
    <cellStyle name="Normal 5 4 3 3 2 2 2" xfId="38156" xr:uid="{00000000-0005-0000-0000-00003B8A0000}"/>
    <cellStyle name="Normal 5 4 3 3 2 3" xfId="28242" xr:uid="{00000000-0005-0000-0000-00003C8A0000}"/>
    <cellStyle name="Normal 5 4 3 3 3" xfId="13367" xr:uid="{00000000-0005-0000-0000-00003D8A0000}"/>
    <cellStyle name="Normal 5 4 3 3 3 2" xfId="33199" xr:uid="{00000000-0005-0000-0000-00003E8A0000}"/>
    <cellStyle name="Normal 5 4 3 3 4" xfId="23285" xr:uid="{00000000-0005-0000-0000-00003F8A0000}"/>
    <cellStyle name="Normal 5 4 3 4" xfId="2163" xr:uid="{00000000-0005-0000-0000-0000408A0000}"/>
    <cellStyle name="Normal 5 4 3 4 2" xfId="7130" xr:uid="{00000000-0005-0000-0000-0000418A0000}"/>
    <cellStyle name="Normal 5 4 3 4 2 2" xfId="17044" xr:uid="{00000000-0005-0000-0000-0000428A0000}"/>
    <cellStyle name="Normal 5 4 3 4 2 2 2" xfId="36876" xr:uid="{00000000-0005-0000-0000-0000438A0000}"/>
    <cellStyle name="Normal 5 4 3 4 2 3" xfId="26962" xr:uid="{00000000-0005-0000-0000-0000448A0000}"/>
    <cellStyle name="Normal 5 4 3 4 3" xfId="12087" xr:uid="{00000000-0005-0000-0000-0000458A0000}"/>
    <cellStyle name="Normal 5 4 3 4 3 2" xfId="31919" xr:uid="{00000000-0005-0000-0000-0000468A0000}"/>
    <cellStyle name="Normal 5 4 3 4 4" xfId="22005" xr:uid="{00000000-0005-0000-0000-0000478A0000}"/>
    <cellStyle name="Normal 5 4 3 5" xfId="6408" xr:uid="{00000000-0005-0000-0000-0000488A0000}"/>
    <cellStyle name="Normal 5 4 3 5 2" xfId="16322" xr:uid="{00000000-0005-0000-0000-0000498A0000}"/>
    <cellStyle name="Normal 5 4 3 5 2 2" xfId="36154" xr:uid="{00000000-0005-0000-0000-00004A8A0000}"/>
    <cellStyle name="Normal 5 4 3 5 3" xfId="26240" xr:uid="{00000000-0005-0000-0000-00004B8A0000}"/>
    <cellStyle name="Normal 5 4 3 6" xfId="11365" xr:uid="{00000000-0005-0000-0000-00004C8A0000}"/>
    <cellStyle name="Normal 5 4 3 6 2" xfId="31197" xr:uid="{00000000-0005-0000-0000-00004D8A0000}"/>
    <cellStyle name="Normal 5 4 3 7" xfId="21283" xr:uid="{00000000-0005-0000-0000-00004E8A0000}"/>
    <cellStyle name="Normal 5 4 4" xfId="1619" xr:uid="{00000000-0005-0000-0000-00004F8A0000}"/>
    <cellStyle name="Normal 5 4 4 2" xfId="3632" xr:uid="{00000000-0005-0000-0000-0000508A0000}"/>
    <cellStyle name="Normal 5 4 4 2 2" xfId="8589" xr:uid="{00000000-0005-0000-0000-0000518A0000}"/>
    <cellStyle name="Normal 5 4 4 2 2 2" xfId="18503" xr:uid="{00000000-0005-0000-0000-0000528A0000}"/>
    <cellStyle name="Normal 5 4 4 2 2 2 2" xfId="38335" xr:uid="{00000000-0005-0000-0000-0000538A0000}"/>
    <cellStyle name="Normal 5 4 4 2 2 3" xfId="28421" xr:uid="{00000000-0005-0000-0000-0000548A0000}"/>
    <cellStyle name="Normal 5 4 4 2 3" xfId="13546" xr:uid="{00000000-0005-0000-0000-0000558A0000}"/>
    <cellStyle name="Normal 5 4 4 2 3 2" xfId="33378" xr:uid="{00000000-0005-0000-0000-0000568A0000}"/>
    <cellStyle name="Normal 5 4 4 2 4" xfId="23464" xr:uid="{00000000-0005-0000-0000-0000578A0000}"/>
    <cellStyle name="Normal 5 4 4 3" xfId="2342" xr:uid="{00000000-0005-0000-0000-0000588A0000}"/>
    <cellStyle name="Normal 5 4 4 3 2" xfId="7309" xr:uid="{00000000-0005-0000-0000-0000598A0000}"/>
    <cellStyle name="Normal 5 4 4 3 2 2" xfId="17223" xr:uid="{00000000-0005-0000-0000-00005A8A0000}"/>
    <cellStyle name="Normal 5 4 4 3 2 2 2" xfId="37055" xr:uid="{00000000-0005-0000-0000-00005B8A0000}"/>
    <cellStyle name="Normal 5 4 4 3 2 3" xfId="27141" xr:uid="{00000000-0005-0000-0000-00005C8A0000}"/>
    <cellStyle name="Normal 5 4 4 3 3" xfId="12266" xr:uid="{00000000-0005-0000-0000-00005D8A0000}"/>
    <cellStyle name="Normal 5 4 4 3 3 2" xfId="32098" xr:uid="{00000000-0005-0000-0000-00005E8A0000}"/>
    <cellStyle name="Normal 5 4 4 3 4" xfId="22184" xr:uid="{00000000-0005-0000-0000-00005F8A0000}"/>
    <cellStyle name="Normal 5 4 4 4" xfId="6587" xr:uid="{00000000-0005-0000-0000-0000608A0000}"/>
    <cellStyle name="Normal 5 4 4 4 2" xfId="16501" xr:uid="{00000000-0005-0000-0000-0000618A0000}"/>
    <cellStyle name="Normal 5 4 4 4 2 2" xfId="36333" xr:uid="{00000000-0005-0000-0000-0000628A0000}"/>
    <cellStyle name="Normal 5 4 4 4 3" xfId="26419" xr:uid="{00000000-0005-0000-0000-0000638A0000}"/>
    <cellStyle name="Normal 5 4 4 5" xfId="11544" xr:uid="{00000000-0005-0000-0000-0000648A0000}"/>
    <cellStyle name="Normal 5 4 4 5 2" xfId="31376" xr:uid="{00000000-0005-0000-0000-0000658A0000}"/>
    <cellStyle name="Normal 5 4 4 6" xfId="21462" xr:uid="{00000000-0005-0000-0000-0000668A0000}"/>
    <cellStyle name="Normal 5 4 5" xfId="3273" xr:uid="{00000000-0005-0000-0000-0000678A0000}"/>
    <cellStyle name="Normal 5 4 5 2" xfId="8230" xr:uid="{00000000-0005-0000-0000-0000688A0000}"/>
    <cellStyle name="Normal 5 4 5 2 2" xfId="18144" xr:uid="{00000000-0005-0000-0000-0000698A0000}"/>
    <cellStyle name="Normal 5 4 5 2 2 2" xfId="37976" xr:uid="{00000000-0005-0000-0000-00006A8A0000}"/>
    <cellStyle name="Normal 5 4 5 2 3" xfId="28062" xr:uid="{00000000-0005-0000-0000-00006B8A0000}"/>
    <cellStyle name="Normal 5 4 5 3" xfId="13187" xr:uid="{00000000-0005-0000-0000-00006C8A0000}"/>
    <cellStyle name="Normal 5 4 5 3 2" xfId="33019" xr:uid="{00000000-0005-0000-0000-00006D8A0000}"/>
    <cellStyle name="Normal 5 4 5 4" xfId="23105" xr:uid="{00000000-0005-0000-0000-00006E8A0000}"/>
    <cellStyle name="Normal 5 4 6" xfId="1983" xr:uid="{00000000-0005-0000-0000-00006F8A0000}"/>
    <cellStyle name="Normal 5 4 6 2" xfId="6950" xr:uid="{00000000-0005-0000-0000-0000708A0000}"/>
    <cellStyle name="Normal 5 4 6 2 2" xfId="16864" xr:uid="{00000000-0005-0000-0000-0000718A0000}"/>
    <cellStyle name="Normal 5 4 6 2 2 2" xfId="36696" xr:uid="{00000000-0005-0000-0000-0000728A0000}"/>
    <cellStyle name="Normal 5 4 6 2 3" xfId="26782" xr:uid="{00000000-0005-0000-0000-0000738A0000}"/>
    <cellStyle name="Normal 5 4 6 3" xfId="11907" xr:uid="{00000000-0005-0000-0000-0000748A0000}"/>
    <cellStyle name="Normal 5 4 6 3 2" xfId="31739" xr:uid="{00000000-0005-0000-0000-0000758A0000}"/>
    <cellStyle name="Normal 5 4 6 4" xfId="21825" xr:uid="{00000000-0005-0000-0000-0000768A0000}"/>
    <cellStyle name="Normal 5 4 7" xfId="6228" xr:uid="{00000000-0005-0000-0000-0000778A0000}"/>
    <cellStyle name="Normal 5 4 7 2" xfId="16142" xr:uid="{00000000-0005-0000-0000-0000788A0000}"/>
    <cellStyle name="Normal 5 4 7 2 2" xfId="35974" xr:uid="{00000000-0005-0000-0000-0000798A0000}"/>
    <cellStyle name="Normal 5 4 7 3" xfId="26060" xr:uid="{00000000-0005-0000-0000-00007A8A0000}"/>
    <cellStyle name="Normal 5 4 8" xfId="11185" xr:uid="{00000000-0005-0000-0000-00007B8A0000}"/>
    <cellStyle name="Normal 5 4 8 2" xfId="31017" xr:uid="{00000000-0005-0000-0000-00007C8A0000}"/>
    <cellStyle name="Normal 5 4 9" xfId="21103" xr:uid="{00000000-0005-0000-0000-00007D8A0000}"/>
    <cellStyle name="Normal 5 5" xfId="1290" xr:uid="{00000000-0005-0000-0000-00007E8A0000}"/>
    <cellStyle name="Normal 5 5 2" xfId="1470" xr:uid="{00000000-0005-0000-0000-00007F8A0000}"/>
    <cellStyle name="Normal 5 5 2 2" xfId="1829" xr:uid="{00000000-0005-0000-0000-0000808A0000}"/>
    <cellStyle name="Normal 5 5 2 2 2" xfId="3842" xr:uid="{00000000-0005-0000-0000-0000818A0000}"/>
    <cellStyle name="Normal 5 5 2 2 2 2" xfId="8799" xr:uid="{00000000-0005-0000-0000-0000828A0000}"/>
    <cellStyle name="Normal 5 5 2 2 2 2 2" xfId="18713" xr:uid="{00000000-0005-0000-0000-0000838A0000}"/>
    <cellStyle name="Normal 5 5 2 2 2 2 2 2" xfId="38545" xr:uid="{00000000-0005-0000-0000-0000848A0000}"/>
    <cellStyle name="Normal 5 5 2 2 2 2 3" xfId="28631" xr:uid="{00000000-0005-0000-0000-0000858A0000}"/>
    <cellStyle name="Normal 5 5 2 2 2 3" xfId="13756" xr:uid="{00000000-0005-0000-0000-0000868A0000}"/>
    <cellStyle name="Normal 5 5 2 2 2 3 2" xfId="33588" xr:uid="{00000000-0005-0000-0000-0000878A0000}"/>
    <cellStyle name="Normal 5 5 2 2 2 4" xfId="23674" xr:uid="{00000000-0005-0000-0000-0000888A0000}"/>
    <cellStyle name="Normal 5 5 2 2 3" xfId="2552" xr:uid="{00000000-0005-0000-0000-0000898A0000}"/>
    <cellStyle name="Normal 5 5 2 2 3 2" xfId="7519" xr:uid="{00000000-0005-0000-0000-00008A8A0000}"/>
    <cellStyle name="Normal 5 5 2 2 3 2 2" xfId="17433" xr:uid="{00000000-0005-0000-0000-00008B8A0000}"/>
    <cellStyle name="Normal 5 5 2 2 3 2 2 2" xfId="37265" xr:uid="{00000000-0005-0000-0000-00008C8A0000}"/>
    <cellStyle name="Normal 5 5 2 2 3 2 3" xfId="27351" xr:uid="{00000000-0005-0000-0000-00008D8A0000}"/>
    <cellStyle name="Normal 5 5 2 2 3 3" xfId="12476" xr:uid="{00000000-0005-0000-0000-00008E8A0000}"/>
    <cellStyle name="Normal 5 5 2 2 3 3 2" xfId="32308" xr:uid="{00000000-0005-0000-0000-00008F8A0000}"/>
    <cellStyle name="Normal 5 5 2 2 3 4" xfId="22394" xr:uid="{00000000-0005-0000-0000-0000908A0000}"/>
    <cellStyle name="Normal 5 5 2 2 4" xfId="6797" xr:uid="{00000000-0005-0000-0000-0000918A0000}"/>
    <cellStyle name="Normal 5 5 2 2 4 2" xfId="16711" xr:uid="{00000000-0005-0000-0000-0000928A0000}"/>
    <cellStyle name="Normal 5 5 2 2 4 2 2" xfId="36543" xr:uid="{00000000-0005-0000-0000-0000938A0000}"/>
    <cellStyle name="Normal 5 5 2 2 4 3" xfId="26629" xr:uid="{00000000-0005-0000-0000-0000948A0000}"/>
    <cellStyle name="Normal 5 5 2 2 5" xfId="11754" xr:uid="{00000000-0005-0000-0000-0000958A0000}"/>
    <cellStyle name="Normal 5 5 2 2 5 2" xfId="31586" xr:uid="{00000000-0005-0000-0000-0000968A0000}"/>
    <cellStyle name="Normal 5 5 2 2 6" xfId="21672" xr:uid="{00000000-0005-0000-0000-0000978A0000}"/>
    <cellStyle name="Normal 5 5 2 3" xfId="3483" xr:uid="{00000000-0005-0000-0000-0000988A0000}"/>
    <cellStyle name="Normal 5 5 2 3 2" xfId="8440" xr:uid="{00000000-0005-0000-0000-0000998A0000}"/>
    <cellStyle name="Normal 5 5 2 3 2 2" xfId="18354" xr:uid="{00000000-0005-0000-0000-00009A8A0000}"/>
    <cellStyle name="Normal 5 5 2 3 2 2 2" xfId="38186" xr:uid="{00000000-0005-0000-0000-00009B8A0000}"/>
    <cellStyle name="Normal 5 5 2 3 2 3" xfId="28272" xr:uid="{00000000-0005-0000-0000-00009C8A0000}"/>
    <cellStyle name="Normal 5 5 2 3 3" xfId="13397" xr:uid="{00000000-0005-0000-0000-00009D8A0000}"/>
    <cellStyle name="Normal 5 5 2 3 3 2" xfId="33229" xr:uid="{00000000-0005-0000-0000-00009E8A0000}"/>
    <cellStyle name="Normal 5 5 2 3 4" xfId="23315" xr:uid="{00000000-0005-0000-0000-00009F8A0000}"/>
    <cellStyle name="Normal 5 5 2 4" xfId="2193" xr:uid="{00000000-0005-0000-0000-0000A08A0000}"/>
    <cellStyle name="Normal 5 5 2 4 2" xfId="7160" xr:uid="{00000000-0005-0000-0000-0000A18A0000}"/>
    <cellStyle name="Normal 5 5 2 4 2 2" xfId="17074" xr:uid="{00000000-0005-0000-0000-0000A28A0000}"/>
    <cellStyle name="Normal 5 5 2 4 2 2 2" xfId="36906" xr:uid="{00000000-0005-0000-0000-0000A38A0000}"/>
    <cellStyle name="Normal 5 5 2 4 2 3" xfId="26992" xr:uid="{00000000-0005-0000-0000-0000A48A0000}"/>
    <cellStyle name="Normal 5 5 2 4 3" xfId="12117" xr:uid="{00000000-0005-0000-0000-0000A58A0000}"/>
    <cellStyle name="Normal 5 5 2 4 3 2" xfId="31949" xr:uid="{00000000-0005-0000-0000-0000A68A0000}"/>
    <cellStyle name="Normal 5 5 2 4 4" xfId="22035" xr:uid="{00000000-0005-0000-0000-0000A78A0000}"/>
    <cellStyle name="Normal 5 5 2 5" xfId="6438" xr:uid="{00000000-0005-0000-0000-0000A88A0000}"/>
    <cellStyle name="Normal 5 5 2 5 2" xfId="16352" xr:uid="{00000000-0005-0000-0000-0000A98A0000}"/>
    <cellStyle name="Normal 5 5 2 5 2 2" xfId="36184" xr:uid="{00000000-0005-0000-0000-0000AA8A0000}"/>
    <cellStyle name="Normal 5 5 2 5 3" xfId="26270" xr:uid="{00000000-0005-0000-0000-0000AB8A0000}"/>
    <cellStyle name="Normal 5 5 2 6" xfId="11395" xr:uid="{00000000-0005-0000-0000-0000AC8A0000}"/>
    <cellStyle name="Normal 5 5 2 6 2" xfId="31227" xr:uid="{00000000-0005-0000-0000-0000AD8A0000}"/>
    <cellStyle name="Normal 5 5 2 7" xfId="21313" xr:uid="{00000000-0005-0000-0000-0000AE8A0000}"/>
    <cellStyle name="Normal 5 5 3" xfId="1649" xr:uid="{00000000-0005-0000-0000-0000AF8A0000}"/>
    <cellStyle name="Normal 5 5 3 2" xfId="3662" xr:uid="{00000000-0005-0000-0000-0000B08A0000}"/>
    <cellStyle name="Normal 5 5 3 2 2" xfId="8619" xr:uid="{00000000-0005-0000-0000-0000B18A0000}"/>
    <cellStyle name="Normal 5 5 3 2 2 2" xfId="18533" xr:uid="{00000000-0005-0000-0000-0000B28A0000}"/>
    <cellStyle name="Normal 5 5 3 2 2 2 2" xfId="38365" xr:uid="{00000000-0005-0000-0000-0000B38A0000}"/>
    <cellStyle name="Normal 5 5 3 2 2 3" xfId="28451" xr:uid="{00000000-0005-0000-0000-0000B48A0000}"/>
    <cellStyle name="Normal 5 5 3 2 3" xfId="13576" xr:uid="{00000000-0005-0000-0000-0000B58A0000}"/>
    <cellStyle name="Normal 5 5 3 2 3 2" xfId="33408" xr:uid="{00000000-0005-0000-0000-0000B68A0000}"/>
    <cellStyle name="Normal 5 5 3 2 4" xfId="23494" xr:uid="{00000000-0005-0000-0000-0000B78A0000}"/>
    <cellStyle name="Normal 5 5 3 3" xfId="2372" xr:uid="{00000000-0005-0000-0000-0000B88A0000}"/>
    <cellStyle name="Normal 5 5 3 3 2" xfId="7339" xr:uid="{00000000-0005-0000-0000-0000B98A0000}"/>
    <cellStyle name="Normal 5 5 3 3 2 2" xfId="17253" xr:uid="{00000000-0005-0000-0000-0000BA8A0000}"/>
    <cellStyle name="Normal 5 5 3 3 2 2 2" xfId="37085" xr:uid="{00000000-0005-0000-0000-0000BB8A0000}"/>
    <cellStyle name="Normal 5 5 3 3 2 3" xfId="27171" xr:uid="{00000000-0005-0000-0000-0000BC8A0000}"/>
    <cellStyle name="Normal 5 5 3 3 3" xfId="12296" xr:uid="{00000000-0005-0000-0000-0000BD8A0000}"/>
    <cellStyle name="Normal 5 5 3 3 3 2" xfId="32128" xr:uid="{00000000-0005-0000-0000-0000BE8A0000}"/>
    <cellStyle name="Normal 5 5 3 3 4" xfId="22214" xr:uid="{00000000-0005-0000-0000-0000BF8A0000}"/>
    <cellStyle name="Normal 5 5 3 4" xfId="6617" xr:uid="{00000000-0005-0000-0000-0000C08A0000}"/>
    <cellStyle name="Normal 5 5 3 4 2" xfId="16531" xr:uid="{00000000-0005-0000-0000-0000C18A0000}"/>
    <cellStyle name="Normal 5 5 3 4 2 2" xfId="36363" xr:uid="{00000000-0005-0000-0000-0000C28A0000}"/>
    <cellStyle name="Normal 5 5 3 4 3" xfId="26449" xr:uid="{00000000-0005-0000-0000-0000C38A0000}"/>
    <cellStyle name="Normal 5 5 3 5" xfId="11574" xr:uid="{00000000-0005-0000-0000-0000C48A0000}"/>
    <cellStyle name="Normal 5 5 3 5 2" xfId="31406" xr:uid="{00000000-0005-0000-0000-0000C58A0000}"/>
    <cellStyle name="Normal 5 5 3 6" xfId="21492" xr:uid="{00000000-0005-0000-0000-0000C68A0000}"/>
    <cellStyle name="Normal 5 5 4" xfId="3303" xr:uid="{00000000-0005-0000-0000-0000C78A0000}"/>
    <cellStyle name="Normal 5 5 4 2" xfId="8260" xr:uid="{00000000-0005-0000-0000-0000C88A0000}"/>
    <cellStyle name="Normal 5 5 4 2 2" xfId="18174" xr:uid="{00000000-0005-0000-0000-0000C98A0000}"/>
    <cellStyle name="Normal 5 5 4 2 2 2" xfId="38006" xr:uid="{00000000-0005-0000-0000-0000CA8A0000}"/>
    <cellStyle name="Normal 5 5 4 2 3" xfId="28092" xr:uid="{00000000-0005-0000-0000-0000CB8A0000}"/>
    <cellStyle name="Normal 5 5 4 3" xfId="13217" xr:uid="{00000000-0005-0000-0000-0000CC8A0000}"/>
    <cellStyle name="Normal 5 5 4 3 2" xfId="33049" xr:uid="{00000000-0005-0000-0000-0000CD8A0000}"/>
    <cellStyle name="Normal 5 5 4 4" xfId="23135" xr:uid="{00000000-0005-0000-0000-0000CE8A0000}"/>
    <cellStyle name="Normal 5 5 5" xfId="2013" xr:uid="{00000000-0005-0000-0000-0000CF8A0000}"/>
    <cellStyle name="Normal 5 5 5 2" xfId="6980" xr:uid="{00000000-0005-0000-0000-0000D08A0000}"/>
    <cellStyle name="Normal 5 5 5 2 2" xfId="16894" xr:uid="{00000000-0005-0000-0000-0000D18A0000}"/>
    <cellStyle name="Normal 5 5 5 2 2 2" xfId="36726" xr:uid="{00000000-0005-0000-0000-0000D28A0000}"/>
    <cellStyle name="Normal 5 5 5 2 3" xfId="26812" xr:uid="{00000000-0005-0000-0000-0000D38A0000}"/>
    <cellStyle name="Normal 5 5 5 3" xfId="11937" xr:uid="{00000000-0005-0000-0000-0000D48A0000}"/>
    <cellStyle name="Normal 5 5 5 3 2" xfId="31769" xr:uid="{00000000-0005-0000-0000-0000D58A0000}"/>
    <cellStyle name="Normal 5 5 5 4" xfId="21855" xr:uid="{00000000-0005-0000-0000-0000D68A0000}"/>
    <cellStyle name="Normal 5 5 6" xfId="6258" xr:uid="{00000000-0005-0000-0000-0000D78A0000}"/>
    <cellStyle name="Normal 5 5 6 2" xfId="16172" xr:uid="{00000000-0005-0000-0000-0000D88A0000}"/>
    <cellStyle name="Normal 5 5 6 2 2" xfId="36004" xr:uid="{00000000-0005-0000-0000-0000D98A0000}"/>
    <cellStyle name="Normal 5 5 6 3" xfId="26090" xr:uid="{00000000-0005-0000-0000-0000DA8A0000}"/>
    <cellStyle name="Normal 5 5 7" xfId="11215" xr:uid="{00000000-0005-0000-0000-0000DB8A0000}"/>
    <cellStyle name="Normal 5 5 7 2" xfId="31047" xr:uid="{00000000-0005-0000-0000-0000DC8A0000}"/>
    <cellStyle name="Normal 5 5 8" xfId="21133" xr:uid="{00000000-0005-0000-0000-0000DD8A0000}"/>
    <cellStyle name="Normal 5 6" xfId="1380" xr:uid="{00000000-0005-0000-0000-0000DE8A0000}"/>
    <cellStyle name="Normal 5 6 2" xfId="1739" xr:uid="{00000000-0005-0000-0000-0000DF8A0000}"/>
    <cellStyle name="Normal 5 6 2 2" xfId="3752" xr:uid="{00000000-0005-0000-0000-0000E08A0000}"/>
    <cellStyle name="Normal 5 6 2 2 2" xfId="8709" xr:uid="{00000000-0005-0000-0000-0000E18A0000}"/>
    <cellStyle name="Normal 5 6 2 2 2 2" xfId="18623" xr:uid="{00000000-0005-0000-0000-0000E28A0000}"/>
    <cellStyle name="Normal 5 6 2 2 2 2 2" xfId="38455" xr:uid="{00000000-0005-0000-0000-0000E38A0000}"/>
    <cellStyle name="Normal 5 6 2 2 2 3" xfId="28541" xr:uid="{00000000-0005-0000-0000-0000E48A0000}"/>
    <cellStyle name="Normal 5 6 2 2 3" xfId="13666" xr:uid="{00000000-0005-0000-0000-0000E58A0000}"/>
    <cellStyle name="Normal 5 6 2 2 3 2" xfId="33498" xr:uid="{00000000-0005-0000-0000-0000E68A0000}"/>
    <cellStyle name="Normal 5 6 2 2 4" xfId="23584" xr:uid="{00000000-0005-0000-0000-0000E78A0000}"/>
    <cellStyle name="Normal 5 6 2 3" xfId="2462" xr:uid="{00000000-0005-0000-0000-0000E88A0000}"/>
    <cellStyle name="Normal 5 6 2 3 2" xfId="7429" xr:uid="{00000000-0005-0000-0000-0000E98A0000}"/>
    <cellStyle name="Normal 5 6 2 3 2 2" xfId="17343" xr:uid="{00000000-0005-0000-0000-0000EA8A0000}"/>
    <cellStyle name="Normal 5 6 2 3 2 2 2" xfId="37175" xr:uid="{00000000-0005-0000-0000-0000EB8A0000}"/>
    <cellStyle name="Normal 5 6 2 3 2 3" xfId="27261" xr:uid="{00000000-0005-0000-0000-0000EC8A0000}"/>
    <cellStyle name="Normal 5 6 2 3 3" xfId="12386" xr:uid="{00000000-0005-0000-0000-0000ED8A0000}"/>
    <cellStyle name="Normal 5 6 2 3 3 2" xfId="32218" xr:uid="{00000000-0005-0000-0000-0000EE8A0000}"/>
    <cellStyle name="Normal 5 6 2 3 4" xfId="22304" xr:uid="{00000000-0005-0000-0000-0000EF8A0000}"/>
    <cellStyle name="Normal 5 6 2 4" xfId="6707" xr:uid="{00000000-0005-0000-0000-0000F08A0000}"/>
    <cellStyle name="Normal 5 6 2 4 2" xfId="16621" xr:uid="{00000000-0005-0000-0000-0000F18A0000}"/>
    <cellStyle name="Normal 5 6 2 4 2 2" xfId="36453" xr:uid="{00000000-0005-0000-0000-0000F28A0000}"/>
    <cellStyle name="Normal 5 6 2 4 3" xfId="26539" xr:uid="{00000000-0005-0000-0000-0000F38A0000}"/>
    <cellStyle name="Normal 5 6 2 5" xfId="11664" xr:uid="{00000000-0005-0000-0000-0000F48A0000}"/>
    <cellStyle name="Normal 5 6 2 5 2" xfId="31496" xr:uid="{00000000-0005-0000-0000-0000F58A0000}"/>
    <cellStyle name="Normal 5 6 2 6" xfId="21582" xr:uid="{00000000-0005-0000-0000-0000F68A0000}"/>
    <cellStyle name="Normal 5 6 3" xfId="3393" xr:uid="{00000000-0005-0000-0000-0000F78A0000}"/>
    <cellStyle name="Normal 5 6 3 2" xfId="8350" xr:uid="{00000000-0005-0000-0000-0000F88A0000}"/>
    <cellStyle name="Normal 5 6 3 2 2" xfId="18264" xr:uid="{00000000-0005-0000-0000-0000F98A0000}"/>
    <cellStyle name="Normal 5 6 3 2 2 2" xfId="38096" xr:uid="{00000000-0005-0000-0000-0000FA8A0000}"/>
    <cellStyle name="Normal 5 6 3 2 3" xfId="28182" xr:uid="{00000000-0005-0000-0000-0000FB8A0000}"/>
    <cellStyle name="Normal 5 6 3 3" xfId="13307" xr:uid="{00000000-0005-0000-0000-0000FC8A0000}"/>
    <cellStyle name="Normal 5 6 3 3 2" xfId="33139" xr:uid="{00000000-0005-0000-0000-0000FD8A0000}"/>
    <cellStyle name="Normal 5 6 3 4" xfId="23225" xr:uid="{00000000-0005-0000-0000-0000FE8A0000}"/>
    <cellStyle name="Normal 5 6 4" xfId="2103" xr:uid="{00000000-0005-0000-0000-0000FF8A0000}"/>
    <cellStyle name="Normal 5 6 4 2" xfId="7070" xr:uid="{00000000-0005-0000-0000-0000008B0000}"/>
    <cellStyle name="Normal 5 6 4 2 2" xfId="16984" xr:uid="{00000000-0005-0000-0000-0000018B0000}"/>
    <cellStyle name="Normal 5 6 4 2 2 2" xfId="36816" xr:uid="{00000000-0005-0000-0000-0000028B0000}"/>
    <cellStyle name="Normal 5 6 4 2 3" xfId="26902" xr:uid="{00000000-0005-0000-0000-0000038B0000}"/>
    <cellStyle name="Normal 5 6 4 3" xfId="12027" xr:uid="{00000000-0005-0000-0000-0000048B0000}"/>
    <cellStyle name="Normal 5 6 4 3 2" xfId="31859" xr:uid="{00000000-0005-0000-0000-0000058B0000}"/>
    <cellStyle name="Normal 5 6 4 4" xfId="21945" xr:uid="{00000000-0005-0000-0000-0000068B0000}"/>
    <cellStyle name="Normal 5 6 5" xfId="6348" xr:uid="{00000000-0005-0000-0000-0000078B0000}"/>
    <cellStyle name="Normal 5 6 5 2" xfId="16262" xr:uid="{00000000-0005-0000-0000-0000088B0000}"/>
    <cellStyle name="Normal 5 6 5 2 2" xfId="36094" xr:uid="{00000000-0005-0000-0000-0000098B0000}"/>
    <cellStyle name="Normal 5 6 5 3" xfId="26180" xr:uid="{00000000-0005-0000-0000-00000A8B0000}"/>
    <cellStyle name="Normal 5 6 6" xfId="11305" xr:uid="{00000000-0005-0000-0000-00000B8B0000}"/>
    <cellStyle name="Normal 5 6 6 2" xfId="31137" xr:uid="{00000000-0005-0000-0000-00000C8B0000}"/>
    <cellStyle name="Normal 5 6 7" xfId="21223" xr:uid="{00000000-0005-0000-0000-00000D8B0000}"/>
    <cellStyle name="Normal 5 7" xfId="1559" xr:uid="{00000000-0005-0000-0000-00000E8B0000}"/>
    <cellStyle name="Normal 5 7 2" xfId="3572" xr:uid="{00000000-0005-0000-0000-00000F8B0000}"/>
    <cellStyle name="Normal 5 7 2 2" xfId="8529" xr:uid="{00000000-0005-0000-0000-0000108B0000}"/>
    <cellStyle name="Normal 5 7 2 2 2" xfId="18443" xr:uid="{00000000-0005-0000-0000-0000118B0000}"/>
    <cellStyle name="Normal 5 7 2 2 2 2" xfId="38275" xr:uid="{00000000-0005-0000-0000-0000128B0000}"/>
    <cellStyle name="Normal 5 7 2 2 3" xfId="28361" xr:uid="{00000000-0005-0000-0000-0000138B0000}"/>
    <cellStyle name="Normal 5 7 2 3" xfId="13486" xr:uid="{00000000-0005-0000-0000-0000148B0000}"/>
    <cellStyle name="Normal 5 7 2 3 2" xfId="33318" xr:uid="{00000000-0005-0000-0000-0000158B0000}"/>
    <cellStyle name="Normal 5 7 2 4" xfId="23404" xr:uid="{00000000-0005-0000-0000-0000168B0000}"/>
    <cellStyle name="Normal 5 7 3" xfId="2282" xr:uid="{00000000-0005-0000-0000-0000178B0000}"/>
    <cellStyle name="Normal 5 7 3 2" xfId="7249" xr:uid="{00000000-0005-0000-0000-0000188B0000}"/>
    <cellStyle name="Normal 5 7 3 2 2" xfId="17163" xr:uid="{00000000-0005-0000-0000-0000198B0000}"/>
    <cellStyle name="Normal 5 7 3 2 2 2" xfId="36995" xr:uid="{00000000-0005-0000-0000-00001A8B0000}"/>
    <cellStyle name="Normal 5 7 3 2 3" xfId="27081" xr:uid="{00000000-0005-0000-0000-00001B8B0000}"/>
    <cellStyle name="Normal 5 7 3 3" xfId="12206" xr:uid="{00000000-0005-0000-0000-00001C8B0000}"/>
    <cellStyle name="Normal 5 7 3 3 2" xfId="32038" xr:uid="{00000000-0005-0000-0000-00001D8B0000}"/>
    <cellStyle name="Normal 5 7 3 4" xfId="22124" xr:uid="{00000000-0005-0000-0000-00001E8B0000}"/>
    <cellStyle name="Normal 5 7 4" xfId="6527" xr:uid="{00000000-0005-0000-0000-00001F8B0000}"/>
    <cellStyle name="Normal 5 7 4 2" xfId="16441" xr:uid="{00000000-0005-0000-0000-0000208B0000}"/>
    <cellStyle name="Normal 5 7 4 2 2" xfId="36273" xr:uid="{00000000-0005-0000-0000-0000218B0000}"/>
    <cellStyle name="Normal 5 7 4 3" xfId="26359" xr:uid="{00000000-0005-0000-0000-0000228B0000}"/>
    <cellStyle name="Normal 5 7 5" xfId="11484" xr:uid="{00000000-0005-0000-0000-0000238B0000}"/>
    <cellStyle name="Normal 5 7 5 2" xfId="31316" xr:uid="{00000000-0005-0000-0000-0000248B0000}"/>
    <cellStyle name="Normal 5 7 6" xfId="21402" xr:uid="{00000000-0005-0000-0000-0000258B0000}"/>
    <cellStyle name="Normal 5 8" xfId="1199" xr:uid="{00000000-0005-0000-0000-0000268B0000}"/>
    <cellStyle name="Normal 5 8 2" xfId="3213" xr:uid="{00000000-0005-0000-0000-0000278B0000}"/>
    <cellStyle name="Normal 5 8 2 2" xfId="8170" xr:uid="{00000000-0005-0000-0000-0000288B0000}"/>
    <cellStyle name="Normal 5 8 2 2 2" xfId="18084" xr:uid="{00000000-0005-0000-0000-0000298B0000}"/>
    <cellStyle name="Normal 5 8 2 2 2 2" xfId="37916" xr:uid="{00000000-0005-0000-0000-00002A8B0000}"/>
    <cellStyle name="Normal 5 8 2 2 3" xfId="28002" xr:uid="{00000000-0005-0000-0000-00002B8B0000}"/>
    <cellStyle name="Normal 5 8 2 3" xfId="13127" xr:uid="{00000000-0005-0000-0000-00002C8B0000}"/>
    <cellStyle name="Normal 5 8 2 3 2" xfId="32959" xr:uid="{00000000-0005-0000-0000-00002D8B0000}"/>
    <cellStyle name="Normal 5 8 2 4" xfId="23045" xr:uid="{00000000-0005-0000-0000-00002E8B0000}"/>
    <cellStyle name="Normal 5 8 3" xfId="6168" xr:uid="{00000000-0005-0000-0000-00002F8B0000}"/>
    <cellStyle name="Normal 5 8 3 2" xfId="16082" xr:uid="{00000000-0005-0000-0000-0000308B0000}"/>
    <cellStyle name="Normal 5 8 3 2 2" xfId="35914" xr:uid="{00000000-0005-0000-0000-0000318B0000}"/>
    <cellStyle name="Normal 5 8 3 3" xfId="26000" xr:uid="{00000000-0005-0000-0000-0000328B0000}"/>
    <cellStyle name="Normal 5 8 4" xfId="11125" xr:uid="{00000000-0005-0000-0000-0000338B0000}"/>
    <cellStyle name="Normal 5 8 4 2" xfId="30957" xr:uid="{00000000-0005-0000-0000-0000348B0000}"/>
    <cellStyle name="Normal 5 8 5" xfId="21043" xr:uid="{00000000-0005-0000-0000-0000358B0000}"/>
    <cellStyle name="Normal 5 9" xfId="2647" xr:uid="{00000000-0005-0000-0000-0000368B0000}"/>
    <cellStyle name="Normal 6" xfId="59" xr:uid="{00000000-0005-0000-0000-0000378B0000}"/>
    <cellStyle name="Normal 6 2" xfId="1305" xr:uid="{00000000-0005-0000-0000-0000388B0000}"/>
    <cellStyle name="Normal 6 2 2" xfId="1485" xr:uid="{00000000-0005-0000-0000-0000398B0000}"/>
    <cellStyle name="Normal 6 2 2 2" xfId="1844" xr:uid="{00000000-0005-0000-0000-00003A8B0000}"/>
    <cellStyle name="Normal 6 2 2 2 2" xfId="3857" xr:uid="{00000000-0005-0000-0000-00003B8B0000}"/>
    <cellStyle name="Normal 6 2 2 2 2 2" xfId="8814" xr:uid="{00000000-0005-0000-0000-00003C8B0000}"/>
    <cellStyle name="Normal 6 2 2 2 2 2 2" xfId="18728" xr:uid="{00000000-0005-0000-0000-00003D8B0000}"/>
    <cellStyle name="Normal 6 2 2 2 2 2 2 2" xfId="38560" xr:uid="{00000000-0005-0000-0000-00003E8B0000}"/>
    <cellStyle name="Normal 6 2 2 2 2 2 3" xfId="28646" xr:uid="{00000000-0005-0000-0000-00003F8B0000}"/>
    <cellStyle name="Normal 6 2 2 2 2 3" xfId="13771" xr:uid="{00000000-0005-0000-0000-0000408B0000}"/>
    <cellStyle name="Normal 6 2 2 2 2 3 2" xfId="33603" xr:uid="{00000000-0005-0000-0000-0000418B0000}"/>
    <cellStyle name="Normal 6 2 2 2 2 4" xfId="23689" xr:uid="{00000000-0005-0000-0000-0000428B0000}"/>
    <cellStyle name="Normal 6 2 2 2 3" xfId="2567" xr:uid="{00000000-0005-0000-0000-0000438B0000}"/>
    <cellStyle name="Normal 6 2 2 2 3 2" xfId="7534" xr:uid="{00000000-0005-0000-0000-0000448B0000}"/>
    <cellStyle name="Normal 6 2 2 2 3 2 2" xfId="17448" xr:uid="{00000000-0005-0000-0000-0000458B0000}"/>
    <cellStyle name="Normal 6 2 2 2 3 2 2 2" xfId="37280" xr:uid="{00000000-0005-0000-0000-0000468B0000}"/>
    <cellStyle name="Normal 6 2 2 2 3 2 3" xfId="27366" xr:uid="{00000000-0005-0000-0000-0000478B0000}"/>
    <cellStyle name="Normal 6 2 2 2 3 3" xfId="12491" xr:uid="{00000000-0005-0000-0000-0000488B0000}"/>
    <cellStyle name="Normal 6 2 2 2 3 3 2" xfId="32323" xr:uid="{00000000-0005-0000-0000-0000498B0000}"/>
    <cellStyle name="Normal 6 2 2 2 3 4" xfId="22409" xr:uid="{00000000-0005-0000-0000-00004A8B0000}"/>
    <cellStyle name="Normal 6 2 2 2 4" xfId="6812" xr:uid="{00000000-0005-0000-0000-00004B8B0000}"/>
    <cellStyle name="Normal 6 2 2 2 4 2" xfId="16726" xr:uid="{00000000-0005-0000-0000-00004C8B0000}"/>
    <cellStyle name="Normal 6 2 2 2 4 2 2" xfId="36558" xr:uid="{00000000-0005-0000-0000-00004D8B0000}"/>
    <cellStyle name="Normal 6 2 2 2 4 3" xfId="26644" xr:uid="{00000000-0005-0000-0000-00004E8B0000}"/>
    <cellStyle name="Normal 6 2 2 2 5" xfId="11769" xr:uid="{00000000-0005-0000-0000-00004F8B0000}"/>
    <cellStyle name="Normal 6 2 2 2 5 2" xfId="31601" xr:uid="{00000000-0005-0000-0000-0000508B0000}"/>
    <cellStyle name="Normal 6 2 2 2 6" xfId="21687" xr:uid="{00000000-0005-0000-0000-0000518B0000}"/>
    <cellStyle name="Normal 6 2 2 3" xfId="3498" xr:uid="{00000000-0005-0000-0000-0000528B0000}"/>
    <cellStyle name="Normal 6 2 2 3 2" xfId="8455" xr:uid="{00000000-0005-0000-0000-0000538B0000}"/>
    <cellStyle name="Normal 6 2 2 3 2 2" xfId="18369" xr:uid="{00000000-0005-0000-0000-0000548B0000}"/>
    <cellStyle name="Normal 6 2 2 3 2 2 2" xfId="38201" xr:uid="{00000000-0005-0000-0000-0000558B0000}"/>
    <cellStyle name="Normal 6 2 2 3 2 3" xfId="28287" xr:uid="{00000000-0005-0000-0000-0000568B0000}"/>
    <cellStyle name="Normal 6 2 2 3 3" xfId="13412" xr:uid="{00000000-0005-0000-0000-0000578B0000}"/>
    <cellStyle name="Normal 6 2 2 3 3 2" xfId="33244" xr:uid="{00000000-0005-0000-0000-0000588B0000}"/>
    <cellStyle name="Normal 6 2 2 3 4" xfId="23330" xr:uid="{00000000-0005-0000-0000-0000598B0000}"/>
    <cellStyle name="Normal 6 2 2 4" xfId="2208" xr:uid="{00000000-0005-0000-0000-00005A8B0000}"/>
    <cellStyle name="Normal 6 2 2 4 2" xfId="7175" xr:uid="{00000000-0005-0000-0000-00005B8B0000}"/>
    <cellStyle name="Normal 6 2 2 4 2 2" xfId="17089" xr:uid="{00000000-0005-0000-0000-00005C8B0000}"/>
    <cellStyle name="Normal 6 2 2 4 2 2 2" xfId="36921" xr:uid="{00000000-0005-0000-0000-00005D8B0000}"/>
    <cellStyle name="Normal 6 2 2 4 2 3" xfId="27007" xr:uid="{00000000-0005-0000-0000-00005E8B0000}"/>
    <cellStyle name="Normal 6 2 2 4 3" xfId="12132" xr:uid="{00000000-0005-0000-0000-00005F8B0000}"/>
    <cellStyle name="Normal 6 2 2 4 3 2" xfId="31964" xr:uid="{00000000-0005-0000-0000-0000608B0000}"/>
    <cellStyle name="Normal 6 2 2 4 4" xfId="22050" xr:uid="{00000000-0005-0000-0000-0000618B0000}"/>
    <cellStyle name="Normal 6 2 2 5" xfId="6453" xr:uid="{00000000-0005-0000-0000-0000628B0000}"/>
    <cellStyle name="Normal 6 2 2 5 2" xfId="16367" xr:uid="{00000000-0005-0000-0000-0000638B0000}"/>
    <cellStyle name="Normal 6 2 2 5 2 2" xfId="36199" xr:uid="{00000000-0005-0000-0000-0000648B0000}"/>
    <cellStyle name="Normal 6 2 2 5 3" xfId="26285" xr:uid="{00000000-0005-0000-0000-0000658B0000}"/>
    <cellStyle name="Normal 6 2 2 6" xfId="11410" xr:uid="{00000000-0005-0000-0000-0000668B0000}"/>
    <cellStyle name="Normal 6 2 2 6 2" xfId="31242" xr:uid="{00000000-0005-0000-0000-0000678B0000}"/>
    <cellStyle name="Normal 6 2 2 7" xfId="21328" xr:uid="{00000000-0005-0000-0000-0000688B0000}"/>
    <cellStyle name="Normal 6 2 3" xfId="1664" xr:uid="{00000000-0005-0000-0000-0000698B0000}"/>
    <cellStyle name="Normal 6 2 3 2" xfId="3677" xr:uid="{00000000-0005-0000-0000-00006A8B0000}"/>
    <cellStyle name="Normal 6 2 3 2 2" xfId="8634" xr:uid="{00000000-0005-0000-0000-00006B8B0000}"/>
    <cellStyle name="Normal 6 2 3 2 2 2" xfId="18548" xr:uid="{00000000-0005-0000-0000-00006C8B0000}"/>
    <cellStyle name="Normal 6 2 3 2 2 2 2" xfId="38380" xr:uid="{00000000-0005-0000-0000-00006D8B0000}"/>
    <cellStyle name="Normal 6 2 3 2 2 3" xfId="28466" xr:uid="{00000000-0005-0000-0000-00006E8B0000}"/>
    <cellStyle name="Normal 6 2 3 2 3" xfId="13591" xr:uid="{00000000-0005-0000-0000-00006F8B0000}"/>
    <cellStyle name="Normal 6 2 3 2 3 2" xfId="33423" xr:uid="{00000000-0005-0000-0000-0000708B0000}"/>
    <cellStyle name="Normal 6 2 3 2 4" xfId="23509" xr:uid="{00000000-0005-0000-0000-0000718B0000}"/>
    <cellStyle name="Normal 6 2 3 3" xfId="2387" xr:uid="{00000000-0005-0000-0000-0000728B0000}"/>
    <cellStyle name="Normal 6 2 3 3 2" xfId="7354" xr:uid="{00000000-0005-0000-0000-0000738B0000}"/>
    <cellStyle name="Normal 6 2 3 3 2 2" xfId="17268" xr:uid="{00000000-0005-0000-0000-0000748B0000}"/>
    <cellStyle name="Normal 6 2 3 3 2 2 2" xfId="37100" xr:uid="{00000000-0005-0000-0000-0000758B0000}"/>
    <cellStyle name="Normal 6 2 3 3 2 3" xfId="27186" xr:uid="{00000000-0005-0000-0000-0000768B0000}"/>
    <cellStyle name="Normal 6 2 3 3 3" xfId="12311" xr:uid="{00000000-0005-0000-0000-0000778B0000}"/>
    <cellStyle name="Normal 6 2 3 3 3 2" xfId="32143" xr:uid="{00000000-0005-0000-0000-0000788B0000}"/>
    <cellStyle name="Normal 6 2 3 3 4" xfId="22229" xr:uid="{00000000-0005-0000-0000-0000798B0000}"/>
    <cellStyle name="Normal 6 2 3 4" xfId="6632" xr:uid="{00000000-0005-0000-0000-00007A8B0000}"/>
    <cellStyle name="Normal 6 2 3 4 2" xfId="16546" xr:uid="{00000000-0005-0000-0000-00007B8B0000}"/>
    <cellStyle name="Normal 6 2 3 4 2 2" xfId="36378" xr:uid="{00000000-0005-0000-0000-00007C8B0000}"/>
    <cellStyle name="Normal 6 2 3 4 3" xfId="26464" xr:uid="{00000000-0005-0000-0000-00007D8B0000}"/>
    <cellStyle name="Normal 6 2 3 5" xfId="11589" xr:uid="{00000000-0005-0000-0000-00007E8B0000}"/>
    <cellStyle name="Normal 6 2 3 5 2" xfId="31421" xr:uid="{00000000-0005-0000-0000-00007F8B0000}"/>
    <cellStyle name="Normal 6 2 3 6" xfId="21507" xr:uid="{00000000-0005-0000-0000-0000808B0000}"/>
    <cellStyle name="Normal 6 2 4" xfId="3318" xr:uid="{00000000-0005-0000-0000-0000818B0000}"/>
    <cellStyle name="Normal 6 2 4 2" xfId="8275" xr:uid="{00000000-0005-0000-0000-0000828B0000}"/>
    <cellStyle name="Normal 6 2 4 2 2" xfId="18189" xr:uid="{00000000-0005-0000-0000-0000838B0000}"/>
    <cellStyle name="Normal 6 2 4 2 2 2" xfId="38021" xr:uid="{00000000-0005-0000-0000-0000848B0000}"/>
    <cellStyle name="Normal 6 2 4 2 3" xfId="28107" xr:uid="{00000000-0005-0000-0000-0000858B0000}"/>
    <cellStyle name="Normal 6 2 4 3" xfId="13232" xr:uid="{00000000-0005-0000-0000-0000868B0000}"/>
    <cellStyle name="Normal 6 2 4 3 2" xfId="33064" xr:uid="{00000000-0005-0000-0000-0000878B0000}"/>
    <cellStyle name="Normal 6 2 4 4" xfId="23150" xr:uid="{00000000-0005-0000-0000-0000888B0000}"/>
    <cellStyle name="Normal 6 2 5" xfId="2028" xr:uid="{00000000-0005-0000-0000-0000898B0000}"/>
    <cellStyle name="Normal 6 2 5 2" xfId="6995" xr:uid="{00000000-0005-0000-0000-00008A8B0000}"/>
    <cellStyle name="Normal 6 2 5 2 2" xfId="16909" xr:uid="{00000000-0005-0000-0000-00008B8B0000}"/>
    <cellStyle name="Normal 6 2 5 2 2 2" xfId="36741" xr:uid="{00000000-0005-0000-0000-00008C8B0000}"/>
    <cellStyle name="Normal 6 2 5 2 3" xfId="26827" xr:uid="{00000000-0005-0000-0000-00008D8B0000}"/>
    <cellStyle name="Normal 6 2 5 3" xfId="11952" xr:uid="{00000000-0005-0000-0000-00008E8B0000}"/>
    <cellStyle name="Normal 6 2 5 3 2" xfId="31784" xr:uid="{00000000-0005-0000-0000-00008F8B0000}"/>
    <cellStyle name="Normal 6 2 5 4" xfId="21870" xr:uid="{00000000-0005-0000-0000-0000908B0000}"/>
    <cellStyle name="Normal 6 2 6" xfId="6273" xr:uid="{00000000-0005-0000-0000-0000918B0000}"/>
    <cellStyle name="Normal 6 2 6 2" xfId="16187" xr:uid="{00000000-0005-0000-0000-0000928B0000}"/>
    <cellStyle name="Normal 6 2 6 2 2" xfId="36019" xr:uid="{00000000-0005-0000-0000-0000938B0000}"/>
    <cellStyle name="Normal 6 2 6 3" xfId="26105" xr:uid="{00000000-0005-0000-0000-0000948B0000}"/>
    <cellStyle name="Normal 6 2 7" xfId="11230" xr:uid="{00000000-0005-0000-0000-0000958B0000}"/>
    <cellStyle name="Normal 6 2 7 2" xfId="31062" xr:uid="{00000000-0005-0000-0000-0000968B0000}"/>
    <cellStyle name="Normal 6 2 8" xfId="21148" xr:uid="{00000000-0005-0000-0000-0000978B0000}"/>
    <cellStyle name="Normal 6 3" xfId="1395" xr:uid="{00000000-0005-0000-0000-0000988B0000}"/>
    <cellStyle name="Normal 6 3 2" xfId="1754" xr:uid="{00000000-0005-0000-0000-0000998B0000}"/>
    <cellStyle name="Normal 6 3 2 2" xfId="3767" xr:uid="{00000000-0005-0000-0000-00009A8B0000}"/>
    <cellStyle name="Normal 6 3 2 2 2" xfId="8724" xr:uid="{00000000-0005-0000-0000-00009B8B0000}"/>
    <cellStyle name="Normal 6 3 2 2 2 2" xfId="18638" xr:uid="{00000000-0005-0000-0000-00009C8B0000}"/>
    <cellStyle name="Normal 6 3 2 2 2 2 2" xfId="38470" xr:uid="{00000000-0005-0000-0000-00009D8B0000}"/>
    <cellStyle name="Normal 6 3 2 2 2 3" xfId="28556" xr:uid="{00000000-0005-0000-0000-00009E8B0000}"/>
    <cellStyle name="Normal 6 3 2 2 3" xfId="13681" xr:uid="{00000000-0005-0000-0000-00009F8B0000}"/>
    <cellStyle name="Normal 6 3 2 2 3 2" xfId="33513" xr:uid="{00000000-0005-0000-0000-0000A08B0000}"/>
    <cellStyle name="Normal 6 3 2 2 4" xfId="23599" xr:uid="{00000000-0005-0000-0000-0000A18B0000}"/>
    <cellStyle name="Normal 6 3 2 3" xfId="2477" xr:uid="{00000000-0005-0000-0000-0000A28B0000}"/>
    <cellStyle name="Normal 6 3 2 3 2" xfId="7444" xr:uid="{00000000-0005-0000-0000-0000A38B0000}"/>
    <cellStyle name="Normal 6 3 2 3 2 2" xfId="17358" xr:uid="{00000000-0005-0000-0000-0000A48B0000}"/>
    <cellStyle name="Normal 6 3 2 3 2 2 2" xfId="37190" xr:uid="{00000000-0005-0000-0000-0000A58B0000}"/>
    <cellStyle name="Normal 6 3 2 3 2 3" xfId="27276" xr:uid="{00000000-0005-0000-0000-0000A68B0000}"/>
    <cellStyle name="Normal 6 3 2 3 3" xfId="12401" xr:uid="{00000000-0005-0000-0000-0000A78B0000}"/>
    <cellStyle name="Normal 6 3 2 3 3 2" xfId="32233" xr:uid="{00000000-0005-0000-0000-0000A88B0000}"/>
    <cellStyle name="Normal 6 3 2 3 4" xfId="22319" xr:uid="{00000000-0005-0000-0000-0000A98B0000}"/>
    <cellStyle name="Normal 6 3 2 4" xfId="6722" xr:uid="{00000000-0005-0000-0000-0000AA8B0000}"/>
    <cellStyle name="Normal 6 3 2 4 2" xfId="16636" xr:uid="{00000000-0005-0000-0000-0000AB8B0000}"/>
    <cellStyle name="Normal 6 3 2 4 2 2" xfId="36468" xr:uid="{00000000-0005-0000-0000-0000AC8B0000}"/>
    <cellStyle name="Normal 6 3 2 4 3" xfId="26554" xr:uid="{00000000-0005-0000-0000-0000AD8B0000}"/>
    <cellStyle name="Normal 6 3 2 5" xfId="11679" xr:uid="{00000000-0005-0000-0000-0000AE8B0000}"/>
    <cellStyle name="Normal 6 3 2 5 2" xfId="31511" xr:uid="{00000000-0005-0000-0000-0000AF8B0000}"/>
    <cellStyle name="Normal 6 3 2 6" xfId="21597" xr:uid="{00000000-0005-0000-0000-0000B08B0000}"/>
    <cellStyle name="Normal 6 3 3" xfId="3408" xr:uid="{00000000-0005-0000-0000-0000B18B0000}"/>
    <cellStyle name="Normal 6 3 3 2" xfId="8365" xr:uid="{00000000-0005-0000-0000-0000B28B0000}"/>
    <cellStyle name="Normal 6 3 3 2 2" xfId="18279" xr:uid="{00000000-0005-0000-0000-0000B38B0000}"/>
    <cellStyle name="Normal 6 3 3 2 2 2" xfId="38111" xr:uid="{00000000-0005-0000-0000-0000B48B0000}"/>
    <cellStyle name="Normal 6 3 3 2 3" xfId="28197" xr:uid="{00000000-0005-0000-0000-0000B58B0000}"/>
    <cellStyle name="Normal 6 3 3 3" xfId="13322" xr:uid="{00000000-0005-0000-0000-0000B68B0000}"/>
    <cellStyle name="Normal 6 3 3 3 2" xfId="33154" xr:uid="{00000000-0005-0000-0000-0000B78B0000}"/>
    <cellStyle name="Normal 6 3 3 4" xfId="23240" xr:uid="{00000000-0005-0000-0000-0000B88B0000}"/>
    <cellStyle name="Normal 6 3 4" xfId="2118" xr:uid="{00000000-0005-0000-0000-0000B98B0000}"/>
    <cellStyle name="Normal 6 3 4 2" xfId="7085" xr:uid="{00000000-0005-0000-0000-0000BA8B0000}"/>
    <cellStyle name="Normal 6 3 4 2 2" xfId="16999" xr:uid="{00000000-0005-0000-0000-0000BB8B0000}"/>
    <cellStyle name="Normal 6 3 4 2 2 2" xfId="36831" xr:uid="{00000000-0005-0000-0000-0000BC8B0000}"/>
    <cellStyle name="Normal 6 3 4 2 3" xfId="26917" xr:uid="{00000000-0005-0000-0000-0000BD8B0000}"/>
    <cellStyle name="Normal 6 3 4 3" xfId="12042" xr:uid="{00000000-0005-0000-0000-0000BE8B0000}"/>
    <cellStyle name="Normal 6 3 4 3 2" xfId="31874" xr:uid="{00000000-0005-0000-0000-0000BF8B0000}"/>
    <cellStyle name="Normal 6 3 4 4" xfId="21960" xr:uid="{00000000-0005-0000-0000-0000C08B0000}"/>
    <cellStyle name="Normal 6 3 5" xfId="6363" xr:uid="{00000000-0005-0000-0000-0000C18B0000}"/>
    <cellStyle name="Normal 6 3 5 2" xfId="16277" xr:uid="{00000000-0005-0000-0000-0000C28B0000}"/>
    <cellStyle name="Normal 6 3 5 2 2" xfId="36109" xr:uid="{00000000-0005-0000-0000-0000C38B0000}"/>
    <cellStyle name="Normal 6 3 5 3" xfId="26195" xr:uid="{00000000-0005-0000-0000-0000C48B0000}"/>
    <cellStyle name="Normal 6 3 6" xfId="11320" xr:uid="{00000000-0005-0000-0000-0000C58B0000}"/>
    <cellStyle name="Normal 6 3 6 2" xfId="31152" xr:uid="{00000000-0005-0000-0000-0000C68B0000}"/>
    <cellStyle name="Normal 6 3 7" xfId="21238" xr:uid="{00000000-0005-0000-0000-0000C78B0000}"/>
    <cellStyle name="Normal 6 4" xfId="1574" xr:uid="{00000000-0005-0000-0000-0000C88B0000}"/>
    <cellStyle name="Normal 6 4 2" xfId="3587" xr:uid="{00000000-0005-0000-0000-0000C98B0000}"/>
    <cellStyle name="Normal 6 4 2 2" xfId="8544" xr:uid="{00000000-0005-0000-0000-0000CA8B0000}"/>
    <cellStyle name="Normal 6 4 2 2 2" xfId="18458" xr:uid="{00000000-0005-0000-0000-0000CB8B0000}"/>
    <cellStyle name="Normal 6 4 2 2 2 2" xfId="38290" xr:uid="{00000000-0005-0000-0000-0000CC8B0000}"/>
    <cellStyle name="Normal 6 4 2 2 3" xfId="28376" xr:uid="{00000000-0005-0000-0000-0000CD8B0000}"/>
    <cellStyle name="Normal 6 4 2 3" xfId="13501" xr:uid="{00000000-0005-0000-0000-0000CE8B0000}"/>
    <cellStyle name="Normal 6 4 2 3 2" xfId="33333" xr:uid="{00000000-0005-0000-0000-0000CF8B0000}"/>
    <cellStyle name="Normal 6 4 2 4" xfId="23419" xr:uid="{00000000-0005-0000-0000-0000D08B0000}"/>
    <cellStyle name="Normal 6 4 3" xfId="2297" xr:uid="{00000000-0005-0000-0000-0000D18B0000}"/>
    <cellStyle name="Normal 6 4 3 2" xfId="7264" xr:uid="{00000000-0005-0000-0000-0000D28B0000}"/>
    <cellStyle name="Normal 6 4 3 2 2" xfId="17178" xr:uid="{00000000-0005-0000-0000-0000D38B0000}"/>
    <cellStyle name="Normal 6 4 3 2 2 2" xfId="37010" xr:uid="{00000000-0005-0000-0000-0000D48B0000}"/>
    <cellStyle name="Normal 6 4 3 2 3" xfId="27096" xr:uid="{00000000-0005-0000-0000-0000D58B0000}"/>
    <cellStyle name="Normal 6 4 3 3" xfId="12221" xr:uid="{00000000-0005-0000-0000-0000D68B0000}"/>
    <cellStyle name="Normal 6 4 3 3 2" xfId="32053" xr:uid="{00000000-0005-0000-0000-0000D78B0000}"/>
    <cellStyle name="Normal 6 4 3 4" xfId="22139" xr:uid="{00000000-0005-0000-0000-0000D88B0000}"/>
    <cellStyle name="Normal 6 4 4" xfId="6542" xr:uid="{00000000-0005-0000-0000-0000D98B0000}"/>
    <cellStyle name="Normal 6 4 4 2" xfId="16456" xr:uid="{00000000-0005-0000-0000-0000DA8B0000}"/>
    <cellStyle name="Normal 6 4 4 2 2" xfId="36288" xr:uid="{00000000-0005-0000-0000-0000DB8B0000}"/>
    <cellStyle name="Normal 6 4 4 3" xfId="26374" xr:uid="{00000000-0005-0000-0000-0000DC8B0000}"/>
    <cellStyle name="Normal 6 4 5" xfId="11499" xr:uid="{00000000-0005-0000-0000-0000DD8B0000}"/>
    <cellStyle name="Normal 6 4 5 2" xfId="31331" xr:uid="{00000000-0005-0000-0000-0000DE8B0000}"/>
    <cellStyle name="Normal 6 4 6" xfId="21417" xr:uid="{00000000-0005-0000-0000-0000DF8B0000}"/>
    <cellStyle name="Normal 6 5" xfId="1215" xr:uid="{00000000-0005-0000-0000-0000E08B0000}"/>
    <cellStyle name="Normal 6 5 2" xfId="3228" xr:uid="{00000000-0005-0000-0000-0000E18B0000}"/>
    <cellStyle name="Normal 6 5 2 2" xfId="8185" xr:uid="{00000000-0005-0000-0000-0000E28B0000}"/>
    <cellStyle name="Normal 6 5 2 2 2" xfId="18099" xr:uid="{00000000-0005-0000-0000-0000E38B0000}"/>
    <cellStyle name="Normal 6 5 2 2 2 2" xfId="37931" xr:uid="{00000000-0005-0000-0000-0000E48B0000}"/>
    <cellStyle name="Normal 6 5 2 2 3" xfId="28017" xr:uid="{00000000-0005-0000-0000-0000E58B0000}"/>
    <cellStyle name="Normal 6 5 2 3" xfId="13142" xr:uid="{00000000-0005-0000-0000-0000E68B0000}"/>
    <cellStyle name="Normal 6 5 2 3 2" xfId="32974" xr:uid="{00000000-0005-0000-0000-0000E78B0000}"/>
    <cellStyle name="Normal 6 5 2 4" xfId="23060" xr:uid="{00000000-0005-0000-0000-0000E88B0000}"/>
    <cellStyle name="Normal 6 5 3" xfId="6183" xr:uid="{00000000-0005-0000-0000-0000E98B0000}"/>
    <cellStyle name="Normal 6 5 3 2" xfId="16097" xr:uid="{00000000-0005-0000-0000-0000EA8B0000}"/>
    <cellStyle name="Normal 6 5 3 2 2" xfId="35929" xr:uid="{00000000-0005-0000-0000-0000EB8B0000}"/>
    <cellStyle name="Normal 6 5 3 3" xfId="26015" xr:uid="{00000000-0005-0000-0000-0000EC8B0000}"/>
    <cellStyle name="Normal 6 5 4" xfId="11140" xr:uid="{00000000-0005-0000-0000-0000ED8B0000}"/>
    <cellStyle name="Normal 6 5 4 2" xfId="30972" xr:uid="{00000000-0005-0000-0000-0000EE8B0000}"/>
    <cellStyle name="Normal 6 5 5" xfId="21058" xr:uid="{00000000-0005-0000-0000-0000EF8B0000}"/>
    <cellStyle name="Normal 6 6" xfId="2648" xr:uid="{00000000-0005-0000-0000-0000F08B0000}"/>
    <cellStyle name="Normal 6 7" xfId="1938" xr:uid="{00000000-0005-0000-0000-0000F18B0000}"/>
    <cellStyle name="Normal 6 7 2" xfId="6905" xr:uid="{00000000-0005-0000-0000-0000F28B0000}"/>
    <cellStyle name="Normal 6 7 2 2" xfId="16819" xr:uid="{00000000-0005-0000-0000-0000F38B0000}"/>
    <cellStyle name="Normal 6 7 2 2 2" xfId="36651" xr:uid="{00000000-0005-0000-0000-0000F48B0000}"/>
    <cellStyle name="Normal 6 7 2 3" xfId="26737" xr:uid="{00000000-0005-0000-0000-0000F58B0000}"/>
    <cellStyle name="Normal 6 7 3" xfId="11862" xr:uid="{00000000-0005-0000-0000-0000F68B0000}"/>
    <cellStyle name="Normal 6 7 3 2" xfId="31694" xr:uid="{00000000-0005-0000-0000-0000F78B0000}"/>
    <cellStyle name="Normal 6 7 4" xfId="21780" xr:uid="{00000000-0005-0000-0000-0000F88B0000}"/>
    <cellStyle name="Normal 7" xfId="120" xr:uid="{00000000-0005-0000-0000-0000F98B0000}"/>
    <cellStyle name="Normal 7 2" xfId="187" xr:uid="{00000000-0005-0000-0000-0000FA8B0000}"/>
    <cellStyle name="Normal 7 2 2" xfId="327" xr:uid="{00000000-0005-0000-0000-0000FB8B0000}"/>
    <cellStyle name="Normal 7 2 2 2" xfId="1874" xr:uid="{00000000-0005-0000-0000-0000FC8B0000}"/>
    <cellStyle name="Normal 7 2 2 2 2" xfId="3887" xr:uid="{00000000-0005-0000-0000-0000FD8B0000}"/>
    <cellStyle name="Normal 7 2 2 2 2 2" xfId="8844" xr:uid="{00000000-0005-0000-0000-0000FE8B0000}"/>
    <cellStyle name="Normal 7 2 2 2 2 2 2" xfId="18758" xr:uid="{00000000-0005-0000-0000-0000FF8B0000}"/>
    <cellStyle name="Normal 7 2 2 2 2 2 2 2" xfId="38590" xr:uid="{00000000-0005-0000-0000-0000008C0000}"/>
    <cellStyle name="Normal 7 2 2 2 2 2 3" xfId="28676" xr:uid="{00000000-0005-0000-0000-0000018C0000}"/>
    <cellStyle name="Normal 7 2 2 2 2 3" xfId="13801" xr:uid="{00000000-0005-0000-0000-0000028C0000}"/>
    <cellStyle name="Normal 7 2 2 2 2 3 2" xfId="33633" xr:uid="{00000000-0005-0000-0000-0000038C0000}"/>
    <cellStyle name="Normal 7 2 2 2 2 4" xfId="23719" xr:uid="{00000000-0005-0000-0000-0000048C0000}"/>
    <cellStyle name="Normal 7 2 2 2 3" xfId="2597" xr:uid="{00000000-0005-0000-0000-0000058C0000}"/>
    <cellStyle name="Normal 7 2 2 2 3 2" xfId="7564" xr:uid="{00000000-0005-0000-0000-0000068C0000}"/>
    <cellStyle name="Normal 7 2 2 2 3 2 2" xfId="17478" xr:uid="{00000000-0005-0000-0000-0000078C0000}"/>
    <cellStyle name="Normal 7 2 2 2 3 2 2 2" xfId="37310" xr:uid="{00000000-0005-0000-0000-0000088C0000}"/>
    <cellStyle name="Normal 7 2 2 2 3 2 3" xfId="27396" xr:uid="{00000000-0005-0000-0000-0000098C0000}"/>
    <cellStyle name="Normal 7 2 2 2 3 3" xfId="12521" xr:uid="{00000000-0005-0000-0000-00000A8C0000}"/>
    <cellStyle name="Normal 7 2 2 2 3 3 2" xfId="32353" xr:uid="{00000000-0005-0000-0000-00000B8C0000}"/>
    <cellStyle name="Normal 7 2 2 2 3 4" xfId="22439" xr:uid="{00000000-0005-0000-0000-00000C8C0000}"/>
    <cellStyle name="Normal 7 2 2 2 4" xfId="6842" xr:uid="{00000000-0005-0000-0000-00000D8C0000}"/>
    <cellStyle name="Normal 7 2 2 2 4 2" xfId="16756" xr:uid="{00000000-0005-0000-0000-00000E8C0000}"/>
    <cellStyle name="Normal 7 2 2 2 4 2 2" xfId="36588" xr:uid="{00000000-0005-0000-0000-00000F8C0000}"/>
    <cellStyle name="Normal 7 2 2 2 4 3" xfId="26674" xr:uid="{00000000-0005-0000-0000-0000108C0000}"/>
    <cellStyle name="Normal 7 2 2 2 5" xfId="11799" xr:uid="{00000000-0005-0000-0000-0000118C0000}"/>
    <cellStyle name="Normal 7 2 2 2 5 2" xfId="31631" xr:uid="{00000000-0005-0000-0000-0000128C0000}"/>
    <cellStyle name="Normal 7 2 2 2 6" xfId="21717" xr:uid="{00000000-0005-0000-0000-0000138C0000}"/>
    <cellStyle name="Normal 7 2 2 3" xfId="1515" xr:uid="{00000000-0005-0000-0000-0000148C0000}"/>
    <cellStyle name="Normal 7 2 2 3 2" xfId="3528" xr:uid="{00000000-0005-0000-0000-0000158C0000}"/>
    <cellStyle name="Normal 7 2 2 3 2 2" xfId="8485" xr:uid="{00000000-0005-0000-0000-0000168C0000}"/>
    <cellStyle name="Normal 7 2 2 3 2 2 2" xfId="18399" xr:uid="{00000000-0005-0000-0000-0000178C0000}"/>
    <cellStyle name="Normal 7 2 2 3 2 2 2 2" xfId="38231" xr:uid="{00000000-0005-0000-0000-0000188C0000}"/>
    <cellStyle name="Normal 7 2 2 3 2 2 3" xfId="28317" xr:uid="{00000000-0005-0000-0000-0000198C0000}"/>
    <cellStyle name="Normal 7 2 2 3 2 3" xfId="13442" xr:uid="{00000000-0005-0000-0000-00001A8C0000}"/>
    <cellStyle name="Normal 7 2 2 3 2 3 2" xfId="33274" xr:uid="{00000000-0005-0000-0000-00001B8C0000}"/>
    <cellStyle name="Normal 7 2 2 3 2 4" xfId="23360" xr:uid="{00000000-0005-0000-0000-00001C8C0000}"/>
    <cellStyle name="Normal 7 2 2 3 3" xfId="6483" xr:uid="{00000000-0005-0000-0000-00001D8C0000}"/>
    <cellStyle name="Normal 7 2 2 3 3 2" xfId="16397" xr:uid="{00000000-0005-0000-0000-00001E8C0000}"/>
    <cellStyle name="Normal 7 2 2 3 3 2 2" xfId="36229" xr:uid="{00000000-0005-0000-0000-00001F8C0000}"/>
    <cellStyle name="Normal 7 2 2 3 3 3" xfId="26315" xr:uid="{00000000-0005-0000-0000-0000208C0000}"/>
    <cellStyle name="Normal 7 2 2 3 4" xfId="11440" xr:uid="{00000000-0005-0000-0000-0000218C0000}"/>
    <cellStyle name="Normal 7 2 2 3 4 2" xfId="31272" xr:uid="{00000000-0005-0000-0000-0000228C0000}"/>
    <cellStyle name="Normal 7 2 2 3 5" xfId="21358" xr:uid="{00000000-0005-0000-0000-0000238C0000}"/>
    <cellStyle name="Normal 7 2 2 4" xfId="2910" xr:uid="{00000000-0005-0000-0000-0000248C0000}"/>
    <cellStyle name="Normal 7 2 2 5" xfId="2238" xr:uid="{00000000-0005-0000-0000-0000258C0000}"/>
    <cellStyle name="Normal 7 2 2 5 2" xfId="7205" xr:uid="{00000000-0005-0000-0000-0000268C0000}"/>
    <cellStyle name="Normal 7 2 2 5 2 2" xfId="17119" xr:uid="{00000000-0005-0000-0000-0000278C0000}"/>
    <cellStyle name="Normal 7 2 2 5 2 2 2" xfId="36951" xr:uid="{00000000-0005-0000-0000-0000288C0000}"/>
    <cellStyle name="Normal 7 2 2 5 2 3" xfId="27037" xr:uid="{00000000-0005-0000-0000-0000298C0000}"/>
    <cellStyle name="Normal 7 2 2 5 3" xfId="12162" xr:uid="{00000000-0005-0000-0000-00002A8C0000}"/>
    <cellStyle name="Normal 7 2 2 5 3 2" xfId="31994" xr:uid="{00000000-0005-0000-0000-00002B8C0000}"/>
    <cellStyle name="Normal 7 2 2 5 4" xfId="22080" xr:uid="{00000000-0005-0000-0000-00002C8C0000}"/>
    <cellStyle name="Normal 7 2 3" xfId="1694" xr:uid="{00000000-0005-0000-0000-00002D8C0000}"/>
    <cellStyle name="Normal 7 2 3 2" xfId="3707" xr:uid="{00000000-0005-0000-0000-00002E8C0000}"/>
    <cellStyle name="Normal 7 2 3 2 2" xfId="8664" xr:uid="{00000000-0005-0000-0000-00002F8C0000}"/>
    <cellStyle name="Normal 7 2 3 2 2 2" xfId="18578" xr:uid="{00000000-0005-0000-0000-0000308C0000}"/>
    <cellStyle name="Normal 7 2 3 2 2 2 2" xfId="38410" xr:uid="{00000000-0005-0000-0000-0000318C0000}"/>
    <cellStyle name="Normal 7 2 3 2 2 3" xfId="28496" xr:uid="{00000000-0005-0000-0000-0000328C0000}"/>
    <cellStyle name="Normal 7 2 3 2 3" xfId="13621" xr:uid="{00000000-0005-0000-0000-0000338C0000}"/>
    <cellStyle name="Normal 7 2 3 2 3 2" xfId="33453" xr:uid="{00000000-0005-0000-0000-0000348C0000}"/>
    <cellStyle name="Normal 7 2 3 2 4" xfId="23539" xr:uid="{00000000-0005-0000-0000-0000358C0000}"/>
    <cellStyle name="Normal 7 2 3 3" xfId="2417" xr:uid="{00000000-0005-0000-0000-0000368C0000}"/>
    <cellStyle name="Normal 7 2 3 3 2" xfId="7384" xr:uid="{00000000-0005-0000-0000-0000378C0000}"/>
    <cellStyle name="Normal 7 2 3 3 2 2" xfId="17298" xr:uid="{00000000-0005-0000-0000-0000388C0000}"/>
    <cellStyle name="Normal 7 2 3 3 2 2 2" xfId="37130" xr:uid="{00000000-0005-0000-0000-0000398C0000}"/>
    <cellStyle name="Normal 7 2 3 3 2 3" xfId="27216" xr:uid="{00000000-0005-0000-0000-00003A8C0000}"/>
    <cellStyle name="Normal 7 2 3 3 3" xfId="12341" xr:uid="{00000000-0005-0000-0000-00003B8C0000}"/>
    <cellStyle name="Normal 7 2 3 3 3 2" xfId="32173" xr:uid="{00000000-0005-0000-0000-00003C8C0000}"/>
    <cellStyle name="Normal 7 2 3 3 4" xfId="22259" xr:uid="{00000000-0005-0000-0000-00003D8C0000}"/>
    <cellStyle name="Normal 7 2 3 4" xfId="6662" xr:uid="{00000000-0005-0000-0000-00003E8C0000}"/>
    <cellStyle name="Normal 7 2 3 4 2" xfId="16576" xr:uid="{00000000-0005-0000-0000-00003F8C0000}"/>
    <cellStyle name="Normal 7 2 3 4 2 2" xfId="36408" xr:uid="{00000000-0005-0000-0000-0000408C0000}"/>
    <cellStyle name="Normal 7 2 3 4 3" xfId="26494" xr:uid="{00000000-0005-0000-0000-0000418C0000}"/>
    <cellStyle name="Normal 7 2 3 5" xfId="11619" xr:uid="{00000000-0005-0000-0000-0000428C0000}"/>
    <cellStyle name="Normal 7 2 3 5 2" xfId="31451" xr:uid="{00000000-0005-0000-0000-0000438C0000}"/>
    <cellStyle name="Normal 7 2 3 6" xfId="21537" xr:uid="{00000000-0005-0000-0000-0000448C0000}"/>
    <cellStyle name="Normal 7 2 4" xfId="1335" xr:uid="{00000000-0005-0000-0000-0000458C0000}"/>
    <cellStyle name="Normal 7 2 4 2" xfId="3348" xr:uid="{00000000-0005-0000-0000-0000468C0000}"/>
    <cellStyle name="Normal 7 2 4 2 2" xfId="8305" xr:uid="{00000000-0005-0000-0000-0000478C0000}"/>
    <cellStyle name="Normal 7 2 4 2 2 2" xfId="18219" xr:uid="{00000000-0005-0000-0000-0000488C0000}"/>
    <cellStyle name="Normal 7 2 4 2 2 2 2" xfId="38051" xr:uid="{00000000-0005-0000-0000-0000498C0000}"/>
    <cellStyle name="Normal 7 2 4 2 2 3" xfId="28137" xr:uid="{00000000-0005-0000-0000-00004A8C0000}"/>
    <cellStyle name="Normal 7 2 4 2 3" xfId="13262" xr:uid="{00000000-0005-0000-0000-00004B8C0000}"/>
    <cellStyle name="Normal 7 2 4 2 3 2" xfId="33094" xr:uid="{00000000-0005-0000-0000-00004C8C0000}"/>
    <cellStyle name="Normal 7 2 4 2 4" xfId="23180" xr:uid="{00000000-0005-0000-0000-00004D8C0000}"/>
    <cellStyle name="Normal 7 2 4 3" xfId="6303" xr:uid="{00000000-0005-0000-0000-00004E8C0000}"/>
    <cellStyle name="Normal 7 2 4 3 2" xfId="16217" xr:uid="{00000000-0005-0000-0000-00004F8C0000}"/>
    <cellStyle name="Normal 7 2 4 3 2 2" xfId="36049" xr:uid="{00000000-0005-0000-0000-0000508C0000}"/>
    <cellStyle name="Normal 7 2 4 3 3" xfId="26135" xr:uid="{00000000-0005-0000-0000-0000518C0000}"/>
    <cellStyle name="Normal 7 2 4 4" xfId="11260" xr:uid="{00000000-0005-0000-0000-0000528C0000}"/>
    <cellStyle name="Normal 7 2 4 4 2" xfId="31092" xr:uid="{00000000-0005-0000-0000-0000538C0000}"/>
    <cellStyle name="Normal 7 2 4 5" xfId="21178" xr:uid="{00000000-0005-0000-0000-0000548C0000}"/>
    <cellStyle name="Normal 7 2 5" xfId="2770" xr:uid="{00000000-0005-0000-0000-0000558C0000}"/>
    <cellStyle name="Normal 7 2 6" xfId="2058" xr:uid="{00000000-0005-0000-0000-0000568C0000}"/>
    <cellStyle name="Normal 7 2 6 2" xfId="7025" xr:uid="{00000000-0005-0000-0000-0000578C0000}"/>
    <cellStyle name="Normal 7 2 6 2 2" xfId="16939" xr:uid="{00000000-0005-0000-0000-0000588C0000}"/>
    <cellStyle name="Normal 7 2 6 2 2 2" xfId="36771" xr:uid="{00000000-0005-0000-0000-0000598C0000}"/>
    <cellStyle name="Normal 7 2 6 2 3" xfId="26857" xr:uid="{00000000-0005-0000-0000-00005A8C0000}"/>
    <cellStyle name="Normal 7 2 6 3" xfId="11982" xr:uid="{00000000-0005-0000-0000-00005B8C0000}"/>
    <cellStyle name="Normal 7 2 6 3 2" xfId="31814" xr:uid="{00000000-0005-0000-0000-00005C8C0000}"/>
    <cellStyle name="Normal 7 2 6 4" xfId="21900" xr:uid="{00000000-0005-0000-0000-00005D8C0000}"/>
    <cellStyle name="Normal 7 3" xfId="1425" xr:uid="{00000000-0005-0000-0000-00005E8C0000}"/>
    <cellStyle name="Normal 7 3 2" xfId="1784" xr:uid="{00000000-0005-0000-0000-00005F8C0000}"/>
    <cellStyle name="Normal 7 3 2 2" xfId="3797" xr:uid="{00000000-0005-0000-0000-0000608C0000}"/>
    <cellStyle name="Normal 7 3 2 2 2" xfId="8754" xr:uid="{00000000-0005-0000-0000-0000618C0000}"/>
    <cellStyle name="Normal 7 3 2 2 2 2" xfId="18668" xr:uid="{00000000-0005-0000-0000-0000628C0000}"/>
    <cellStyle name="Normal 7 3 2 2 2 2 2" xfId="38500" xr:uid="{00000000-0005-0000-0000-0000638C0000}"/>
    <cellStyle name="Normal 7 3 2 2 2 3" xfId="28586" xr:uid="{00000000-0005-0000-0000-0000648C0000}"/>
    <cellStyle name="Normal 7 3 2 2 3" xfId="13711" xr:uid="{00000000-0005-0000-0000-0000658C0000}"/>
    <cellStyle name="Normal 7 3 2 2 3 2" xfId="33543" xr:uid="{00000000-0005-0000-0000-0000668C0000}"/>
    <cellStyle name="Normal 7 3 2 2 4" xfId="23629" xr:uid="{00000000-0005-0000-0000-0000678C0000}"/>
    <cellStyle name="Normal 7 3 2 3" xfId="2507" xr:uid="{00000000-0005-0000-0000-0000688C0000}"/>
    <cellStyle name="Normal 7 3 2 3 2" xfId="7474" xr:uid="{00000000-0005-0000-0000-0000698C0000}"/>
    <cellStyle name="Normal 7 3 2 3 2 2" xfId="17388" xr:uid="{00000000-0005-0000-0000-00006A8C0000}"/>
    <cellStyle name="Normal 7 3 2 3 2 2 2" xfId="37220" xr:uid="{00000000-0005-0000-0000-00006B8C0000}"/>
    <cellStyle name="Normal 7 3 2 3 2 3" xfId="27306" xr:uid="{00000000-0005-0000-0000-00006C8C0000}"/>
    <cellStyle name="Normal 7 3 2 3 3" xfId="12431" xr:uid="{00000000-0005-0000-0000-00006D8C0000}"/>
    <cellStyle name="Normal 7 3 2 3 3 2" xfId="32263" xr:uid="{00000000-0005-0000-0000-00006E8C0000}"/>
    <cellStyle name="Normal 7 3 2 3 4" xfId="22349" xr:uid="{00000000-0005-0000-0000-00006F8C0000}"/>
    <cellStyle name="Normal 7 3 2 4" xfId="6752" xr:uid="{00000000-0005-0000-0000-0000708C0000}"/>
    <cellStyle name="Normal 7 3 2 4 2" xfId="16666" xr:uid="{00000000-0005-0000-0000-0000718C0000}"/>
    <cellStyle name="Normal 7 3 2 4 2 2" xfId="36498" xr:uid="{00000000-0005-0000-0000-0000728C0000}"/>
    <cellStyle name="Normal 7 3 2 4 3" xfId="26584" xr:uid="{00000000-0005-0000-0000-0000738C0000}"/>
    <cellStyle name="Normal 7 3 2 5" xfId="11709" xr:uid="{00000000-0005-0000-0000-0000748C0000}"/>
    <cellStyle name="Normal 7 3 2 5 2" xfId="31541" xr:uid="{00000000-0005-0000-0000-0000758C0000}"/>
    <cellStyle name="Normal 7 3 2 6" xfId="21627" xr:uid="{00000000-0005-0000-0000-0000768C0000}"/>
    <cellStyle name="Normal 7 3 3" xfId="3438" xr:uid="{00000000-0005-0000-0000-0000778C0000}"/>
    <cellStyle name="Normal 7 3 3 2" xfId="8395" xr:uid="{00000000-0005-0000-0000-0000788C0000}"/>
    <cellStyle name="Normal 7 3 3 2 2" xfId="18309" xr:uid="{00000000-0005-0000-0000-0000798C0000}"/>
    <cellStyle name="Normal 7 3 3 2 2 2" xfId="38141" xr:uid="{00000000-0005-0000-0000-00007A8C0000}"/>
    <cellStyle name="Normal 7 3 3 2 3" xfId="28227" xr:uid="{00000000-0005-0000-0000-00007B8C0000}"/>
    <cellStyle name="Normal 7 3 3 3" xfId="13352" xr:uid="{00000000-0005-0000-0000-00007C8C0000}"/>
    <cellStyle name="Normal 7 3 3 3 2" xfId="33184" xr:uid="{00000000-0005-0000-0000-00007D8C0000}"/>
    <cellStyle name="Normal 7 3 3 4" xfId="23270" xr:uid="{00000000-0005-0000-0000-00007E8C0000}"/>
    <cellStyle name="Normal 7 3 4" xfId="2148" xr:uid="{00000000-0005-0000-0000-00007F8C0000}"/>
    <cellStyle name="Normal 7 3 4 2" xfId="7115" xr:uid="{00000000-0005-0000-0000-0000808C0000}"/>
    <cellStyle name="Normal 7 3 4 2 2" xfId="17029" xr:uid="{00000000-0005-0000-0000-0000818C0000}"/>
    <cellStyle name="Normal 7 3 4 2 2 2" xfId="36861" xr:uid="{00000000-0005-0000-0000-0000828C0000}"/>
    <cellStyle name="Normal 7 3 4 2 3" xfId="26947" xr:uid="{00000000-0005-0000-0000-0000838C0000}"/>
    <cellStyle name="Normal 7 3 4 3" xfId="12072" xr:uid="{00000000-0005-0000-0000-0000848C0000}"/>
    <cellStyle name="Normal 7 3 4 3 2" xfId="31904" xr:uid="{00000000-0005-0000-0000-0000858C0000}"/>
    <cellStyle name="Normal 7 3 4 4" xfId="21990" xr:uid="{00000000-0005-0000-0000-0000868C0000}"/>
    <cellStyle name="Normal 7 3 5" xfId="6393" xr:uid="{00000000-0005-0000-0000-0000878C0000}"/>
    <cellStyle name="Normal 7 3 5 2" xfId="16307" xr:uid="{00000000-0005-0000-0000-0000888C0000}"/>
    <cellStyle name="Normal 7 3 5 2 2" xfId="36139" xr:uid="{00000000-0005-0000-0000-0000898C0000}"/>
    <cellStyle name="Normal 7 3 5 3" xfId="26225" xr:uid="{00000000-0005-0000-0000-00008A8C0000}"/>
    <cellStyle name="Normal 7 3 6" xfId="11350" xr:uid="{00000000-0005-0000-0000-00008B8C0000}"/>
    <cellStyle name="Normal 7 3 6 2" xfId="31182" xr:uid="{00000000-0005-0000-0000-00008C8C0000}"/>
    <cellStyle name="Normal 7 3 7" xfId="21268" xr:uid="{00000000-0005-0000-0000-00008D8C0000}"/>
    <cellStyle name="Normal 7 4" xfId="1604" xr:uid="{00000000-0005-0000-0000-00008E8C0000}"/>
    <cellStyle name="Normal 7 4 2" xfId="3617" xr:uid="{00000000-0005-0000-0000-00008F8C0000}"/>
    <cellStyle name="Normal 7 4 2 2" xfId="8574" xr:uid="{00000000-0005-0000-0000-0000908C0000}"/>
    <cellStyle name="Normal 7 4 2 2 2" xfId="18488" xr:uid="{00000000-0005-0000-0000-0000918C0000}"/>
    <cellStyle name="Normal 7 4 2 2 2 2" xfId="38320" xr:uid="{00000000-0005-0000-0000-0000928C0000}"/>
    <cellStyle name="Normal 7 4 2 2 3" xfId="28406" xr:uid="{00000000-0005-0000-0000-0000938C0000}"/>
    <cellStyle name="Normal 7 4 2 3" xfId="13531" xr:uid="{00000000-0005-0000-0000-0000948C0000}"/>
    <cellStyle name="Normal 7 4 2 3 2" xfId="33363" xr:uid="{00000000-0005-0000-0000-0000958C0000}"/>
    <cellStyle name="Normal 7 4 2 4" xfId="23449" xr:uid="{00000000-0005-0000-0000-0000968C0000}"/>
    <cellStyle name="Normal 7 4 3" xfId="2327" xr:uid="{00000000-0005-0000-0000-0000978C0000}"/>
    <cellStyle name="Normal 7 4 3 2" xfId="7294" xr:uid="{00000000-0005-0000-0000-0000988C0000}"/>
    <cellStyle name="Normal 7 4 3 2 2" xfId="17208" xr:uid="{00000000-0005-0000-0000-0000998C0000}"/>
    <cellStyle name="Normal 7 4 3 2 2 2" xfId="37040" xr:uid="{00000000-0005-0000-0000-00009A8C0000}"/>
    <cellStyle name="Normal 7 4 3 2 3" xfId="27126" xr:uid="{00000000-0005-0000-0000-00009B8C0000}"/>
    <cellStyle name="Normal 7 4 3 3" xfId="12251" xr:uid="{00000000-0005-0000-0000-00009C8C0000}"/>
    <cellStyle name="Normal 7 4 3 3 2" xfId="32083" xr:uid="{00000000-0005-0000-0000-00009D8C0000}"/>
    <cellStyle name="Normal 7 4 3 4" xfId="22169" xr:uid="{00000000-0005-0000-0000-00009E8C0000}"/>
    <cellStyle name="Normal 7 4 4" xfId="6572" xr:uid="{00000000-0005-0000-0000-00009F8C0000}"/>
    <cellStyle name="Normal 7 4 4 2" xfId="16486" xr:uid="{00000000-0005-0000-0000-0000A08C0000}"/>
    <cellStyle name="Normal 7 4 4 2 2" xfId="36318" xr:uid="{00000000-0005-0000-0000-0000A18C0000}"/>
    <cellStyle name="Normal 7 4 4 3" xfId="26404" xr:uid="{00000000-0005-0000-0000-0000A28C0000}"/>
    <cellStyle name="Normal 7 4 5" xfId="11529" xr:uid="{00000000-0005-0000-0000-0000A38C0000}"/>
    <cellStyle name="Normal 7 4 5 2" xfId="31361" xr:uid="{00000000-0005-0000-0000-0000A48C0000}"/>
    <cellStyle name="Normal 7 4 6" xfId="21447" xr:uid="{00000000-0005-0000-0000-0000A58C0000}"/>
    <cellStyle name="Normal 7 5" xfId="1245" xr:uid="{00000000-0005-0000-0000-0000A68C0000}"/>
    <cellStyle name="Normal 7 5 2" xfId="3258" xr:uid="{00000000-0005-0000-0000-0000A78C0000}"/>
    <cellStyle name="Normal 7 5 2 2" xfId="8215" xr:uid="{00000000-0005-0000-0000-0000A88C0000}"/>
    <cellStyle name="Normal 7 5 2 2 2" xfId="18129" xr:uid="{00000000-0005-0000-0000-0000A98C0000}"/>
    <cellStyle name="Normal 7 5 2 2 2 2" xfId="37961" xr:uid="{00000000-0005-0000-0000-0000AA8C0000}"/>
    <cellStyle name="Normal 7 5 2 2 3" xfId="28047" xr:uid="{00000000-0005-0000-0000-0000AB8C0000}"/>
    <cellStyle name="Normal 7 5 2 3" xfId="13172" xr:uid="{00000000-0005-0000-0000-0000AC8C0000}"/>
    <cellStyle name="Normal 7 5 2 3 2" xfId="33004" xr:uid="{00000000-0005-0000-0000-0000AD8C0000}"/>
    <cellStyle name="Normal 7 5 2 4" xfId="23090" xr:uid="{00000000-0005-0000-0000-0000AE8C0000}"/>
    <cellStyle name="Normal 7 5 3" xfId="6213" xr:uid="{00000000-0005-0000-0000-0000AF8C0000}"/>
    <cellStyle name="Normal 7 5 3 2" xfId="16127" xr:uid="{00000000-0005-0000-0000-0000B08C0000}"/>
    <cellStyle name="Normal 7 5 3 2 2" xfId="35959" xr:uid="{00000000-0005-0000-0000-0000B18C0000}"/>
    <cellStyle name="Normal 7 5 3 3" xfId="26045" xr:uid="{00000000-0005-0000-0000-0000B28C0000}"/>
    <cellStyle name="Normal 7 5 4" xfId="11170" xr:uid="{00000000-0005-0000-0000-0000B38C0000}"/>
    <cellStyle name="Normal 7 5 4 2" xfId="31002" xr:uid="{00000000-0005-0000-0000-0000B48C0000}"/>
    <cellStyle name="Normal 7 5 5" xfId="21088" xr:uid="{00000000-0005-0000-0000-0000B58C0000}"/>
    <cellStyle name="Normal 7 6" xfId="2703" xr:uid="{00000000-0005-0000-0000-0000B68C0000}"/>
    <cellStyle name="Normal 7 7" xfId="1968" xr:uid="{00000000-0005-0000-0000-0000B78C0000}"/>
    <cellStyle name="Normal 7 7 2" xfId="6935" xr:uid="{00000000-0005-0000-0000-0000B88C0000}"/>
    <cellStyle name="Normal 7 7 2 2" xfId="16849" xr:uid="{00000000-0005-0000-0000-0000B98C0000}"/>
    <cellStyle name="Normal 7 7 2 2 2" xfId="36681" xr:uid="{00000000-0005-0000-0000-0000BA8C0000}"/>
    <cellStyle name="Normal 7 7 2 3" xfId="26767" xr:uid="{00000000-0005-0000-0000-0000BB8C0000}"/>
    <cellStyle name="Normal 7 7 3" xfId="11892" xr:uid="{00000000-0005-0000-0000-0000BC8C0000}"/>
    <cellStyle name="Normal 7 7 3 2" xfId="31724" xr:uid="{00000000-0005-0000-0000-0000BD8C0000}"/>
    <cellStyle name="Normal 7 7 4" xfId="21810" xr:uid="{00000000-0005-0000-0000-0000BE8C0000}"/>
    <cellStyle name="Normal 8" xfId="188" xr:uid="{00000000-0005-0000-0000-0000BF8C0000}"/>
    <cellStyle name="Normal 8 10" xfId="5169" xr:uid="{00000000-0005-0000-0000-0000C08C0000}"/>
    <cellStyle name="Normal 8 10 2" xfId="15083" xr:uid="{00000000-0005-0000-0000-0000C18C0000}"/>
    <cellStyle name="Normal 8 10 2 2" xfId="34915" xr:uid="{00000000-0005-0000-0000-0000C28C0000}"/>
    <cellStyle name="Normal 8 10 3" xfId="25001" xr:uid="{00000000-0005-0000-0000-0000C38C0000}"/>
    <cellStyle name="Normal 8 11" xfId="10126" xr:uid="{00000000-0005-0000-0000-0000C48C0000}"/>
    <cellStyle name="Normal 8 11 2" xfId="29958" xr:uid="{00000000-0005-0000-0000-0000C58C0000}"/>
    <cellStyle name="Normal 8 12" xfId="20044" xr:uid="{00000000-0005-0000-0000-0000C68C0000}"/>
    <cellStyle name="Normal 8 2" xfId="328" xr:uid="{00000000-0005-0000-0000-0000C78C0000}"/>
    <cellStyle name="Normal 8 2 10" xfId="10265" xr:uid="{00000000-0005-0000-0000-0000C88C0000}"/>
    <cellStyle name="Normal 8 2 10 2" xfId="30097" xr:uid="{00000000-0005-0000-0000-0000C98C0000}"/>
    <cellStyle name="Normal 8 2 11" xfId="20183" xr:uid="{00000000-0005-0000-0000-0000CA8C0000}"/>
    <cellStyle name="Normal 8 2 2" xfId="609" xr:uid="{00000000-0005-0000-0000-0000CB8C0000}"/>
    <cellStyle name="Normal 8 2 2 10" xfId="20462" xr:uid="{00000000-0005-0000-0000-0000CC8C0000}"/>
    <cellStyle name="Normal 8 2 2 2" xfId="1814" xr:uid="{00000000-0005-0000-0000-0000CD8C0000}"/>
    <cellStyle name="Normal 8 2 2 2 2" xfId="3827" xr:uid="{00000000-0005-0000-0000-0000CE8C0000}"/>
    <cellStyle name="Normal 8 2 2 2 2 2" xfId="8784" xr:uid="{00000000-0005-0000-0000-0000CF8C0000}"/>
    <cellStyle name="Normal 8 2 2 2 2 2 2" xfId="18698" xr:uid="{00000000-0005-0000-0000-0000D08C0000}"/>
    <cellStyle name="Normal 8 2 2 2 2 2 2 2" xfId="38530" xr:uid="{00000000-0005-0000-0000-0000D18C0000}"/>
    <cellStyle name="Normal 8 2 2 2 2 2 3" xfId="28616" xr:uid="{00000000-0005-0000-0000-0000D28C0000}"/>
    <cellStyle name="Normal 8 2 2 2 2 3" xfId="13741" xr:uid="{00000000-0005-0000-0000-0000D38C0000}"/>
    <cellStyle name="Normal 8 2 2 2 2 3 2" xfId="33573" xr:uid="{00000000-0005-0000-0000-0000D48C0000}"/>
    <cellStyle name="Normal 8 2 2 2 2 4" xfId="23659" xr:uid="{00000000-0005-0000-0000-0000D58C0000}"/>
    <cellStyle name="Normal 8 2 2 2 3" xfId="6782" xr:uid="{00000000-0005-0000-0000-0000D68C0000}"/>
    <cellStyle name="Normal 8 2 2 2 3 2" xfId="16696" xr:uid="{00000000-0005-0000-0000-0000D78C0000}"/>
    <cellStyle name="Normal 8 2 2 2 3 2 2" xfId="36528" xr:uid="{00000000-0005-0000-0000-0000D88C0000}"/>
    <cellStyle name="Normal 8 2 2 2 3 3" xfId="26614" xr:uid="{00000000-0005-0000-0000-0000D98C0000}"/>
    <cellStyle name="Normal 8 2 2 2 4" xfId="11739" xr:uid="{00000000-0005-0000-0000-0000DA8C0000}"/>
    <cellStyle name="Normal 8 2 2 2 4 2" xfId="31571" xr:uid="{00000000-0005-0000-0000-0000DB8C0000}"/>
    <cellStyle name="Normal 8 2 2 2 5" xfId="21657" xr:uid="{00000000-0005-0000-0000-0000DC8C0000}"/>
    <cellStyle name="Normal 8 2 2 3" xfId="3191" xr:uid="{00000000-0005-0000-0000-0000DD8C0000}"/>
    <cellStyle name="Normal 8 2 2 3 2" xfId="8148" xr:uid="{00000000-0005-0000-0000-0000DE8C0000}"/>
    <cellStyle name="Normal 8 2 2 3 2 2" xfId="18062" xr:uid="{00000000-0005-0000-0000-0000DF8C0000}"/>
    <cellStyle name="Normal 8 2 2 3 2 2 2" xfId="37894" xr:uid="{00000000-0005-0000-0000-0000E08C0000}"/>
    <cellStyle name="Normal 8 2 2 3 2 3" xfId="27980" xr:uid="{00000000-0005-0000-0000-0000E18C0000}"/>
    <cellStyle name="Normal 8 2 2 3 3" xfId="13105" xr:uid="{00000000-0005-0000-0000-0000E28C0000}"/>
    <cellStyle name="Normal 8 2 2 3 3 2" xfId="32937" xr:uid="{00000000-0005-0000-0000-0000E38C0000}"/>
    <cellStyle name="Normal 8 2 2 3 4" xfId="23023" xr:uid="{00000000-0005-0000-0000-0000E48C0000}"/>
    <cellStyle name="Normal 8 2 2 4" xfId="2537" xr:uid="{00000000-0005-0000-0000-0000E58C0000}"/>
    <cellStyle name="Normal 8 2 2 4 2" xfId="7504" xr:uid="{00000000-0005-0000-0000-0000E68C0000}"/>
    <cellStyle name="Normal 8 2 2 4 2 2" xfId="17418" xr:uid="{00000000-0005-0000-0000-0000E78C0000}"/>
    <cellStyle name="Normal 8 2 2 4 2 2 2" xfId="37250" xr:uid="{00000000-0005-0000-0000-0000E88C0000}"/>
    <cellStyle name="Normal 8 2 2 4 2 3" xfId="27336" xr:uid="{00000000-0005-0000-0000-0000E98C0000}"/>
    <cellStyle name="Normal 8 2 2 4 3" xfId="12461" xr:uid="{00000000-0005-0000-0000-0000EA8C0000}"/>
    <cellStyle name="Normal 8 2 2 4 3 2" xfId="32293" xr:uid="{00000000-0005-0000-0000-0000EB8C0000}"/>
    <cellStyle name="Normal 8 2 2 4 4" xfId="22379" xr:uid="{00000000-0005-0000-0000-0000EC8C0000}"/>
    <cellStyle name="Normal 8 2 2 5" xfId="1170" xr:uid="{00000000-0005-0000-0000-0000ED8C0000}"/>
    <cellStyle name="Normal 8 2 2 5 2" xfId="6146" xr:uid="{00000000-0005-0000-0000-0000EE8C0000}"/>
    <cellStyle name="Normal 8 2 2 5 2 2" xfId="16060" xr:uid="{00000000-0005-0000-0000-0000EF8C0000}"/>
    <cellStyle name="Normal 8 2 2 5 2 2 2" xfId="35892" xr:uid="{00000000-0005-0000-0000-0000F08C0000}"/>
    <cellStyle name="Normal 8 2 2 5 2 3" xfId="25978" xr:uid="{00000000-0005-0000-0000-0000F18C0000}"/>
    <cellStyle name="Normal 8 2 2 5 3" xfId="11103" xr:uid="{00000000-0005-0000-0000-0000F28C0000}"/>
    <cellStyle name="Normal 8 2 2 5 3 2" xfId="30935" xr:uid="{00000000-0005-0000-0000-0000F38C0000}"/>
    <cellStyle name="Normal 8 2 2 5 4" xfId="21021" xr:uid="{00000000-0005-0000-0000-0000F48C0000}"/>
    <cellStyle name="Normal 8 2 2 6" xfId="4471" xr:uid="{00000000-0005-0000-0000-0000F58C0000}"/>
    <cellStyle name="Normal 8 2 2 6 2" xfId="9428" xr:uid="{00000000-0005-0000-0000-0000F68C0000}"/>
    <cellStyle name="Normal 8 2 2 6 2 2" xfId="19342" xr:uid="{00000000-0005-0000-0000-0000F78C0000}"/>
    <cellStyle name="Normal 8 2 2 6 2 2 2" xfId="39174" xr:uid="{00000000-0005-0000-0000-0000F88C0000}"/>
    <cellStyle name="Normal 8 2 2 6 2 3" xfId="29260" xr:uid="{00000000-0005-0000-0000-0000F98C0000}"/>
    <cellStyle name="Normal 8 2 2 6 3" xfId="14385" xr:uid="{00000000-0005-0000-0000-0000FA8C0000}"/>
    <cellStyle name="Normal 8 2 2 6 3 2" xfId="34217" xr:uid="{00000000-0005-0000-0000-0000FB8C0000}"/>
    <cellStyle name="Normal 8 2 2 6 4" xfId="24303" xr:uid="{00000000-0005-0000-0000-0000FC8C0000}"/>
    <cellStyle name="Normal 8 2 2 7" xfId="5029" xr:uid="{00000000-0005-0000-0000-0000FD8C0000}"/>
    <cellStyle name="Normal 8 2 2 7 2" xfId="9986" xr:uid="{00000000-0005-0000-0000-0000FE8C0000}"/>
    <cellStyle name="Normal 8 2 2 7 2 2" xfId="19900" xr:uid="{00000000-0005-0000-0000-0000FF8C0000}"/>
    <cellStyle name="Normal 8 2 2 7 2 2 2" xfId="39732" xr:uid="{00000000-0005-0000-0000-0000008D0000}"/>
    <cellStyle name="Normal 8 2 2 7 2 3" xfId="29818" xr:uid="{00000000-0005-0000-0000-0000018D0000}"/>
    <cellStyle name="Normal 8 2 2 7 3" xfId="14943" xr:uid="{00000000-0005-0000-0000-0000028D0000}"/>
    <cellStyle name="Normal 8 2 2 7 3 2" xfId="34775" xr:uid="{00000000-0005-0000-0000-0000038D0000}"/>
    <cellStyle name="Normal 8 2 2 7 4" xfId="24861" xr:uid="{00000000-0005-0000-0000-0000048D0000}"/>
    <cellStyle name="Normal 8 2 2 8" xfId="5587" xr:uid="{00000000-0005-0000-0000-0000058D0000}"/>
    <cellStyle name="Normal 8 2 2 8 2" xfId="15501" xr:uid="{00000000-0005-0000-0000-0000068D0000}"/>
    <cellStyle name="Normal 8 2 2 8 2 2" xfId="35333" xr:uid="{00000000-0005-0000-0000-0000078D0000}"/>
    <cellStyle name="Normal 8 2 2 8 3" xfId="25419" xr:uid="{00000000-0005-0000-0000-0000088D0000}"/>
    <cellStyle name="Normal 8 2 2 9" xfId="10544" xr:uid="{00000000-0005-0000-0000-0000098D0000}"/>
    <cellStyle name="Normal 8 2 2 9 2" xfId="30376" xr:uid="{00000000-0005-0000-0000-00000A8D0000}"/>
    <cellStyle name="Normal 8 2 3" xfId="1455" xr:uid="{00000000-0005-0000-0000-00000B8D0000}"/>
    <cellStyle name="Normal 8 2 3 2" xfId="3468" xr:uid="{00000000-0005-0000-0000-00000C8D0000}"/>
    <cellStyle name="Normal 8 2 3 2 2" xfId="8425" xr:uid="{00000000-0005-0000-0000-00000D8D0000}"/>
    <cellStyle name="Normal 8 2 3 2 2 2" xfId="18339" xr:uid="{00000000-0005-0000-0000-00000E8D0000}"/>
    <cellStyle name="Normal 8 2 3 2 2 2 2" xfId="38171" xr:uid="{00000000-0005-0000-0000-00000F8D0000}"/>
    <cellStyle name="Normal 8 2 3 2 2 3" xfId="28257" xr:uid="{00000000-0005-0000-0000-0000108D0000}"/>
    <cellStyle name="Normal 8 2 3 2 3" xfId="13382" xr:uid="{00000000-0005-0000-0000-0000118D0000}"/>
    <cellStyle name="Normal 8 2 3 2 3 2" xfId="33214" xr:uid="{00000000-0005-0000-0000-0000128D0000}"/>
    <cellStyle name="Normal 8 2 3 2 4" xfId="23300" xr:uid="{00000000-0005-0000-0000-0000138D0000}"/>
    <cellStyle name="Normal 8 2 3 3" xfId="6423" xr:uid="{00000000-0005-0000-0000-0000148D0000}"/>
    <cellStyle name="Normal 8 2 3 3 2" xfId="16337" xr:uid="{00000000-0005-0000-0000-0000158D0000}"/>
    <cellStyle name="Normal 8 2 3 3 2 2" xfId="36169" xr:uid="{00000000-0005-0000-0000-0000168D0000}"/>
    <cellStyle name="Normal 8 2 3 3 3" xfId="26255" xr:uid="{00000000-0005-0000-0000-0000178D0000}"/>
    <cellStyle name="Normal 8 2 3 4" xfId="11380" xr:uid="{00000000-0005-0000-0000-0000188D0000}"/>
    <cellStyle name="Normal 8 2 3 4 2" xfId="31212" xr:uid="{00000000-0005-0000-0000-0000198D0000}"/>
    <cellStyle name="Normal 8 2 3 5" xfId="21298" xr:uid="{00000000-0005-0000-0000-00001A8D0000}"/>
    <cellStyle name="Normal 8 2 4" xfId="2911" xr:uid="{00000000-0005-0000-0000-00001B8D0000}"/>
    <cellStyle name="Normal 8 2 4 2" xfId="7869" xr:uid="{00000000-0005-0000-0000-00001C8D0000}"/>
    <cellStyle name="Normal 8 2 4 2 2" xfId="17783" xr:uid="{00000000-0005-0000-0000-00001D8D0000}"/>
    <cellStyle name="Normal 8 2 4 2 2 2" xfId="37615" xr:uid="{00000000-0005-0000-0000-00001E8D0000}"/>
    <cellStyle name="Normal 8 2 4 2 3" xfId="27701" xr:uid="{00000000-0005-0000-0000-00001F8D0000}"/>
    <cellStyle name="Normal 8 2 4 3" xfId="12826" xr:uid="{00000000-0005-0000-0000-0000208D0000}"/>
    <cellStyle name="Normal 8 2 4 3 2" xfId="32658" xr:uid="{00000000-0005-0000-0000-0000218D0000}"/>
    <cellStyle name="Normal 8 2 4 4" xfId="22744" xr:uid="{00000000-0005-0000-0000-0000228D0000}"/>
    <cellStyle name="Normal 8 2 5" xfId="2178" xr:uid="{00000000-0005-0000-0000-0000238D0000}"/>
    <cellStyle name="Normal 8 2 5 2" xfId="7145" xr:uid="{00000000-0005-0000-0000-0000248D0000}"/>
    <cellStyle name="Normal 8 2 5 2 2" xfId="17059" xr:uid="{00000000-0005-0000-0000-0000258D0000}"/>
    <cellStyle name="Normal 8 2 5 2 2 2" xfId="36891" xr:uid="{00000000-0005-0000-0000-0000268D0000}"/>
    <cellStyle name="Normal 8 2 5 2 3" xfId="26977" xr:uid="{00000000-0005-0000-0000-0000278D0000}"/>
    <cellStyle name="Normal 8 2 5 3" xfId="12102" xr:uid="{00000000-0005-0000-0000-0000288D0000}"/>
    <cellStyle name="Normal 8 2 5 3 2" xfId="31934" xr:uid="{00000000-0005-0000-0000-0000298D0000}"/>
    <cellStyle name="Normal 8 2 5 4" xfId="22020" xr:uid="{00000000-0005-0000-0000-00002A8D0000}"/>
    <cellStyle name="Normal 8 2 6" xfId="890" xr:uid="{00000000-0005-0000-0000-00002B8D0000}"/>
    <cellStyle name="Normal 8 2 6 2" xfId="5867" xr:uid="{00000000-0005-0000-0000-00002C8D0000}"/>
    <cellStyle name="Normal 8 2 6 2 2" xfId="15781" xr:uid="{00000000-0005-0000-0000-00002D8D0000}"/>
    <cellStyle name="Normal 8 2 6 2 2 2" xfId="35613" xr:uid="{00000000-0005-0000-0000-00002E8D0000}"/>
    <cellStyle name="Normal 8 2 6 2 3" xfId="25699" xr:uid="{00000000-0005-0000-0000-00002F8D0000}"/>
    <cellStyle name="Normal 8 2 6 3" xfId="10824" xr:uid="{00000000-0005-0000-0000-0000308D0000}"/>
    <cellStyle name="Normal 8 2 6 3 2" xfId="30656" xr:uid="{00000000-0005-0000-0000-0000318D0000}"/>
    <cellStyle name="Normal 8 2 6 4" xfId="20742" xr:uid="{00000000-0005-0000-0000-0000328D0000}"/>
    <cellStyle name="Normal 8 2 7" xfId="4192" xr:uid="{00000000-0005-0000-0000-0000338D0000}"/>
    <cellStyle name="Normal 8 2 7 2" xfId="9149" xr:uid="{00000000-0005-0000-0000-0000348D0000}"/>
    <cellStyle name="Normal 8 2 7 2 2" xfId="19063" xr:uid="{00000000-0005-0000-0000-0000358D0000}"/>
    <cellStyle name="Normal 8 2 7 2 2 2" xfId="38895" xr:uid="{00000000-0005-0000-0000-0000368D0000}"/>
    <cellStyle name="Normal 8 2 7 2 3" xfId="28981" xr:uid="{00000000-0005-0000-0000-0000378D0000}"/>
    <cellStyle name="Normal 8 2 7 3" xfId="14106" xr:uid="{00000000-0005-0000-0000-0000388D0000}"/>
    <cellStyle name="Normal 8 2 7 3 2" xfId="33938" xr:uid="{00000000-0005-0000-0000-0000398D0000}"/>
    <cellStyle name="Normal 8 2 7 4" xfId="24024" xr:uid="{00000000-0005-0000-0000-00003A8D0000}"/>
    <cellStyle name="Normal 8 2 8" xfId="4750" xr:uid="{00000000-0005-0000-0000-00003B8D0000}"/>
    <cellStyle name="Normal 8 2 8 2" xfId="9707" xr:uid="{00000000-0005-0000-0000-00003C8D0000}"/>
    <cellStyle name="Normal 8 2 8 2 2" xfId="19621" xr:uid="{00000000-0005-0000-0000-00003D8D0000}"/>
    <cellStyle name="Normal 8 2 8 2 2 2" xfId="39453" xr:uid="{00000000-0005-0000-0000-00003E8D0000}"/>
    <cellStyle name="Normal 8 2 8 2 3" xfId="29539" xr:uid="{00000000-0005-0000-0000-00003F8D0000}"/>
    <cellStyle name="Normal 8 2 8 3" xfId="14664" xr:uid="{00000000-0005-0000-0000-0000408D0000}"/>
    <cellStyle name="Normal 8 2 8 3 2" xfId="34496" xr:uid="{00000000-0005-0000-0000-0000418D0000}"/>
    <cellStyle name="Normal 8 2 8 4" xfId="24582" xr:uid="{00000000-0005-0000-0000-0000428D0000}"/>
    <cellStyle name="Normal 8 2 9" xfId="5308" xr:uid="{00000000-0005-0000-0000-0000438D0000}"/>
    <cellStyle name="Normal 8 2 9 2" xfId="15222" xr:uid="{00000000-0005-0000-0000-0000448D0000}"/>
    <cellStyle name="Normal 8 2 9 2 2" xfId="35054" xr:uid="{00000000-0005-0000-0000-0000458D0000}"/>
    <cellStyle name="Normal 8 2 9 3" xfId="25140" xr:uid="{00000000-0005-0000-0000-0000468D0000}"/>
    <cellStyle name="Normal 8 3" xfId="470" xr:uid="{00000000-0005-0000-0000-0000478D0000}"/>
    <cellStyle name="Normal 8 3 10" xfId="20323" xr:uid="{00000000-0005-0000-0000-0000488D0000}"/>
    <cellStyle name="Normal 8 3 2" xfId="1634" xr:uid="{00000000-0005-0000-0000-0000498D0000}"/>
    <cellStyle name="Normal 8 3 2 2" xfId="3647" xr:uid="{00000000-0005-0000-0000-00004A8D0000}"/>
    <cellStyle name="Normal 8 3 2 2 2" xfId="8604" xr:uid="{00000000-0005-0000-0000-00004B8D0000}"/>
    <cellStyle name="Normal 8 3 2 2 2 2" xfId="18518" xr:uid="{00000000-0005-0000-0000-00004C8D0000}"/>
    <cellStyle name="Normal 8 3 2 2 2 2 2" xfId="38350" xr:uid="{00000000-0005-0000-0000-00004D8D0000}"/>
    <cellStyle name="Normal 8 3 2 2 2 3" xfId="28436" xr:uid="{00000000-0005-0000-0000-00004E8D0000}"/>
    <cellStyle name="Normal 8 3 2 2 3" xfId="13561" xr:uid="{00000000-0005-0000-0000-00004F8D0000}"/>
    <cellStyle name="Normal 8 3 2 2 3 2" xfId="33393" xr:uid="{00000000-0005-0000-0000-0000508D0000}"/>
    <cellStyle name="Normal 8 3 2 2 4" xfId="23479" xr:uid="{00000000-0005-0000-0000-0000518D0000}"/>
    <cellStyle name="Normal 8 3 2 3" xfId="6602" xr:uid="{00000000-0005-0000-0000-0000528D0000}"/>
    <cellStyle name="Normal 8 3 2 3 2" xfId="16516" xr:uid="{00000000-0005-0000-0000-0000538D0000}"/>
    <cellStyle name="Normal 8 3 2 3 2 2" xfId="36348" xr:uid="{00000000-0005-0000-0000-0000548D0000}"/>
    <cellStyle name="Normal 8 3 2 3 3" xfId="26434" xr:uid="{00000000-0005-0000-0000-0000558D0000}"/>
    <cellStyle name="Normal 8 3 2 4" xfId="11559" xr:uid="{00000000-0005-0000-0000-0000568D0000}"/>
    <cellStyle name="Normal 8 3 2 4 2" xfId="31391" xr:uid="{00000000-0005-0000-0000-0000578D0000}"/>
    <cellStyle name="Normal 8 3 2 5" xfId="21477" xr:uid="{00000000-0005-0000-0000-0000588D0000}"/>
    <cellStyle name="Normal 8 3 3" xfId="3052" xr:uid="{00000000-0005-0000-0000-0000598D0000}"/>
    <cellStyle name="Normal 8 3 3 2" xfId="8009" xr:uid="{00000000-0005-0000-0000-00005A8D0000}"/>
    <cellStyle name="Normal 8 3 3 2 2" xfId="17923" xr:uid="{00000000-0005-0000-0000-00005B8D0000}"/>
    <cellStyle name="Normal 8 3 3 2 2 2" xfId="37755" xr:uid="{00000000-0005-0000-0000-00005C8D0000}"/>
    <cellStyle name="Normal 8 3 3 2 3" xfId="27841" xr:uid="{00000000-0005-0000-0000-00005D8D0000}"/>
    <cellStyle name="Normal 8 3 3 3" xfId="12966" xr:uid="{00000000-0005-0000-0000-00005E8D0000}"/>
    <cellStyle name="Normal 8 3 3 3 2" xfId="32798" xr:uid="{00000000-0005-0000-0000-00005F8D0000}"/>
    <cellStyle name="Normal 8 3 3 4" xfId="22884" xr:uid="{00000000-0005-0000-0000-0000608D0000}"/>
    <cellStyle name="Normal 8 3 4" xfId="2357" xr:uid="{00000000-0005-0000-0000-0000618D0000}"/>
    <cellStyle name="Normal 8 3 4 2" xfId="7324" xr:uid="{00000000-0005-0000-0000-0000628D0000}"/>
    <cellStyle name="Normal 8 3 4 2 2" xfId="17238" xr:uid="{00000000-0005-0000-0000-0000638D0000}"/>
    <cellStyle name="Normal 8 3 4 2 2 2" xfId="37070" xr:uid="{00000000-0005-0000-0000-0000648D0000}"/>
    <cellStyle name="Normal 8 3 4 2 3" xfId="27156" xr:uid="{00000000-0005-0000-0000-0000658D0000}"/>
    <cellStyle name="Normal 8 3 4 3" xfId="12281" xr:uid="{00000000-0005-0000-0000-0000668D0000}"/>
    <cellStyle name="Normal 8 3 4 3 2" xfId="32113" xr:uid="{00000000-0005-0000-0000-0000678D0000}"/>
    <cellStyle name="Normal 8 3 4 4" xfId="22199" xr:uid="{00000000-0005-0000-0000-0000688D0000}"/>
    <cellStyle name="Normal 8 3 5" xfId="1031" xr:uid="{00000000-0005-0000-0000-0000698D0000}"/>
    <cellStyle name="Normal 8 3 5 2" xfId="6007" xr:uid="{00000000-0005-0000-0000-00006A8D0000}"/>
    <cellStyle name="Normal 8 3 5 2 2" xfId="15921" xr:uid="{00000000-0005-0000-0000-00006B8D0000}"/>
    <cellStyle name="Normal 8 3 5 2 2 2" xfId="35753" xr:uid="{00000000-0005-0000-0000-00006C8D0000}"/>
    <cellStyle name="Normal 8 3 5 2 3" xfId="25839" xr:uid="{00000000-0005-0000-0000-00006D8D0000}"/>
    <cellStyle name="Normal 8 3 5 3" xfId="10964" xr:uid="{00000000-0005-0000-0000-00006E8D0000}"/>
    <cellStyle name="Normal 8 3 5 3 2" xfId="30796" xr:uid="{00000000-0005-0000-0000-00006F8D0000}"/>
    <cellStyle name="Normal 8 3 5 4" xfId="20882" xr:uid="{00000000-0005-0000-0000-0000708D0000}"/>
    <cellStyle name="Normal 8 3 6" xfId="4332" xr:uid="{00000000-0005-0000-0000-0000718D0000}"/>
    <cellStyle name="Normal 8 3 6 2" xfId="9289" xr:uid="{00000000-0005-0000-0000-0000728D0000}"/>
    <cellStyle name="Normal 8 3 6 2 2" xfId="19203" xr:uid="{00000000-0005-0000-0000-0000738D0000}"/>
    <cellStyle name="Normal 8 3 6 2 2 2" xfId="39035" xr:uid="{00000000-0005-0000-0000-0000748D0000}"/>
    <cellStyle name="Normal 8 3 6 2 3" xfId="29121" xr:uid="{00000000-0005-0000-0000-0000758D0000}"/>
    <cellStyle name="Normal 8 3 6 3" xfId="14246" xr:uid="{00000000-0005-0000-0000-0000768D0000}"/>
    <cellStyle name="Normal 8 3 6 3 2" xfId="34078" xr:uid="{00000000-0005-0000-0000-0000778D0000}"/>
    <cellStyle name="Normal 8 3 6 4" xfId="24164" xr:uid="{00000000-0005-0000-0000-0000788D0000}"/>
    <cellStyle name="Normal 8 3 7" xfId="4890" xr:uid="{00000000-0005-0000-0000-0000798D0000}"/>
    <cellStyle name="Normal 8 3 7 2" xfId="9847" xr:uid="{00000000-0005-0000-0000-00007A8D0000}"/>
    <cellStyle name="Normal 8 3 7 2 2" xfId="19761" xr:uid="{00000000-0005-0000-0000-00007B8D0000}"/>
    <cellStyle name="Normal 8 3 7 2 2 2" xfId="39593" xr:uid="{00000000-0005-0000-0000-00007C8D0000}"/>
    <cellStyle name="Normal 8 3 7 2 3" xfId="29679" xr:uid="{00000000-0005-0000-0000-00007D8D0000}"/>
    <cellStyle name="Normal 8 3 7 3" xfId="14804" xr:uid="{00000000-0005-0000-0000-00007E8D0000}"/>
    <cellStyle name="Normal 8 3 7 3 2" xfId="34636" xr:uid="{00000000-0005-0000-0000-00007F8D0000}"/>
    <cellStyle name="Normal 8 3 7 4" xfId="24722" xr:uid="{00000000-0005-0000-0000-0000808D0000}"/>
    <cellStyle name="Normal 8 3 8" xfId="5448" xr:uid="{00000000-0005-0000-0000-0000818D0000}"/>
    <cellStyle name="Normal 8 3 8 2" xfId="15362" xr:uid="{00000000-0005-0000-0000-0000828D0000}"/>
    <cellStyle name="Normal 8 3 8 2 2" xfId="35194" xr:uid="{00000000-0005-0000-0000-0000838D0000}"/>
    <cellStyle name="Normal 8 3 8 3" xfId="25280" xr:uid="{00000000-0005-0000-0000-0000848D0000}"/>
    <cellStyle name="Normal 8 3 9" xfId="10405" xr:uid="{00000000-0005-0000-0000-0000858D0000}"/>
    <cellStyle name="Normal 8 3 9 2" xfId="30237" xr:uid="{00000000-0005-0000-0000-0000868D0000}"/>
    <cellStyle name="Normal 8 4" xfId="1275" xr:uid="{00000000-0005-0000-0000-0000878D0000}"/>
    <cellStyle name="Normal 8 4 2" xfId="3288" xr:uid="{00000000-0005-0000-0000-0000888D0000}"/>
    <cellStyle name="Normal 8 4 2 2" xfId="8245" xr:uid="{00000000-0005-0000-0000-0000898D0000}"/>
    <cellStyle name="Normal 8 4 2 2 2" xfId="18159" xr:uid="{00000000-0005-0000-0000-00008A8D0000}"/>
    <cellStyle name="Normal 8 4 2 2 2 2" xfId="37991" xr:uid="{00000000-0005-0000-0000-00008B8D0000}"/>
    <cellStyle name="Normal 8 4 2 2 3" xfId="28077" xr:uid="{00000000-0005-0000-0000-00008C8D0000}"/>
    <cellStyle name="Normal 8 4 2 3" xfId="13202" xr:uid="{00000000-0005-0000-0000-00008D8D0000}"/>
    <cellStyle name="Normal 8 4 2 3 2" xfId="33034" xr:uid="{00000000-0005-0000-0000-00008E8D0000}"/>
    <cellStyle name="Normal 8 4 2 4" xfId="23120" xr:uid="{00000000-0005-0000-0000-00008F8D0000}"/>
    <cellStyle name="Normal 8 4 3" xfId="6243" xr:uid="{00000000-0005-0000-0000-0000908D0000}"/>
    <cellStyle name="Normal 8 4 3 2" xfId="16157" xr:uid="{00000000-0005-0000-0000-0000918D0000}"/>
    <cellStyle name="Normal 8 4 3 2 2" xfId="35989" xr:uid="{00000000-0005-0000-0000-0000928D0000}"/>
    <cellStyle name="Normal 8 4 3 3" xfId="26075" xr:uid="{00000000-0005-0000-0000-0000938D0000}"/>
    <cellStyle name="Normal 8 4 4" xfId="11200" xr:uid="{00000000-0005-0000-0000-0000948D0000}"/>
    <cellStyle name="Normal 8 4 4 2" xfId="31032" xr:uid="{00000000-0005-0000-0000-0000958D0000}"/>
    <cellStyle name="Normal 8 4 5" xfId="21118" xr:uid="{00000000-0005-0000-0000-0000968D0000}"/>
    <cellStyle name="Normal 8 5" xfId="2771" xr:uid="{00000000-0005-0000-0000-0000978D0000}"/>
    <cellStyle name="Normal 8 5 2" xfId="7730" xr:uid="{00000000-0005-0000-0000-0000988D0000}"/>
    <cellStyle name="Normal 8 5 2 2" xfId="17644" xr:uid="{00000000-0005-0000-0000-0000998D0000}"/>
    <cellStyle name="Normal 8 5 2 2 2" xfId="37476" xr:uid="{00000000-0005-0000-0000-00009A8D0000}"/>
    <cellStyle name="Normal 8 5 2 3" xfId="27562" xr:uid="{00000000-0005-0000-0000-00009B8D0000}"/>
    <cellStyle name="Normal 8 5 3" xfId="12687" xr:uid="{00000000-0005-0000-0000-00009C8D0000}"/>
    <cellStyle name="Normal 8 5 3 2" xfId="32519" xr:uid="{00000000-0005-0000-0000-00009D8D0000}"/>
    <cellStyle name="Normal 8 5 4" xfId="22605" xr:uid="{00000000-0005-0000-0000-00009E8D0000}"/>
    <cellStyle name="Normal 8 6" xfId="1998" xr:uid="{00000000-0005-0000-0000-00009F8D0000}"/>
    <cellStyle name="Normal 8 6 2" xfId="6965" xr:uid="{00000000-0005-0000-0000-0000A08D0000}"/>
    <cellStyle name="Normal 8 6 2 2" xfId="16879" xr:uid="{00000000-0005-0000-0000-0000A18D0000}"/>
    <cellStyle name="Normal 8 6 2 2 2" xfId="36711" xr:uid="{00000000-0005-0000-0000-0000A28D0000}"/>
    <cellStyle name="Normal 8 6 2 3" xfId="26797" xr:uid="{00000000-0005-0000-0000-0000A38D0000}"/>
    <cellStyle name="Normal 8 6 3" xfId="11922" xr:uid="{00000000-0005-0000-0000-0000A48D0000}"/>
    <cellStyle name="Normal 8 6 3 2" xfId="31754" xr:uid="{00000000-0005-0000-0000-0000A58D0000}"/>
    <cellStyle name="Normal 8 6 4" xfId="21840" xr:uid="{00000000-0005-0000-0000-0000A68D0000}"/>
    <cellStyle name="Normal 8 7" xfId="751" xr:uid="{00000000-0005-0000-0000-0000A78D0000}"/>
    <cellStyle name="Normal 8 7 2" xfId="5728" xr:uid="{00000000-0005-0000-0000-0000A88D0000}"/>
    <cellStyle name="Normal 8 7 2 2" xfId="15642" xr:uid="{00000000-0005-0000-0000-0000A98D0000}"/>
    <cellStyle name="Normal 8 7 2 2 2" xfId="35474" xr:uid="{00000000-0005-0000-0000-0000AA8D0000}"/>
    <cellStyle name="Normal 8 7 2 3" xfId="25560" xr:uid="{00000000-0005-0000-0000-0000AB8D0000}"/>
    <cellStyle name="Normal 8 7 3" xfId="10685" xr:uid="{00000000-0005-0000-0000-0000AC8D0000}"/>
    <cellStyle name="Normal 8 7 3 2" xfId="30517" xr:uid="{00000000-0005-0000-0000-0000AD8D0000}"/>
    <cellStyle name="Normal 8 7 4" xfId="20603" xr:uid="{00000000-0005-0000-0000-0000AE8D0000}"/>
    <cellStyle name="Normal 8 8" xfId="4053" xr:uid="{00000000-0005-0000-0000-0000AF8D0000}"/>
    <cellStyle name="Normal 8 8 2" xfId="9010" xr:uid="{00000000-0005-0000-0000-0000B08D0000}"/>
    <cellStyle name="Normal 8 8 2 2" xfId="18924" xr:uid="{00000000-0005-0000-0000-0000B18D0000}"/>
    <cellStyle name="Normal 8 8 2 2 2" xfId="38756" xr:uid="{00000000-0005-0000-0000-0000B28D0000}"/>
    <cellStyle name="Normal 8 8 2 3" xfId="28842" xr:uid="{00000000-0005-0000-0000-0000B38D0000}"/>
    <cellStyle name="Normal 8 8 3" xfId="13967" xr:uid="{00000000-0005-0000-0000-0000B48D0000}"/>
    <cellStyle name="Normal 8 8 3 2" xfId="33799" xr:uid="{00000000-0005-0000-0000-0000B58D0000}"/>
    <cellStyle name="Normal 8 8 4" xfId="23885" xr:uid="{00000000-0005-0000-0000-0000B68D0000}"/>
    <cellStyle name="Normal 8 9" xfId="4611" xr:uid="{00000000-0005-0000-0000-0000B78D0000}"/>
    <cellStyle name="Normal 8 9 2" xfId="9568" xr:uid="{00000000-0005-0000-0000-0000B88D0000}"/>
    <cellStyle name="Normal 8 9 2 2" xfId="19482" xr:uid="{00000000-0005-0000-0000-0000B98D0000}"/>
    <cellStyle name="Normal 8 9 2 2 2" xfId="39314" xr:uid="{00000000-0005-0000-0000-0000BA8D0000}"/>
    <cellStyle name="Normal 8 9 2 3" xfId="29400" xr:uid="{00000000-0005-0000-0000-0000BB8D0000}"/>
    <cellStyle name="Normal 8 9 3" xfId="14525" xr:uid="{00000000-0005-0000-0000-0000BC8D0000}"/>
    <cellStyle name="Normal 8 9 3 2" xfId="34357" xr:uid="{00000000-0005-0000-0000-0000BD8D0000}"/>
    <cellStyle name="Normal 8 9 4" xfId="24443" xr:uid="{00000000-0005-0000-0000-0000BE8D0000}"/>
    <cellStyle name="Normal 9" xfId="189" xr:uid="{00000000-0005-0000-0000-0000BF8D0000}"/>
    <cellStyle name="Normal 9 10" xfId="5170" xr:uid="{00000000-0005-0000-0000-0000C08D0000}"/>
    <cellStyle name="Normal 9 10 2" xfId="15084" xr:uid="{00000000-0005-0000-0000-0000C18D0000}"/>
    <cellStyle name="Normal 9 10 2 2" xfId="34916" xr:uid="{00000000-0005-0000-0000-0000C28D0000}"/>
    <cellStyle name="Normal 9 10 3" xfId="25002" xr:uid="{00000000-0005-0000-0000-0000C38D0000}"/>
    <cellStyle name="Normal 9 11" xfId="10127" xr:uid="{00000000-0005-0000-0000-0000C48D0000}"/>
    <cellStyle name="Normal 9 11 2" xfId="29959" xr:uid="{00000000-0005-0000-0000-0000C58D0000}"/>
    <cellStyle name="Normal 9 12" xfId="20045" xr:uid="{00000000-0005-0000-0000-0000C68D0000}"/>
    <cellStyle name="Normal 9 2" xfId="329" xr:uid="{00000000-0005-0000-0000-0000C78D0000}"/>
    <cellStyle name="Normal 9 2 10" xfId="10266" xr:uid="{00000000-0005-0000-0000-0000C88D0000}"/>
    <cellStyle name="Normal 9 2 10 2" xfId="30098" xr:uid="{00000000-0005-0000-0000-0000C98D0000}"/>
    <cellStyle name="Normal 9 2 11" xfId="20184" xr:uid="{00000000-0005-0000-0000-0000CA8D0000}"/>
    <cellStyle name="Normal 9 2 2" xfId="610" xr:uid="{00000000-0005-0000-0000-0000CB8D0000}"/>
    <cellStyle name="Normal 9 2 2 2" xfId="3192" xr:uid="{00000000-0005-0000-0000-0000CC8D0000}"/>
    <cellStyle name="Normal 9 2 2 2 2" xfId="8149" xr:uid="{00000000-0005-0000-0000-0000CD8D0000}"/>
    <cellStyle name="Normal 9 2 2 2 2 2" xfId="18063" xr:uid="{00000000-0005-0000-0000-0000CE8D0000}"/>
    <cellStyle name="Normal 9 2 2 2 2 2 2" xfId="37895" xr:uid="{00000000-0005-0000-0000-0000CF8D0000}"/>
    <cellStyle name="Normal 9 2 2 2 2 3" xfId="27981" xr:uid="{00000000-0005-0000-0000-0000D08D0000}"/>
    <cellStyle name="Normal 9 2 2 2 3" xfId="13106" xr:uid="{00000000-0005-0000-0000-0000D18D0000}"/>
    <cellStyle name="Normal 9 2 2 2 3 2" xfId="32938" xr:uid="{00000000-0005-0000-0000-0000D28D0000}"/>
    <cellStyle name="Normal 9 2 2 2 4" xfId="23024" xr:uid="{00000000-0005-0000-0000-0000D38D0000}"/>
    <cellStyle name="Normal 9 2 2 3" xfId="1171" xr:uid="{00000000-0005-0000-0000-0000D48D0000}"/>
    <cellStyle name="Normal 9 2 2 3 2" xfId="6147" xr:uid="{00000000-0005-0000-0000-0000D58D0000}"/>
    <cellStyle name="Normal 9 2 2 3 2 2" xfId="16061" xr:uid="{00000000-0005-0000-0000-0000D68D0000}"/>
    <cellStyle name="Normal 9 2 2 3 2 2 2" xfId="35893" xr:uid="{00000000-0005-0000-0000-0000D78D0000}"/>
    <cellStyle name="Normal 9 2 2 3 2 3" xfId="25979" xr:uid="{00000000-0005-0000-0000-0000D88D0000}"/>
    <cellStyle name="Normal 9 2 2 3 3" xfId="11104" xr:uid="{00000000-0005-0000-0000-0000D98D0000}"/>
    <cellStyle name="Normal 9 2 2 3 3 2" xfId="30936" xr:uid="{00000000-0005-0000-0000-0000DA8D0000}"/>
    <cellStyle name="Normal 9 2 2 3 4" xfId="21022" xr:uid="{00000000-0005-0000-0000-0000DB8D0000}"/>
    <cellStyle name="Normal 9 2 2 4" xfId="4472" xr:uid="{00000000-0005-0000-0000-0000DC8D0000}"/>
    <cellStyle name="Normal 9 2 2 4 2" xfId="9429" xr:uid="{00000000-0005-0000-0000-0000DD8D0000}"/>
    <cellStyle name="Normal 9 2 2 4 2 2" xfId="19343" xr:uid="{00000000-0005-0000-0000-0000DE8D0000}"/>
    <cellStyle name="Normal 9 2 2 4 2 2 2" xfId="39175" xr:uid="{00000000-0005-0000-0000-0000DF8D0000}"/>
    <cellStyle name="Normal 9 2 2 4 2 3" xfId="29261" xr:uid="{00000000-0005-0000-0000-0000E08D0000}"/>
    <cellStyle name="Normal 9 2 2 4 3" xfId="14386" xr:uid="{00000000-0005-0000-0000-0000E18D0000}"/>
    <cellStyle name="Normal 9 2 2 4 3 2" xfId="34218" xr:uid="{00000000-0005-0000-0000-0000E28D0000}"/>
    <cellStyle name="Normal 9 2 2 4 4" xfId="24304" xr:uid="{00000000-0005-0000-0000-0000E38D0000}"/>
    <cellStyle name="Normal 9 2 2 5" xfId="5030" xr:uid="{00000000-0005-0000-0000-0000E48D0000}"/>
    <cellStyle name="Normal 9 2 2 5 2" xfId="9987" xr:uid="{00000000-0005-0000-0000-0000E58D0000}"/>
    <cellStyle name="Normal 9 2 2 5 2 2" xfId="19901" xr:uid="{00000000-0005-0000-0000-0000E68D0000}"/>
    <cellStyle name="Normal 9 2 2 5 2 2 2" xfId="39733" xr:uid="{00000000-0005-0000-0000-0000E78D0000}"/>
    <cellStyle name="Normal 9 2 2 5 2 3" xfId="29819" xr:uid="{00000000-0005-0000-0000-0000E88D0000}"/>
    <cellStyle name="Normal 9 2 2 5 3" xfId="14944" xr:uid="{00000000-0005-0000-0000-0000E98D0000}"/>
    <cellStyle name="Normal 9 2 2 5 3 2" xfId="34776" xr:uid="{00000000-0005-0000-0000-0000EA8D0000}"/>
    <cellStyle name="Normal 9 2 2 5 4" xfId="24862" xr:uid="{00000000-0005-0000-0000-0000EB8D0000}"/>
    <cellStyle name="Normal 9 2 2 6" xfId="5588" xr:uid="{00000000-0005-0000-0000-0000EC8D0000}"/>
    <cellStyle name="Normal 9 2 2 6 2" xfId="15502" xr:uid="{00000000-0005-0000-0000-0000ED8D0000}"/>
    <cellStyle name="Normal 9 2 2 6 2 2" xfId="35334" xr:uid="{00000000-0005-0000-0000-0000EE8D0000}"/>
    <cellStyle name="Normal 9 2 2 6 3" xfId="25420" xr:uid="{00000000-0005-0000-0000-0000EF8D0000}"/>
    <cellStyle name="Normal 9 2 2 7" xfId="10545" xr:uid="{00000000-0005-0000-0000-0000F08D0000}"/>
    <cellStyle name="Normal 9 2 2 7 2" xfId="30377" xr:uid="{00000000-0005-0000-0000-0000F18D0000}"/>
    <cellStyle name="Normal 9 2 2 8" xfId="20463" xr:uid="{00000000-0005-0000-0000-0000F28D0000}"/>
    <cellStyle name="Normal 9 2 3" xfId="1724" xr:uid="{00000000-0005-0000-0000-0000F38D0000}"/>
    <cellStyle name="Normal 9 2 3 2" xfId="3737" xr:uid="{00000000-0005-0000-0000-0000F48D0000}"/>
    <cellStyle name="Normal 9 2 3 2 2" xfId="8694" xr:uid="{00000000-0005-0000-0000-0000F58D0000}"/>
    <cellStyle name="Normal 9 2 3 2 2 2" xfId="18608" xr:uid="{00000000-0005-0000-0000-0000F68D0000}"/>
    <cellStyle name="Normal 9 2 3 2 2 2 2" xfId="38440" xr:uid="{00000000-0005-0000-0000-0000F78D0000}"/>
    <cellStyle name="Normal 9 2 3 2 2 3" xfId="28526" xr:uid="{00000000-0005-0000-0000-0000F88D0000}"/>
    <cellStyle name="Normal 9 2 3 2 3" xfId="13651" xr:uid="{00000000-0005-0000-0000-0000F98D0000}"/>
    <cellStyle name="Normal 9 2 3 2 3 2" xfId="33483" xr:uid="{00000000-0005-0000-0000-0000FA8D0000}"/>
    <cellStyle name="Normal 9 2 3 2 4" xfId="23569" xr:uid="{00000000-0005-0000-0000-0000FB8D0000}"/>
    <cellStyle name="Normal 9 2 3 3" xfId="6692" xr:uid="{00000000-0005-0000-0000-0000FC8D0000}"/>
    <cellStyle name="Normal 9 2 3 3 2" xfId="16606" xr:uid="{00000000-0005-0000-0000-0000FD8D0000}"/>
    <cellStyle name="Normal 9 2 3 3 2 2" xfId="36438" xr:uid="{00000000-0005-0000-0000-0000FE8D0000}"/>
    <cellStyle name="Normal 9 2 3 3 3" xfId="26524" xr:uid="{00000000-0005-0000-0000-0000FF8D0000}"/>
    <cellStyle name="Normal 9 2 3 4" xfId="11649" xr:uid="{00000000-0005-0000-0000-0000008E0000}"/>
    <cellStyle name="Normal 9 2 3 4 2" xfId="31481" xr:uid="{00000000-0005-0000-0000-0000018E0000}"/>
    <cellStyle name="Normal 9 2 3 5" xfId="21567" xr:uid="{00000000-0005-0000-0000-0000028E0000}"/>
    <cellStyle name="Normal 9 2 4" xfId="2912" xr:uid="{00000000-0005-0000-0000-0000038E0000}"/>
    <cellStyle name="Normal 9 2 4 2" xfId="7870" xr:uid="{00000000-0005-0000-0000-0000048E0000}"/>
    <cellStyle name="Normal 9 2 4 2 2" xfId="17784" xr:uid="{00000000-0005-0000-0000-0000058E0000}"/>
    <cellStyle name="Normal 9 2 4 2 2 2" xfId="37616" xr:uid="{00000000-0005-0000-0000-0000068E0000}"/>
    <cellStyle name="Normal 9 2 4 2 3" xfId="27702" xr:uid="{00000000-0005-0000-0000-0000078E0000}"/>
    <cellStyle name="Normal 9 2 4 3" xfId="12827" xr:uid="{00000000-0005-0000-0000-0000088E0000}"/>
    <cellStyle name="Normal 9 2 4 3 2" xfId="32659" xr:uid="{00000000-0005-0000-0000-0000098E0000}"/>
    <cellStyle name="Normal 9 2 4 4" xfId="22745" xr:uid="{00000000-0005-0000-0000-00000A8E0000}"/>
    <cellStyle name="Normal 9 2 5" xfId="2447" xr:uid="{00000000-0005-0000-0000-00000B8E0000}"/>
    <cellStyle name="Normal 9 2 5 2" xfId="7414" xr:uid="{00000000-0005-0000-0000-00000C8E0000}"/>
    <cellStyle name="Normal 9 2 5 2 2" xfId="17328" xr:uid="{00000000-0005-0000-0000-00000D8E0000}"/>
    <cellStyle name="Normal 9 2 5 2 2 2" xfId="37160" xr:uid="{00000000-0005-0000-0000-00000E8E0000}"/>
    <cellStyle name="Normal 9 2 5 2 3" xfId="27246" xr:uid="{00000000-0005-0000-0000-00000F8E0000}"/>
    <cellStyle name="Normal 9 2 5 3" xfId="12371" xr:uid="{00000000-0005-0000-0000-0000108E0000}"/>
    <cellStyle name="Normal 9 2 5 3 2" xfId="32203" xr:uid="{00000000-0005-0000-0000-0000118E0000}"/>
    <cellStyle name="Normal 9 2 5 4" xfId="22289" xr:uid="{00000000-0005-0000-0000-0000128E0000}"/>
    <cellStyle name="Normal 9 2 6" xfId="891" xr:uid="{00000000-0005-0000-0000-0000138E0000}"/>
    <cellStyle name="Normal 9 2 6 2" xfId="5868" xr:uid="{00000000-0005-0000-0000-0000148E0000}"/>
    <cellStyle name="Normal 9 2 6 2 2" xfId="15782" xr:uid="{00000000-0005-0000-0000-0000158E0000}"/>
    <cellStyle name="Normal 9 2 6 2 2 2" xfId="35614" xr:uid="{00000000-0005-0000-0000-0000168E0000}"/>
    <cellStyle name="Normal 9 2 6 2 3" xfId="25700" xr:uid="{00000000-0005-0000-0000-0000178E0000}"/>
    <cellStyle name="Normal 9 2 6 3" xfId="10825" xr:uid="{00000000-0005-0000-0000-0000188E0000}"/>
    <cellStyle name="Normal 9 2 6 3 2" xfId="30657" xr:uid="{00000000-0005-0000-0000-0000198E0000}"/>
    <cellStyle name="Normal 9 2 6 4" xfId="20743" xr:uid="{00000000-0005-0000-0000-00001A8E0000}"/>
    <cellStyle name="Normal 9 2 7" xfId="4193" xr:uid="{00000000-0005-0000-0000-00001B8E0000}"/>
    <cellStyle name="Normal 9 2 7 2" xfId="9150" xr:uid="{00000000-0005-0000-0000-00001C8E0000}"/>
    <cellStyle name="Normal 9 2 7 2 2" xfId="19064" xr:uid="{00000000-0005-0000-0000-00001D8E0000}"/>
    <cellStyle name="Normal 9 2 7 2 2 2" xfId="38896" xr:uid="{00000000-0005-0000-0000-00001E8E0000}"/>
    <cellStyle name="Normal 9 2 7 2 3" xfId="28982" xr:uid="{00000000-0005-0000-0000-00001F8E0000}"/>
    <cellStyle name="Normal 9 2 7 3" xfId="14107" xr:uid="{00000000-0005-0000-0000-0000208E0000}"/>
    <cellStyle name="Normal 9 2 7 3 2" xfId="33939" xr:uid="{00000000-0005-0000-0000-0000218E0000}"/>
    <cellStyle name="Normal 9 2 7 4" xfId="24025" xr:uid="{00000000-0005-0000-0000-0000228E0000}"/>
    <cellStyle name="Normal 9 2 8" xfId="4751" xr:uid="{00000000-0005-0000-0000-0000238E0000}"/>
    <cellStyle name="Normal 9 2 8 2" xfId="9708" xr:uid="{00000000-0005-0000-0000-0000248E0000}"/>
    <cellStyle name="Normal 9 2 8 2 2" xfId="19622" xr:uid="{00000000-0005-0000-0000-0000258E0000}"/>
    <cellStyle name="Normal 9 2 8 2 2 2" xfId="39454" xr:uid="{00000000-0005-0000-0000-0000268E0000}"/>
    <cellStyle name="Normal 9 2 8 2 3" xfId="29540" xr:uid="{00000000-0005-0000-0000-0000278E0000}"/>
    <cellStyle name="Normal 9 2 8 3" xfId="14665" xr:uid="{00000000-0005-0000-0000-0000288E0000}"/>
    <cellStyle name="Normal 9 2 8 3 2" xfId="34497" xr:uid="{00000000-0005-0000-0000-0000298E0000}"/>
    <cellStyle name="Normal 9 2 8 4" xfId="24583" xr:uid="{00000000-0005-0000-0000-00002A8E0000}"/>
    <cellStyle name="Normal 9 2 9" xfId="5309" xr:uid="{00000000-0005-0000-0000-00002B8E0000}"/>
    <cellStyle name="Normal 9 2 9 2" xfId="15223" xr:uid="{00000000-0005-0000-0000-00002C8E0000}"/>
    <cellStyle name="Normal 9 2 9 2 2" xfId="35055" xr:uid="{00000000-0005-0000-0000-00002D8E0000}"/>
    <cellStyle name="Normal 9 2 9 3" xfId="25141" xr:uid="{00000000-0005-0000-0000-00002E8E0000}"/>
    <cellStyle name="Normal 9 3" xfId="471" xr:uid="{00000000-0005-0000-0000-00002F8E0000}"/>
    <cellStyle name="Normal 9 3 2" xfId="3053" xr:uid="{00000000-0005-0000-0000-0000308E0000}"/>
    <cellStyle name="Normal 9 3 2 2" xfId="8010" xr:uid="{00000000-0005-0000-0000-0000318E0000}"/>
    <cellStyle name="Normal 9 3 2 2 2" xfId="17924" xr:uid="{00000000-0005-0000-0000-0000328E0000}"/>
    <cellStyle name="Normal 9 3 2 2 2 2" xfId="37756" xr:uid="{00000000-0005-0000-0000-0000338E0000}"/>
    <cellStyle name="Normal 9 3 2 2 3" xfId="27842" xr:uid="{00000000-0005-0000-0000-0000348E0000}"/>
    <cellStyle name="Normal 9 3 2 3" xfId="12967" xr:uid="{00000000-0005-0000-0000-0000358E0000}"/>
    <cellStyle name="Normal 9 3 2 3 2" xfId="32799" xr:uid="{00000000-0005-0000-0000-0000368E0000}"/>
    <cellStyle name="Normal 9 3 2 4" xfId="22885" xr:uid="{00000000-0005-0000-0000-0000378E0000}"/>
    <cellStyle name="Normal 9 3 3" xfId="1032" xr:uid="{00000000-0005-0000-0000-0000388E0000}"/>
    <cellStyle name="Normal 9 3 3 2" xfId="6008" xr:uid="{00000000-0005-0000-0000-0000398E0000}"/>
    <cellStyle name="Normal 9 3 3 2 2" xfId="15922" xr:uid="{00000000-0005-0000-0000-00003A8E0000}"/>
    <cellStyle name="Normal 9 3 3 2 2 2" xfId="35754" xr:uid="{00000000-0005-0000-0000-00003B8E0000}"/>
    <cellStyle name="Normal 9 3 3 2 3" xfId="25840" xr:uid="{00000000-0005-0000-0000-00003C8E0000}"/>
    <cellStyle name="Normal 9 3 3 3" xfId="10965" xr:uid="{00000000-0005-0000-0000-00003D8E0000}"/>
    <cellStyle name="Normal 9 3 3 3 2" xfId="30797" xr:uid="{00000000-0005-0000-0000-00003E8E0000}"/>
    <cellStyle name="Normal 9 3 3 4" xfId="20883" xr:uid="{00000000-0005-0000-0000-00003F8E0000}"/>
    <cellStyle name="Normal 9 3 4" xfId="4333" xr:uid="{00000000-0005-0000-0000-0000408E0000}"/>
    <cellStyle name="Normal 9 3 4 2" xfId="9290" xr:uid="{00000000-0005-0000-0000-0000418E0000}"/>
    <cellStyle name="Normal 9 3 4 2 2" xfId="19204" xr:uid="{00000000-0005-0000-0000-0000428E0000}"/>
    <cellStyle name="Normal 9 3 4 2 2 2" xfId="39036" xr:uid="{00000000-0005-0000-0000-0000438E0000}"/>
    <cellStyle name="Normal 9 3 4 2 3" xfId="29122" xr:uid="{00000000-0005-0000-0000-0000448E0000}"/>
    <cellStyle name="Normal 9 3 4 3" xfId="14247" xr:uid="{00000000-0005-0000-0000-0000458E0000}"/>
    <cellStyle name="Normal 9 3 4 3 2" xfId="34079" xr:uid="{00000000-0005-0000-0000-0000468E0000}"/>
    <cellStyle name="Normal 9 3 4 4" xfId="24165" xr:uid="{00000000-0005-0000-0000-0000478E0000}"/>
    <cellStyle name="Normal 9 3 5" xfId="4891" xr:uid="{00000000-0005-0000-0000-0000488E0000}"/>
    <cellStyle name="Normal 9 3 5 2" xfId="9848" xr:uid="{00000000-0005-0000-0000-0000498E0000}"/>
    <cellStyle name="Normal 9 3 5 2 2" xfId="19762" xr:uid="{00000000-0005-0000-0000-00004A8E0000}"/>
    <cellStyle name="Normal 9 3 5 2 2 2" xfId="39594" xr:uid="{00000000-0005-0000-0000-00004B8E0000}"/>
    <cellStyle name="Normal 9 3 5 2 3" xfId="29680" xr:uid="{00000000-0005-0000-0000-00004C8E0000}"/>
    <cellStyle name="Normal 9 3 5 3" xfId="14805" xr:uid="{00000000-0005-0000-0000-00004D8E0000}"/>
    <cellStyle name="Normal 9 3 5 3 2" xfId="34637" xr:uid="{00000000-0005-0000-0000-00004E8E0000}"/>
    <cellStyle name="Normal 9 3 5 4" xfId="24723" xr:uid="{00000000-0005-0000-0000-00004F8E0000}"/>
    <cellStyle name="Normal 9 3 6" xfId="5449" xr:uid="{00000000-0005-0000-0000-0000508E0000}"/>
    <cellStyle name="Normal 9 3 6 2" xfId="15363" xr:uid="{00000000-0005-0000-0000-0000518E0000}"/>
    <cellStyle name="Normal 9 3 6 2 2" xfId="35195" xr:uid="{00000000-0005-0000-0000-0000528E0000}"/>
    <cellStyle name="Normal 9 3 6 3" xfId="25281" xr:uid="{00000000-0005-0000-0000-0000538E0000}"/>
    <cellStyle name="Normal 9 3 7" xfId="10406" xr:uid="{00000000-0005-0000-0000-0000548E0000}"/>
    <cellStyle name="Normal 9 3 7 2" xfId="30238" xr:uid="{00000000-0005-0000-0000-0000558E0000}"/>
    <cellStyle name="Normal 9 3 8" xfId="20324" xr:uid="{00000000-0005-0000-0000-0000568E0000}"/>
    <cellStyle name="Normal 9 4" xfId="1365" xr:uid="{00000000-0005-0000-0000-0000578E0000}"/>
    <cellStyle name="Normal 9 4 2" xfId="3378" xr:uid="{00000000-0005-0000-0000-0000588E0000}"/>
    <cellStyle name="Normal 9 4 2 2" xfId="8335" xr:uid="{00000000-0005-0000-0000-0000598E0000}"/>
    <cellStyle name="Normal 9 4 2 2 2" xfId="18249" xr:uid="{00000000-0005-0000-0000-00005A8E0000}"/>
    <cellStyle name="Normal 9 4 2 2 2 2" xfId="38081" xr:uid="{00000000-0005-0000-0000-00005B8E0000}"/>
    <cellStyle name="Normal 9 4 2 2 3" xfId="28167" xr:uid="{00000000-0005-0000-0000-00005C8E0000}"/>
    <cellStyle name="Normal 9 4 2 3" xfId="13292" xr:uid="{00000000-0005-0000-0000-00005D8E0000}"/>
    <cellStyle name="Normal 9 4 2 3 2" xfId="33124" xr:uid="{00000000-0005-0000-0000-00005E8E0000}"/>
    <cellStyle name="Normal 9 4 2 4" xfId="23210" xr:uid="{00000000-0005-0000-0000-00005F8E0000}"/>
    <cellStyle name="Normal 9 4 3" xfId="6333" xr:uid="{00000000-0005-0000-0000-0000608E0000}"/>
    <cellStyle name="Normal 9 4 3 2" xfId="16247" xr:uid="{00000000-0005-0000-0000-0000618E0000}"/>
    <cellStyle name="Normal 9 4 3 2 2" xfId="36079" xr:uid="{00000000-0005-0000-0000-0000628E0000}"/>
    <cellStyle name="Normal 9 4 3 3" xfId="26165" xr:uid="{00000000-0005-0000-0000-0000638E0000}"/>
    <cellStyle name="Normal 9 4 4" xfId="11290" xr:uid="{00000000-0005-0000-0000-0000648E0000}"/>
    <cellStyle name="Normal 9 4 4 2" xfId="31122" xr:uid="{00000000-0005-0000-0000-0000658E0000}"/>
    <cellStyle name="Normal 9 4 5" xfId="21208" xr:uid="{00000000-0005-0000-0000-0000668E0000}"/>
    <cellStyle name="Normal 9 5" xfId="2772" xr:uid="{00000000-0005-0000-0000-0000678E0000}"/>
    <cellStyle name="Normal 9 5 2" xfId="7731" xr:uid="{00000000-0005-0000-0000-0000688E0000}"/>
    <cellStyle name="Normal 9 5 2 2" xfId="17645" xr:uid="{00000000-0005-0000-0000-0000698E0000}"/>
    <cellStyle name="Normal 9 5 2 2 2" xfId="37477" xr:uid="{00000000-0005-0000-0000-00006A8E0000}"/>
    <cellStyle name="Normal 9 5 2 3" xfId="27563" xr:uid="{00000000-0005-0000-0000-00006B8E0000}"/>
    <cellStyle name="Normal 9 5 3" xfId="12688" xr:uid="{00000000-0005-0000-0000-00006C8E0000}"/>
    <cellStyle name="Normal 9 5 3 2" xfId="32520" xr:uid="{00000000-0005-0000-0000-00006D8E0000}"/>
    <cellStyle name="Normal 9 5 4" xfId="22606" xr:uid="{00000000-0005-0000-0000-00006E8E0000}"/>
    <cellStyle name="Normal 9 6" xfId="2088" xr:uid="{00000000-0005-0000-0000-00006F8E0000}"/>
    <cellStyle name="Normal 9 6 2" xfId="7055" xr:uid="{00000000-0005-0000-0000-0000708E0000}"/>
    <cellStyle name="Normal 9 6 2 2" xfId="16969" xr:uid="{00000000-0005-0000-0000-0000718E0000}"/>
    <cellStyle name="Normal 9 6 2 2 2" xfId="36801" xr:uid="{00000000-0005-0000-0000-0000728E0000}"/>
    <cellStyle name="Normal 9 6 2 3" xfId="26887" xr:uid="{00000000-0005-0000-0000-0000738E0000}"/>
    <cellStyle name="Normal 9 6 3" xfId="12012" xr:uid="{00000000-0005-0000-0000-0000748E0000}"/>
    <cellStyle name="Normal 9 6 3 2" xfId="31844" xr:uid="{00000000-0005-0000-0000-0000758E0000}"/>
    <cellStyle name="Normal 9 6 4" xfId="21930" xr:uid="{00000000-0005-0000-0000-0000768E0000}"/>
    <cellStyle name="Normal 9 7" xfId="752" xr:uid="{00000000-0005-0000-0000-0000778E0000}"/>
    <cellStyle name="Normal 9 7 2" xfId="5729" xr:uid="{00000000-0005-0000-0000-0000788E0000}"/>
    <cellStyle name="Normal 9 7 2 2" xfId="15643" xr:uid="{00000000-0005-0000-0000-0000798E0000}"/>
    <cellStyle name="Normal 9 7 2 2 2" xfId="35475" xr:uid="{00000000-0005-0000-0000-00007A8E0000}"/>
    <cellStyle name="Normal 9 7 2 3" xfId="25561" xr:uid="{00000000-0005-0000-0000-00007B8E0000}"/>
    <cellStyle name="Normal 9 7 3" xfId="10686" xr:uid="{00000000-0005-0000-0000-00007C8E0000}"/>
    <cellStyle name="Normal 9 7 3 2" xfId="30518" xr:uid="{00000000-0005-0000-0000-00007D8E0000}"/>
    <cellStyle name="Normal 9 7 4" xfId="20604" xr:uid="{00000000-0005-0000-0000-00007E8E0000}"/>
    <cellStyle name="Normal 9 8" xfId="4054" xr:uid="{00000000-0005-0000-0000-00007F8E0000}"/>
    <cellStyle name="Normal 9 8 2" xfId="9011" xr:uid="{00000000-0005-0000-0000-0000808E0000}"/>
    <cellStyle name="Normal 9 8 2 2" xfId="18925" xr:uid="{00000000-0005-0000-0000-0000818E0000}"/>
    <cellStyle name="Normal 9 8 2 2 2" xfId="38757" xr:uid="{00000000-0005-0000-0000-0000828E0000}"/>
    <cellStyle name="Normal 9 8 2 3" xfId="28843" xr:uid="{00000000-0005-0000-0000-0000838E0000}"/>
    <cellStyle name="Normal 9 8 3" xfId="13968" xr:uid="{00000000-0005-0000-0000-0000848E0000}"/>
    <cellStyle name="Normal 9 8 3 2" xfId="33800" xr:uid="{00000000-0005-0000-0000-0000858E0000}"/>
    <cellStyle name="Normal 9 8 4" xfId="23886" xr:uid="{00000000-0005-0000-0000-0000868E0000}"/>
    <cellStyle name="Normal 9 9" xfId="4612" xr:uid="{00000000-0005-0000-0000-0000878E0000}"/>
    <cellStyle name="Normal 9 9 2" xfId="9569" xr:uid="{00000000-0005-0000-0000-0000888E0000}"/>
    <cellStyle name="Normal 9 9 2 2" xfId="19483" xr:uid="{00000000-0005-0000-0000-0000898E0000}"/>
    <cellStyle name="Normal 9 9 2 2 2" xfId="39315" xr:uid="{00000000-0005-0000-0000-00008A8E0000}"/>
    <cellStyle name="Normal 9 9 2 3" xfId="29401" xr:uid="{00000000-0005-0000-0000-00008B8E0000}"/>
    <cellStyle name="Normal 9 9 3" xfId="14526" xr:uid="{00000000-0005-0000-0000-00008C8E0000}"/>
    <cellStyle name="Normal 9 9 3 2" xfId="34358" xr:uid="{00000000-0005-0000-0000-00008D8E0000}"/>
    <cellStyle name="Normal 9 9 4" xfId="24444" xr:uid="{00000000-0005-0000-0000-00008E8E0000}"/>
    <cellStyle name="Normal_trnldv_1" xfId="60" xr:uid="{00000000-0005-0000-0000-00008F8E0000}"/>
    <cellStyle name="Normal_trnldv_2" xfId="61" xr:uid="{00000000-0005-0000-0000-0000908E0000}"/>
    <cellStyle name="Normal_trnldv_3" xfId="62" xr:uid="{00000000-0005-0000-0000-0000918E0000}"/>
    <cellStyle name="Normal_trnldv_5" xfId="63" xr:uid="{00000000-0005-0000-0000-0000928E0000}"/>
    <cellStyle name="Note" xfId="17" builtinId="10" customBuiltin="1"/>
    <cellStyle name="Note 10" xfId="1909" xr:uid="{00000000-0005-0000-0000-0000948E0000}"/>
    <cellStyle name="Note 10 2" xfId="6876" xr:uid="{00000000-0005-0000-0000-0000958E0000}"/>
    <cellStyle name="Note 10 2 2" xfId="16790" xr:uid="{00000000-0005-0000-0000-0000968E0000}"/>
    <cellStyle name="Note 10 2 2 2" xfId="36622" xr:uid="{00000000-0005-0000-0000-0000978E0000}"/>
    <cellStyle name="Note 10 2 3" xfId="26708" xr:uid="{00000000-0005-0000-0000-0000988E0000}"/>
    <cellStyle name="Note 10 3" xfId="11833" xr:uid="{00000000-0005-0000-0000-0000998E0000}"/>
    <cellStyle name="Note 10 3 2" xfId="31665" xr:uid="{00000000-0005-0000-0000-00009A8E0000}"/>
    <cellStyle name="Note 10 4" xfId="21751" xr:uid="{00000000-0005-0000-0000-00009B8E0000}"/>
    <cellStyle name="Note 11" xfId="619" xr:uid="{00000000-0005-0000-0000-00009C8E0000}"/>
    <cellStyle name="Note 11 2" xfId="5596" xr:uid="{00000000-0005-0000-0000-00009D8E0000}"/>
    <cellStyle name="Note 11 2 2" xfId="15510" xr:uid="{00000000-0005-0000-0000-00009E8E0000}"/>
    <cellStyle name="Note 11 2 2 2" xfId="35342" xr:uid="{00000000-0005-0000-0000-00009F8E0000}"/>
    <cellStyle name="Note 11 2 3" xfId="25428" xr:uid="{00000000-0005-0000-0000-0000A08E0000}"/>
    <cellStyle name="Note 11 3" xfId="10553" xr:uid="{00000000-0005-0000-0000-0000A18E0000}"/>
    <cellStyle name="Note 11 3 2" xfId="30385" xr:uid="{00000000-0005-0000-0000-0000A28E0000}"/>
    <cellStyle name="Note 11 4" xfId="20471" xr:uid="{00000000-0005-0000-0000-0000A38E0000}"/>
    <cellStyle name="Note 12" xfId="3921" xr:uid="{00000000-0005-0000-0000-0000A48E0000}"/>
    <cellStyle name="Note 12 2" xfId="8878" xr:uid="{00000000-0005-0000-0000-0000A58E0000}"/>
    <cellStyle name="Note 12 2 2" xfId="18792" xr:uid="{00000000-0005-0000-0000-0000A68E0000}"/>
    <cellStyle name="Note 12 2 2 2" xfId="38624" xr:uid="{00000000-0005-0000-0000-0000A78E0000}"/>
    <cellStyle name="Note 12 2 3" xfId="28710" xr:uid="{00000000-0005-0000-0000-0000A88E0000}"/>
    <cellStyle name="Note 12 3" xfId="13835" xr:uid="{00000000-0005-0000-0000-0000A98E0000}"/>
    <cellStyle name="Note 12 3 2" xfId="33667" xr:uid="{00000000-0005-0000-0000-0000AA8E0000}"/>
    <cellStyle name="Note 12 4" xfId="23753" xr:uid="{00000000-0005-0000-0000-0000AB8E0000}"/>
    <cellStyle name="Note 13" xfId="4479" xr:uid="{00000000-0005-0000-0000-0000AC8E0000}"/>
    <cellStyle name="Note 13 2" xfId="9436" xr:uid="{00000000-0005-0000-0000-0000AD8E0000}"/>
    <cellStyle name="Note 13 2 2" xfId="19350" xr:uid="{00000000-0005-0000-0000-0000AE8E0000}"/>
    <cellStyle name="Note 13 2 2 2" xfId="39182" xr:uid="{00000000-0005-0000-0000-0000AF8E0000}"/>
    <cellStyle name="Note 13 2 3" xfId="29268" xr:uid="{00000000-0005-0000-0000-0000B08E0000}"/>
    <cellStyle name="Note 13 3" xfId="14393" xr:uid="{00000000-0005-0000-0000-0000B18E0000}"/>
    <cellStyle name="Note 13 3 2" xfId="34225" xr:uid="{00000000-0005-0000-0000-0000B28E0000}"/>
    <cellStyle name="Note 13 4" xfId="24311" xr:uid="{00000000-0005-0000-0000-0000B38E0000}"/>
    <cellStyle name="Note 14" xfId="5037" xr:uid="{00000000-0005-0000-0000-0000B48E0000}"/>
    <cellStyle name="Note 14 2" xfId="14951" xr:uid="{00000000-0005-0000-0000-0000B58E0000}"/>
    <cellStyle name="Note 14 2 2" xfId="34783" xr:uid="{00000000-0005-0000-0000-0000B68E0000}"/>
    <cellStyle name="Note 14 3" xfId="24869" xr:uid="{00000000-0005-0000-0000-0000B78E0000}"/>
    <cellStyle name="Note 15" xfId="9994" xr:uid="{00000000-0005-0000-0000-0000B88E0000}"/>
    <cellStyle name="Note 15 2" xfId="29826" xr:uid="{00000000-0005-0000-0000-0000B98E0000}"/>
    <cellStyle name="Note 16" xfId="19909" xr:uid="{00000000-0005-0000-0000-0000BA8E0000}"/>
    <cellStyle name="Note 2" xfId="66" xr:uid="{00000000-0005-0000-0000-0000BB8E0000}"/>
    <cellStyle name="Note 2 10" xfId="632" xr:uid="{00000000-0005-0000-0000-0000BC8E0000}"/>
    <cellStyle name="Note 2 10 2" xfId="5609" xr:uid="{00000000-0005-0000-0000-0000BD8E0000}"/>
    <cellStyle name="Note 2 10 2 2" xfId="15523" xr:uid="{00000000-0005-0000-0000-0000BE8E0000}"/>
    <cellStyle name="Note 2 10 2 2 2" xfId="35355" xr:uid="{00000000-0005-0000-0000-0000BF8E0000}"/>
    <cellStyle name="Note 2 10 2 3" xfId="25441" xr:uid="{00000000-0005-0000-0000-0000C08E0000}"/>
    <cellStyle name="Note 2 10 3" xfId="10566" xr:uid="{00000000-0005-0000-0000-0000C18E0000}"/>
    <cellStyle name="Note 2 10 3 2" xfId="30398" xr:uid="{00000000-0005-0000-0000-0000C28E0000}"/>
    <cellStyle name="Note 2 10 4" xfId="20484" xr:uid="{00000000-0005-0000-0000-0000C38E0000}"/>
    <cellStyle name="Note 2 11" xfId="3934" xr:uid="{00000000-0005-0000-0000-0000C48E0000}"/>
    <cellStyle name="Note 2 11 2" xfId="8891" xr:uid="{00000000-0005-0000-0000-0000C58E0000}"/>
    <cellStyle name="Note 2 11 2 2" xfId="18805" xr:uid="{00000000-0005-0000-0000-0000C68E0000}"/>
    <cellStyle name="Note 2 11 2 2 2" xfId="38637" xr:uid="{00000000-0005-0000-0000-0000C78E0000}"/>
    <cellStyle name="Note 2 11 2 3" xfId="28723" xr:uid="{00000000-0005-0000-0000-0000C88E0000}"/>
    <cellStyle name="Note 2 11 3" xfId="13848" xr:uid="{00000000-0005-0000-0000-0000C98E0000}"/>
    <cellStyle name="Note 2 11 3 2" xfId="33680" xr:uid="{00000000-0005-0000-0000-0000CA8E0000}"/>
    <cellStyle name="Note 2 11 4" xfId="23766" xr:uid="{00000000-0005-0000-0000-0000CB8E0000}"/>
    <cellStyle name="Note 2 12" xfId="4492" xr:uid="{00000000-0005-0000-0000-0000CC8E0000}"/>
    <cellStyle name="Note 2 12 2" xfId="9449" xr:uid="{00000000-0005-0000-0000-0000CD8E0000}"/>
    <cellStyle name="Note 2 12 2 2" xfId="19363" xr:uid="{00000000-0005-0000-0000-0000CE8E0000}"/>
    <cellStyle name="Note 2 12 2 2 2" xfId="39195" xr:uid="{00000000-0005-0000-0000-0000CF8E0000}"/>
    <cellStyle name="Note 2 12 2 3" xfId="29281" xr:uid="{00000000-0005-0000-0000-0000D08E0000}"/>
    <cellStyle name="Note 2 12 3" xfId="14406" xr:uid="{00000000-0005-0000-0000-0000D18E0000}"/>
    <cellStyle name="Note 2 12 3 2" xfId="34238" xr:uid="{00000000-0005-0000-0000-0000D28E0000}"/>
    <cellStyle name="Note 2 12 4" xfId="24324" xr:uid="{00000000-0005-0000-0000-0000D38E0000}"/>
    <cellStyle name="Note 2 13" xfId="5050" xr:uid="{00000000-0005-0000-0000-0000D48E0000}"/>
    <cellStyle name="Note 2 13 2" xfId="14964" xr:uid="{00000000-0005-0000-0000-0000D58E0000}"/>
    <cellStyle name="Note 2 13 2 2" xfId="34796" xr:uid="{00000000-0005-0000-0000-0000D68E0000}"/>
    <cellStyle name="Note 2 13 3" xfId="24882" xr:uid="{00000000-0005-0000-0000-0000D78E0000}"/>
    <cellStyle name="Note 2 14" xfId="10007" xr:uid="{00000000-0005-0000-0000-0000D88E0000}"/>
    <cellStyle name="Note 2 14 2" xfId="29839" xr:uid="{00000000-0005-0000-0000-0000D98E0000}"/>
    <cellStyle name="Note 2 15" xfId="19925" xr:uid="{00000000-0005-0000-0000-0000DA8E0000}"/>
    <cellStyle name="Note 2 2" xfId="105" xr:uid="{00000000-0005-0000-0000-0000DB8E0000}"/>
    <cellStyle name="Note 2 2 10" xfId="4531" xr:uid="{00000000-0005-0000-0000-0000DC8E0000}"/>
    <cellStyle name="Note 2 2 10 2" xfId="9488" xr:uid="{00000000-0005-0000-0000-0000DD8E0000}"/>
    <cellStyle name="Note 2 2 10 2 2" xfId="19402" xr:uid="{00000000-0005-0000-0000-0000DE8E0000}"/>
    <cellStyle name="Note 2 2 10 2 2 2" xfId="39234" xr:uid="{00000000-0005-0000-0000-0000DF8E0000}"/>
    <cellStyle name="Note 2 2 10 2 3" xfId="29320" xr:uid="{00000000-0005-0000-0000-0000E08E0000}"/>
    <cellStyle name="Note 2 2 10 3" xfId="14445" xr:uid="{00000000-0005-0000-0000-0000E18E0000}"/>
    <cellStyle name="Note 2 2 10 3 2" xfId="34277" xr:uid="{00000000-0005-0000-0000-0000E28E0000}"/>
    <cellStyle name="Note 2 2 10 4" xfId="24363" xr:uid="{00000000-0005-0000-0000-0000E38E0000}"/>
    <cellStyle name="Note 2 2 11" xfId="5089" xr:uid="{00000000-0005-0000-0000-0000E48E0000}"/>
    <cellStyle name="Note 2 2 11 2" xfId="15003" xr:uid="{00000000-0005-0000-0000-0000E58E0000}"/>
    <cellStyle name="Note 2 2 11 2 2" xfId="34835" xr:uid="{00000000-0005-0000-0000-0000E68E0000}"/>
    <cellStyle name="Note 2 2 11 3" xfId="24921" xr:uid="{00000000-0005-0000-0000-0000E78E0000}"/>
    <cellStyle name="Note 2 2 12" xfId="10046" xr:uid="{00000000-0005-0000-0000-0000E88E0000}"/>
    <cellStyle name="Note 2 2 12 2" xfId="29878" xr:uid="{00000000-0005-0000-0000-0000E98E0000}"/>
    <cellStyle name="Note 2 2 13" xfId="19964" xr:uid="{00000000-0005-0000-0000-0000EA8E0000}"/>
    <cellStyle name="Note 2 2 2" xfId="173" xr:uid="{00000000-0005-0000-0000-0000EB8E0000}"/>
    <cellStyle name="Note 2 2 2 10" xfId="5155" xr:uid="{00000000-0005-0000-0000-0000EC8E0000}"/>
    <cellStyle name="Note 2 2 2 10 2" xfId="15069" xr:uid="{00000000-0005-0000-0000-0000ED8E0000}"/>
    <cellStyle name="Note 2 2 2 10 2 2" xfId="34901" xr:uid="{00000000-0005-0000-0000-0000EE8E0000}"/>
    <cellStyle name="Note 2 2 2 10 3" xfId="24987" xr:uid="{00000000-0005-0000-0000-0000EF8E0000}"/>
    <cellStyle name="Note 2 2 2 11" xfId="10112" xr:uid="{00000000-0005-0000-0000-0000F08E0000}"/>
    <cellStyle name="Note 2 2 2 11 2" xfId="29944" xr:uid="{00000000-0005-0000-0000-0000F18E0000}"/>
    <cellStyle name="Note 2 2 2 12" xfId="20030" xr:uid="{00000000-0005-0000-0000-0000F28E0000}"/>
    <cellStyle name="Note 2 2 2 2" xfId="313" xr:uid="{00000000-0005-0000-0000-0000F38E0000}"/>
    <cellStyle name="Note 2 2 2 2 10" xfId="10251" xr:uid="{00000000-0005-0000-0000-0000F48E0000}"/>
    <cellStyle name="Note 2 2 2 2 10 2" xfId="30083" xr:uid="{00000000-0005-0000-0000-0000F58E0000}"/>
    <cellStyle name="Note 2 2 2 2 11" xfId="20169" xr:uid="{00000000-0005-0000-0000-0000F68E0000}"/>
    <cellStyle name="Note 2 2 2 2 2" xfId="595" xr:uid="{00000000-0005-0000-0000-0000F78E0000}"/>
    <cellStyle name="Note 2 2 2 2 2 10" xfId="20448" xr:uid="{00000000-0005-0000-0000-0000F88E0000}"/>
    <cellStyle name="Note 2 2 2 2 2 2" xfId="1860" xr:uid="{00000000-0005-0000-0000-0000F98E0000}"/>
    <cellStyle name="Note 2 2 2 2 2 2 2" xfId="3873" xr:uid="{00000000-0005-0000-0000-0000FA8E0000}"/>
    <cellStyle name="Note 2 2 2 2 2 2 2 2" xfId="8830" xr:uid="{00000000-0005-0000-0000-0000FB8E0000}"/>
    <cellStyle name="Note 2 2 2 2 2 2 2 2 2" xfId="18744" xr:uid="{00000000-0005-0000-0000-0000FC8E0000}"/>
    <cellStyle name="Note 2 2 2 2 2 2 2 2 2 2" xfId="38576" xr:uid="{00000000-0005-0000-0000-0000FD8E0000}"/>
    <cellStyle name="Note 2 2 2 2 2 2 2 2 3" xfId="28662" xr:uid="{00000000-0005-0000-0000-0000FE8E0000}"/>
    <cellStyle name="Note 2 2 2 2 2 2 2 3" xfId="13787" xr:uid="{00000000-0005-0000-0000-0000FF8E0000}"/>
    <cellStyle name="Note 2 2 2 2 2 2 2 3 2" xfId="33619" xr:uid="{00000000-0005-0000-0000-0000008F0000}"/>
    <cellStyle name="Note 2 2 2 2 2 2 2 4" xfId="23705" xr:uid="{00000000-0005-0000-0000-0000018F0000}"/>
    <cellStyle name="Note 2 2 2 2 2 2 3" xfId="6828" xr:uid="{00000000-0005-0000-0000-0000028F0000}"/>
    <cellStyle name="Note 2 2 2 2 2 2 3 2" xfId="16742" xr:uid="{00000000-0005-0000-0000-0000038F0000}"/>
    <cellStyle name="Note 2 2 2 2 2 2 3 2 2" xfId="36574" xr:uid="{00000000-0005-0000-0000-0000048F0000}"/>
    <cellStyle name="Note 2 2 2 2 2 2 3 3" xfId="26660" xr:uid="{00000000-0005-0000-0000-0000058F0000}"/>
    <cellStyle name="Note 2 2 2 2 2 2 4" xfId="11785" xr:uid="{00000000-0005-0000-0000-0000068F0000}"/>
    <cellStyle name="Note 2 2 2 2 2 2 4 2" xfId="31617" xr:uid="{00000000-0005-0000-0000-0000078F0000}"/>
    <cellStyle name="Note 2 2 2 2 2 2 5" xfId="21703" xr:uid="{00000000-0005-0000-0000-0000088F0000}"/>
    <cellStyle name="Note 2 2 2 2 2 3" xfId="3177" xr:uid="{00000000-0005-0000-0000-0000098F0000}"/>
    <cellStyle name="Note 2 2 2 2 2 3 2" xfId="8134" xr:uid="{00000000-0005-0000-0000-00000A8F0000}"/>
    <cellStyle name="Note 2 2 2 2 2 3 2 2" xfId="18048" xr:uid="{00000000-0005-0000-0000-00000B8F0000}"/>
    <cellStyle name="Note 2 2 2 2 2 3 2 2 2" xfId="37880" xr:uid="{00000000-0005-0000-0000-00000C8F0000}"/>
    <cellStyle name="Note 2 2 2 2 2 3 2 3" xfId="27966" xr:uid="{00000000-0005-0000-0000-00000D8F0000}"/>
    <cellStyle name="Note 2 2 2 2 2 3 3" xfId="13091" xr:uid="{00000000-0005-0000-0000-00000E8F0000}"/>
    <cellStyle name="Note 2 2 2 2 2 3 3 2" xfId="32923" xr:uid="{00000000-0005-0000-0000-00000F8F0000}"/>
    <cellStyle name="Note 2 2 2 2 2 3 4" xfId="23009" xr:uid="{00000000-0005-0000-0000-0000108F0000}"/>
    <cellStyle name="Note 2 2 2 2 2 4" xfId="2583" xr:uid="{00000000-0005-0000-0000-0000118F0000}"/>
    <cellStyle name="Note 2 2 2 2 2 4 2" xfId="7550" xr:uid="{00000000-0005-0000-0000-0000128F0000}"/>
    <cellStyle name="Note 2 2 2 2 2 4 2 2" xfId="17464" xr:uid="{00000000-0005-0000-0000-0000138F0000}"/>
    <cellStyle name="Note 2 2 2 2 2 4 2 2 2" xfId="37296" xr:uid="{00000000-0005-0000-0000-0000148F0000}"/>
    <cellStyle name="Note 2 2 2 2 2 4 2 3" xfId="27382" xr:uid="{00000000-0005-0000-0000-0000158F0000}"/>
    <cellStyle name="Note 2 2 2 2 2 4 3" xfId="12507" xr:uid="{00000000-0005-0000-0000-0000168F0000}"/>
    <cellStyle name="Note 2 2 2 2 2 4 3 2" xfId="32339" xr:uid="{00000000-0005-0000-0000-0000178F0000}"/>
    <cellStyle name="Note 2 2 2 2 2 4 4" xfId="22425" xr:uid="{00000000-0005-0000-0000-0000188F0000}"/>
    <cellStyle name="Note 2 2 2 2 2 5" xfId="1156" xr:uid="{00000000-0005-0000-0000-0000198F0000}"/>
    <cellStyle name="Note 2 2 2 2 2 5 2" xfId="6132" xr:uid="{00000000-0005-0000-0000-00001A8F0000}"/>
    <cellStyle name="Note 2 2 2 2 2 5 2 2" xfId="16046" xr:uid="{00000000-0005-0000-0000-00001B8F0000}"/>
    <cellStyle name="Note 2 2 2 2 2 5 2 2 2" xfId="35878" xr:uid="{00000000-0005-0000-0000-00001C8F0000}"/>
    <cellStyle name="Note 2 2 2 2 2 5 2 3" xfId="25964" xr:uid="{00000000-0005-0000-0000-00001D8F0000}"/>
    <cellStyle name="Note 2 2 2 2 2 5 3" xfId="11089" xr:uid="{00000000-0005-0000-0000-00001E8F0000}"/>
    <cellStyle name="Note 2 2 2 2 2 5 3 2" xfId="30921" xr:uid="{00000000-0005-0000-0000-00001F8F0000}"/>
    <cellStyle name="Note 2 2 2 2 2 5 4" xfId="21007" xr:uid="{00000000-0005-0000-0000-0000208F0000}"/>
    <cellStyle name="Note 2 2 2 2 2 6" xfId="4457" xr:uid="{00000000-0005-0000-0000-0000218F0000}"/>
    <cellStyle name="Note 2 2 2 2 2 6 2" xfId="9414" xr:uid="{00000000-0005-0000-0000-0000228F0000}"/>
    <cellStyle name="Note 2 2 2 2 2 6 2 2" xfId="19328" xr:uid="{00000000-0005-0000-0000-0000238F0000}"/>
    <cellStyle name="Note 2 2 2 2 2 6 2 2 2" xfId="39160" xr:uid="{00000000-0005-0000-0000-0000248F0000}"/>
    <cellStyle name="Note 2 2 2 2 2 6 2 3" xfId="29246" xr:uid="{00000000-0005-0000-0000-0000258F0000}"/>
    <cellStyle name="Note 2 2 2 2 2 6 3" xfId="14371" xr:uid="{00000000-0005-0000-0000-0000268F0000}"/>
    <cellStyle name="Note 2 2 2 2 2 6 3 2" xfId="34203" xr:uid="{00000000-0005-0000-0000-0000278F0000}"/>
    <cellStyle name="Note 2 2 2 2 2 6 4" xfId="24289" xr:uid="{00000000-0005-0000-0000-0000288F0000}"/>
    <cellStyle name="Note 2 2 2 2 2 7" xfId="5015" xr:uid="{00000000-0005-0000-0000-0000298F0000}"/>
    <cellStyle name="Note 2 2 2 2 2 7 2" xfId="9972" xr:uid="{00000000-0005-0000-0000-00002A8F0000}"/>
    <cellStyle name="Note 2 2 2 2 2 7 2 2" xfId="19886" xr:uid="{00000000-0005-0000-0000-00002B8F0000}"/>
    <cellStyle name="Note 2 2 2 2 2 7 2 2 2" xfId="39718" xr:uid="{00000000-0005-0000-0000-00002C8F0000}"/>
    <cellStyle name="Note 2 2 2 2 2 7 2 3" xfId="29804" xr:uid="{00000000-0005-0000-0000-00002D8F0000}"/>
    <cellStyle name="Note 2 2 2 2 2 7 3" xfId="14929" xr:uid="{00000000-0005-0000-0000-00002E8F0000}"/>
    <cellStyle name="Note 2 2 2 2 2 7 3 2" xfId="34761" xr:uid="{00000000-0005-0000-0000-00002F8F0000}"/>
    <cellStyle name="Note 2 2 2 2 2 7 4" xfId="24847" xr:uid="{00000000-0005-0000-0000-0000308F0000}"/>
    <cellStyle name="Note 2 2 2 2 2 8" xfId="5573" xr:uid="{00000000-0005-0000-0000-0000318F0000}"/>
    <cellStyle name="Note 2 2 2 2 2 8 2" xfId="15487" xr:uid="{00000000-0005-0000-0000-0000328F0000}"/>
    <cellStyle name="Note 2 2 2 2 2 8 2 2" xfId="35319" xr:uid="{00000000-0005-0000-0000-0000338F0000}"/>
    <cellStyle name="Note 2 2 2 2 2 8 3" xfId="25405" xr:uid="{00000000-0005-0000-0000-0000348F0000}"/>
    <cellStyle name="Note 2 2 2 2 2 9" xfId="10530" xr:uid="{00000000-0005-0000-0000-0000358F0000}"/>
    <cellStyle name="Note 2 2 2 2 2 9 2" xfId="30362" xr:uid="{00000000-0005-0000-0000-0000368F0000}"/>
    <cellStyle name="Note 2 2 2 2 3" xfId="1501" xr:uid="{00000000-0005-0000-0000-0000378F0000}"/>
    <cellStyle name="Note 2 2 2 2 3 2" xfId="3514" xr:uid="{00000000-0005-0000-0000-0000388F0000}"/>
    <cellStyle name="Note 2 2 2 2 3 2 2" xfId="8471" xr:uid="{00000000-0005-0000-0000-0000398F0000}"/>
    <cellStyle name="Note 2 2 2 2 3 2 2 2" xfId="18385" xr:uid="{00000000-0005-0000-0000-00003A8F0000}"/>
    <cellStyle name="Note 2 2 2 2 3 2 2 2 2" xfId="38217" xr:uid="{00000000-0005-0000-0000-00003B8F0000}"/>
    <cellStyle name="Note 2 2 2 2 3 2 2 3" xfId="28303" xr:uid="{00000000-0005-0000-0000-00003C8F0000}"/>
    <cellStyle name="Note 2 2 2 2 3 2 3" xfId="13428" xr:uid="{00000000-0005-0000-0000-00003D8F0000}"/>
    <cellStyle name="Note 2 2 2 2 3 2 3 2" xfId="33260" xr:uid="{00000000-0005-0000-0000-00003E8F0000}"/>
    <cellStyle name="Note 2 2 2 2 3 2 4" xfId="23346" xr:uid="{00000000-0005-0000-0000-00003F8F0000}"/>
    <cellStyle name="Note 2 2 2 2 3 3" xfId="6469" xr:uid="{00000000-0005-0000-0000-0000408F0000}"/>
    <cellStyle name="Note 2 2 2 2 3 3 2" xfId="16383" xr:uid="{00000000-0005-0000-0000-0000418F0000}"/>
    <cellStyle name="Note 2 2 2 2 3 3 2 2" xfId="36215" xr:uid="{00000000-0005-0000-0000-0000428F0000}"/>
    <cellStyle name="Note 2 2 2 2 3 3 3" xfId="26301" xr:uid="{00000000-0005-0000-0000-0000438F0000}"/>
    <cellStyle name="Note 2 2 2 2 3 4" xfId="11426" xr:uid="{00000000-0005-0000-0000-0000448F0000}"/>
    <cellStyle name="Note 2 2 2 2 3 4 2" xfId="31258" xr:uid="{00000000-0005-0000-0000-0000458F0000}"/>
    <cellStyle name="Note 2 2 2 2 3 5" xfId="21344" xr:uid="{00000000-0005-0000-0000-0000468F0000}"/>
    <cellStyle name="Note 2 2 2 2 4" xfId="2896" xr:uid="{00000000-0005-0000-0000-0000478F0000}"/>
    <cellStyle name="Note 2 2 2 2 4 2" xfId="7855" xr:uid="{00000000-0005-0000-0000-0000488F0000}"/>
    <cellStyle name="Note 2 2 2 2 4 2 2" xfId="17769" xr:uid="{00000000-0005-0000-0000-0000498F0000}"/>
    <cellStyle name="Note 2 2 2 2 4 2 2 2" xfId="37601" xr:uid="{00000000-0005-0000-0000-00004A8F0000}"/>
    <cellStyle name="Note 2 2 2 2 4 2 3" xfId="27687" xr:uid="{00000000-0005-0000-0000-00004B8F0000}"/>
    <cellStyle name="Note 2 2 2 2 4 3" xfId="12812" xr:uid="{00000000-0005-0000-0000-00004C8F0000}"/>
    <cellStyle name="Note 2 2 2 2 4 3 2" xfId="32644" xr:uid="{00000000-0005-0000-0000-00004D8F0000}"/>
    <cellStyle name="Note 2 2 2 2 4 4" xfId="22730" xr:uid="{00000000-0005-0000-0000-00004E8F0000}"/>
    <cellStyle name="Note 2 2 2 2 5" xfId="2224" xr:uid="{00000000-0005-0000-0000-00004F8F0000}"/>
    <cellStyle name="Note 2 2 2 2 5 2" xfId="7191" xr:uid="{00000000-0005-0000-0000-0000508F0000}"/>
    <cellStyle name="Note 2 2 2 2 5 2 2" xfId="17105" xr:uid="{00000000-0005-0000-0000-0000518F0000}"/>
    <cellStyle name="Note 2 2 2 2 5 2 2 2" xfId="36937" xr:uid="{00000000-0005-0000-0000-0000528F0000}"/>
    <cellStyle name="Note 2 2 2 2 5 2 3" xfId="27023" xr:uid="{00000000-0005-0000-0000-0000538F0000}"/>
    <cellStyle name="Note 2 2 2 2 5 3" xfId="12148" xr:uid="{00000000-0005-0000-0000-0000548F0000}"/>
    <cellStyle name="Note 2 2 2 2 5 3 2" xfId="31980" xr:uid="{00000000-0005-0000-0000-0000558F0000}"/>
    <cellStyle name="Note 2 2 2 2 5 4" xfId="22066" xr:uid="{00000000-0005-0000-0000-0000568F0000}"/>
    <cellStyle name="Note 2 2 2 2 6" xfId="876" xr:uid="{00000000-0005-0000-0000-0000578F0000}"/>
    <cellStyle name="Note 2 2 2 2 6 2" xfId="5853" xr:uid="{00000000-0005-0000-0000-0000588F0000}"/>
    <cellStyle name="Note 2 2 2 2 6 2 2" xfId="15767" xr:uid="{00000000-0005-0000-0000-0000598F0000}"/>
    <cellStyle name="Note 2 2 2 2 6 2 2 2" xfId="35599" xr:uid="{00000000-0005-0000-0000-00005A8F0000}"/>
    <cellStyle name="Note 2 2 2 2 6 2 3" xfId="25685" xr:uid="{00000000-0005-0000-0000-00005B8F0000}"/>
    <cellStyle name="Note 2 2 2 2 6 3" xfId="10810" xr:uid="{00000000-0005-0000-0000-00005C8F0000}"/>
    <cellStyle name="Note 2 2 2 2 6 3 2" xfId="30642" xr:uid="{00000000-0005-0000-0000-00005D8F0000}"/>
    <cellStyle name="Note 2 2 2 2 6 4" xfId="20728" xr:uid="{00000000-0005-0000-0000-00005E8F0000}"/>
    <cellStyle name="Note 2 2 2 2 7" xfId="4178" xr:uid="{00000000-0005-0000-0000-00005F8F0000}"/>
    <cellStyle name="Note 2 2 2 2 7 2" xfId="9135" xr:uid="{00000000-0005-0000-0000-0000608F0000}"/>
    <cellStyle name="Note 2 2 2 2 7 2 2" xfId="19049" xr:uid="{00000000-0005-0000-0000-0000618F0000}"/>
    <cellStyle name="Note 2 2 2 2 7 2 2 2" xfId="38881" xr:uid="{00000000-0005-0000-0000-0000628F0000}"/>
    <cellStyle name="Note 2 2 2 2 7 2 3" xfId="28967" xr:uid="{00000000-0005-0000-0000-0000638F0000}"/>
    <cellStyle name="Note 2 2 2 2 7 3" xfId="14092" xr:uid="{00000000-0005-0000-0000-0000648F0000}"/>
    <cellStyle name="Note 2 2 2 2 7 3 2" xfId="33924" xr:uid="{00000000-0005-0000-0000-0000658F0000}"/>
    <cellStyle name="Note 2 2 2 2 7 4" xfId="24010" xr:uid="{00000000-0005-0000-0000-0000668F0000}"/>
    <cellStyle name="Note 2 2 2 2 8" xfId="4736" xr:uid="{00000000-0005-0000-0000-0000678F0000}"/>
    <cellStyle name="Note 2 2 2 2 8 2" xfId="9693" xr:uid="{00000000-0005-0000-0000-0000688F0000}"/>
    <cellStyle name="Note 2 2 2 2 8 2 2" xfId="19607" xr:uid="{00000000-0005-0000-0000-0000698F0000}"/>
    <cellStyle name="Note 2 2 2 2 8 2 2 2" xfId="39439" xr:uid="{00000000-0005-0000-0000-00006A8F0000}"/>
    <cellStyle name="Note 2 2 2 2 8 2 3" xfId="29525" xr:uid="{00000000-0005-0000-0000-00006B8F0000}"/>
    <cellStyle name="Note 2 2 2 2 8 3" xfId="14650" xr:uid="{00000000-0005-0000-0000-00006C8F0000}"/>
    <cellStyle name="Note 2 2 2 2 8 3 2" xfId="34482" xr:uid="{00000000-0005-0000-0000-00006D8F0000}"/>
    <cellStyle name="Note 2 2 2 2 8 4" xfId="24568" xr:uid="{00000000-0005-0000-0000-00006E8F0000}"/>
    <cellStyle name="Note 2 2 2 2 9" xfId="5294" xr:uid="{00000000-0005-0000-0000-00006F8F0000}"/>
    <cellStyle name="Note 2 2 2 2 9 2" xfId="15208" xr:uid="{00000000-0005-0000-0000-0000708F0000}"/>
    <cellStyle name="Note 2 2 2 2 9 2 2" xfId="35040" xr:uid="{00000000-0005-0000-0000-0000718F0000}"/>
    <cellStyle name="Note 2 2 2 2 9 3" xfId="25126" xr:uid="{00000000-0005-0000-0000-0000728F0000}"/>
    <cellStyle name="Note 2 2 2 3" xfId="456" xr:uid="{00000000-0005-0000-0000-0000738F0000}"/>
    <cellStyle name="Note 2 2 2 3 10" xfId="20309" xr:uid="{00000000-0005-0000-0000-0000748F0000}"/>
    <cellStyle name="Note 2 2 2 3 2" xfId="1680" xr:uid="{00000000-0005-0000-0000-0000758F0000}"/>
    <cellStyle name="Note 2 2 2 3 2 2" xfId="3693" xr:uid="{00000000-0005-0000-0000-0000768F0000}"/>
    <cellStyle name="Note 2 2 2 3 2 2 2" xfId="8650" xr:uid="{00000000-0005-0000-0000-0000778F0000}"/>
    <cellStyle name="Note 2 2 2 3 2 2 2 2" xfId="18564" xr:uid="{00000000-0005-0000-0000-0000788F0000}"/>
    <cellStyle name="Note 2 2 2 3 2 2 2 2 2" xfId="38396" xr:uid="{00000000-0005-0000-0000-0000798F0000}"/>
    <cellStyle name="Note 2 2 2 3 2 2 2 3" xfId="28482" xr:uid="{00000000-0005-0000-0000-00007A8F0000}"/>
    <cellStyle name="Note 2 2 2 3 2 2 3" xfId="13607" xr:uid="{00000000-0005-0000-0000-00007B8F0000}"/>
    <cellStyle name="Note 2 2 2 3 2 2 3 2" xfId="33439" xr:uid="{00000000-0005-0000-0000-00007C8F0000}"/>
    <cellStyle name="Note 2 2 2 3 2 2 4" xfId="23525" xr:uid="{00000000-0005-0000-0000-00007D8F0000}"/>
    <cellStyle name="Note 2 2 2 3 2 3" xfId="6648" xr:uid="{00000000-0005-0000-0000-00007E8F0000}"/>
    <cellStyle name="Note 2 2 2 3 2 3 2" xfId="16562" xr:uid="{00000000-0005-0000-0000-00007F8F0000}"/>
    <cellStyle name="Note 2 2 2 3 2 3 2 2" xfId="36394" xr:uid="{00000000-0005-0000-0000-0000808F0000}"/>
    <cellStyle name="Note 2 2 2 3 2 3 3" xfId="26480" xr:uid="{00000000-0005-0000-0000-0000818F0000}"/>
    <cellStyle name="Note 2 2 2 3 2 4" xfId="11605" xr:uid="{00000000-0005-0000-0000-0000828F0000}"/>
    <cellStyle name="Note 2 2 2 3 2 4 2" xfId="31437" xr:uid="{00000000-0005-0000-0000-0000838F0000}"/>
    <cellStyle name="Note 2 2 2 3 2 5" xfId="21523" xr:uid="{00000000-0005-0000-0000-0000848F0000}"/>
    <cellStyle name="Note 2 2 2 3 3" xfId="3038" xr:uid="{00000000-0005-0000-0000-0000858F0000}"/>
    <cellStyle name="Note 2 2 2 3 3 2" xfId="7995" xr:uid="{00000000-0005-0000-0000-0000868F0000}"/>
    <cellStyle name="Note 2 2 2 3 3 2 2" xfId="17909" xr:uid="{00000000-0005-0000-0000-0000878F0000}"/>
    <cellStyle name="Note 2 2 2 3 3 2 2 2" xfId="37741" xr:uid="{00000000-0005-0000-0000-0000888F0000}"/>
    <cellStyle name="Note 2 2 2 3 3 2 3" xfId="27827" xr:uid="{00000000-0005-0000-0000-0000898F0000}"/>
    <cellStyle name="Note 2 2 2 3 3 3" xfId="12952" xr:uid="{00000000-0005-0000-0000-00008A8F0000}"/>
    <cellStyle name="Note 2 2 2 3 3 3 2" xfId="32784" xr:uid="{00000000-0005-0000-0000-00008B8F0000}"/>
    <cellStyle name="Note 2 2 2 3 3 4" xfId="22870" xr:uid="{00000000-0005-0000-0000-00008C8F0000}"/>
    <cellStyle name="Note 2 2 2 3 4" xfId="2403" xr:uid="{00000000-0005-0000-0000-00008D8F0000}"/>
    <cellStyle name="Note 2 2 2 3 4 2" xfId="7370" xr:uid="{00000000-0005-0000-0000-00008E8F0000}"/>
    <cellStyle name="Note 2 2 2 3 4 2 2" xfId="17284" xr:uid="{00000000-0005-0000-0000-00008F8F0000}"/>
    <cellStyle name="Note 2 2 2 3 4 2 2 2" xfId="37116" xr:uid="{00000000-0005-0000-0000-0000908F0000}"/>
    <cellStyle name="Note 2 2 2 3 4 2 3" xfId="27202" xr:uid="{00000000-0005-0000-0000-0000918F0000}"/>
    <cellStyle name="Note 2 2 2 3 4 3" xfId="12327" xr:uid="{00000000-0005-0000-0000-0000928F0000}"/>
    <cellStyle name="Note 2 2 2 3 4 3 2" xfId="32159" xr:uid="{00000000-0005-0000-0000-0000938F0000}"/>
    <cellStyle name="Note 2 2 2 3 4 4" xfId="22245" xr:uid="{00000000-0005-0000-0000-0000948F0000}"/>
    <cellStyle name="Note 2 2 2 3 5" xfId="1017" xr:uid="{00000000-0005-0000-0000-0000958F0000}"/>
    <cellStyle name="Note 2 2 2 3 5 2" xfId="5993" xr:uid="{00000000-0005-0000-0000-0000968F0000}"/>
    <cellStyle name="Note 2 2 2 3 5 2 2" xfId="15907" xr:uid="{00000000-0005-0000-0000-0000978F0000}"/>
    <cellStyle name="Note 2 2 2 3 5 2 2 2" xfId="35739" xr:uid="{00000000-0005-0000-0000-0000988F0000}"/>
    <cellStyle name="Note 2 2 2 3 5 2 3" xfId="25825" xr:uid="{00000000-0005-0000-0000-0000998F0000}"/>
    <cellStyle name="Note 2 2 2 3 5 3" xfId="10950" xr:uid="{00000000-0005-0000-0000-00009A8F0000}"/>
    <cellStyle name="Note 2 2 2 3 5 3 2" xfId="30782" xr:uid="{00000000-0005-0000-0000-00009B8F0000}"/>
    <cellStyle name="Note 2 2 2 3 5 4" xfId="20868" xr:uid="{00000000-0005-0000-0000-00009C8F0000}"/>
    <cellStyle name="Note 2 2 2 3 6" xfId="4318" xr:uid="{00000000-0005-0000-0000-00009D8F0000}"/>
    <cellStyle name="Note 2 2 2 3 6 2" xfId="9275" xr:uid="{00000000-0005-0000-0000-00009E8F0000}"/>
    <cellStyle name="Note 2 2 2 3 6 2 2" xfId="19189" xr:uid="{00000000-0005-0000-0000-00009F8F0000}"/>
    <cellStyle name="Note 2 2 2 3 6 2 2 2" xfId="39021" xr:uid="{00000000-0005-0000-0000-0000A08F0000}"/>
    <cellStyle name="Note 2 2 2 3 6 2 3" xfId="29107" xr:uid="{00000000-0005-0000-0000-0000A18F0000}"/>
    <cellStyle name="Note 2 2 2 3 6 3" xfId="14232" xr:uid="{00000000-0005-0000-0000-0000A28F0000}"/>
    <cellStyle name="Note 2 2 2 3 6 3 2" xfId="34064" xr:uid="{00000000-0005-0000-0000-0000A38F0000}"/>
    <cellStyle name="Note 2 2 2 3 6 4" xfId="24150" xr:uid="{00000000-0005-0000-0000-0000A48F0000}"/>
    <cellStyle name="Note 2 2 2 3 7" xfId="4876" xr:uid="{00000000-0005-0000-0000-0000A58F0000}"/>
    <cellStyle name="Note 2 2 2 3 7 2" xfId="9833" xr:uid="{00000000-0005-0000-0000-0000A68F0000}"/>
    <cellStyle name="Note 2 2 2 3 7 2 2" xfId="19747" xr:uid="{00000000-0005-0000-0000-0000A78F0000}"/>
    <cellStyle name="Note 2 2 2 3 7 2 2 2" xfId="39579" xr:uid="{00000000-0005-0000-0000-0000A88F0000}"/>
    <cellStyle name="Note 2 2 2 3 7 2 3" xfId="29665" xr:uid="{00000000-0005-0000-0000-0000A98F0000}"/>
    <cellStyle name="Note 2 2 2 3 7 3" xfId="14790" xr:uid="{00000000-0005-0000-0000-0000AA8F0000}"/>
    <cellStyle name="Note 2 2 2 3 7 3 2" xfId="34622" xr:uid="{00000000-0005-0000-0000-0000AB8F0000}"/>
    <cellStyle name="Note 2 2 2 3 7 4" xfId="24708" xr:uid="{00000000-0005-0000-0000-0000AC8F0000}"/>
    <cellStyle name="Note 2 2 2 3 8" xfId="5434" xr:uid="{00000000-0005-0000-0000-0000AD8F0000}"/>
    <cellStyle name="Note 2 2 2 3 8 2" xfId="15348" xr:uid="{00000000-0005-0000-0000-0000AE8F0000}"/>
    <cellStyle name="Note 2 2 2 3 8 2 2" xfId="35180" xr:uid="{00000000-0005-0000-0000-0000AF8F0000}"/>
    <cellStyle name="Note 2 2 2 3 8 3" xfId="25266" xr:uid="{00000000-0005-0000-0000-0000B08F0000}"/>
    <cellStyle name="Note 2 2 2 3 9" xfId="10391" xr:uid="{00000000-0005-0000-0000-0000B18F0000}"/>
    <cellStyle name="Note 2 2 2 3 9 2" xfId="30223" xr:uid="{00000000-0005-0000-0000-0000B28F0000}"/>
    <cellStyle name="Note 2 2 2 4" xfId="1321" xr:uid="{00000000-0005-0000-0000-0000B38F0000}"/>
    <cellStyle name="Note 2 2 2 4 2" xfId="3334" xr:uid="{00000000-0005-0000-0000-0000B48F0000}"/>
    <cellStyle name="Note 2 2 2 4 2 2" xfId="8291" xr:uid="{00000000-0005-0000-0000-0000B58F0000}"/>
    <cellStyle name="Note 2 2 2 4 2 2 2" xfId="18205" xr:uid="{00000000-0005-0000-0000-0000B68F0000}"/>
    <cellStyle name="Note 2 2 2 4 2 2 2 2" xfId="38037" xr:uid="{00000000-0005-0000-0000-0000B78F0000}"/>
    <cellStyle name="Note 2 2 2 4 2 2 3" xfId="28123" xr:uid="{00000000-0005-0000-0000-0000B88F0000}"/>
    <cellStyle name="Note 2 2 2 4 2 3" xfId="13248" xr:uid="{00000000-0005-0000-0000-0000B98F0000}"/>
    <cellStyle name="Note 2 2 2 4 2 3 2" xfId="33080" xr:uid="{00000000-0005-0000-0000-0000BA8F0000}"/>
    <cellStyle name="Note 2 2 2 4 2 4" xfId="23166" xr:uid="{00000000-0005-0000-0000-0000BB8F0000}"/>
    <cellStyle name="Note 2 2 2 4 3" xfId="6289" xr:uid="{00000000-0005-0000-0000-0000BC8F0000}"/>
    <cellStyle name="Note 2 2 2 4 3 2" xfId="16203" xr:uid="{00000000-0005-0000-0000-0000BD8F0000}"/>
    <cellStyle name="Note 2 2 2 4 3 2 2" xfId="36035" xr:uid="{00000000-0005-0000-0000-0000BE8F0000}"/>
    <cellStyle name="Note 2 2 2 4 3 3" xfId="26121" xr:uid="{00000000-0005-0000-0000-0000BF8F0000}"/>
    <cellStyle name="Note 2 2 2 4 4" xfId="11246" xr:uid="{00000000-0005-0000-0000-0000C08F0000}"/>
    <cellStyle name="Note 2 2 2 4 4 2" xfId="31078" xr:uid="{00000000-0005-0000-0000-0000C18F0000}"/>
    <cellStyle name="Note 2 2 2 4 5" xfId="21164" xr:uid="{00000000-0005-0000-0000-0000C28F0000}"/>
    <cellStyle name="Note 2 2 2 5" xfId="2756" xr:uid="{00000000-0005-0000-0000-0000C38F0000}"/>
    <cellStyle name="Note 2 2 2 5 2" xfId="7716" xr:uid="{00000000-0005-0000-0000-0000C48F0000}"/>
    <cellStyle name="Note 2 2 2 5 2 2" xfId="17630" xr:uid="{00000000-0005-0000-0000-0000C58F0000}"/>
    <cellStyle name="Note 2 2 2 5 2 2 2" xfId="37462" xr:uid="{00000000-0005-0000-0000-0000C68F0000}"/>
    <cellStyle name="Note 2 2 2 5 2 3" xfId="27548" xr:uid="{00000000-0005-0000-0000-0000C78F0000}"/>
    <cellStyle name="Note 2 2 2 5 3" xfId="12673" xr:uid="{00000000-0005-0000-0000-0000C88F0000}"/>
    <cellStyle name="Note 2 2 2 5 3 2" xfId="32505" xr:uid="{00000000-0005-0000-0000-0000C98F0000}"/>
    <cellStyle name="Note 2 2 2 5 4" xfId="22591" xr:uid="{00000000-0005-0000-0000-0000CA8F0000}"/>
    <cellStyle name="Note 2 2 2 6" xfId="2044" xr:uid="{00000000-0005-0000-0000-0000CB8F0000}"/>
    <cellStyle name="Note 2 2 2 6 2" xfId="7011" xr:uid="{00000000-0005-0000-0000-0000CC8F0000}"/>
    <cellStyle name="Note 2 2 2 6 2 2" xfId="16925" xr:uid="{00000000-0005-0000-0000-0000CD8F0000}"/>
    <cellStyle name="Note 2 2 2 6 2 2 2" xfId="36757" xr:uid="{00000000-0005-0000-0000-0000CE8F0000}"/>
    <cellStyle name="Note 2 2 2 6 2 3" xfId="26843" xr:uid="{00000000-0005-0000-0000-0000CF8F0000}"/>
    <cellStyle name="Note 2 2 2 6 3" xfId="11968" xr:uid="{00000000-0005-0000-0000-0000D08F0000}"/>
    <cellStyle name="Note 2 2 2 6 3 2" xfId="31800" xr:uid="{00000000-0005-0000-0000-0000D18F0000}"/>
    <cellStyle name="Note 2 2 2 6 4" xfId="21886" xr:uid="{00000000-0005-0000-0000-0000D28F0000}"/>
    <cellStyle name="Note 2 2 2 7" xfId="737" xr:uid="{00000000-0005-0000-0000-0000D38F0000}"/>
    <cellStyle name="Note 2 2 2 7 2" xfId="5714" xr:uid="{00000000-0005-0000-0000-0000D48F0000}"/>
    <cellStyle name="Note 2 2 2 7 2 2" xfId="15628" xr:uid="{00000000-0005-0000-0000-0000D58F0000}"/>
    <cellStyle name="Note 2 2 2 7 2 2 2" xfId="35460" xr:uid="{00000000-0005-0000-0000-0000D68F0000}"/>
    <cellStyle name="Note 2 2 2 7 2 3" xfId="25546" xr:uid="{00000000-0005-0000-0000-0000D78F0000}"/>
    <cellStyle name="Note 2 2 2 7 3" xfId="10671" xr:uid="{00000000-0005-0000-0000-0000D88F0000}"/>
    <cellStyle name="Note 2 2 2 7 3 2" xfId="30503" xr:uid="{00000000-0005-0000-0000-0000D98F0000}"/>
    <cellStyle name="Note 2 2 2 7 4" xfId="20589" xr:uid="{00000000-0005-0000-0000-0000DA8F0000}"/>
    <cellStyle name="Note 2 2 2 8" xfId="4039" xr:uid="{00000000-0005-0000-0000-0000DB8F0000}"/>
    <cellStyle name="Note 2 2 2 8 2" xfId="8996" xr:uid="{00000000-0005-0000-0000-0000DC8F0000}"/>
    <cellStyle name="Note 2 2 2 8 2 2" xfId="18910" xr:uid="{00000000-0005-0000-0000-0000DD8F0000}"/>
    <cellStyle name="Note 2 2 2 8 2 2 2" xfId="38742" xr:uid="{00000000-0005-0000-0000-0000DE8F0000}"/>
    <cellStyle name="Note 2 2 2 8 2 3" xfId="28828" xr:uid="{00000000-0005-0000-0000-0000DF8F0000}"/>
    <cellStyle name="Note 2 2 2 8 3" xfId="13953" xr:uid="{00000000-0005-0000-0000-0000E08F0000}"/>
    <cellStyle name="Note 2 2 2 8 3 2" xfId="33785" xr:uid="{00000000-0005-0000-0000-0000E18F0000}"/>
    <cellStyle name="Note 2 2 2 8 4" xfId="23871" xr:uid="{00000000-0005-0000-0000-0000E28F0000}"/>
    <cellStyle name="Note 2 2 2 9" xfId="4597" xr:uid="{00000000-0005-0000-0000-0000E38F0000}"/>
    <cellStyle name="Note 2 2 2 9 2" xfId="9554" xr:uid="{00000000-0005-0000-0000-0000E48F0000}"/>
    <cellStyle name="Note 2 2 2 9 2 2" xfId="19468" xr:uid="{00000000-0005-0000-0000-0000E58F0000}"/>
    <cellStyle name="Note 2 2 2 9 2 2 2" xfId="39300" xr:uid="{00000000-0005-0000-0000-0000E68F0000}"/>
    <cellStyle name="Note 2 2 2 9 2 3" xfId="29386" xr:uid="{00000000-0005-0000-0000-0000E78F0000}"/>
    <cellStyle name="Note 2 2 2 9 3" xfId="14511" xr:uid="{00000000-0005-0000-0000-0000E88F0000}"/>
    <cellStyle name="Note 2 2 2 9 3 2" xfId="34343" xr:uid="{00000000-0005-0000-0000-0000E98F0000}"/>
    <cellStyle name="Note 2 2 2 9 4" xfId="24429" xr:uid="{00000000-0005-0000-0000-0000EA8F0000}"/>
    <cellStyle name="Note 2 2 3" xfId="247" xr:uid="{00000000-0005-0000-0000-0000EB8F0000}"/>
    <cellStyle name="Note 2 2 3 10" xfId="10185" xr:uid="{00000000-0005-0000-0000-0000EC8F0000}"/>
    <cellStyle name="Note 2 2 3 10 2" xfId="30017" xr:uid="{00000000-0005-0000-0000-0000ED8F0000}"/>
    <cellStyle name="Note 2 2 3 11" xfId="20103" xr:uid="{00000000-0005-0000-0000-0000EE8F0000}"/>
    <cellStyle name="Note 2 2 3 2" xfId="529" xr:uid="{00000000-0005-0000-0000-0000EF8F0000}"/>
    <cellStyle name="Note 2 2 3 2 10" xfId="20382" xr:uid="{00000000-0005-0000-0000-0000F08F0000}"/>
    <cellStyle name="Note 2 2 3 2 2" xfId="1770" xr:uid="{00000000-0005-0000-0000-0000F18F0000}"/>
    <cellStyle name="Note 2 2 3 2 2 2" xfId="3783" xr:uid="{00000000-0005-0000-0000-0000F28F0000}"/>
    <cellStyle name="Note 2 2 3 2 2 2 2" xfId="8740" xr:uid="{00000000-0005-0000-0000-0000F38F0000}"/>
    <cellStyle name="Note 2 2 3 2 2 2 2 2" xfId="18654" xr:uid="{00000000-0005-0000-0000-0000F48F0000}"/>
    <cellStyle name="Note 2 2 3 2 2 2 2 2 2" xfId="38486" xr:uid="{00000000-0005-0000-0000-0000F58F0000}"/>
    <cellStyle name="Note 2 2 3 2 2 2 2 3" xfId="28572" xr:uid="{00000000-0005-0000-0000-0000F68F0000}"/>
    <cellStyle name="Note 2 2 3 2 2 2 3" xfId="13697" xr:uid="{00000000-0005-0000-0000-0000F78F0000}"/>
    <cellStyle name="Note 2 2 3 2 2 2 3 2" xfId="33529" xr:uid="{00000000-0005-0000-0000-0000F88F0000}"/>
    <cellStyle name="Note 2 2 3 2 2 2 4" xfId="23615" xr:uid="{00000000-0005-0000-0000-0000F98F0000}"/>
    <cellStyle name="Note 2 2 3 2 2 3" xfId="6738" xr:uid="{00000000-0005-0000-0000-0000FA8F0000}"/>
    <cellStyle name="Note 2 2 3 2 2 3 2" xfId="16652" xr:uid="{00000000-0005-0000-0000-0000FB8F0000}"/>
    <cellStyle name="Note 2 2 3 2 2 3 2 2" xfId="36484" xr:uid="{00000000-0005-0000-0000-0000FC8F0000}"/>
    <cellStyle name="Note 2 2 3 2 2 3 3" xfId="26570" xr:uid="{00000000-0005-0000-0000-0000FD8F0000}"/>
    <cellStyle name="Note 2 2 3 2 2 4" xfId="11695" xr:uid="{00000000-0005-0000-0000-0000FE8F0000}"/>
    <cellStyle name="Note 2 2 3 2 2 4 2" xfId="31527" xr:uid="{00000000-0005-0000-0000-0000FF8F0000}"/>
    <cellStyle name="Note 2 2 3 2 2 5" xfId="21613" xr:uid="{00000000-0005-0000-0000-000000900000}"/>
    <cellStyle name="Note 2 2 3 2 3" xfId="3111" xr:uid="{00000000-0005-0000-0000-000001900000}"/>
    <cellStyle name="Note 2 2 3 2 3 2" xfId="8068" xr:uid="{00000000-0005-0000-0000-000002900000}"/>
    <cellStyle name="Note 2 2 3 2 3 2 2" xfId="17982" xr:uid="{00000000-0005-0000-0000-000003900000}"/>
    <cellStyle name="Note 2 2 3 2 3 2 2 2" xfId="37814" xr:uid="{00000000-0005-0000-0000-000004900000}"/>
    <cellStyle name="Note 2 2 3 2 3 2 3" xfId="27900" xr:uid="{00000000-0005-0000-0000-000005900000}"/>
    <cellStyle name="Note 2 2 3 2 3 3" xfId="13025" xr:uid="{00000000-0005-0000-0000-000006900000}"/>
    <cellStyle name="Note 2 2 3 2 3 3 2" xfId="32857" xr:uid="{00000000-0005-0000-0000-000007900000}"/>
    <cellStyle name="Note 2 2 3 2 3 4" xfId="22943" xr:uid="{00000000-0005-0000-0000-000008900000}"/>
    <cellStyle name="Note 2 2 3 2 4" xfId="2493" xr:uid="{00000000-0005-0000-0000-000009900000}"/>
    <cellStyle name="Note 2 2 3 2 4 2" xfId="7460" xr:uid="{00000000-0005-0000-0000-00000A900000}"/>
    <cellStyle name="Note 2 2 3 2 4 2 2" xfId="17374" xr:uid="{00000000-0005-0000-0000-00000B900000}"/>
    <cellStyle name="Note 2 2 3 2 4 2 2 2" xfId="37206" xr:uid="{00000000-0005-0000-0000-00000C900000}"/>
    <cellStyle name="Note 2 2 3 2 4 2 3" xfId="27292" xr:uid="{00000000-0005-0000-0000-00000D900000}"/>
    <cellStyle name="Note 2 2 3 2 4 3" xfId="12417" xr:uid="{00000000-0005-0000-0000-00000E900000}"/>
    <cellStyle name="Note 2 2 3 2 4 3 2" xfId="32249" xr:uid="{00000000-0005-0000-0000-00000F900000}"/>
    <cellStyle name="Note 2 2 3 2 4 4" xfId="22335" xr:uid="{00000000-0005-0000-0000-000010900000}"/>
    <cellStyle name="Note 2 2 3 2 5" xfId="1090" xr:uid="{00000000-0005-0000-0000-000011900000}"/>
    <cellStyle name="Note 2 2 3 2 5 2" xfId="6066" xr:uid="{00000000-0005-0000-0000-000012900000}"/>
    <cellStyle name="Note 2 2 3 2 5 2 2" xfId="15980" xr:uid="{00000000-0005-0000-0000-000013900000}"/>
    <cellStyle name="Note 2 2 3 2 5 2 2 2" xfId="35812" xr:uid="{00000000-0005-0000-0000-000014900000}"/>
    <cellStyle name="Note 2 2 3 2 5 2 3" xfId="25898" xr:uid="{00000000-0005-0000-0000-000015900000}"/>
    <cellStyle name="Note 2 2 3 2 5 3" xfId="11023" xr:uid="{00000000-0005-0000-0000-000016900000}"/>
    <cellStyle name="Note 2 2 3 2 5 3 2" xfId="30855" xr:uid="{00000000-0005-0000-0000-000017900000}"/>
    <cellStyle name="Note 2 2 3 2 5 4" xfId="20941" xr:uid="{00000000-0005-0000-0000-000018900000}"/>
    <cellStyle name="Note 2 2 3 2 6" xfId="4391" xr:uid="{00000000-0005-0000-0000-000019900000}"/>
    <cellStyle name="Note 2 2 3 2 6 2" xfId="9348" xr:uid="{00000000-0005-0000-0000-00001A900000}"/>
    <cellStyle name="Note 2 2 3 2 6 2 2" xfId="19262" xr:uid="{00000000-0005-0000-0000-00001B900000}"/>
    <cellStyle name="Note 2 2 3 2 6 2 2 2" xfId="39094" xr:uid="{00000000-0005-0000-0000-00001C900000}"/>
    <cellStyle name="Note 2 2 3 2 6 2 3" xfId="29180" xr:uid="{00000000-0005-0000-0000-00001D900000}"/>
    <cellStyle name="Note 2 2 3 2 6 3" xfId="14305" xr:uid="{00000000-0005-0000-0000-00001E900000}"/>
    <cellStyle name="Note 2 2 3 2 6 3 2" xfId="34137" xr:uid="{00000000-0005-0000-0000-00001F900000}"/>
    <cellStyle name="Note 2 2 3 2 6 4" xfId="24223" xr:uid="{00000000-0005-0000-0000-000020900000}"/>
    <cellStyle name="Note 2 2 3 2 7" xfId="4949" xr:uid="{00000000-0005-0000-0000-000021900000}"/>
    <cellStyle name="Note 2 2 3 2 7 2" xfId="9906" xr:uid="{00000000-0005-0000-0000-000022900000}"/>
    <cellStyle name="Note 2 2 3 2 7 2 2" xfId="19820" xr:uid="{00000000-0005-0000-0000-000023900000}"/>
    <cellStyle name="Note 2 2 3 2 7 2 2 2" xfId="39652" xr:uid="{00000000-0005-0000-0000-000024900000}"/>
    <cellStyle name="Note 2 2 3 2 7 2 3" xfId="29738" xr:uid="{00000000-0005-0000-0000-000025900000}"/>
    <cellStyle name="Note 2 2 3 2 7 3" xfId="14863" xr:uid="{00000000-0005-0000-0000-000026900000}"/>
    <cellStyle name="Note 2 2 3 2 7 3 2" xfId="34695" xr:uid="{00000000-0005-0000-0000-000027900000}"/>
    <cellStyle name="Note 2 2 3 2 7 4" xfId="24781" xr:uid="{00000000-0005-0000-0000-000028900000}"/>
    <cellStyle name="Note 2 2 3 2 8" xfId="5507" xr:uid="{00000000-0005-0000-0000-000029900000}"/>
    <cellStyle name="Note 2 2 3 2 8 2" xfId="15421" xr:uid="{00000000-0005-0000-0000-00002A900000}"/>
    <cellStyle name="Note 2 2 3 2 8 2 2" xfId="35253" xr:uid="{00000000-0005-0000-0000-00002B900000}"/>
    <cellStyle name="Note 2 2 3 2 8 3" xfId="25339" xr:uid="{00000000-0005-0000-0000-00002C900000}"/>
    <cellStyle name="Note 2 2 3 2 9" xfId="10464" xr:uid="{00000000-0005-0000-0000-00002D900000}"/>
    <cellStyle name="Note 2 2 3 2 9 2" xfId="30296" xr:uid="{00000000-0005-0000-0000-00002E900000}"/>
    <cellStyle name="Note 2 2 3 3" xfId="1411" xr:uid="{00000000-0005-0000-0000-00002F900000}"/>
    <cellStyle name="Note 2 2 3 3 2" xfId="3424" xr:uid="{00000000-0005-0000-0000-000030900000}"/>
    <cellStyle name="Note 2 2 3 3 2 2" xfId="8381" xr:uid="{00000000-0005-0000-0000-000031900000}"/>
    <cellStyle name="Note 2 2 3 3 2 2 2" xfId="18295" xr:uid="{00000000-0005-0000-0000-000032900000}"/>
    <cellStyle name="Note 2 2 3 3 2 2 2 2" xfId="38127" xr:uid="{00000000-0005-0000-0000-000033900000}"/>
    <cellStyle name="Note 2 2 3 3 2 2 3" xfId="28213" xr:uid="{00000000-0005-0000-0000-000034900000}"/>
    <cellStyle name="Note 2 2 3 3 2 3" xfId="13338" xr:uid="{00000000-0005-0000-0000-000035900000}"/>
    <cellStyle name="Note 2 2 3 3 2 3 2" xfId="33170" xr:uid="{00000000-0005-0000-0000-000036900000}"/>
    <cellStyle name="Note 2 2 3 3 2 4" xfId="23256" xr:uid="{00000000-0005-0000-0000-000037900000}"/>
    <cellStyle name="Note 2 2 3 3 3" xfId="6379" xr:uid="{00000000-0005-0000-0000-000038900000}"/>
    <cellStyle name="Note 2 2 3 3 3 2" xfId="16293" xr:uid="{00000000-0005-0000-0000-000039900000}"/>
    <cellStyle name="Note 2 2 3 3 3 2 2" xfId="36125" xr:uid="{00000000-0005-0000-0000-00003A900000}"/>
    <cellStyle name="Note 2 2 3 3 3 3" xfId="26211" xr:uid="{00000000-0005-0000-0000-00003B900000}"/>
    <cellStyle name="Note 2 2 3 3 4" xfId="11336" xr:uid="{00000000-0005-0000-0000-00003C900000}"/>
    <cellStyle name="Note 2 2 3 3 4 2" xfId="31168" xr:uid="{00000000-0005-0000-0000-00003D900000}"/>
    <cellStyle name="Note 2 2 3 3 5" xfId="21254" xr:uid="{00000000-0005-0000-0000-00003E900000}"/>
    <cellStyle name="Note 2 2 3 4" xfId="2830" xr:uid="{00000000-0005-0000-0000-00003F900000}"/>
    <cellStyle name="Note 2 2 3 4 2" xfId="7789" xr:uid="{00000000-0005-0000-0000-000040900000}"/>
    <cellStyle name="Note 2 2 3 4 2 2" xfId="17703" xr:uid="{00000000-0005-0000-0000-000041900000}"/>
    <cellStyle name="Note 2 2 3 4 2 2 2" xfId="37535" xr:uid="{00000000-0005-0000-0000-000042900000}"/>
    <cellStyle name="Note 2 2 3 4 2 3" xfId="27621" xr:uid="{00000000-0005-0000-0000-000043900000}"/>
    <cellStyle name="Note 2 2 3 4 3" xfId="12746" xr:uid="{00000000-0005-0000-0000-000044900000}"/>
    <cellStyle name="Note 2 2 3 4 3 2" xfId="32578" xr:uid="{00000000-0005-0000-0000-000045900000}"/>
    <cellStyle name="Note 2 2 3 4 4" xfId="22664" xr:uid="{00000000-0005-0000-0000-000046900000}"/>
    <cellStyle name="Note 2 2 3 5" xfId="2134" xr:uid="{00000000-0005-0000-0000-000047900000}"/>
    <cellStyle name="Note 2 2 3 5 2" xfId="7101" xr:uid="{00000000-0005-0000-0000-000048900000}"/>
    <cellStyle name="Note 2 2 3 5 2 2" xfId="17015" xr:uid="{00000000-0005-0000-0000-000049900000}"/>
    <cellStyle name="Note 2 2 3 5 2 2 2" xfId="36847" xr:uid="{00000000-0005-0000-0000-00004A900000}"/>
    <cellStyle name="Note 2 2 3 5 2 3" xfId="26933" xr:uid="{00000000-0005-0000-0000-00004B900000}"/>
    <cellStyle name="Note 2 2 3 5 3" xfId="12058" xr:uid="{00000000-0005-0000-0000-00004C900000}"/>
    <cellStyle name="Note 2 2 3 5 3 2" xfId="31890" xr:uid="{00000000-0005-0000-0000-00004D900000}"/>
    <cellStyle name="Note 2 2 3 5 4" xfId="21976" xr:uid="{00000000-0005-0000-0000-00004E900000}"/>
    <cellStyle name="Note 2 2 3 6" xfId="810" xr:uid="{00000000-0005-0000-0000-00004F900000}"/>
    <cellStyle name="Note 2 2 3 6 2" xfId="5787" xr:uid="{00000000-0005-0000-0000-000050900000}"/>
    <cellStyle name="Note 2 2 3 6 2 2" xfId="15701" xr:uid="{00000000-0005-0000-0000-000051900000}"/>
    <cellStyle name="Note 2 2 3 6 2 2 2" xfId="35533" xr:uid="{00000000-0005-0000-0000-000052900000}"/>
    <cellStyle name="Note 2 2 3 6 2 3" xfId="25619" xr:uid="{00000000-0005-0000-0000-000053900000}"/>
    <cellStyle name="Note 2 2 3 6 3" xfId="10744" xr:uid="{00000000-0005-0000-0000-000054900000}"/>
    <cellStyle name="Note 2 2 3 6 3 2" xfId="30576" xr:uid="{00000000-0005-0000-0000-000055900000}"/>
    <cellStyle name="Note 2 2 3 6 4" xfId="20662" xr:uid="{00000000-0005-0000-0000-000056900000}"/>
    <cellStyle name="Note 2 2 3 7" xfId="4112" xr:uid="{00000000-0005-0000-0000-000057900000}"/>
    <cellStyle name="Note 2 2 3 7 2" xfId="9069" xr:uid="{00000000-0005-0000-0000-000058900000}"/>
    <cellStyle name="Note 2 2 3 7 2 2" xfId="18983" xr:uid="{00000000-0005-0000-0000-000059900000}"/>
    <cellStyle name="Note 2 2 3 7 2 2 2" xfId="38815" xr:uid="{00000000-0005-0000-0000-00005A900000}"/>
    <cellStyle name="Note 2 2 3 7 2 3" xfId="28901" xr:uid="{00000000-0005-0000-0000-00005B900000}"/>
    <cellStyle name="Note 2 2 3 7 3" xfId="14026" xr:uid="{00000000-0005-0000-0000-00005C900000}"/>
    <cellStyle name="Note 2 2 3 7 3 2" xfId="33858" xr:uid="{00000000-0005-0000-0000-00005D900000}"/>
    <cellStyle name="Note 2 2 3 7 4" xfId="23944" xr:uid="{00000000-0005-0000-0000-00005E900000}"/>
    <cellStyle name="Note 2 2 3 8" xfId="4670" xr:uid="{00000000-0005-0000-0000-00005F900000}"/>
    <cellStyle name="Note 2 2 3 8 2" xfId="9627" xr:uid="{00000000-0005-0000-0000-000060900000}"/>
    <cellStyle name="Note 2 2 3 8 2 2" xfId="19541" xr:uid="{00000000-0005-0000-0000-000061900000}"/>
    <cellStyle name="Note 2 2 3 8 2 2 2" xfId="39373" xr:uid="{00000000-0005-0000-0000-000062900000}"/>
    <cellStyle name="Note 2 2 3 8 2 3" xfId="29459" xr:uid="{00000000-0005-0000-0000-000063900000}"/>
    <cellStyle name="Note 2 2 3 8 3" xfId="14584" xr:uid="{00000000-0005-0000-0000-000064900000}"/>
    <cellStyle name="Note 2 2 3 8 3 2" xfId="34416" xr:uid="{00000000-0005-0000-0000-000065900000}"/>
    <cellStyle name="Note 2 2 3 8 4" xfId="24502" xr:uid="{00000000-0005-0000-0000-000066900000}"/>
    <cellStyle name="Note 2 2 3 9" xfId="5228" xr:uid="{00000000-0005-0000-0000-000067900000}"/>
    <cellStyle name="Note 2 2 3 9 2" xfId="15142" xr:uid="{00000000-0005-0000-0000-000068900000}"/>
    <cellStyle name="Note 2 2 3 9 2 2" xfId="34974" xr:uid="{00000000-0005-0000-0000-000069900000}"/>
    <cellStyle name="Note 2 2 3 9 3" xfId="25060" xr:uid="{00000000-0005-0000-0000-00006A900000}"/>
    <cellStyle name="Note 2 2 4" xfId="390" xr:uid="{00000000-0005-0000-0000-00006B900000}"/>
    <cellStyle name="Note 2 2 4 10" xfId="20243" xr:uid="{00000000-0005-0000-0000-00006C900000}"/>
    <cellStyle name="Note 2 2 4 2" xfId="1590" xr:uid="{00000000-0005-0000-0000-00006D900000}"/>
    <cellStyle name="Note 2 2 4 2 2" xfId="3603" xr:uid="{00000000-0005-0000-0000-00006E900000}"/>
    <cellStyle name="Note 2 2 4 2 2 2" xfId="8560" xr:uid="{00000000-0005-0000-0000-00006F900000}"/>
    <cellStyle name="Note 2 2 4 2 2 2 2" xfId="18474" xr:uid="{00000000-0005-0000-0000-000070900000}"/>
    <cellStyle name="Note 2 2 4 2 2 2 2 2" xfId="38306" xr:uid="{00000000-0005-0000-0000-000071900000}"/>
    <cellStyle name="Note 2 2 4 2 2 2 3" xfId="28392" xr:uid="{00000000-0005-0000-0000-000072900000}"/>
    <cellStyle name="Note 2 2 4 2 2 3" xfId="13517" xr:uid="{00000000-0005-0000-0000-000073900000}"/>
    <cellStyle name="Note 2 2 4 2 2 3 2" xfId="33349" xr:uid="{00000000-0005-0000-0000-000074900000}"/>
    <cellStyle name="Note 2 2 4 2 2 4" xfId="23435" xr:uid="{00000000-0005-0000-0000-000075900000}"/>
    <cellStyle name="Note 2 2 4 2 3" xfId="6558" xr:uid="{00000000-0005-0000-0000-000076900000}"/>
    <cellStyle name="Note 2 2 4 2 3 2" xfId="16472" xr:uid="{00000000-0005-0000-0000-000077900000}"/>
    <cellStyle name="Note 2 2 4 2 3 2 2" xfId="36304" xr:uid="{00000000-0005-0000-0000-000078900000}"/>
    <cellStyle name="Note 2 2 4 2 3 3" xfId="26390" xr:uid="{00000000-0005-0000-0000-000079900000}"/>
    <cellStyle name="Note 2 2 4 2 4" xfId="11515" xr:uid="{00000000-0005-0000-0000-00007A900000}"/>
    <cellStyle name="Note 2 2 4 2 4 2" xfId="31347" xr:uid="{00000000-0005-0000-0000-00007B900000}"/>
    <cellStyle name="Note 2 2 4 2 5" xfId="21433" xr:uid="{00000000-0005-0000-0000-00007C900000}"/>
    <cellStyle name="Note 2 2 4 3" xfId="2972" xr:uid="{00000000-0005-0000-0000-00007D900000}"/>
    <cellStyle name="Note 2 2 4 3 2" xfId="7929" xr:uid="{00000000-0005-0000-0000-00007E900000}"/>
    <cellStyle name="Note 2 2 4 3 2 2" xfId="17843" xr:uid="{00000000-0005-0000-0000-00007F900000}"/>
    <cellStyle name="Note 2 2 4 3 2 2 2" xfId="37675" xr:uid="{00000000-0005-0000-0000-000080900000}"/>
    <cellStyle name="Note 2 2 4 3 2 3" xfId="27761" xr:uid="{00000000-0005-0000-0000-000081900000}"/>
    <cellStyle name="Note 2 2 4 3 3" xfId="12886" xr:uid="{00000000-0005-0000-0000-000082900000}"/>
    <cellStyle name="Note 2 2 4 3 3 2" xfId="32718" xr:uid="{00000000-0005-0000-0000-000083900000}"/>
    <cellStyle name="Note 2 2 4 3 4" xfId="22804" xr:uid="{00000000-0005-0000-0000-000084900000}"/>
    <cellStyle name="Note 2 2 4 4" xfId="2313" xr:uid="{00000000-0005-0000-0000-000085900000}"/>
    <cellStyle name="Note 2 2 4 4 2" xfId="7280" xr:uid="{00000000-0005-0000-0000-000086900000}"/>
    <cellStyle name="Note 2 2 4 4 2 2" xfId="17194" xr:uid="{00000000-0005-0000-0000-000087900000}"/>
    <cellStyle name="Note 2 2 4 4 2 2 2" xfId="37026" xr:uid="{00000000-0005-0000-0000-000088900000}"/>
    <cellStyle name="Note 2 2 4 4 2 3" xfId="27112" xr:uid="{00000000-0005-0000-0000-000089900000}"/>
    <cellStyle name="Note 2 2 4 4 3" xfId="12237" xr:uid="{00000000-0005-0000-0000-00008A900000}"/>
    <cellStyle name="Note 2 2 4 4 3 2" xfId="32069" xr:uid="{00000000-0005-0000-0000-00008B900000}"/>
    <cellStyle name="Note 2 2 4 4 4" xfId="22155" xr:uid="{00000000-0005-0000-0000-00008C900000}"/>
    <cellStyle name="Note 2 2 4 5" xfId="951" xr:uid="{00000000-0005-0000-0000-00008D900000}"/>
    <cellStyle name="Note 2 2 4 5 2" xfId="5927" xr:uid="{00000000-0005-0000-0000-00008E900000}"/>
    <cellStyle name="Note 2 2 4 5 2 2" xfId="15841" xr:uid="{00000000-0005-0000-0000-00008F900000}"/>
    <cellStyle name="Note 2 2 4 5 2 2 2" xfId="35673" xr:uid="{00000000-0005-0000-0000-000090900000}"/>
    <cellStyle name="Note 2 2 4 5 2 3" xfId="25759" xr:uid="{00000000-0005-0000-0000-000091900000}"/>
    <cellStyle name="Note 2 2 4 5 3" xfId="10884" xr:uid="{00000000-0005-0000-0000-000092900000}"/>
    <cellStyle name="Note 2 2 4 5 3 2" xfId="30716" xr:uid="{00000000-0005-0000-0000-000093900000}"/>
    <cellStyle name="Note 2 2 4 5 4" xfId="20802" xr:uid="{00000000-0005-0000-0000-000094900000}"/>
    <cellStyle name="Note 2 2 4 6" xfId="4252" xr:uid="{00000000-0005-0000-0000-000095900000}"/>
    <cellStyle name="Note 2 2 4 6 2" xfId="9209" xr:uid="{00000000-0005-0000-0000-000096900000}"/>
    <cellStyle name="Note 2 2 4 6 2 2" xfId="19123" xr:uid="{00000000-0005-0000-0000-000097900000}"/>
    <cellStyle name="Note 2 2 4 6 2 2 2" xfId="38955" xr:uid="{00000000-0005-0000-0000-000098900000}"/>
    <cellStyle name="Note 2 2 4 6 2 3" xfId="29041" xr:uid="{00000000-0005-0000-0000-000099900000}"/>
    <cellStyle name="Note 2 2 4 6 3" xfId="14166" xr:uid="{00000000-0005-0000-0000-00009A900000}"/>
    <cellStyle name="Note 2 2 4 6 3 2" xfId="33998" xr:uid="{00000000-0005-0000-0000-00009B900000}"/>
    <cellStyle name="Note 2 2 4 6 4" xfId="24084" xr:uid="{00000000-0005-0000-0000-00009C900000}"/>
    <cellStyle name="Note 2 2 4 7" xfId="4810" xr:uid="{00000000-0005-0000-0000-00009D900000}"/>
    <cellStyle name="Note 2 2 4 7 2" xfId="9767" xr:uid="{00000000-0005-0000-0000-00009E900000}"/>
    <cellStyle name="Note 2 2 4 7 2 2" xfId="19681" xr:uid="{00000000-0005-0000-0000-00009F900000}"/>
    <cellStyle name="Note 2 2 4 7 2 2 2" xfId="39513" xr:uid="{00000000-0005-0000-0000-0000A0900000}"/>
    <cellStyle name="Note 2 2 4 7 2 3" xfId="29599" xr:uid="{00000000-0005-0000-0000-0000A1900000}"/>
    <cellStyle name="Note 2 2 4 7 3" xfId="14724" xr:uid="{00000000-0005-0000-0000-0000A2900000}"/>
    <cellStyle name="Note 2 2 4 7 3 2" xfId="34556" xr:uid="{00000000-0005-0000-0000-0000A3900000}"/>
    <cellStyle name="Note 2 2 4 7 4" xfId="24642" xr:uid="{00000000-0005-0000-0000-0000A4900000}"/>
    <cellStyle name="Note 2 2 4 8" xfId="5368" xr:uid="{00000000-0005-0000-0000-0000A5900000}"/>
    <cellStyle name="Note 2 2 4 8 2" xfId="15282" xr:uid="{00000000-0005-0000-0000-0000A6900000}"/>
    <cellStyle name="Note 2 2 4 8 2 2" xfId="35114" xr:uid="{00000000-0005-0000-0000-0000A7900000}"/>
    <cellStyle name="Note 2 2 4 8 3" xfId="25200" xr:uid="{00000000-0005-0000-0000-0000A8900000}"/>
    <cellStyle name="Note 2 2 4 9" xfId="10325" xr:uid="{00000000-0005-0000-0000-0000A9900000}"/>
    <cellStyle name="Note 2 2 4 9 2" xfId="30157" xr:uid="{00000000-0005-0000-0000-0000AA900000}"/>
    <cellStyle name="Note 2 2 5" xfId="1231" xr:uid="{00000000-0005-0000-0000-0000AB900000}"/>
    <cellStyle name="Note 2 2 5 2" xfId="3244" xr:uid="{00000000-0005-0000-0000-0000AC900000}"/>
    <cellStyle name="Note 2 2 5 2 2" xfId="8201" xr:uid="{00000000-0005-0000-0000-0000AD900000}"/>
    <cellStyle name="Note 2 2 5 2 2 2" xfId="18115" xr:uid="{00000000-0005-0000-0000-0000AE900000}"/>
    <cellStyle name="Note 2 2 5 2 2 2 2" xfId="37947" xr:uid="{00000000-0005-0000-0000-0000AF900000}"/>
    <cellStyle name="Note 2 2 5 2 2 3" xfId="28033" xr:uid="{00000000-0005-0000-0000-0000B0900000}"/>
    <cellStyle name="Note 2 2 5 2 3" xfId="13158" xr:uid="{00000000-0005-0000-0000-0000B1900000}"/>
    <cellStyle name="Note 2 2 5 2 3 2" xfId="32990" xr:uid="{00000000-0005-0000-0000-0000B2900000}"/>
    <cellStyle name="Note 2 2 5 2 4" xfId="23076" xr:uid="{00000000-0005-0000-0000-0000B3900000}"/>
    <cellStyle name="Note 2 2 5 3" xfId="6199" xr:uid="{00000000-0005-0000-0000-0000B4900000}"/>
    <cellStyle name="Note 2 2 5 3 2" xfId="16113" xr:uid="{00000000-0005-0000-0000-0000B5900000}"/>
    <cellStyle name="Note 2 2 5 3 2 2" xfId="35945" xr:uid="{00000000-0005-0000-0000-0000B6900000}"/>
    <cellStyle name="Note 2 2 5 3 3" xfId="26031" xr:uid="{00000000-0005-0000-0000-0000B7900000}"/>
    <cellStyle name="Note 2 2 5 4" xfId="11156" xr:uid="{00000000-0005-0000-0000-0000B8900000}"/>
    <cellStyle name="Note 2 2 5 4 2" xfId="30988" xr:uid="{00000000-0005-0000-0000-0000B9900000}"/>
    <cellStyle name="Note 2 2 5 5" xfId="21074" xr:uid="{00000000-0005-0000-0000-0000BA900000}"/>
    <cellStyle name="Note 2 2 6" xfId="2689" xr:uid="{00000000-0005-0000-0000-0000BB900000}"/>
    <cellStyle name="Note 2 2 6 2" xfId="7650" xr:uid="{00000000-0005-0000-0000-0000BC900000}"/>
    <cellStyle name="Note 2 2 6 2 2" xfId="17564" xr:uid="{00000000-0005-0000-0000-0000BD900000}"/>
    <cellStyle name="Note 2 2 6 2 2 2" xfId="37396" xr:uid="{00000000-0005-0000-0000-0000BE900000}"/>
    <cellStyle name="Note 2 2 6 2 3" xfId="27482" xr:uid="{00000000-0005-0000-0000-0000BF900000}"/>
    <cellStyle name="Note 2 2 6 3" xfId="12607" xr:uid="{00000000-0005-0000-0000-0000C0900000}"/>
    <cellStyle name="Note 2 2 6 3 2" xfId="32439" xr:uid="{00000000-0005-0000-0000-0000C1900000}"/>
    <cellStyle name="Note 2 2 6 4" xfId="22525" xr:uid="{00000000-0005-0000-0000-0000C2900000}"/>
    <cellStyle name="Note 2 2 7" xfId="1954" xr:uid="{00000000-0005-0000-0000-0000C3900000}"/>
    <cellStyle name="Note 2 2 7 2" xfId="6921" xr:uid="{00000000-0005-0000-0000-0000C4900000}"/>
    <cellStyle name="Note 2 2 7 2 2" xfId="16835" xr:uid="{00000000-0005-0000-0000-0000C5900000}"/>
    <cellStyle name="Note 2 2 7 2 2 2" xfId="36667" xr:uid="{00000000-0005-0000-0000-0000C6900000}"/>
    <cellStyle name="Note 2 2 7 2 3" xfId="26753" xr:uid="{00000000-0005-0000-0000-0000C7900000}"/>
    <cellStyle name="Note 2 2 7 3" xfId="11878" xr:uid="{00000000-0005-0000-0000-0000C8900000}"/>
    <cellStyle name="Note 2 2 7 3 2" xfId="31710" xr:uid="{00000000-0005-0000-0000-0000C9900000}"/>
    <cellStyle name="Note 2 2 7 4" xfId="21796" xr:uid="{00000000-0005-0000-0000-0000CA900000}"/>
    <cellStyle name="Note 2 2 8" xfId="671" xr:uid="{00000000-0005-0000-0000-0000CB900000}"/>
    <cellStyle name="Note 2 2 8 2" xfId="5648" xr:uid="{00000000-0005-0000-0000-0000CC900000}"/>
    <cellStyle name="Note 2 2 8 2 2" xfId="15562" xr:uid="{00000000-0005-0000-0000-0000CD900000}"/>
    <cellStyle name="Note 2 2 8 2 2 2" xfId="35394" xr:uid="{00000000-0005-0000-0000-0000CE900000}"/>
    <cellStyle name="Note 2 2 8 2 3" xfId="25480" xr:uid="{00000000-0005-0000-0000-0000CF900000}"/>
    <cellStyle name="Note 2 2 8 3" xfId="10605" xr:uid="{00000000-0005-0000-0000-0000D0900000}"/>
    <cellStyle name="Note 2 2 8 3 2" xfId="30437" xr:uid="{00000000-0005-0000-0000-0000D1900000}"/>
    <cellStyle name="Note 2 2 8 4" xfId="20523" xr:uid="{00000000-0005-0000-0000-0000D2900000}"/>
    <cellStyle name="Note 2 2 9" xfId="3973" xr:uid="{00000000-0005-0000-0000-0000D3900000}"/>
    <cellStyle name="Note 2 2 9 2" xfId="8930" xr:uid="{00000000-0005-0000-0000-0000D4900000}"/>
    <cellStyle name="Note 2 2 9 2 2" xfId="18844" xr:uid="{00000000-0005-0000-0000-0000D5900000}"/>
    <cellStyle name="Note 2 2 9 2 2 2" xfId="38676" xr:uid="{00000000-0005-0000-0000-0000D6900000}"/>
    <cellStyle name="Note 2 2 9 2 3" xfId="28762" xr:uid="{00000000-0005-0000-0000-0000D7900000}"/>
    <cellStyle name="Note 2 2 9 3" xfId="13887" xr:uid="{00000000-0005-0000-0000-0000D8900000}"/>
    <cellStyle name="Note 2 2 9 3 2" xfId="33719" xr:uid="{00000000-0005-0000-0000-0000D9900000}"/>
    <cellStyle name="Note 2 2 9 4" xfId="23805" xr:uid="{00000000-0005-0000-0000-0000DA900000}"/>
    <cellStyle name="Note 2 3" xfId="134" xr:uid="{00000000-0005-0000-0000-0000DB900000}"/>
    <cellStyle name="Note 2 3 10" xfId="4558" xr:uid="{00000000-0005-0000-0000-0000DC900000}"/>
    <cellStyle name="Note 2 3 10 2" xfId="9515" xr:uid="{00000000-0005-0000-0000-0000DD900000}"/>
    <cellStyle name="Note 2 3 10 2 2" xfId="19429" xr:uid="{00000000-0005-0000-0000-0000DE900000}"/>
    <cellStyle name="Note 2 3 10 2 2 2" xfId="39261" xr:uid="{00000000-0005-0000-0000-0000DF900000}"/>
    <cellStyle name="Note 2 3 10 2 3" xfId="29347" xr:uid="{00000000-0005-0000-0000-0000E0900000}"/>
    <cellStyle name="Note 2 3 10 3" xfId="14472" xr:uid="{00000000-0005-0000-0000-0000E1900000}"/>
    <cellStyle name="Note 2 3 10 3 2" xfId="34304" xr:uid="{00000000-0005-0000-0000-0000E2900000}"/>
    <cellStyle name="Note 2 3 10 4" xfId="24390" xr:uid="{00000000-0005-0000-0000-0000E3900000}"/>
    <cellStyle name="Note 2 3 11" xfId="5116" xr:uid="{00000000-0005-0000-0000-0000E4900000}"/>
    <cellStyle name="Note 2 3 11 2" xfId="15030" xr:uid="{00000000-0005-0000-0000-0000E5900000}"/>
    <cellStyle name="Note 2 3 11 2 2" xfId="34862" xr:uid="{00000000-0005-0000-0000-0000E6900000}"/>
    <cellStyle name="Note 2 3 11 3" xfId="24948" xr:uid="{00000000-0005-0000-0000-0000E7900000}"/>
    <cellStyle name="Note 2 3 12" xfId="10073" xr:uid="{00000000-0005-0000-0000-0000E8900000}"/>
    <cellStyle name="Note 2 3 12 2" xfId="29905" xr:uid="{00000000-0005-0000-0000-0000E9900000}"/>
    <cellStyle name="Note 2 3 13" xfId="19991" xr:uid="{00000000-0005-0000-0000-0000EA900000}"/>
    <cellStyle name="Note 2 3 2" xfId="274" xr:uid="{00000000-0005-0000-0000-0000EB900000}"/>
    <cellStyle name="Note 2 3 2 10" xfId="5255" xr:uid="{00000000-0005-0000-0000-0000EC900000}"/>
    <cellStyle name="Note 2 3 2 10 2" xfId="15169" xr:uid="{00000000-0005-0000-0000-0000ED900000}"/>
    <cellStyle name="Note 2 3 2 10 2 2" xfId="35001" xr:uid="{00000000-0005-0000-0000-0000EE900000}"/>
    <cellStyle name="Note 2 3 2 10 3" xfId="25087" xr:uid="{00000000-0005-0000-0000-0000EF900000}"/>
    <cellStyle name="Note 2 3 2 11" xfId="10212" xr:uid="{00000000-0005-0000-0000-0000F0900000}"/>
    <cellStyle name="Note 2 3 2 11 2" xfId="30044" xr:uid="{00000000-0005-0000-0000-0000F1900000}"/>
    <cellStyle name="Note 2 3 2 12" xfId="20130" xr:uid="{00000000-0005-0000-0000-0000F2900000}"/>
    <cellStyle name="Note 2 3 2 2" xfId="556" xr:uid="{00000000-0005-0000-0000-0000F3900000}"/>
    <cellStyle name="Note 2 3 2 2 10" xfId="10491" xr:uid="{00000000-0005-0000-0000-0000F4900000}"/>
    <cellStyle name="Note 2 3 2 2 10 2" xfId="30323" xr:uid="{00000000-0005-0000-0000-0000F5900000}"/>
    <cellStyle name="Note 2 3 2 2 11" xfId="20409" xr:uid="{00000000-0005-0000-0000-0000F6900000}"/>
    <cellStyle name="Note 2 3 2 2 2" xfId="1890" xr:uid="{00000000-0005-0000-0000-0000F7900000}"/>
    <cellStyle name="Note 2 3 2 2 2 2" xfId="3903" xr:uid="{00000000-0005-0000-0000-0000F8900000}"/>
    <cellStyle name="Note 2 3 2 2 2 2 2" xfId="8860" xr:uid="{00000000-0005-0000-0000-0000F9900000}"/>
    <cellStyle name="Note 2 3 2 2 2 2 2 2" xfId="18774" xr:uid="{00000000-0005-0000-0000-0000FA900000}"/>
    <cellStyle name="Note 2 3 2 2 2 2 2 2 2" xfId="38606" xr:uid="{00000000-0005-0000-0000-0000FB900000}"/>
    <cellStyle name="Note 2 3 2 2 2 2 2 3" xfId="28692" xr:uid="{00000000-0005-0000-0000-0000FC900000}"/>
    <cellStyle name="Note 2 3 2 2 2 2 3" xfId="13817" xr:uid="{00000000-0005-0000-0000-0000FD900000}"/>
    <cellStyle name="Note 2 3 2 2 2 2 3 2" xfId="33649" xr:uid="{00000000-0005-0000-0000-0000FE900000}"/>
    <cellStyle name="Note 2 3 2 2 2 2 4" xfId="23735" xr:uid="{00000000-0005-0000-0000-0000FF900000}"/>
    <cellStyle name="Note 2 3 2 2 2 3" xfId="2613" xr:uid="{00000000-0005-0000-0000-000000910000}"/>
    <cellStyle name="Note 2 3 2 2 2 3 2" xfId="7580" xr:uid="{00000000-0005-0000-0000-000001910000}"/>
    <cellStyle name="Note 2 3 2 2 2 3 2 2" xfId="17494" xr:uid="{00000000-0005-0000-0000-000002910000}"/>
    <cellStyle name="Note 2 3 2 2 2 3 2 2 2" xfId="37326" xr:uid="{00000000-0005-0000-0000-000003910000}"/>
    <cellStyle name="Note 2 3 2 2 2 3 2 3" xfId="27412" xr:uid="{00000000-0005-0000-0000-000004910000}"/>
    <cellStyle name="Note 2 3 2 2 2 3 3" xfId="12537" xr:uid="{00000000-0005-0000-0000-000005910000}"/>
    <cellStyle name="Note 2 3 2 2 2 3 3 2" xfId="32369" xr:uid="{00000000-0005-0000-0000-000006910000}"/>
    <cellStyle name="Note 2 3 2 2 2 3 4" xfId="22455" xr:uid="{00000000-0005-0000-0000-000007910000}"/>
    <cellStyle name="Note 2 3 2 2 2 4" xfId="6858" xr:uid="{00000000-0005-0000-0000-000008910000}"/>
    <cellStyle name="Note 2 3 2 2 2 4 2" xfId="16772" xr:uid="{00000000-0005-0000-0000-000009910000}"/>
    <cellStyle name="Note 2 3 2 2 2 4 2 2" xfId="36604" xr:uid="{00000000-0005-0000-0000-00000A910000}"/>
    <cellStyle name="Note 2 3 2 2 2 4 3" xfId="26690" xr:uid="{00000000-0005-0000-0000-00000B910000}"/>
    <cellStyle name="Note 2 3 2 2 2 5" xfId="11815" xr:uid="{00000000-0005-0000-0000-00000C910000}"/>
    <cellStyle name="Note 2 3 2 2 2 5 2" xfId="31647" xr:uid="{00000000-0005-0000-0000-00000D910000}"/>
    <cellStyle name="Note 2 3 2 2 2 6" xfId="21733" xr:uid="{00000000-0005-0000-0000-00000E910000}"/>
    <cellStyle name="Note 2 3 2 2 3" xfId="1531" xr:uid="{00000000-0005-0000-0000-00000F910000}"/>
    <cellStyle name="Note 2 3 2 2 3 2" xfId="3544" xr:uid="{00000000-0005-0000-0000-000010910000}"/>
    <cellStyle name="Note 2 3 2 2 3 2 2" xfId="8501" xr:uid="{00000000-0005-0000-0000-000011910000}"/>
    <cellStyle name="Note 2 3 2 2 3 2 2 2" xfId="18415" xr:uid="{00000000-0005-0000-0000-000012910000}"/>
    <cellStyle name="Note 2 3 2 2 3 2 2 2 2" xfId="38247" xr:uid="{00000000-0005-0000-0000-000013910000}"/>
    <cellStyle name="Note 2 3 2 2 3 2 2 3" xfId="28333" xr:uid="{00000000-0005-0000-0000-000014910000}"/>
    <cellStyle name="Note 2 3 2 2 3 2 3" xfId="13458" xr:uid="{00000000-0005-0000-0000-000015910000}"/>
    <cellStyle name="Note 2 3 2 2 3 2 3 2" xfId="33290" xr:uid="{00000000-0005-0000-0000-000016910000}"/>
    <cellStyle name="Note 2 3 2 2 3 2 4" xfId="23376" xr:uid="{00000000-0005-0000-0000-000017910000}"/>
    <cellStyle name="Note 2 3 2 2 3 3" xfId="6499" xr:uid="{00000000-0005-0000-0000-000018910000}"/>
    <cellStyle name="Note 2 3 2 2 3 3 2" xfId="16413" xr:uid="{00000000-0005-0000-0000-000019910000}"/>
    <cellStyle name="Note 2 3 2 2 3 3 2 2" xfId="36245" xr:uid="{00000000-0005-0000-0000-00001A910000}"/>
    <cellStyle name="Note 2 3 2 2 3 3 3" xfId="26331" xr:uid="{00000000-0005-0000-0000-00001B910000}"/>
    <cellStyle name="Note 2 3 2 2 3 4" xfId="11456" xr:uid="{00000000-0005-0000-0000-00001C910000}"/>
    <cellStyle name="Note 2 3 2 2 3 4 2" xfId="31288" xr:uid="{00000000-0005-0000-0000-00001D910000}"/>
    <cellStyle name="Note 2 3 2 2 3 5" xfId="21374" xr:uid="{00000000-0005-0000-0000-00001E910000}"/>
    <cellStyle name="Note 2 3 2 2 4" xfId="3138" xr:uid="{00000000-0005-0000-0000-00001F910000}"/>
    <cellStyle name="Note 2 3 2 2 4 2" xfId="8095" xr:uid="{00000000-0005-0000-0000-000020910000}"/>
    <cellStyle name="Note 2 3 2 2 4 2 2" xfId="18009" xr:uid="{00000000-0005-0000-0000-000021910000}"/>
    <cellStyle name="Note 2 3 2 2 4 2 2 2" xfId="37841" xr:uid="{00000000-0005-0000-0000-000022910000}"/>
    <cellStyle name="Note 2 3 2 2 4 2 3" xfId="27927" xr:uid="{00000000-0005-0000-0000-000023910000}"/>
    <cellStyle name="Note 2 3 2 2 4 3" xfId="13052" xr:uid="{00000000-0005-0000-0000-000024910000}"/>
    <cellStyle name="Note 2 3 2 2 4 3 2" xfId="32884" xr:uid="{00000000-0005-0000-0000-000025910000}"/>
    <cellStyle name="Note 2 3 2 2 4 4" xfId="22970" xr:uid="{00000000-0005-0000-0000-000026910000}"/>
    <cellStyle name="Note 2 3 2 2 5" xfId="2254" xr:uid="{00000000-0005-0000-0000-000027910000}"/>
    <cellStyle name="Note 2 3 2 2 5 2" xfId="7221" xr:uid="{00000000-0005-0000-0000-000028910000}"/>
    <cellStyle name="Note 2 3 2 2 5 2 2" xfId="17135" xr:uid="{00000000-0005-0000-0000-000029910000}"/>
    <cellStyle name="Note 2 3 2 2 5 2 2 2" xfId="36967" xr:uid="{00000000-0005-0000-0000-00002A910000}"/>
    <cellStyle name="Note 2 3 2 2 5 2 3" xfId="27053" xr:uid="{00000000-0005-0000-0000-00002B910000}"/>
    <cellStyle name="Note 2 3 2 2 5 3" xfId="12178" xr:uid="{00000000-0005-0000-0000-00002C910000}"/>
    <cellStyle name="Note 2 3 2 2 5 3 2" xfId="32010" xr:uid="{00000000-0005-0000-0000-00002D910000}"/>
    <cellStyle name="Note 2 3 2 2 5 4" xfId="22096" xr:uid="{00000000-0005-0000-0000-00002E910000}"/>
    <cellStyle name="Note 2 3 2 2 6" xfId="1117" xr:uid="{00000000-0005-0000-0000-00002F910000}"/>
    <cellStyle name="Note 2 3 2 2 6 2" xfId="6093" xr:uid="{00000000-0005-0000-0000-000030910000}"/>
    <cellStyle name="Note 2 3 2 2 6 2 2" xfId="16007" xr:uid="{00000000-0005-0000-0000-000031910000}"/>
    <cellStyle name="Note 2 3 2 2 6 2 2 2" xfId="35839" xr:uid="{00000000-0005-0000-0000-000032910000}"/>
    <cellStyle name="Note 2 3 2 2 6 2 3" xfId="25925" xr:uid="{00000000-0005-0000-0000-000033910000}"/>
    <cellStyle name="Note 2 3 2 2 6 3" xfId="11050" xr:uid="{00000000-0005-0000-0000-000034910000}"/>
    <cellStyle name="Note 2 3 2 2 6 3 2" xfId="30882" xr:uid="{00000000-0005-0000-0000-000035910000}"/>
    <cellStyle name="Note 2 3 2 2 6 4" xfId="20968" xr:uid="{00000000-0005-0000-0000-000036910000}"/>
    <cellStyle name="Note 2 3 2 2 7" xfId="4418" xr:uid="{00000000-0005-0000-0000-000037910000}"/>
    <cellStyle name="Note 2 3 2 2 7 2" xfId="9375" xr:uid="{00000000-0005-0000-0000-000038910000}"/>
    <cellStyle name="Note 2 3 2 2 7 2 2" xfId="19289" xr:uid="{00000000-0005-0000-0000-000039910000}"/>
    <cellStyle name="Note 2 3 2 2 7 2 2 2" xfId="39121" xr:uid="{00000000-0005-0000-0000-00003A910000}"/>
    <cellStyle name="Note 2 3 2 2 7 2 3" xfId="29207" xr:uid="{00000000-0005-0000-0000-00003B910000}"/>
    <cellStyle name="Note 2 3 2 2 7 3" xfId="14332" xr:uid="{00000000-0005-0000-0000-00003C910000}"/>
    <cellStyle name="Note 2 3 2 2 7 3 2" xfId="34164" xr:uid="{00000000-0005-0000-0000-00003D910000}"/>
    <cellStyle name="Note 2 3 2 2 7 4" xfId="24250" xr:uid="{00000000-0005-0000-0000-00003E910000}"/>
    <cellStyle name="Note 2 3 2 2 8" xfId="4976" xr:uid="{00000000-0005-0000-0000-00003F910000}"/>
    <cellStyle name="Note 2 3 2 2 8 2" xfId="9933" xr:uid="{00000000-0005-0000-0000-000040910000}"/>
    <cellStyle name="Note 2 3 2 2 8 2 2" xfId="19847" xr:uid="{00000000-0005-0000-0000-000041910000}"/>
    <cellStyle name="Note 2 3 2 2 8 2 2 2" xfId="39679" xr:uid="{00000000-0005-0000-0000-000042910000}"/>
    <cellStyle name="Note 2 3 2 2 8 2 3" xfId="29765" xr:uid="{00000000-0005-0000-0000-000043910000}"/>
    <cellStyle name="Note 2 3 2 2 8 3" xfId="14890" xr:uid="{00000000-0005-0000-0000-000044910000}"/>
    <cellStyle name="Note 2 3 2 2 8 3 2" xfId="34722" xr:uid="{00000000-0005-0000-0000-000045910000}"/>
    <cellStyle name="Note 2 3 2 2 8 4" xfId="24808" xr:uid="{00000000-0005-0000-0000-000046910000}"/>
    <cellStyle name="Note 2 3 2 2 9" xfId="5534" xr:uid="{00000000-0005-0000-0000-000047910000}"/>
    <cellStyle name="Note 2 3 2 2 9 2" xfId="15448" xr:uid="{00000000-0005-0000-0000-000048910000}"/>
    <cellStyle name="Note 2 3 2 2 9 2 2" xfId="35280" xr:uid="{00000000-0005-0000-0000-000049910000}"/>
    <cellStyle name="Note 2 3 2 2 9 3" xfId="25366" xr:uid="{00000000-0005-0000-0000-00004A910000}"/>
    <cellStyle name="Note 2 3 2 3" xfId="1710" xr:uid="{00000000-0005-0000-0000-00004B910000}"/>
    <cellStyle name="Note 2 3 2 3 2" xfId="3723" xr:uid="{00000000-0005-0000-0000-00004C910000}"/>
    <cellStyle name="Note 2 3 2 3 2 2" xfId="8680" xr:uid="{00000000-0005-0000-0000-00004D910000}"/>
    <cellStyle name="Note 2 3 2 3 2 2 2" xfId="18594" xr:uid="{00000000-0005-0000-0000-00004E910000}"/>
    <cellStyle name="Note 2 3 2 3 2 2 2 2" xfId="38426" xr:uid="{00000000-0005-0000-0000-00004F910000}"/>
    <cellStyle name="Note 2 3 2 3 2 2 3" xfId="28512" xr:uid="{00000000-0005-0000-0000-000050910000}"/>
    <cellStyle name="Note 2 3 2 3 2 3" xfId="13637" xr:uid="{00000000-0005-0000-0000-000051910000}"/>
    <cellStyle name="Note 2 3 2 3 2 3 2" xfId="33469" xr:uid="{00000000-0005-0000-0000-000052910000}"/>
    <cellStyle name="Note 2 3 2 3 2 4" xfId="23555" xr:uid="{00000000-0005-0000-0000-000053910000}"/>
    <cellStyle name="Note 2 3 2 3 3" xfId="2433" xr:uid="{00000000-0005-0000-0000-000054910000}"/>
    <cellStyle name="Note 2 3 2 3 3 2" xfId="7400" xr:uid="{00000000-0005-0000-0000-000055910000}"/>
    <cellStyle name="Note 2 3 2 3 3 2 2" xfId="17314" xr:uid="{00000000-0005-0000-0000-000056910000}"/>
    <cellStyle name="Note 2 3 2 3 3 2 2 2" xfId="37146" xr:uid="{00000000-0005-0000-0000-000057910000}"/>
    <cellStyle name="Note 2 3 2 3 3 2 3" xfId="27232" xr:uid="{00000000-0005-0000-0000-000058910000}"/>
    <cellStyle name="Note 2 3 2 3 3 3" xfId="12357" xr:uid="{00000000-0005-0000-0000-000059910000}"/>
    <cellStyle name="Note 2 3 2 3 3 3 2" xfId="32189" xr:uid="{00000000-0005-0000-0000-00005A910000}"/>
    <cellStyle name="Note 2 3 2 3 3 4" xfId="22275" xr:uid="{00000000-0005-0000-0000-00005B910000}"/>
    <cellStyle name="Note 2 3 2 3 4" xfId="6678" xr:uid="{00000000-0005-0000-0000-00005C910000}"/>
    <cellStyle name="Note 2 3 2 3 4 2" xfId="16592" xr:uid="{00000000-0005-0000-0000-00005D910000}"/>
    <cellStyle name="Note 2 3 2 3 4 2 2" xfId="36424" xr:uid="{00000000-0005-0000-0000-00005E910000}"/>
    <cellStyle name="Note 2 3 2 3 4 3" xfId="26510" xr:uid="{00000000-0005-0000-0000-00005F910000}"/>
    <cellStyle name="Note 2 3 2 3 5" xfId="11635" xr:uid="{00000000-0005-0000-0000-000060910000}"/>
    <cellStyle name="Note 2 3 2 3 5 2" xfId="31467" xr:uid="{00000000-0005-0000-0000-000061910000}"/>
    <cellStyle name="Note 2 3 2 3 6" xfId="21553" xr:uid="{00000000-0005-0000-0000-000062910000}"/>
    <cellStyle name="Note 2 3 2 4" xfId="1351" xr:uid="{00000000-0005-0000-0000-000063910000}"/>
    <cellStyle name="Note 2 3 2 4 2" xfId="3364" xr:uid="{00000000-0005-0000-0000-000064910000}"/>
    <cellStyle name="Note 2 3 2 4 2 2" xfId="8321" xr:uid="{00000000-0005-0000-0000-000065910000}"/>
    <cellStyle name="Note 2 3 2 4 2 2 2" xfId="18235" xr:uid="{00000000-0005-0000-0000-000066910000}"/>
    <cellStyle name="Note 2 3 2 4 2 2 2 2" xfId="38067" xr:uid="{00000000-0005-0000-0000-000067910000}"/>
    <cellStyle name="Note 2 3 2 4 2 2 3" xfId="28153" xr:uid="{00000000-0005-0000-0000-000068910000}"/>
    <cellStyle name="Note 2 3 2 4 2 3" xfId="13278" xr:uid="{00000000-0005-0000-0000-000069910000}"/>
    <cellStyle name="Note 2 3 2 4 2 3 2" xfId="33110" xr:uid="{00000000-0005-0000-0000-00006A910000}"/>
    <cellStyle name="Note 2 3 2 4 2 4" xfId="23196" xr:uid="{00000000-0005-0000-0000-00006B910000}"/>
    <cellStyle name="Note 2 3 2 4 3" xfId="6319" xr:uid="{00000000-0005-0000-0000-00006C910000}"/>
    <cellStyle name="Note 2 3 2 4 3 2" xfId="16233" xr:uid="{00000000-0005-0000-0000-00006D910000}"/>
    <cellStyle name="Note 2 3 2 4 3 2 2" xfId="36065" xr:uid="{00000000-0005-0000-0000-00006E910000}"/>
    <cellStyle name="Note 2 3 2 4 3 3" xfId="26151" xr:uid="{00000000-0005-0000-0000-00006F910000}"/>
    <cellStyle name="Note 2 3 2 4 4" xfId="11276" xr:uid="{00000000-0005-0000-0000-000070910000}"/>
    <cellStyle name="Note 2 3 2 4 4 2" xfId="31108" xr:uid="{00000000-0005-0000-0000-000071910000}"/>
    <cellStyle name="Note 2 3 2 4 5" xfId="21194" xr:uid="{00000000-0005-0000-0000-000072910000}"/>
    <cellStyle name="Note 2 3 2 5" xfId="2857" xr:uid="{00000000-0005-0000-0000-000073910000}"/>
    <cellStyle name="Note 2 3 2 5 2" xfId="7816" xr:uid="{00000000-0005-0000-0000-000074910000}"/>
    <cellStyle name="Note 2 3 2 5 2 2" xfId="17730" xr:uid="{00000000-0005-0000-0000-000075910000}"/>
    <cellStyle name="Note 2 3 2 5 2 2 2" xfId="37562" xr:uid="{00000000-0005-0000-0000-000076910000}"/>
    <cellStyle name="Note 2 3 2 5 2 3" xfId="27648" xr:uid="{00000000-0005-0000-0000-000077910000}"/>
    <cellStyle name="Note 2 3 2 5 3" xfId="12773" xr:uid="{00000000-0005-0000-0000-000078910000}"/>
    <cellStyle name="Note 2 3 2 5 3 2" xfId="32605" xr:uid="{00000000-0005-0000-0000-000079910000}"/>
    <cellStyle name="Note 2 3 2 5 4" xfId="22691" xr:uid="{00000000-0005-0000-0000-00007A910000}"/>
    <cellStyle name="Note 2 3 2 6" xfId="2074" xr:uid="{00000000-0005-0000-0000-00007B910000}"/>
    <cellStyle name="Note 2 3 2 6 2" xfId="7041" xr:uid="{00000000-0005-0000-0000-00007C910000}"/>
    <cellStyle name="Note 2 3 2 6 2 2" xfId="16955" xr:uid="{00000000-0005-0000-0000-00007D910000}"/>
    <cellStyle name="Note 2 3 2 6 2 2 2" xfId="36787" xr:uid="{00000000-0005-0000-0000-00007E910000}"/>
    <cellStyle name="Note 2 3 2 6 2 3" xfId="26873" xr:uid="{00000000-0005-0000-0000-00007F910000}"/>
    <cellStyle name="Note 2 3 2 6 3" xfId="11998" xr:uid="{00000000-0005-0000-0000-000080910000}"/>
    <cellStyle name="Note 2 3 2 6 3 2" xfId="31830" xr:uid="{00000000-0005-0000-0000-000081910000}"/>
    <cellStyle name="Note 2 3 2 6 4" xfId="21916" xr:uid="{00000000-0005-0000-0000-000082910000}"/>
    <cellStyle name="Note 2 3 2 7" xfId="837" xr:uid="{00000000-0005-0000-0000-000083910000}"/>
    <cellStyle name="Note 2 3 2 7 2" xfId="5814" xr:uid="{00000000-0005-0000-0000-000084910000}"/>
    <cellStyle name="Note 2 3 2 7 2 2" xfId="15728" xr:uid="{00000000-0005-0000-0000-000085910000}"/>
    <cellStyle name="Note 2 3 2 7 2 2 2" xfId="35560" xr:uid="{00000000-0005-0000-0000-000086910000}"/>
    <cellStyle name="Note 2 3 2 7 2 3" xfId="25646" xr:uid="{00000000-0005-0000-0000-000087910000}"/>
    <cellStyle name="Note 2 3 2 7 3" xfId="10771" xr:uid="{00000000-0005-0000-0000-000088910000}"/>
    <cellStyle name="Note 2 3 2 7 3 2" xfId="30603" xr:uid="{00000000-0005-0000-0000-000089910000}"/>
    <cellStyle name="Note 2 3 2 7 4" xfId="20689" xr:uid="{00000000-0005-0000-0000-00008A910000}"/>
    <cellStyle name="Note 2 3 2 8" xfId="4139" xr:uid="{00000000-0005-0000-0000-00008B910000}"/>
    <cellStyle name="Note 2 3 2 8 2" xfId="9096" xr:uid="{00000000-0005-0000-0000-00008C910000}"/>
    <cellStyle name="Note 2 3 2 8 2 2" xfId="19010" xr:uid="{00000000-0005-0000-0000-00008D910000}"/>
    <cellStyle name="Note 2 3 2 8 2 2 2" xfId="38842" xr:uid="{00000000-0005-0000-0000-00008E910000}"/>
    <cellStyle name="Note 2 3 2 8 2 3" xfId="28928" xr:uid="{00000000-0005-0000-0000-00008F910000}"/>
    <cellStyle name="Note 2 3 2 8 3" xfId="14053" xr:uid="{00000000-0005-0000-0000-000090910000}"/>
    <cellStyle name="Note 2 3 2 8 3 2" xfId="33885" xr:uid="{00000000-0005-0000-0000-000091910000}"/>
    <cellStyle name="Note 2 3 2 8 4" xfId="23971" xr:uid="{00000000-0005-0000-0000-000092910000}"/>
    <cellStyle name="Note 2 3 2 9" xfId="4697" xr:uid="{00000000-0005-0000-0000-000093910000}"/>
    <cellStyle name="Note 2 3 2 9 2" xfId="9654" xr:uid="{00000000-0005-0000-0000-000094910000}"/>
    <cellStyle name="Note 2 3 2 9 2 2" xfId="19568" xr:uid="{00000000-0005-0000-0000-000095910000}"/>
    <cellStyle name="Note 2 3 2 9 2 2 2" xfId="39400" xr:uid="{00000000-0005-0000-0000-000096910000}"/>
    <cellStyle name="Note 2 3 2 9 2 3" xfId="29486" xr:uid="{00000000-0005-0000-0000-000097910000}"/>
    <cellStyle name="Note 2 3 2 9 3" xfId="14611" xr:uid="{00000000-0005-0000-0000-000098910000}"/>
    <cellStyle name="Note 2 3 2 9 3 2" xfId="34443" xr:uid="{00000000-0005-0000-0000-000099910000}"/>
    <cellStyle name="Note 2 3 2 9 4" xfId="24529" xr:uid="{00000000-0005-0000-0000-00009A910000}"/>
    <cellStyle name="Note 2 3 3" xfId="417" xr:uid="{00000000-0005-0000-0000-00009B910000}"/>
    <cellStyle name="Note 2 3 3 10" xfId="10352" xr:uid="{00000000-0005-0000-0000-00009C910000}"/>
    <cellStyle name="Note 2 3 3 10 2" xfId="30184" xr:uid="{00000000-0005-0000-0000-00009D910000}"/>
    <cellStyle name="Note 2 3 3 11" xfId="20270" xr:uid="{00000000-0005-0000-0000-00009E910000}"/>
    <cellStyle name="Note 2 3 3 2" xfId="1800" xr:uid="{00000000-0005-0000-0000-00009F910000}"/>
    <cellStyle name="Note 2 3 3 2 2" xfId="3813" xr:uid="{00000000-0005-0000-0000-0000A0910000}"/>
    <cellStyle name="Note 2 3 3 2 2 2" xfId="8770" xr:uid="{00000000-0005-0000-0000-0000A1910000}"/>
    <cellStyle name="Note 2 3 3 2 2 2 2" xfId="18684" xr:uid="{00000000-0005-0000-0000-0000A2910000}"/>
    <cellStyle name="Note 2 3 3 2 2 2 2 2" xfId="38516" xr:uid="{00000000-0005-0000-0000-0000A3910000}"/>
    <cellStyle name="Note 2 3 3 2 2 2 3" xfId="28602" xr:uid="{00000000-0005-0000-0000-0000A4910000}"/>
    <cellStyle name="Note 2 3 3 2 2 3" xfId="13727" xr:uid="{00000000-0005-0000-0000-0000A5910000}"/>
    <cellStyle name="Note 2 3 3 2 2 3 2" xfId="33559" xr:uid="{00000000-0005-0000-0000-0000A6910000}"/>
    <cellStyle name="Note 2 3 3 2 2 4" xfId="23645" xr:uid="{00000000-0005-0000-0000-0000A7910000}"/>
    <cellStyle name="Note 2 3 3 2 3" xfId="2523" xr:uid="{00000000-0005-0000-0000-0000A8910000}"/>
    <cellStyle name="Note 2 3 3 2 3 2" xfId="7490" xr:uid="{00000000-0005-0000-0000-0000A9910000}"/>
    <cellStyle name="Note 2 3 3 2 3 2 2" xfId="17404" xr:uid="{00000000-0005-0000-0000-0000AA910000}"/>
    <cellStyle name="Note 2 3 3 2 3 2 2 2" xfId="37236" xr:uid="{00000000-0005-0000-0000-0000AB910000}"/>
    <cellStyle name="Note 2 3 3 2 3 2 3" xfId="27322" xr:uid="{00000000-0005-0000-0000-0000AC910000}"/>
    <cellStyle name="Note 2 3 3 2 3 3" xfId="12447" xr:uid="{00000000-0005-0000-0000-0000AD910000}"/>
    <cellStyle name="Note 2 3 3 2 3 3 2" xfId="32279" xr:uid="{00000000-0005-0000-0000-0000AE910000}"/>
    <cellStyle name="Note 2 3 3 2 3 4" xfId="22365" xr:uid="{00000000-0005-0000-0000-0000AF910000}"/>
    <cellStyle name="Note 2 3 3 2 4" xfId="6768" xr:uid="{00000000-0005-0000-0000-0000B0910000}"/>
    <cellStyle name="Note 2 3 3 2 4 2" xfId="16682" xr:uid="{00000000-0005-0000-0000-0000B1910000}"/>
    <cellStyle name="Note 2 3 3 2 4 2 2" xfId="36514" xr:uid="{00000000-0005-0000-0000-0000B2910000}"/>
    <cellStyle name="Note 2 3 3 2 4 3" xfId="26600" xr:uid="{00000000-0005-0000-0000-0000B3910000}"/>
    <cellStyle name="Note 2 3 3 2 5" xfId="11725" xr:uid="{00000000-0005-0000-0000-0000B4910000}"/>
    <cellStyle name="Note 2 3 3 2 5 2" xfId="31557" xr:uid="{00000000-0005-0000-0000-0000B5910000}"/>
    <cellStyle name="Note 2 3 3 2 6" xfId="21643" xr:uid="{00000000-0005-0000-0000-0000B6910000}"/>
    <cellStyle name="Note 2 3 3 3" xfId="1441" xr:uid="{00000000-0005-0000-0000-0000B7910000}"/>
    <cellStyle name="Note 2 3 3 3 2" xfId="3454" xr:uid="{00000000-0005-0000-0000-0000B8910000}"/>
    <cellStyle name="Note 2 3 3 3 2 2" xfId="8411" xr:uid="{00000000-0005-0000-0000-0000B9910000}"/>
    <cellStyle name="Note 2 3 3 3 2 2 2" xfId="18325" xr:uid="{00000000-0005-0000-0000-0000BA910000}"/>
    <cellStyle name="Note 2 3 3 3 2 2 2 2" xfId="38157" xr:uid="{00000000-0005-0000-0000-0000BB910000}"/>
    <cellStyle name="Note 2 3 3 3 2 2 3" xfId="28243" xr:uid="{00000000-0005-0000-0000-0000BC910000}"/>
    <cellStyle name="Note 2 3 3 3 2 3" xfId="13368" xr:uid="{00000000-0005-0000-0000-0000BD910000}"/>
    <cellStyle name="Note 2 3 3 3 2 3 2" xfId="33200" xr:uid="{00000000-0005-0000-0000-0000BE910000}"/>
    <cellStyle name="Note 2 3 3 3 2 4" xfId="23286" xr:uid="{00000000-0005-0000-0000-0000BF910000}"/>
    <cellStyle name="Note 2 3 3 3 3" xfId="6409" xr:uid="{00000000-0005-0000-0000-0000C0910000}"/>
    <cellStyle name="Note 2 3 3 3 3 2" xfId="16323" xr:uid="{00000000-0005-0000-0000-0000C1910000}"/>
    <cellStyle name="Note 2 3 3 3 3 2 2" xfId="36155" xr:uid="{00000000-0005-0000-0000-0000C2910000}"/>
    <cellStyle name="Note 2 3 3 3 3 3" xfId="26241" xr:uid="{00000000-0005-0000-0000-0000C3910000}"/>
    <cellStyle name="Note 2 3 3 3 4" xfId="11366" xr:uid="{00000000-0005-0000-0000-0000C4910000}"/>
    <cellStyle name="Note 2 3 3 3 4 2" xfId="31198" xr:uid="{00000000-0005-0000-0000-0000C5910000}"/>
    <cellStyle name="Note 2 3 3 3 5" xfId="21284" xr:uid="{00000000-0005-0000-0000-0000C6910000}"/>
    <cellStyle name="Note 2 3 3 4" xfId="2999" xr:uid="{00000000-0005-0000-0000-0000C7910000}"/>
    <cellStyle name="Note 2 3 3 4 2" xfId="7956" xr:uid="{00000000-0005-0000-0000-0000C8910000}"/>
    <cellStyle name="Note 2 3 3 4 2 2" xfId="17870" xr:uid="{00000000-0005-0000-0000-0000C9910000}"/>
    <cellStyle name="Note 2 3 3 4 2 2 2" xfId="37702" xr:uid="{00000000-0005-0000-0000-0000CA910000}"/>
    <cellStyle name="Note 2 3 3 4 2 3" xfId="27788" xr:uid="{00000000-0005-0000-0000-0000CB910000}"/>
    <cellStyle name="Note 2 3 3 4 3" xfId="12913" xr:uid="{00000000-0005-0000-0000-0000CC910000}"/>
    <cellStyle name="Note 2 3 3 4 3 2" xfId="32745" xr:uid="{00000000-0005-0000-0000-0000CD910000}"/>
    <cellStyle name="Note 2 3 3 4 4" xfId="22831" xr:uid="{00000000-0005-0000-0000-0000CE910000}"/>
    <cellStyle name="Note 2 3 3 5" xfId="2164" xr:uid="{00000000-0005-0000-0000-0000CF910000}"/>
    <cellStyle name="Note 2 3 3 5 2" xfId="7131" xr:uid="{00000000-0005-0000-0000-0000D0910000}"/>
    <cellStyle name="Note 2 3 3 5 2 2" xfId="17045" xr:uid="{00000000-0005-0000-0000-0000D1910000}"/>
    <cellStyle name="Note 2 3 3 5 2 2 2" xfId="36877" xr:uid="{00000000-0005-0000-0000-0000D2910000}"/>
    <cellStyle name="Note 2 3 3 5 2 3" xfId="26963" xr:uid="{00000000-0005-0000-0000-0000D3910000}"/>
    <cellStyle name="Note 2 3 3 5 3" xfId="12088" xr:uid="{00000000-0005-0000-0000-0000D4910000}"/>
    <cellStyle name="Note 2 3 3 5 3 2" xfId="31920" xr:uid="{00000000-0005-0000-0000-0000D5910000}"/>
    <cellStyle name="Note 2 3 3 5 4" xfId="22006" xr:uid="{00000000-0005-0000-0000-0000D6910000}"/>
    <cellStyle name="Note 2 3 3 6" xfId="978" xr:uid="{00000000-0005-0000-0000-0000D7910000}"/>
    <cellStyle name="Note 2 3 3 6 2" xfId="5954" xr:uid="{00000000-0005-0000-0000-0000D8910000}"/>
    <cellStyle name="Note 2 3 3 6 2 2" xfId="15868" xr:uid="{00000000-0005-0000-0000-0000D9910000}"/>
    <cellStyle name="Note 2 3 3 6 2 2 2" xfId="35700" xr:uid="{00000000-0005-0000-0000-0000DA910000}"/>
    <cellStyle name="Note 2 3 3 6 2 3" xfId="25786" xr:uid="{00000000-0005-0000-0000-0000DB910000}"/>
    <cellStyle name="Note 2 3 3 6 3" xfId="10911" xr:uid="{00000000-0005-0000-0000-0000DC910000}"/>
    <cellStyle name="Note 2 3 3 6 3 2" xfId="30743" xr:uid="{00000000-0005-0000-0000-0000DD910000}"/>
    <cellStyle name="Note 2 3 3 6 4" xfId="20829" xr:uid="{00000000-0005-0000-0000-0000DE910000}"/>
    <cellStyle name="Note 2 3 3 7" xfId="4279" xr:uid="{00000000-0005-0000-0000-0000DF910000}"/>
    <cellStyle name="Note 2 3 3 7 2" xfId="9236" xr:uid="{00000000-0005-0000-0000-0000E0910000}"/>
    <cellStyle name="Note 2 3 3 7 2 2" xfId="19150" xr:uid="{00000000-0005-0000-0000-0000E1910000}"/>
    <cellStyle name="Note 2 3 3 7 2 2 2" xfId="38982" xr:uid="{00000000-0005-0000-0000-0000E2910000}"/>
    <cellStyle name="Note 2 3 3 7 2 3" xfId="29068" xr:uid="{00000000-0005-0000-0000-0000E3910000}"/>
    <cellStyle name="Note 2 3 3 7 3" xfId="14193" xr:uid="{00000000-0005-0000-0000-0000E4910000}"/>
    <cellStyle name="Note 2 3 3 7 3 2" xfId="34025" xr:uid="{00000000-0005-0000-0000-0000E5910000}"/>
    <cellStyle name="Note 2 3 3 7 4" xfId="24111" xr:uid="{00000000-0005-0000-0000-0000E6910000}"/>
    <cellStyle name="Note 2 3 3 8" xfId="4837" xr:uid="{00000000-0005-0000-0000-0000E7910000}"/>
    <cellStyle name="Note 2 3 3 8 2" xfId="9794" xr:uid="{00000000-0005-0000-0000-0000E8910000}"/>
    <cellStyle name="Note 2 3 3 8 2 2" xfId="19708" xr:uid="{00000000-0005-0000-0000-0000E9910000}"/>
    <cellStyle name="Note 2 3 3 8 2 2 2" xfId="39540" xr:uid="{00000000-0005-0000-0000-0000EA910000}"/>
    <cellStyle name="Note 2 3 3 8 2 3" xfId="29626" xr:uid="{00000000-0005-0000-0000-0000EB910000}"/>
    <cellStyle name="Note 2 3 3 8 3" xfId="14751" xr:uid="{00000000-0005-0000-0000-0000EC910000}"/>
    <cellStyle name="Note 2 3 3 8 3 2" xfId="34583" xr:uid="{00000000-0005-0000-0000-0000ED910000}"/>
    <cellStyle name="Note 2 3 3 8 4" xfId="24669" xr:uid="{00000000-0005-0000-0000-0000EE910000}"/>
    <cellStyle name="Note 2 3 3 9" xfId="5395" xr:uid="{00000000-0005-0000-0000-0000EF910000}"/>
    <cellStyle name="Note 2 3 3 9 2" xfId="15309" xr:uid="{00000000-0005-0000-0000-0000F0910000}"/>
    <cellStyle name="Note 2 3 3 9 2 2" xfId="35141" xr:uid="{00000000-0005-0000-0000-0000F1910000}"/>
    <cellStyle name="Note 2 3 3 9 3" xfId="25227" xr:uid="{00000000-0005-0000-0000-0000F2910000}"/>
    <cellStyle name="Note 2 3 4" xfId="1620" xr:uid="{00000000-0005-0000-0000-0000F3910000}"/>
    <cellStyle name="Note 2 3 4 2" xfId="3633" xr:uid="{00000000-0005-0000-0000-0000F4910000}"/>
    <cellStyle name="Note 2 3 4 2 2" xfId="8590" xr:uid="{00000000-0005-0000-0000-0000F5910000}"/>
    <cellStyle name="Note 2 3 4 2 2 2" xfId="18504" xr:uid="{00000000-0005-0000-0000-0000F6910000}"/>
    <cellStyle name="Note 2 3 4 2 2 2 2" xfId="38336" xr:uid="{00000000-0005-0000-0000-0000F7910000}"/>
    <cellStyle name="Note 2 3 4 2 2 3" xfId="28422" xr:uid="{00000000-0005-0000-0000-0000F8910000}"/>
    <cellStyle name="Note 2 3 4 2 3" xfId="13547" xr:uid="{00000000-0005-0000-0000-0000F9910000}"/>
    <cellStyle name="Note 2 3 4 2 3 2" xfId="33379" xr:uid="{00000000-0005-0000-0000-0000FA910000}"/>
    <cellStyle name="Note 2 3 4 2 4" xfId="23465" xr:uid="{00000000-0005-0000-0000-0000FB910000}"/>
    <cellStyle name="Note 2 3 4 3" xfId="2343" xr:uid="{00000000-0005-0000-0000-0000FC910000}"/>
    <cellStyle name="Note 2 3 4 3 2" xfId="7310" xr:uid="{00000000-0005-0000-0000-0000FD910000}"/>
    <cellStyle name="Note 2 3 4 3 2 2" xfId="17224" xr:uid="{00000000-0005-0000-0000-0000FE910000}"/>
    <cellStyle name="Note 2 3 4 3 2 2 2" xfId="37056" xr:uid="{00000000-0005-0000-0000-0000FF910000}"/>
    <cellStyle name="Note 2 3 4 3 2 3" xfId="27142" xr:uid="{00000000-0005-0000-0000-000000920000}"/>
    <cellStyle name="Note 2 3 4 3 3" xfId="12267" xr:uid="{00000000-0005-0000-0000-000001920000}"/>
    <cellStyle name="Note 2 3 4 3 3 2" xfId="32099" xr:uid="{00000000-0005-0000-0000-000002920000}"/>
    <cellStyle name="Note 2 3 4 3 4" xfId="22185" xr:uid="{00000000-0005-0000-0000-000003920000}"/>
    <cellStyle name="Note 2 3 4 4" xfId="6588" xr:uid="{00000000-0005-0000-0000-000004920000}"/>
    <cellStyle name="Note 2 3 4 4 2" xfId="16502" xr:uid="{00000000-0005-0000-0000-000005920000}"/>
    <cellStyle name="Note 2 3 4 4 2 2" xfId="36334" xr:uid="{00000000-0005-0000-0000-000006920000}"/>
    <cellStyle name="Note 2 3 4 4 3" xfId="26420" xr:uid="{00000000-0005-0000-0000-000007920000}"/>
    <cellStyle name="Note 2 3 4 5" xfId="11545" xr:uid="{00000000-0005-0000-0000-000008920000}"/>
    <cellStyle name="Note 2 3 4 5 2" xfId="31377" xr:uid="{00000000-0005-0000-0000-000009920000}"/>
    <cellStyle name="Note 2 3 4 6" xfId="21463" xr:uid="{00000000-0005-0000-0000-00000A920000}"/>
    <cellStyle name="Note 2 3 5" xfId="1261" xr:uid="{00000000-0005-0000-0000-00000B920000}"/>
    <cellStyle name="Note 2 3 5 2" xfId="3274" xr:uid="{00000000-0005-0000-0000-00000C920000}"/>
    <cellStyle name="Note 2 3 5 2 2" xfId="8231" xr:uid="{00000000-0005-0000-0000-00000D920000}"/>
    <cellStyle name="Note 2 3 5 2 2 2" xfId="18145" xr:uid="{00000000-0005-0000-0000-00000E920000}"/>
    <cellStyle name="Note 2 3 5 2 2 2 2" xfId="37977" xr:uid="{00000000-0005-0000-0000-00000F920000}"/>
    <cellStyle name="Note 2 3 5 2 2 3" xfId="28063" xr:uid="{00000000-0005-0000-0000-000010920000}"/>
    <cellStyle name="Note 2 3 5 2 3" xfId="13188" xr:uid="{00000000-0005-0000-0000-000011920000}"/>
    <cellStyle name="Note 2 3 5 2 3 2" xfId="33020" xr:uid="{00000000-0005-0000-0000-000012920000}"/>
    <cellStyle name="Note 2 3 5 2 4" xfId="23106" xr:uid="{00000000-0005-0000-0000-000013920000}"/>
    <cellStyle name="Note 2 3 5 3" xfId="6229" xr:uid="{00000000-0005-0000-0000-000014920000}"/>
    <cellStyle name="Note 2 3 5 3 2" xfId="16143" xr:uid="{00000000-0005-0000-0000-000015920000}"/>
    <cellStyle name="Note 2 3 5 3 2 2" xfId="35975" xr:uid="{00000000-0005-0000-0000-000016920000}"/>
    <cellStyle name="Note 2 3 5 3 3" xfId="26061" xr:uid="{00000000-0005-0000-0000-000017920000}"/>
    <cellStyle name="Note 2 3 5 4" xfId="11186" xr:uid="{00000000-0005-0000-0000-000018920000}"/>
    <cellStyle name="Note 2 3 5 4 2" xfId="31018" xr:uid="{00000000-0005-0000-0000-000019920000}"/>
    <cellStyle name="Note 2 3 5 5" xfId="21104" xr:uid="{00000000-0005-0000-0000-00001A920000}"/>
    <cellStyle name="Note 2 3 6" xfId="2717" xr:uid="{00000000-0005-0000-0000-00001B920000}"/>
    <cellStyle name="Note 2 3 6 2" xfId="7677" xr:uid="{00000000-0005-0000-0000-00001C920000}"/>
    <cellStyle name="Note 2 3 6 2 2" xfId="17591" xr:uid="{00000000-0005-0000-0000-00001D920000}"/>
    <cellStyle name="Note 2 3 6 2 2 2" xfId="37423" xr:uid="{00000000-0005-0000-0000-00001E920000}"/>
    <cellStyle name="Note 2 3 6 2 3" xfId="27509" xr:uid="{00000000-0005-0000-0000-00001F920000}"/>
    <cellStyle name="Note 2 3 6 3" xfId="12634" xr:uid="{00000000-0005-0000-0000-000020920000}"/>
    <cellStyle name="Note 2 3 6 3 2" xfId="32466" xr:uid="{00000000-0005-0000-0000-000021920000}"/>
    <cellStyle name="Note 2 3 6 4" xfId="22552" xr:uid="{00000000-0005-0000-0000-000022920000}"/>
    <cellStyle name="Note 2 3 7" xfId="1984" xr:uid="{00000000-0005-0000-0000-000023920000}"/>
    <cellStyle name="Note 2 3 7 2" xfId="6951" xr:uid="{00000000-0005-0000-0000-000024920000}"/>
    <cellStyle name="Note 2 3 7 2 2" xfId="16865" xr:uid="{00000000-0005-0000-0000-000025920000}"/>
    <cellStyle name="Note 2 3 7 2 2 2" xfId="36697" xr:uid="{00000000-0005-0000-0000-000026920000}"/>
    <cellStyle name="Note 2 3 7 2 3" xfId="26783" xr:uid="{00000000-0005-0000-0000-000027920000}"/>
    <cellStyle name="Note 2 3 7 3" xfId="11908" xr:uid="{00000000-0005-0000-0000-000028920000}"/>
    <cellStyle name="Note 2 3 7 3 2" xfId="31740" xr:uid="{00000000-0005-0000-0000-000029920000}"/>
    <cellStyle name="Note 2 3 7 4" xfId="21826" xr:uid="{00000000-0005-0000-0000-00002A920000}"/>
    <cellStyle name="Note 2 3 8" xfId="698" xr:uid="{00000000-0005-0000-0000-00002B920000}"/>
    <cellStyle name="Note 2 3 8 2" xfId="5675" xr:uid="{00000000-0005-0000-0000-00002C920000}"/>
    <cellStyle name="Note 2 3 8 2 2" xfId="15589" xr:uid="{00000000-0005-0000-0000-00002D920000}"/>
    <cellStyle name="Note 2 3 8 2 2 2" xfId="35421" xr:uid="{00000000-0005-0000-0000-00002E920000}"/>
    <cellStyle name="Note 2 3 8 2 3" xfId="25507" xr:uid="{00000000-0005-0000-0000-00002F920000}"/>
    <cellStyle name="Note 2 3 8 3" xfId="10632" xr:uid="{00000000-0005-0000-0000-000030920000}"/>
    <cellStyle name="Note 2 3 8 3 2" xfId="30464" xr:uid="{00000000-0005-0000-0000-000031920000}"/>
    <cellStyle name="Note 2 3 8 4" xfId="20550" xr:uid="{00000000-0005-0000-0000-000032920000}"/>
    <cellStyle name="Note 2 3 9" xfId="4000" xr:uid="{00000000-0005-0000-0000-000033920000}"/>
    <cellStyle name="Note 2 3 9 2" xfId="8957" xr:uid="{00000000-0005-0000-0000-000034920000}"/>
    <cellStyle name="Note 2 3 9 2 2" xfId="18871" xr:uid="{00000000-0005-0000-0000-000035920000}"/>
    <cellStyle name="Note 2 3 9 2 2 2" xfId="38703" xr:uid="{00000000-0005-0000-0000-000036920000}"/>
    <cellStyle name="Note 2 3 9 2 3" xfId="28789" xr:uid="{00000000-0005-0000-0000-000037920000}"/>
    <cellStyle name="Note 2 3 9 3" xfId="13914" xr:uid="{00000000-0005-0000-0000-000038920000}"/>
    <cellStyle name="Note 2 3 9 3 2" xfId="33746" xr:uid="{00000000-0005-0000-0000-000039920000}"/>
    <cellStyle name="Note 2 3 9 4" xfId="23832" xr:uid="{00000000-0005-0000-0000-00003A920000}"/>
    <cellStyle name="Note 2 4" xfId="208" xr:uid="{00000000-0005-0000-0000-00003B920000}"/>
    <cellStyle name="Note 2 4 10" xfId="5189" xr:uid="{00000000-0005-0000-0000-00003C920000}"/>
    <cellStyle name="Note 2 4 10 2" xfId="15103" xr:uid="{00000000-0005-0000-0000-00003D920000}"/>
    <cellStyle name="Note 2 4 10 2 2" xfId="34935" xr:uid="{00000000-0005-0000-0000-00003E920000}"/>
    <cellStyle name="Note 2 4 10 3" xfId="25021" xr:uid="{00000000-0005-0000-0000-00003F920000}"/>
    <cellStyle name="Note 2 4 11" xfId="10146" xr:uid="{00000000-0005-0000-0000-000040920000}"/>
    <cellStyle name="Note 2 4 11 2" xfId="29978" xr:uid="{00000000-0005-0000-0000-000041920000}"/>
    <cellStyle name="Note 2 4 12" xfId="20064" xr:uid="{00000000-0005-0000-0000-000042920000}"/>
    <cellStyle name="Note 2 4 2" xfId="490" xr:uid="{00000000-0005-0000-0000-000043920000}"/>
    <cellStyle name="Note 2 4 2 10" xfId="10425" xr:uid="{00000000-0005-0000-0000-000044920000}"/>
    <cellStyle name="Note 2 4 2 10 2" xfId="30257" xr:uid="{00000000-0005-0000-0000-000045920000}"/>
    <cellStyle name="Note 2 4 2 11" xfId="20343" xr:uid="{00000000-0005-0000-0000-000046920000}"/>
    <cellStyle name="Note 2 4 2 2" xfId="1830" xr:uid="{00000000-0005-0000-0000-000047920000}"/>
    <cellStyle name="Note 2 4 2 2 2" xfId="3843" xr:uid="{00000000-0005-0000-0000-000048920000}"/>
    <cellStyle name="Note 2 4 2 2 2 2" xfId="8800" xr:uid="{00000000-0005-0000-0000-000049920000}"/>
    <cellStyle name="Note 2 4 2 2 2 2 2" xfId="18714" xr:uid="{00000000-0005-0000-0000-00004A920000}"/>
    <cellStyle name="Note 2 4 2 2 2 2 2 2" xfId="38546" xr:uid="{00000000-0005-0000-0000-00004B920000}"/>
    <cellStyle name="Note 2 4 2 2 2 2 3" xfId="28632" xr:uid="{00000000-0005-0000-0000-00004C920000}"/>
    <cellStyle name="Note 2 4 2 2 2 3" xfId="13757" xr:uid="{00000000-0005-0000-0000-00004D920000}"/>
    <cellStyle name="Note 2 4 2 2 2 3 2" xfId="33589" xr:uid="{00000000-0005-0000-0000-00004E920000}"/>
    <cellStyle name="Note 2 4 2 2 2 4" xfId="23675" xr:uid="{00000000-0005-0000-0000-00004F920000}"/>
    <cellStyle name="Note 2 4 2 2 3" xfId="2553" xr:uid="{00000000-0005-0000-0000-000050920000}"/>
    <cellStyle name="Note 2 4 2 2 3 2" xfId="7520" xr:uid="{00000000-0005-0000-0000-000051920000}"/>
    <cellStyle name="Note 2 4 2 2 3 2 2" xfId="17434" xr:uid="{00000000-0005-0000-0000-000052920000}"/>
    <cellStyle name="Note 2 4 2 2 3 2 2 2" xfId="37266" xr:uid="{00000000-0005-0000-0000-000053920000}"/>
    <cellStyle name="Note 2 4 2 2 3 2 3" xfId="27352" xr:uid="{00000000-0005-0000-0000-000054920000}"/>
    <cellStyle name="Note 2 4 2 2 3 3" xfId="12477" xr:uid="{00000000-0005-0000-0000-000055920000}"/>
    <cellStyle name="Note 2 4 2 2 3 3 2" xfId="32309" xr:uid="{00000000-0005-0000-0000-000056920000}"/>
    <cellStyle name="Note 2 4 2 2 3 4" xfId="22395" xr:uid="{00000000-0005-0000-0000-000057920000}"/>
    <cellStyle name="Note 2 4 2 2 4" xfId="6798" xr:uid="{00000000-0005-0000-0000-000058920000}"/>
    <cellStyle name="Note 2 4 2 2 4 2" xfId="16712" xr:uid="{00000000-0005-0000-0000-000059920000}"/>
    <cellStyle name="Note 2 4 2 2 4 2 2" xfId="36544" xr:uid="{00000000-0005-0000-0000-00005A920000}"/>
    <cellStyle name="Note 2 4 2 2 4 3" xfId="26630" xr:uid="{00000000-0005-0000-0000-00005B920000}"/>
    <cellStyle name="Note 2 4 2 2 5" xfId="11755" xr:uid="{00000000-0005-0000-0000-00005C920000}"/>
    <cellStyle name="Note 2 4 2 2 5 2" xfId="31587" xr:uid="{00000000-0005-0000-0000-00005D920000}"/>
    <cellStyle name="Note 2 4 2 2 6" xfId="21673" xr:uid="{00000000-0005-0000-0000-00005E920000}"/>
    <cellStyle name="Note 2 4 2 3" xfId="1471" xr:uid="{00000000-0005-0000-0000-00005F920000}"/>
    <cellStyle name="Note 2 4 2 3 2" xfId="3484" xr:uid="{00000000-0005-0000-0000-000060920000}"/>
    <cellStyle name="Note 2 4 2 3 2 2" xfId="8441" xr:uid="{00000000-0005-0000-0000-000061920000}"/>
    <cellStyle name="Note 2 4 2 3 2 2 2" xfId="18355" xr:uid="{00000000-0005-0000-0000-000062920000}"/>
    <cellStyle name="Note 2 4 2 3 2 2 2 2" xfId="38187" xr:uid="{00000000-0005-0000-0000-000063920000}"/>
    <cellStyle name="Note 2 4 2 3 2 2 3" xfId="28273" xr:uid="{00000000-0005-0000-0000-000064920000}"/>
    <cellStyle name="Note 2 4 2 3 2 3" xfId="13398" xr:uid="{00000000-0005-0000-0000-000065920000}"/>
    <cellStyle name="Note 2 4 2 3 2 3 2" xfId="33230" xr:uid="{00000000-0005-0000-0000-000066920000}"/>
    <cellStyle name="Note 2 4 2 3 2 4" xfId="23316" xr:uid="{00000000-0005-0000-0000-000067920000}"/>
    <cellStyle name="Note 2 4 2 3 3" xfId="6439" xr:uid="{00000000-0005-0000-0000-000068920000}"/>
    <cellStyle name="Note 2 4 2 3 3 2" xfId="16353" xr:uid="{00000000-0005-0000-0000-000069920000}"/>
    <cellStyle name="Note 2 4 2 3 3 2 2" xfId="36185" xr:uid="{00000000-0005-0000-0000-00006A920000}"/>
    <cellStyle name="Note 2 4 2 3 3 3" xfId="26271" xr:uid="{00000000-0005-0000-0000-00006B920000}"/>
    <cellStyle name="Note 2 4 2 3 4" xfId="11396" xr:uid="{00000000-0005-0000-0000-00006C920000}"/>
    <cellStyle name="Note 2 4 2 3 4 2" xfId="31228" xr:uid="{00000000-0005-0000-0000-00006D920000}"/>
    <cellStyle name="Note 2 4 2 3 5" xfId="21314" xr:uid="{00000000-0005-0000-0000-00006E920000}"/>
    <cellStyle name="Note 2 4 2 4" xfId="3072" xr:uid="{00000000-0005-0000-0000-00006F920000}"/>
    <cellStyle name="Note 2 4 2 4 2" xfId="8029" xr:uid="{00000000-0005-0000-0000-000070920000}"/>
    <cellStyle name="Note 2 4 2 4 2 2" xfId="17943" xr:uid="{00000000-0005-0000-0000-000071920000}"/>
    <cellStyle name="Note 2 4 2 4 2 2 2" xfId="37775" xr:uid="{00000000-0005-0000-0000-000072920000}"/>
    <cellStyle name="Note 2 4 2 4 2 3" xfId="27861" xr:uid="{00000000-0005-0000-0000-000073920000}"/>
    <cellStyle name="Note 2 4 2 4 3" xfId="12986" xr:uid="{00000000-0005-0000-0000-000074920000}"/>
    <cellStyle name="Note 2 4 2 4 3 2" xfId="32818" xr:uid="{00000000-0005-0000-0000-000075920000}"/>
    <cellStyle name="Note 2 4 2 4 4" xfId="22904" xr:uid="{00000000-0005-0000-0000-000076920000}"/>
    <cellStyle name="Note 2 4 2 5" xfId="2194" xr:uid="{00000000-0005-0000-0000-000077920000}"/>
    <cellStyle name="Note 2 4 2 5 2" xfId="7161" xr:uid="{00000000-0005-0000-0000-000078920000}"/>
    <cellStyle name="Note 2 4 2 5 2 2" xfId="17075" xr:uid="{00000000-0005-0000-0000-000079920000}"/>
    <cellStyle name="Note 2 4 2 5 2 2 2" xfId="36907" xr:uid="{00000000-0005-0000-0000-00007A920000}"/>
    <cellStyle name="Note 2 4 2 5 2 3" xfId="26993" xr:uid="{00000000-0005-0000-0000-00007B920000}"/>
    <cellStyle name="Note 2 4 2 5 3" xfId="12118" xr:uid="{00000000-0005-0000-0000-00007C920000}"/>
    <cellStyle name="Note 2 4 2 5 3 2" xfId="31950" xr:uid="{00000000-0005-0000-0000-00007D920000}"/>
    <cellStyle name="Note 2 4 2 5 4" xfId="22036" xr:uid="{00000000-0005-0000-0000-00007E920000}"/>
    <cellStyle name="Note 2 4 2 6" xfId="1051" xr:uid="{00000000-0005-0000-0000-00007F920000}"/>
    <cellStyle name="Note 2 4 2 6 2" xfId="6027" xr:uid="{00000000-0005-0000-0000-000080920000}"/>
    <cellStyle name="Note 2 4 2 6 2 2" xfId="15941" xr:uid="{00000000-0005-0000-0000-000081920000}"/>
    <cellStyle name="Note 2 4 2 6 2 2 2" xfId="35773" xr:uid="{00000000-0005-0000-0000-000082920000}"/>
    <cellStyle name="Note 2 4 2 6 2 3" xfId="25859" xr:uid="{00000000-0005-0000-0000-000083920000}"/>
    <cellStyle name="Note 2 4 2 6 3" xfId="10984" xr:uid="{00000000-0005-0000-0000-000084920000}"/>
    <cellStyle name="Note 2 4 2 6 3 2" xfId="30816" xr:uid="{00000000-0005-0000-0000-000085920000}"/>
    <cellStyle name="Note 2 4 2 6 4" xfId="20902" xr:uid="{00000000-0005-0000-0000-000086920000}"/>
    <cellStyle name="Note 2 4 2 7" xfId="4352" xr:uid="{00000000-0005-0000-0000-000087920000}"/>
    <cellStyle name="Note 2 4 2 7 2" xfId="9309" xr:uid="{00000000-0005-0000-0000-000088920000}"/>
    <cellStyle name="Note 2 4 2 7 2 2" xfId="19223" xr:uid="{00000000-0005-0000-0000-000089920000}"/>
    <cellStyle name="Note 2 4 2 7 2 2 2" xfId="39055" xr:uid="{00000000-0005-0000-0000-00008A920000}"/>
    <cellStyle name="Note 2 4 2 7 2 3" xfId="29141" xr:uid="{00000000-0005-0000-0000-00008B920000}"/>
    <cellStyle name="Note 2 4 2 7 3" xfId="14266" xr:uid="{00000000-0005-0000-0000-00008C920000}"/>
    <cellStyle name="Note 2 4 2 7 3 2" xfId="34098" xr:uid="{00000000-0005-0000-0000-00008D920000}"/>
    <cellStyle name="Note 2 4 2 7 4" xfId="24184" xr:uid="{00000000-0005-0000-0000-00008E920000}"/>
    <cellStyle name="Note 2 4 2 8" xfId="4910" xr:uid="{00000000-0005-0000-0000-00008F920000}"/>
    <cellStyle name="Note 2 4 2 8 2" xfId="9867" xr:uid="{00000000-0005-0000-0000-000090920000}"/>
    <cellStyle name="Note 2 4 2 8 2 2" xfId="19781" xr:uid="{00000000-0005-0000-0000-000091920000}"/>
    <cellStyle name="Note 2 4 2 8 2 2 2" xfId="39613" xr:uid="{00000000-0005-0000-0000-000092920000}"/>
    <cellStyle name="Note 2 4 2 8 2 3" xfId="29699" xr:uid="{00000000-0005-0000-0000-000093920000}"/>
    <cellStyle name="Note 2 4 2 8 3" xfId="14824" xr:uid="{00000000-0005-0000-0000-000094920000}"/>
    <cellStyle name="Note 2 4 2 8 3 2" xfId="34656" xr:uid="{00000000-0005-0000-0000-000095920000}"/>
    <cellStyle name="Note 2 4 2 8 4" xfId="24742" xr:uid="{00000000-0005-0000-0000-000096920000}"/>
    <cellStyle name="Note 2 4 2 9" xfId="5468" xr:uid="{00000000-0005-0000-0000-000097920000}"/>
    <cellStyle name="Note 2 4 2 9 2" xfId="15382" xr:uid="{00000000-0005-0000-0000-000098920000}"/>
    <cellStyle name="Note 2 4 2 9 2 2" xfId="35214" xr:uid="{00000000-0005-0000-0000-000099920000}"/>
    <cellStyle name="Note 2 4 2 9 3" xfId="25300" xr:uid="{00000000-0005-0000-0000-00009A920000}"/>
    <cellStyle name="Note 2 4 3" xfId="1650" xr:uid="{00000000-0005-0000-0000-00009B920000}"/>
    <cellStyle name="Note 2 4 3 2" xfId="3663" xr:uid="{00000000-0005-0000-0000-00009C920000}"/>
    <cellStyle name="Note 2 4 3 2 2" xfId="8620" xr:uid="{00000000-0005-0000-0000-00009D920000}"/>
    <cellStyle name="Note 2 4 3 2 2 2" xfId="18534" xr:uid="{00000000-0005-0000-0000-00009E920000}"/>
    <cellStyle name="Note 2 4 3 2 2 2 2" xfId="38366" xr:uid="{00000000-0005-0000-0000-00009F920000}"/>
    <cellStyle name="Note 2 4 3 2 2 3" xfId="28452" xr:uid="{00000000-0005-0000-0000-0000A0920000}"/>
    <cellStyle name="Note 2 4 3 2 3" xfId="13577" xr:uid="{00000000-0005-0000-0000-0000A1920000}"/>
    <cellStyle name="Note 2 4 3 2 3 2" xfId="33409" xr:uid="{00000000-0005-0000-0000-0000A2920000}"/>
    <cellStyle name="Note 2 4 3 2 4" xfId="23495" xr:uid="{00000000-0005-0000-0000-0000A3920000}"/>
    <cellStyle name="Note 2 4 3 3" xfId="2373" xr:uid="{00000000-0005-0000-0000-0000A4920000}"/>
    <cellStyle name="Note 2 4 3 3 2" xfId="7340" xr:uid="{00000000-0005-0000-0000-0000A5920000}"/>
    <cellStyle name="Note 2 4 3 3 2 2" xfId="17254" xr:uid="{00000000-0005-0000-0000-0000A6920000}"/>
    <cellStyle name="Note 2 4 3 3 2 2 2" xfId="37086" xr:uid="{00000000-0005-0000-0000-0000A7920000}"/>
    <cellStyle name="Note 2 4 3 3 2 3" xfId="27172" xr:uid="{00000000-0005-0000-0000-0000A8920000}"/>
    <cellStyle name="Note 2 4 3 3 3" xfId="12297" xr:uid="{00000000-0005-0000-0000-0000A9920000}"/>
    <cellStyle name="Note 2 4 3 3 3 2" xfId="32129" xr:uid="{00000000-0005-0000-0000-0000AA920000}"/>
    <cellStyle name="Note 2 4 3 3 4" xfId="22215" xr:uid="{00000000-0005-0000-0000-0000AB920000}"/>
    <cellStyle name="Note 2 4 3 4" xfId="6618" xr:uid="{00000000-0005-0000-0000-0000AC920000}"/>
    <cellStyle name="Note 2 4 3 4 2" xfId="16532" xr:uid="{00000000-0005-0000-0000-0000AD920000}"/>
    <cellStyle name="Note 2 4 3 4 2 2" xfId="36364" xr:uid="{00000000-0005-0000-0000-0000AE920000}"/>
    <cellStyle name="Note 2 4 3 4 3" xfId="26450" xr:uid="{00000000-0005-0000-0000-0000AF920000}"/>
    <cellStyle name="Note 2 4 3 5" xfId="11575" xr:uid="{00000000-0005-0000-0000-0000B0920000}"/>
    <cellStyle name="Note 2 4 3 5 2" xfId="31407" xr:uid="{00000000-0005-0000-0000-0000B1920000}"/>
    <cellStyle name="Note 2 4 3 6" xfId="21493" xr:uid="{00000000-0005-0000-0000-0000B2920000}"/>
    <cellStyle name="Note 2 4 4" xfId="1291" xr:uid="{00000000-0005-0000-0000-0000B3920000}"/>
    <cellStyle name="Note 2 4 4 2" xfId="3304" xr:uid="{00000000-0005-0000-0000-0000B4920000}"/>
    <cellStyle name="Note 2 4 4 2 2" xfId="8261" xr:uid="{00000000-0005-0000-0000-0000B5920000}"/>
    <cellStyle name="Note 2 4 4 2 2 2" xfId="18175" xr:uid="{00000000-0005-0000-0000-0000B6920000}"/>
    <cellStyle name="Note 2 4 4 2 2 2 2" xfId="38007" xr:uid="{00000000-0005-0000-0000-0000B7920000}"/>
    <cellStyle name="Note 2 4 4 2 2 3" xfId="28093" xr:uid="{00000000-0005-0000-0000-0000B8920000}"/>
    <cellStyle name="Note 2 4 4 2 3" xfId="13218" xr:uid="{00000000-0005-0000-0000-0000B9920000}"/>
    <cellStyle name="Note 2 4 4 2 3 2" xfId="33050" xr:uid="{00000000-0005-0000-0000-0000BA920000}"/>
    <cellStyle name="Note 2 4 4 2 4" xfId="23136" xr:uid="{00000000-0005-0000-0000-0000BB920000}"/>
    <cellStyle name="Note 2 4 4 3" xfId="6259" xr:uid="{00000000-0005-0000-0000-0000BC920000}"/>
    <cellStyle name="Note 2 4 4 3 2" xfId="16173" xr:uid="{00000000-0005-0000-0000-0000BD920000}"/>
    <cellStyle name="Note 2 4 4 3 2 2" xfId="36005" xr:uid="{00000000-0005-0000-0000-0000BE920000}"/>
    <cellStyle name="Note 2 4 4 3 3" xfId="26091" xr:uid="{00000000-0005-0000-0000-0000BF920000}"/>
    <cellStyle name="Note 2 4 4 4" xfId="11216" xr:uid="{00000000-0005-0000-0000-0000C0920000}"/>
    <cellStyle name="Note 2 4 4 4 2" xfId="31048" xr:uid="{00000000-0005-0000-0000-0000C1920000}"/>
    <cellStyle name="Note 2 4 4 5" xfId="21134" xr:uid="{00000000-0005-0000-0000-0000C2920000}"/>
    <cellStyle name="Note 2 4 5" xfId="2791" xr:uid="{00000000-0005-0000-0000-0000C3920000}"/>
    <cellStyle name="Note 2 4 5 2" xfId="7750" xr:uid="{00000000-0005-0000-0000-0000C4920000}"/>
    <cellStyle name="Note 2 4 5 2 2" xfId="17664" xr:uid="{00000000-0005-0000-0000-0000C5920000}"/>
    <cellStyle name="Note 2 4 5 2 2 2" xfId="37496" xr:uid="{00000000-0005-0000-0000-0000C6920000}"/>
    <cellStyle name="Note 2 4 5 2 3" xfId="27582" xr:uid="{00000000-0005-0000-0000-0000C7920000}"/>
    <cellStyle name="Note 2 4 5 3" xfId="12707" xr:uid="{00000000-0005-0000-0000-0000C8920000}"/>
    <cellStyle name="Note 2 4 5 3 2" xfId="32539" xr:uid="{00000000-0005-0000-0000-0000C9920000}"/>
    <cellStyle name="Note 2 4 5 4" xfId="22625" xr:uid="{00000000-0005-0000-0000-0000CA920000}"/>
    <cellStyle name="Note 2 4 6" xfId="2014" xr:uid="{00000000-0005-0000-0000-0000CB920000}"/>
    <cellStyle name="Note 2 4 6 2" xfId="6981" xr:uid="{00000000-0005-0000-0000-0000CC920000}"/>
    <cellStyle name="Note 2 4 6 2 2" xfId="16895" xr:uid="{00000000-0005-0000-0000-0000CD920000}"/>
    <cellStyle name="Note 2 4 6 2 2 2" xfId="36727" xr:uid="{00000000-0005-0000-0000-0000CE920000}"/>
    <cellStyle name="Note 2 4 6 2 3" xfId="26813" xr:uid="{00000000-0005-0000-0000-0000CF920000}"/>
    <cellStyle name="Note 2 4 6 3" xfId="11938" xr:uid="{00000000-0005-0000-0000-0000D0920000}"/>
    <cellStyle name="Note 2 4 6 3 2" xfId="31770" xr:uid="{00000000-0005-0000-0000-0000D1920000}"/>
    <cellStyle name="Note 2 4 6 4" xfId="21856" xr:uid="{00000000-0005-0000-0000-0000D2920000}"/>
    <cellStyle name="Note 2 4 7" xfId="771" xr:uid="{00000000-0005-0000-0000-0000D3920000}"/>
    <cellStyle name="Note 2 4 7 2" xfId="5748" xr:uid="{00000000-0005-0000-0000-0000D4920000}"/>
    <cellStyle name="Note 2 4 7 2 2" xfId="15662" xr:uid="{00000000-0005-0000-0000-0000D5920000}"/>
    <cellStyle name="Note 2 4 7 2 2 2" xfId="35494" xr:uid="{00000000-0005-0000-0000-0000D6920000}"/>
    <cellStyle name="Note 2 4 7 2 3" xfId="25580" xr:uid="{00000000-0005-0000-0000-0000D7920000}"/>
    <cellStyle name="Note 2 4 7 3" xfId="10705" xr:uid="{00000000-0005-0000-0000-0000D8920000}"/>
    <cellStyle name="Note 2 4 7 3 2" xfId="30537" xr:uid="{00000000-0005-0000-0000-0000D9920000}"/>
    <cellStyle name="Note 2 4 7 4" xfId="20623" xr:uid="{00000000-0005-0000-0000-0000DA920000}"/>
    <cellStyle name="Note 2 4 8" xfId="4073" xr:uid="{00000000-0005-0000-0000-0000DB920000}"/>
    <cellStyle name="Note 2 4 8 2" xfId="9030" xr:uid="{00000000-0005-0000-0000-0000DC920000}"/>
    <cellStyle name="Note 2 4 8 2 2" xfId="18944" xr:uid="{00000000-0005-0000-0000-0000DD920000}"/>
    <cellStyle name="Note 2 4 8 2 2 2" xfId="38776" xr:uid="{00000000-0005-0000-0000-0000DE920000}"/>
    <cellStyle name="Note 2 4 8 2 3" xfId="28862" xr:uid="{00000000-0005-0000-0000-0000DF920000}"/>
    <cellStyle name="Note 2 4 8 3" xfId="13987" xr:uid="{00000000-0005-0000-0000-0000E0920000}"/>
    <cellStyle name="Note 2 4 8 3 2" xfId="33819" xr:uid="{00000000-0005-0000-0000-0000E1920000}"/>
    <cellStyle name="Note 2 4 8 4" xfId="23905" xr:uid="{00000000-0005-0000-0000-0000E2920000}"/>
    <cellStyle name="Note 2 4 9" xfId="4631" xr:uid="{00000000-0005-0000-0000-0000E3920000}"/>
    <cellStyle name="Note 2 4 9 2" xfId="9588" xr:uid="{00000000-0005-0000-0000-0000E4920000}"/>
    <cellStyle name="Note 2 4 9 2 2" xfId="19502" xr:uid="{00000000-0005-0000-0000-0000E5920000}"/>
    <cellStyle name="Note 2 4 9 2 2 2" xfId="39334" xr:uid="{00000000-0005-0000-0000-0000E6920000}"/>
    <cellStyle name="Note 2 4 9 2 3" xfId="29420" xr:uid="{00000000-0005-0000-0000-0000E7920000}"/>
    <cellStyle name="Note 2 4 9 3" xfId="14545" xr:uid="{00000000-0005-0000-0000-0000E8920000}"/>
    <cellStyle name="Note 2 4 9 3 2" xfId="34377" xr:uid="{00000000-0005-0000-0000-0000E9920000}"/>
    <cellStyle name="Note 2 4 9 4" xfId="24463" xr:uid="{00000000-0005-0000-0000-0000EA920000}"/>
    <cellStyle name="Note 2 5" xfId="351" xr:uid="{00000000-0005-0000-0000-0000EB920000}"/>
    <cellStyle name="Note 2 5 10" xfId="10286" xr:uid="{00000000-0005-0000-0000-0000EC920000}"/>
    <cellStyle name="Note 2 5 10 2" xfId="30118" xr:uid="{00000000-0005-0000-0000-0000ED920000}"/>
    <cellStyle name="Note 2 5 11" xfId="20204" xr:uid="{00000000-0005-0000-0000-0000EE920000}"/>
    <cellStyle name="Note 2 5 2" xfId="1740" xr:uid="{00000000-0005-0000-0000-0000EF920000}"/>
    <cellStyle name="Note 2 5 2 2" xfId="3753" xr:uid="{00000000-0005-0000-0000-0000F0920000}"/>
    <cellStyle name="Note 2 5 2 2 2" xfId="8710" xr:uid="{00000000-0005-0000-0000-0000F1920000}"/>
    <cellStyle name="Note 2 5 2 2 2 2" xfId="18624" xr:uid="{00000000-0005-0000-0000-0000F2920000}"/>
    <cellStyle name="Note 2 5 2 2 2 2 2" xfId="38456" xr:uid="{00000000-0005-0000-0000-0000F3920000}"/>
    <cellStyle name="Note 2 5 2 2 2 3" xfId="28542" xr:uid="{00000000-0005-0000-0000-0000F4920000}"/>
    <cellStyle name="Note 2 5 2 2 3" xfId="13667" xr:uid="{00000000-0005-0000-0000-0000F5920000}"/>
    <cellStyle name="Note 2 5 2 2 3 2" xfId="33499" xr:uid="{00000000-0005-0000-0000-0000F6920000}"/>
    <cellStyle name="Note 2 5 2 2 4" xfId="23585" xr:uid="{00000000-0005-0000-0000-0000F7920000}"/>
    <cellStyle name="Note 2 5 2 3" xfId="2463" xr:uid="{00000000-0005-0000-0000-0000F8920000}"/>
    <cellStyle name="Note 2 5 2 3 2" xfId="7430" xr:uid="{00000000-0005-0000-0000-0000F9920000}"/>
    <cellStyle name="Note 2 5 2 3 2 2" xfId="17344" xr:uid="{00000000-0005-0000-0000-0000FA920000}"/>
    <cellStyle name="Note 2 5 2 3 2 2 2" xfId="37176" xr:uid="{00000000-0005-0000-0000-0000FB920000}"/>
    <cellStyle name="Note 2 5 2 3 2 3" xfId="27262" xr:uid="{00000000-0005-0000-0000-0000FC920000}"/>
    <cellStyle name="Note 2 5 2 3 3" xfId="12387" xr:uid="{00000000-0005-0000-0000-0000FD920000}"/>
    <cellStyle name="Note 2 5 2 3 3 2" xfId="32219" xr:uid="{00000000-0005-0000-0000-0000FE920000}"/>
    <cellStyle name="Note 2 5 2 3 4" xfId="22305" xr:uid="{00000000-0005-0000-0000-0000FF920000}"/>
    <cellStyle name="Note 2 5 2 4" xfId="6708" xr:uid="{00000000-0005-0000-0000-000000930000}"/>
    <cellStyle name="Note 2 5 2 4 2" xfId="16622" xr:uid="{00000000-0005-0000-0000-000001930000}"/>
    <cellStyle name="Note 2 5 2 4 2 2" xfId="36454" xr:uid="{00000000-0005-0000-0000-000002930000}"/>
    <cellStyle name="Note 2 5 2 4 3" xfId="26540" xr:uid="{00000000-0005-0000-0000-000003930000}"/>
    <cellStyle name="Note 2 5 2 5" xfId="11665" xr:uid="{00000000-0005-0000-0000-000004930000}"/>
    <cellStyle name="Note 2 5 2 5 2" xfId="31497" xr:uid="{00000000-0005-0000-0000-000005930000}"/>
    <cellStyle name="Note 2 5 2 6" xfId="21583" xr:uid="{00000000-0005-0000-0000-000006930000}"/>
    <cellStyle name="Note 2 5 3" xfId="1381" xr:uid="{00000000-0005-0000-0000-000007930000}"/>
    <cellStyle name="Note 2 5 3 2" xfId="3394" xr:uid="{00000000-0005-0000-0000-000008930000}"/>
    <cellStyle name="Note 2 5 3 2 2" xfId="8351" xr:uid="{00000000-0005-0000-0000-000009930000}"/>
    <cellStyle name="Note 2 5 3 2 2 2" xfId="18265" xr:uid="{00000000-0005-0000-0000-00000A930000}"/>
    <cellStyle name="Note 2 5 3 2 2 2 2" xfId="38097" xr:uid="{00000000-0005-0000-0000-00000B930000}"/>
    <cellStyle name="Note 2 5 3 2 2 3" xfId="28183" xr:uid="{00000000-0005-0000-0000-00000C930000}"/>
    <cellStyle name="Note 2 5 3 2 3" xfId="13308" xr:uid="{00000000-0005-0000-0000-00000D930000}"/>
    <cellStyle name="Note 2 5 3 2 3 2" xfId="33140" xr:uid="{00000000-0005-0000-0000-00000E930000}"/>
    <cellStyle name="Note 2 5 3 2 4" xfId="23226" xr:uid="{00000000-0005-0000-0000-00000F930000}"/>
    <cellStyle name="Note 2 5 3 3" xfId="6349" xr:uid="{00000000-0005-0000-0000-000010930000}"/>
    <cellStyle name="Note 2 5 3 3 2" xfId="16263" xr:uid="{00000000-0005-0000-0000-000011930000}"/>
    <cellStyle name="Note 2 5 3 3 2 2" xfId="36095" xr:uid="{00000000-0005-0000-0000-000012930000}"/>
    <cellStyle name="Note 2 5 3 3 3" xfId="26181" xr:uid="{00000000-0005-0000-0000-000013930000}"/>
    <cellStyle name="Note 2 5 3 4" xfId="11306" xr:uid="{00000000-0005-0000-0000-000014930000}"/>
    <cellStyle name="Note 2 5 3 4 2" xfId="31138" xr:uid="{00000000-0005-0000-0000-000015930000}"/>
    <cellStyle name="Note 2 5 3 5" xfId="21224" xr:uid="{00000000-0005-0000-0000-000016930000}"/>
    <cellStyle name="Note 2 5 4" xfId="2933" xr:uid="{00000000-0005-0000-0000-000017930000}"/>
    <cellStyle name="Note 2 5 4 2" xfId="7890" xr:uid="{00000000-0005-0000-0000-000018930000}"/>
    <cellStyle name="Note 2 5 4 2 2" xfId="17804" xr:uid="{00000000-0005-0000-0000-000019930000}"/>
    <cellStyle name="Note 2 5 4 2 2 2" xfId="37636" xr:uid="{00000000-0005-0000-0000-00001A930000}"/>
    <cellStyle name="Note 2 5 4 2 3" xfId="27722" xr:uid="{00000000-0005-0000-0000-00001B930000}"/>
    <cellStyle name="Note 2 5 4 3" xfId="12847" xr:uid="{00000000-0005-0000-0000-00001C930000}"/>
    <cellStyle name="Note 2 5 4 3 2" xfId="32679" xr:uid="{00000000-0005-0000-0000-00001D930000}"/>
    <cellStyle name="Note 2 5 4 4" xfId="22765" xr:uid="{00000000-0005-0000-0000-00001E930000}"/>
    <cellStyle name="Note 2 5 5" xfId="2104" xr:uid="{00000000-0005-0000-0000-00001F930000}"/>
    <cellStyle name="Note 2 5 5 2" xfId="7071" xr:uid="{00000000-0005-0000-0000-000020930000}"/>
    <cellStyle name="Note 2 5 5 2 2" xfId="16985" xr:uid="{00000000-0005-0000-0000-000021930000}"/>
    <cellStyle name="Note 2 5 5 2 2 2" xfId="36817" xr:uid="{00000000-0005-0000-0000-000022930000}"/>
    <cellStyle name="Note 2 5 5 2 3" xfId="26903" xr:uid="{00000000-0005-0000-0000-000023930000}"/>
    <cellStyle name="Note 2 5 5 3" xfId="12028" xr:uid="{00000000-0005-0000-0000-000024930000}"/>
    <cellStyle name="Note 2 5 5 3 2" xfId="31860" xr:uid="{00000000-0005-0000-0000-000025930000}"/>
    <cellStyle name="Note 2 5 5 4" xfId="21946" xr:uid="{00000000-0005-0000-0000-000026930000}"/>
    <cellStyle name="Note 2 5 6" xfId="912" xr:uid="{00000000-0005-0000-0000-000027930000}"/>
    <cellStyle name="Note 2 5 6 2" xfId="5888" xr:uid="{00000000-0005-0000-0000-000028930000}"/>
    <cellStyle name="Note 2 5 6 2 2" xfId="15802" xr:uid="{00000000-0005-0000-0000-000029930000}"/>
    <cellStyle name="Note 2 5 6 2 2 2" xfId="35634" xr:uid="{00000000-0005-0000-0000-00002A930000}"/>
    <cellStyle name="Note 2 5 6 2 3" xfId="25720" xr:uid="{00000000-0005-0000-0000-00002B930000}"/>
    <cellStyle name="Note 2 5 6 3" xfId="10845" xr:uid="{00000000-0005-0000-0000-00002C930000}"/>
    <cellStyle name="Note 2 5 6 3 2" xfId="30677" xr:uid="{00000000-0005-0000-0000-00002D930000}"/>
    <cellStyle name="Note 2 5 6 4" xfId="20763" xr:uid="{00000000-0005-0000-0000-00002E930000}"/>
    <cellStyle name="Note 2 5 7" xfId="4213" xr:uid="{00000000-0005-0000-0000-00002F930000}"/>
    <cellStyle name="Note 2 5 7 2" xfId="9170" xr:uid="{00000000-0005-0000-0000-000030930000}"/>
    <cellStyle name="Note 2 5 7 2 2" xfId="19084" xr:uid="{00000000-0005-0000-0000-000031930000}"/>
    <cellStyle name="Note 2 5 7 2 2 2" xfId="38916" xr:uid="{00000000-0005-0000-0000-000032930000}"/>
    <cellStyle name="Note 2 5 7 2 3" xfId="29002" xr:uid="{00000000-0005-0000-0000-000033930000}"/>
    <cellStyle name="Note 2 5 7 3" xfId="14127" xr:uid="{00000000-0005-0000-0000-000034930000}"/>
    <cellStyle name="Note 2 5 7 3 2" xfId="33959" xr:uid="{00000000-0005-0000-0000-000035930000}"/>
    <cellStyle name="Note 2 5 7 4" xfId="24045" xr:uid="{00000000-0005-0000-0000-000036930000}"/>
    <cellStyle name="Note 2 5 8" xfId="4771" xr:uid="{00000000-0005-0000-0000-000037930000}"/>
    <cellStyle name="Note 2 5 8 2" xfId="9728" xr:uid="{00000000-0005-0000-0000-000038930000}"/>
    <cellStyle name="Note 2 5 8 2 2" xfId="19642" xr:uid="{00000000-0005-0000-0000-000039930000}"/>
    <cellStyle name="Note 2 5 8 2 2 2" xfId="39474" xr:uid="{00000000-0005-0000-0000-00003A930000}"/>
    <cellStyle name="Note 2 5 8 2 3" xfId="29560" xr:uid="{00000000-0005-0000-0000-00003B930000}"/>
    <cellStyle name="Note 2 5 8 3" xfId="14685" xr:uid="{00000000-0005-0000-0000-00003C930000}"/>
    <cellStyle name="Note 2 5 8 3 2" xfId="34517" xr:uid="{00000000-0005-0000-0000-00003D930000}"/>
    <cellStyle name="Note 2 5 8 4" xfId="24603" xr:uid="{00000000-0005-0000-0000-00003E930000}"/>
    <cellStyle name="Note 2 5 9" xfId="5329" xr:uid="{00000000-0005-0000-0000-00003F930000}"/>
    <cellStyle name="Note 2 5 9 2" xfId="15243" xr:uid="{00000000-0005-0000-0000-000040930000}"/>
    <cellStyle name="Note 2 5 9 2 2" xfId="35075" xr:uid="{00000000-0005-0000-0000-000041930000}"/>
    <cellStyle name="Note 2 5 9 3" xfId="25161" xr:uid="{00000000-0005-0000-0000-000042930000}"/>
    <cellStyle name="Note 2 6" xfId="1560" xr:uid="{00000000-0005-0000-0000-000043930000}"/>
    <cellStyle name="Note 2 6 2" xfId="3573" xr:uid="{00000000-0005-0000-0000-000044930000}"/>
    <cellStyle name="Note 2 6 2 2" xfId="8530" xr:uid="{00000000-0005-0000-0000-000045930000}"/>
    <cellStyle name="Note 2 6 2 2 2" xfId="18444" xr:uid="{00000000-0005-0000-0000-000046930000}"/>
    <cellStyle name="Note 2 6 2 2 2 2" xfId="38276" xr:uid="{00000000-0005-0000-0000-000047930000}"/>
    <cellStyle name="Note 2 6 2 2 3" xfId="28362" xr:uid="{00000000-0005-0000-0000-000048930000}"/>
    <cellStyle name="Note 2 6 2 3" xfId="13487" xr:uid="{00000000-0005-0000-0000-000049930000}"/>
    <cellStyle name="Note 2 6 2 3 2" xfId="33319" xr:uid="{00000000-0005-0000-0000-00004A930000}"/>
    <cellStyle name="Note 2 6 2 4" xfId="23405" xr:uid="{00000000-0005-0000-0000-00004B930000}"/>
    <cellStyle name="Note 2 6 3" xfId="2283" xr:uid="{00000000-0005-0000-0000-00004C930000}"/>
    <cellStyle name="Note 2 6 3 2" xfId="7250" xr:uid="{00000000-0005-0000-0000-00004D930000}"/>
    <cellStyle name="Note 2 6 3 2 2" xfId="17164" xr:uid="{00000000-0005-0000-0000-00004E930000}"/>
    <cellStyle name="Note 2 6 3 2 2 2" xfId="36996" xr:uid="{00000000-0005-0000-0000-00004F930000}"/>
    <cellStyle name="Note 2 6 3 2 3" xfId="27082" xr:uid="{00000000-0005-0000-0000-000050930000}"/>
    <cellStyle name="Note 2 6 3 3" xfId="12207" xr:uid="{00000000-0005-0000-0000-000051930000}"/>
    <cellStyle name="Note 2 6 3 3 2" xfId="32039" xr:uid="{00000000-0005-0000-0000-000052930000}"/>
    <cellStyle name="Note 2 6 3 4" xfId="22125" xr:uid="{00000000-0005-0000-0000-000053930000}"/>
    <cellStyle name="Note 2 6 4" xfId="6528" xr:uid="{00000000-0005-0000-0000-000054930000}"/>
    <cellStyle name="Note 2 6 4 2" xfId="16442" xr:uid="{00000000-0005-0000-0000-000055930000}"/>
    <cellStyle name="Note 2 6 4 2 2" xfId="36274" xr:uid="{00000000-0005-0000-0000-000056930000}"/>
    <cellStyle name="Note 2 6 4 3" xfId="26360" xr:uid="{00000000-0005-0000-0000-000057930000}"/>
    <cellStyle name="Note 2 6 5" xfId="11485" xr:uid="{00000000-0005-0000-0000-000058930000}"/>
    <cellStyle name="Note 2 6 5 2" xfId="31317" xr:uid="{00000000-0005-0000-0000-000059930000}"/>
    <cellStyle name="Note 2 6 6" xfId="21403" xr:uid="{00000000-0005-0000-0000-00005A930000}"/>
    <cellStyle name="Note 2 7" xfId="1200" xr:uid="{00000000-0005-0000-0000-00005B930000}"/>
    <cellStyle name="Note 2 7 2" xfId="3214" xr:uid="{00000000-0005-0000-0000-00005C930000}"/>
    <cellStyle name="Note 2 7 2 2" xfId="8171" xr:uid="{00000000-0005-0000-0000-00005D930000}"/>
    <cellStyle name="Note 2 7 2 2 2" xfId="18085" xr:uid="{00000000-0005-0000-0000-00005E930000}"/>
    <cellStyle name="Note 2 7 2 2 2 2" xfId="37917" xr:uid="{00000000-0005-0000-0000-00005F930000}"/>
    <cellStyle name="Note 2 7 2 2 3" xfId="28003" xr:uid="{00000000-0005-0000-0000-000060930000}"/>
    <cellStyle name="Note 2 7 2 3" xfId="13128" xr:uid="{00000000-0005-0000-0000-000061930000}"/>
    <cellStyle name="Note 2 7 2 3 2" xfId="32960" xr:uid="{00000000-0005-0000-0000-000062930000}"/>
    <cellStyle name="Note 2 7 2 4" xfId="23046" xr:uid="{00000000-0005-0000-0000-000063930000}"/>
    <cellStyle name="Note 2 7 3" xfId="6169" xr:uid="{00000000-0005-0000-0000-000064930000}"/>
    <cellStyle name="Note 2 7 3 2" xfId="16083" xr:uid="{00000000-0005-0000-0000-000065930000}"/>
    <cellStyle name="Note 2 7 3 2 2" xfId="35915" xr:uid="{00000000-0005-0000-0000-000066930000}"/>
    <cellStyle name="Note 2 7 3 3" xfId="26001" xr:uid="{00000000-0005-0000-0000-000067930000}"/>
    <cellStyle name="Note 2 7 4" xfId="11126" xr:uid="{00000000-0005-0000-0000-000068930000}"/>
    <cellStyle name="Note 2 7 4 2" xfId="30958" xr:uid="{00000000-0005-0000-0000-000069930000}"/>
    <cellStyle name="Note 2 7 5" xfId="21044" xr:uid="{00000000-0005-0000-0000-00006A930000}"/>
    <cellStyle name="Note 2 8" xfId="2650" xr:uid="{00000000-0005-0000-0000-00006B930000}"/>
    <cellStyle name="Note 2 8 2" xfId="7611" xr:uid="{00000000-0005-0000-0000-00006C930000}"/>
    <cellStyle name="Note 2 8 2 2" xfId="17525" xr:uid="{00000000-0005-0000-0000-00006D930000}"/>
    <cellStyle name="Note 2 8 2 2 2" xfId="37357" xr:uid="{00000000-0005-0000-0000-00006E930000}"/>
    <cellStyle name="Note 2 8 2 3" xfId="27443" xr:uid="{00000000-0005-0000-0000-00006F930000}"/>
    <cellStyle name="Note 2 8 3" xfId="12568" xr:uid="{00000000-0005-0000-0000-000070930000}"/>
    <cellStyle name="Note 2 8 3 2" xfId="32400" xr:uid="{00000000-0005-0000-0000-000071930000}"/>
    <cellStyle name="Note 2 8 4" xfId="22486" xr:uid="{00000000-0005-0000-0000-000072930000}"/>
    <cellStyle name="Note 2 9" xfId="1924" xr:uid="{00000000-0005-0000-0000-000073930000}"/>
    <cellStyle name="Note 2 9 2" xfId="6891" xr:uid="{00000000-0005-0000-0000-000074930000}"/>
    <cellStyle name="Note 2 9 2 2" xfId="16805" xr:uid="{00000000-0005-0000-0000-000075930000}"/>
    <cellStyle name="Note 2 9 2 2 2" xfId="36637" xr:uid="{00000000-0005-0000-0000-000076930000}"/>
    <cellStyle name="Note 2 9 2 3" xfId="26723" xr:uid="{00000000-0005-0000-0000-000077930000}"/>
    <cellStyle name="Note 2 9 3" xfId="11848" xr:uid="{00000000-0005-0000-0000-000078930000}"/>
    <cellStyle name="Note 2 9 3 2" xfId="31680" xr:uid="{00000000-0005-0000-0000-000079930000}"/>
    <cellStyle name="Note 2 9 4" xfId="21766" xr:uid="{00000000-0005-0000-0000-00007A930000}"/>
    <cellStyle name="Note 3" xfId="79" xr:uid="{00000000-0005-0000-0000-00007B930000}"/>
    <cellStyle name="Note 3 10" xfId="4505" xr:uid="{00000000-0005-0000-0000-00007C930000}"/>
    <cellStyle name="Note 3 10 2" xfId="9462" xr:uid="{00000000-0005-0000-0000-00007D930000}"/>
    <cellStyle name="Note 3 10 2 2" xfId="19376" xr:uid="{00000000-0005-0000-0000-00007E930000}"/>
    <cellStyle name="Note 3 10 2 2 2" xfId="39208" xr:uid="{00000000-0005-0000-0000-00007F930000}"/>
    <cellStyle name="Note 3 10 2 3" xfId="29294" xr:uid="{00000000-0005-0000-0000-000080930000}"/>
    <cellStyle name="Note 3 10 3" xfId="14419" xr:uid="{00000000-0005-0000-0000-000081930000}"/>
    <cellStyle name="Note 3 10 3 2" xfId="34251" xr:uid="{00000000-0005-0000-0000-000082930000}"/>
    <cellStyle name="Note 3 10 4" xfId="24337" xr:uid="{00000000-0005-0000-0000-000083930000}"/>
    <cellStyle name="Note 3 11" xfId="5063" xr:uid="{00000000-0005-0000-0000-000084930000}"/>
    <cellStyle name="Note 3 11 2" xfId="14977" xr:uid="{00000000-0005-0000-0000-000085930000}"/>
    <cellStyle name="Note 3 11 2 2" xfId="34809" xr:uid="{00000000-0005-0000-0000-000086930000}"/>
    <cellStyle name="Note 3 11 3" xfId="24895" xr:uid="{00000000-0005-0000-0000-000087930000}"/>
    <cellStyle name="Note 3 12" xfId="10020" xr:uid="{00000000-0005-0000-0000-000088930000}"/>
    <cellStyle name="Note 3 12 2" xfId="29852" xr:uid="{00000000-0005-0000-0000-000089930000}"/>
    <cellStyle name="Note 3 13" xfId="19938" xr:uid="{00000000-0005-0000-0000-00008A930000}"/>
    <cellStyle name="Note 3 2" xfId="147" xr:uid="{00000000-0005-0000-0000-00008B930000}"/>
    <cellStyle name="Note 3 2 10" xfId="5129" xr:uid="{00000000-0005-0000-0000-00008C930000}"/>
    <cellStyle name="Note 3 2 10 2" xfId="15043" xr:uid="{00000000-0005-0000-0000-00008D930000}"/>
    <cellStyle name="Note 3 2 10 2 2" xfId="34875" xr:uid="{00000000-0005-0000-0000-00008E930000}"/>
    <cellStyle name="Note 3 2 10 3" xfId="24961" xr:uid="{00000000-0005-0000-0000-00008F930000}"/>
    <cellStyle name="Note 3 2 11" xfId="10086" xr:uid="{00000000-0005-0000-0000-000090930000}"/>
    <cellStyle name="Note 3 2 11 2" xfId="29918" xr:uid="{00000000-0005-0000-0000-000091930000}"/>
    <cellStyle name="Note 3 2 12" xfId="20004" xr:uid="{00000000-0005-0000-0000-000092930000}"/>
    <cellStyle name="Note 3 2 2" xfId="287" xr:uid="{00000000-0005-0000-0000-000093930000}"/>
    <cellStyle name="Note 3 2 2 10" xfId="10225" xr:uid="{00000000-0005-0000-0000-000094930000}"/>
    <cellStyle name="Note 3 2 2 10 2" xfId="30057" xr:uid="{00000000-0005-0000-0000-000095930000}"/>
    <cellStyle name="Note 3 2 2 11" xfId="20143" xr:uid="{00000000-0005-0000-0000-000096930000}"/>
    <cellStyle name="Note 3 2 2 2" xfId="569" xr:uid="{00000000-0005-0000-0000-000097930000}"/>
    <cellStyle name="Note 3 2 2 2 10" xfId="20422" xr:uid="{00000000-0005-0000-0000-000098930000}"/>
    <cellStyle name="Note 3 2 2 2 2" xfId="1845" xr:uid="{00000000-0005-0000-0000-000099930000}"/>
    <cellStyle name="Note 3 2 2 2 2 2" xfId="3858" xr:uid="{00000000-0005-0000-0000-00009A930000}"/>
    <cellStyle name="Note 3 2 2 2 2 2 2" xfId="8815" xr:uid="{00000000-0005-0000-0000-00009B930000}"/>
    <cellStyle name="Note 3 2 2 2 2 2 2 2" xfId="18729" xr:uid="{00000000-0005-0000-0000-00009C930000}"/>
    <cellStyle name="Note 3 2 2 2 2 2 2 2 2" xfId="38561" xr:uid="{00000000-0005-0000-0000-00009D930000}"/>
    <cellStyle name="Note 3 2 2 2 2 2 2 3" xfId="28647" xr:uid="{00000000-0005-0000-0000-00009E930000}"/>
    <cellStyle name="Note 3 2 2 2 2 2 3" xfId="13772" xr:uid="{00000000-0005-0000-0000-00009F930000}"/>
    <cellStyle name="Note 3 2 2 2 2 2 3 2" xfId="33604" xr:uid="{00000000-0005-0000-0000-0000A0930000}"/>
    <cellStyle name="Note 3 2 2 2 2 2 4" xfId="23690" xr:uid="{00000000-0005-0000-0000-0000A1930000}"/>
    <cellStyle name="Note 3 2 2 2 2 3" xfId="6813" xr:uid="{00000000-0005-0000-0000-0000A2930000}"/>
    <cellStyle name="Note 3 2 2 2 2 3 2" xfId="16727" xr:uid="{00000000-0005-0000-0000-0000A3930000}"/>
    <cellStyle name="Note 3 2 2 2 2 3 2 2" xfId="36559" xr:uid="{00000000-0005-0000-0000-0000A4930000}"/>
    <cellStyle name="Note 3 2 2 2 2 3 3" xfId="26645" xr:uid="{00000000-0005-0000-0000-0000A5930000}"/>
    <cellStyle name="Note 3 2 2 2 2 4" xfId="11770" xr:uid="{00000000-0005-0000-0000-0000A6930000}"/>
    <cellStyle name="Note 3 2 2 2 2 4 2" xfId="31602" xr:uid="{00000000-0005-0000-0000-0000A7930000}"/>
    <cellStyle name="Note 3 2 2 2 2 5" xfId="21688" xr:uid="{00000000-0005-0000-0000-0000A8930000}"/>
    <cellStyle name="Note 3 2 2 2 3" xfId="3151" xr:uid="{00000000-0005-0000-0000-0000A9930000}"/>
    <cellStyle name="Note 3 2 2 2 3 2" xfId="8108" xr:uid="{00000000-0005-0000-0000-0000AA930000}"/>
    <cellStyle name="Note 3 2 2 2 3 2 2" xfId="18022" xr:uid="{00000000-0005-0000-0000-0000AB930000}"/>
    <cellStyle name="Note 3 2 2 2 3 2 2 2" xfId="37854" xr:uid="{00000000-0005-0000-0000-0000AC930000}"/>
    <cellStyle name="Note 3 2 2 2 3 2 3" xfId="27940" xr:uid="{00000000-0005-0000-0000-0000AD930000}"/>
    <cellStyle name="Note 3 2 2 2 3 3" xfId="13065" xr:uid="{00000000-0005-0000-0000-0000AE930000}"/>
    <cellStyle name="Note 3 2 2 2 3 3 2" xfId="32897" xr:uid="{00000000-0005-0000-0000-0000AF930000}"/>
    <cellStyle name="Note 3 2 2 2 3 4" xfId="22983" xr:uid="{00000000-0005-0000-0000-0000B0930000}"/>
    <cellStyle name="Note 3 2 2 2 4" xfId="2568" xr:uid="{00000000-0005-0000-0000-0000B1930000}"/>
    <cellStyle name="Note 3 2 2 2 4 2" xfId="7535" xr:uid="{00000000-0005-0000-0000-0000B2930000}"/>
    <cellStyle name="Note 3 2 2 2 4 2 2" xfId="17449" xr:uid="{00000000-0005-0000-0000-0000B3930000}"/>
    <cellStyle name="Note 3 2 2 2 4 2 2 2" xfId="37281" xr:uid="{00000000-0005-0000-0000-0000B4930000}"/>
    <cellStyle name="Note 3 2 2 2 4 2 3" xfId="27367" xr:uid="{00000000-0005-0000-0000-0000B5930000}"/>
    <cellStyle name="Note 3 2 2 2 4 3" xfId="12492" xr:uid="{00000000-0005-0000-0000-0000B6930000}"/>
    <cellStyle name="Note 3 2 2 2 4 3 2" xfId="32324" xr:uid="{00000000-0005-0000-0000-0000B7930000}"/>
    <cellStyle name="Note 3 2 2 2 4 4" xfId="22410" xr:uid="{00000000-0005-0000-0000-0000B8930000}"/>
    <cellStyle name="Note 3 2 2 2 5" xfId="1130" xr:uid="{00000000-0005-0000-0000-0000B9930000}"/>
    <cellStyle name="Note 3 2 2 2 5 2" xfId="6106" xr:uid="{00000000-0005-0000-0000-0000BA930000}"/>
    <cellStyle name="Note 3 2 2 2 5 2 2" xfId="16020" xr:uid="{00000000-0005-0000-0000-0000BB930000}"/>
    <cellStyle name="Note 3 2 2 2 5 2 2 2" xfId="35852" xr:uid="{00000000-0005-0000-0000-0000BC930000}"/>
    <cellStyle name="Note 3 2 2 2 5 2 3" xfId="25938" xr:uid="{00000000-0005-0000-0000-0000BD930000}"/>
    <cellStyle name="Note 3 2 2 2 5 3" xfId="11063" xr:uid="{00000000-0005-0000-0000-0000BE930000}"/>
    <cellStyle name="Note 3 2 2 2 5 3 2" xfId="30895" xr:uid="{00000000-0005-0000-0000-0000BF930000}"/>
    <cellStyle name="Note 3 2 2 2 5 4" xfId="20981" xr:uid="{00000000-0005-0000-0000-0000C0930000}"/>
    <cellStyle name="Note 3 2 2 2 6" xfId="4431" xr:uid="{00000000-0005-0000-0000-0000C1930000}"/>
    <cellStyle name="Note 3 2 2 2 6 2" xfId="9388" xr:uid="{00000000-0005-0000-0000-0000C2930000}"/>
    <cellStyle name="Note 3 2 2 2 6 2 2" xfId="19302" xr:uid="{00000000-0005-0000-0000-0000C3930000}"/>
    <cellStyle name="Note 3 2 2 2 6 2 2 2" xfId="39134" xr:uid="{00000000-0005-0000-0000-0000C4930000}"/>
    <cellStyle name="Note 3 2 2 2 6 2 3" xfId="29220" xr:uid="{00000000-0005-0000-0000-0000C5930000}"/>
    <cellStyle name="Note 3 2 2 2 6 3" xfId="14345" xr:uid="{00000000-0005-0000-0000-0000C6930000}"/>
    <cellStyle name="Note 3 2 2 2 6 3 2" xfId="34177" xr:uid="{00000000-0005-0000-0000-0000C7930000}"/>
    <cellStyle name="Note 3 2 2 2 6 4" xfId="24263" xr:uid="{00000000-0005-0000-0000-0000C8930000}"/>
    <cellStyle name="Note 3 2 2 2 7" xfId="4989" xr:uid="{00000000-0005-0000-0000-0000C9930000}"/>
    <cellStyle name="Note 3 2 2 2 7 2" xfId="9946" xr:uid="{00000000-0005-0000-0000-0000CA930000}"/>
    <cellStyle name="Note 3 2 2 2 7 2 2" xfId="19860" xr:uid="{00000000-0005-0000-0000-0000CB930000}"/>
    <cellStyle name="Note 3 2 2 2 7 2 2 2" xfId="39692" xr:uid="{00000000-0005-0000-0000-0000CC930000}"/>
    <cellStyle name="Note 3 2 2 2 7 2 3" xfId="29778" xr:uid="{00000000-0005-0000-0000-0000CD930000}"/>
    <cellStyle name="Note 3 2 2 2 7 3" xfId="14903" xr:uid="{00000000-0005-0000-0000-0000CE930000}"/>
    <cellStyle name="Note 3 2 2 2 7 3 2" xfId="34735" xr:uid="{00000000-0005-0000-0000-0000CF930000}"/>
    <cellStyle name="Note 3 2 2 2 7 4" xfId="24821" xr:uid="{00000000-0005-0000-0000-0000D0930000}"/>
    <cellStyle name="Note 3 2 2 2 8" xfId="5547" xr:uid="{00000000-0005-0000-0000-0000D1930000}"/>
    <cellStyle name="Note 3 2 2 2 8 2" xfId="15461" xr:uid="{00000000-0005-0000-0000-0000D2930000}"/>
    <cellStyle name="Note 3 2 2 2 8 2 2" xfId="35293" xr:uid="{00000000-0005-0000-0000-0000D3930000}"/>
    <cellStyle name="Note 3 2 2 2 8 3" xfId="25379" xr:uid="{00000000-0005-0000-0000-0000D4930000}"/>
    <cellStyle name="Note 3 2 2 2 9" xfId="10504" xr:uid="{00000000-0005-0000-0000-0000D5930000}"/>
    <cellStyle name="Note 3 2 2 2 9 2" xfId="30336" xr:uid="{00000000-0005-0000-0000-0000D6930000}"/>
    <cellStyle name="Note 3 2 2 3" xfId="1486" xr:uid="{00000000-0005-0000-0000-0000D7930000}"/>
    <cellStyle name="Note 3 2 2 3 2" xfId="3499" xr:uid="{00000000-0005-0000-0000-0000D8930000}"/>
    <cellStyle name="Note 3 2 2 3 2 2" xfId="8456" xr:uid="{00000000-0005-0000-0000-0000D9930000}"/>
    <cellStyle name="Note 3 2 2 3 2 2 2" xfId="18370" xr:uid="{00000000-0005-0000-0000-0000DA930000}"/>
    <cellStyle name="Note 3 2 2 3 2 2 2 2" xfId="38202" xr:uid="{00000000-0005-0000-0000-0000DB930000}"/>
    <cellStyle name="Note 3 2 2 3 2 2 3" xfId="28288" xr:uid="{00000000-0005-0000-0000-0000DC930000}"/>
    <cellStyle name="Note 3 2 2 3 2 3" xfId="13413" xr:uid="{00000000-0005-0000-0000-0000DD930000}"/>
    <cellStyle name="Note 3 2 2 3 2 3 2" xfId="33245" xr:uid="{00000000-0005-0000-0000-0000DE930000}"/>
    <cellStyle name="Note 3 2 2 3 2 4" xfId="23331" xr:uid="{00000000-0005-0000-0000-0000DF930000}"/>
    <cellStyle name="Note 3 2 2 3 3" xfId="6454" xr:uid="{00000000-0005-0000-0000-0000E0930000}"/>
    <cellStyle name="Note 3 2 2 3 3 2" xfId="16368" xr:uid="{00000000-0005-0000-0000-0000E1930000}"/>
    <cellStyle name="Note 3 2 2 3 3 2 2" xfId="36200" xr:uid="{00000000-0005-0000-0000-0000E2930000}"/>
    <cellStyle name="Note 3 2 2 3 3 3" xfId="26286" xr:uid="{00000000-0005-0000-0000-0000E3930000}"/>
    <cellStyle name="Note 3 2 2 3 4" xfId="11411" xr:uid="{00000000-0005-0000-0000-0000E4930000}"/>
    <cellStyle name="Note 3 2 2 3 4 2" xfId="31243" xr:uid="{00000000-0005-0000-0000-0000E5930000}"/>
    <cellStyle name="Note 3 2 2 3 5" xfId="21329" xr:uid="{00000000-0005-0000-0000-0000E6930000}"/>
    <cellStyle name="Note 3 2 2 4" xfId="2870" xr:uid="{00000000-0005-0000-0000-0000E7930000}"/>
    <cellStyle name="Note 3 2 2 4 2" xfId="7829" xr:uid="{00000000-0005-0000-0000-0000E8930000}"/>
    <cellStyle name="Note 3 2 2 4 2 2" xfId="17743" xr:uid="{00000000-0005-0000-0000-0000E9930000}"/>
    <cellStyle name="Note 3 2 2 4 2 2 2" xfId="37575" xr:uid="{00000000-0005-0000-0000-0000EA930000}"/>
    <cellStyle name="Note 3 2 2 4 2 3" xfId="27661" xr:uid="{00000000-0005-0000-0000-0000EB930000}"/>
    <cellStyle name="Note 3 2 2 4 3" xfId="12786" xr:uid="{00000000-0005-0000-0000-0000EC930000}"/>
    <cellStyle name="Note 3 2 2 4 3 2" xfId="32618" xr:uid="{00000000-0005-0000-0000-0000ED930000}"/>
    <cellStyle name="Note 3 2 2 4 4" xfId="22704" xr:uid="{00000000-0005-0000-0000-0000EE930000}"/>
    <cellStyle name="Note 3 2 2 5" xfId="2209" xr:uid="{00000000-0005-0000-0000-0000EF930000}"/>
    <cellStyle name="Note 3 2 2 5 2" xfId="7176" xr:uid="{00000000-0005-0000-0000-0000F0930000}"/>
    <cellStyle name="Note 3 2 2 5 2 2" xfId="17090" xr:uid="{00000000-0005-0000-0000-0000F1930000}"/>
    <cellStyle name="Note 3 2 2 5 2 2 2" xfId="36922" xr:uid="{00000000-0005-0000-0000-0000F2930000}"/>
    <cellStyle name="Note 3 2 2 5 2 3" xfId="27008" xr:uid="{00000000-0005-0000-0000-0000F3930000}"/>
    <cellStyle name="Note 3 2 2 5 3" xfId="12133" xr:uid="{00000000-0005-0000-0000-0000F4930000}"/>
    <cellStyle name="Note 3 2 2 5 3 2" xfId="31965" xr:uid="{00000000-0005-0000-0000-0000F5930000}"/>
    <cellStyle name="Note 3 2 2 5 4" xfId="22051" xr:uid="{00000000-0005-0000-0000-0000F6930000}"/>
    <cellStyle name="Note 3 2 2 6" xfId="850" xr:uid="{00000000-0005-0000-0000-0000F7930000}"/>
    <cellStyle name="Note 3 2 2 6 2" xfId="5827" xr:uid="{00000000-0005-0000-0000-0000F8930000}"/>
    <cellStyle name="Note 3 2 2 6 2 2" xfId="15741" xr:uid="{00000000-0005-0000-0000-0000F9930000}"/>
    <cellStyle name="Note 3 2 2 6 2 2 2" xfId="35573" xr:uid="{00000000-0005-0000-0000-0000FA930000}"/>
    <cellStyle name="Note 3 2 2 6 2 3" xfId="25659" xr:uid="{00000000-0005-0000-0000-0000FB930000}"/>
    <cellStyle name="Note 3 2 2 6 3" xfId="10784" xr:uid="{00000000-0005-0000-0000-0000FC930000}"/>
    <cellStyle name="Note 3 2 2 6 3 2" xfId="30616" xr:uid="{00000000-0005-0000-0000-0000FD930000}"/>
    <cellStyle name="Note 3 2 2 6 4" xfId="20702" xr:uid="{00000000-0005-0000-0000-0000FE930000}"/>
    <cellStyle name="Note 3 2 2 7" xfId="4152" xr:uid="{00000000-0005-0000-0000-0000FF930000}"/>
    <cellStyle name="Note 3 2 2 7 2" xfId="9109" xr:uid="{00000000-0005-0000-0000-000000940000}"/>
    <cellStyle name="Note 3 2 2 7 2 2" xfId="19023" xr:uid="{00000000-0005-0000-0000-000001940000}"/>
    <cellStyle name="Note 3 2 2 7 2 2 2" xfId="38855" xr:uid="{00000000-0005-0000-0000-000002940000}"/>
    <cellStyle name="Note 3 2 2 7 2 3" xfId="28941" xr:uid="{00000000-0005-0000-0000-000003940000}"/>
    <cellStyle name="Note 3 2 2 7 3" xfId="14066" xr:uid="{00000000-0005-0000-0000-000004940000}"/>
    <cellStyle name="Note 3 2 2 7 3 2" xfId="33898" xr:uid="{00000000-0005-0000-0000-000005940000}"/>
    <cellStyle name="Note 3 2 2 7 4" xfId="23984" xr:uid="{00000000-0005-0000-0000-000006940000}"/>
    <cellStyle name="Note 3 2 2 8" xfId="4710" xr:uid="{00000000-0005-0000-0000-000007940000}"/>
    <cellStyle name="Note 3 2 2 8 2" xfId="9667" xr:uid="{00000000-0005-0000-0000-000008940000}"/>
    <cellStyle name="Note 3 2 2 8 2 2" xfId="19581" xr:uid="{00000000-0005-0000-0000-000009940000}"/>
    <cellStyle name="Note 3 2 2 8 2 2 2" xfId="39413" xr:uid="{00000000-0005-0000-0000-00000A940000}"/>
    <cellStyle name="Note 3 2 2 8 2 3" xfId="29499" xr:uid="{00000000-0005-0000-0000-00000B940000}"/>
    <cellStyle name="Note 3 2 2 8 3" xfId="14624" xr:uid="{00000000-0005-0000-0000-00000C940000}"/>
    <cellStyle name="Note 3 2 2 8 3 2" xfId="34456" xr:uid="{00000000-0005-0000-0000-00000D940000}"/>
    <cellStyle name="Note 3 2 2 8 4" xfId="24542" xr:uid="{00000000-0005-0000-0000-00000E940000}"/>
    <cellStyle name="Note 3 2 2 9" xfId="5268" xr:uid="{00000000-0005-0000-0000-00000F940000}"/>
    <cellStyle name="Note 3 2 2 9 2" xfId="15182" xr:uid="{00000000-0005-0000-0000-000010940000}"/>
    <cellStyle name="Note 3 2 2 9 2 2" xfId="35014" xr:uid="{00000000-0005-0000-0000-000011940000}"/>
    <cellStyle name="Note 3 2 2 9 3" xfId="25100" xr:uid="{00000000-0005-0000-0000-000012940000}"/>
    <cellStyle name="Note 3 2 3" xfId="430" xr:uid="{00000000-0005-0000-0000-000013940000}"/>
    <cellStyle name="Note 3 2 3 10" xfId="20283" xr:uid="{00000000-0005-0000-0000-000014940000}"/>
    <cellStyle name="Note 3 2 3 2" xfId="1665" xr:uid="{00000000-0005-0000-0000-000015940000}"/>
    <cellStyle name="Note 3 2 3 2 2" xfId="3678" xr:uid="{00000000-0005-0000-0000-000016940000}"/>
    <cellStyle name="Note 3 2 3 2 2 2" xfId="8635" xr:uid="{00000000-0005-0000-0000-000017940000}"/>
    <cellStyle name="Note 3 2 3 2 2 2 2" xfId="18549" xr:uid="{00000000-0005-0000-0000-000018940000}"/>
    <cellStyle name="Note 3 2 3 2 2 2 2 2" xfId="38381" xr:uid="{00000000-0005-0000-0000-000019940000}"/>
    <cellStyle name="Note 3 2 3 2 2 2 3" xfId="28467" xr:uid="{00000000-0005-0000-0000-00001A940000}"/>
    <cellStyle name="Note 3 2 3 2 2 3" xfId="13592" xr:uid="{00000000-0005-0000-0000-00001B940000}"/>
    <cellStyle name="Note 3 2 3 2 2 3 2" xfId="33424" xr:uid="{00000000-0005-0000-0000-00001C940000}"/>
    <cellStyle name="Note 3 2 3 2 2 4" xfId="23510" xr:uid="{00000000-0005-0000-0000-00001D940000}"/>
    <cellStyle name="Note 3 2 3 2 3" xfId="6633" xr:uid="{00000000-0005-0000-0000-00001E940000}"/>
    <cellStyle name="Note 3 2 3 2 3 2" xfId="16547" xr:uid="{00000000-0005-0000-0000-00001F940000}"/>
    <cellStyle name="Note 3 2 3 2 3 2 2" xfId="36379" xr:uid="{00000000-0005-0000-0000-000020940000}"/>
    <cellStyle name="Note 3 2 3 2 3 3" xfId="26465" xr:uid="{00000000-0005-0000-0000-000021940000}"/>
    <cellStyle name="Note 3 2 3 2 4" xfId="11590" xr:uid="{00000000-0005-0000-0000-000022940000}"/>
    <cellStyle name="Note 3 2 3 2 4 2" xfId="31422" xr:uid="{00000000-0005-0000-0000-000023940000}"/>
    <cellStyle name="Note 3 2 3 2 5" xfId="21508" xr:uid="{00000000-0005-0000-0000-000024940000}"/>
    <cellStyle name="Note 3 2 3 3" xfId="3012" xr:uid="{00000000-0005-0000-0000-000025940000}"/>
    <cellStyle name="Note 3 2 3 3 2" xfId="7969" xr:uid="{00000000-0005-0000-0000-000026940000}"/>
    <cellStyle name="Note 3 2 3 3 2 2" xfId="17883" xr:uid="{00000000-0005-0000-0000-000027940000}"/>
    <cellStyle name="Note 3 2 3 3 2 2 2" xfId="37715" xr:uid="{00000000-0005-0000-0000-000028940000}"/>
    <cellStyle name="Note 3 2 3 3 2 3" xfId="27801" xr:uid="{00000000-0005-0000-0000-000029940000}"/>
    <cellStyle name="Note 3 2 3 3 3" xfId="12926" xr:uid="{00000000-0005-0000-0000-00002A940000}"/>
    <cellStyle name="Note 3 2 3 3 3 2" xfId="32758" xr:uid="{00000000-0005-0000-0000-00002B940000}"/>
    <cellStyle name="Note 3 2 3 3 4" xfId="22844" xr:uid="{00000000-0005-0000-0000-00002C940000}"/>
    <cellStyle name="Note 3 2 3 4" xfId="2388" xr:uid="{00000000-0005-0000-0000-00002D940000}"/>
    <cellStyle name="Note 3 2 3 4 2" xfId="7355" xr:uid="{00000000-0005-0000-0000-00002E940000}"/>
    <cellStyle name="Note 3 2 3 4 2 2" xfId="17269" xr:uid="{00000000-0005-0000-0000-00002F940000}"/>
    <cellStyle name="Note 3 2 3 4 2 2 2" xfId="37101" xr:uid="{00000000-0005-0000-0000-000030940000}"/>
    <cellStyle name="Note 3 2 3 4 2 3" xfId="27187" xr:uid="{00000000-0005-0000-0000-000031940000}"/>
    <cellStyle name="Note 3 2 3 4 3" xfId="12312" xr:uid="{00000000-0005-0000-0000-000032940000}"/>
    <cellStyle name="Note 3 2 3 4 3 2" xfId="32144" xr:uid="{00000000-0005-0000-0000-000033940000}"/>
    <cellStyle name="Note 3 2 3 4 4" xfId="22230" xr:uid="{00000000-0005-0000-0000-000034940000}"/>
    <cellStyle name="Note 3 2 3 5" xfId="991" xr:uid="{00000000-0005-0000-0000-000035940000}"/>
    <cellStyle name="Note 3 2 3 5 2" xfId="5967" xr:uid="{00000000-0005-0000-0000-000036940000}"/>
    <cellStyle name="Note 3 2 3 5 2 2" xfId="15881" xr:uid="{00000000-0005-0000-0000-000037940000}"/>
    <cellStyle name="Note 3 2 3 5 2 2 2" xfId="35713" xr:uid="{00000000-0005-0000-0000-000038940000}"/>
    <cellStyle name="Note 3 2 3 5 2 3" xfId="25799" xr:uid="{00000000-0005-0000-0000-000039940000}"/>
    <cellStyle name="Note 3 2 3 5 3" xfId="10924" xr:uid="{00000000-0005-0000-0000-00003A940000}"/>
    <cellStyle name="Note 3 2 3 5 3 2" xfId="30756" xr:uid="{00000000-0005-0000-0000-00003B940000}"/>
    <cellStyle name="Note 3 2 3 5 4" xfId="20842" xr:uid="{00000000-0005-0000-0000-00003C940000}"/>
    <cellStyle name="Note 3 2 3 6" xfId="4292" xr:uid="{00000000-0005-0000-0000-00003D940000}"/>
    <cellStyle name="Note 3 2 3 6 2" xfId="9249" xr:uid="{00000000-0005-0000-0000-00003E940000}"/>
    <cellStyle name="Note 3 2 3 6 2 2" xfId="19163" xr:uid="{00000000-0005-0000-0000-00003F940000}"/>
    <cellStyle name="Note 3 2 3 6 2 2 2" xfId="38995" xr:uid="{00000000-0005-0000-0000-000040940000}"/>
    <cellStyle name="Note 3 2 3 6 2 3" xfId="29081" xr:uid="{00000000-0005-0000-0000-000041940000}"/>
    <cellStyle name="Note 3 2 3 6 3" xfId="14206" xr:uid="{00000000-0005-0000-0000-000042940000}"/>
    <cellStyle name="Note 3 2 3 6 3 2" xfId="34038" xr:uid="{00000000-0005-0000-0000-000043940000}"/>
    <cellStyle name="Note 3 2 3 6 4" xfId="24124" xr:uid="{00000000-0005-0000-0000-000044940000}"/>
    <cellStyle name="Note 3 2 3 7" xfId="4850" xr:uid="{00000000-0005-0000-0000-000045940000}"/>
    <cellStyle name="Note 3 2 3 7 2" xfId="9807" xr:uid="{00000000-0005-0000-0000-000046940000}"/>
    <cellStyle name="Note 3 2 3 7 2 2" xfId="19721" xr:uid="{00000000-0005-0000-0000-000047940000}"/>
    <cellStyle name="Note 3 2 3 7 2 2 2" xfId="39553" xr:uid="{00000000-0005-0000-0000-000048940000}"/>
    <cellStyle name="Note 3 2 3 7 2 3" xfId="29639" xr:uid="{00000000-0005-0000-0000-000049940000}"/>
    <cellStyle name="Note 3 2 3 7 3" xfId="14764" xr:uid="{00000000-0005-0000-0000-00004A940000}"/>
    <cellStyle name="Note 3 2 3 7 3 2" xfId="34596" xr:uid="{00000000-0005-0000-0000-00004B940000}"/>
    <cellStyle name="Note 3 2 3 7 4" xfId="24682" xr:uid="{00000000-0005-0000-0000-00004C940000}"/>
    <cellStyle name="Note 3 2 3 8" xfId="5408" xr:uid="{00000000-0005-0000-0000-00004D940000}"/>
    <cellStyle name="Note 3 2 3 8 2" xfId="15322" xr:uid="{00000000-0005-0000-0000-00004E940000}"/>
    <cellStyle name="Note 3 2 3 8 2 2" xfId="35154" xr:uid="{00000000-0005-0000-0000-00004F940000}"/>
    <cellStyle name="Note 3 2 3 8 3" xfId="25240" xr:uid="{00000000-0005-0000-0000-000050940000}"/>
    <cellStyle name="Note 3 2 3 9" xfId="10365" xr:uid="{00000000-0005-0000-0000-000051940000}"/>
    <cellStyle name="Note 3 2 3 9 2" xfId="30197" xr:uid="{00000000-0005-0000-0000-000052940000}"/>
    <cellStyle name="Note 3 2 4" xfId="1306" xr:uid="{00000000-0005-0000-0000-000053940000}"/>
    <cellStyle name="Note 3 2 4 2" xfId="3319" xr:uid="{00000000-0005-0000-0000-000054940000}"/>
    <cellStyle name="Note 3 2 4 2 2" xfId="8276" xr:uid="{00000000-0005-0000-0000-000055940000}"/>
    <cellStyle name="Note 3 2 4 2 2 2" xfId="18190" xr:uid="{00000000-0005-0000-0000-000056940000}"/>
    <cellStyle name="Note 3 2 4 2 2 2 2" xfId="38022" xr:uid="{00000000-0005-0000-0000-000057940000}"/>
    <cellStyle name="Note 3 2 4 2 2 3" xfId="28108" xr:uid="{00000000-0005-0000-0000-000058940000}"/>
    <cellStyle name="Note 3 2 4 2 3" xfId="13233" xr:uid="{00000000-0005-0000-0000-000059940000}"/>
    <cellStyle name="Note 3 2 4 2 3 2" xfId="33065" xr:uid="{00000000-0005-0000-0000-00005A940000}"/>
    <cellStyle name="Note 3 2 4 2 4" xfId="23151" xr:uid="{00000000-0005-0000-0000-00005B940000}"/>
    <cellStyle name="Note 3 2 4 3" xfId="6274" xr:uid="{00000000-0005-0000-0000-00005C940000}"/>
    <cellStyle name="Note 3 2 4 3 2" xfId="16188" xr:uid="{00000000-0005-0000-0000-00005D940000}"/>
    <cellStyle name="Note 3 2 4 3 2 2" xfId="36020" xr:uid="{00000000-0005-0000-0000-00005E940000}"/>
    <cellStyle name="Note 3 2 4 3 3" xfId="26106" xr:uid="{00000000-0005-0000-0000-00005F940000}"/>
    <cellStyle name="Note 3 2 4 4" xfId="11231" xr:uid="{00000000-0005-0000-0000-000060940000}"/>
    <cellStyle name="Note 3 2 4 4 2" xfId="31063" xr:uid="{00000000-0005-0000-0000-000061940000}"/>
    <cellStyle name="Note 3 2 4 5" xfId="21149" xr:uid="{00000000-0005-0000-0000-000062940000}"/>
    <cellStyle name="Note 3 2 5" xfId="2730" xr:uid="{00000000-0005-0000-0000-000063940000}"/>
    <cellStyle name="Note 3 2 5 2" xfId="7690" xr:uid="{00000000-0005-0000-0000-000064940000}"/>
    <cellStyle name="Note 3 2 5 2 2" xfId="17604" xr:uid="{00000000-0005-0000-0000-000065940000}"/>
    <cellStyle name="Note 3 2 5 2 2 2" xfId="37436" xr:uid="{00000000-0005-0000-0000-000066940000}"/>
    <cellStyle name="Note 3 2 5 2 3" xfId="27522" xr:uid="{00000000-0005-0000-0000-000067940000}"/>
    <cellStyle name="Note 3 2 5 3" xfId="12647" xr:uid="{00000000-0005-0000-0000-000068940000}"/>
    <cellStyle name="Note 3 2 5 3 2" xfId="32479" xr:uid="{00000000-0005-0000-0000-000069940000}"/>
    <cellStyle name="Note 3 2 5 4" xfId="22565" xr:uid="{00000000-0005-0000-0000-00006A940000}"/>
    <cellStyle name="Note 3 2 6" xfId="2029" xr:uid="{00000000-0005-0000-0000-00006B940000}"/>
    <cellStyle name="Note 3 2 6 2" xfId="6996" xr:uid="{00000000-0005-0000-0000-00006C940000}"/>
    <cellStyle name="Note 3 2 6 2 2" xfId="16910" xr:uid="{00000000-0005-0000-0000-00006D940000}"/>
    <cellStyle name="Note 3 2 6 2 2 2" xfId="36742" xr:uid="{00000000-0005-0000-0000-00006E940000}"/>
    <cellStyle name="Note 3 2 6 2 3" xfId="26828" xr:uid="{00000000-0005-0000-0000-00006F940000}"/>
    <cellStyle name="Note 3 2 6 3" xfId="11953" xr:uid="{00000000-0005-0000-0000-000070940000}"/>
    <cellStyle name="Note 3 2 6 3 2" xfId="31785" xr:uid="{00000000-0005-0000-0000-000071940000}"/>
    <cellStyle name="Note 3 2 6 4" xfId="21871" xr:uid="{00000000-0005-0000-0000-000072940000}"/>
    <cellStyle name="Note 3 2 7" xfId="711" xr:uid="{00000000-0005-0000-0000-000073940000}"/>
    <cellStyle name="Note 3 2 7 2" xfId="5688" xr:uid="{00000000-0005-0000-0000-000074940000}"/>
    <cellStyle name="Note 3 2 7 2 2" xfId="15602" xr:uid="{00000000-0005-0000-0000-000075940000}"/>
    <cellStyle name="Note 3 2 7 2 2 2" xfId="35434" xr:uid="{00000000-0005-0000-0000-000076940000}"/>
    <cellStyle name="Note 3 2 7 2 3" xfId="25520" xr:uid="{00000000-0005-0000-0000-000077940000}"/>
    <cellStyle name="Note 3 2 7 3" xfId="10645" xr:uid="{00000000-0005-0000-0000-000078940000}"/>
    <cellStyle name="Note 3 2 7 3 2" xfId="30477" xr:uid="{00000000-0005-0000-0000-000079940000}"/>
    <cellStyle name="Note 3 2 7 4" xfId="20563" xr:uid="{00000000-0005-0000-0000-00007A940000}"/>
    <cellStyle name="Note 3 2 8" xfId="4013" xr:uid="{00000000-0005-0000-0000-00007B940000}"/>
    <cellStyle name="Note 3 2 8 2" xfId="8970" xr:uid="{00000000-0005-0000-0000-00007C940000}"/>
    <cellStyle name="Note 3 2 8 2 2" xfId="18884" xr:uid="{00000000-0005-0000-0000-00007D940000}"/>
    <cellStyle name="Note 3 2 8 2 2 2" xfId="38716" xr:uid="{00000000-0005-0000-0000-00007E940000}"/>
    <cellStyle name="Note 3 2 8 2 3" xfId="28802" xr:uid="{00000000-0005-0000-0000-00007F940000}"/>
    <cellStyle name="Note 3 2 8 3" xfId="13927" xr:uid="{00000000-0005-0000-0000-000080940000}"/>
    <cellStyle name="Note 3 2 8 3 2" xfId="33759" xr:uid="{00000000-0005-0000-0000-000081940000}"/>
    <cellStyle name="Note 3 2 8 4" xfId="23845" xr:uid="{00000000-0005-0000-0000-000082940000}"/>
    <cellStyle name="Note 3 2 9" xfId="4571" xr:uid="{00000000-0005-0000-0000-000083940000}"/>
    <cellStyle name="Note 3 2 9 2" xfId="9528" xr:uid="{00000000-0005-0000-0000-000084940000}"/>
    <cellStyle name="Note 3 2 9 2 2" xfId="19442" xr:uid="{00000000-0005-0000-0000-000085940000}"/>
    <cellStyle name="Note 3 2 9 2 2 2" xfId="39274" xr:uid="{00000000-0005-0000-0000-000086940000}"/>
    <cellStyle name="Note 3 2 9 2 3" xfId="29360" xr:uid="{00000000-0005-0000-0000-000087940000}"/>
    <cellStyle name="Note 3 2 9 3" xfId="14485" xr:uid="{00000000-0005-0000-0000-000088940000}"/>
    <cellStyle name="Note 3 2 9 3 2" xfId="34317" xr:uid="{00000000-0005-0000-0000-000089940000}"/>
    <cellStyle name="Note 3 2 9 4" xfId="24403" xr:uid="{00000000-0005-0000-0000-00008A940000}"/>
    <cellStyle name="Note 3 3" xfId="221" xr:uid="{00000000-0005-0000-0000-00008B940000}"/>
    <cellStyle name="Note 3 3 10" xfId="10159" xr:uid="{00000000-0005-0000-0000-00008C940000}"/>
    <cellStyle name="Note 3 3 10 2" xfId="29991" xr:uid="{00000000-0005-0000-0000-00008D940000}"/>
    <cellStyle name="Note 3 3 11" xfId="20077" xr:uid="{00000000-0005-0000-0000-00008E940000}"/>
    <cellStyle name="Note 3 3 2" xfId="503" xr:uid="{00000000-0005-0000-0000-00008F940000}"/>
    <cellStyle name="Note 3 3 2 10" xfId="20356" xr:uid="{00000000-0005-0000-0000-000090940000}"/>
    <cellStyle name="Note 3 3 2 2" xfId="1755" xr:uid="{00000000-0005-0000-0000-000091940000}"/>
    <cellStyle name="Note 3 3 2 2 2" xfId="3768" xr:uid="{00000000-0005-0000-0000-000092940000}"/>
    <cellStyle name="Note 3 3 2 2 2 2" xfId="8725" xr:uid="{00000000-0005-0000-0000-000093940000}"/>
    <cellStyle name="Note 3 3 2 2 2 2 2" xfId="18639" xr:uid="{00000000-0005-0000-0000-000094940000}"/>
    <cellStyle name="Note 3 3 2 2 2 2 2 2" xfId="38471" xr:uid="{00000000-0005-0000-0000-000095940000}"/>
    <cellStyle name="Note 3 3 2 2 2 2 3" xfId="28557" xr:uid="{00000000-0005-0000-0000-000096940000}"/>
    <cellStyle name="Note 3 3 2 2 2 3" xfId="13682" xr:uid="{00000000-0005-0000-0000-000097940000}"/>
    <cellStyle name="Note 3 3 2 2 2 3 2" xfId="33514" xr:uid="{00000000-0005-0000-0000-000098940000}"/>
    <cellStyle name="Note 3 3 2 2 2 4" xfId="23600" xr:uid="{00000000-0005-0000-0000-000099940000}"/>
    <cellStyle name="Note 3 3 2 2 3" xfId="6723" xr:uid="{00000000-0005-0000-0000-00009A940000}"/>
    <cellStyle name="Note 3 3 2 2 3 2" xfId="16637" xr:uid="{00000000-0005-0000-0000-00009B940000}"/>
    <cellStyle name="Note 3 3 2 2 3 2 2" xfId="36469" xr:uid="{00000000-0005-0000-0000-00009C940000}"/>
    <cellStyle name="Note 3 3 2 2 3 3" xfId="26555" xr:uid="{00000000-0005-0000-0000-00009D940000}"/>
    <cellStyle name="Note 3 3 2 2 4" xfId="11680" xr:uid="{00000000-0005-0000-0000-00009E940000}"/>
    <cellStyle name="Note 3 3 2 2 4 2" xfId="31512" xr:uid="{00000000-0005-0000-0000-00009F940000}"/>
    <cellStyle name="Note 3 3 2 2 5" xfId="21598" xr:uid="{00000000-0005-0000-0000-0000A0940000}"/>
    <cellStyle name="Note 3 3 2 3" xfId="3085" xr:uid="{00000000-0005-0000-0000-0000A1940000}"/>
    <cellStyle name="Note 3 3 2 3 2" xfId="8042" xr:uid="{00000000-0005-0000-0000-0000A2940000}"/>
    <cellStyle name="Note 3 3 2 3 2 2" xfId="17956" xr:uid="{00000000-0005-0000-0000-0000A3940000}"/>
    <cellStyle name="Note 3 3 2 3 2 2 2" xfId="37788" xr:uid="{00000000-0005-0000-0000-0000A4940000}"/>
    <cellStyle name="Note 3 3 2 3 2 3" xfId="27874" xr:uid="{00000000-0005-0000-0000-0000A5940000}"/>
    <cellStyle name="Note 3 3 2 3 3" xfId="12999" xr:uid="{00000000-0005-0000-0000-0000A6940000}"/>
    <cellStyle name="Note 3 3 2 3 3 2" xfId="32831" xr:uid="{00000000-0005-0000-0000-0000A7940000}"/>
    <cellStyle name="Note 3 3 2 3 4" xfId="22917" xr:uid="{00000000-0005-0000-0000-0000A8940000}"/>
    <cellStyle name="Note 3 3 2 4" xfId="2478" xr:uid="{00000000-0005-0000-0000-0000A9940000}"/>
    <cellStyle name="Note 3 3 2 4 2" xfId="7445" xr:uid="{00000000-0005-0000-0000-0000AA940000}"/>
    <cellStyle name="Note 3 3 2 4 2 2" xfId="17359" xr:uid="{00000000-0005-0000-0000-0000AB940000}"/>
    <cellStyle name="Note 3 3 2 4 2 2 2" xfId="37191" xr:uid="{00000000-0005-0000-0000-0000AC940000}"/>
    <cellStyle name="Note 3 3 2 4 2 3" xfId="27277" xr:uid="{00000000-0005-0000-0000-0000AD940000}"/>
    <cellStyle name="Note 3 3 2 4 3" xfId="12402" xr:uid="{00000000-0005-0000-0000-0000AE940000}"/>
    <cellStyle name="Note 3 3 2 4 3 2" xfId="32234" xr:uid="{00000000-0005-0000-0000-0000AF940000}"/>
    <cellStyle name="Note 3 3 2 4 4" xfId="22320" xr:uid="{00000000-0005-0000-0000-0000B0940000}"/>
    <cellStyle name="Note 3 3 2 5" xfId="1064" xr:uid="{00000000-0005-0000-0000-0000B1940000}"/>
    <cellStyle name="Note 3 3 2 5 2" xfId="6040" xr:uid="{00000000-0005-0000-0000-0000B2940000}"/>
    <cellStyle name="Note 3 3 2 5 2 2" xfId="15954" xr:uid="{00000000-0005-0000-0000-0000B3940000}"/>
    <cellStyle name="Note 3 3 2 5 2 2 2" xfId="35786" xr:uid="{00000000-0005-0000-0000-0000B4940000}"/>
    <cellStyle name="Note 3 3 2 5 2 3" xfId="25872" xr:uid="{00000000-0005-0000-0000-0000B5940000}"/>
    <cellStyle name="Note 3 3 2 5 3" xfId="10997" xr:uid="{00000000-0005-0000-0000-0000B6940000}"/>
    <cellStyle name="Note 3 3 2 5 3 2" xfId="30829" xr:uid="{00000000-0005-0000-0000-0000B7940000}"/>
    <cellStyle name="Note 3 3 2 5 4" xfId="20915" xr:uid="{00000000-0005-0000-0000-0000B8940000}"/>
    <cellStyle name="Note 3 3 2 6" xfId="4365" xr:uid="{00000000-0005-0000-0000-0000B9940000}"/>
    <cellStyle name="Note 3 3 2 6 2" xfId="9322" xr:uid="{00000000-0005-0000-0000-0000BA940000}"/>
    <cellStyle name="Note 3 3 2 6 2 2" xfId="19236" xr:uid="{00000000-0005-0000-0000-0000BB940000}"/>
    <cellStyle name="Note 3 3 2 6 2 2 2" xfId="39068" xr:uid="{00000000-0005-0000-0000-0000BC940000}"/>
    <cellStyle name="Note 3 3 2 6 2 3" xfId="29154" xr:uid="{00000000-0005-0000-0000-0000BD940000}"/>
    <cellStyle name="Note 3 3 2 6 3" xfId="14279" xr:uid="{00000000-0005-0000-0000-0000BE940000}"/>
    <cellStyle name="Note 3 3 2 6 3 2" xfId="34111" xr:uid="{00000000-0005-0000-0000-0000BF940000}"/>
    <cellStyle name="Note 3 3 2 6 4" xfId="24197" xr:uid="{00000000-0005-0000-0000-0000C0940000}"/>
    <cellStyle name="Note 3 3 2 7" xfId="4923" xr:uid="{00000000-0005-0000-0000-0000C1940000}"/>
    <cellStyle name="Note 3 3 2 7 2" xfId="9880" xr:uid="{00000000-0005-0000-0000-0000C2940000}"/>
    <cellStyle name="Note 3 3 2 7 2 2" xfId="19794" xr:uid="{00000000-0005-0000-0000-0000C3940000}"/>
    <cellStyle name="Note 3 3 2 7 2 2 2" xfId="39626" xr:uid="{00000000-0005-0000-0000-0000C4940000}"/>
    <cellStyle name="Note 3 3 2 7 2 3" xfId="29712" xr:uid="{00000000-0005-0000-0000-0000C5940000}"/>
    <cellStyle name="Note 3 3 2 7 3" xfId="14837" xr:uid="{00000000-0005-0000-0000-0000C6940000}"/>
    <cellStyle name="Note 3 3 2 7 3 2" xfId="34669" xr:uid="{00000000-0005-0000-0000-0000C7940000}"/>
    <cellStyle name="Note 3 3 2 7 4" xfId="24755" xr:uid="{00000000-0005-0000-0000-0000C8940000}"/>
    <cellStyle name="Note 3 3 2 8" xfId="5481" xr:uid="{00000000-0005-0000-0000-0000C9940000}"/>
    <cellStyle name="Note 3 3 2 8 2" xfId="15395" xr:uid="{00000000-0005-0000-0000-0000CA940000}"/>
    <cellStyle name="Note 3 3 2 8 2 2" xfId="35227" xr:uid="{00000000-0005-0000-0000-0000CB940000}"/>
    <cellStyle name="Note 3 3 2 8 3" xfId="25313" xr:uid="{00000000-0005-0000-0000-0000CC940000}"/>
    <cellStyle name="Note 3 3 2 9" xfId="10438" xr:uid="{00000000-0005-0000-0000-0000CD940000}"/>
    <cellStyle name="Note 3 3 2 9 2" xfId="30270" xr:uid="{00000000-0005-0000-0000-0000CE940000}"/>
    <cellStyle name="Note 3 3 3" xfId="1396" xr:uid="{00000000-0005-0000-0000-0000CF940000}"/>
    <cellStyle name="Note 3 3 3 2" xfId="3409" xr:uid="{00000000-0005-0000-0000-0000D0940000}"/>
    <cellStyle name="Note 3 3 3 2 2" xfId="8366" xr:uid="{00000000-0005-0000-0000-0000D1940000}"/>
    <cellStyle name="Note 3 3 3 2 2 2" xfId="18280" xr:uid="{00000000-0005-0000-0000-0000D2940000}"/>
    <cellStyle name="Note 3 3 3 2 2 2 2" xfId="38112" xr:uid="{00000000-0005-0000-0000-0000D3940000}"/>
    <cellStyle name="Note 3 3 3 2 2 3" xfId="28198" xr:uid="{00000000-0005-0000-0000-0000D4940000}"/>
    <cellStyle name="Note 3 3 3 2 3" xfId="13323" xr:uid="{00000000-0005-0000-0000-0000D5940000}"/>
    <cellStyle name="Note 3 3 3 2 3 2" xfId="33155" xr:uid="{00000000-0005-0000-0000-0000D6940000}"/>
    <cellStyle name="Note 3 3 3 2 4" xfId="23241" xr:uid="{00000000-0005-0000-0000-0000D7940000}"/>
    <cellStyle name="Note 3 3 3 3" xfId="6364" xr:uid="{00000000-0005-0000-0000-0000D8940000}"/>
    <cellStyle name="Note 3 3 3 3 2" xfId="16278" xr:uid="{00000000-0005-0000-0000-0000D9940000}"/>
    <cellStyle name="Note 3 3 3 3 2 2" xfId="36110" xr:uid="{00000000-0005-0000-0000-0000DA940000}"/>
    <cellStyle name="Note 3 3 3 3 3" xfId="26196" xr:uid="{00000000-0005-0000-0000-0000DB940000}"/>
    <cellStyle name="Note 3 3 3 4" xfId="11321" xr:uid="{00000000-0005-0000-0000-0000DC940000}"/>
    <cellStyle name="Note 3 3 3 4 2" xfId="31153" xr:uid="{00000000-0005-0000-0000-0000DD940000}"/>
    <cellStyle name="Note 3 3 3 5" xfId="21239" xr:uid="{00000000-0005-0000-0000-0000DE940000}"/>
    <cellStyle name="Note 3 3 4" xfId="2804" xr:uid="{00000000-0005-0000-0000-0000DF940000}"/>
    <cellStyle name="Note 3 3 4 2" xfId="7763" xr:uid="{00000000-0005-0000-0000-0000E0940000}"/>
    <cellStyle name="Note 3 3 4 2 2" xfId="17677" xr:uid="{00000000-0005-0000-0000-0000E1940000}"/>
    <cellStyle name="Note 3 3 4 2 2 2" xfId="37509" xr:uid="{00000000-0005-0000-0000-0000E2940000}"/>
    <cellStyle name="Note 3 3 4 2 3" xfId="27595" xr:uid="{00000000-0005-0000-0000-0000E3940000}"/>
    <cellStyle name="Note 3 3 4 3" xfId="12720" xr:uid="{00000000-0005-0000-0000-0000E4940000}"/>
    <cellStyle name="Note 3 3 4 3 2" xfId="32552" xr:uid="{00000000-0005-0000-0000-0000E5940000}"/>
    <cellStyle name="Note 3 3 4 4" xfId="22638" xr:uid="{00000000-0005-0000-0000-0000E6940000}"/>
    <cellStyle name="Note 3 3 5" xfId="2119" xr:uid="{00000000-0005-0000-0000-0000E7940000}"/>
    <cellStyle name="Note 3 3 5 2" xfId="7086" xr:uid="{00000000-0005-0000-0000-0000E8940000}"/>
    <cellStyle name="Note 3 3 5 2 2" xfId="17000" xr:uid="{00000000-0005-0000-0000-0000E9940000}"/>
    <cellStyle name="Note 3 3 5 2 2 2" xfId="36832" xr:uid="{00000000-0005-0000-0000-0000EA940000}"/>
    <cellStyle name="Note 3 3 5 2 3" xfId="26918" xr:uid="{00000000-0005-0000-0000-0000EB940000}"/>
    <cellStyle name="Note 3 3 5 3" xfId="12043" xr:uid="{00000000-0005-0000-0000-0000EC940000}"/>
    <cellStyle name="Note 3 3 5 3 2" xfId="31875" xr:uid="{00000000-0005-0000-0000-0000ED940000}"/>
    <cellStyle name="Note 3 3 5 4" xfId="21961" xr:uid="{00000000-0005-0000-0000-0000EE940000}"/>
    <cellStyle name="Note 3 3 6" xfId="784" xr:uid="{00000000-0005-0000-0000-0000EF940000}"/>
    <cellStyle name="Note 3 3 6 2" xfId="5761" xr:uid="{00000000-0005-0000-0000-0000F0940000}"/>
    <cellStyle name="Note 3 3 6 2 2" xfId="15675" xr:uid="{00000000-0005-0000-0000-0000F1940000}"/>
    <cellStyle name="Note 3 3 6 2 2 2" xfId="35507" xr:uid="{00000000-0005-0000-0000-0000F2940000}"/>
    <cellStyle name="Note 3 3 6 2 3" xfId="25593" xr:uid="{00000000-0005-0000-0000-0000F3940000}"/>
    <cellStyle name="Note 3 3 6 3" xfId="10718" xr:uid="{00000000-0005-0000-0000-0000F4940000}"/>
    <cellStyle name="Note 3 3 6 3 2" xfId="30550" xr:uid="{00000000-0005-0000-0000-0000F5940000}"/>
    <cellStyle name="Note 3 3 6 4" xfId="20636" xr:uid="{00000000-0005-0000-0000-0000F6940000}"/>
    <cellStyle name="Note 3 3 7" xfId="4086" xr:uid="{00000000-0005-0000-0000-0000F7940000}"/>
    <cellStyle name="Note 3 3 7 2" xfId="9043" xr:uid="{00000000-0005-0000-0000-0000F8940000}"/>
    <cellStyle name="Note 3 3 7 2 2" xfId="18957" xr:uid="{00000000-0005-0000-0000-0000F9940000}"/>
    <cellStyle name="Note 3 3 7 2 2 2" xfId="38789" xr:uid="{00000000-0005-0000-0000-0000FA940000}"/>
    <cellStyle name="Note 3 3 7 2 3" xfId="28875" xr:uid="{00000000-0005-0000-0000-0000FB940000}"/>
    <cellStyle name="Note 3 3 7 3" xfId="14000" xr:uid="{00000000-0005-0000-0000-0000FC940000}"/>
    <cellStyle name="Note 3 3 7 3 2" xfId="33832" xr:uid="{00000000-0005-0000-0000-0000FD940000}"/>
    <cellStyle name="Note 3 3 7 4" xfId="23918" xr:uid="{00000000-0005-0000-0000-0000FE940000}"/>
    <cellStyle name="Note 3 3 8" xfId="4644" xr:uid="{00000000-0005-0000-0000-0000FF940000}"/>
    <cellStyle name="Note 3 3 8 2" xfId="9601" xr:uid="{00000000-0005-0000-0000-000000950000}"/>
    <cellStyle name="Note 3 3 8 2 2" xfId="19515" xr:uid="{00000000-0005-0000-0000-000001950000}"/>
    <cellStyle name="Note 3 3 8 2 2 2" xfId="39347" xr:uid="{00000000-0005-0000-0000-000002950000}"/>
    <cellStyle name="Note 3 3 8 2 3" xfId="29433" xr:uid="{00000000-0005-0000-0000-000003950000}"/>
    <cellStyle name="Note 3 3 8 3" xfId="14558" xr:uid="{00000000-0005-0000-0000-000004950000}"/>
    <cellStyle name="Note 3 3 8 3 2" xfId="34390" xr:uid="{00000000-0005-0000-0000-000005950000}"/>
    <cellStyle name="Note 3 3 8 4" xfId="24476" xr:uid="{00000000-0005-0000-0000-000006950000}"/>
    <cellStyle name="Note 3 3 9" xfId="5202" xr:uid="{00000000-0005-0000-0000-000007950000}"/>
    <cellStyle name="Note 3 3 9 2" xfId="15116" xr:uid="{00000000-0005-0000-0000-000008950000}"/>
    <cellStyle name="Note 3 3 9 2 2" xfId="34948" xr:uid="{00000000-0005-0000-0000-000009950000}"/>
    <cellStyle name="Note 3 3 9 3" xfId="25034" xr:uid="{00000000-0005-0000-0000-00000A950000}"/>
    <cellStyle name="Note 3 4" xfId="364" xr:uid="{00000000-0005-0000-0000-00000B950000}"/>
    <cellStyle name="Note 3 4 10" xfId="20217" xr:uid="{00000000-0005-0000-0000-00000C950000}"/>
    <cellStyle name="Note 3 4 2" xfId="1575" xr:uid="{00000000-0005-0000-0000-00000D950000}"/>
    <cellStyle name="Note 3 4 2 2" xfId="3588" xr:uid="{00000000-0005-0000-0000-00000E950000}"/>
    <cellStyle name="Note 3 4 2 2 2" xfId="8545" xr:uid="{00000000-0005-0000-0000-00000F950000}"/>
    <cellStyle name="Note 3 4 2 2 2 2" xfId="18459" xr:uid="{00000000-0005-0000-0000-000010950000}"/>
    <cellStyle name="Note 3 4 2 2 2 2 2" xfId="38291" xr:uid="{00000000-0005-0000-0000-000011950000}"/>
    <cellStyle name="Note 3 4 2 2 2 3" xfId="28377" xr:uid="{00000000-0005-0000-0000-000012950000}"/>
    <cellStyle name="Note 3 4 2 2 3" xfId="13502" xr:uid="{00000000-0005-0000-0000-000013950000}"/>
    <cellStyle name="Note 3 4 2 2 3 2" xfId="33334" xr:uid="{00000000-0005-0000-0000-000014950000}"/>
    <cellStyle name="Note 3 4 2 2 4" xfId="23420" xr:uid="{00000000-0005-0000-0000-000015950000}"/>
    <cellStyle name="Note 3 4 2 3" xfId="6543" xr:uid="{00000000-0005-0000-0000-000016950000}"/>
    <cellStyle name="Note 3 4 2 3 2" xfId="16457" xr:uid="{00000000-0005-0000-0000-000017950000}"/>
    <cellStyle name="Note 3 4 2 3 2 2" xfId="36289" xr:uid="{00000000-0005-0000-0000-000018950000}"/>
    <cellStyle name="Note 3 4 2 3 3" xfId="26375" xr:uid="{00000000-0005-0000-0000-000019950000}"/>
    <cellStyle name="Note 3 4 2 4" xfId="11500" xr:uid="{00000000-0005-0000-0000-00001A950000}"/>
    <cellStyle name="Note 3 4 2 4 2" xfId="31332" xr:uid="{00000000-0005-0000-0000-00001B950000}"/>
    <cellStyle name="Note 3 4 2 5" xfId="21418" xr:uid="{00000000-0005-0000-0000-00001C950000}"/>
    <cellStyle name="Note 3 4 3" xfId="2946" xr:uid="{00000000-0005-0000-0000-00001D950000}"/>
    <cellStyle name="Note 3 4 3 2" xfId="7903" xr:uid="{00000000-0005-0000-0000-00001E950000}"/>
    <cellStyle name="Note 3 4 3 2 2" xfId="17817" xr:uid="{00000000-0005-0000-0000-00001F950000}"/>
    <cellStyle name="Note 3 4 3 2 2 2" xfId="37649" xr:uid="{00000000-0005-0000-0000-000020950000}"/>
    <cellStyle name="Note 3 4 3 2 3" xfId="27735" xr:uid="{00000000-0005-0000-0000-000021950000}"/>
    <cellStyle name="Note 3 4 3 3" xfId="12860" xr:uid="{00000000-0005-0000-0000-000022950000}"/>
    <cellStyle name="Note 3 4 3 3 2" xfId="32692" xr:uid="{00000000-0005-0000-0000-000023950000}"/>
    <cellStyle name="Note 3 4 3 4" xfId="22778" xr:uid="{00000000-0005-0000-0000-000024950000}"/>
    <cellStyle name="Note 3 4 4" xfId="2298" xr:uid="{00000000-0005-0000-0000-000025950000}"/>
    <cellStyle name="Note 3 4 4 2" xfId="7265" xr:uid="{00000000-0005-0000-0000-000026950000}"/>
    <cellStyle name="Note 3 4 4 2 2" xfId="17179" xr:uid="{00000000-0005-0000-0000-000027950000}"/>
    <cellStyle name="Note 3 4 4 2 2 2" xfId="37011" xr:uid="{00000000-0005-0000-0000-000028950000}"/>
    <cellStyle name="Note 3 4 4 2 3" xfId="27097" xr:uid="{00000000-0005-0000-0000-000029950000}"/>
    <cellStyle name="Note 3 4 4 3" xfId="12222" xr:uid="{00000000-0005-0000-0000-00002A950000}"/>
    <cellStyle name="Note 3 4 4 3 2" xfId="32054" xr:uid="{00000000-0005-0000-0000-00002B950000}"/>
    <cellStyle name="Note 3 4 4 4" xfId="22140" xr:uid="{00000000-0005-0000-0000-00002C950000}"/>
    <cellStyle name="Note 3 4 5" xfId="925" xr:uid="{00000000-0005-0000-0000-00002D950000}"/>
    <cellStyle name="Note 3 4 5 2" xfId="5901" xr:uid="{00000000-0005-0000-0000-00002E950000}"/>
    <cellStyle name="Note 3 4 5 2 2" xfId="15815" xr:uid="{00000000-0005-0000-0000-00002F950000}"/>
    <cellStyle name="Note 3 4 5 2 2 2" xfId="35647" xr:uid="{00000000-0005-0000-0000-000030950000}"/>
    <cellStyle name="Note 3 4 5 2 3" xfId="25733" xr:uid="{00000000-0005-0000-0000-000031950000}"/>
    <cellStyle name="Note 3 4 5 3" xfId="10858" xr:uid="{00000000-0005-0000-0000-000032950000}"/>
    <cellStyle name="Note 3 4 5 3 2" xfId="30690" xr:uid="{00000000-0005-0000-0000-000033950000}"/>
    <cellStyle name="Note 3 4 5 4" xfId="20776" xr:uid="{00000000-0005-0000-0000-000034950000}"/>
    <cellStyle name="Note 3 4 6" xfId="4226" xr:uid="{00000000-0005-0000-0000-000035950000}"/>
    <cellStyle name="Note 3 4 6 2" xfId="9183" xr:uid="{00000000-0005-0000-0000-000036950000}"/>
    <cellStyle name="Note 3 4 6 2 2" xfId="19097" xr:uid="{00000000-0005-0000-0000-000037950000}"/>
    <cellStyle name="Note 3 4 6 2 2 2" xfId="38929" xr:uid="{00000000-0005-0000-0000-000038950000}"/>
    <cellStyle name="Note 3 4 6 2 3" xfId="29015" xr:uid="{00000000-0005-0000-0000-000039950000}"/>
    <cellStyle name="Note 3 4 6 3" xfId="14140" xr:uid="{00000000-0005-0000-0000-00003A950000}"/>
    <cellStyle name="Note 3 4 6 3 2" xfId="33972" xr:uid="{00000000-0005-0000-0000-00003B950000}"/>
    <cellStyle name="Note 3 4 6 4" xfId="24058" xr:uid="{00000000-0005-0000-0000-00003C950000}"/>
    <cellStyle name="Note 3 4 7" xfId="4784" xr:uid="{00000000-0005-0000-0000-00003D950000}"/>
    <cellStyle name="Note 3 4 7 2" xfId="9741" xr:uid="{00000000-0005-0000-0000-00003E950000}"/>
    <cellStyle name="Note 3 4 7 2 2" xfId="19655" xr:uid="{00000000-0005-0000-0000-00003F950000}"/>
    <cellStyle name="Note 3 4 7 2 2 2" xfId="39487" xr:uid="{00000000-0005-0000-0000-000040950000}"/>
    <cellStyle name="Note 3 4 7 2 3" xfId="29573" xr:uid="{00000000-0005-0000-0000-000041950000}"/>
    <cellStyle name="Note 3 4 7 3" xfId="14698" xr:uid="{00000000-0005-0000-0000-000042950000}"/>
    <cellStyle name="Note 3 4 7 3 2" xfId="34530" xr:uid="{00000000-0005-0000-0000-000043950000}"/>
    <cellStyle name="Note 3 4 7 4" xfId="24616" xr:uid="{00000000-0005-0000-0000-000044950000}"/>
    <cellStyle name="Note 3 4 8" xfId="5342" xr:uid="{00000000-0005-0000-0000-000045950000}"/>
    <cellStyle name="Note 3 4 8 2" xfId="15256" xr:uid="{00000000-0005-0000-0000-000046950000}"/>
    <cellStyle name="Note 3 4 8 2 2" xfId="35088" xr:uid="{00000000-0005-0000-0000-000047950000}"/>
    <cellStyle name="Note 3 4 8 3" xfId="25174" xr:uid="{00000000-0005-0000-0000-000048950000}"/>
    <cellStyle name="Note 3 4 9" xfId="10299" xr:uid="{00000000-0005-0000-0000-000049950000}"/>
    <cellStyle name="Note 3 4 9 2" xfId="30131" xr:uid="{00000000-0005-0000-0000-00004A950000}"/>
    <cellStyle name="Note 3 5" xfId="1216" xr:uid="{00000000-0005-0000-0000-00004B950000}"/>
    <cellStyle name="Note 3 5 2" xfId="3229" xr:uid="{00000000-0005-0000-0000-00004C950000}"/>
    <cellStyle name="Note 3 5 2 2" xfId="8186" xr:uid="{00000000-0005-0000-0000-00004D950000}"/>
    <cellStyle name="Note 3 5 2 2 2" xfId="18100" xr:uid="{00000000-0005-0000-0000-00004E950000}"/>
    <cellStyle name="Note 3 5 2 2 2 2" xfId="37932" xr:uid="{00000000-0005-0000-0000-00004F950000}"/>
    <cellStyle name="Note 3 5 2 2 3" xfId="28018" xr:uid="{00000000-0005-0000-0000-000050950000}"/>
    <cellStyle name="Note 3 5 2 3" xfId="13143" xr:uid="{00000000-0005-0000-0000-000051950000}"/>
    <cellStyle name="Note 3 5 2 3 2" xfId="32975" xr:uid="{00000000-0005-0000-0000-000052950000}"/>
    <cellStyle name="Note 3 5 2 4" xfId="23061" xr:uid="{00000000-0005-0000-0000-000053950000}"/>
    <cellStyle name="Note 3 5 3" xfId="6184" xr:uid="{00000000-0005-0000-0000-000054950000}"/>
    <cellStyle name="Note 3 5 3 2" xfId="16098" xr:uid="{00000000-0005-0000-0000-000055950000}"/>
    <cellStyle name="Note 3 5 3 2 2" xfId="35930" xr:uid="{00000000-0005-0000-0000-000056950000}"/>
    <cellStyle name="Note 3 5 3 3" xfId="26016" xr:uid="{00000000-0005-0000-0000-000057950000}"/>
    <cellStyle name="Note 3 5 4" xfId="11141" xr:uid="{00000000-0005-0000-0000-000058950000}"/>
    <cellStyle name="Note 3 5 4 2" xfId="30973" xr:uid="{00000000-0005-0000-0000-000059950000}"/>
    <cellStyle name="Note 3 5 5" xfId="21059" xr:uid="{00000000-0005-0000-0000-00005A950000}"/>
    <cellStyle name="Note 3 6" xfId="2663" xr:uid="{00000000-0005-0000-0000-00005B950000}"/>
    <cellStyle name="Note 3 6 2" xfId="7624" xr:uid="{00000000-0005-0000-0000-00005C950000}"/>
    <cellStyle name="Note 3 6 2 2" xfId="17538" xr:uid="{00000000-0005-0000-0000-00005D950000}"/>
    <cellStyle name="Note 3 6 2 2 2" xfId="37370" xr:uid="{00000000-0005-0000-0000-00005E950000}"/>
    <cellStyle name="Note 3 6 2 3" xfId="27456" xr:uid="{00000000-0005-0000-0000-00005F950000}"/>
    <cellStyle name="Note 3 6 3" xfId="12581" xr:uid="{00000000-0005-0000-0000-000060950000}"/>
    <cellStyle name="Note 3 6 3 2" xfId="32413" xr:uid="{00000000-0005-0000-0000-000061950000}"/>
    <cellStyle name="Note 3 6 4" xfId="22499" xr:uid="{00000000-0005-0000-0000-000062950000}"/>
    <cellStyle name="Note 3 7" xfId="1939" xr:uid="{00000000-0005-0000-0000-000063950000}"/>
    <cellStyle name="Note 3 7 2" xfId="6906" xr:uid="{00000000-0005-0000-0000-000064950000}"/>
    <cellStyle name="Note 3 7 2 2" xfId="16820" xr:uid="{00000000-0005-0000-0000-000065950000}"/>
    <cellStyle name="Note 3 7 2 2 2" xfId="36652" xr:uid="{00000000-0005-0000-0000-000066950000}"/>
    <cellStyle name="Note 3 7 2 3" xfId="26738" xr:uid="{00000000-0005-0000-0000-000067950000}"/>
    <cellStyle name="Note 3 7 3" xfId="11863" xr:uid="{00000000-0005-0000-0000-000068950000}"/>
    <cellStyle name="Note 3 7 3 2" xfId="31695" xr:uid="{00000000-0005-0000-0000-000069950000}"/>
    <cellStyle name="Note 3 7 4" xfId="21781" xr:uid="{00000000-0005-0000-0000-00006A950000}"/>
    <cellStyle name="Note 3 8" xfId="645" xr:uid="{00000000-0005-0000-0000-00006B950000}"/>
    <cellStyle name="Note 3 8 2" xfId="5622" xr:uid="{00000000-0005-0000-0000-00006C950000}"/>
    <cellStyle name="Note 3 8 2 2" xfId="15536" xr:uid="{00000000-0005-0000-0000-00006D950000}"/>
    <cellStyle name="Note 3 8 2 2 2" xfId="35368" xr:uid="{00000000-0005-0000-0000-00006E950000}"/>
    <cellStyle name="Note 3 8 2 3" xfId="25454" xr:uid="{00000000-0005-0000-0000-00006F950000}"/>
    <cellStyle name="Note 3 8 3" xfId="10579" xr:uid="{00000000-0005-0000-0000-000070950000}"/>
    <cellStyle name="Note 3 8 3 2" xfId="30411" xr:uid="{00000000-0005-0000-0000-000071950000}"/>
    <cellStyle name="Note 3 8 4" xfId="20497" xr:uid="{00000000-0005-0000-0000-000072950000}"/>
    <cellStyle name="Note 3 9" xfId="3947" xr:uid="{00000000-0005-0000-0000-000073950000}"/>
    <cellStyle name="Note 3 9 2" xfId="8904" xr:uid="{00000000-0005-0000-0000-000074950000}"/>
    <cellStyle name="Note 3 9 2 2" xfId="18818" xr:uid="{00000000-0005-0000-0000-000075950000}"/>
    <cellStyle name="Note 3 9 2 2 2" xfId="38650" xr:uid="{00000000-0005-0000-0000-000076950000}"/>
    <cellStyle name="Note 3 9 2 3" xfId="28736" xr:uid="{00000000-0005-0000-0000-000077950000}"/>
    <cellStyle name="Note 3 9 3" xfId="13861" xr:uid="{00000000-0005-0000-0000-000078950000}"/>
    <cellStyle name="Note 3 9 3 2" xfId="33693" xr:uid="{00000000-0005-0000-0000-000079950000}"/>
    <cellStyle name="Note 3 9 4" xfId="23779" xr:uid="{00000000-0005-0000-0000-00007A950000}"/>
    <cellStyle name="Note 4" xfId="92" xr:uid="{00000000-0005-0000-0000-00007B950000}"/>
    <cellStyle name="Note 4 10" xfId="4518" xr:uid="{00000000-0005-0000-0000-00007C950000}"/>
    <cellStyle name="Note 4 10 2" xfId="9475" xr:uid="{00000000-0005-0000-0000-00007D950000}"/>
    <cellStyle name="Note 4 10 2 2" xfId="19389" xr:uid="{00000000-0005-0000-0000-00007E950000}"/>
    <cellStyle name="Note 4 10 2 2 2" xfId="39221" xr:uid="{00000000-0005-0000-0000-00007F950000}"/>
    <cellStyle name="Note 4 10 2 3" xfId="29307" xr:uid="{00000000-0005-0000-0000-000080950000}"/>
    <cellStyle name="Note 4 10 3" xfId="14432" xr:uid="{00000000-0005-0000-0000-000081950000}"/>
    <cellStyle name="Note 4 10 3 2" xfId="34264" xr:uid="{00000000-0005-0000-0000-000082950000}"/>
    <cellStyle name="Note 4 10 4" xfId="24350" xr:uid="{00000000-0005-0000-0000-000083950000}"/>
    <cellStyle name="Note 4 11" xfId="5076" xr:uid="{00000000-0005-0000-0000-000084950000}"/>
    <cellStyle name="Note 4 11 2" xfId="14990" xr:uid="{00000000-0005-0000-0000-000085950000}"/>
    <cellStyle name="Note 4 11 2 2" xfId="34822" xr:uid="{00000000-0005-0000-0000-000086950000}"/>
    <cellStyle name="Note 4 11 3" xfId="24908" xr:uid="{00000000-0005-0000-0000-000087950000}"/>
    <cellStyle name="Note 4 12" xfId="10033" xr:uid="{00000000-0005-0000-0000-000088950000}"/>
    <cellStyle name="Note 4 12 2" xfId="29865" xr:uid="{00000000-0005-0000-0000-000089950000}"/>
    <cellStyle name="Note 4 13" xfId="19951" xr:uid="{00000000-0005-0000-0000-00008A950000}"/>
    <cellStyle name="Note 4 2" xfId="160" xr:uid="{00000000-0005-0000-0000-00008B950000}"/>
    <cellStyle name="Note 4 2 10" xfId="5142" xr:uid="{00000000-0005-0000-0000-00008C950000}"/>
    <cellStyle name="Note 4 2 10 2" xfId="15056" xr:uid="{00000000-0005-0000-0000-00008D950000}"/>
    <cellStyle name="Note 4 2 10 2 2" xfId="34888" xr:uid="{00000000-0005-0000-0000-00008E950000}"/>
    <cellStyle name="Note 4 2 10 3" xfId="24974" xr:uid="{00000000-0005-0000-0000-00008F950000}"/>
    <cellStyle name="Note 4 2 11" xfId="10099" xr:uid="{00000000-0005-0000-0000-000090950000}"/>
    <cellStyle name="Note 4 2 11 2" xfId="29931" xr:uid="{00000000-0005-0000-0000-000091950000}"/>
    <cellStyle name="Note 4 2 12" xfId="20017" xr:uid="{00000000-0005-0000-0000-000092950000}"/>
    <cellStyle name="Note 4 2 2" xfId="300" xr:uid="{00000000-0005-0000-0000-000093950000}"/>
    <cellStyle name="Note 4 2 2 10" xfId="10238" xr:uid="{00000000-0005-0000-0000-000094950000}"/>
    <cellStyle name="Note 4 2 2 10 2" xfId="30070" xr:uid="{00000000-0005-0000-0000-000095950000}"/>
    <cellStyle name="Note 4 2 2 11" xfId="20156" xr:uid="{00000000-0005-0000-0000-000096950000}"/>
    <cellStyle name="Note 4 2 2 2" xfId="582" xr:uid="{00000000-0005-0000-0000-000097950000}"/>
    <cellStyle name="Note 4 2 2 2 10" xfId="20435" xr:uid="{00000000-0005-0000-0000-000098950000}"/>
    <cellStyle name="Note 4 2 2 2 2" xfId="1875" xr:uid="{00000000-0005-0000-0000-000099950000}"/>
    <cellStyle name="Note 4 2 2 2 2 2" xfId="3888" xr:uid="{00000000-0005-0000-0000-00009A950000}"/>
    <cellStyle name="Note 4 2 2 2 2 2 2" xfId="8845" xr:uid="{00000000-0005-0000-0000-00009B950000}"/>
    <cellStyle name="Note 4 2 2 2 2 2 2 2" xfId="18759" xr:uid="{00000000-0005-0000-0000-00009C950000}"/>
    <cellStyle name="Note 4 2 2 2 2 2 2 2 2" xfId="38591" xr:uid="{00000000-0005-0000-0000-00009D950000}"/>
    <cellStyle name="Note 4 2 2 2 2 2 2 3" xfId="28677" xr:uid="{00000000-0005-0000-0000-00009E950000}"/>
    <cellStyle name="Note 4 2 2 2 2 2 3" xfId="13802" xr:uid="{00000000-0005-0000-0000-00009F950000}"/>
    <cellStyle name="Note 4 2 2 2 2 2 3 2" xfId="33634" xr:uid="{00000000-0005-0000-0000-0000A0950000}"/>
    <cellStyle name="Note 4 2 2 2 2 2 4" xfId="23720" xr:uid="{00000000-0005-0000-0000-0000A1950000}"/>
    <cellStyle name="Note 4 2 2 2 2 3" xfId="6843" xr:uid="{00000000-0005-0000-0000-0000A2950000}"/>
    <cellStyle name="Note 4 2 2 2 2 3 2" xfId="16757" xr:uid="{00000000-0005-0000-0000-0000A3950000}"/>
    <cellStyle name="Note 4 2 2 2 2 3 2 2" xfId="36589" xr:uid="{00000000-0005-0000-0000-0000A4950000}"/>
    <cellStyle name="Note 4 2 2 2 2 3 3" xfId="26675" xr:uid="{00000000-0005-0000-0000-0000A5950000}"/>
    <cellStyle name="Note 4 2 2 2 2 4" xfId="11800" xr:uid="{00000000-0005-0000-0000-0000A6950000}"/>
    <cellStyle name="Note 4 2 2 2 2 4 2" xfId="31632" xr:uid="{00000000-0005-0000-0000-0000A7950000}"/>
    <cellStyle name="Note 4 2 2 2 2 5" xfId="21718" xr:uid="{00000000-0005-0000-0000-0000A8950000}"/>
    <cellStyle name="Note 4 2 2 2 3" xfId="3164" xr:uid="{00000000-0005-0000-0000-0000A9950000}"/>
    <cellStyle name="Note 4 2 2 2 3 2" xfId="8121" xr:uid="{00000000-0005-0000-0000-0000AA950000}"/>
    <cellStyle name="Note 4 2 2 2 3 2 2" xfId="18035" xr:uid="{00000000-0005-0000-0000-0000AB950000}"/>
    <cellStyle name="Note 4 2 2 2 3 2 2 2" xfId="37867" xr:uid="{00000000-0005-0000-0000-0000AC950000}"/>
    <cellStyle name="Note 4 2 2 2 3 2 3" xfId="27953" xr:uid="{00000000-0005-0000-0000-0000AD950000}"/>
    <cellStyle name="Note 4 2 2 2 3 3" xfId="13078" xr:uid="{00000000-0005-0000-0000-0000AE950000}"/>
    <cellStyle name="Note 4 2 2 2 3 3 2" xfId="32910" xr:uid="{00000000-0005-0000-0000-0000AF950000}"/>
    <cellStyle name="Note 4 2 2 2 3 4" xfId="22996" xr:uid="{00000000-0005-0000-0000-0000B0950000}"/>
    <cellStyle name="Note 4 2 2 2 4" xfId="2598" xr:uid="{00000000-0005-0000-0000-0000B1950000}"/>
    <cellStyle name="Note 4 2 2 2 4 2" xfId="7565" xr:uid="{00000000-0005-0000-0000-0000B2950000}"/>
    <cellStyle name="Note 4 2 2 2 4 2 2" xfId="17479" xr:uid="{00000000-0005-0000-0000-0000B3950000}"/>
    <cellStyle name="Note 4 2 2 2 4 2 2 2" xfId="37311" xr:uid="{00000000-0005-0000-0000-0000B4950000}"/>
    <cellStyle name="Note 4 2 2 2 4 2 3" xfId="27397" xr:uid="{00000000-0005-0000-0000-0000B5950000}"/>
    <cellStyle name="Note 4 2 2 2 4 3" xfId="12522" xr:uid="{00000000-0005-0000-0000-0000B6950000}"/>
    <cellStyle name="Note 4 2 2 2 4 3 2" xfId="32354" xr:uid="{00000000-0005-0000-0000-0000B7950000}"/>
    <cellStyle name="Note 4 2 2 2 4 4" xfId="22440" xr:uid="{00000000-0005-0000-0000-0000B8950000}"/>
    <cellStyle name="Note 4 2 2 2 5" xfId="1143" xr:uid="{00000000-0005-0000-0000-0000B9950000}"/>
    <cellStyle name="Note 4 2 2 2 5 2" xfId="6119" xr:uid="{00000000-0005-0000-0000-0000BA950000}"/>
    <cellStyle name="Note 4 2 2 2 5 2 2" xfId="16033" xr:uid="{00000000-0005-0000-0000-0000BB950000}"/>
    <cellStyle name="Note 4 2 2 2 5 2 2 2" xfId="35865" xr:uid="{00000000-0005-0000-0000-0000BC950000}"/>
    <cellStyle name="Note 4 2 2 2 5 2 3" xfId="25951" xr:uid="{00000000-0005-0000-0000-0000BD950000}"/>
    <cellStyle name="Note 4 2 2 2 5 3" xfId="11076" xr:uid="{00000000-0005-0000-0000-0000BE950000}"/>
    <cellStyle name="Note 4 2 2 2 5 3 2" xfId="30908" xr:uid="{00000000-0005-0000-0000-0000BF950000}"/>
    <cellStyle name="Note 4 2 2 2 5 4" xfId="20994" xr:uid="{00000000-0005-0000-0000-0000C0950000}"/>
    <cellStyle name="Note 4 2 2 2 6" xfId="4444" xr:uid="{00000000-0005-0000-0000-0000C1950000}"/>
    <cellStyle name="Note 4 2 2 2 6 2" xfId="9401" xr:uid="{00000000-0005-0000-0000-0000C2950000}"/>
    <cellStyle name="Note 4 2 2 2 6 2 2" xfId="19315" xr:uid="{00000000-0005-0000-0000-0000C3950000}"/>
    <cellStyle name="Note 4 2 2 2 6 2 2 2" xfId="39147" xr:uid="{00000000-0005-0000-0000-0000C4950000}"/>
    <cellStyle name="Note 4 2 2 2 6 2 3" xfId="29233" xr:uid="{00000000-0005-0000-0000-0000C5950000}"/>
    <cellStyle name="Note 4 2 2 2 6 3" xfId="14358" xr:uid="{00000000-0005-0000-0000-0000C6950000}"/>
    <cellStyle name="Note 4 2 2 2 6 3 2" xfId="34190" xr:uid="{00000000-0005-0000-0000-0000C7950000}"/>
    <cellStyle name="Note 4 2 2 2 6 4" xfId="24276" xr:uid="{00000000-0005-0000-0000-0000C8950000}"/>
    <cellStyle name="Note 4 2 2 2 7" xfId="5002" xr:uid="{00000000-0005-0000-0000-0000C9950000}"/>
    <cellStyle name="Note 4 2 2 2 7 2" xfId="9959" xr:uid="{00000000-0005-0000-0000-0000CA950000}"/>
    <cellStyle name="Note 4 2 2 2 7 2 2" xfId="19873" xr:uid="{00000000-0005-0000-0000-0000CB950000}"/>
    <cellStyle name="Note 4 2 2 2 7 2 2 2" xfId="39705" xr:uid="{00000000-0005-0000-0000-0000CC950000}"/>
    <cellStyle name="Note 4 2 2 2 7 2 3" xfId="29791" xr:uid="{00000000-0005-0000-0000-0000CD950000}"/>
    <cellStyle name="Note 4 2 2 2 7 3" xfId="14916" xr:uid="{00000000-0005-0000-0000-0000CE950000}"/>
    <cellStyle name="Note 4 2 2 2 7 3 2" xfId="34748" xr:uid="{00000000-0005-0000-0000-0000CF950000}"/>
    <cellStyle name="Note 4 2 2 2 7 4" xfId="24834" xr:uid="{00000000-0005-0000-0000-0000D0950000}"/>
    <cellStyle name="Note 4 2 2 2 8" xfId="5560" xr:uid="{00000000-0005-0000-0000-0000D1950000}"/>
    <cellStyle name="Note 4 2 2 2 8 2" xfId="15474" xr:uid="{00000000-0005-0000-0000-0000D2950000}"/>
    <cellStyle name="Note 4 2 2 2 8 2 2" xfId="35306" xr:uid="{00000000-0005-0000-0000-0000D3950000}"/>
    <cellStyle name="Note 4 2 2 2 8 3" xfId="25392" xr:uid="{00000000-0005-0000-0000-0000D4950000}"/>
    <cellStyle name="Note 4 2 2 2 9" xfId="10517" xr:uid="{00000000-0005-0000-0000-0000D5950000}"/>
    <cellStyle name="Note 4 2 2 2 9 2" xfId="30349" xr:uid="{00000000-0005-0000-0000-0000D6950000}"/>
    <cellStyle name="Note 4 2 2 3" xfId="1516" xr:uid="{00000000-0005-0000-0000-0000D7950000}"/>
    <cellStyle name="Note 4 2 2 3 2" xfId="3529" xr:uid="{00000000-0005-0000-0000-0000D8950000}"/>
    <cellStyle name="Note 4 2 2 3 2 2" xfId="8486" xr:uid="{00000000-0005-0000-0000-0000D9950000}"/>
    <cellStyle name="Note 4 2 2 3 2 2 2" xfId="18400" xr:uid="{00000000-0005-0000-0000-0000DA950000}"/>
    <cellStyle name="Note 4 2 2 3 2 2 2 2" xfId="38232" xr:uid="{00000000-0005-0000-0000-0000DB950000}"/>
    <cellStyle name="Note 4 2 2 3 2 2 3" xfId="28318" xr:uid="{00000000-0005-0000-0000-0000DC950000}"/>
    <cellStyle name="Note 4 2 2 3 2 3" xfId="13443" xr:uid="{00000000-0005-0000-0000-0000DD950000}"/>
    <cellStyle name="Note 4 2 2 3 2 3 2" xfId="33275" xr:uid="{00000000-0005-0000-0000-0000DE950000}"/>
    <cellStyle name="Note 4 2 2 3 2 4" xfId="23361" xr:uid="{00000000-0005-0000-0000-0000DF950000}"/>
    <cellStyle name="Note 4 2 2 3 3" xfId="6484" xr:uid="{00000000-0005-0000-0000-0000E0950000}"/>
    <cellStyle name="Note 4 2 2 3 3 2" xfId="16398" xr:uid="{00000000-0005-0000-0000-0000E1950000}"/>
    <cellStyle name="Note 4 2 2 3 3 2 2" xfId="36230" xr:uid="{00000000-0005-0000-0000-0000E2950000}"/>
    <cellStyle name="Note 4 2 2 3 3 3" xfId="26316" xr:uid="{00000000-0005-0000-0000-0000E3950000}"/>
    <cellStyle name="Note 4 2 2 3 4" xfId="11441" xr:uid="{00000000-0005-0000-0000-0000E4950000}"/>
    <cellStyle name="Note 4 2 2 3 4 2" xfId="31273" xr:uid="{00000000-0005-0000-0000-0000E5950000}"/>
    <cellStyle name="Note 4 2 2 3 5" xfId="21359" xr:uid="{00000000-0005-0000-0000-0000E6950000}"/>
    <cellStyle name="Note 4 2 2 4" xfId="2883" xr:uid="{00000000-0005-0000-0000-0000E7950000}"/>
    <cellStyle name="Note 4 2 2 4 2" xfId="7842" xr:uid="{00000000-0005-0000-0000-0000E8950000}"/>
    <cellStyle name="Note 4 2 2 4 2 2" xfId="17756" xr:uid="{00000000-0005-0000-0000-0000E9950000}"/>
    <cellStyle name="Note 4 2 2 4 2 2 2" xfId="37588" xr:uid="{00000000-0005-0000-0000-0000EA950000}"/>
    <cellStyle name="Note 4 2 2 4 2 3" xfId="27674" xr:uid="{00000000-0005-0000-0000-0000EB950000}"/>
    <cellStyle name="Note 4 2 2 4 3" xfId="12799" xr:uid="{00000000-0005-0000-0000-0000EC950000}"/>
    <cellStyle name="Note 4 2 2 4 3 2" xfId="32631" xr:uid="{00000000-0005-0000-0000-0000ED950000}"/>
    <cellStyle name="Note 4 2 2 4 4" xfId="22717" xr:uid="{00000000-0005-0000-0000-0000EE950000}"/>
    <cellStyle name="Note 4 2 2 5" xfId="2239" xr:uid="{00000000-0005-0000-0000-0000EF950000}"/>
    <cellStyle name="Note 4 2 2 5 2" xfId="7206" xr:uid="{00000000-0005-0000-0000-0000F0950000}"/>
    <cellStyle name="Note 4 2 2 5 2 2" xfId="17120" xr:uid="{00000000-0005-0000-0000-0000F1950000}"/>
    <cellStyle name="Note 4 2 2 5 2 2 2" xfId="36952" xr:uid="{00000000-0005-0000-0000-0000F2950000}"/>
    <cellStyle name="Note 4 2 2 5 2 3" xfId="27038" xr:uid="{00000000-0005-0000-0000-0000F3950000}"/>
    <cellStyle name="Note 4 2 2 5 3" xfId="12163" xr:uid="{00000000-0005-0000-0000-0000F4950000}"/>
    <cellStyle name="Note 4 2 2 5 3 2" xfId="31995" xr:uid="{00000000-0005-0000-0000-0000F5950000}"/>
    <cellStyle name="Note 4 2 2 5 4" xfId="22081" xr:uid="{00000000-0005-0000-0000-0000F6950000}"/>
    <cellStyle name="Note 4 2 2 6" xfId="863" xr:uid="{00000000-0005-0000-0000-0000F7950000}"/>
    <cellStyle name="Note 4 2 2 6 2" xfId="5840" xr:uid="{00000000-0005-0000-0000-0000F8950000}"/>
    <cellStyle name="Note 4 2 2 6 2 2" xfId="15754" xr:uid="{00000000-0005-0000-0000-0000F9950000}"/>
    <cellStyle name="Note 4 2 2 6 2 2 2" xfId="35586" xr:uid="{00000000-0005-0000-0000-0000FA950000}"/>
    <cellStyle name="Note 4 2 2 6 2 3" xfId="25672" xr:uid="{00000000-0005-0000-0000-0000FB950000}"/>
    <cellStyle name="Note 4 2 2 6 3" xfId="10797" xr:uid="{00000000-0005-0000-0000-0000FC950000}"/>
    <cellStyle name="Note 4 2 2 6 3 2" xfId="30629" xr:uid="{00000000-0005-0000-0000-0000FD950000}"/>
    <cellStyle name="Note 4 2 2 6 4" xfId="20715" xr:uid="{00000000-0005-0000-0000-0000FE950000}"/>
    <cellStyle name="Note 4 2 2 7" xfId="4165" xr:uid="{00000000-0005-0000-0000-0000FF950000}"/>
    <cellStyle name="Note 4 2 2 7 2" xfId="9122" xr:uid="{00000000-0005-0000-0000-000000960000}"/>
    <cellStyle name="Note 4 2 2 7 2 2" xfId="19036" xr:uid="{00000000-0005-0000-0000-000001960000}"/>
    <cellStyle name="Note 4 2 2 7 2 2 2" xfId="38868" xr:uid="{00000000-0005-0000-0000-000002960000}"/>
    <cellStyle name="Note 4 2 2 7 2 3" xfId="28954" xr:uid="{00000000-0005-0000-0000-000003960000}"/>
    <cellStyle name="Note 4 2 2 7 3" xfId="14079" xr:uid="{00000000-0005-0000-0000-000004960000}"/>
    <cellStyle name="Note 4 2 2 7 3 2" xfId="33911" xr:uid="{00000000-0005-0000-0000-000005960000}"/>
    <cellStyle name="Note 4 2 2 7 4" xfId="23997" xr:uid="{00000000-0005-0000-0000-000006960000}"/>
    <cellStyle name="Note 4 2 2 8" xfId="4723" xr:uid="{00000000-0005-0000-0000-000007960000}"/>
    <cellStyle name="Note 4 2 2 8 2" xfId="9680" xr:uid="{00000000-0005-0000-0000-000008960000}"/>
    <cellStyle name="Note 4 2 2 8 2 2" xfId="19594" xr:uid="{00000000-0005-0000-0000-000009960000}"/>
    <cellStyle name="Note 4 2 2 8 2 2 2" xfId="39426" xr:uid="{00000000-0005-0000-0000-00000A960000}"/>
    <cellStyle name="Note 4 2 2 8 2 3" xfId="29512" xr:uid="{00000000-0005-0000-0000-00000B960000}"/>
    <cellStyle name="Note 4 2 2 8 3" xfId="14637" xr:uid="{00000000-0005-0000-0000-00000C960000}"/>
    <cellStyle name="Note 4 2 2 8 3 2" xfId="34469" xr:uid="{00000000-0005-0000-0000-00000D960000}"/>
    <cellStyle name="Note 4 2 2 8 4" xfId="24555" xr:uid="{00000000-0005-0000-0000-00000E960000}"/>
    <cellStyle name="Note 4 2 2 9" xfId="5281" xr:uid="{00000000-0005-0000-0000-00000F960000}"/>
    <cellStyle name="Note 4 2 2 9 2" xfId="15195" xr:uid="{00000000-0005-0000-0000-000010960000}"/>
    <cellStyle name="Note 4 2 2 9 2 2" xfId="35027" xr:uid="{00000000-0005-0000-0000-000011960000}"/>
    <cellStyle name="Note 4 2 2 9 3" xfId="25113" xr:uid="{00000000-0005-0000-0000-000012960000}"/>
    <cellStyle name="Note 4 2 3" xfId="443" xr:uid="{00000000-0005-0000-0000-000013960000}"/>
    <cellStyle name="Note 4 2 3 10" xfId="20296" xr:uid="{00000000-0005-0000-0000-000014960000}"/>
    <cellStyle name="Note 4 2 3 2" xfId="1695" xr:uid="{00000000-0005-0000-0000-000015960000}"/>
    <cellStyle name="Note 4 2 3 2 2" xfId="3708" xr:uid="{00000000-0005-0000-0000-000016960000}"/>
    <cellStyle name="Note 4 2 3 2 2 2" xfId="8665" xr:uid="{00000000-0005-0000-0000-000017960000}"/>
    <cellStyle name="Note 4 2 3 2 2 2 2" xfId="18579" xr:uid="{00000000-0005-0000-0000-000018960000}"/>
    <cellStyle name="Note 4 2 3 2 2 2 2 2" xfId="38411" xr:uid="{00000000-0005-0000-0000-000019960000}"/>
    <cellStyle name="Note 4 2 3 2 2 2 3" xfId="28497" xr:uid="{00000000-0005-0000-0000-00001A960000}"/>
    <cellStyle name="Note 4 2 3 2 2 3" xfId="13622" xr:uid="{00000000-0005-0000-0000-00001B960000}"/>
    <cellStyle name="Note 4 2 3 2 2 3 2" xfId="33454" xr:uid="{00000000-0005-0000-0000-00001C960000}"/>
    <cellStyle name="Note 4 2 3 2 2 4" xfId="23540" xr:uid="{00000000-0005-0000-0000-00001D960000}"/>
    <cellStyle name="Note 4 2 3 2 3" xfId="6663" xr:uid="{00000000-0005-0000-0000-00001E960000}"/>
    <cellStyle name="Note 4 2 3 2 3 2" xfId="16577" xr:uid="{00000000-0005-0000-0000-00001F960000}"/>
    <cellStyle name="Note 4 2 3 2 3 2 2" xfId="36409" xr:uid="{00000000-0005-0000-0000-000020960000}"/>
    <cellStyle name="Note 4 2 3 2 3 3" xfId="26495" xr:uid="{00000000-0005-0000-0000-000021960000}"/>
    <cellStyle name="Note 4 2 3 2 4" xfId="11620" xr:uid="{00000000-0005-0000-0000-000022960000}"/>
    <cellStyle name="Note 4 2 3 2 4 2" xfId="31452" xr:uid="{00000000-0005-0000-0000-000023960000}"/>
    <cellStyle name="Note 4 2 3 2 5" xfId="21538" xr:uid="{00000000-0005-0000-0000-000024960000}"/>
    <cellStyle name="Note 4 2 3 3" xfId="3025" xr:uid="{00000000-0005-0000-0000-000025960000}"/>
    <cellStyle name="Note 4 2 3 3 2" xfId="7982" xr:uid="{00000000-0005-0000-0000-000026960000}"/>
    <cellStyle name="Note 4 2 3 3 2 2" xfId="17896" xr:uid="{00000000-0005-0000-0000-000027960000}"/>
    <cellStyle name="Note 4 2 3 3 2 2 2" xfId="37728" xr:uid="{00000000-0005-0000-0000-000028960000}"/>
    <cellStyle name="Note 4 2 3 3 2 3" xfId="27814" xr:uid="{00000000-0005-0000-0000-000029960000}"/>
    <cellStyle name="Note 4 2 3 3 3" xfId="12939" xr:uid="{00000000-0005-0000-0000-00002A960000}"/>
    <cellStyle name="Note 4 2 3 3 3 2" xfId="32771" xr:uid="{00000000-0005-0000-0000-00002B960000}"/>
    <cellStyle name="Note 4 2 3 3 4" xfId="22857" xr:uid="{00000000-0005-0000-0000-00002C960000}"/>
    <cellStyle name="Note 4 2 3 4" xfId="2418" xr:uid="{00000000-0005-0000-0000-00002D960000}"/>
    <cellStyle name="Note 4 2 3 4 2" xfId="7385" xr:uid="{00000000-0005-0000-0000-00002E960000}"/>
    <cellStyle name="Note 4 2 3 4 2 2" xfId="17299" xr:uid="{00000000-0005-0000-0000-00002F960000}"/>
    <cellStyle name="Note 4 2 3 4 2 2 2" xfId="37131" xr:uid="{00000000-0005-0000-0000-000030960000}"/>
    <cellStyle name="Note 4 2 3 4 2 3" xfId="27217" xr:uid="{00000000-0005-0000-0000-000031960000}"/>
    <cellStyle name="Note 4 2 3 4 3" xfId="12342" xr:uid="{00000000-0005-0000-0000-000032960000}"/>
    <cellStyle name="Note 4 2 3 4 3 2" xfId="32174" xr:uid="{00000000-0005-0000-0000-000033960000}"/>
    <cellStyle name="Note 4 2 3 4 4" xfId="22260" xr:uid="{00000000-0005-0000-0000-000034960000}"/>
    <cellStyle name="Note 4 2 3 5" xfId="1004" xr:uid="{00000000-0005-0000-0000-000035960000}"/>
    <cellStyle name="Note 4 2 3 5 2" xfId="5980" xr:uid="{00000000-0005-0000-0000-000036960000}"/>
    <cellStyle name="Note 4 2 3 5 2 2" xfId="15894" xr:uid="{00000000-0005-0000-0000-000037960000}"/>
    <cellStyle name="Note 4 2 3 5 2 2 2" xfId="35726" xr:uid="{00000000-0005-0000-0000-000038960000}"/>
    <cellStyle name="Note 4 2 3 5 2 3" xfId="25812" xr:uid="{00000000-0005-0000-0000-000039960000}"/>
    <cellStyle name="Note 4 2 3 5 3" xfId="10937" xr:uid="{00000000-0005-0000-0000-00003A960000}"/>
    <cellStyle name="Note 4 2 3 5 3 2" xfId="30769" xr:uid="{00000000-0005-0000-0000-00003B960000}"/>
    <cellStyle name="Note 4 2 3 5 4" xfId="20855" xr:uid="{00000000-0005-0000-0000-00003C960000}"/>
    <cellStyle name="Note 4 2 3 6" xfId="4305" xr:uid="{00000000-0005-0000-0000-00003D960000}"/>
    <cellStyle name="Note 4 2 3 6 2" xfId="9262" xr:uid="{00000000-0005-0000-0000-00003E960000}"/>
    <cellStyle name="Note 4 2 3 6 2 2" xfId="19176" xr:uid="{00000000-0005-0000-0000-00003F960000}"/>
    <cellStyle name="Note 4 2 3 6 2 2 2" xfId="39008" xr:uid="{00000000-0005-0000-0000-000040960000}"/>
    <cellStyle name="Note 4 2 3 6 2 3" xfId="29094" xr:uid="{00000000-0005-0000-0000-000041960000}"/>
    <cellStyle name="Note 4 2 3 6 3" xfId="14219" xr:uid="{00000000-0005-0000-0000-000042960000}"/>
    <cellStyle name="Note 4 2 3 6 3 2" xfId="34051" xr:uid="{00000000-0005-0000-0000-000043960000}"/>
    <cellStyle name="Note 4 2 3 6 4" xfId="24137" xr:uid="{00000000-0005-0000-0000-000044960000}"/>
    <cellStyle name="Note 4 2 3 7" xfId="4863" xr:uid="{00000000-0005-0000-0000-000045960000}"/>
    <cellStyle name="Note 4 2 3 7 2" xfId="9820" xr:uid="{00000000-0005-0000-0000-000046960000}"/>
    <cellStyle name="Note 4 2 3 7 2 2" xfId="19734" xr:uid="{00000000-0005-0000-0000-000047960000}"/>
    <cellStyle name="Note 4 2 3 7 2 2 2" xfId="39566" xr:uid="{00000000-0005-0000-0000-000048960000}"/>
    <cellStyle name="Note 4 2 3 7 2 3" xfId="29652" xr:uid="{00000000-0005-0000-0000-000049960000}"/>
    <cellStyle name="Note 4 2 3 7 3" xfId="14777" xr:uid="{00000000-0005-0000-0000-00004A960000}"/>
    <cellStyle name="Note 4 2 3 7 3 2" xfId="34609" xr:uid="{00000000-0005-0000-0000-00004B960000}"/>
    <cellStyle name="Note 4 2 3 7 4" xfId="24695" xr:uid="{00000000-0005-0000-0000-00004C960000}"/>
    <cellStyle name="Note 4 2 3 8" xfId="5421" xr:uid="{00000000-0005-0000-0000-00004D960000}"/>
    <cellStyle name="Note 4 2 3 8 2" xfId="15335" xr:uid="{00000000-0005-0000-0000-00004E960000}"/>
    <cellStyle name="Note 4 2 3 8 2 2" xfId="35167" xr:uid="{00000000-0005-0000-0000-00004F960000}"/>
    <cellStyle name="Note 4 2 3 8 3" xfId="25253" xr:uid="{00000000-0005-0000-0000-000050960000}"/>
    <cellStyle name="Note 4 2 3 9" xfId="10378" xr:uid="{00000000-0005-0000-0000-000051960000}"/>
    <cellStyle name="Note 4 2 3 9 2" xfId="30210" xr:uid="{00000000-0005-0000-0000-000052960000}"/>
    <cellStyle name="Note 4 2 4" xfId="1336" xr:uid="{00000000-0005-0000-0000-000053960000}"/>
    <cellStyle name="Note 4 2 4 2" xfId="3349" xr:uid="{00000000-0005-0000-0000-000054960000}"/>
    <cellStyle name="Note 4 2 4 2 2" xfId="8306" xr:uid="{00000000-0005-0000-0000-000055960000}"/>
    <cellStyle name="Note 4 2 4 2 2 2" xfId="18220" xr:uid="{00000000-0005-0000-0000-000056960000}"/>
    <cellStyle name="Note 4 2 4 2 2 2 2" xfId="38052" xr:uid="{00000000-0005-0000-0000-000057960000}"/>
    <cellStyle name="Note 4 2 4 2 2 3" xfId="28138" xr:uid="{00000000-0005-0000-0000-000058960000}"/>
    <cellStyle name="Note 4 2 4 2 3" xfId="13263" xr:uid="{00000000-0005-0000-0000-000059960000}"/>
    <cellStyle name="Note 4 2 4 2 3 2" xfId="33095" xr:uid="{00000000-0005-0000-0000-00005A960000}"/>
    <cellStyle name="Note 4 2 4 2 4" xfId="23181" xr:uid="{00000000-0005-0000-0000-00005B960000}"/>
    <cellStyle name="Note 4 2 4 3" xfId="6304" xr:uid="{00000000-0005-0000-0000-00005C960000}"/>
    <cellStyle name="Note 4 2 4 3 2" xfId="16218" xr:uid="{00000000-0005-0000-0000-00005D960000}"/>
    <cellStyle name="Note 4 2 4 3 2 2" xfId="36050" xr:uid="{00000000-0005-0000-0000-00005E960000}"/>
    <cellStyle name="Note 4 2 4 3 3" xfId="26136" xr:uid="{00000000-0005-0000-0000-00005F960000}"/>
    <cellStyle name="Note 4 2 4 4" xfId="11261" xr:uid="{00000000-0005-0000-0000-000060960000}"/>
    <cellStyle name="Note 4 2 4 4 2" xfId="31093" xr:uid="{00000000-0005-0000-0000-000061960000}"/>
    <cellStyle name="Note 4 2 4 5" xfId="21179" xr:uid="{00000000-0005-0000-0000-000062960000}"/>
    <cellStyle name="Note 4 2 5" xfId="2743" xr:uid="{00000000-0005-0000-0000-000063960000}"/>
    <cellStyle name="Note 4 2 5 2" xfId="7703" xr:uid="{00000000-0005-0000-0000-000064960000}"/>
    <cellStyle name="Note 4 2 5 2 2" xfId="17617" xr:uid="{00000000-0005-0000-0000-000065960000}"/>
    <cellStyle name="Note 4 2 5 2 2 2" xfId="37449" xr:uid="{00000000-0005-0000-0000-000066960000}"/>
    <cellStyle name="Note 4 2 5 2 3" xfId="27535" xr:uid="{00000000-0005-0000-0000-000067960000}"/>
    <cellStyle name="Note 4 2 5 3" xfId="12660" xr:uid="{00000000-0005-0000-0000-000068960000}"/>
    <cellStyle name="Note 4 2 5 3 2" xfId="32492" xr:uid="{00000000-0005-0000-0000-000069960000}"/>
    <cellStyle name="Note 4 2 5 4" xfId="22578" xr:uid="{00000000-0005-0000-0000-00006A960000}"/>
    <cellStyle name="Note 4 2 6" xfId="2059" xr:uid="{00000000-0005-0000-0000-00006B960000}"/>
    <cellStyle name="Note 4 2 6 2" xfId="7026" xr:uid="{00000000-0005-0000-0000-00006C960000}"/>
    <cellStyle name="Note 4 2 6 2 2" xfId="16940" xr:uid="{00000000-0005-0000-0000-00006D960000}"/>
    <cellStyle name="Note 4 2 6 2 2 2" xfId="36772" xr:uid="{00000000-0005-0000-0000-00006E960000}"/>
    <cellStyle name="Note 4 2 6 2 3" xfId="26858" xr:uid="{00000000-0005-0000-0000-00006F960000}"/>
    <cellStyle name="Note 4 2 6 3" xfId="11983" xr:uid="{00000000-0005-0000-0000-000070960000}"/>
    <cellStyle name="Note 4 2 6 3 2" xfId="31815" xr:uid="{00000000-0005-0000-0000-000071960000}"/>
    <cellStyle name="Note 4 2 6 4" xfId="21901" xr:uid="{00000000-0005-0000-0000-000072960000}"/>
    <cellStyle name="Note 4 2 7" xfId="724" xr:uid="{00000000-0005-0000-0000-000073960000}"/>
    <cellStyle name="Note 4 2 7 2" xfId="5701" xr:uid="{00000000-0005-0000-0000-000074960000}"/>
    <cellStyle name="Note 4 2 7 2 2" xfId="15615" xr:uid="{00000000-0005-0000-0000-000075960000}"/>
    <cellStyle name="Note 4 2 7 2 2 2" xfId="35447" xr:uid="{00000000-0005-0000-0000-000076960000}"/>
    <cellStyle name="Note 4 2 7 2 3" xfId="25533" xr:uid="{00000000-0005-0000-0000-000077960000}"/>
    <cellStyle name="Note 4 2 7 3" xfId="10658" xr:uid="{00000000-0005-0000-0000-000078960000}"/>
    <cellStyle name="Note 4 2 7 3 2" xfId="30490" xr:uid="{00000000-0005-0000-0000-000079960000}"/>
    <cellStyle name="Note 4 2 7 4" xfId="20576" xr:uid="{00000000-0005-0000-0000-00007A960000}"/>
    <cellStyle name="Note 4 2 8" xfId="4026" xr:uid="{00000000-0005-0000-0000-00007B960000}"/>
    <cellStyle name="Note 4 2 8 2" xfId="8983" xr:uid="{00000000-0005-0000-0000-00007C960000}"/>
    <cellStyle name="Note 4 2 8 2 2" xfId="18897" xr:uid="{00000000-0005-0000-0000-00007D960000}"/>
    <cellStyle name="Note 4 2 8 2 2 2" xfId="38729" xr:uid="{00000000-0005-0000-0000-00007E960000}"/>
    <cellStyle name="Note 4 2 8 2 3" xfId="28815" xr:uid="{00000000-0005-0000-0000-00007F960000}"/>
    <cellStyle name="Note 4 2 8 3" xfId="13940" xr:uid="{00000000-0005-0000-0000-000080960000}"/>
    <cellStyle name="Note 4 2 8 3 2" xfId="33772" xr:uid="{00000000-0005-0000-0000-000081960000}"/>
    <cellStyle name="Note 4 2 8 4" xfId="23858" xr:uid="{00000000-0005-0000-0000-000082960000}"/>
    <cellStyle name="Note 4 2 9" xfId="4584" xr:uid="{00000000-0005-0000-0000-000083960000}"/>
    <cellStyle name="Note 4 2 9 2" xfId="9541" xr:uid="{00000000-0005-0000-0000-000084960000}"/>
    <cellStyle name="Note 4 2 9 2 2" xfId="19455" xr:uid="{00000000-0005-0000-0000-000085960000}"/>
    <cellStyle name="Note 4 2 9 2 2 2" xfId="39287" xr:uid="{00000000-0005-0000-0000-000086960000}"/>
    <cellStyle name="Note 4 2 9 2 3" xfId="29373" xr:uid="{00000000-0005-0000-0000-000087960000}"/>
    <cellStyle name="Note 4 2 9 3" xfId="14498" xr:uid="{00000000-0005-0000-0000-000088960000}"/>
    <cellStyle name="Note 4 2 9 3 2" xfId="34330" xr:uid="{00000000-0005-0000-0000-000089960000}"/>
    <cellStyle name="Note 4 2 9 4" xfId="24416" xr:uid="{00000000-0005-0000-0000-00008A960000}"/>
    <cellStyle name="Note 4 3" xfId="234" xr:uid="{00000000-0005-0000-0000-00008B960000}"/>
    <cellStyle name="Note 4 3 10" xfId="10172" xr:uid="{00000000-0005-0000-0000-00008C960000}"/>
    <cellStyle name="Note 4 3 10 2" xfId="30004" xr:uid="{00000000-0005-0000-0000-00008D960000}"/>
    <cellStyle name="Note 4 3 11" xfId="20090" xr:uid="{00000000-0005-0000-0000-00008E960000}"/>
    <cellStyle name="Note 4 3 2" xfId="516" xr:uid="{00000000-0005-0000-0000-00008F960000}"/>
    <cellStyle name="Note 4 3 2 10" xfId="20369" xr:uid="{00000000-0005-0000-0000-000090960000}"/>
    <cellStyle name="Note 4 3 2 2" xfId="1785" xr:uid="{00000000-0005-0000-0000-000091960000}"/>
    <cellStyle name="Note 4 3 2 2 2" xfId="3798" xr:uid="{00000000-0005-0000-0000-000092960000}"/>
    <cellStyle name="Note 4 3 2 2 2 2" xfId="8755" xr:uid="{00000000-0005-0000-0000-000093960000}"/>
    <cellStyle name="Note 4 3 2 2 2 2 2" xfId="18669" xr:uid="{00000000-0005-0000-0000-000094960000}"/>
    <cellStyle name="Note 4 3 2 2 2 2 2 2" xfId="38501" xr:uid="{00000000-0005-0000-0000-000095960000}"/>
    <cellStyle name="Note 4 3 2 2 2 2 3" xfId="28587" xr:uid="{00000000-0005-0000-0000-000096960000}"/>
    <cellStyle name="Note 4 3 2 2 2 3" xfId="13712" xr:uid="{00000000-0005-0000-0000-000097960000}"/>
    <cellStyle name="Note 4 3 2 2 2 3 2" xfId="33544" xr:uid="{00000000-0005-0000-0000-000098960000}"/>
    <cellStyle name="Note 4 3 2 2 2 4" xfId="23630" xr:uid="{00000000-0005-0000-0000-000099960000}"/>
    <cellStyle name="Note 4 3 2 2 3" xfId="6753" xr:uid="{00000000-0005-0000-0000-00009A960000}"/>
    <cellStyle name="Note 4 3 2 2 3 2" xfId="16667" xr:uid="{00000000-0005-0000-0000-00009B960000}"/>
    <cellStyle name="Note 4 3 2 2 3 2 2" xfId="36499" xr:uid="{00000000-0005-0000-0000-00009C960000}"/>
    <cellStyle name="Note 4 3 2 2 3 3" xfId="26585" xr:uid="{00000000-0005-0000-0000-00009D960000}"/>
    <cellStyle name="Note 4 3 2 2 4" xfId="11710" xr:uid="{00000000-0005-0000-0000-00009E960000}"/>
    <cellStyle name="Note 4 3 2 2 4 2" xfId="31542" xr:uid="{00000000-0005-0000-0000-00009F960000}"/>
    <cellStyle name="Note 4 3 2 2 5" xfId="21628" xr:uid="{00000000-0005-0000-0000-0000A0960000}"/>
    <cellStyle name="Note 4 3 2 3" xfId="3098" xr:uid="{00000000-0005-0000-0000-0000A1960000}"/>
    <cellStyle name="Note 4 3 2 3 2" xfId="8055" xr:uid="{00000000-0005-0000-0000-0000A2960000}"/>
    <cellStyle name="Note 4 3 2 3 2 2" xfId="17969" xr:uid="{00000000-0005-0000-0000-0000A3960000}"/>
    <cellStyle name="Note 4 3 2 3 2 2 2" xfId="37801" xr:uid="{00000000-0005-0000-0000-0000A4960000}"/>
    <cellStyle name="Note 4 3 2 3 2 3" xfId="27887" xr:uid="{00000000-0005-0000-0000-0000A5960000}"/>
    <cellStyle name="Note 4 3 2 3 3" xfId="13012" xr:uid="{00000000-0005-0000-0000-0000A6960000}"/>
    <cellStyle name="Note 4 3 2 3 3 2" xfId="32844" xr:uid="{00000000-0005-0000-0000-0000A7960000}"/>
    <cellStyle name="Note 4 3 2 3 4" xfId="22930" xr:uid="{00000000-0005-0000-0000-0000A8960000}"/>
    <cellStyle name="Note 4 3 2 4" xfId="2508" xr:uid="{00000000-0005-0000-0000-0000A9960000}"/>
    <cellStyle name="Note 4 3 2 4 2" xfId="7475" xr:uid="{00000000-0005-0000-0000-0000AA960000}"/>
    <cellStyle name="Note 4 3 2 4 2 2" xfId="17389" xr:uid="{00000000-0005-0000-0000-0000AB960000}"/>
    <cellStyle name="Note 4 3 2 4 2 2 2" xfId="37221" xr:uid="{00000000-0005-0000-0000-0000AC960000}"/>
    <cellStyle name="Note 4 3 2 4 2 3" xfId="27307" xr:uid="{00000000-0005-0000-0000-0000AD960000}"/>
    <cellStyle name="Note 4 3 2 4 3" xfId="12432" xr:uid="{00000000-0005-0000-0000-0000AE960000}"/>
    <cellStyle name="Note 4 3 2 4 3 2" xfId="32264" xr:uid="{00000000-0005-0000-0000-0000AF960000}"/>
    <cellStyle name="Note 4 3 2 4 4" xfId="22350" xr:uid="{00000000-0005-0000-0000-0000B0960000}"/>
    <cellStyle name="Note 4 3 2 5" xfId="1077" xr:uid="{00000000-0005-0000-0000-0000B1960000}"/>
    <cellStyle name="Note 4 3 2 5 2" xfId="6053" xr:uid="{00000000-0005-0000-0000-0000B2960000}"/>
    <cellStyle name="Note 4 3 2 5 2 2" xfId="15967" xr:uid="{00000000-0005-0000-0000-0000B3960000}"/>
    <cellStyle name="Note 4 3 2 5 2 2 2" xfId="35799" xr:uid="{00000000-0005-0000-0000-0000B4960000}"/>
    <cellStyle name="Note 4 3 2 5 2 3" xfId="25885" xr:uid="{00000000-0005-0000-0000-0000B5960000}"/>
    <cellStyle name="Note 4 3 2 5 3" xfId="11010" xr:uid="{00000000-0005-0000-0000-0000B6960000}"/>
    <cellStyle name="Note 4 3 2 5 3 2" xfId="30842" xr:uid="{00000000-0005-0000-0000-0000B7960000}"/>
    <cellStyle name="Note 4 3 2 5 4" xfId="20928" xr:uid="{00000000-0005-0000-0000-0000B8960000}"/>
    <cellStyle name="Note 4 3 2 6" xfId="4378" xr:uid="{00000000-0005-0000-0000-0000B9960000}"/>
    <cellStyle name="Note 4 3 2 6 2" xfId="9335" xr:uid="{00000000-0005-0000-0000-0000BA960000}"/>
    <cellStyle name="Note 4 3 2 6 2 2" xfId="19249" xr:uid="{00000000-0005-0000-0000-0000BB960000}"/>
    <cellStyle name="Note 4 3 2 6 2 2 2" xfId="39081" xr:uid="{00000000-0005-0000-0000-0000BC960000}"/>
    <cellStyle name="Note 4 3 2 6 2 3" xfId="29167" xr:uid="{00000000-0005-0000-0000-0000BD960000}"/>
    <cellStyle name="Note 4 3 2 6 3" xfId="14292" xr:uid="{00000000-0005-0000-0000-0000BE960000}"/>
    <cellStyle name="Note 4 3 2 6 3 2" xfId="34124" xr:uid="{00000000-0005-0000-0000-0000BF960000}"/>
    <cellStyle name="Note 4 3 2 6 4" xfId="24210" xr:uid="{00000000-0005-0000-0000-0000C0960000}"/>
    <cellStyle name="Note 4 3 2 7" xfId="4936" xr:uid="{00000000-0005-0000-0000-0000C1960000}"/>
    <cellStyle name="Note 4 3 2 7 2" xfId="9893" xr:uid="{00000000-0005-0000-0000-0000C2960000}"/>
    <cellStyle name="Note 4 3 2 7 2 2" xfId="19807" xr:uid="{00000000-0005-0000-0000-0000C3960000}"/>
    <cellStyle name="Note 4 3 2 7 2 2 2" xfId="39639" xr:uid="{00000000-0005-0000-0000-0000C4960000}"/>
    <cellStyle name="Note 4 3 2 7 2 3" xfId="29725" xr:uid="{00000000-0005-0000-0000-0000C5960000}"/>
    <cellStyle name="Note 4 3 2 7 3" xfId="14850" xr:uid="{00000000-0005-0000-0000-0000C6960000}"/>
    <cellStyle name="Note 4 3 2 7 3 2" xfId="34682" xr:uid="{00000000-0005-0000-0000-0000C7960000}"/>
    <cellStyle name="Note 4 3 2 7 4" xfId="24768" xr:uid="{00000000-0005-0000-0000-0000C8960000}"/>
    <cellStyle name="Note 4 3 2 8" xfId="5494" xr:uid="{00000000-0005-0000-0000-0000C9960000}"/>
    <cellStyle name="Note 4 3 2 8 2" xfId="15408" xr:uid="{00000000-0005-0000-0000-0000CA960000}"/>
    <cellStyle name="Note 4 3 2 8 2 2" xfId="35240" xr:uid="{00000000-0005-0000-0000-0000CB960000}"/>
    <cellStyle name="Note 4 3 2 8 3" xfId="25326" xr:uid="{00000000-0005-0000-0000-0000CC960000}"/>
    <cellStyle name="Note 4 3 2 9" xfId="10451" xr:uid="{00000000-0005-0000-0000-0000CD960000}"/>
    <cellStyle name="Note 4 3 2 9 2" xfId="30283" xr:uid="{00000000-0005-0000-0000-0000CE960000}"/>
    <cellStyle name="Note 4 3 3" xfId="1426" xr:uid="{00000000-0005-0000-0000-0000CF960000}"/>
    <cellStyle name="Note 4 3 3 2" xfId="3439" xr:uid="{00000000-0005-0000-0000-0000D0960000}"/>
    <cellStyle name="Note 4 3 3 2 2" xfId="8396" xr:uid="{00000000-0005-0000-0000-0000D1960000}"/>
    <cellStyle name="Note 4 3 3 2 2 2" xfId="18310" xr:uid="{00000000-0005-0000-0000-0000D2960000}"/>
    <cellStyle name="Note 4 3 3 2 2 2 2" xfId="38142" xr:uid="{00000000-0005-0000-0000-0000D3960000}"/>
    <cellStyle name="Note 4 3 3 2 2 3" xfId="28228" xr:uid="{00000000-0005-0000-0000-0000D4960000}"/>
    <cellStyle name="Note 4 3 3 2 3" xfId="13353" xr:uid="{00000000-0005-0000-0000-0000D5960000}"/>
    <cellStyle name="Note 4 3 3 2 3 2" xfId="33185" xr:uid="{00000000-0005-0000-0000-0000D6960000}"/>
    <cellStyle name="Note 4 3 3 2 4" xfId="23271" xr:uid="{00000000-0005-0000-0000-0000D7960000}"/>
    <cellStyle name="Note 4 3 3 3" xfId="6394" xr:uid="{00000000-0005-0000-0000-0000D8960000}"/>
    <cellStyle name="Note 4 3 3 3 2" xfId="16308" xr:uid="{00000000-0005-0000-0000-0000D9960000}"/>
    <cellStyle name="Note 4 3 3 3 2 2" xfId="36140" xr:uid="{00000000-0005-0000-0000-0000DA960000}"/>
    <cellStyle name="Note 4 3 3 3 3" xfId="26226" xr:uid="{00000000-0005-0000-0000-0000DB960000}"/>
    <cellStyle name="Note 4 3 3 4" xfId="11351" xr:uid="{00000000-0005-0000-0000-0000DC960000}"/>
    <cellStyle name="Note 4 3 3 4 2" xfId="31183" xr:uid="{00000000-0005-0000-0000-0000DD960000}"/>
    <cellStyle name="Note 4 3 3 5" xfId="21269" xr:uid="{00000000-0005-0000-0000-0000DE960000}"/>
    <cellStyle name="Note 4 3 4" xfId="2817" xr:uid="{00000000-0005-0000-0000-0000DF960000}"/>
    <cellStyle name="Note 4 3 4 2" xfId="7776" xr:uid="{00000000-0005-0000-0000-0000E0960000}"/>
    <cellStyle name="Note 4 3 4 2 2" xfId="17690" xr:uid="{00000000-0005-0000-0000-0000E1960000}"/>
    <cellStyle name="Note 4 3 4 2 2 2" xfId="37522" xr:uid="{00000000-0005-0000-0000-0000E2960000}"/>
    <cellStyle name="Note 4 3 4 2 3" xfId="27608" xr:uid="{00000000-0005-0000-0000-0000E3960000}"/>
    <cellStyle name="Note 4 3 4 3" xfId="12733" xr:uid="{00000000-0005-0000-0000-0000E4960000}"/>
    <cellStyle name="Note 4 3 4 3 2" xfId="32565" xr:uid="{00000000-0005-0000-0000-0000E5960000}"/>
    <cellStyle name="Note 4 3 4 4" xfId="22651" xr:uid="{00000000-0005-0000-0000-0000E6960000}"/>
    <cellStyle name="Note 4 3 5" xfId="2149" xr:uid="{00000000-0005-0000-0000-0000E7960000}"/>
    <cellStyle name="Note 4 3 5 2" xfId="7116" xr:uid="{00000000-0005-0000-0000-0000E8960000}"/>
    <cellStyle name="Note 4 3 5 2 2" xfId="17030" xr:uid="{00000000-0005-0000-0000-0000E9960000}"/>
    <cellStyle name="Note 4 3 5 2 2 2" xfId="36862" xr:uid="{00000000-0005-0000-0000-0000EA960000}"/>
    <cellStyle name="Note 4 3 5 2 3" xfId="26948" xr:uid="{00000000-0005-0000-0000-0000EB960000}"/>
    <cellStyle name="Note 4 3 5 3" xfId="12073" xr:uid="{00000000-0005-0000-0000-0000EC960000}"/>
    <cellStyle name="Note 4 3 5 3 2" xfId="31905" xr:uid="{00000000-0005-0000-0000-0000ED960000}"/>
    <cellStyle name="Note 4 3 5 4" xfId="21991" xr:uid="{00000000-0005-0000-0000-0000EE960000}"/>
    <cellStyle name="Note 4 3 6" xfId="797" xr:uid="{00000000-0005-0000-0000-0000EF960000}"/>
    <cellStyle name="Note 4 3 6 2" xfId="5774" xr:uid="{00000000-0005-0000-0000-0000F0960000}"/>
    <cellStyle name="Note 4 3 6 2 2" xfId="15688" xr:uid="{00000000-0005-0000-0000-0000F1960000}"/>
    <cellStyle name="Note 4 3 6 2 2 2" xfId="35520" xr:uid="{00000000-0005-0000-0000-0000F2960000}"/>
    <cellStyle name="Note 4 3 6 2 3" xfId="25606" xr:uid="{00000000-0005-0000-0000-0000F3960000}"/>
    <cellStyle name="Note 4 3 6 3" xfId="10731" xr:uid="{00000000-0005-0000-0000-0000F4960000}"/>
    <cellStyle name="Note 4 3 6 3 2" xfId="30563" xr:uid="{00000000-0005-0000-0000-0000F5960000}"/>
    <cellStyle name="Note 4 3 6 4" xfId="20649" xr:uid="{00000000-0005-0000-0000-0000F6960000}"/>
    <cellStyle name="Note 4 3 7" xfId="4099" xr:uid="{00000000-0005-0000-0000-0000F7960000}"/>
    <cellStyle name="Note 4 3 7 2" xfId="9056" xr:uid="{00000000-0005-0000-0000-0000F8960000}"/>
    <cellStyle name="Note 4 3 7 2 2" xfId="18970" xr:uid="{00000000-0005-0000-0000-0000F9960000}"/>
    <cellStyle name="Note 4 3 7 2 2 2" xfId="38802" xr:uid="{00000000-0005-0000-0000-0000FA960000}"/>
    <cellStyle name="Note 4 3 7 2 3" xfId="28888" xr:uid="{00000000-0005-0000-0000-0000FB960000}"/>
    <cellStyle name="Note 4 3 7 3" xfId="14013" xr:uid="{00000000-0005-0000-0000-0000FC960000}"/>
    <cellStyle name="Note 4 3 7 3 2" xfId="33845" xr:uid="{00000000-0005-0000-0000-0000FD960000}"/>
    <cellStyle name="Note 4 3 7 4" xfId="23931" xr:uid="{00000000-0005-0000-0000-0000FE960000}"/>
    <cellStyle name="Note 4 3 8" xfId="4657" xr:uid="{00000000-0005-0000-0000-0000FF960000}"/>
    <cellStyle name="Note 4 3 8 2" xfId="9614" xr:uid="{00000000-0005-0000-0000-000000970000}"/>
    <cellStyle name="Note 4 3 8 2 2" xfId="19528" xr:uid="{00000000-0005-0000-0000-000001970000}"/>
    <cellStyle name="Note 4 3 8 2 2 2" xfId="39360" xr:uid="{00000000-0005-0000-0000-000002970000}"/>
    <cellStyle name="Note 4 3 8 2 3" xfId="29446" xr:uid="{00000000-0005-0000-0000-000003970000}"/>
    <cellStyle name="Note 4 3 8 3" xfId="14571" xr:uid="{00000000-0005-0000-0000-000004970000}"/>
    <cellStyle name="Note 4 3 8 3 2" xfId="34403" xr:uid="{00000000-0005-0000-0000-000005970000}"/>
    <cellStyle name="Note 4 3 8 4" xfId="24489" xr:uid="{00000000-0005-0000-0000-000006970000}"/>
    <cellStyle name="Note 4 3 9" xfId="5215" xr:uid="{00000000-0005-0000-0000-000007970000}"/>
    <cellStyle name="Note 4 3 9 2" xfId="15129" xr:uid="{00000000-0005-0000-0000-000008970000}"/>
    <cellStyle name="Note 4 3 9 2 2" xfId="34961" xr:uid="{00000000-0005-0000-0000-000009970000}"/>
    <cellStyle name="Note 4 3 9 3" xfId="25047" xr:uid="{00000000-0005-0000-0000-00000A970000}"/>
    <cellStyle name="Note 4 4" xfId="377" xr:uid="{00000000-0005-0000-0000-00000B970000}"/>
    <cellStyle name="Note 4 4 10" xfId="20230" xr:uid="{00000000-0005-0000-0000-00000C970000}"/>
    <cellStyle name="Note 4 4 2" xfId="1605" xr:uid="{00000000-0005-0000-0000-00000D970000}"/>
    <cellStyle name="Note 4 4 2 2" xfId="3618" xr:uid="{00000000-0005-0000-0000-00000E970000}"/>
    <cellStyle name="Note 4 4 2 2 2" xfId="8575" xr:uid="{00000000-0005-0000-0000-00000F970000}"/>
    <cellStyle name="Note 4 4 2 2 2 2" xfId="18489" xr:uid="{00000000-0005-0000-0000-000010970000}"/>
    <cellStyle name="Note 4 4 2 2 2 2 2" xfId="38321" xr:uid="{00000000-0005-0000-0000-000011970000}"/>
    <cellStyle name="Note 4 4 2 2 2 3" xfId="28407" xr:uid="{00000000-0005-0000-0000-000012970000}"/>
    <cellStyle name="Note 4 4 2 2 3" xfId="13532" xr:uid="{00000000-0005-0000-0000-000013970000}"/>
    <cellStyle name="Note 4 4 2 2 3 2" xfId="33364" xr:uid="{00000000-0005-0000-0000-000014970000}"/>
    <cellStyle name="Note 4 4 2 2 4" xfId="23450" xr:uid="{00000000-0005-0000-0000-000015970000}"/>
    <cellStyle name="Note 4 4 2 3" xfId="6573" xr:uid="{00000000-0005-0000-0000-000016970000}"/>
    <cellStyle name="Note 4 4 2 3 2" xfId="16487" xr:uid="{00000000-0005-0000-0000-000017970000}"/>
    <cellStyle name="Note 4 4 2 3 2 2" xfId="36319" xr:uid="{00000000-0005-0000-0000-000018970000}"/>
    <cellStyle name="Note 4 4 2 3 3" xfId="26405" xr:uid="{00000000-0005-0000-0000-000019970000}"/>
    <cellStyle name="Note 4 4 2 4" xfId="11530" xr:uid="{00000000-0005-0000-0000-00001A970000}"/>
    <cellStyle name="Note 4 4 2 4 2" xfId="31362" xr:uid="{00000000-0005-0000-0000-00001B970000}"/>
    <cellStyle name="Note 4 4 2 5" xfId="21448" xr:uid="{00000000-0005-0000-0000-00001C970000}"/>
    <cellStyle name="Note 4 4 3" xfId="2959" xr:uid="{00000000-0005-0000-0000-00001D970000}"/>
    <cellStyle name="Note 4 4 3 2" xfId="7916" xr:uid="{00000000-0005-0000-0000-00001E970000}"/>
    <cellStyle name="Note 4 4 3 2 2" xfId="17830" xr:uid="{00000000-0005-0000-0000-00001F970000}"/>
    <cellStyle name="Note 4 4 3 2 2 2" xfId="37662" xr:uid="{00000000-0005-0000-0000-000020970000}"/>
    <cellStyle name="Note 4 4 3 2 3" xfId="27748" xr:uid="{00000000-0005-0000-0000-000021970000}"/>
    <cellStyle name="Note 4 4 3 3" xfId="12873" xr:uid="{00000000-0005-0000-0000-000022970000}"/>
    <cellStyle name="Note 4 4 3 3 2" xfId="32705" xr:uid="{00000000-0005-0000-0000-000023970000}"/>
    <cellStyle name="Note 4 4 3 4" xfId="22791" xr:uid="{00000000-0005-0000-0000-000024970000}"/>
    <cellStyle name="Note 4 4 4" xfId="2328" xr:uid="{00000000-0005-0000-0000-000025970000}"/>
    <cellStyle name="Note 4 4 4 2" xfId="7295" xr:uid="{00000000-0005-0000-0000-000026970000}"/>
    <cellStyle name="Note 4 4 4 2 2" xfId="17209" xr:uid="{00000000-0005-0000-0000-000027970000}"/>
    <cellStyle name="Note 4 4 4 2 2 2" xfId="37041" xr:uid="{00000000-0005-0000-0000-000028970000}"/>
    <cellStyle name="Note 4 4 4 2 3" xfId="27127" xr:uid="{00000000-0005-0000-0000-000029970000}"/>
    <cellStyle name="Note 4 4 4 3" xfId="12252" xr:uid="{00000000-0005-0000-0000-00002A970000}"/>
    <cellStyle name="Note 4 4 4 3 2" xfId="32084" xr:uid="{00000000-0005-0000-0000-00002B970000}"/>
    <cellStyle name="Note 4 4 4 4" xfId="22170" xr:uid="{00000000-0005-0000-0000-00002C970000}"/>
    <cellStyle name="Note 4 4 5" xfId="938" xr:uid="{00000000-0005-0000-0000-00002D970000}"/>
    <cellStyle name="Note 4 4 5 2" xfId="5914" xr:uid="{00000000-0005-0000-0000-00002E970000}"/>
    <cellStyle name="Note 4 4 5 2 2" xfId="15828" xr:uid="{00000000-0005-0000-0000-00002F970000}"/>
    <cellStyle name="Note 4 4 5 2 2 2" xfId="35660" xr:uid="{00000000-0005-0000-0000-000030970000}"/>
    <cellStyle name="Note 4 4 5 2 3" xfId="25746" xr:uid="{00000000-0005-0000-0000-000031970000}"/>
    <cellStyle name="Note 4 4 5 3" xfId="10871" xr:uid="{00000000-0005-0000-0000-000032970000}"/>
    <cellStyle name="Note 4 4 5 3 2" xfId="30703" xr:uid="{00000000-0005-0000-0000-000033970000}"/>
    <cellStyle name="Note 4 4 5 4" xfId="20789" xr:uid="{00000000-0005-0000-0000-000034970000}"/>
    <cellStyle name="Note 4 4 6" xfId="4239" xr:uid="{00000000-0005-0000-0000-000035970000}"/>
    <cellStyle name="Note 4 4 6 2" xfId="9196" xr:uid="{00000000-0005-0000-0000-000036970000}"/>
    <cellStyle name="Note 4 4 6 2 2" xfId="19110" xr:uid="{00000000-0005-0000-0000-000037970000}"/>
    <cellStyle name="Note 4 4 6 2 2 2" xfId="38942" xr:uid="{00000000-0005-0000-0000-000038970000}"/>
    <cellStyle name="Note 4 4 6 2 3" xfId="29028" xr:uid="{00000000-0005-0000-0000-000039970000}"/>
    <cellStyle name="Note 4 4 6 3" xfId="14153" xr:uid="{00000000-0005-0000-0000-00003A970000}"/>
    <cellStyle name="Note 4 4 6 3 2" xfId="33985" xr:uid="{00000000-0005-0000-0000-00003B970000}"/>
    <cellStyle name="Note 4 4 6 4" xfId="24071" xr:uid="{00000000-0005-0000-0000-00003C970000}"/>
    <cellStyle name="Note 4 4 7" xfId="4797" xr:uid="{00000000-0005-0000-0000-00003D970000}"/>
    <cellStyle name="Note 4 4 7 2" xfId="9754" xr:uid="{00000000-0005-0000-0000-00003E970000}"/>
    <cellStyle name="Note 4 4 7 2 2" xfId="19668" xr:uid="{00000000-0005-0000-0000-00003F970000}"/>
    <cellStyle name="Note 4 4 7 2 2 2" xfId="39500" xr:uid="{00000000-0005-0000-0000-000040970000}"/>
    <cellStyle name="Note 4 4 7 2 3" xfId="29586" xr:uid="{00000000-0005-0000-0000-000041970000}"/>
    <cellStyle name="Note 4 4 7 3" xfId="14711" xr:uid="{00000000-0005-0000-0000-000042970000}"/>
    <cellStyle name="Note 4 4 7 3 2" xfId="34543" xr:uid="{00000000-0005-0000-0000-000043970000}"/>
    <cellStyle name="Note 4 4 7 4" xfId="24629" xr:uid="{00000000-0005-0000-0000-000044970000}"/>
    <cellStyle name="Note 4 4 8" xfId="5355" xr:uid="{00000000-0005-0000-0000-000045970000}"/>
    <cellStyle name="Note 4 4 8 2" xfId="15269" xr:uid="{00000000-0005-0000-0000-000046970000}"/>
    <cellStyle name="Note 4 4 8 2 2" xfId="35101" xr:uid="{00000000-0005-0000-0000-000047970000}"/>
    <cellStyle name="Note 4 4 8 3" xfId="25187" xr:uid="{00000000-0005-0000-0000-000048970000}"/>
    <cellStyle name="Note 4 4 9" xfId="10312" xr:uid="{00000000-0005-0000-0000-000049970000}"/>
    <cellStyle name="Note 4 4 9 2" xfId="30144" xr:uid="{00000000-0005-0000-0000-00004A970000}"/>
    <cellStyle name="Note 4 5" xfId="1246" xr:uid="{00000000-0005-0000-0000-00004B970000}"/>
    <cellStyle name="Note 4 5 2" xfId="3259" xr:uid="{00000000-0005-0000-0000-00004C970000}"/>
    <cellStyle name="Note 4 5 2 2" xfId="8216" xr:uid="{00000000-0005-0000-0000-00004D970000}"/>
    <cellStyle name="Note 4 5 2 2 2" xfId="18130" xr:uid="{00000000-0005-0000-0000-00004E970000}"/>
    <cellStyle name="Note 4 5 2 2 2 2" xfId="37962" xr:uid="{00000000-0005-0000-0000-00004F970000}"/>
    <cellStyle name="Note 4 5 2 2 3" xfId="28048" xr:uid="{00000000-0005-0000-0000-000050970000}"/>
    <cellStyle name="Note 4 5 2 3" xfId="13173" xr:uid="{00000000-0005-0000-0000-000051970000}"/>
    <cellStyle name="Note 4 5 2 3 2" xfId="33005" xr:uid="{00000000-0005-0000-0000-000052970000}"/>
    <cellStyle name="Note 4 5 2 4" xfId="23091" xr:uid="{00000000-0005-0000-0000-000053970000}"/>
    <cellStyle name="Note 4 5 3" xfId="6214" xr:uid="{00000000-0005-0000-0000-000054970000}"/>
    <cellStyle name="Note 4 5 3 2" xfId="16128" xr:uid="{00000000-0005-0000-0000-000055970000}"/>
    <cellStyle name="Note 4 5 3 2 2" xfId="35960" xr:uid="{00000000-0005-0000-0000-000056970000}"/>
    <cellStyle name="Note 4 5 3 3" xfId="26046" xr:uid="{00000000-0005-0000-0000-000057970000}"/>
    <cellStyle name="Note 4 5 4" xfId="11171" xr:uid="{00000000-0005-0000-0000-000058970000}"/>
    <cellStyle name="Note 4 5 4 2" xfId="31003" xr:uid="{00000000-0005-0000-0000-000059970000}"/>
    <cellStyle name="Note 4 5 5" xfId="21089" xr:uid="{00000000-0005-0000-0000-00005A970000}"/>
    <cellStyle name="Note 4 6" xfId="2676" xr:uid="{00000000-0005-0000-0000-00005B970000}"/>
    <cellStyle name="Note 4 6 2" xfId="7637" xr:uid="{00000000-0005-0000-0000-00005C970000}"/>
    <cellStyle name="Note 4 6 2 2" xfId="17551" xr:uid="{00000000-0005-0000-0000-00005D970000}"/>
    <cellStyle name="Note 4 6 2 2 2" xfId="37383" xr:uid="{00000000-0005-0000-0000-00005E970000}"/>
    <cellStyle name="Note 4 6 2 3" xfId="27469" xr:uid="{00000000-0005-0000-0000-00005F970000}"/>
    <cellStyle name="Note 4 6 3" xfId="12594" xr:uid="{00000000-0005-0000-0000-000060970000}"/>
    <cellStyle name="Note 4 6 3 2" xfId="32426" xr:uid="{00000000-0005-0000-0000-000061970000}"/>
    <cellStyle name="Note 4 6 4" xfId="22512" xr:uid="{00000000-0005-0000-0000-000062970000}"/>
    <cellStyle name="Note 4 7" xfId="1969" xr:uid="{00000000-0005-0000-0000-000063970000}"/>
    <cellStyle name="Note 4 7 2" xfId="6936" xr:uid="{00000000-0005-0000-0000-000064970000}"/>
    <cellStyle name="Note 4 7 2 2" xfId="16850" xr:uid="{00000000-0005-0000-0000-000065970000}"/>
    <cellStyle name="Note 4 7 2 2 2" xfId="36682" xr:uid="{00000000-0005-0000-0000-000066970000}"/>
    <cellStyle name="Note 4 7 2 3" xfId="26768" xr:uid="{00000000-0005-0000-0000-000067970000}"/>
    <cellStyle name="Note 4 7 3" xfId="11893" xr:uid="{00000000-0005-0000-0000-000068970000}"/>
    <cellStyle name="Note 4 7 3 2" xfId="31725" xr:uid="{00000000-0005-0000-0000-000069970000}"/>
    <cellStyle name="Note 4 7 4" xfId="21811" xr:uid="{00000000-0005-0000-0000-00006A970000}"/>
    <cellStyle name="Note 4 8" xfId="658" xr:uid="{00000000-0005-0000-0000-00006B970000}"/>
    <cellStyle name="Note 4 8 2" xfId="5635" xr:uid="{00000000-0005-0000-0000-00006C970000}"/>
    <cellStyle name="Note 4 8 2 2" xfId="15549" xr:uid="{00000000-0005-0000-0000-00006D970000}"/>
    <cellStyle name="Note 4 8 2 2 2" xfId="35381" xr:uid="{00000000-0005-0000-0000-00006E970000}"/>
    <cellStyle name="Note 4 8 2 3" xfId="25467" xr:uid="{00000000-0005-0000-0000-00006F970000}"/>
    <cellStyle name="Note 4 8 3" xfId="10592" xr:uid="{00000000-0005-0000-0000-000070970000}"/>
    <cellStyle name="Note 4 8 3 2" xfId="30424" xr:uid="{00000000-0005-0000-0000-000071970000}"/>
    <cellStyle name="Note 4 8 4" xfId="20510" xr:uid="{00000000-0005-0000-0000-000072970000}"/>
    <cellStyle name="Note 4 9" xfId="3960" xr:uid="{00000000-0005-0000-0000-000073970000}"/>
    <cellStyle name="Note 4 9 2" xfId="8917" xr:uid="{00000000-0005-0000-0000-000074970000}"/>
    <cellStyle name="Note 4 9 2 2" xfId="18831" xr:uid="{00000000-0005-0000-0000-000075970000}"/>
    <cellStyle name="Note 4 9 2 2 2" xfId="38663" xr:uid="{00000000-0005-0000-0000-000076970000}"/>
    <cellStyle name="Note 4 9 2 3" xfId="28749" xr:uid="{00000000-0005-0000-0000-000077970000}"/>
    <cellStyle name="Note 4 9 3" xfId="13874" xr:uid="{00000000-0005-0000-0000-000078970000}"/>
    <cellStyle name="Note 4 9 3 2" xfId="33706" xr:uid="{00000000-0005-0000-0000-000079970000}"/>
    <cellStyle name="Note 4 9 4" xfId="23792" xr:uid="{00000000-0005-0000-0000-00007A970000}"/>
    <cellStyle name="Note 5" xfId="121" xr:uid="{00000000-0005-0000-0000-00007B970000}"/>
    <cellStyle name="Note 5 10" xfId="5103" xr:uid="{00000000-0005-0000-0000-00007C970000}"/>
    <cellStyle name="Note 5 10 2" xfId="15017" xr:uid="{00000000-0005-0000-0000-00007D970000}"/>
    <cellStyle name="Note 5 10 2 2" xfId="34849" xr:uid="{00000000-0005-0000-0000-00007E970000}"/>
    <cellStyle name="Note 5 10 3" xfId="24935" xr:uid="{00000000-0005-0000-0000-00007F970000}"/>
    <cellStyle name="Note 5 11" xfId="10060" xr:uid="{00000000-0005-0000-0000-000080970000}"/>
    <cellStyle name="Note 5 11 2" xfId="29892" xr:uid="{00000000-0005-0000-0000-000081970000}"/>
    <cellStyle name="Note 5 12" xfId="19978" xr:uid="{00000000-0005-0000-0000-000082970000}"/>
    <cellStyle name="Note 5 2" xfId="261" xr:uid="{00000000-0005-0000-0000-000083970000}"/>
    <cellStyle name="Note 5 2 10" xfId="10199" xr:uid="{00000000-0005-0000-0000-000084970000}"/>
    <cellStyle name="Note 5 2 10 2" xfId="30031" xr:uid="{00000000-0005-0000-0000-000085970000}"/>
    <cellStyle name="Note 5 2 11" xfId="20117" xr:uid="{00000000-0005-0000-0000-000086970000}"/>
    <cellStyle name="Note 5 2 2" xfId="543" xr:uid="{00000000-0005-0000-0000-000087970000}"/>
    <cellStyle name="Note 5 2 2 10" xfId="20396" xr:uid="{00000000-0005-0000-0000-000088970000}"/>
    <cellStyle name="Note 5 2 2 2" xfId="1815" xr:uid="{00000000-0005-0000-0000-000089970000}"/>
    <cellStyle name="Note 5 2 2 2 2" xfId="3828" xr:uid="{00000000-0005-0000-0000-00008A970000}"/>
    <cellStyle name="Note 5 2 2 2 2 2" xfId="8785" xr:uid="{00000000-0005-0000-0000-00008B970000}"/>
    <cellStyle name="Note 5 2 2 2 2 2 2" xfId="18699" xr:uid="{00000000-0005-0000-0000-00008C970000}"/>
    <cellStyle name="Note 5 2 2 2 2 2 2 2" xfId="38531" xr:uid="{00000000-0005-0000-0000-00008D970000}"/>
    <cellStyle name="Note 5 2 2 2 2 2 3" xfId="28617" xr:uid="{00000000-0005-0000-0000-00008E970000}"/>
    <cellStyle name="Note 5 2 2 2 2 3" xfId="13742" xr:uid="{00000000-0005-0000-0000-00008F970000}"/>
    <cellStyle name="Note 5 2 2 2 2 3 2" xfId="33574" xr:uid="{00000000-0005-0000-0000-000090970000}"/>
    <cellStyle name="Note 5 2 2 2 2 4" xfId="23660" xr:uid="{00000000-0005-0000-0000-000091970000}"/>
    <cellStyle name="Note 5 2 2 2 3" xfId="6783" xr:uid="{00000000-0005-0000-0000-000092970000}"/>
    <cellStyle name="Note 5 2 2 2 3 2" xfId="16697" xr:uid="{00000000-0005-0000-0000-000093970000}"/>
    <cellStyle name="Note 5 2 2 2 3 2 2" xfId="36529" xr:uid="{00000000-0005-0000-0000-000094970000}"/>
    <cellStyle name="Note 5 2 2 2 3 3" xfId="26615" xr:uid="{00000000-0005-0000-0000-000095970000}"/>
    <cellStyle name="Note 5 2 2 2 4" xfId="11740" xr:uid="{00000000-0005-0000-0000-000096970000}"/>
    <cellStyle name="Note 5 2 2 2 4 2" xfId="31572" xr:uid="{00000000-0005-0000-0000-000097970000}"/>
    <cellStyle name="Note 5 2 2 2 5" xfId="21658" xr:uid="{00000000-0005-0000-0000-000098970000}"/>
    <cellStyle name="Note 5 2 2 3" xfId="3125" xr:uid="{00000000-0005-0000-0000-000099970000}"/>
    <cellStyle name="Note 5 2 2 3 2" xfId="8082" xr:uid="{00000000-0005-0000-0000-00009A970000}"/>
    <cellStyle name="Note 5 2 2 3 2 2" xfId="17996" xr:uid="{00000000-0005-0000-0000-00009B970000}"/>
    <cellStyle name="Note 5 2 2 3 2 2 2" xfId="37828" xr:uid="{00000000-0005-0000-0000-00009C970000}"/>
    <cellStyle name="Note 5 2 2 3 2 3" xfId="27914" xr:uid="{00000000-0005-0000-0000-00009D970000}"/>
    <cellStyle name="Note 5 2 2 3 3" xfId="13039" xr:uid="{00000000-0005-0000-0000-00009E970000}"/>
    <cellStyle name="Note 5 2 2 3 3 2" xfId="32871" xr:uid="{00000000-0005-0000-0000-00009F970000}"/>
    <cellStyle name="Note 5 2 2 3 4" xfId="22957" xr:uid="{00000000-0005-0000-0000-0000A0970000}"/>
    <cellStyle name="Note 5 2 2 4" xfId="2538" xr:uid="{00000000-0005-0000-0000-0000A1970000}"/>
    <cellStyle name="Note 5 2 2 4 2" xfId="7505" xr:uid="{00000000-0005-0000-0000-0000A2970000}"/>
    <cellStyle name="Note 5 2 2 4 2 2" xfId="17419" xr:uid="{00000000-0005-0000-0000-0000A3970000}"/>
    <cellStyle name="Note 5 2 2 4 2 2 2" xfId="37251" xr:uid="{00000000-0005-0000-0000-0000A4970000}"/>
    <cellStyle name="Note 5 2 2 4 2 3" xfId="27337" xr:uid="{00000000-0005-0000-0000-0000A5970000}"/>
    <cellStyle name="Note 5 2 2 4 3" xfId="12462" xr:uid="{00000000-0005-0000-0000-0000A6970000}"/>
    <cellStyle name="Note 5 2 2 4 3 2" xfId="32294" xr:uid="{00000000-0005-0000-0000-0000A7970000}"/>
    <cellStyle name="Note 5 2 2 4 4" xfId="22380" xr:uid="{00000000-0005-0000-0000-0000A8970000}"/>
    <cellStyle name="Note 5 2 2 5" xfId="1104" xr:uid="{00000000-0005-0000-0000-0000A9970000}"/>
    <cellStyle name="Note 5 2 2 5 2" xfId="6080" xr:uid="{00000000-0005-0000-0000-0000AA970000}"/>
    <cellStyle name="Note 5 2 2 5 2 2" xfId="15994" xr:uid="{00000000-0005-0000-0000-0000AB970000}"/>
    <cellStyle name="Note 5 2 2 5 2 2 2" xfId="35826" xr:uid="{00000000-0005-0000-0000-0000AC970000}"/>
    <cellStyle name="Note 5 2 2 5 2 3" xfId="25912" xr:uid="{00000000-0005-0000-0000-0000AD970000}"/>
    <cellStyle name="Note 5 2 2 5 3" xfId="11037" xr:uid="{00000000-0005-0000-0000-0000AE970000}"/>
    <cellStyle name="Note 5 2 2 5 3 2" xfId="30869" xr:uid="{00000000-0005-0000-0000-0000AF970000}"/>
    <cellStyle name="Note 5 2 2 5 4" xfId="20955" xr:uid="{00000000-0005-0000-0000-0000B0970000}"/>
    <cellStyle name="Note 5 2 2 6" xfId="4405" xr:uid="{00000000-0005-0000-0000-0000B1970000}"/>
    <cellStyle name="Note 5 2 2 6 2" xfId="9362" xr:uid="{00000000-0005-0000-0000-0000B2970000}"/>
    <cellStyle name="Note 5 2 2 6 2 2" xfId="19276" xr:uid="{00000000-0005-0000-0000-0000B3970000}"/>
    <cellStyle name="Note 5 2 2 6 2 2 2" xfId="39108" xr:uid="{00000000-0005-0000-0000-0000B4970000}"/>
    <cellStyle name="Note 5 2 2 6 2 3" xfId="29194" xr:uid="{00000000-0005-0000-0000-0000B5970000}"/>
    <cellStyle name="Note 5 2 2 6 3" xfId="14319" xr:uid="{00000000-0005-0000-0000-0000B6970000}"/>
    <cellStyle name="Note 5 2 2 6 3 2" xfId="34151" xr:uid="{00000000-0005-0000-0000-0000B7970000}"/>
    <cellStyle name="Note 5 2 2 6 4" xfId="24237" xr:uid="{00000000-0005-0000-0000-0000B8970000}"/>
    <cellStyle name="Note 5 2 2 7" xfId="4963" xr:uid="{00000000-0005-0000-0000-0000B9970000}"/>
    <cellStyle name="Note 5 2 2 7 2" xfId="9920" xr:uid="{00000000-0005-0000-0000-0000BA970000}"/>
    <cellStyle name="Note 5 2 2 7 2 2" xfId="19834" xr:uid="{00000000-0005-0000-0000-0000BB970000}"/>
    <cellStyle name="Note 5 2 2 7 2 2 2" xfId="39666" xr:uid="{00000000-0005-0000-0000-0000BC970000}"/>
    <cellStyle name="Note 5 2 2 7 2 3" xfId="29752" xr:uid="{00000000-0005-0000-0000-0000BD970000}"/>
    <cellStyle name="Note 5 2 2 7 3" xfId="14877" xr:uid="{00000000-0005-0000-0000-0000BE970000}"/>
    <cellStyle name="Note 5 2 2 7 3 2" xfId="34709" xr:uid="{00000000-0005-0000-0000-0000BF970000}"/>
    <cellStyle name="Note 5 2 2 7 4" xfId="24795" xr:uid="{00000000-0005-0000-0000-0000C0970000}"/>
    <cellStyle name="Note 5 2 2 8" xfId="5521" xr:uid="{00000000-0005-0000-0000-0000C1970000}"/>
    <cellStyle name="Note 5 2 2 8 2" xfId="15435" xr:uid="{00000000-0005-0000-0000-0000C2970000}"/>
    <cellStyle name="Note 5 2 2 8 2 2" xfId="35267" xr:uid="{00000000-0005-0000-0000-0000C3970000}"/>
    <cellStyle name="Note 5 2 2 8 3" xfId="25353" xr:uid="{00000000-0005-0000-0000-0000C4970000}"/>
    <cellStyle name="Note 5 2 2 9" xfId="10478" xr:uid="{00000000-0005-0000-0000-0000C5970000}"/>
    <cellStyle name="Note 5 2 2 9 2" xfId="30310" xr:uid="{00000000-0005-0000-0000-0000C6970000}"/>
    <cellStyle name="Note 5 2 3" xfId="1456" xr:uid="{00000000-0005-0000-0000-0000C7970000}"/>
    <cellStyle name="Note 5 2 3 2" xfId="3469" xr:uid="{00000000-0005-0000-0000-0000C8970000}"/>
    <cellStyle name="Note 5 2 3 2 2" xfId="8426" xr:uid="{00000000-0005-0000-0000-0000C9970000}"/>
    <cellStyle name="Note 5 2 3 2 2 2" xfId="18340" xr:uid="{00000000-0005-0000-0000-0000CA970000}"/>
    <cellStyle name="Note 5 2 3 2 2 2 2" xfId="38172" xr:uid="{00000000-0005-0000-0000-0000CB970000}"/>
    <cellStyle name="Note 5 2 3 2 2 3" xfId="28258" xr:uid="{00000000-0005-0000-0000-0000CC970000}"/>
    <cellStyle name="Note 5 2 3 2 3" xfId="13383" xr:uid="{00000000-0005-0000-0000-0000CD970000}"/>
    <cellStyle name="Note 5 2 3 2 3 2" xfId="33215" xr:uid="{00000000-0005-0000-0000-0000CE970000}"/>
    <cellStyle name="Note 5 2 3 2 4" xfId="23301" xr:uid="{00000000-0005-0000-0000-0000CF970000}"/>
    <cellStyle name="Note 5 2 3 3" xfId="6424" xr:uid="{00000000-0005-0000-0000-0000D0970000}"/>
    <cellStyle name="Note 5 2 3 3 2" xfId="16338" xr:uid="{00000000-0005-0000-0000-0000D1970000}"/>
    <cellStyle name="Note 5 2 3 3 2 2" xfId="36170" xr:uid="{00000000-0005-0000-0000-0000D2970000}"/>
    <cellStyle name="Note 5 2 3 3 3" xfId="26256" xr:uid="{00000000-0005-0000-0000-0000D3970000}"/>
    <cellStyle name="Note 5 2 3 4" xfId="11381" xr:uid="{00000000-0005-0000-0000-0000D4970000}"/>
    <cellStyle name="Note 5 2 3 4 2" xfId="31213" xr:uid="{00000000-0005-0000-0000-0000D5970000}"/>
    <cellStyle name="Note 5 2 3 5" xfId="21299" xr:uid="{00000000-0005-0000-0000-0000D6970000}"/>
    <cellStyle name="Note 5 2 4" xfId="2844" xr:uid="{00000000-0005-0000-0000-0000D7970000}"/>
    <cellStyle name="Note 5 2 4 2" xfId="7803" xr:uid="{00000000-0005-0000-0000-0000D8970000}"/>
    <cellStyle name="Note 5 2 4 2 2" xfId="17717" xr:uid="{00000000-0005-0000-0000-0000D9970000}"/>
    <cellStyle name="Note 5 2 4 2 2 2" xfId="37549" xr:uid="{00000000-0005-0000-0000-0000DA970000}"/>
    <cellStyle name="Note 5 2 4 2 3" xfId="27635" xr:uid="{00000000-0005-0000-0000-0000DB970000}"/>
    <cellStyle name="Note 5 2 4 3" xfId="12760" xr:uid="{00000000-0005-0000-0000-0000DC970000}"/>
    <cellStyle name="Note 5 2 4 3 2" xfId="32592" xr:uid="{00000000-0005-0000-0000-0000DD970000}"/>
    <cellStyle name="Note 5 2 4 4" xfId="22678" xr:uid="{00000000-0005-0000-0000-0000DE970000}"/>
    <cellStyle name="Note 5 2 5" xfId="2179" xr:uid="{00000000-0005-0000-0000-0000DF970000}"/>
    <cellStyle name="Note 5 2 5 2" xfId="7146" xr:uid="{00000000-0005-0000-0000-0000E0970000}"/>
    <cellStyle name="Note 5 2 5 2 2" xfId="17060" xr:uid="{00000000-0005-0000-0000-0000E1970000}"/>
    <cellStyle name="Note 5 2 5 2 2 2" xfId="36892" xr:uid="{00000000-0005-0000-0000-0000E2970000}"/>
    <cellStyle name="Note 5 2 5 2 3" xfId="26978" xr:uid="{00000000-0005-0000-0000-0000E3970000}"/>
    <cellStyle name="Note 5 2 5 3" xfId="12103" xr:uid="{00000000-0005-0000-0000-0000E4970000}"/>
    <cellStyle name="Note 5 2 5 3 2" xfId="31935" xr:uid="{00000000-0005-0000-0000-0000E5970000}"/>
    <cellStyle name="Note 5 2 5 4" xfId="22021" xr:uid="{00000000-0005-0000-0000-0000E6970000}"/>
    <cellStyle name="Note 5 2 6" xfId="824" xr:uid="{00000000-0005-0000-0000-0000E7970000}"/>
    <cellStyle name="Note 5 2 6 2" xfId="5801" xr:uid="{00000000-0005-0000-0000-0000E8970000}"/>
    <cellStyle name="Note 5 2 6 2 2" xfId="15715" xr:uid="{00000000-0005-0000-0000-0000E9970000}"/>
    <cellStyle name="Note 5 2 6 2 2 2" xfId="35547" xr:uid="{00000000-0005-0000-0000-0000EA970000}"/>
    <cellStyle name="Note 5 2 6 2 3" xfId="25633" xr:uid="{00000000-0005-0000-0000-0000EB970000}"/>
    <cellStyle name="Note 5 2 6 3" xfId="10758" xr:uid="{00000000-0005-0000-0000-0000EC970000}"/>
    <cellStyle name="Note 5 2 6 3 2" xfId="30590" xr:uid="{00000000-0005-0000-0000-0000ED970000}"/>
    <cellStyle name="Note 5 2 6 4" xfId="20676" xr:uid="{00000000-0005-0000-0000-0000EE970000}"/>
    <cellStyle name="Note 5 2 7" xfId="4126" xr:uid="{00000000-0005-0000-0000-0000EF970000}"/>
    <cellStyle name="Note 5 2 7 2" xfId="9083" xr:uid="{00000000-0005-0000-0000-0000F0970000}"/>
    <cellStyle name="Note 5 2 7 2 2" xfId="18997" xr:uid="{00000000-0005-0000-0000-0000F1970000}"/>
    <cellStyle name="Note 5 2 7 2 2 2" xfId="38829" xr:uid="{00000000-0005-0000-0000-0000F2970000}"/>
    <cellStyle name="Note 5 2 7 2 3" xfId="28915" xr:uid="{00000000-0005-0000-0000-0000F3970000}"/>
    <cellStyle name="Note 5 2 7 3" xfId="14040" xr:uid="{00000000-0005-0000-0000-0000F4970000}"/>
    <cellStyle name="Note 5 2 7 3 2" xfId="33872" xr:uid="{00000000-0005-0000-0000-0000F5970000}"/>
    <cellStyle name="Note 5 2 7 4" xfId="23958" xr:uid="{00000000-0005-0000-0000-0000F6970000}"/>
    <cellStyle name="Note 5 2 8" xfId="4684" xr:uid="{00000000-0005-0000-0000-0000F7970000}"/>
    <cellStyle name="Note 5 2 8 2" xfId="9641" xr:uid="{00000000-0005-0000-0000-0000F8970000}"/>
    <cellStyle name="Note 5 2 8 2 2" xfId="19555" xr:uid="{00000000-0005-0000-0000-0000F9970000}"/>
    <cellStyle name="Note 5 2 8 2 2 2" xfId="39387" xr:uid="{00000000-0005-0000-0000-0000FA970000}"/>
    <cellStyle name="Note 5 2 8 2 3" xfId="29473" xr:uid="{00000000-0005-0000-0000-0000FB970000}"/>
    <cellStyle name="Note 5 2 8 3" xfId="14598" xr:uid="{00000000-0005-0000-0000-0000FC970000}"/>
    <cellStyle name="Note 5 2 8 3 2" xfId="34430" xr:uid="{00000000-0005-0000-0000-0000FD970000}"/>
    <cellStyle name="Note 5 2 8 4" xfId="24516" xr:uid="{00000000-0005-0000-0000-0000FE970000}"/>
    <cellStyle name="Note 5 2 9" xfId="5242" xr:uid="{00000000-0005-0000-0000-0000FF970000}"/>
    <cellStyle name="Note 5 2 9 2" xfId="15156" xr:uid="{00000000-0005-0000-0000-000000980000}"/>
    <cellStyle name="Note 5 2 9 2 2" xfId="34988" xr:uid="{00000000-0005-0000-0000-000001980000}"/>
    <cellStyle name="Note 5 2 9 3" xfId="25074" xr:uid="{00000000-0005-0000-0000-000002980000}"/>
    <cellStyle name="Note 5 3" xfId="404" xr:uid="{00000000-0005-0000-0000-000003980000}"/>
    <cellStyle name="Note 5 3 10" xfId="20257" xr:uid="{00000000-0005-0000-0000-000004980000}"/>
    <cellStyle name="Note 5 3 2" xfId="1635" xr:uid="{00000000-0005-0000-0000-000005980000}"/>
    <cellStyle name="Note 5 3 2 2" xfId="3648" xr:uid="{00000000-0005-0000-0000-000006980000}"/>
    <cellStyle name="Note 5 3 2 2 2" xfId="8605" xr:uid="{00000000-0005-0000-0000-000007980000}"/>
    <cellStyle name="Note 5 3 2 2 2 2" xfId="18519" xr:uid="{00000000-0005-0000-0000-000008980000}"/>
    <cellStyle name="Note 5 3 2 2 2 2 2" xfId="38351" xr:uid="{00000000-0005-0000-0000-000009980000}"/>
    <cellStyle name="Note 5 3 2 2 2 3" xfId="28437" xr:uid="{00000000-0005-0000-0000-00000A980000}"/>
    <cellStyle name="Note 5 3 2 2 3" xfId="13562" xr:uid="{00000000-0005-0000-0000-00000B980000}"/>
    <cellStyle name="Note 5 3 2 2 3 2" xfId="33394" xr:uid="{00000000-0005-0000-0000-00000C980000}"/>
    <cellStyle name="Note 5 3 2 2 4" xfId="23480" xr:uid="{00000000-0005-0000-0000-00000D980000}"/>
    <cellStyle name="Note 5 3 2 3" xfId="6603" xr:uid="{00000000-0005-0000-0000-00000E980000}"/>
    <cellStyle name="Note 5 3 2 3 2" xfId="16517" xr:uid="{00000000-0005-0000-0000-00000F980000}"/>
    <cellStyle name="Note 5 3 2 3 2 2" xfId="36349" xr:uid="{00000000-0005-0000-0000-000010980000}"/>
    <cellStyle name="Note 5 3 2 3 3" xfId="26435" xr:uid="{00000000-0005-0000-0000-000011980000}"/>
    <cellStyle name="Note 5 3 2 4" xfId="11560" xr:uid="{00000000-0005-0000-0000-000012980000}"/>
    <cellStyle name="Note 5 3 2 4 2" xfId="31392" xr:uid="{00000000-0005-0000-0000-000013980000}"/>
    <cellStyle name="Note 5 3 2 5" xfId="21478" xr:uid="{00000000-0005-0000-0000-000014980000}"/>
    <cellStyle name="Note 5 3 3" xfId="2986" xr:uid="{00000000-0005-0000-0000-000015980000}"/>
    <cellStyle name="Note 5 3 3 2" xfId="7943" xr:uid="{00000000-0005-0000-0000-000016980000}"/>
    <cellStyle name="Note 5 3 3 2 2" xfId="17857" xr:uid="{00000000-0005-0000-0000-000017980000}"/>
    <cellStyle name="Note 5 3 3 2 2 2" xfId="37689" xr:uid="{00000000-0005-0000-0000-000018980000}"/>
    <cellStyle name="Note 5 3 3 2 3" xfId="27775" xr:uid="{00000000-0005-0000-0000-000019980000}"/>
    <cellStyle name="Note 5 3 3 3" xfId="12900" xr:uid="{00000000-0005-0000-0000-00001A980000}"/>
    <cellStyle name="Note 5 3 3 3 2" xfId="32732" xr:uid="{00000000-0005-0000-0000-00001B980000}"/>
    <cellStyle name="Note 5 3 3 4" xfId="22818" xr:uid="{00000000-0005-0000-0000-00001C980000}"/>
    <cellStyle name="Note 5 3 4" xfId="2358" xr:uid="{00000000-0005-0000-0000-00001D980000}"/>
    <cellStyle name="Note 5 3 4 2" xfId="7325" xr:uid="{00000000-0005-0000-0000-00001E980000}"/>
    <cellStyle name="Note 5 3 4 2 2" xfId="17239" xr:uid="{00000000-0005-0000-0000-00001F980000}"/>
    <cellStyle name="Note 5 3 4 2 2 2" xfId="37071" xr:uid="{00000000-0005-0000-0000-000020980000}"/>
    <cellStyle name="Note 5 3 4 2 3" xfId="27157" xr:uid="{00000000-0005-0000-0000-000021980000}"/>
    <cellStyle name="Note 5 3 4 3" xfId="12282" xr:uid="{00000000-0005-0000-0000-000022980000}"/>
    <cellStyle name="Note 5 3 4 3 2" xfId="32114" xr:uid="{00000000-0005-0000-0000-000023980000}"/>
    <cellStyle name="Note 5 3 4 4" xfId="22200" xr:uid="{00000000-0005-0000-0000-000024980000}"/>
    <cellStyle name="Note 5 3 5" xfId="965" xr:uid="{00000000-0005-0000-0000-000025980000}"/>
    <cellStyle name="Note 5 3 5 2" xfId="5941" xr:uid="{00000000-0005-0000-0000-000026980000}"/>
    <cellStyle name="Note 5 3 5 2 2" xfId="15855" xr:uid="{00000000-0005-0000-0000-000027980000}"/>
    <cellStyle name="Note 5 3 5 2 2 2" xfId="35687" xr:uid="{00000000-0005-0000-0000-000028980000}"/>
    <cellStyle name="Note 5 3 5 2 3" xfId="25773" xr:uid="{00000000-0005-0000-0000-000029980000}"/>
    <cellStyle name="Note 5 3 5 3" xfId="10898" xr:uid="{00000000-0005-0000-0000-00002A980000}"/>
    <cellStyle name="Note 5 3 5 3 2" xfId="30730" xr:uid="{00000000-0005-0000-0000-00002B980000}"/>
    <cellStyle name="Note 5 3 5 4" xfId="20816" xr:uid="{00000000-0005-0000-0000-00002C980000}"/>
    <cellStyle name="Note 5 3 6" xfId="4266" xr:uid="{00000000-0005-0000-0000-00002D980000}"/>
    <cellStyle name="Note 5 3 6 2" xfId="9223" xr:uid="{00000000-0005-0000-0000-00002E980000}"/>
    <cellStyle name="Note 5 3 6 2 2" xfId="19137" xr:uid="{00000000-0005-0000-0000-00002F980000}"/>
    <cellStyle name="Note 5 3 6 2 2 2" xfId="38969" xr:uid="{00000000-0005-0000-0000-000030980000}"/>
    <cellStyle name="Note 5 3 6 2 3" xfId="29055" xr:uid="{00000000-0005-0000-0000-000031980000}"/>
    <cellStyle name="Note 5 3 6 3" xfId="14180" xr:uid="{00000000-0005-0000-0000-000032980000}"/>
    <cellStyle name="Note 5 3 6 3 2" xfId="34012" xr:uid="{00000000-0005-0000-0000-000033980000}"/>
    <cellStyle name="Note 5 3 6 4" xfId="24098" xr:uid="{00000000-0005-0000-0000-000034980000}"/>
    <cellStyle name="Note 5 3 7" xfId="4824" xr:uid="{00000000-0005-0000-0000-000035980000}"/>
    <cellStyle name="Note 5 3 7 2" xfId="9781" xr:uid="{00000000-0005-0000-0000-000036980000}"/>
    <cellStyle name="Note 5 3 7 2 2" xfId="19695" xr:uid="{00000000-0005-0000-0000-000037980000}"/>
    <cellStyle name="Note 5 3 7 2 2 2" xfId="39527" xr:uid="{00000000-0005-0000-0000-000038980000}"/>
    <cellStyle name="Note 5 3 7 2 3" xfId="29613" xr:uid="{00000000-0005-0000-0000-000039980000}"/>
    <cellStyle name="Note 5 3 7 3" xfId="14738" xr:uid="{00000000-0005-0000-0000-00003A980000}"/>
    <cellStyle name="Note 5 3 7 3 2" xfId="34570" xr:uid="{00000000-0005-0000-0000-00003B980000}"/>
    <cellStyle name="Note 5 3 7 4" xfId="24656" xr:uid="{00000000-0005-0000-0000-00003C980000}"/>
    <cellStyle name="Note 5 3 8" xfId="5382" xr:uid="{00000000-0005-0000-0000-00003D980000}"/>
    <cellStyle name="Note 5 3 8 2" xfId="15296" xr:uid="{00000000-0005-0000-0000-00003E980000}"/>
    <cellStyle name="Note 5 3 8 2 2" xfId="35128" xr:uid="{00000000-0005-0000-0000-00003F980000}"/>
    <cellStyle name="Note 5 3 8 3" xfId="25214" xr:uid="{00000000-0005-0000-0000-000040980000}"/>
    <cellStyle name="Note 5 3 9" xfId="10339" xr:uid="{00000000-0005-0000-0000-000041980000}"/>
    <cellStyle name="Note 5 3 9 2" xfId="30171" xr:uid="{00000000-0005-0000-0000-000042980000}"/>
    <cellStyle name="Note 5 4" xfId="1276" xr:uid="{00000000-0005-0000-0000-000043980000}"/>
    <cellStyle name="Note 5 4 2" xfId="3289" xr:uid="{00000000-0005-0000-0000-000044980000}"/>
    <cellStyle name="Note 5 4 2 2" xfId="8246" xr:uid="{00000000-0005-0000-0000-000045980000}"/>
    <cellStyle name="Note 5 4 2 2 2" xfId="18160" xr:uid="{00000000-0005-0000-0000-000046980000}"/>
    <cellStyle name="Note 5 4 2 2 2 2" xfId="37992" xr:uid="{00000000-0005-0000-0000-000047980000}"/>
    <cellStyle name="Note 5 4 2 2 3" xfId="28078" xr:uid="{00000000-0005-0000-0000-000048980000}"/>
    <cellStyle name="Note 5 4 2 3" xfId="13203" xr:uid="{00000000-0005-0000-0000-000049980000}"/>
    <cellStyle name="Note 5 4 2 3 2" xfId="33035" xr:uid="{00000000-0005-0000-0000-00004A980000}"/>
    <cellStyle name="Note 5 4 2 4" xfId="23121" xr:uid="{00000000-0005-0000-0000-00004B980000}"/>
    <cellStyle name="Note 5 4 3" xfId="6244" xr:uid="{00000000-0005-0000-0000-00004C980000}"/>
    <cellStyle name="Note 5 4 3 2" xfId="16158" xr:uid="{00000000-0005-0000-0000-00004D980000}"/>
    <cellStyle name="Note 5 4 3 2 2" xfId="35990" xr:uid="{00000000-0005-0000-0000-00004E980000}"/>
    <cellStyle name="Note 5 4 3 3" xfId="26076" xr:uid="{00000000-0005-0000-0000-00004F980000}"/>
    <cellStyle name="Note 5 4 4" xfId="11201" xr:uid="{00000000-0005-0000-0000-000050980000}"/>
    <cellStyle name="Note 5 4 4 2" xfId="31033" xr:uid="{00000000-0005-0000-0000-000051980000}"/>
    <cellStyle name="Note 5 4 5" xfId="21119" xr:uid="{00000000-0005-0000-0000-000052980000}"/>
    <cellStyle name="Note 5 5" xfId="2704" xr:uid="{00000000-0005-0000-0000-000053980000}"/>
    <cellStyle name="Note 5 5 2" xfId="7664" xr:uid="{00000000-0005-0000-0000-000054980000}"/>
    <cellStyle name="Note 5 5 2 2" xfId="17578" xr:uid="{00000000-0005-0000-0000-000055980000}"/>
    <cellStyle name="Note 5 5 2 2 2" xfId="37410" xr:uid="{00000000-0005-0000-0000-000056980000}"/>
    <cellStyle name="Note 5 5 2 3" xfId="27496" xr:uid="{00000000-0005-0000-0000-000057980000}"/>
    <cellStyle name="Note 5 5 3" xfId="12621" xr:uid="{00000000-0005-0000-0000-000058980000}"/>
    <cellStyle name="Note 5 5 3 2" xfId="32453" xr:uid="{00000000-0005-0000-0000-000059980000}"/>
    <cellStyle name="Note 5 5 4" xfId="22539" xr:uid="{00000000-0005-0000-0000-00005A980000}"/>
    <cellStyle name="Note 5 6" xfId="1999" xr:uid="{00000000-0005-0000-0000-00005B980000}"/>
    <cellStyle name="Note 5 6 2" xfId="6966" xr:uid="{00000000-0005-0000-0000-00005C980000}"/>
    <cellStyle name="Note 5 6 2 2" xfId="16880" xr:uid="{00000000-0005-0000-0000-00005D980000}"/>
    <cellStyle name="Note 5 6 2 2 2" xfId="36712" xr:uid="{00000000-0005-0000-0000-00005E980000}"/>
    <cellStyle name="Note 5 6 2 3" xfId="26798" xr:uid="{00000000-0005-0000-0000-00005F980000}"/>
    <cellStyle name="Note 5 6 3" xfId="11923" xr:uid="{00000000-0005-0000-0000-000060980000}"/>
    <cellStyle name="Note 5 6 3 2" xfId="31755" xr:uid="{00000000-0005-0000-0000-000061980000}"/>
    <cellStyle name="Note 5 6 4" xfId="21841" xr:uid="{00000000-0005-0000-0000-000062980000}"/>
    <cellStyle name="Note 5 7" xfId="685" xr:uid="{00000000-0005-0000-0000-000063980000}"/>
    <cellStyle name="Note 5 7 2" xfId="5662" xr:uid="{00000000-0005-0000-0000-000064980000}"/>
    <cellStyle name="Note 5 7 2 2" xfId="15576" xr:uid="{00000000-0005-0000-0000-000065980000}"/>
    <cellStyle name="Note 5 7 2 2 2" xfId="35408" xr:uid="{00000000-0005-0000-0000-000066980000}"/>
    <cellStyle name="Note 5 7 2 3" xfId="25494" xr:uid="{00000000-0005-0000-0000-000067980000}"/>
    <cellStyle name="Note 5 7 3" xfId="10619" xr:uid="{00000000-0005-0000-0000-000068980000}"/>
    <cellStyle name="Note 5 7 3 2" xfId="30451" xr:uid="{00000000-0005-0000-0000-000069980000}"/>
    <cellStyle name="Note 5 7 4" xfId="20537" xr:uid="{00000000-0005-0000-0000-00006A980000}"/>
    <cellStyle name="Note 5 8" xfId="3987" xr:uid="{00000000-0005-0000-0000-00006B980000}"/>
    <cellStyle name="Note 5 8 2" xfId="8944" xr:uid="{00000000-0005-0000-0000-00006C980000}"/>
    <cellStyle name="Note 5 8 2 2" xfId="18858" xr:uid="{00000000-0005-0000-0000-00006D980000}"/>
    <cellStyle name="Note 5 8 2 2 2" xfId="38690" xr:uid="{00000000-0005-0000-0000-00006E980000}"/>
    <cellStyle name="Note 5 8 2 3" xfId="28776" xr:uid="{00000000-0005-0000-0000-00006F980000}"/>
    <cellStyle name="Note 5 8 3" xfId="13901" xr:uid="{00000000-0005-0000-0000-000070980000}"/>
    <cellStyle name="Note 5 8 3 2" xfId="33733" xr:uid="{00000000-0005-0000-0000-000071980000}"/>
    <cellStyle name="Note 5 8 4" xfId="23819" xr:uid="{00000000-0005-0000-0000-000072980000}"/>
    <cellStyle name="Note 5 9" xfId="4545" xr:uid="{00000000-0005-0000-0000-000073980000}"/>
    <cellStyle name="Note 5 9 2" xfId="9502" xr:uid="{00000000-0005-0000-0000-000074980000}"/>
    <cellStyle name="Note 5 9 2 2" xfId="19416" xr:uid="{00000000-0005-0000-0000-000075980000}"/>
    <cellStyle name="Note 5 9 2 2 2" xfId="39248" xr:uid="{00000000-0005-0000-0000-000076980000}"/>
    <cellStyle name="Note 5 9 2 3" xfId="29334" xr:uid="{00000000-0005-0000-0000-000077980000}"/>
    <cellStyle name="Note 5 9 3" xfId="14459" xr:uid="{00000000-0005-0000-0000-000078980000}"/>
    <cellStyle name="Note 5 9 3 2" xfId="34291" xr:uid="{00000000-0005-0000-0000-000079980000}"/>
    <cellStyle name="Note 5 9 4" xfId="24377" xr:uid="{00000000-0005-0000-0000-00007A980000}"/>
    <cellStyle name="Note 6" xfId="195" xr:uid="{00000000-0005-0000-0000-00007B980000}"/>
    <cellStyle name="Note 6 10" xfId="10133" xr:uid="{00000000-0005-0000-0000-00007C980000}"/>
    <cellStyle name="Note 6 10 2" xfId="29965" xr:uid="{00000000-0005-0000-0000-00007D980000}"/>
    <cellStyle name="Note 6 11" xfId="20051" xr:uid="{00000000-0005-0000-0000-00007E980000}"/>
    <cellStyle name="Note 6 2" xfId="477" xr:uid="{00000000-0005-0000-0000-00007F980000}"/>
    <cellStyle name="Note 6 2 10" xfId="20330" xr:uid="{00000000-0005-0000-0000-000080980000}"/>
    <cellStyle name="Note 6 2 2" xfId="1725" xr:uid="{00000000-0005-0000-0000-000081980000}"/>
    <cellStyle name="Note 6 2 2 2" xfId="3738" xr:uid="{00000000-0005-0000-0000-000082980000}"/>
    <cellStyle name="Note 6 2 2 2 2" xfId="8695" xr:uid="{00000000-0005-0000-0000-000083980000}"/>
    <cellStyle name="Note 6 2 2 2 2 2" xfId="18609" xr:uid="{00000000-0005-0000-0000-000084980000}"/>
    <cellStyle name="Note 6 2 2 2 2 2 2" xfId="38441" xr:uid="{00000000-0005-0000-0000-000085980000}"/>
    <cellStyle name="Note 6 2 2 2 2 3" xfId="28527" xr:uid="{00000000-0005-0000-0000-000086980000}"/>
    <cellStyle name="Note 6 2 2 2 3" xfId="13652" xr:uid="{00000000-0005-0000-0000-000087980000}"/>
    <cellStyle name="Note 6 2 2 2 3 2" xfId="33484" xr:uid="{00000000-0005-0000-0000-000088980000}"/>
    <cellStyle name="Note 6 2 2 2 4" xfId="23570" xr:uid="{00000000-0005-0000-0000-000089980000}"/>
    <cellStyle name="Note 6 2 2 3" xfId="6693" xr:uid="{00000000-0005-0000-0000-00008A980000}"/>
    <cellStyle name="Note 6 2 2 3 2" xfId="16607" xr:uid="{00000000-0005-0000-0000-00008B980000}"/>
    <cellStyle name="Note 6 2 2 3 2 2" xfId="36439" xr:uid="{00000000-0005-0000-0000-00008C980000}"/>
    <cellStyle name="Note 6 2 2 3 3" xfId="26525" xr:uid="{00000000-0005-0000-0000-00008D980000}"/>
    <cellStyle name="Note 6 2 2 4" xfId="11650" xr:uid="{00000000-0005-0000-0000-00008E980000}"/>
    <cellStyle name="Note 6 2 2 4 2" xfId="31482" xr:uid="{00000000-0005-0000-0000-00008F980000}"/>
    <cellStyle name="Note 6 2 2 5" xfId="21568" xr:uid="{00000000-0005-0000-0000-000090980000}"/>
    <cellStyle name="Note 6 2 3" xfId="3059" xr:uid="{00000000-0005-0000-0000-000091980000}"/>
    <cellStyle name="Note 6 2 3 2" xfId="8016" xr:uid="{00000000-0005-0000-0000-000092980000}"/>
    <cellStyle name="Note 6 2 3 2 2" xfId="17930" xr:uid="{00000000-0005-0000-0000-000093980000}"/>
    <cellStyle name="Note 6 2 3 2 2 2" xfId="37762" xr:uid="{00000000-0005-0000-0000-000094980000}"/>
    <cellStyle name="Note 6 2 3 2 3" xfId="27848" xr:uid="{00000000-0005-0000-0000-000095980000}"/>
    <cellStyle name="Note 6 2 3 3" xfId="12973" xr:uid="{00000000-0005-0000-0000-000096980000}"/>
    <cellStyle name="Note 6 2 3 3 2" xfId="32805" xr:uid="{00000000-0005-0000-0000-000097980000}"/>
    <cellStyle name="Note 6 2 3 4" xfId="22891" xr:uid="{00000000-0005-0000-0000-000098980000}"/>
    <cellStyle name="Note 6 2 4" xfId="2448" xr:uid="{00000000-0005-0000-0000-000099980000}"/>
    <cellStyle name="Note 6 2 4 2" xfId="7415" xr:uid="{00000000-0005-0000-0000-00009A980000}"/>
    <cellStyle name="Note 6 2 4 2 2" xfId="17329" xr:uid="{00000000-0005-0000-0000-00009B980000}"/>
    <cellStyle name="Note 6 2 4 2 2 2" xfId="37161" xr:uid="{00000000-0005-0000-0000-00009C980000}"/>
    <cellStyle name="Note 6 2 4 2 3" xfId="27247" xr:uid="{00000000-0005-0000-0000-00009D980000}"/>
    <cellStyle name="Note 6 2 4 3" xfId="12372" xr:uid="{00000000-0005-0000-0000-00009E980000}"/>
    <cellStyle name="Note 6 2 4 3 2" xfId="32204" xr:uid="{00000000-0005-0000-0000-00009F980000}"/>
    <cellStyle name="Note 6 2 4 4" xfId="22290" xr:uid="{00000000-0005-0000-0000-0000A0980000}"/>
    <cellStyle name="Note 6 2 5" xfId="1038" xr:uid="{00000000-0005-0000-0000-0000A1980000}"/>
    <cellStyle name="Note 6 2 5 2" xfId="6014" xr:uid="{00000000-0005-0000-0000-0000A2980000}"/>
    <cellStyle name="Note 6 2 5 2 2" xfId="15928" xr:uid="{00000000-0005-0000-0000-0000A3980000}"/>
    <cellStyle name="Note 6 2 5 2 2 2" xfId="35760" xr:uid="{00000000-0005-0000-0000-0000A4980000}"/>
    <cellStyle name="Note 6 2 5 2 3" xfId="25846" xr:uid="{00000000-0005-0000-0000-0000A5980000}"/>
    <cellStyle name="Note 6 2 5 3" xfId="10971" xr:uid="{00000000-0005-0000-0000-0000A6980000}"/>
    <cellStyle name="Note 6 2 5 3 2" xfId="30803" xr:uid="{00000000-0005-0000-0000-0000A7980000}"/>
    <cellStyle name="Note 6 2 5 4" xfId="20889" xr:uid="{00000000-0005-0000-0000-0000A8980000}"/>
    <cellStyle name="Note 6 2 6" xfId="4339" xr:uid="{00000000-0005-0000-0000-0000A9980000}"/>
    <cellStyle name="Note 6 2 6 2" xfId="9296" xr:uid="{00000000-0005-0000-0000-0000AA980000}"/>
    <cellStyle name="Note 6 2 6 2 2" xfId="19210" xr:uid="{00000000-0005-0000-0000-0000AB980000}"/>
    <cellStyle name="Note 6 2 6 2 2 2" xfId="39042" xr:uid="{00000000-0005-0000-0000-0000AC980000}"/>
    <cellStyle name="Note 6 2 6 2 3" xfId="29128" xr:uid="{00000000-0005-0000-0000-0000AD980000}"/>
    <cellStyle name="Note 6 2 6 3" xfId="14253" xr:uid="{00000000-0005-0000-0000-0000AE980000}"/>
    <cellStyle name="Note 6 2 6 3 2" xfId="34085" xr:uid="{00000000-0005-0000-0000-0000AF980000}"/>
    <cellStyle name="Note 6 2 6 4" xfId="24171" xr:uid="{00000000-0005-0000-0000-0000B0980000}"/>
    <cellStyle name="Note 6 2 7" xfId="4897" xr:uid="{00000000-0005-0000-0000-0000B1980000}"/>
    <cellStyle name="Note 6 2 7 2" xfId="9854" xr:uid="{00000000-0005-0000-0000-0000B2980000}"/>
    <cellStyle name="Note 6 2 7 2 2" xfId="19768" xr:uid="{00000000-0005-0000-0000-0000B3980000}"/>
    <cellStyle name="Note 6 2 7 2 2 2" xfId="39600" xr:uid="{00000000-0005-0000-0000-0000B4980000}"/>
    <cellStyle name="Note 6 2 7 2 3" xfId="29686" xr:uid="{00000000-0005-0000-0000-0000B5980000}"/>
    <cellStyle name="Note 6 2 7 3" xfId="14811" xr:uid="{00000000-0005-0000-0000-0000B6980000}"/>
    <cellStyle name="Note 6 2 7 3 2" xfId="34643" xr:uid="{00000000-0005-0000-0000-0000B7980000}"/>
    <cellStyle name="Note 6 2 7 4" xfId="24729" xr:uid="{00000000-0005-0000-0000-0000B8980000}"/>
    <cellStyle name="Note 6 2 8" xfId="5455" xr:uid="{00000000-0005-0000-0000-0000B9980000}"/>
    <cellStyle name="Note 6 2 8 2" xfId="15369" xr:uid="{00000000-0005-0000-0000-0000BA980000}"/>
    <cellStyle name="Note 6 2 8 2 2" xfId="35201" xr:uid="{00000000-0005-0000-0000-0000BB980000}"/>
    <cellStyle name="Note 6 2 8 3" xfId="25287" xr:uid="{00000000-0005-0000-0000-0000BC980000}"/>
    <cellStyle name="Note 6 2 9" xfId="10412" xr:uid="{00000000-0005-0000-0000-0000BD980000}"/>
    <cellStyle name="Note 6 2 9 2" xfId="30244" xr:uid="{00000000-0005-0000-0000-0000BE980000}"/>
    <cellStyle name="Note 6 3" xfId="1366" xr:uid="{00000000-0005-0000-0000-0000BF980000}"/>
    <cellStyle name="Note 6 3 2" xfId="3379" xr:uid="{00000000-0005-0000-0000-0000C0980000}"/>
    <cellStyle name="Note 6 3 2 2" xfId="8336" xr:uid="{00000000-0005-0000-0000-0000C1980000}"/>
    <cellStyle name="Note 6 3 2 2 2" xfId="18250" xr:uid="{00000000-0005-0000-0000-0000C2980000}"/>
    <cellStyle name="Note 6 3 2 2 2 2" xfId="38082" xr:uid="{00000000-0005-0000-0000-0000C3980000}"/>
    <cellStyle name="Note 6 3 2 2 3" xfId="28168" xr:uid="{00000000-0005-0000-0000-0000C4980000}"/>
    <cellStyle name="Note 6 3 2 3" xfId="13293" xr:uid="{00000000-0005-0000-0000-0000C5980000}"/>
    <cellStyle name="Note 6 3 2 3 2" xfId="33125" xr:uid="{00000000-0005-0000-0000-0000C6980000}"/>
    <cellStyle name="Note 6 3 2 4" xfId="23211" xr:uid="{00000000-0005-0000-0000-0000C7980000}"/>
    <cellStyle name="Note 6 3 3" xfId="6334" xr:uid="{00000000-0005-0000-0000-0000C8980000}"/>
    <cellStyle name="Note 6 3 3 2" xfId="16248" xr:uid="{00000000-0005-0000-0000-0000C9980000}"/>
    <cellStyle name="Note 6 3 3 2 2" xfId="36080" xr:uid="{00000000-0005-0000-0000-0000CA980000}"/>
    <cellStyle name="Note 6 3 3 3" xfId="26166" xr:uid="{00000000-0005-0000-0000-0000CB980000}"/>
    <cellStyle name="Note 6 3 4" xfId="11291" xr:uid="{00000000-0005-0000-0000-0000CC980000}"/>
    <cellStyle name="Note 6 3 4 2" xfId="31123" xr:uid="{00000000-0005-0000-0000-0000CD980000}"/>
    <cellStyle name="Note 6 3 5" xfId="21209" xr:uid="{00000000-0005-0000-0000-0000CE980000}"/>
    <cellStyle name="Note 6 4" xfId="2778" xr:uid="{00000000-0005-0000-0000-0000CF980000}"/>
    <cellStyle name="Note 6 4 2" xfId="7737" xr:uid="{00000000-0005-0000-0000-0000D0980000}"/>
    <cellStyle name="Note 6 4 2 2" xfId="17651" xr:uid="{00000000-0005-0000-0000-0000D1980000}"/>
    <cellStyle name="Note 6 4 2 2 2" xfId="37483" xr:uid="{00000000-0005-0000-0000-0000D2980000}"/>
    <cellStyle name="Note 6 4 2 3" xfId="27569" xr:uid="{00000000-0005-0000-0000-0000D3980000}"/>
    <cellStyle name="Note 6 4 3" xfId="12694" xr:uid="{00000000-0005-0000-0000-0000D4980000}"/>
    <cellStyle name="Note 6 4 3 2" xfId="32526" xr:uid="{00000000-0005-0000-0000-0000D5980000}"/>
    <cellStyle name="Note 6 4 4" xfId="22612" xr:uid="{00000000-0005-0000-0000-0000D6980000}"/>
    <cellStyle name="Note 6 5" xfId="2089" xr:uid="{00000000-0005-0000-0000-0000D7980000}"/>
    <cellStyle name="Note 6 5 2" xfId="7056" xr:uid="{00000000-0005-0000-0000-0000D8980000}"/>
    <cellStyle name="Note 6 5 2 2" xfId="16970" xr:uid="{00000000-0005-0000-0000-0000D9980000}"/>
    <cellStyle name="Note 6 5 2 2 2" xfId="36802" xr:uid="{00000000-0005-0000-0000-0000DA980000}"/>
    <cellStyle name="Note 6 5 2 3" xfId="26888" xr:uid="{00000000-0005-0000-0000-0000DB980000}"/>
    <cellStyle name="Note 6 5 3" xfId="12013" xr:uid="{00000000-0005-0000-0000-0000DC980000}"/>
    <cellStyle name="Note 6 5 3 2" xfId="31845" xr:uid="{00000000-0005-0000-0000-0000DD980000}"/>
    <cellStyle name="Note 6 5 4" xfId="21931" xr:uid="{00000000-0005-0000-0000-0000DE980000}"/>
    <cellStyle name="Note 6 6" xfId="758" xr:uid="{00000000-0005-0000-0000-0000DF980000}"/>
    <cellStyle name="Note 6 6 2" xfId="5735" xr:uid="{00000000-0005-0000-0000-0000E0980000}"/>
    <cellStyle name="Note 6 6 2 2" xfId="15649" xr:uid="{00000000-0005-0000-0000-0000E1980000}"/>
    <cellStyle name="Note 6 6 2 2 2" xfId="35481" xr:uid="{00000000-0005-0000-0000-0000E2980000}"/>
    <cellStyle name="Note 6 6 2 3" xfId="25567" xr:uid="{00000000-0005-0000-0000-0000E3980000}"/>
    <cellStyle name="Note 6 6 3" xfId="10692" xr:uid="{00000000-0005-0000-0000-0000E4980000}"/>
    <cellStyle name="Note 6 6 3 2" xfId="30524" xr:uid="{00000000-0005-0000-0000-0000E5980000}"/>
    <cellStyle name="Note 6 6 4" xfId="20610" xr:uid="{00000000-0005-0000-0000-0000E6980000}"/>
    <cellStyle name="Note 6 7" xfId="4060" xr:uid="{00000000-0005-0000-0000-0000E7980000}"/>
    <cellStyle name="Note 6 7 2" xfId="9017" xr:uid="{00000000-0005-0000-0000-0000E8980000}"/>
    <cellStyle name="Note 6 7 2 2" xfId="18931" xr:uid="{00000000-0005-0000-0000-0000E9980000}"/>
    <cellStyle name="Note 6 7 2 2 2" xfId="38763" xr:uid="{00000000-0005-0000-0000-0000EA980000}"/>
    <cellStyle name="Note 6 7 2 3" xfId="28849" xr:uid="{00000000-0005-0000-0000-0000EB980000}"/>
    <cellStyle name="Note 6 7 3" xfId="13974" xr:uid="{00000000-0005-0000-0000-0000EC980000}"/>
    <cellStyle name="Note 6 7 3 2" xfId="33806" xr:uid="{00000000-0005-0000-0000-0000ED980000}"/>
    <cellStyle name="Note 6 7 4" xfId="23892" xr:uid="{00000000-0005-0000-0000-0000EE980000}"/>
    <cellStyle name="Note 6 8" xfId="4618" xr:uid="{00000000-0005-0000-0000-0000EF980000}"/>
    <cellStyle name="Note 6 8 2" xfId="9575" xr:uid="{00000000-0005-0000-0000-0000F0980000}"/>
    <cellStyle name="Note 6 8 2 2" xfId="19489" xr:uid="{00000000-0005-0000-0000-0000F1980000}"/>
    <cellStyle name="Note 6 8 2 2 2" xfId="39321" xr:uid="{00000000-0005-0000-0000-0000F2980000}"/>
    <cellStyle name="Note 6 8 2 3" xfId="29407" xr:uid="{00000000-0005-0000-0000-0000F3980000}"/>
    <cellStyle name="Note 6 8 3" xfId="14532" xr:uid="{00000000-0005-0000-0000-0000F4980000}"/>
    <cellStyle name="Note 6 8 3 2" xfId="34364" xr:uid="{00000000-0005-0000-0000-0000F5980000}"/>
    <cellStyle name="Note 6 8 4" xfId="24450" xr:uid="{00000000-0005-0000-0000-0000F6980000}"/>
    <cellStyle name="Note 6 9" xfId="5176" xr:uid="{00000000-0005-0000-0000-0000F7980000}"/>
    <cellStyle name="Note 6 9 2" xfId="15090" xr:uid="{00000000-0005-0000-0000-0000F8980000}"/>
    <cellStyle name="Note 6 9 2 2" xfId="34922" xr:uid="{00000000-0005-0000-0000-0000F9980000}"/>
    <cellStyle name="Note 6 9 3" xfId="25008" xr:uid="{00000000-0005-0000-0000-0000FA980000}"/>
    <cellStyle name="Note 7" xfId="338" xr:uid="{00000000-0005-0000-0000-0000FB980000}"/>
    <cellStyle name="Note 7 10" xfId="20191" xr:uid="{00000000-0005-0000-0000-0000FC980000}"/>
    <cellStyle name="Note 7 2" xfId="1545" xr:uid="{00000000-0005-0000-0000-0000FD980000}"/>
    <cellStyle name="Note 7 2 2" xfId="3558" xr:uid="{00000000-0005-0000-0000-0000FE980000}"/>
    <cellStyle name="Note 7 2 2 2" xfId="8515" xr:uid="{00000000-0005-0000-0000-0000FF980000}"/>
    <cellStyle name="Note 7 2 2 2 2" xfId="18429" xr:uid="{00000000-0005-0000-0000-000000990000}"/>
    <cellStyle name="Note 7 2 2 2 2 2" xfId="38261" xr:uid="{00000000-0005-0000-0000-000001990000}"/>
    <cellStyle name="Note 7 2 2 2 3" xfId="28347" xr:uid="{00000000-0005-0000-0000-000002990000}"/>
    <cellStyle name="Note 7 2 2 3" xfId="13472" xr:uid="{00000000-0005-0000-0000-000003990000}"/>
    <cellStyle name="Note 7 2 2 3 2" xfId="33304" xr:uid="{00000000-0005-0000-0000-000004990000}"/>
    <cellStyle name="Note 7 2 2 4" xfId="23390" xr:uid="{00000000-0005-0000-0000-000005990000}"/>
    <cellStyle name="Note 7 2 3" xfId="6513" xr:uid="{00000000-0005-0000-0000-000006990000}"/>
    <cellStyle name="Note 7 2 3 2" xfId="16427" xr:uid="{00000000-0005-0000-0000-000007990000}"/>
    <cellStyle name="Note 7 2 3 2 2" xfId="36259" xr:uid="{00000000-0005-0000-0000-000008990000}"/>
    <cellStyle name="Note 7 2 3 3" xfId="26345" xr:uid="{00000000-0005-0000-0000-000009990000}"/>
    <cellStyle name="Note 7 2 4" xfId="11470" xr:uid="{00000000-0005-0000-0000-00000A990000}"/>
    <cellStyle name="Note 7 2 4 2" xfId="31302" xr:uid="{00000000-0005-0000-0000-00000B990000}"/>
    <cellStyle name="Note 7 2 5" xfId="21388" xr:uid="{00000000-0005-0000-0000-00000C990000}"/>
    <cellStyle name="Note 7 3" xfId="2920" xr:uid="{00000000-0005-0000-0000-00000D990000}"/>
    <cellStyle name="Note 7 3 2" xfId="7877" xr:uid="{00000000-0005-0000-0000-00000E990000}"/>
    <cellStyle name="Note 7 3 2 2" xfId="17791" xr:uid="{00000000-0005-0000-0000-00000F990000}"/>
    <cellStyle name="Note 7 3 2 2 2" xfId="37623" xr:uid="{00000000-0005-0000-0000-000010990000}"/>
    <cellStyle name="Note 7 3 2 3" xfId="27709" xr:uid="{00000000-0005-0000-0000-000011990000}"/>
    <cellStyle name="Note 7 3 3" xfId="12834" xr:uid="{00000000-0005-0000-0000-000012990000}"/>
    <cellStyle name="Note 7 3 3 2" xfId="32666" xr:uid="{00000000-0005-0000-0000-000013990000}"/>
    <cellStyle name="Note 7 3 4" xfId="22752" xr:uid="{00000000-0005-0000-0000-000014990000}"/>
    <cellStyle name="Note 7 4" xfId="2268" xr:uid="{00000000-0005-0000-0000-000015990000}"/>
    <cellStyle name="Note 7 4 2" xfId="7235" xr:uid="{00000000-0005-0000-0000-000016990000}"/>
    <cellStyle name="Note 7 4 2 2" xfId="17149" xr:uid="{00000000-0005-0000-0000-000017990000}"/>
    <cellStyle name="Note 7 4 2 2 2" xfId="36981" xr:uid="{00000000-0005-0000-0000-000018990000}"/>
    <cellStyle name="Note 7 4 2 3" xfId="27067" xr:uid="{00000000-0005-0000-0000-000019990000}"/>
    <cellStyle name="Note 7 4 3" xfId="12192" xr:uid="{00000000-0005-0000-0000-00001A990000}"/>
    <cellStyle name="Note 7 4 3 2" xfId="32024" xr:uid="{00000000-0005-0000-0000-00001B990000}"/>
    <cellStyle name="Note 7 4 4" xfId="22110" xr:uid="{00000000-0005-0000-0000-00001C990000}"/>
    <cellStyle name="Note 7 5" xfId="899" xr:uid="{00000000-0005-0000-0000-00001D990000}"/>
    <cellStyle name="Note 7 5 2" xfId="5875" xr:uid="{00000000-0005-0000-0000-00001E990000}"/>
    <cellStyle name="Note 7 5 2 2" xfId="15789" xr:uid="{00000000-0005-0000-0000-00001F990000}"/>
    <cellStyle name="Note 7 5 2 2 2" xfId="35621" xr:uid="{00000000-0005-0000-0000-000020990000}"/>
    <cellStyle name="Note 7 5 2 3" xfId="25707" xr:uid="{00000000-0005-0000-0000-000021990000}"/>
    <cellStyle name="Note 7 5 3" xfId="10832" xr:uid="{00000000-0005-0000-0000-000022990000}"/>
    <cellStyle name="Note 7 5 3 2" xfId="30664" xr:uid="{00000000-0005-0000-0000-000023990000}"/>
    <cellStyle name="Note 7 5 4" xfId="20750" xr:uid="{00000000-0005-0000-0000-000024990000}"/>
    <cellStyle name="Note 7 6" xfId="4200" xr:uid="{00000000-0005-0000-0000-000025990000}"/>
    <cellStyle name="Note 7 6 2" xfId="9157" xr:uid="{00000000-0005-0000-0000-000026990000}"/>
    <cellStyle name="Note 7 6 2 2" xfId="19071" xr:uid="{00000000-0005-0000-0000-000027990000}"/>
    <cellStyle name="Note 7 6 2 2 2" xfId="38903" xr:uid="{00000000-0005-0000-0000-000028990000}"/>
    <cellStyle name="Note 7 6 2 3" xfId="28989" xr:uid="{00000000-0005-0000-0000-000029990000}"/>
    <cellStyle name="Note 7 6 3" xfId="14114" xr:uid="{00000000-0005-0000-0000-00002A990000}"/>
    <cellStyle name="Note 7 6 3 2" xfId="33946" xr:uid="{00000000-0005-0000-0000-00002B990000}"/>
    <cellStyle name="Note 7 6 4" xfId="24032" xr:uid="{00000000-0005-0000-0000-00002C990000}"/>
    <cellStyle name="Note 7 7" xfId="4758" xr:uid="{00000000-0005-0000-0000-00002D990000}"/>
    <cellStyle name="Note 7 7 2" xfId="9715" xr:uid="{00000000-0005-0000-0000-00002E990000}"/>
    <cellStyle name="Note 7 7 2 2" xfId="19629" xr:uid="{00000000-0005-0000-0000-00002F990000}"/>
    <cellStyle name="Note 7 7 2 2 2" xfId="39461" xr:uid="{00000000-0005-0000-0000-000030990000}"/>
    <cellStyle name="Note 7 7 2 3" xfId="29547" xr:uid="{00000000-0005-0000-0000-000031990000}"/>
    <cellStyle name="Note 7 7 3" xfId="14672" xr:uid="{00000000-0005-0000-0000-000032990000}"/>
    <cellStyle name="Note 7 7 3 2" xfId="34504" xr:uid="{00000000-0005-0000-0000-000033990000}"/>
    <cellStyle name="Note 7 7 4" xfId="24590" xr:uid="{00000000-0005-0000-0000-000034990000}"/>
    <cellStyle name="Note 7 8" xfId="5316" xr:uid="{00000000-0005-0000-0000-000035990000}"/>
    <cellStyle name="Note 7 8 2" xfId="15230" xr:uid="{00000000-0005-0000-0000-000036990000}"/>
    <cellStyle name="Note 7 8 2 2" xfId="35062" xr:uid="{00000000-0005-0000-0000-000037990000}"/>
    <cellStyle name="Note 7 8 3" xfId="25148" xr:uid="{00000000-0005-0000-0000-000038990000}"/>
    <cellStyle name="Note 7 9" xfId="10273" xr:uid="{00000000-0005-0000-0000-000039990000}"/>
    <cellStyle name="Note 7 9 2" xfId="30105" xr:uid="{00000000-0005-0000-0000-00003A990000}"/>
    <cellStyle name="Note 8" xfId="1179" xr:uid="{00000000-0005-0000-0000-00003B990000}"/>
    <cellStyle name="Note 8 2" xfId="3199" xr:uid="{00000000-0005-0000-0000-00003C990000}"/>
    <cellStyle name="Note 8 2 2" xfId="8156" xr:uid="{00000000-0005-0000-0000-00003D990000}"/>
    <cellStyle name="Note 8 2 2 2" xfId="18070" xr:uid="{00000000-0005-0000-0000-00003E990000}"/>
    <cellStyle name="Note 8 2 2 2 2" xfId="37902" xr:uid="{00000000-0005-0000-0000-00003F990000}"/>
    <cellStyle name="Note 8 2 2 3" xfId="27988" xr:uid="{00000000-0005-0000-0000-000040990000}"/>
    <cellStyle name="Note 8 2 3" xfId="13113" xr:uid="{00000000-0005-0000-0000-000041990000}"/>
    <cellStyle name="Note 8 2 3 2" xfId="32945" xr:uid="{00000000-0005-0000-0000-000042990000}"/>
    <cellStyle name="Note 8 2 4" xfId="23031" xr:uid="{00000000-0005-0000-0000-000043990000}"/>
    <cellStyle name="Note 8 3" xfId="6154" xr:uid="{00000000-0005-0000-0000-000044990000}"/>
    <cellStyle name="Note 8 3 2" xfId="16068" xr:uid="{00000000-0005-0000-0000-000045990000}"/>
    <cellStyle name="Note 8 3 2 2" xfId="35900" xr:uid="{00000000-0005-0000-0000-000046990000}"/>
    <cellStyle name="Note 8 3 3" xfId="25986" xr:uid="{00000000-0005-0000-0000-000047990000}"/>
    <cellStyle name="Note 8 4" xfId="11111" xr:uid="{00000000-0005-0000-0000-000048990000}"/>
    <cellStyle name="Note 8 4 2" xfId="30943" xr:uid="{00000000-0005-0000-0000-000049990000}"/>
    <cellStyle name="Note 8 5" xfId="21029" xr:uid="{00000000-0005-0000-0000-00004A990000}"/>
    <cellStyle name="Note 9" xfId="2633" xr:uid="{00000000-0005-0000-0000-00004B990000}"/>
    <cellStyle name="Note 9 2" xfId="7598" xr:uid="{00000000-0005-0000-0000-00004C990000}"/>
    <cellStyle name="Note 9 2 2" xfId="17512" xr:uid="{00000000-0005-0000-0000-00004D990000}"/>
    <cellStyle name="Note 9 2 2 2" xfId="37344" xr:uid="{00000000-0005-0000-0000-00004E990000}"/>
    <cellStyle name="Note 9 2 3" xfId="27430" xr:uid="{00000000-0005-0000-0000-00004F990000}"/>
    <cellStyle name="Note 9 3" xfId="12555" xr:uid="{00000000-0005-0000-0000-000050990000}"/>
    <cellStyle name="Note 9 3 2" xfId="32387" xr:uid="{00000000-0005-0000-0000-000051990000}"/>
    <cellStyle name="Note 9 4" xfId="22473" xr:uid="{00000000-0005-0000-0000-000052990000}"/>
    <cellStyle name="Output" xfId="12" builtinId="21" customBuiltin="1"/>
    <cellStyle name="Percent" xfId="2" builtinId="5" customBuiltin="1"/>
    <cellStyle name="Percent 2" xfId="190" xr:uid="{00000000-0005-0000-0000-000055990000}"/>
    <cellStyle name="Percent 2 10" xfId="10128" xr:uid="{00000000-0005-0000-0000-000056990000}"/>
    <cellStyle name="Percent 2 10 2" xfId="29960" xr:uid="{00000000-0005-0000-0000-000057990000}"/>
    <cellStyle name="Percent 2 11" xfId="20046" xr:uid="{00000000-0005-0000-0000-000058990000}"/>
    <cellStyle name="Percent 2 2" xfId="330" xr:uid="{00000000-0005-0000-0000-000059990000}"/>
    <cellStyle name="Percent 2 2 2" xfId="611" xr:uid="{00000000-0005-0000-0000-00005A990000}"/>
    <cellStyle name="Percent 2 2 2 2" xfId="3193" xr:uid="{00000000-0005-0000-0000-00005B990000}"/>
    <cellStyle name="Percent 2 2 2 2 2" xfId="8150" xr:uid="{00000000-0005-0000-0000-00005C990000}"/>
    <cellStyle name="Percent 2 2 2 2 2 2" xfId="18064" xr:uid="{00000000-0005-0000-0000-00005D990000}"/>
    <cellStyle name="Percent 2 2 2 2 2 2 2" xfId="37896" xr:uid="{00000000-0005-0000-0000-00005E990000}"/>
    <cellStyle name="Percent 2 2 2 2 2 3" xfId="27982" xr:uid="{00000000-0005-0000-0000-00005F990000}"/>
    <cellStyle name="Percent 2 2 2 2 3" xfId="13107" xr:uid="{00000000-0005-0000-0000-000060990000}"/>
    <cellStyle name="Percent 2 2 2 2 3 2" xfId="32939" xr:uid="{00000000-0005-0000-0000-000061990000}"/>
    <cellStyle name="Percent 2 2 2 2 4" xfId="23025" xr:uid="{00000000-0005-0000-0000-000062990000}"/>
    <cellStyle name="Percent 2 2 2 3" xfId="1172" xr:uid="{00000000-0005-0000-0000-000063990000}"/>
    <cellStyle name="Percent 2 2 2 3 2" xfId="6148" xr:uid="{00000000-0005-0000-0000-000064990000}"/>
    <cellStyle name="Percent 2 2 2 3 2 2" xfId="16062" xr:uid="{00000000-0005-0000-0000-000065990000}"/>
    <cellStyle name="Percent 2 2 2 3 2 2 2" xfId="35894" xr:uid="{00000000-0005-0000-0000-000066990000}"/>
    <cellStyle name="Percent 2 2 2 3 2 3" xfId="25980" xr:uid="{00000000-0005-0000-0000-000067990000}"/>
    <cellStyle name="Percent 2 2 2 3 3" xfId="11105" xr:uid="{00000000-0005-0000-0000-000068990000}"/>
    <cellStyle name="Percent 2 2 2 3 3 2" xfId="30937" xr:uid="{00000000-0005-0000-0000-000069990000}"/>
    <cellStyle name="Percent 2 2 2 3 4" xfId="21023" xr:uid="{00000000-0005-0000-0000-00006A990000}"/>
    <cellStyle name="Percent 2 2 2 4" xfId="4473" xr:uid="{00000000-0005-0000-0000-00006B990000}"/>
    <cellStyle name="Percent 2 2 2 4 2" xfId="9430" xr:uid="{00000000-0005-0000-0000-00006C990000}"/>
    <cellStyle name="Percent 2 2 2 4 2 2" xfId="19344" xr:uid="{00000000-0005-0000-0000-00006D990000}"/>
    <cellStyle name="Percent 2 2 2 4 2 2 2" xfId="39176" xr:uid="{00000000-0005-0000-0000-00006E990000}"/>
    <cellStyle name="Percent 2 2 2 4 2 3" xfId="29262" xr:uid="{00000000-0005-0000-0000-00006F990000}"/>
    <cellStyle name="Percent 2 2 2 4 3" xfId="14387" xr:uid="{00000000-0005-0000-0000-000070990000}"/>
    <cellStyle name="Percent 2 2 2 4 3 2" xfId="34219" xr:uid="{00000000-0005-0000-0000-000071990000}"/>
    <cellStyle name="Percent 2 2 2 4 4" xfId="24305" xr:uid="{00000000-0005-0000-0000-000072990000}"/>
    <cellStyle name="Percent 2 2 2 5" xfId="5031" xr:uid="{00000000-0005-0000-0000-000073990000}"/>
    <cellStyle name="Percent 2 2 2 5 2" xfId="9988" xr:uid="{00000000-0005-0000-0000-000074990000}"/>
    <cellStyle name="Percent 2 2 2 5 2 2" xfId="19902" xr:uid="{00000000-0005-0000-0000-000075990000}"/>
    <cellStyle name="Percent 2 2 2 5 2 2 2" xfId="39734" xr:uid="{00000000-0005-0000-0000-000076990000}"/>
    <cellStyle name="Percent 2 2 2 5 2 3" xfId="29820" xr:uid="{00000000-0005-0000-0000-000077990000}"/>
    <cellStyle name="Percent 2 2 2 5 3" xfId="14945" xr:uid="{00000000-0005-0000-0000-000078990000}"/>
    <cellStyle name="Percent 2 2 2 5 3 2" xfId="34777" xr:uid="{00000000-0005-0000-0000-000079990000}"/>
    <cellStyle name="Percent 2 2 2 5 4" xfId="24863" xr:uid="{00000000-0005-0000-0000-00007A990000}"/>
    <cellStyle name="Percent 2 2 2 6" xfId="5589" xr:uid="{00000000-0005-0000-0000-00007B990000}"/>
    <cellStyle name="Percent 2 2 2 6 2" xfId="15503" xr:uid="{00000000-0005-0000-0000-00007C990000}"/>
    <cellStyle name="Percent 2 2 2 6 2 2" xfId="35335" xr:uid="{00000000-0005-0000-0000-00007D990000}"/>
    <cellStyle name="Percent 2 2 2 6 3" xfId="25421" xr:uid="{00000000-0005-0000-0000-00007E990000}"/>
    <cellStyle name="Percent 2 2 2 7" xfId="10546" xr:uid="{00000000-0005-0000-0000-00007F990000}"/>
    <cellStyle name="Percent 2 2 2 7 2" xfId="30378" xr:uid="{00000000-0005-0000-0000-000080990000}"/>
    <cellStyle name="Percent 2 2 2 8" xfId="20464" xr:uid="{00000000-0005-0000-0000-000081990000}"/>
    <cellStyle name="Percent 2 2 3" xfId="2913" xr:uid="{00000000-0005-0000-0000-000082990000}"/>
    <cellStyle name="Percent 2 2 3 2" xfId="7871" xr:uid="{00000000-0005-0000-0000-000083990000}"/>
    <cellStyle name="Percent 2 2 3 2 2" xfId="17785" xr:uid="{00000000-0005-0000-0000-000084990000}"/>
    <cellStyle name="Percent 2 2 3 2 2 2" xfId="37617" xr:uid="{00000000-0005-0000-0000-000085990000}"/>
    <cellStyle name="Percent 2 2 3 2 3" xfId="27703" xr:uid="{00000000-0005-0000-0000-000086990000}"/>
    <cellStyle name="Percent 2 2 3 3" xfId="12828" xr:uid="{00000000-0005-0000-0000-000087990000}"/>
    <cellStyle name="Percent 2 2 3 3 2" xfId="32660" xr:uid="{00000000-0005-0000-0000-000088990000}"/>
    <cellStyle name="Percent 2 2 3 4" xfId="22746" xr:uid="{00000000-0005-0000-0000-000089990000}"/>
    <cellStyle name="Percent 2 2 4" xfId="892" xr:uid="{00000000-0005-0000-0000-00008A990000}"/>
    <cellStyle name="Percent 2 2 4 2" xfId="5869" xr:uid="{00000000-0005-0000-0000-00008B990000}"/>
    <cellStyle name="Percent 2 2 4 2 2" xfId="15783" xr:uid="{00000000-0005-0000-0000-00008C990000}"/>
    <cellStyle name="Percent 2 2 4 2 2 2" xfId="35615" xr:uid="{00000000-0005-0000-0000-00008D990000}"/>
    <cellStyle name="Percent 2 2 4 2 3" xfId="25701" xr:uid="{00000000-0005-0000-0000-00008E990000}"/>
    <cellStyle name="Percent 2 2 4 3" xfId="10826" xr:uid="{00000000-0005-0000-0000-00008F990000}"/>
    <cellStyle name="Percent 2 2 4 3 2" xfId="30658" xr:uid="{00000000-0005-0000-0000-000090990000}"/>
    <cellStyle name="Percent 2 2 4 4" xfId="20744" xr:uid="{00000000-0005-0000-0000-000091990000}"/>
    <cellStyle name="Percent 2 2 5" xfId="4194" xr:uid="{00000000-0005-0000-0000-000092990000}"/>
    <cellStyle name="Percent 2 2 5 2" xfId="9151" xr:uid="{00000000-0005-0000-0000-000093990000}"/>
    <cellStyle name="Percent 2 2 5 2 2" xfId="19065" xr:uid="{00000000-0005-0000-0000-000094990000}"/>
    <cellStyle name="Percent 2 2 5 2 2 2" xfId="38897" xr:uid="{00000000-0005-0000-0000-000095990000}"/>
    <cellStyle name="Percent 2 2 5 2 3" xfId="28983" xr:uid="{00000000-0005-0000-0000-000096990000}"/>
    <cellStyle name="Percent 2 2 5 3" xfId="14108" xr:uid="{00000000-0005-0000-0000-000097990000}"/>
    <cellStyle name="Percent 2 2 5 3 2" xfId="33940" xr:uid="{00000000-0005-0000-0000-000098990000}"/>
    <cellStyle name="Percent 2 2 5 4" xfId="24026" xr:uid="{00000000-0005-0000-0000-000099990000}"/>
    <cellStyle name="Percent 2 2 6" xfId="4752" xr:uid="{00000000-0005-0000-0000-00009A990000}"/>
    <cellStyle name="Percent 2 2 6 2" xfId="9709" xr:uid="{00000000-0005-0000-0000-00009B990000}"/>
    <cellStyle name="Percent 2 2 6 2 2" xfId="19623" xr:uid="{00000000-0005-0000-0000-00009C990000}"/>
    <cellStyle name="Percent 2 2 6 2 2 2" xfId="39455" xr:uid="{00000000-0005-0000-0000-00009D990000}"/>
    <cellStyle name="Percent 2 2 6 2 3" xfId="29541" xr:uid="{00000000-0005-0000-0000-00009E990000}"/>
    <cellStyle name="Percent 2 2 6 3" xfId="14666" xr:uid="{00000000-0005-0000-0000-00009F990000}"/>
    <cellStyle name="Percent 2 2 6 3 2" xfId="34498" xr:uid="{00000000-0005-0000-0000-0000A0990000}"/>
    <cellStyle name="Percent 2 2 6 4" xfId="24584" xr:uid="{00000000-0005-0000-0000-0000A1990000}"/>
    <cellStyle name="Percent 2 2 7" xfId="5310" xr:uid="{00000000-0005-0000-0000-0000A2990000}"/>
    <cellStyle name="Percent 2 2 7 2" xfId="15224" xr:uid="{00000000-0005-0000-0000-0000A3990000}"/>
    <cellStyle name="Percent 2 2 7 2 2" xfId="35056" xr:uid="{00000000-0005-0000-0000-0000A4990000}"/>
    <cellStyle name="Percent 2 2 7 3" xfId="25142" xr:uid="{00000000-0005-0000-0000-0000A5990000}"/>
    <cellStyle name="Percent 2 2 8" xfId="10267" xr:uid="{00000000-0005-0000-0000-0000A6990000}"/>
    <cellStyle name="Percent 2 2 8 2" xfId="30099" xr:uid="{00000000-0005-0000-0000-0000A7990000}"/>
    <cellStyle name="Percent 2 2 9" xfId="20185" xr:uid="{00000000-0005-0000-0000-0000A8990000}"/>
    <cellStyle name="Percent 2 3" xfId="472" xr:uid="{00000000-0005-0000-0000-0000A9990000}"/>
    <cellStyle name="Percent 2 3 2" xfId="3054" xr:uid="{00000000-0005-0000-0000-0000AA990000}"/>
    <cellStyle name="Percent 2 3 2 2" xfId="8011" xr:uid="{00000000-0005-0000-0000-0000AB990000}"/>
    <cellStyle name="Percent 2 3 2 2 2" xfId="17925" xr:uid="{00000000-0005-0000-0000-0000AC990000}"/>
    <cellStyle name="Percent 2 3 2 2 2 2" xfId="37757" xr:uid="{00000000-0005-0000-0000-0000AD990000}"/>
    <cellStyle name="Percent 2 3 2 2 3" xfId="27843" xr:uid="{00000000-0005-0000-0000-0000AE990000}"/>
    <cellStyle name="Percent 2 3 2 3" xfId="12968" xr:uid="{00000000-0005-0000-0000-0000AF990000}"/>
    <cellStyle name="Percent 2 3 2 3 2" xfId="32800" xr:uid="{00000000-0005-0000-0000-0000B0990000}"/>
    <cellStyle name="Percent 2 3 2 4" xfId="22886" xr:uid="{00000000-0005-0000-0000-0000B1990000}"/>
    <cellStyle name="Percent 2 3 3" xfId="1033" xr:uid="{00000000-0005-0000-0000-0000B2990000}"/>
    <cellStyle name="Percent 2 3 3 2" xfId="6009" xr:uid="{00000000-0005-0000-0000-0000B3990000}"/>
    <cellStyle name="Percent 2 3 3 2 2" xfId="15923" xr:uid="{00000000-0005-0000-0000-0000B4990000}"/>
    <cellStyle name="Percent 2 3 3 2 2 2" xfId="35755" xr:uid="{00000000-0005-0000-0000-0000B5990000}"/>
    <cellStyle name="Percent 2 3 3 2 3" xfId="25841" xr:uid="{00000000-0005-0000-0000-0000B6990000}"/>
    <cellStyle name="Percent 2 3 3 3" xfId="10966" xr:uid="{00000000-0005-0000-0000-0000B7990000}"/>
    <cellStyle name="Percent 2 3 3 3 2" xfId="30798" xr:uid="{00000000-0005-0000-0000-0000B8990000}"/>
    <cellStyle name="Percent 2 3 3 4" xfId="20884" xr:uid="{00000000-0005-0000-0000-0000B9990000}"/>
    <cellStyle name="Percent 2 3 4" xfId="4334" xr:uid="{00000000-0005-0000-0000-0000BA990000}"/>
    <cellStyle name="Percent 2 3 4 2" xfId="9291" xr:uid="{00000000-0005-0000-0000-0000BB990000}"/>
    <cellStyle name="Percent 2 3 4 2 2" xfId="19205" xr:uid="{00000000-0005-0000-0000-0000BC990000}"/>
    <cellStyle name="Percent 2 3 4 2 2 2" xfId="39037" xr:uid="{00000000-0005-0000-0000-0000BD990000}"/>
    <cellStyle name="Percent 2 3 4 2 3" xfId="29123" xr:uid="{00000000-0005-0000-0000-0000BE990000}"/>
    <cellStyle name="Percent 2 3 4 3" xfId="14248" xr:uid="{00000000-0005-0000-0000-0000BF990000}"/>
    <cellStyle name="Percent 2 3 4 3 2" xfId="34080" xr:uid="{00000000-0005-0000-0000-0000C0990000}"/>
    <cellStyle name="Percent 2 3 4 4" xfId="24166" xr:uid="{00000000-0005-0000-0000-0000C1990000}"/>
    <cellStyle name="Percent 2 3 5" xfId="4892" xr:uid="{00000000-0005-0000-0000-0000C2990000}"/>
    <cellStyle name="Percent 2 3 5 2" xfId="9849" xr:uid="{00000000-0005-0000-0000-0000C3990000}"/>
    <cellStyle name="Percent 2 3 5 2 2" xfId="19763" xr:uid="{00000000-0005-0000-0000-0000C4990000}"/>
    <cellStyle name="Percent 2 3 5 2 2 2" xfId="39595" xr:uid="{00000000-0005-0000-0000-0000C5990000}"/>
    <cellStyle name="Percent 2 3 5 2 3" xfId="29681" xr:uid="{00000000-0005-0000-0000-0000C6990000}"/>
    <cellStyle name="Percent 2 3 5 3" xfId="14806" xr:uid="{00000000-0005-0000-0000-0000C7990000}"/>
    <cellStyle name="Percent 2 3 5 3 2" xfId="34638" xr:uid="{00000000-0005-0000-0000-0000C8990000}"/>
    <cellStyle name="Percent 2 3 5 4" xfId="24724" xr:uid="{00000000-0005-0000-0000-0000C9990000}"/>
    <cellStyle name="Percent 2 3 6" xfId="5450" xr:uid="{00000000-0005-0000-0000-0000CA990000}"/>
    <cellStyle name="Percent 2 3 6 2" xfId="15364" xr:uid="{00000000-0005-0000-0000-0000CB990000}"/>
    <cellStyle name="Percent 2 3 6 2 2" xfId="35196" xr:uid="{00000000-0005-0000-0000-0000CC990000}"/>
    <cellStyle name="Percent 2 3 6 3" xfId="25282" xr:uid="{00000000-0005-0000-0000-0000CD990000}"/>
    <cellStyle name="Percent 2 3 7" xfId="10407" xr:uid="{00000000-0005-0000-0000-0000CE990000}"/>
    <cellStyle name="Percent 2 3 7 2" xfId="30239" xr:uid="{00000000-0005-0000-0000-0000CF990000}"/>
    <cellStyle name="Percent 2 3 8" xfId="20325" xr:uid="{00000000-0005-0000-0000-0000D0990000}"/>
    <cellStyle name="Percent 2 4" xfId="1213" xr:uid="{00000000-0005-0000-0000-0000D1990000}"/>
    <cellStyle name="Percent 2 5" xfId="2773" xr:uid="{00000000-0005-0000-0000-0000D2990000}"/>
    <cellStyle name="Percent 2 5 2" xfId="7732" xr:uid="{00000000-0005-0000-0000-0000D3990000}"/>
    <cellStyle name="Percent 2 5 2 2" xfId="17646" xr:uid="{00000000-0005-0000-0000-0000D4990000}"/>
    <cellStyle name="Percent 2 5 2 2 2" xfId="37478" xr:uid="{00000000-0005-0000-0000-0000D5990000}"/>
    <cellStyle name="Percent 2 5 2 3" xfId="27564" xr:uid="{00000000-0005-0000-0000-0000D6990000}"/>
    <cellStyle name="Percent 2 5 3" xfId="12689" xr:uid="{00000000-0005-0000-0000-0000D7990000}"/>
    <cellStyle name="Percent 2 5 3 2" xfId="32521" xr:uid="{00000000-0005-0000-0000-0000D8990000}"/>
    <cellStyle name="Percent 2 5 4" xfId="22607" xr:uid="{00000000-0005-0000-0000-0000D9990000}"/>
    <cellStyle name="Percent 2 6" xfId="753" xr:uid="{00000000-0005-0000-0000-0000DA990000}"/>
    <cellStyle name="Percent 2 6 2" xfId="5730" xr:uid="{00000000-0005-0000-0000-0000DB990000}"/>
    <cellStyle name="Percent 2 6 2 2" xfId="15644" xr:uid="{00000000-0005-0000-0000-0000DC990000}"/>
    <cellStyle name="Percent 2 6 2 2 2" xfId="35476" xr:uid="{00000000-0005-0000-0000-0000DD990000}"/>
    <cellStyle name="Percent 2 6 2 3" xfId="25562" xr:uid="{00000000-0005-0000-0000-0000DE990000}"/>
    <cellStyle name="Percent 2 6 3" xfId="10687" xr:uid="{00000000-0005-0000-0000-0000DF990000}"/>
    <cellStyle name="Percent 2 6 3 2" xfId="30519" xr:uid="{00000000-0005-0000-0000-0000E0990000}"/>
    <cellStyle name="Percent 2 6 4" xfId="20605" xr:uid="{00000000-0005-0000-0000-0000E1990000}"/>
    <cellStyle name="Percent 2 7" xfId="4055" xr:uid="{00000000-0005-0000-0000-0000E2990000}"/>
    <cellStyle name="Percent 2 7 2" xfId="9012" xr:uid="{00000000-0005-0000-0000-0000E3990000}"/>
    <cellStyle name="Percent 2 7 2 2" xfId="18926" xr:uid="{00000000-0005-0000-0000-0000E4990000}"/>
    <cellStyle name="Percent 2 7 2 2 2" xfId="38758" xr:uid="{00000000-0005-0000-0000-0000E5990000}"/>
    <cellStyle name="Percent 2 7 2 3" xfId="28844" xr:uid="{00000000-0005-0000-0000-0000E6990000}"/>
    <cellStyle name="Percent 2 7 3" xfId="13969" xr:uid="{00000000-0005-0000-0000-0000E7990000}"/>
    <cellStyle name="Percent 2 7 3 2" xfId="33801" xr:uid="{00000000-0005-0000-0000-0000E8990000}"/>
    <cellStyle name="Percent 2 7 4" xfId="23887" xr:uid="{00000000-0005-0000-0000-0000E9990000}"/>
    <cellStyle name="Percent 2 8" xfId="4613" xr:uid="{00000000-0005-0000-0000-0000EA990000}"/>
    <cellStyle name="Percent 2 8 2" xfId="9570" xr:uid="{00000000-0005-0000-0000-0000EB990000}"/>
    <cellStyle name="Percent 2 8 2 2" xfId="19484" xr:uid="{00000000-0005-0000-0000-0000EC990000}"/>
    <cellStyle name="Percent 2 8 2 2 2" xfId="39316" xr:uid="{00000000-0005-0000-0000-0000ED990000}"/>
    <cellStyle name="Percent 2 8 2 3" xfId="29402" xr:uid="{00000000-0005-0000-0000-0000EE990000}"/>
    <cellStyle name="Percent 2 8 3" xfId="14527" xr:uid="{00000000-0005-0000-0000-0000EF990000}"/>
    <cellStyle name="Percent 2 8 3 2" xfId="34359" xr:uid="{00000000-0005-0000-0000-0000F0990000}"/>
    <cellStyle name="Percent 2 8 4" xfId="24445" xr:uid="{00000000-0005-0000-0000-0000F1990000}"/>
    <cellStyle name="Percent 2 9" xfId="5171" xr:uid="{00000000-0005-0000-0000-0000F2990000}"/>
    <cellStyle name="Percent 2 9 2" xfId="15085" xr:uid="{00000000-0005-0000-0000-0000F3990000}"/>
    <cellStyle name="Percent 2 9 2 2" xfId="34917" xr:uid="{00000000-0005-0000-0000-0000F4990000}"/>
    <cellStyle name="Percent 2 9 3" xfId="25003" xr:uid="{00000000-0005-0000-0000-0000F5990000}"/>
    <cellStyle name="Percent 3" xfId="192" xr:uid="{00000000-0005-0000-0000-0000F6990000}"/>
    <cellStyle name="Percent 3 10" xfId="20048" xr:uid="{00000000-0005-0000-0000-0000F7990000}"/>
    <cellStyle name="Percent 3 2" xfId="332" xr:uid="{00000000-0005-0000-0000-0000F8990000}"/>
    <cellStyle name="Percent 3 2 2" xfId="613" xr:uid="{00000000-0005-0000-0000-0000F9990000}"/>
    <cellStyle name="Percent 3 2 2 2" xfId="3195" xr:uid="{00000000-0005-0000-0000-0000FA990000}"/>
    <cellStyle name="Percent 3 2 2 2 2" xfId="8152" xr:uid="{00000000-0005-0000-0000-0000FB990000}"/>
    <cellStyle name="Percent 3 2 2 2 2 2" xfId="18066" xr:uid="{00000000-0005-0000-0000-0000FC990000}"/>
    <cellStyle name="Percent 3 2 2 2 2 2 2" xfId="37898" xr:uid="{00000000-0005-0000-0000-0000FD990000}"/>
    <cellStyle name="Percent 3 2 2 2 2 3" xfId="27984" xr:uid="{00000000-0005-0000-0000-0000FE990000}"/>
    <cellStyle name="Percent 3 2 2 2 3" xfId="13109" xr:uid="{00000000-0005-0000-0000-0000FF990000}"/>
    <cellStyle name="Percent 3 2 2 2 3 2" xfId="32941" xr:uid="{00000000-0005-0000-0000-0000009A0000}"/>
    <cellStyle name="Percent 3 2 2 2 4" xfId="23027" xr:uid="{00000000-0005-0000-0000-0000019A0000}"/>
    <cellStyle name="Percent 3 2 2 3" xfId="1174" xr:uid="{00000000-0005-0000-0000-0000029A0000}"/>
    <cellStyle name="Percent 3 2 2 3 2" xfId="6150" xr:uid="{00000000-0005-0000-0000-0000039A0000}"/>
    <cellStyle name="Percent 3 2 2 3 2 2" xfId="16064" xr:uid="{00000000-0005-0000-0000-0000049A0000}"/>
    <cellStyle name="Percent 3 2 2 3 2 2 2" xfId="35896" xr:uid="{00000000-0005-0000-0000-0000059A0000}"/>
    <cellStyle name="Percent 3 2 2 3 2 3" xfId="25982" xr:uid="{00000000-0005-0000-0000-0000069A0000}"/>
    <cellStyle name="Percent 3 2 2 3 3" xfId="11107" xr:uid="{00000000-0005-0000-0000-0000079A0000}"/>
    <cellStyle name="Percent 3 2 2 3 3 2" xfId="30939" xr:uid="{00000000-0005-0000-0000-0000089A0000}"/>
    <cellStyle name="Percent 3 2 2 3 4" xfId="21025" xr:uid="{00000000-0005-0000-0000-0000099A0000}"/>
    <cellStyle name="Percent 3 2 2 4" xfId="4475" xr:uid="{00000000-0005-0000-0000-00000A9A0000}"/>
    <cellStyle name="Percent 3 2 2 4 2" xfId="9432" xr:uid="{00000000-0005-0000-0000-00000B9A0000}"/>
    <cellStyle name="Percent 3 2 2 4 2 2" xfId="19346" xr:uid="{00000000-0005-0000-0000-00000C9A0000}"/>
    <cellStyle name="Percent 3 2 2 4 2 2 2" xfId="39178" xr:uid="{00000000-0005-0000-0000-00000D9A0000}"/>
    <cellStyle name="Percent 3 2 2 4 2 3" xfId="29264" xr:uid="{00000000-0005-0000-0000-00000E9A0000}"/>
    <cellStyle name="Percent 3 2 2 4 3" xfId="14389" xr:uid="{00000000-0005-0000-0000-00000F9A0000}"/>
    <cellStyle name="Percent 3 2 2 4 3 2" xfId="34221" xr:uid="{00000000-0005-0000-0000-0000109A0000}"/>
    <cellStyle name="Percent 3 2 2 4 4" xfId="24307" xr:uid="{00000000-0005-0000-0000-0000119A0000}"/>
    <cellStyle name="Percent 3 2 2 5" xfId="5033" xr:uid="{00000000-0005-0000-0000-0000129A0000}"/>
    <cellStyle name="Percent 3 2 2 5 2" xfId="9990" xr:uid="{00000000-0005-0000-0000-0000139A0000}"/>
    <cellStyle name="Percent 3 2 2 5 2 2" xfId="19904" xr:uid="{00000000-0005-0000-0000-0000149A0000}"/>
    <cellStyle name="Percent 3 2 2 5 2 2 2" xfId="39736" xr:uid="{00000000-0005-0000-0000-0000159A0000}"/>
    <cellStyle name="Percent 3 2 2 5 2 3" xfId="29822" xr:uid="{00000000-0005-0000-0000-0000169A0000}"/>
    <cellStyle name="Percent 3 2 2 5 3" xfId="14947" xr:uid="{00000000-0005-0000-0000-0000179A0000}"/>
    <cellStyle name="Percent 3 2 2 5 3 2" xfId="34779" xr:uid="{00000000-0005-0000-0000-0000189A0000}"/>
    <cellStyle name="Percent 3 2 2 5 4" xfId="24865" xr:uid="{00000000-0005-0000-0000-0000199A0000}"/>
    <cellStyle name="Percent 3 2 2 6" xfId="5591" xr:uid="{00000000-0005-0000-0000-00001A9A0000}"/>
    <cellStyle name="Percent 3 2 2 6 2" xfId="15505" xr:uid="{00000000-0005-0000-0000-00001B9A0000}"/>
    <cellStyle name="Percent 3 2 2 6 2 2" xfId="35337" xr:uid="{00000000-0005-0000-0000-00001C9A0000}"/>
    <cellStyle name="Percent 3 2 2 6 3" xfId="25423" xr:uid="{00000000-0005-0000-0000-00001D9A0000}"/>
    <cellStyle name="Percent 3 2 2 7" xfId="10548" xr:uid="{00000000-0005-0000-0000-00001E9A0000}"/>
    <cellStyle name="Percent 3 2 2 7 2" xfId="30380" xr:uid="{00000000-0005-0000-0000-00001F9A0000}"/>
    <cellStyle name="Percent 3 2 2 8" xfId="20466" xr:uid="{00000000-0005-0000-0000-0000209A0000}"/>
    <cellStyle name="Percent 3 2 3" xfId="2915" xr:uid="{00000000-0005-0000-0000-0000219A0000}"/>
    <cellStyle name="Percent 3 2 3 2" xfId="7873" xr:uid="{00000000-0005-0000-0000-0000229A0000}"/>
    <cellStyle name="Percent 3 2 3 2 2" xfId="17787" xr:uid="{00000000-0005-0000-0000-0000239A0000}"/>
    <cellStyle name="Percent 3 2 3 2 2 2" xfId="37619" xr:uid="{00000000-0005-0000-0000-0000249A0000}"/>
    <cellStyle name="Percent 3 2 3 2 3" xfId="27705" xr:uid="{00000000-0005-0000-0000-0000259A0000}"/>
    <cellStyle name="Percent 3 2 3 3" xfId="12830" xr:uid="{00000000-0005-0000-0000-0000269A0000}"/>
    <cellStyle name="Percent 3 2 3 3 2" xfId="32662" xr:uid="{00000000-0005-0000-0000-0000279A0000}"/>
    <cellStyle name="Percent 3 2 3 4" xfId="22748" xr:uid="{00000000-0005-0000-0000-0000289A0000}"/>
    <cellStyle name="Percent 3 2 4" xfId="894" xr:uid="{00000000-0005-0000-0000-0000299A0000}"/>
    <cellStyle name="Percent 3 2 4 2" xfId="5871" xr:uid="{00000000-0005-0000-0000-00002A9A0000}"/>
    <cellStyle name="Percent 3 2 4 2 2" xfId="15785" xr:uid="{00000000-0005-0000-0000-00002B9A0000}"/>
    <cellStyle name="Percent 3 2 4 2 2 2" xfId="35617" xr:uid="{00000000-0005-0000-0000-00002C9A0000}"/>
    <cellStyle name="Percent 3 2 4 2 3" xfId="25703" xr:uid="{00000000-0005-0000-0000-00002D9A0000}"/>
    <cellStyle name="Percent 3 2 4 3" xfId="10828" xr:uid="{00000000-0005-0000-0000-00002E9A0000}"/>
    <cellStyle name="Percent 3 2 4 3 2" xfId="30660" xr:uid="{00000000-0005-0000-0000-00002F9A0000}"/>
    <cellStyle name="Percent 3 2 4 4" xfId="20746" xr:uid="{00000000-0005-0000-0000-0000309A0000}"/>
    <cellStyle name="Percent 3 2 5" xfId="4196" xr:uid="{00000000-0005-0000-0000-0000319A0000}"/>
    <cellStyle name="Percent 3 2 5 2" xfId="9153" xr:uid="{00000000-0005-0000-0000-0000329A0000}"/>
    <cellStyle name="Percent 3 2 5 2 2" xfId="19067" xr:uid="{00000000-0005-0000-0000-0000339A0000}"/>
    <cellStyle name="Percent 3 2 5 2 2 2" xfId="38899" xr:uid="{00000000-0005-0000-0000-0000349A0000}"/>
    <cellStyle name="Percent 3 2 5 2 3" xfId="28985" xr:uid="{00000000-0005-0000-0000-0000359A0000}"/>
    <cellStyle name="Percent 3 2 5 3" xfId="14110" xr:uid="{00000000-0005-0000-0000-0000369A0000}"/>
    <cellStyle name="Percent 3 2 5 3 2" xfId="33942" xr:uid="{00000000-0005-0000-0000-0000379A0000}"/>
    <cellStyle name="Percent 3 2 5 4" xfId="24028" xr:uid="{00000000-0005-0000-0000-0000389A0000}"/>
    <cellStyle name="Percent 3 2 6" xfId="4754" xr:uid="{00000000-0005-0000-0000-0000399A0000}"/>
    <cellStyle name="Percent 3 2 6 2" xfId="9711" xr:uid="{00000000-0005-0000-0000-00003A9A0000}"/>
    <cellStyle name="Percent 3 2 6 2 2" xfId="19625" xr:uid="{00000000-0005-0000-0000-00003B9A0000}"/>
    <cellStyle name="Percent 3 2 6 2 2 2" xfId="39457" xr:uid="{00000000-0005-0000-0000-00003C9A0000}"/>
    <cellStyle name="Percent 3 2 6 2 3" xfId="29543" xr:uid="{00000000-0005-0000-0000-00003D9A0000}"/>
    <cellStyle name="Percent 3 2 6 3" xfId="14668" xr:uid="{00000000-0005-0000-0000-00003E9A0000}"/>
    <cellStyle name="Percent 3 2 6 3 2" xfId="34500" xr:uid="{00000000-0005-0000-0000-00003F9A0000}"/>
    <cellStyle name="Percent 3 2 6 4" xfId="24586" xr:uid="{00000000-0005-0000-0000-0000409A0000}"/>
    <cellStyle name="Percent 3 2 7" xfId="5312" xr:uid="{00000000-0005-0000-0000-0000419A0000}"/>
    <cellStyle name="Percent 3 2 7 2" xfId="15226" xr:uid="{00000000-0005-0000-0000-0000429A0000}"/>
    <cellStyle name="Percent 3 2 7 2 2" xfId="35058" xr:uid="{00000000-0005-0000-0000-0000439A0000}"/>
    <cellStyle name="Percent 3 2 7 3" xfId="25144" xr:uid="{00000000-0005-0000-0000-0000449A0000}"/>
    <cellStyle name="Percent 3 2 8" xfId="10269" xr:uid="{00000000-0005-0000-0000-0000459A0000}"/>
    <cellStyle name="Percent 3 2 8 2" xfId="30101" xr:uid="{00000000-0005-0000-0000-0000469A0000}"/>
    <cellStyle name="Percent 3 2 9" xfId="20187" xr:uid="{00000000-0005-0000-0000-0000479A0000}"/>
    <cellStyle name="Percent 3 3" xfId="474" xr:uid="{00000000-0005-0000-0000-0000489A0000}"/>
    <cellStyle name="Percent 3 3 2" xfId="3056" xr:uid="{00000000-0005-0000-0000-0000499A0000}"/>
    <cellStyle name="Percent 3 3 2 2" xfId="8013" xr:uid="{00000000-0005-0000-0000-00004A9A0000}"/>
    <cellStyle name="Percent 3 3 2 2 2" xfId="17927" xr:uid="{00000000-0005-0000-0000-00004B9A0000}"/>
    <cellStyle name="Percent 3 3 2 2 2 2" xfId="37759" xr:uid="{00000000-0005-0000-0000-00004C9A0000}"/>
    <cellStyle name="Percent 3 3 2 2 3" xfId="27845" xr:uid="{00000000-0005-0000-0000-00004D9A0000}"/>
    <cellStyle name="Percent 3 3 2 3" xfId="12970" xr:uid="{00000000-0005-0000-0000-00004E9A0000}"/>
    <cellStyle name="Percent 3 3 2 3 2" xfId="32802" xr:uid="{00000000-0005-0000-0000-00004F9A0000}"/>
    <cellStyle name="Percent 3 3 2 4" xfId="22888" xr:uid="{00000000-0005-0000-0000-0000509A0000}"/>
    <cellStyle name="Percent 3 3 3" xfId="1035" xr:uid="{00000000-0005-0000-0000-0000519A0000}"/>
    <cellStyle name="Percent 3 3 3 2" xfId="6011" xr:uid="{00000000-0005-0000-0000-0000529A0000}"/>
    <cellStyle name="Percent 3 3 3 2 2" xfId="15925" xr:uid="{00000000-0005-0000-0000-0000539A0000}"/>
    <cellStyle name="Percent 3 3 3 2 2 2" xfId="35757" xr:uid="{00000000-0005-0000-0000-0000549A0000}"/>
    <cellStyle name="Percent 3 3 3 2 3" xfId="25843" xr:uid="{00000000-0005-0000-0000-0000559A0000}"/>
    <cellStyle name="Percent 3 3 3 3" xfId="10968" xr:uid="{00000000-0005-0000-0000-0000569A0000}"/>
    <cellStyle name="Percent 3 3 3 3 2" xfId="30800" xr:uid="{00000000-0005-0000-0000-0000579A0000}"/>
    <cellStyle name="Percent 3 3 3 4" xfId="20886" xr:uid="{00000000-0005-0000-0000-0000589A0000}"/>
    <cellStyle name="Percent 3 3 4" xfId="4336" xr:uid="{00000000-0005-0000-0000-0000599A0000}"/>
    <cellStyle name="Percent 3 3 4 2" xfId="9293" xr:uid="{00000000-0005-0000-0000-00005A9A0000}"/>
    <cellStyle name="Percent 3 3 4 2 2" xfId="19207" xr:uid="{00000000-0005-0000-0000-00005B9A0000}"/>
    <cellStyle name="Percent 3 3 4 2 2 2" xfId="39039" xr:uid="{00000000-0005-0000-0000-00005C9A0000}"/>
    <cellStyle name="Percent 3 3 4 2 3" xfId="29125" xr:uid="{00000000-0005-0000-0000-00005D9A0000}"/>
    <cellStyle name="Percent 3 3 4 3" xfId="14250" xr:uid="{00000000-0005-0000-0000-00005E9A0000}"/>
    <cellStyle name="Percent 3 3 4 3 2" xfId="34082" xr:uid="{00000000-0005-0000-0000-00005F9A0000}"/>
    <cellStyle name="Percent 3 3 4 4" xfId="24168" xr:uid="{00000000-0005-0000-0000-0000609A0000}"/>
    <cellStyle name="Percent 3 3 5" xfId="4894" xr:uid="{00000000-0005-0000-0000-0000619A0000}"/>
    <cellStyle name="Percent 3 3 5 2" xfId="9851" xr:uid="{00000000-0005-0000-0000-0000629A0000}"/>
    <cellStyle name="Percent 3 3 5 2 2" xfId="19765" xr:uid="{00000000-0005-0000-0000-0000639A0000}"/>
    <cellStyle name="Percent 3 3 5 2 2 2" xfId="39597" xr:uid="{00000000-0005-0000-0000-0000649A0000}"/>
    <cellStyle name="Percent 3 3 5 2 3" xfId="29683" xr:uid="{00000000-0005-0000-0000-0000659A0000}"/>
    <cellStyle name="Percent 3 3 5 3" xfId="14808" xr:uid="{00000000-0005-0000-0000-0000669A0000}"/>
    <cellStyle name="Percent 3 3 5 3 2" xfId="34640" xr:uid="{00000000-0005-0000-0000-0000679A0000}"/>
    <cellStyle name="Percent 3 3 5 4" xfId="24726" xr:uid="{00000000-0005-0000-0000-0000689A0000}"/>
    <cellStyle name="Percent 3 3 6" xfId="5452" xr:uid="{00000000-0005-0000-0000-0000699A0000}"/>
    <cellStyle name="Percent 3 3 6 2" xfId="15366" xr:uid="{00000000-0005-0000-0000-00006A9A0000}"/>
    <cellStyle name="Percent 3 3 6 2 2" xfId="35198" xr:uid="{00000000-0005-0000-0000-00006B9A0000}"/>
    <cellStyle name="Percent 3 3 6 3" xfId="25284" xr:uid="{00000000-0005-0000-0000-00006C9A0000}"/>
    <cellStyle name="Percent 3 3 7" xfId="10409" xr:uid="{00000000-0005-0000-0000-00006D9A0000}"/>
    <cellStyle name="Percent 3 3 7 2" xfId="30241" xr:uid="{00000000-0005-0000-0000-00006E9A0000}"/>
    <cellStyle name="Percent 3 3 8" xfId="20327" xr:uid="{00000000-0005-0000-0000-00006F9A0000}"/>
    <cellStyle name="Percent 3 4" xfId="2775" xr:uid="{00000000-0005-0000-0000-0000709A0000}"/>
    <cellStyle name="Percent 3 4 2" xfId="7734" xr:uid="{00000000-0005-0000-0000-0000719A0000}"/>
    <cellStyle name="Percent 3 4 2 2" xfId="17648" xr:uid="{00000000-0005-0000-0000-0000729A0000}"/>
    <cellStyle name="Percent 3 4 2 2 2" xfId="37480" xr:uid="{00000000-0005-0000-0000-0000739A0000}"/>
    <cellStyle name="Percent 3 4 2 3" xfId="27566" xr:uid="{00000000-0005-0000-0000-0000749A0000}"/>
    <cellStyle name="Percent 3 4 3" xfId="12691" xr:uid="{00000000-0005-0000-0000-0000759A0000}"/>
    <cellStyle name="Percent 3 4 3 2" xfId="32523" xr:uid="{00000000-0005-0000-0000-0000769A0000}"/>
    <cellStyle name="Percent 3 4 4" xfId="22609" xr:uid="{00000000-0005-0000-0000-0000779A0000}"/>
    <cellStyle name="Percent 3 5" xfId="755" xr:uid="{00000000-0005-0000-0000-0000789A0000}"/>
    <cellStyle name="Percent 3 5 2" xfId="5732" xr:uid="{00000000-0005-0000-0000-0000799A0000}"/>
    <cellStyle name="Percent 3 5 2 2" xfId="15646" xr:uid="{00000000-0005-0000-0000-00007A9A0000}"/>
    <cellStyle name="Percent 3 5 2 2 2" xfId="35478" xr:uid="{00000000-0005-0000-0000-00007B9A0000}"/>
    <cellStyle name="Percent 3 5 2 3" xfId="25564" xr:uid="{00000000-0005-0000-0000-00007C9A0000}"/>
    <cellStyle name="Percent 3 5 3" xfId="10689" xr:uid="{00000000-0005-0000-0000-00007D9A0000}"/>
    <cellStyle name="Percent 3 5 3 2" xfId="30521" xr:uid="{00000000-0005-0000-0000-00007E9A0000}"/>
    <cellStyle name="Percent 3 5 4" xfId="20607" xr:uid="{00000000-0005-0000-0000-00007F9A0000}"/>
    <cellStyle name="Percent 3 6" xfId="4057" xr:uid="{00000000-0005-0000-0000-0000809A0000}"/>
    <cellStyle name="Percent 3 6 2" xfId="9014" xr:uid="{00000000-0005-0000-0000-0000819A0000}"/>
    <cellStyle name="Percent 3 6 2 2" xfId="18928" xr:uid="{00000000-0005-0000-0000-0000829A0000}"/>
    <cellStyle name="Percent 3 6 2 2 2" xfId="38760" xr:uid="{00000000-0005-0000-0000-0000839A0000}"/>
    <cellStyle name="Percent 3 6 2 3" xfId="28846" xr:uid="{00000000-0005-0000-0000-0000849A0000}"/>
    <cellStyle name="Percent 3 6 3" xfId="13971" xr:uid="{00000000-0005-0000-0000-0000859A0000}"/>
    <cellStyle name="Percent 3 6 3 2" xfId="33803" xr:uid="{00000000-0005-0000-0000-0000869A0000}"/>
    <cellStyle name="Percent 3 6 4" xfId="23889" xr:uid="{00000000-0005-0000-0000-0000879A0000}"/>
    <cellStyle name="Percent 3 7" xfId="4615" xr:uid="{00000000-0005-0000-0000-0000889A0000}"/>
    <cellStyle name="Percent 3 7 2" xfId="9572" xr:uid="{00000000-0005-0000-0000-0000899A0000}"/>
    <cellStyle name="Percent 3 7 2 2" xfId="19486" xr:uid="{00000000-0005-0000-0000-00008A9A0000}"/>
    <cellStyle name="Percent 3 7 2 2 2" xfId="39318" xr:uid="{00000000-0005-0000-0000-00008B9A0000}"/>
    <cellStyle name="Percent 3 7 2 3" xfId="29404" xr:uid="{00000000-0005-0000-0000-00008C9A0000}"/>
    <cellStyle name="Percent 3 7 3" xfId="14529" xr:uid="{00000000-0005-0000-0000-00008D9A0000}"/>
    <cellStyle name="Percent 3 7 3 2" xfId="34361" xr:uid="{00000000-0005-0000-0000-00008E9A0000}"/>
    <cellStyle name="Percent 3 7 4" xfId="24447" xr:uid="{00000000-0005-0000-0000-00008F9A0000}"/>
    <cellStyle name="Percent 3 8" xfId="5173" xr:uid="{00000000-0005-0000-0000-0000909A0000}"/>
    <cellStyle name="Percent 3 8 2" xfId="15087" xr:uid="{00000000-0005-0000-0000-0000919A0000}"/>
    <cellStyle name="Percent 3 8 2 2" xfId="34919" xr:uid="{00000000-0005-0000-0000-0000929A0000}"/>
    <cellStyle name="Percent 3 8 3" xfId="25005" xr:uid="{00000000-0005-0000-0000-0000939A0000}"/>
    <cellStyle name="Percent 3 9" xfId="10130" xr:uid="{00000000-0005-0000-0000-0000949A0000}"/>
    <cellStyle name="Percent 3 9 2" xfId="29962" xr:uid="{00000000-0005-0000-0000-0000959A0000}"/>
    <cellStyle name="Percent 4" xfId="194" xr:uid="{00000000-0005-0000-0000-0000969A0000}"/>
    <cellStyle name="Percent 4 10" xfId="20050" xr:uid="{00000000-0005-0000-0000-0000979A0000}"/>
    <cellStyle name="Percent 4 2" xfId="334" xr:uid="{00000000-0005-0000-0000-0000989A0000}"/>
    <cellStyle name="Percent 4 2 2" xfId="615" xr:uid="{00000000-0005-0000-0000-0000999A0000}"/>
    <cellStyle name="Percent 4 2 2 2" xfId="3197" xr:uid="{00000000-0005-0000-0000-00009A9A0000}"/>
    <cellStyle name="Percent 4 2 2 2 2" xfId="8154" xr:uid="{00000000-0005-0000-0000-00009B9A0000}"/>
    <cellStyle name="Percent 4 2 2 2 2 2" xfId="18068" xr:uid="{00000000-0005-0000-0000-00009C9A0000}"/>
    <cellStyle name="Percent 4 2 2 2 2 2 2" xfId="37900" xr:uid="{00000000-0005-0000-0000-00009D9A0000}"/>
    <cellStyle name="Percent 4 2 2 2 2 3" xfId="27986" xr:uid="{00000000-0005-0000-0000-00009E9A0000}"/>
    <cellStyle name="Percent 4 2 2 2 3" xfId="13111" xr:uid="{00000000-0005-0000-0000-00009F9A0000}"/>
    <cellStyle name="Percent 4 2 2 2 3 2" xfId="32943" xr:uid="{00000000-0005-0000-0000-0000A09A0000}"/>
    <cellStyle name="Percent 4 2 2 2 4" xfId="23029" xr:uid="{00000000-0005-0000-0000-0000A19A0000}"/>
    <cellStyle name="Percent 4 2 2 3" xfId="1176" xr:uid="{00000000-0005-0000-0000-0000A29A0000}"/>
    <cellStyle name="Percent 4 2 2 3 2" xfId="6152" xr:uid="{00000000-0005-0000-0000-0000A39A0000}"/>
    <cellStyle name="Percent 4 2 2 3 2 2" xfId="16066" xr:uid="{00000000-0005-0000-0000-0000A49A0000}"/>
    <cellStyle name="Percent 4 2 2 3 2 2 2" xfId="35898" xr:uid="{00000000-0005-0000-0000-0000A59A0000}"/>
    <cellStyle name="Percent 4 2 2 3 2 3" xfId="25984" xr:uid="{00000000-0005-0000-0000-0000A69A0000}"/>
    <cellStyle name="Percent 4 2 2 3 3" xfId="11109" xr:uid="{00000000-0005-0000-0000-0000A79A0000}"/>
    <cellStyle name="Percent 4 2 2 3 3 2" xfId="30941" xr:uid="{00000000-0005-0000-0000-0000A89A0000}"/>
    <cellStyle name="Percent 4 2 2 3 4" xfId="21027" xr:uid="{00000000-0005-0000-0000-0000A99A0000}"/>
    <cellStyle name="Percent 4 2 2 4" xfId="4477" xr:uid="{00000000-0005-0000-0000-0000AA9A0000}"/>
    <cellStyle name="Percent 4 2 2 4 2" xfId="9434" xr:uid="{00000000-0005-0000-0000-0000AB9A0000}"/>
    <cellStyle name="Percent 4 2 2 4 2 2" xfId="19348" xr:uid="{00000000-0005-0000-0000-0000AC9A0000}"/>
    <cellStyle name="Percent 4 2 2 4 2 2 2" xfId="39180" xr:uid="{00000000-0005-0000-0000-0000AD9A0000}"/>
    <cellStyle name="Percent 4 2 2 4 2 3" xfId="29266" xr:uid="{00000000-0005-0000-0000-0000AE9A0000}"/>
    <cellStyle name="Percent 4 2 2 4 3" xfId="14391" xr:uid="{00000000-0005-0000-0000-0000AF9A0000}"/>
    <cellStyle name="Percent 4 2 2 4 3 2" xfId="34223" xr:uid="{00000000-0005-0000-0000-0000B09A0000}"/>
    <cellStyle name="Percent 4 2 2 4 4" xfId="24309" xr:uid="{00000000-0005-0000-0000-0000B19A0000}"/>
    <cellStyle name="Percent 4 2 2 5" xfId="5035" xr:uid="{00000000-0005-0000-0000-0000B29A0000}"/>
    <cellStyle name="Percent 4 2 2 5 2" xfId="9992" xr:uid="{00000000-0005-0000-0000-0000B39A0000}"/>
    <cellStyle name="Percent 4 2 2 5 2 2" xfId="19906" xr:uid="{00000000-0005-0000-0000-0000B49A0000}"/>
    <cellStyle name="Percent 4 2 2 5 2 2 2" xfId="39738" xr:uid="{00000000-0005-0000-0000-0000B59A0000}"/>
    <cellStyle name="Percent 4 2 2 5 2 3" xfId="29824" xr:uid="{00000000-0005-0000-0000-0000B69A0000}"/>
    <cellStyle name="Percent 4 2 2 5 3" xfId="14949" xr:uid="{00000000-0005-0000-0000-0000B79A0000}"/>
    <cellStyle name="Percent 4 2 2 5 3 2" xfId="34781" xr:uid="{00000000-0005-0000-0000-0000B89A0000}"/>
    <cellStyle name="Percent 4 2 2 5 4" xfId="24867" xr:uid="{00000000-0005-0000-0000-0000B99A0000}"/>
    <cellStyle name="Percent 4 2 2 6" xfId="5593" xr:uid="{00000000-0005-0000-0000-0000BA9A0000}"/>
    <cellStyle name="Percent 4 2 2 6 2" xfId="15507" xr:uid="{00000000-0005-0000-0000-0000BB9A0000}"/>
    <cellStyle name="Percent 4 2 2 6 2 2" xfId="35339" xr:uid="{00000000-0005-0000-0000-0000BC9A0000}"/>
    <cellStyle name="Percent 4 2 2 6 3" xfId="25425" xr:uid="{00000000-0005-0000-0000-0000BD9A0000}"/>
    <cellStyle name="Percent 4 2 2 7" xfId="10550" xr:uid="{00000000-0005-0000-0000-0000BE9A0000}"/>
    <cellStyle name="Percent 4 2 2 7 2" xfId="30382" xr:uid="{00000000-0005-0000-0000-0000BF9A0000}"/>
    <cellStyle name="Percent 4 2 2 8" xfId="20468" xr:uid="{00000000-0005-0000-0000-0000C09A0000}"/>
    <cellStyle name="Percent 4 2 3" xfId="2917" xr:uid="{00000000-0005-0000-0000-0000C19A0000}"/>
    <cellStyle name="Percent 4 2 3 2" xfId="7875" xr:uid="{00000000-0005-0000-0000-0000C29A0000}"/>
    <cellStyle name="Percent 4 2 3 2 2" xfId="17789" xr:uid="{00000000-0005-0000-0000-0000C39A0000}"/>
    <cellStyle name="Percent 4 2 3 2 2 2" xfId="37621" xr:uid="{00000000-0005-0000-0000-0000C49A0000}"/>
    <cellStyle name="Percent 4 2 3 2 3" xfId="27707" xr:uid="{00000000-0005-0000-0000-0000C59A0000}"/>
    <cellStyle name="Percent 4 2 3 3" xfId="12832" xr:uid="{00000000-0005-0000-0000-0000C69A0000}"/>
    <cellStyle name="Percent 4 2 3 3 2" xfId="32664" xr:uid="{00000000-0005-0000-0000-0000C79A0000}"/>
    <cellStyle name="Percent 4 2 3 4" xfId="22750" xr:uid="{00000000-0005-0000-0000-0000C89A0000}"/>
    <cellStyle name="Percent 4 2 4" xfId="896" xr:uid="{00000000-0005-0000-0000-0000C99A0000}"/>
    <cellStyle name="Percent 4 2 4 2" xfId="5873" xr:uid="{00000000-0005-0000-0000-0000CA9A0000}"/>
    <cellStyle name="Percent 4 2 4 2 2" xfId="15787" xr:uid="{00000000-0005-0000-0000-0000CB9A0000}"/>
    <cellStyle name="Percent 4 2 4 2 2 2" xfId="35619" xr:uid="{00000000-0005-0000-0000-0000CC9A0000}"/>
    <cellStyle name="Percent 4 2 4 2 3" xfId="25705" xr:uid="{00000000-0005-0000-0000-0000CD9A0000}"/>
    <cellStyle name="Percent 4 2 4 3" xfId="10830" xr:uid="{00000000-0005-0000-0000-0000CE9A0000}"/>
    <cellStyle name="Percent 4 2 4 3 2" xfId="30662" xr:uid="{00000000-0005-0000-0000-0000CF9A0000}"/>
    <cellStyle name="Percent 4 2 4 4" xfId="20748" xr:uid="{00000000-0005-0000-0000-0000D09A0000}"/>
    <cellStyle name="Percent 4 2 5" xfId="4198" xr:uid="{00000000-0005-0000-0000-0000D19A0000}"/>
    <cellStyle name="Percent 4 2 5 2" xfId="9155" xr:uid="{00000000-0005-0000-0000-0000D29A0000}"/>
    <cellStyle name="Percent 4 2 5 2 2" xfId="19069" xr:uid="{00000000-0005-0000-0000-0000D39A0000}"/>
    <cellStyle name="Percent 4 2 5 2 2 2" xfId="38901" xr:uid="{00000000-0005-0000-0000-0000D49A0000}"/>
    <cellStyle name="Percent 4 2 5 2 3" xfId="28987" xr:uid="{00000000-0005-0000-0000-0000D59A0000}"/>
    <cellStyle name="Percent 4 2 5 3" xfId="14112" xr:uid="{00000000-0005-0000-0000-0000D69A0000}"/>
    <cellStyle name="Percent 4 2 5 3 2" xfId="33944" xr:uid="{00000000-0005-0000-0000-0000D79A0000}"/>
    <cellStyle name="Percent 4 2 5 4" xfId="24030" xr:uid="{00000000-0005-0000-0000-0000D89A0000}"/>
    <cellStyle name="Percent 4 2 6" xfId="4756" xr:uid="{00000000-0005-0000-0000-0000D99A0000}"/>
    <cellStyle name="Percent 4 2 6 2" xfId="9713" xr:uid="{00000000-0005-0000-0000-0000DA9A0000}"/>
    <cellStyle name="Percent 4 2 6 2 2" xfId="19627" xr:uid="{00000000-0005-0000-0000-0000DB9A0000}"/>
    <cellStyle name="Percent 4 2 6 2 2 2" xfId="39459" xr:uid="{00000000-0005-0000-0000-0000DC9A0000}"/>
    <cellStyle name="Percent 4 2 6 2 3" xfId="29545" xr:uid="{00000000-0005-0000-0000-0000DD9A0000}"/>
    <cellStyle name="Percent 4 2 6 3" xfId="14670" xr:uid="{00000000-0005-0000-0000-0000DE9A0000}"/>
    <cellStyle name="Percent 4 2 6 3 2" xfId="34502" xr:uid="{00000000-0005-0000-0000-0000DF9A0000}"/>
    <cellStyle name="Percent 4 2 6 4" xfId="24588" xr:uid="{00000000-0005-0000-0000-0000E09A0000}"/>
    <cellStyle name="Percent 4 2 7" xfId="5314" xr:uid="{00000000-0005-0000-0000-0000E19A0000}"/>
    <cellStyle name="Percent 4 2 7 2" xfId="15228" xr:uid="{00000000-0005-0000-0000-0000E29A0000}"/>
    <cellStyle name="Percent 4 2 7 2 2" xfId="35060" xr:uid="{00000000-0005-0000-0000-0000E39A0000}"/>
    <cellStyle name="Percent 4 2 7 3" xfId="25146" xr:uid="{00000000-0005-0000-0000-0000E49A0000}"/>
    <cellStyle name="Percent 4 2 8" xfId="10271" xr:uid="{00000000-0005-0000-0000-0000E59A0000}"/>
    <cellStyle name="Percent 4 2 8 2" xfId="30103" xr:uid="{00000000-0005-0000-0000-0000E69A0000}"/>
    <cellStyle name="Percent 4 2 9" xfId="20189" xr:uid="{00000000-0005-0000-0000-0000E79A0000}"/>
    <cellStyle name="Percent 4 3" xfId="476" xr:uid="{00000000-0005-0000-0000-0000E89A0000}"/>
    <cellStyle name="Percent 4 3 2" xfId="3058" xr:uid="{00000000-0005-0000-0000-0000E99A0000}"/>
    <cellStyle name="Percent 4 3 2 2" xfId="8015" xr:uid="{00000000-0005-0000-0000-0000EA9A0000}"/>
    <cellStyle name="Percent 4 3 2 2 2" xfId="17929" xr:uid="{00000000-0005-0000-0000-0000EB9A0000}"/>
    <cellStyle name="Percent 4 3 2 2 2 2" xfId="37761" xr:uid="{00000000-0005-0000-0000-0000EC9A0000}"/>
    <cellStyle name="Percent 4 3 2 2 3" xfId="27847" xr:uid="{00000000-0005-0000-0000-0000ED9A0000}"/>
    <cellStyle name="Percent 4 3 2 3" xfId="12972" xr:uid="{00000000-0005-0000-0000-0000EE9A0000}"/>
    <cellStyle name="Percent 4 3 2 3 2" xfId="32804" xr:uid="{00000000-0005-0000-0000-0000EF9A0000}"/>
    <cellStyle name="Percent 4 3 2 4" xfId="22890" xr:uid="{00000000-0005-0000-0000-0000F09A0000}"/>
    <cellStyle name="Percent 4 3 3" xfId="1037" xr:uid="{00000000-0005-0000-0000-0000F19A0000}"/>
    <cellStyle name="Percent 4 3 3 2" xfId="6013" xr:uid="{00000000-0005-0000-0000-0000F29A0000}"/>
    <cellStyle name="Percent 4 3 3 2 2" xfId="15927" xr:uid="{00000000-0005-0000-0000-0000F39A0000}"/>
    <cellStyle name="Percent 4 3 3 2 2 2" xfId="35759" xr:uid="{00000000-0005-0000-0000-0000F49A0000}"/>
    <cellStyle name="Percent 4 3 3 2 3" xfId="25845" xr:uid="{00000000-0005-0000-0000-0000F59A0000}"/>
    <cellStyle name="Percent 4 3 3 3" xfId="10970" xr:uid="{00000000-0005-0000-0000-0000F69A0000}"/>
    <cellStyle name="Percent 4 3 3 3 2" xfId="30802" xr:uid="{00000000-0005-0000-0000-0000F79A0000}"/>
    <cellStyle name="Percent 4 3 3 4" xfId="20888" xr:uid="{00000000-0005-0000-0000-0000F89A0000}"/>
    <cellStyle name="Percent 4 3 4" xfId="4338" xr:uid="{00000000-0005-0000-0000-0000F99A0000}"/>
    <cellStyle name="Percent 4 3 4 2" xfId="9295" xr:uid="{00000000-0005-0000-0000-0000FA9A0000}"/>
    <cellStyle name="Percent 4 3 4 2 2" xfId="19209" xr:uid="{00000000-0005-0000-0000-0000FB9A0000}"/>
    <cellStyle name="Percent 4 3 4 2 2 2" xfId="39041" xr:uid="{00000000-0005-0000-0000-0000FC9A0000}"/>
    <cellStyle name="Percent 4 3 4 2 3" xfId="29127" xr:uid="{00000000-0005-0000-0000-0000FD9A0000}"/>
    <cellStyle name="Percent 4 3 4 3" xfId="14252" xr:uid="{00000000-0005-0000-0000-0000FE9A0000}"/>
    <cellStyle name="Percent 4 3 4 3 2" xfId="34084" xr:uid="{00000000-0005-0000-0000-0000FF9A0000}"/>
    <cellStyle name="Percent 4 3 4 4" xfId="24170" xr:uid="{00000000-0005-0000-0000-0000009B0000}"/>
    <cellStyle name="Percent 4 3 5" xfId="4896" xr:uid="{00000000-0005-0000-0000-0000019B0000}"/>
    <cellStyle name="Percent 4 3 5 2" xfId="9853" xr:uid="{00000000-0005-0000-0000-0000029B0000}"/>
    <cellStyle name="Percent 4 3 5 2 2" xfId="19767" xr:uid="{00000000-0005-0000-0000-0000039B0000}"/>
    <cellStyle name="Percent 4 3 5 2 2 2" xfId="39599" xr:uid="{00000000-0005-0000-0000-0000049B0000}"/>
    <cellStyle name="Percent 4 3 5 2 3" xfId="29685" xr:uid="{00000000-0005-0000-0000-0000059B0000}"/>
    <cellStyle name="Percent 4 3 5 3" xfId="14810" xr:uid="{00000000-0005-0000-0000-0000069B0000}"/>
    <cellStyle name="Percent 4 3 5 3 2" xfId="34642" xr:uid="{00000000-0005-0000-0000-0000079B0000}"/>
    <cellStyle name="Percent 4 3 5 4" xfId="24728" xr:uid="{00000000-0005-0000-0000-0000089B0000}"/>
    <cellStyle name="Percent 4 3 6" xfId="5454" xr:uid="{00000000-0005-0000-0000-0000099B0000}"/>
    <cellStyle name="Percent 4 3 6 2" xfId="15368" xr:uid="{00000000-0005-0000-0000-00000A9B0000}"/>
    <cellStyle name="Percent 4 3 6 2 2" xfId="35200" xr:uid="{00000000-0005-0000-0000-00000B9B0000}"/>
    <cellStyle name="Percent 4 3 6 3" xfId="25286" xr:uid="{00000000-0005-0000-0000-00000C9B0000}"/>
    <cellStyle name="Percent 4 3 7" xfId="10411" xr:uid="{00000000-0005-0000-0000-00000D9B0000}"/>
    <cellStyle name="Percent 4 3 7 2" xfId="30243" xr:uid="{00000000-0005-0000-0000-00000E9B0000}"/>
    <cellStyle name="Percent 4 3 8" xfId="20329" xr:uid="{00000000-0005-0000-0000-00000F9B0000}"/>
    <cellStyle name="Percent 4 4" xfId="2777" xr:uid="{00000000-0005-0000-0000-0000109B0000}"/>
    <cellStyle name="Percent 4 4 2" xfId="7736" xr:uid="{00000000-0005-0000-0000-0000119B0000}"/>
    <cellStyle name="Percent 4 4 2 2" xfId="17650" xr:uid="{00000000-0005-0000-0000-0000129B0000}"/>
    <cellStyle name="Percent 4 4 2 2 2" xfId="37482" xr:uid="{00000000-0005-0000-0000-0000139B0000}"/>
    <cellStyle name="Percent 4 4 2 3" xfId="27568" xr:uid="{00000000-0005-0000-0000-0000149B0000}"/>
    <cellStyle name="Percent 4 4 3" xfId="12693" xr:uid="{00000000-0005-0000-0000-0000159B0000}"/>
    <cellStyle name="Percent 4 4 3 2" xfId="32525" xr:uid="{00000000-0005-0000-0000-0000169B0000}"/>
    <cellStyle name="Percent 4 4 4" xfId="22611" xr:uid="{00000000-0005-0000-0000-0000179B0000}"/>
    <cellStyle name="Percent 4 5" xfId="757" xr:uid="{00000000-0005-0000-0000-0000189B0000}"/>
    <cellStyle name="Percent 4 5 2" xfId="5734" xr:uid="{00000000-0005-0000-0000-0000199B0000}"/>
    <cellStyle name="Percent 4 5 2 2" xfId="15648" xr:uid="{00000000-0005-0000-0000-00001A9B0000}"/>
    <cellStyle name="Percent 4 5 2 2 2" xfId="35480" xr:uid="{00000000-0005-0000-0000-00001B9B0000}"/>
    <cellStyle name="Percent 4 5 2 3" xfId="25566" xr:uid="{00000000-0005-0000-0000-00001C9B0000}"/>
    <cellStyle name="Percent 4 5 3" xfId="10691" xr:uid="{00000000-0005-0000-0000-00001D9B0000}"/>
    <cellStyle name="Percent 4 5 3 2" xfId="30523" xr:uid="{00000000-0005-0000-0000-00001E9B0000}"/>
    <cellStyle name="Percent 4 5 4" xfId="20609" xr:uid="{00000000-0005-0000-0000-00001F9B0000}"/>
    <cellStyle name="Percent 4 6" xfId="4059" xr:uid="{00000000-0005-0000-0000-0000209B0000}"/>
    <cellStyle name="Percent 4 6 2" xfId="9016" xr:uid="{00000000-0005-0000-0000-0000219B0000}"/>
    <cellStyle name="Percent 4 6 2 2" xfId="18930" xr:uid="{00000000-0005-0000-0000-0000229B0000}"/>
    <cellStyle name="Percent 4 6 2 2 2" xfId="38762" xr:uid="{00000000-0005-0000-0000-0000239B0000}"/>
    <cellStyle name="Percent 4 6 2 3" xfId="28848" xr:uid="{00000000-0005-0000-0000-0000249B0000}"/>
    <cellStyle name="Percent 4 6 3" xfId="13973" xr:uid="{00000000-0005-0000-0000-0000259B0000}"/>
    <cellStyle name="Percent 4 6 3 2" xfId="33805" xr:uid="{00000000-0005-0000-0000-0000269B0000}"/>
    <cellStyle name="Percent 4 6 4" xfId="23891" xr:uid="{00000000-0005-0000-0000-0000279B0000}"/>
    <cellStyle name="Percent 4 7" xfId="4617" xr:uid="{00000000-0005-0000-0000-0000289B0000}"/>
    <cellStyle name="Percent 4 7 2" xfId="9574" xr:uid="{00000000-0005-0000-0000-0000299B0000}"/>
    <cellStyle name="Percent 4 7 2 2" xfId="19488" xr:uid="{00000000-0005-0000-0000-00002A9B0000}"/>
    <cellStyle name="Percent 4 7 2 2 2" xfId="39320" xr:uid="{00000000-0005-0000-0000-00002B9B0000}"/>
    <cellStyle name="Percent 4 7 2 3" xfId="29406" xr:uid="{00000000-0005-0000-0000-00002C9B0000}"/>
    <cellStyle name="Percent 4 7 3" xfId="14531" xr:uid="{00000000-0005-0000-0000-00002D9B0000}"/>
    <cellStyle name="Percent 4 7 3 2" xfId="34363" xr:uid="{00000000-0005-0000-0000-00002E9B0000}"/>
    <cellStyle name="Percent 4 7 4" xfId="24449" xr:uid="{00000000-0005-0000-0000-00002F9B0000}"/>
    <cellStyle name="Percent 4 8" xfId="5175" xr:uid="{00000000-0005-0000-0000-0000309B0000}"/>
    <cellStyle name="Percent 4 8 2" xfId="15089" xr:uid="{00000000-0005-0000-0000-0000319B0000}"/>
    <cellStyle name="Percent 4 8 2 2" xfId="34921" xr:uid="{00000000-0005-0000-0000-0000329B0000}"/>
    <cellStyle name="Percent 4 8 3" xfId="25007" xr:uid="{00000000-0005-0000-0000-0000339B0000}"/>
    <cellStyle name="Percent 4 9" xfId="10132" xr:uid="{00000000-0005-0000-0000-0000349B0000}"/>
    <cellStyle name="Percent 4 9 2" xfId="29964" xr:uid="{00000000-0005-0000-0000-0000359B0000}"/>
    <cellStyle name="Percent 5" xfId="1178" xr:uid="{00000000-0005-0000-0000-0000369B0000}"/>
    <cellStyle name="Percent 6" xfId="2632" xr:uid="{00000000-0005-0000-0000-0000379B0000}"/>
    <cellStyle name="Percent 7" xfId="19924" xr:uid="{00000000-0005-0000-0000-0000389B0000}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colors>
    <mruColors>
      <color rgb="FF00FFFF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aneh Babaee" id="{DE328499-2DA0-42B4-AC95-28424BA46D10}" userId="S::samaneh.babaee@onlocationinc.com::bb26fb95-ac70-4fcd-bd12-a17400c513a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3-09-08T21:13:14.20" personId="{DE328499-2DA0-42B4-AC95-28424BA46D10}" id="{BB882680-8BF3-48CE-980A-ECA347B7E50A}">
    <text>Calib coef for H2 cars changed based on FECM22 assumptions.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edb.ornl.gov/wp-content/uploads/2022/03/TEDB_Ed_40.pdf" TargetMode="External"/><Relationship Id="rId7" Type="http://schemas.microsoft.com/office/2017/10/relationships/threadedComment" Target="../threadedComments/threadedComment1.xml"/><Relationship Id="rId2" Type="http://schemas.openxmlformats.org/officeDocument/2006/relationships/hyperlink" Target="http://www.rita.dot.gov/bts/sites/rita.dot.gov.bts/files/publications/national_transportation_statistics/html/table_04_18.html" TargetMode="External"/><Relationship Id="rId1" Type="http://schemas.openxmlformats.org/officeDocument/2006/relationships/hyperlink" Target="http://www.transtats.bts.gov/osea/seasonaladjustment/?PageVar=RAIL_P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DM4759"/>
  <sheetViews>
    <sheetView tabSelected="1" topLeftCell="A2281" zoomScale="85" zoomScaleNormal="85" workbookViewId="0">
      <pane xSplit="2" topLeftCell="AH1" activePane="topRight" state="frozen"/>
      <selection activeCell="A2226" sqref="A2226"/>
      <selection pane="topRight" activeCell="BA2299" sqref="BA2299"/>
    </sheetView>
  </sheetViews>
  <sheetFormatPr defaultColWidth="9" defaultRowHeight="12" customHeight="1" x14ac:dyDescent="0.2"/>
  <cols>
    <col min="1" max="1" width="12.77734375" customWidth="1"/>
    <col min="2" max="19" width="12.109375" customWidth="1"/>
    <col min="20" max="20" width="12.77734375" customWidth="1"/>
    <col min="21" max="39" width="9.21875" customWidth="1"/>
    <col min="40" max="40" width="10.33203125" customWidth="1"/>
    <col min="41" max="58" width="8.33203125" customWidth="1"/>
    <col min="59" max="59" width="9.33203125" customWidth="1"/>
    <col min="60" max="62" width="8.33203125" customWidth="1"/>
    <col min="63" max="63" width="10.21875" customWidth="1"/>
    <col min="64" max="65" width="8.33203125" customWidth="1"/>
    <col min="67" max="172" width="7.33203125" customWidth="1"/>
  </cols>
  <sheetData>
    <row r="1" spans="1:3" ht="12" customHeight="1" x14ac:dyDescent="0.2">
      <c r="A1" t="s">
        <v>0</v>
      </c>
    </row>
    <row r="3" spans="1:3" ht="12" customHeight="1" x14ac:dyDescent="0.2">
      <c r="B3" t="s">
        <v>1</v>
      </c>
    </row>
    <row r="5" spans="1:3" ht="12" customHeight="1" x14ac:dyDescent="0.2">
      <c r="C5" t="s">
        <v>2</v>
      </c>
    </row>
    <row r="6" spans="1:3" ht="12" customHeight="1" x14ac:dyDescent="0.2">
      <c r="C6" t="s">
        <v>3</v>
      </c>
    </row>
    <row r="7" spans="1:3" ht="12" customHeight="1" x14ac:dyDescent="0.2">
      <c r="C7" t="s">
        <v>4</v>
      </c>
    </row>
    <row r="8" spans="1:3" ht="12" customHeight="1" x14ac:dyDescent="0.2">
      <c r="C8" t="s">
        <v>5</v>
      </c>
    </row>
    <row r="9" spans="1:3" ht="12" customHeight="1" x14ac:dyDescent="0.2">
      <c r="C9" t="s">
        <v>6</v>
      </c>
    </row>
    <row r="10" spans="1:3" ht="12" customHeight="1" x14ac:dyDescent="0.2">
      <c r="C10" t="s">
        <v>1108</v>
      </c>
    </row>
    <row r="11" spans="1:3" ht="12" customHeight="1" x14ac:dyDescent="0.2">
      <c r="C11" t="s">
        <v>1109</v>
      </c>
    </row>
    <row r="12" spans="1:3" ht="12" customHeight="1" x14ac:dyDescent="0.2">
      <c r="C12" t="s">
        <v>7</v>
      </c>
    </row>
    <row r="13" spans="1:3" ht="12" customHeight="1" x14ac:dyDescent="0.2">
      <c r="C13" t="s">
        <v>8</v>
      </c>
    </row>
    <row r="14" spans="1:3" ht="12" customHeight="1" x14ac:dyDescent="0.2">
      <c r="C14" t="s">
        <v>9</v>
      </c>
    </row>
    <row r="15" spans="1:3" ht="12" customHeight="1" x14ac:dyDescent="0.2">
      <c r="C15" t="s">
        <v>10</v>
      </c>
    </row>
    <row r="16" spans="1:3" ht="12" customHeight="1" x14ac:dyDescent="0.2">
      <c r="C16" t="s">
        <v>11</v>
      </c>
    </row>
    <row r="17" spans="2:46" ht="12" customHeight="1" x14ac:dyDescent="0.2">
      <c r="C17" t="s">
        <v>12</v>
      </c>
    </row>
    <row r="18" spans="2:46" ht="12" customHeight="1" x14ac:dyDescent="0.2">
      <c r="C18" t="s">
        <v>13</v>
      </c>
    </row>
    <row r="19" spans="2:46" ht="12" customHeight="1" x14ac:dyDescent="0.2">
      <c r="C19" t="s">
        <v>14</v>
      </c>
      <c r="T19" t="s">
        <v>15</v>
      </c>
      <c r="AL19" t="s">
        <v>16</v>
      </c>
      <c r="AQ19" t="s">
        <v>17</v>
      </c>
    </row>
    <row r="20" spans="2:46" ht="12" customHeight="1" x14ac:dyDescent="0.2">
      <c r="T20" s="1">
        <v>1</v>
      </c>
      <c r="U20" s="1">
        <v>2</v>
      </c>
      <c r="V20" s="1">
        <v>3</v>
      </c>
      <c r="W20" s="1">
        <v>4</v>
      </c>
      <c r="X20" s="1">
        <v>5</v>
      </c>
      <c r="Y20" s="1">
        <v>6</v>
      </c>
      <c r="Z20" s="1">
        <v>7</v>
      </c>
      <c r="AA20" s="1">
        <v>8</v>
      </c>
      <c r="AB20" s="1">
        <v>9</v>
      </c>
      <c r="AC20" s="1">
        <v>10</v>
      </c>
      <c r="AD20" s="1">
        <v>11</v>
      </c>
      <c r="AE20" s="1">
        <v>12</v>
      </c>
      <c r="AF20" s="1">
        <v>13</v>
      </c>
      <c r="AG20" s="1">
        <v>14</v>
      </c>
      <c r="AH20" s="1">
        <v>15</v>
      </c>
      <c r="AI20" s="1">
        <v>16</v>
      </c>
      <c r="AK20" t="s">
        <v>18</v>
      </c>
      <c r="AP20" t="s">
        <v>18</v>
      </c>
    </row>
    <row r="21" spans="2:46" ht="12" customHeight="1" x14ac:dyDescent="0.2">
      <c r="B21" t="s">
        <v>19</v>
      </c>
      <c r="C21" t="s">
        <v>20</v>
      </c>
      <c r="D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 t="s">
        <v>32</v>
      </c>
      <c r="T21" t="s">
        <v>33</v>
      </c>
      <c r="U21" t="s">
        <v>34</v>
      </c>
      <c r="V21" t="s">
        <v>35</v>
      </c>
      <c r="W21" t="s">
        <v>36</v>
      </c>
      <c r="X21" t="s">
        <v>37</v>
      </c>
      <c r="Y21" t="s">
        <v>38</v>
      </c>
      <c r="Z21" t="s">
        <v>39</v>
      </c>
      <c r="AA21" t="s">
        <v>40</v>
      </c>
      <c r="AB21" t="s">
        <v>41</v>
      </c>
      <c r="AC21" t="s">
        <v>42</v>
      </c>
      <c r="AD21" t="s">
        <v>43</v>
      </c>
      <c r="AE21" t="s">
        <v>44</v>
      </c>
      <c r="AF21" t="s">
        <v>45</v>
      </c>
      <c r="AG21" t="s">
        <v>46</v>
      </c>
      <c r="AH21" t="s">
        <v>851</v>
      </c>
      <c r="AI21" t="s">
        <v>47</v>
      </c>
      <c r="AK21" t="s">
        <v>48</v>
      </c>
      <c r="AL21" t="s">
        <v>49</v>
      </c>
      <c r="AM21" t="s">
        <v>50</v>
      </c>
      <c r="AP21" t="s">
        <v>51</v>
      </c>
      <c r="AQ21" t="s">
        <v>52</v>
      </c>
      <c r="AR21" t="s">
        <v>53</v>
      </c>
    </row>
    <row r="22" spans="2:46" ht="12" customHeight="1" x14ac:dyDescent="0.2">
      <c r="B22">
        <v>1</v>
      </c>
      <c r="C22">
        <v>1</v>
      </c>
      <c r="D22" t="s">
        <v>1019</v>
      </c>
      <c r="H22" t="s">
        <v>55</v>
      </c>
      <c r="I22" s="2">
        <v>1.540000000000008</v>
      </c>
      <c r="J22" s="5">
        <v>0</v>
      </c>
      <c r="K22" s="5">
        <v>0.49293898138841902</v>
      </c>
      <c r="L22">
        <v>0</v>
      </c>
      <c r="M22">
        <v>-2.5</v>
      </c>
      <c r="N22">
        <v>2005</v>
      </c>
      <c r="O22">
        <v>0</v>
      </c>
      <c r="P22" s="5">
        <v>0</v>
      </c>
      <c r="Q22" s="3">
        <v>0</v>
      </c>
      <c r="R22" s="3">
        <v>0</v>
      </c>
      <c r="T22" t="s">
        <v>56</v>
      </c>
      <c r="U22" t="s">
        <v>56</v>
      </c>
      <c r="V22" t="s">
        <v>56</v>
      </c>
      <c r="W22" t="s">
        <v>57</v>
      </c>
      <c r="X22" t="s">
        <v>57</v>
      </c>
      <c r="Y22" t="s">
        <v>57</v>
      </c>
      <c r="Z22" t="s">
        <v>57</v>
      </c>
      <c r="AA22" t="s">
        <v>57</v>
      </c>
      <c r="AB22" t="s">
        <v>56</v>
      </c>
      <c r="AC22" t="s">
        <v>56</v>
      </c>
      <c r="AD22" t="s">
        <v>56</v>
      </c>
      <c r="AE22" t="s">
        <v>56</v>
      </c>
      <c r="AF22" t="s">
        <v>57</v>
      </c>
      <c r="AG22" t="s">
        <v>57</v>
      </c>
      <c r="AH22" t="s">
        <v>57</v>
      </c>
      <c r="AI22" t="s">
        <v>57</v>
      </c>
      <c r="AK22">
        <v>4.4000000000000004</v>
      </c>
      <c r="AL22">
        <v>89.921754256922185</v>
      </c>
      <c r="AM22">
        <v>0</v>
      </c>
      <c r="AP22">
        <v>3.6</v>
      </c>
      <c r="AQ22">
        <v>109.904366314016</v>
      </c>
      <c r="AR22">
        <v>0</v>
      </c>
      <c r="AT22" t="s">
        <v>54</v>
      </c>
    </row>
    <row r="23" spans="2:46" ht="12" customHeight="1" x14ac:dyDescent="0.2">
      <c r="B23">
        <v>1</v>
      </c>
      <c r="C23">
        <v>2</v>
      </c>
      <c r="D23" t="s">
        <v>1020</v>
      </c>
      <c r="H23" t="s">
        <v>55</v>
      </c>
      <c r="I23" s="2">
        <v>3.5092000000000123</v>
      </c>
      <c r="J23" s="5">
        <v>0</v>
      </c>
      <c r="K23" s="5">
        <v>0.9131708645304758</v>
      </c>
      <c r="L23">
        <v>0</v>
      </c>
      <c r="M23">
        <v>-3.75</v>
      </c>
      <c r="N23">
        <v>2009</v>
      </c>
      <c r="O23">
        <v>0</v>
      </c>
      <c r="P23" s="5">
        <v>0</v>
      </c>
      <c r="Q23" s="3">
        <v>1</v>
      </c>
      <c r="R23" s="3">
        <v>0</v>
      </c>
      <c r="T23" t="s">
        <v>56</v>
      </c>
      <c r="U23" t="s">
        <v>56</v>
      </c>
      <c r="V23" t="s">
        <v>56</v>
      </c>
      <c r="W23" t="s">
        <v>56</v>
      </c>
      <c r="X23" t="s">
        <v>56</v>
      </c>
      <c r="Y23" t="s">
        <v>56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57</v>
      </c>
      <c r="AG23" t="s">
        <v>57</v>
      </c>
      <c r="AH23" t="s">
        <v>56</v>
      </c>
      <c r="AI23" t="s">
        <v>56</v>
      </c>
      <c r="AK23">
        <v>1.1000000000000001</v>
      </c>
      <c r="AL23">
        <v>0</v>
      </c>
      <c r="AM23">
        <v>5.7549922724430193E-2</v>
      </c>
      <c r="AP23">
        <v>0.9</v>
      </c>
      <c r="AQ23">
        <v>0</v>
      </c>
      <c r="AR23">
        <v>7.0338794440970243E-2</v>
      </c>
      <c r="AT23" t="s">
        <v>58</v>
      </c>
    </row>
    <row r="24" spans="2:46" ht="12" customHeight="1" x14ac:dyDescent="0.2">
      <c r="B24">
        <v>1</v>
      </c>
      <c r="C24">
        <v>3</v>
      </c>
      <c r="D24" t="s">
        <v>1021</v>
      </c>
      <c r="H24" t="s">
        <v>55</v>
      </c>
      <c r="I24" s="2">
        <v>5.7863828800000068</v>
      </c>
      <c r="J24" s="5">
        <v>0</v>
      </c>
      <c r="K24" s="5">
        <v>1.276316960026493</v>
      </c>
      <c r="L24">
        <v>0</v>
      </c>
      <c r="M24">
        <v>-5</v>
      </c>
      <c r="N24">
        <v>2011</v>
      </c>
      <c r="O24">
        <v>0</v>
      </c>
      <c r="P24" s="5">
        <v>-1.2800000000000034E-2</v>
      </c>
      <c r="Q24" s="3">
        <v>1</v>
      </c>
      <c r="R24" s="3">
        <v>0</v>
      </c>
      <c r="T24" t="s">
        <v>56</v>
      </c>
      <c r="U24" t="s">
        <v>56</v>
      </c>
      <c r="V24" t="s">
        <v>56</v>
      </c>
      <c r="W24" t="s">
        <v>56</v>
      </c>
      <c r="X24" t="s">
        <v>56</v>
      </c>
      <c r="Y24" t="s">
        <v>56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K24">
        <v>2.8600000000000003</v>
      </c>
      <c r="AL24">
        <v>0</v>
      </c>
      <c r="AM24">
        <v>0.12948732612996794</v>
      </c>
      <c r="AP24">
        <v>2.3400000000000003</v>
      </c>
      <c r="AQ24">
        <v>0</v>
      </c>
      <c r="AR24">
        <v>0.15826228749218305</v>
      </c>
      <c r="AT24" t="s">
        <v>59</v>
      </c>
    </row>
    <row r="25" spans="2:46" ht="12" customHeight="1" x14ac:dyDescent="0.2">
      <c r="B25">
        <v>1</v>
      </c>
      <c r="C25">
        <v>4</v>
      </c>
      <c r="D25" t="s">
        <v>1022</v>
      </c>
      <c r="H25" t="s">
        <v>55</v>
      </c>
      <c r="I25" s="2">
        <v>8.2359369251199901</v>
      </c>
      <c r="J25" s="5">
        <v>0</v>
      </c>
      <c r="K25" s="5">
        <v>1.7894808406684257</v>
      </c>
      <c r="L25">
        <v>0</v>
      </c>
      <c r="M25">
        <v>-7.5</v>
      </c>
      <c r="N25">
        <v>2015</v>
      </c>
      <c r="O25">
        <v>0</v>
      </c>
      <c r="P25" s="5">
        <v>-2.5344000000000033E-2</v>
      </c>
      <c r="Q25" s="3">
        <v>1</v>
      </c>
      <c r="R25" s="3">
        <v>0</v>
      </c>
      <c r="T25" t="s">
        <v>56</v>
      </c>
      <c r="U25" t="s">
        <v>56</v>
      </c>
      <c r="V25" t="s">
        <v>56</v>
      </c>
      <c r="W25" t="s">
        <v>56</v>
      </c>
      <c r="X25" t="s">
        <v>56</v>
      </c>
      <c r="Y25" t="s">
        <v>56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K25">
        <v>5.9400000000000013</v>
      </c>
      <c r="AL25">
        <v>0</v>
      </c>
      <c r="AM25">
        <v>0.37407449770879631</v>
      </c>
      <c r="AP25">
        <v>4.8600000000000003</v>
      </c>
      <c r="AQ25">
        <v>0</v>
      </c>
      <c r="AR25">
        <v>0.45720216386630658</v>
      </c>
      <c r="AT25" t="s">
        <v>60</v>
      </c>
    </row>
    <row r="26" spans="2:46" ht="12" customHeight="1" x14ac:dyDescent="0.2">
      <c r="B26">
        <v>1</v>
      </c>
      <c r="C26">
        <v>5</v>
      </c>
      <c r="D26" t="s">
        <v>1023</v>
      </c>
      <c r="H26" t="s">
        <v>55</v>
      </c>
      <c r="I26" s="2">
        <v>9.92</v>
      </c>
      <c r="J26" s="5">
        <v>0</v>
      </c>
      <c r="K26" s="5">
        <v>6.9720411292808677</v>
      </c>
      <c r="L26">
        <v>0</v>
      </c>
      <c r="M26">
        <v>-10</v>
      </c>
      <c r="N26">
        <v>2015</v>
      </c>
      <c r="O26">
        <v>0</v>
      </c>
      <c r="P26" s="5">
        <v>-3.7637120000000079E-2</v>
      </c>
      <c r="Q26" s="3">
        <v>1</v>
      </c>
      <c r="R26" s="3">
        <v>0</v>
      </c>
      <c r="T26" t="s">
        <v>56</v>
      </c>
      <c r="U26" t="s">
        <v>56</v>
      </c>
      <c r="V26" t="s">
        <v>56</v>
      </c>
      <c r="W26" t="s">
        <v>56</v>
      </c>
      <c r="X26" t="s">
        <v>56</v>
      </c>
      <c r="Y26" t="s">
        <v>56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K26">
        <v>9.240000000000002</v>
      </c>
      <c r="AL26">
        <v>0</v>
      </c>
      <c r="AM26">
        <v>0.5611117465631944</v>
      </c>
      <c r="AP26">
        <v>7.5600000000000005</v>
      </c>
      <c r="AQ26">
        <v>0</v>
      </c>
      <c r="AR26">
        <v>0.68580324579945984</v>
      </c>
      <c r="AT26" t="s">
        <v>61</v>
      </c>
    </row>
    <row r="27" spans="2:46" ht="12" customHeight="1" x14ac:dyDescent="0.2">
      <c r="B27">
        <v>1</v>
      </c>
      <c r="C27">
        <v>6</v>
      </c>
      <c r="D27" t="s">
        <v>1024</v>
      </c>
      <c r="H27" t="s">
        <v>55</v>
      </c>
      <c r="I27" s="2">
        <v>0.9000000000000008</v>
      </c>
      <c r="J27" s="5">
        <v>57.176179375510571</v>
      </c>
      <c r="K27" s="5">
        <v>0</v>
      </c>
      <c r="L27">
        <v>0</v>
      </c>
      <c r="M27">
        <v>0</v>
      </c>
      <c r="N27">
        <v>2000</v>
      </c>
      <c r="O27">
        <v>0</v>
      </c>
      <c r="P27" s="5">
        <v>-4.9684377600000107E-2</v>
      </c>
      <c r="Q27" s="3">
        <v>1</v>
      </c>
      <c r="R27" s="3">
        <v>0</v>
      </c>
      <c r="T27" t="s">
        <v>56</v>
      </c>
      <c r="U27" t="s">
        <v>56</v>
      </c>
      <c r="V27" t="s">
        <v>56</v>
      </c>
      <c r="W27" t="s">
        <v>56</v>
      </c>
      <c r="X27" t="s">
        <v>56</v>
      </c>
      <c r="Y27" t="s">
        <v>56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K27">
        <v>12.76</v>
      </c>
      <c r="AL27">
        <v>0</v>
      </c>
      <c r="AM27">
        <v>0.6474366306498397</v>
      </c>
      <c r="AP27">
        <v>10.44</v>
      </c>
      <c r="AQ27">
        <v>0</v>
      </c>
      <c r="AR27">
        <v>0.79131143746091515</v>
      </c>
      <c r="AT27" t="s">
        <v>62</v>
      </c>
    </row>
    <row r="28" spans="2:46" ht="12" customHeight="1" x14ac:dyDescent="0.2">
      <c r="B28">
        <v>1</v>
      </c>
      <c r="C28">
        <v>7</v>
      </c>
      <c r="D28" t="s">
        <v>1025</v>
      </c>
      <c r="H28" t="s">
        <v>55</v>
      </c>
      <c r="I28" s="2">
        <v>2.7828999999999993</v>
      </c>
      <c r="J28" s="5">
        <v>116.89352227882161</v>
      </c>
      <c r="K28" s="5">
        <v>0</v>
      </c>
      <c r="L28">
        <v>0</v>
      </c>
      <c r="M28">
        <v>0</v>
      </c>
      <c r="N28">
        <v>2011</v>
      </c>
      <c r="O28">
        <v>0</v>
      </c>
      <c r="P28" s="5">
        <v>-6.1490690048000118E-2</v>
      </c>
      <c r="Q28" s="3">
        <v>1</v>
      </c>
      <c r="R28" s="3">
        <v>0</v>
      </c>
      <c r="T28" t="s">
        <v>56</v>
      </c>
      <c r="U28" t="s">
        <v>56</v>
      </c>
      <c r="V28" t="s">
        <v>56</v>
      </c>
      <c r="W28" t="s">
        <v>57</v>
      </c>
      <c r="X28" t="s">
        <v>57</v>
      </c>
      <c r="Y28" t="s">
        <v>57</v>
      </c>
      <c r="Z28" t="s">
        <v>57</v>
      </c>
      <c r="AA28" t="s">
        <v>57</v>
      </c>
      <c r="AB28" t="s">
        <v>56</v>
      </c>
      <c r="AC28" t="s">
        <v>56</v>
      </c>
      <c r="AD28" t="s">
        <v>56</v>
      </c>
      <c r="AE28" t="s">
        <v>56</v>
      </c>
      <c r="AF28" t="s">
        <v>57</v>
      </c>
      <c r="AG28" t="s">
        <v>57</v>
      </c>
      <c r="AH28" t="s">
        <v>57</v>
      </c>
      <c r="AI28" t="s">
        <v>57</v>
      </c>
      <c r="AK28">
        <v>2.64</v>
      </c>
      <c r="AL28">
        <v>43.352226873548481</v>
      </c>
      <c r="AM28">
        <v>0</v>
      </c>
      <c r="AP28">
        <v>2.16</v>
      </c>
      <c r="AQ28">
        <v>52.986055067670364</v>
      </c>
      <c r="AR28">
        <v>0</v>
      </c>
      <c r="AT28" t="s">
        <v>63</v>
      </c>
    </row>
    <row r="29" spans="2:46" ht="12" customHeight="1" x14ac:dyDescent="0.2">
      <c r="B29">
        <v>1</v>
      </c>
      <c r="C29">
        <v>8</v>
      </c>
      <c r="D29" t="s">
        <v>1026</v>
      </c>
      <c r="H29" t="s">
        <v>55</v>
      </c>
      <c r="I29" s="2">
        <v>3.8717315200000102</v>
      </c>
      <c r="J29" s="5">
        <v>165.17562930703053</v>
      </c>
      <c r="K29" s="5">
        <v>0</v>
      </c>
      <c r="L29">
        <v>0</v>
      </c>
      <c r="M29">
        <v>0</v>
      </c>
      <c r="N29">
        <v>2015</v>
      </c>
      <c r="O29">
        <v>0</v>
      </c>
      <c r="P29" s="5">
        <v>-6.7275783147520141E-2</v>
      </c>
      <c r="Q29" s="3">
        <v>1</v>
      </c>
      <c r="R29" s="3">
        <v>0</v>
      </c>
      <c r="T29" t="s">
        <v>56</v>
      </c>
      <c r="U29" t="s">
        <v>56</v>
      </c>
      <c r="V29" t="s">
        <v>56</v>
      </c>
      <c r="W29" t="s">
        <v>56</v>
      </c>
      <c r="X29" t="s">
        <v>56</v>
      </c>
      <c r="Y29" t="s">
        <v>56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K29">
        <v>5.3900000000000006</v>
      </c>
      <c r="AL29">
        <v>182.96065631198394</v>
      </c>
      <c r="AM29">
        <v>0</v>
      </c>
      <c r="AP29">
        <v>4.41</v>
      </c>
      <c r="AQ29">
        <v>223.61857993686928</v>
      </c>
      <c r="AR29">
        <v>0</v>
      </c>
      <c r="AT29" t="s">
        <v>64</v>
      </c>
    </row>
    <row r="30" spans="2:46" ht="12" customHeight="1" x14ac:dyDescent="0.2">
      <c r="B30">
        <v>1</v>
      </c>
      <c r="C30">
        <v>9</v>
      </c>
      <c r="D30" t="s">
        <v>1027</v>
      </c>
      <c r="H30" t="s">
        <v>55</v>
      </c>
      <c r="I30" s="2">
        <v>4.3600000000000003</v>
      </c>
      <c r="J30" s="5">
        <v>292.23380569705404</v>
      </c>
      <c r="K30" s="5">
        <v>0</v>
      </c>
      <c r="L30">
        <v>0</v>
      </c>
      <c r="M30">
        <v>0</v>
      </c>
      <c r="N30">
        <v>2015</v>
      </c>
      <c r="O30">
        <v>0</v>
      </c>
      <c r="P30" s="5">
        <v>-7.3003025316044967E-2</v>
      </c>
      <c r="Q30" s="3">
        <v>1</v>
      </c>
      <c r="R30" s="3">
        <v>0</v>
      </c>
      <c r="T30" t="s">
        <v>56</v>
      </c>
      <c r="U30" t="s">
        <v>56</v>
      </c>
      <c r="V30" t="s">
        <v>56</v>
      </c>
      <c r="W30" t="s">
        <v>57</v>
      </c>
      <c r="X30" t="s">
        <v>57</v>
      </c>
      <c r="Y30" t="s">
        <v>57</v>
      </c>
      <c r="Z30" t="s">
        <v>57</v>
      </c>
      <c r="AA30" t="s">
        <v>57</v>
      </c>
      <c r="AB30" t="s">
        <v>56</v>
      </c>
      <c r="AC30" t="s">
        <v>56</v>
      </c>
      <c r="AD30" t="s">
        <v>56</v>
      </c>
      <c r="AE30" t="s">
        <v>56</v>
      </c>
      <c r="AF30" t="s">
        <v>57</v>
      </c>
      <c r="AG30" t="s">
        <v>57</v>
      </c>
      <c r="AH30" t="s">
        <v>57</v>
      </c>
      <c r="AI30" t="s">
        <v>57</v>
      </c>
      <c r="AK30">
        <v>2.4200000000000004</v>
      </c>
      <c r="AL30">
        <v>230.03222422699193</v>
      </c>
      <c r="AM30">
        <v>0</v>
      </c>
      <c r="AP30">
        <v>1.9800000000000002</v>
      </c>
      <c r="AQ30">
        <v>281.15049627743463</v>
      </c>
      <c r="AR30">
        <v>0</v>
      </c>
      <c r="AT30" t="s">
        <v>66</v>
      </c>
    </row>
    <row r="31" spans="2:46" ht="12" customHeight="1" x14ac:dyDescent="0.2">
      <c r="B31">
        <v>1</v>
      </c>
      <c r="C31">
        <v>10</v>
      </c>
      <c r="D31" t="s">
        <v>1028</v>
      </c>
      <c r="H31" t="s">
        <v>55</v>
      </c>
      <c r="I31" s="2">
        <v>2.0199999999999996</v>
      </c>
      <c r="J31" s="5">
        <v>7.5288729818954581</v>
      </c>
      <c r="K31" s="5">
        <v>0</v>
      </c>
      <c r="L31">
        <v>0</v>
      </c>
      <c r="M31">
        <v>0</v>
      </c>
      <c r="N31">
        <v>2000</v>
      </c>
      <c r="O31">
        <v>0</v>
      </c>
      <c r="P31" s="5">
        <v>-7.8672995062884499E-2</v>
      </c>
      <c r="Q31" s="3">
        <v>1</v>
      </c>
      <c r="R31" s="3">
        <v>0</v>
      </c>
      <c r="T31" t="s">
        <v>56</v>
      </c>
      <c r="U31" t="s">
        <v>56</v>
      </c>
      <c r="V31" t="s">
        <v>56</v>
      </c>
      <c r="W31" t="s">
        <v>57</v>
      </c>
      <c r="X31" t="s">
        <v>56</v>
      </c>
      <c r="Y31" t="s">
        <v>56</v>
      </c>
      <c r="Z31" t="s">
        <v>57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57</v>
      </c>
      <c r="AG31" t="s">
        <v>57</v>
      </c>
      <c r="AH31" t="s">
        <v>57</v>
      </c>
      <c r="AI31" t="s">
        <v>56</v>
      </c>
      <c r="AK31">
        <v>2.75</v>
      </c>
      <c r="AL31">
        <v>29.196397690348984</v>
      </c>
      <c r="AM31">
        <v>0</v>
      </c>
      <c r="AP31">
        <v>2.25</v>
      </c>
      <c r="AQ31">
        <v>35.684486065982092</v>
      </c>
      <c r="AR31">
        <v>0</v>
      </c>
      <c r="AT31" t="s">
        <v>67</v>
      </c>
    </row>
    <row r="32" spans="2:46" ht="12" customHeight="1" x14ac:dyDescent="0.2">
      <c r="B32">
        <v>1</v>
      </c>
      <c r="C32">
        <v>11</v>
      </c>
      <c r="D32" t="s">
        <v>1029</v>
      </c>
      <c r="H32" t="s">
        <v>55</v>
      </c>
      <c r="I32" s="2">
        <v>4.0873779999999975</v>
      </c>
      <c r="J32" s="5">
        <v>56.849112067637428</v>
      </c>
      <c r="K32" s="5">
        <v>0</v>
      </c>
      <c r="L32">
        <v>0</v>
      </c>
      <c r="M32">
        <v>0</v>
      </c>
      <c r="N32">
        <v>2010</v>
      </c>
      <c r="O32">
        <v>0</v>
      </c>
      <c r="P32" s="5">
        <v>-8.4286265112255676E-2</v>
      </c>
      <c r="Q32" s="3">
        <v>1</v>
      </c>
      <c r="R32" s="3">
        <v>0</v>
      </c>
      <c r="T32" t="s">
        <v>56</v>
      </c>
      <c r="U32" t="s">
        <v>56</v>
      </c>
      <c r="V32" t="s">
        <v>56</v>
      </c>
      <c r="W32" t="s">
        <v>57</v>
      </c>
      <c r="X32" t="s">
        <v>56</v>
      </c>
      <c r="Y32" t="s">
        <v>56</v>
      </c>
      <c r="Z32" t="s">
        <v>57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57</v>
      </c>
      <c r="AG32" t="s">
        <v>57</v>
      </c>
      <c r="AH32" t="s">
        <v>57</v>
      </c>
      <c r="AI32" t="s">
        <v>56</v>
      </c>
      <c r="AK32">
        <v>7.370000000000001</v>
      </c>
      <c r="AL32">
        <v>24.458717157882834</v>
      </c>
      <c r="AM32">
        <v>0</v>
      </c>
      <c r="AP32">
        <v>6.03</v>
      </c>
      <c r="AQ32">
        <v>29.893987637412351</v>
      </c>
      <c r="AR32">
        <v>0</v>
      </c>
      <c r="AT32" t="s">
        <v>68</v>
      </c>
    </row>
    <row r="33" spans="2:46" ht="12" customHeight="1" x14ac:dyDescent="0.2">
      <c r="B33">
        <v>1</v>
      </c>
      <c r="C33">
        <v>12</v>
      </c>
      <c r="D33" t="s">
        <v>144</v>
      </c>
      <c r="H33" t="s">
        <v>55</v>
      </c>
      <c r="I33" s="2">
        <v>0.8</v>
      </c>
      <c r="J33" s="5">
        <v>90.343617504176876</v>
      </c>
      <c r="K33" s="5">
        <v>0</v>
      </c>
      <c r="L33">
        <v>0</v>
      </c>
      <c r="M33">
        <v>0</v>
      </c>
      <c r="N33">
        <v>2000</v>
      </c>
      <c r="O33">
        <v>0</v>
      </c>
      <c r="P33" s="5">
        <v>-8.9843402461133093E-2</v>
      </c>
      <c r="Q33" s="3">
        <v>1</v>
      </c>
      <c r="R33" s="3">
        <v>0</v>
      </c>
      <c r="T33" t="s">
        <v>56</v>
      </c>
      <c r="U33" t="s">
        <v>56</v>
      </c>
      <c r="V33" t="s">
        <v>56</v>
      </c>
      <c r="W33" t="s">
        <v>57</v>
      </c>
      <c r="X33" t="s">
        <v>56</v>
      </c>
      <c r="Y33" t="s">
        <v>56</v>
      </c>
      <c r="Z33" t="s">
        <v>57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57</v>
      </c>
      <c r="AG33" t="s">
        <v>57</v>
      </c>
      <c r="AH33" t="s">
        <v>57</v>
      </c>
      <c r="AI33" t="s">
        <v>56</v>
      </c>
      <c r="AK33">
        <v>0.55000000000000004</v>
      </c>
      <c r="AL33">
        <v>26.542179718499074</v>
      </c>
      <c r="AM33">
        <v>0</v>
      </c>
      <c r="AP33">
        <v>0.45</v>
      </c>
      <c r="AQ33">
        <v>32.440441878165537</v>
      </c>
      <c r="AR33">
        <v>0</v>
      </c>
      <c r="AT33" t="s">
        <v>69</v>
      </c>
    </row>
    <row r="34" spans="2:46" ht="12" customHeight="1" x14ac:dyDescent="0.2">
      <c r="B34">
        <v>1</v>
      </c>
      <c r="C34">
        <v>13</v>
      </c>
      <c r="D34" t="s">
        <v>145</v>
      </c>
      <c r="H34" t="s">
        <v>55</v>
      </c>
      <c r="I34" s="2">
        <v>1.4000000000000001</v>
      </c>
      <c r="J34" s="5">
        <v>93.944730929133684</v>
      </c>
      <c r="K34" s="5">
        <v>0</v>
      </c>
      <c r="L34">
        <v>0</v>
      </c>
      <c r="M34">
        <v>0</v>
      </c>
      <c r="N34">
        <v>2012</v>
      </c>
      <c r="O34">
        <v>0</v>
      </c>
      <c r="P34" s="5">
        <v>-9.2594185448827471E-2</v>
      </c>
      <c r="Q34" s="3">
        <v>1</v>
      </c>
      <c r="R34" s="3">
        <v>0</v>
      </c>
      <c r="T34" t="s">
        <v>56</v>
      </c>
      <c r="U34" t="s">
        <v>56</v>
      </c>
      <c r="V34" t="s">
        <v>56</v>
      </c>
      <c r="W34" t="s">
        <v>57</v>
      </c>
      <c r="X34" t="s">
        <v>56</v>
      </c>
      <c r="Y34" t="s">
        <v>56</v>
      </c>
      <c r="Z34" t="s">
        <v>57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57</v>
      </c>
      <c r="AG34" t="s">
        <v>57</v>
      </c>
      <c r="AH34" t="s">
        <v>57</v>
      </c>
      <c r="AI34" t="s">
        <v>56</v>
      </c>
      <c r="AK34">
        <v>1.7600000000000002</v>
      </c>
      <c r="AL34">
        <v>180.5628825478997</v>
      </c>
      <c r="AM34">
        <v>0</v>
      </c>
      <c r="AP34">
        <v>1.4400000000000002</v>
      </c>
      <c r="AQ34">
        <v>220.6879675585441</v>
      </c>
      <c r="AR34">
        <v>0</v>
      </c>
      <c r="AT34" t="s">
        <v>70</v>
      </c>
    </row>
    <row r="35" spans="2:46" ht="12" customHeight="1" x14ac:dyDescent="0.2">
      <c r="B35">
        <v>1</v>
      </c>
      <c r="C35">
        <v>14</v>
      </c>
      <c r="D35" t="s">
        <v>1030</v>
      </c>
      <c r="H35" t="s">
        <v>65</v>
      </c>
      <c r="I35" s="2">
        <v>0</v>
      </c>
      <c r="J35" s="5">
        <v>2</v>
      </c>
      <c r="K35" s="5">
        <v>0</v>
      </c>
      <c r="L35">
        <v>0</v>
      </c>
      <c r="M35">
        <v>0</v>
      </c>
      <c r="N35">
        <v>1995</v>
      </c>
      <c r="O35">
        <v>0</v>
      </c>
      <c r="P35" s="5">
        <v>-9.533121452158333E-2</v>
      </c>
      <c r="Q35" s="3">
        <v>1</v>
      </c>
      <c r="R35" s="3">
        <v>0</v>
      </c>
      <c r="T35" t="s">
        <v>56</v>
      </c>
      <c r="U35" t="s">
        <v>56</v>
      </c>
      <c r="V35" t="s">
        <v>56</v>
      </c>
      <c r="W35" t="s">
        <v>57</v>
      </c>
      <c r="X35" t="s">
        <v>57</v>
      </c>
      <c r="Y35" t="s">
        <v>57</v>
      </c>
      <c r="Z35" t="s">
        <v>57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57</v>
      </c>
      <c r="AG35" t="s">
        <v>57</v>
      </c>
      <c r="AH35" t="s">
        <v>57</v>
      </c>
      <c r="AI35" t="s">
        <v>56</v>
      </c>
      <c r="AK35">
        <v>1.54</v>
      </c>
      <c r="AL35">
        <v>93.518624427199057</v>
      </c>
      <c r="AM35">
        <v>0</v>
      </c>
      <c r="AP35">
        <v>1.26</v>
      </c>
      <c r="AQ35">
        <v>114.30054096657663</v>
      </c>
      <c r="AR35">
        <v>0</v>
      </c>
      <c r="AT35" t="s">
        <v>71</v>
      </c>
    </row>
    <row r="36" spans="2:46" ht="12" customHeight="1" x14ac:dyDescent="0.2">
      <c r="B36">
        <v>1</v>
      </c>
      <c r="C36">
        <v>15</v>
      </c>
      <c r="D36" t="s">
        <v>1031</v>
      </c>
      <c r="H36" t="s">
        <v>65</v>
      </c>
      <c r="I36" s="2">
        <v>1.6900000000000026</v>
      </c>
      <c r="J36" s="5">
        <v>371.20262057487707</v>
      </c>
      <c r="K36" s="5">
        <v>0</v>
      </c>
      <c r="L36">
        <v>0</v>
      </c>
      <c r="M36">
        <v>0</v>
      </c>
      <c r="N36">
        <v>1995</v>
      </c>
      <c r="O36">
        <v>0</v>
      </c>
      <c r="P36" s="5">
        <v>-9.8054558448975371E-2</v>
      </c>
      <c r="Q36" s="3">
        <v>1</v>
      </c>
      <c r="R36" s="3">
        <v>0</v>
      </c>
      <c r="T36" t="s">
        <v>56</v>
      </c>
      <c r="U36" t="s">
        <v>56</v>
      </c>
      <c r="V36" t="s">
        <v>56</v>
      </c>
      <c r="W36" t="s">
        <v>57</v>
      </c>
      <c r="X36" t="s">
        <v>57</v>
      </c>
      <c r="Y36" t="s">
        <v>57</v>
      </c>
      <c r="Z36" t="s">
        <v>57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57</v>
      </c>
      <c r="AG36" t="s">
        <v>57</v>
      </c>
      <c r="AH36" t="s">
        <v>57</v>
      </c>
      <c r="AI36" t="s">
        <v>56</v>
      </c>
      <c r="AK36">
        <v>2.4200000000000004</v>
      </c>
      <c r="AL36">
        <v>243.04757418376082</v>
      </c>
      <c r="AM36">
        <v>0</v>
      </c>
      <c r="AP36">
        <v>1.9800000000000002</v>
      </c>
      <c r="AQ36">
        <v>297.05814622459656</v>
      </c>
      <c r="AR36">
        <v>0</v>
      </c>
      <c r="AT36" t="s">
        <v>72</v>
      </c>
    </row>
    <row r="37" spans="2:46" ht="12" customHeight="1" x14ac:dyDescent="0.2">
      <c r="B37">
        <v>1</v>
      </c>
      <c r="C37">
        <v>16</v>
      </c>
      <c r="D37" t="s">
        <v>1032</v>
      </c>
      <c r="H37" t="s">
        <v>65</v>
      </c>
      <c r="I37" s="2">
        <v>5.6322310000000098</v>
      </c>
      <c r="J37" s="5">
        <v>758.62039703474898</v>
      </c>
      <c r="K37" s="5">
        <v>0</v>
      </c>
      <c r="L37">
        <v>0</v>
      </c>
      <c r="M37">
        <v>0</v>
      </c>
      <c r="N37">
        <v>2014</v>
      </c>
      <c r="O37">
        <v>0</v>
      </c>
      <c r="P37" s="5">
        <v>-0.10076428565673046</v>
      </c>
      <c r="Q37" s="3">
        <v>1</v>
      </c>
      <c r="R37" s="3">
        <v>0</v>
      </c>
      <c r="T37" t="s">
        <v>56</v>
      </c>
      <c r="U37" t="s">
        <v>56</v>
      </c>
      <c r="V37" t="s">
        <v>56</v>
      </c>
      <c r="W37" t="s">
        <v>57</v>
      </c>
      <c r="X37" t="s">
        <v>57</v>
      </c>
      <c r="Y37" t="s">
        <v>57</v>
      </c>
      <c r="Z37" t="s">
        <v>57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57</v>
      </c>
      <c r="AG37" t="s">
        <v>57</v>
      </c>
      <c r="AH37" t="s">
        <v>57</v>
      </c>
      <c r="AI37" t="s">
        <v>56</v>
      </c>
      <c r="AK37">
        <v>5.61</v>
      </c>
      <c r="AL37">
        <v>360.93292453636332</v>
      </c>
      <c r="AM37">
        <v>0</v>
      </c>
      <c r="AP37">
        <v>4.59</v>
      </c>
      <c r="AQ37">
        <v>441.14024109999963</v>
      </c>
      <c r="AR37">
        <v>0</v>
      </c>
      <c r="AT37" t="s">
        <v>73</v>
      </c>
    </row>
    <row r="38" spans="2:46" ht="12" customHeight="1" x14ac:dyDescent="0.2">
      <c r="B38">
        <v>1</v>
      </c>
      <c r="C38">
        <v>17</v>
      </c>
      <c r="D38" t="s">
        <v>1033</v>
      </c>
      <c r="H38" t="s">
        <v>65</v>
      </c>
      <c r="I38" s="2">
        <v>0</v>
      </c>
      <c r="J38" s="5">
        <v>2</v>
      </c>
      <c r="K38" s="5">
        <v>0</v>
      </c>
      <c r="L38">
        <v>0</v>
      </c>
      <c r="M38">
        <v>0</v>
      </c>
      <c r="N38">
        <v>1995</v>
      </c>
      <c r="O38">
        <v>0</v>
      </c>
      <c r="P38" s="5">
        <v>-0.10346046422844679</v>
      </c>
      <c r="Q38" s="3">
        <v>1</v>
      </c>
      <c r="R38" s="3">
        <v>0</v>
      </c>
      <c r="T38" t="s">
        <v>56</v>
      </c>
      <c r="U38" t="s">
        <v>56</v>
      </c>
      <c r="V38" t="s">
        <v>56</v>
      </c>
      <c r="W38" t="s">
        <v>57</v>
      </c>
      <c r="X38" t="s">
        <v>57</v>
      </c>
      <c r="Y38" t="s">
        <v>57</v>
      </c>
      <c r="Z38" t="s">
        <v>57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57</v>
      </c>
      <c r="AG38" t="s">
        <v>57</v>
      </c>
      <c r="AH38" t="s">
        <v>57</v>
      </c>
      <c r="AI38" t="s">
        <v>56</v>
      </c>
      <c r="AK38">
        <v>8.8000000000000007</v>
      </c>
      <c r="AL38">
        <v>479.54596223682142</v>
      </c>
      <c r="AM38">
        <v>0</v>
      </c>
      <c r="AP38">
        <v>7.2</v>
      </c>
      <c r="AQ38">
        <v>586.1117316227818</v>
      </c>
      <c r="AR38">
        <v>0</v>
      </c>
      <c r="AT38" t="s">
        <v>74</v>
      </c>
    </row>
    <row r="39" spans="2:46" ht="12" customHeight="1" x14ac:dyDescent="0.2">
      <c r="B39">
        <v>1</v>
      </c>
      <c r="C39">
        <v>18</v>
      </c>
      <c r="D39" t="s">
        <v>1034</v>
      </c>
      <c r="H39" t="s">
        <v>65</v>
      </c>
      <c r="I39" s="2">
        <v>4.68</v>
      </c>
      <c r="J39" s="5">
        <v>-22.107124751657011</v>
      </c>
      <c r="K39" s="5">
        <v>0</v>
      </c>
      <c r="L39">
        <v>0</v>
      </c>
      <c r="M39">
        <v>0</v>
      </c>
      <c r="N39">
        <v>2003</v>
      </c>
      <c r="O39">
        <v>0</v>
      </c>
      <c r="P39" s="5">
        <v>-0.10614316190730455</v>
      </c>
      <c r="Q39" s="3">
        <v>1</v>
      </c>
      <c r="R39" s="3">
        <v>0</v>
      </c>
      <c r="T39" t="s">
        <v>56</v>
      </c>
      <c r="U39" t="s">
        <v>56</v>
      </c>
      <c r="V39" t="s">
        <v>56</v>
      </c>
      <c r="W39" t="s">
        <v>57</v>
      </c>
      <c r="X39" t="s">
        <v>57</v>
      </c>
      <c r="Y39" t="s">
        <v>57</v>
      </c>
      <c r="Z39" t="s">
        <v>57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57</v>
      </c>
      <c r="AG39" t="s">
        <v>57</v>
      </c>
      <c r="AH39" t="s">
        <v>57</v>
      </c>
      <c r="AI39" t="s">
        <v>56</v>
      </c>
      <c r="AK39">
        <v>6.0500000000000007</v>
      </c>
      <c r="AL39">
        <v>51.075556417931793</v>
      </c>
      <c r="AM39">
        <v>0</v>
      </c>
      <c r="AP39">
        <v>4.95</v>
      </c>
      <c r="AQ39">
        <v>62.425680066361089</v>
      </c>
      <c r="AR39">
        <v>0</v>
      </c>
      <c r="AT39" t="s">
        <v>75</v>
      </c>
    </row>
    <row r="40" spans="2:46" ht="12" customHeight="1" x14ac:dyDescent="0.2">
      <c r="B40">
        <v>1</v>
      </c>
      <c r="C40">
        <v>19</v>
      </c>
      <c r="D40" t="s">
        <v>1035</v>
      </c>
      <c r="H40" t="s">
        <v>65</v>
      </c>
      <c r="I40" s="2">
        <v>8.0500000000000007</v>
      </c>
      <c r="J40" s="5">
        <v>276.67170313312909</v>
      </c>
      <c r="K40" s="5">
        <v>0</v>
      </c>
      <c r="L40">
        <v>20</v>
      </c>
      <c r="M40">
        <v>0</v>
      </c>
      <c r="N40">
        <v>2012</v>
      </c>
      <c r="O40">
        <v>0</v>
      </c>
      <c r="P40" s="5">
        <v>-0.10881244609776808</v>
      </c>
      <c r="Q40" s="3">
        <v>1</v>
      </c>
      <c r="R40" s="3">
        <v>0</v>
      </c>
      <c r="T40" t="s">
        <v>56</v>
      </c>
      <c r="U40" t="s">
        <v>56</v>
      </c>
      <c r="V40" t="s">
        <v>56</v>
      </c>
      <c r="W40" t="s">
        <v>57</v>
      </c>
      <c r="X40" t="s">
        <v>57</v>
      </c>
      <c r="Y40" t="s">
        <v>57</v>
      </c>
      <c r="Z40" t="s">
        <v>57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57</v>
      </c>
      <c r="AG40" t="s">
        <v>57</v>
      </c>
      <c r="AH40" t="s">
        <v>57</v>
      </c>
      <c r="AI40" t="s">
        <v>56</v>
      </c>
      <c r="AK40">
        <v>9.240000000000002</v>
      </c>
      <c r="AL40">
        <v>225.88344669338849</v>
      </c>
      <c r="AM40">
        <v>0</v>
      </c>
      <c r="AP40">
        <v>7.5600000000000005</v>
      </c>
      <c r="AQ40">
        <v>276.07976818080817</v>
      </c>
      <c r="AR40">
        <v>0</v>
      </c>
      <c r="AT40" t="s">
        <v>76</v>
      </c>
    </row>
    <row r="41" spans="2:46" ht="12" customHeight="1" x14ac:dyDescent="0.2">
      <c r="B41">
        <v>1</v>
      </c>
      <c r="C41">
        <v>20</v>
      </c>
      <c r="D41" t="s">
        <v>1036</v>
      </c>
      <c r="H41" t="s">
        <v>65</v>
      </c>
      <c r="I41" s="2">
        <v>8.0500000000000007</v>
      </c>
      <c r="J41" s="5">
        <v>237.61296350537896</v>
      </c>
      <c r="K41" s="5">
        <v>0</v>
      </c>
      <c r="L41">
        <v>0</v>
      </c>
      <c r="M41">
        <v>0</v>
      </c>
      <c r="N41">
        <v>2009</v>
      </c>
      <c r="O41">
        <v>0</v>
      </c>
      <c r="P41" s="5">
        <v>-0.1114683838672792</v>
      </c>
      <c r="Q41" s="3">
        <v>0</v>
      </c>
      <c r="R41" s="3">
        <v>0</v>
      </c>
      <c r="T41" t="s">
        <v>56</v>
      </c>
      <c r="U41" t="s">
        <v>56</v>
      </c>
      <c r="V41" t="s">
        <v>56</v>
      </c>
      <c r="W41" t="s">
        <v>57</v>
      </c>
      <c r="X41" t="s">
        <v>57</v>
      </c>
      <c r="Y41" t="s">
        <v>57</v>
      </c>
      <c r="Z41" t="s">
        <v>57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57</v>
      </c>
      <c r="AG41" t="s">
        <v>57</v>
      </c>
      <c r="AH41" t="s">
        <v>57</v>
      </c>
      <c r="AI41" t="s">
        <v>56</v>
      </c>
      <c r="AK41">
        <v>0.77</v>
      </c>
      <c r="AL41">
        <v>2.8774961362215095</v>
      </c>
      <c r="AM41">
        <v>0</v>
      </c>
      <c r="AP41">
        <v>0.63</v>
      </c>
      <c r="AQ41">
        <v>3.5169397220485119</v>
      </c>
      <c r="AR41">
        <v>0</v>
      </c>
      <c r="AT41" t="s">
        <v>77</v>
      </c>
    </row>
    <row r="42" spans="2:46" ht="12" customHeight="1" x14ac:dyDescent="0.2">
      <c r="B42">
        <v>1</v>
      </c>
      <c r="C42">
        <v>21</v>
      </c>
      <c r="D42" t="s">
        <v>1037</v>
      </c>
      <c r="H42" t="s">
        <v>65</v>
      </c>
      <c r="I42" s="2">
        <v>11.38</v>
      </c>
      <c r="J42" s="5">
        <v>253.13468190838921</v>
      </c>
      <c r="K42" s="5">
        <v>0</v>
      </c>
      <c r="L42">
        <v>0</v>
      </c>
      <c r="M42">
        <v>0</v>
      </c>
      <c r="N42">
        <v>1998</v>
      </c>
      <c r="O42">
        <v>0</v>
      </c>
      <c r="P42" s="5">
        <v>-0.11411104194794286</v>
      </c>
      <c r="Q42" s="3">
        <v>0</v>
      </c>
      <c r="R42" s="3">
        <v>0</v>
      </c>
      <c r="T42" t="s">
        <v>56</v>
      </c>
      <c r="U42" t="s">
        <v>56</v>
      </c>
      <c r="V42" t="s">
        <v>56</v>
      </c>
      <c r="W42" t="s">
        <v>57</v>
      </c>
      <c r="X42" t="s">
        <v>57</v>
      </c>
      <c r="Y42" t="s">
        <v>57</v>
      </c>
      <c r="Z42" t="s">
        <v>57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57</v>
      </c>
      <c r="AG42" t="s">
        <v>57</v>
      </c>
      <c r="AH42" t="s">
        <v>57</v>
      </c>
      <c r="AI42" t="s">
        <v>56</v>
      </c>
      <c r="AK42">
        <v>2.2000000000000002</v>
      </c>
      <c r="AL42">
        <v>42.443068009267272</v>
      </c>
      <c r="AM42">
        <v>0</v>
      </c>
      <c r="AP42">
        <v>1.8</v>
      </c>
      <c r="AQ42">
        <v>51.874860900215552</v>
      </c>
      <c r="AR42">
        <v>0</v>
      </c>
      <c r="AT42" t="s">
        <v>79</v>
      </c>
    </row>
    <row r="43" spans="2:46" ht="12" customHeight="1" x14ac:dyDescent="0.2">
      <c r="B43">
        <v>1</v>
      </c>
      <c r="C43">
        <v>22</v>
      </c>
      <c r="D43" t="s">
        <v>1038</v>
      </c>
      <c r="H43" t="s">
        <v>65</v>
      </c>
      <c r="I43" s="2">
        <v>15.72237999999999</v>
      </c>
      <c r="J43" s="5">
        <v>190.18301973899634</v>
      </c>
      <c r="K43" s="5">
        <v>0</v>
      </c>
      <c r="L43">
        <v>-25</v>
      </c>
      <c r="M43">
        <v>0</v>
      </c>
      <c r="N43">
        <v>2015</v>
      </c>
      <c r="O43">
        <v>0</v>
      </c>
      <c r="P43" s="5">
        <v>-0.11674048673820314</v>
      </c>
      <c r="Q43" s="3">
        <v>0</v>
      </c>
      <c r="R43" s="3">
        <v>0</v>
      </c>
      <c r="T43" t="s">
        <v>56</v>
      </c>
      <c r="U43" t="s">
        <v>56</v>
      </c>
      <c r="V43" t="s">
        <v>56</v>
      </c>
      <c r="W43" t="s">
        <v>57</v>
      </c>
      <c r="X43" t="s">
        <v>57</v>
      </c>
      <c r="Y43" t="s">
        <v>57</v>
      </c>
      <c r="Z43" t="s">
        <v>57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57</v>
      </c>
      <c r="AG43" t="s">
        <v>57</v>
      </c>
      <c r="AH43" t="s">
        <v>57</v>
      </c>
      <c r="AI43" t="s">
        <v>56</v>
      </c>
      <c r="AK43">
        <v>2.8600000000000003</v>
      </c>
      <c r="AL43">
        <v>64.0242890309286</v>
      </c>
      <c r="AM43">
        <v>0</v>
      </c>
      <c r="AP43">
        <v>2.3400000000000003</v>
      </c>
      <c r="AQ43">
        <v>78.251908815579398</v>
      </c>
      <c r="AR43">
        <v>0</v>
      </c>
      <c r="AT43" t="s">
        <v>80</v>
      </c>
    </row>
    <row r="44" spans="2:46" ht="12" customHeight="1" x14ac:dyDescent="0.2">
      <c r="B44">
        <v>1</v>
      </c>
      <c r="C44">
        <v>23</v>
      </c>
      <c r="D44" t="s">
        <v>1039</v>
      </c>
      <c r="H44" t="s">
        <v>65</v>
      </c>
      <c r="I44" s="2">
        <v>13.98</v>
      </c>
      <c r="J44" s="5">
        <v>110.15087870155639</v>
      </c>
      <c r="K44" s="5">
        <v>0</v>
      </c>
      <c r="L44">
        <v>50</v>
      </c>
      <c r="M44">
        <v>0</v>
      </c>
      <c r="N44">
        <v>2009</v>
      </c>
      <c r="O44">
        <v>0</v>
      </c>
      <c r="P44" s="5">
        <v>-0.11935678430451213</v>
      </c>
      <c r="Q44" s="3">
        <v>0</v>
      </c>
      <c r="R44" s="3">
        <v>0</v>
      </c>
      <c r="T44" t="s">
        <v>56</v>
      </c>
      <c r="U44" t="s">
        <v>56</v>
      </c>
      <c r="V44" t="s">
        <v>56</v>
      </c>
      <c r="W44" t="s">
        <v>57</v>
      </c>
      <c r="X44" t="s">
        <v>57</v>
      </c>
      <c r="Y44" t="s">
        <v>57</v>
      </c>
      <c r="Z44" t="s">
        <v>57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57</v>
      </c>
      <c r="AG44" t="s">
        <v>57</v>
      </c>
      <c r="AH44" t="s">
        <v>57</v>
      </c>
      <c r="AI44" t="s">
        <v>56</v>
      </c>
      <c r="AK44">
        <v>3.08</v>
      </c>
      <c r="AL44">
        <v>84.886136018534543</v>
      </c>
      <c r="AM44">
        <v>0</v>
      </c>
      <c r="AP44">
        <v>2.52</v>
      </c>
      <c r="AQ44">
        <v>103.7497218004311</v>
      </c>
      <c r="AR44">
        <v>0</v>
      </c>
      <c r="AT44" t="s">
        <v>81</v>
      </c>
    </row>
    <row r="45" spans="2:46" ht="12" customHeight="1" x14ac:dyDescent="0.2">
      <c r="B45">
        <v>1</v>
      </c>
      <c r="C45">
        <v>24</v>
      </c>
      <c r="D45" t="s">
        <v>1040</v>
      </c>
      <c r="H45" t="s">
        <v>65</v>
      </c>
      <c r="I45" s="2">
        <v>15.2</v>
      </c>
      <c r="J45" s="5">
        <v>397.65868091878747</v>
      </c>
      <c r="K45" s="5">
        <v>0</v>
      </c>
      <c r="L45">
        <v>50</v>
      </c>
      <c r="M45">
        <v>0</v>
      </c>
      <c r="N45">
        <v>2014</v>
      </c>
      <c r="O45">
        <v>0</v>
      </c>
      <c r="P45" s="5">
        <v>-0.1219600003829896</v>
      </c>
      <c r="Q45" s="3">
        <v>0</v>
      </c>
      <c r="R45" s="3">
        <v>0</v>
      </c>
      <c r="T45" t="s">
        <v>56</v>
      </c>
      <c r="U45" t="s">
        <v>56</v>
      </c>
      <c r="V45" t="s">
        <v>56</v>
      </c>
      <c r="W45" t="s">
        <v>57</v>
      </c>
      <c r="X45" t="s">
        <v>57</v>
      </c>
      <c r="Y45" t="s">
        <v>57</v>
      </c>
      <c r="Z45" t="s">
        <v>57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57</v>
      </c>
      <c r="AG45" t="s">
        <v>57</v>
      </c>
      <c r="AH45" t="s">
        <v>57</v>
      </c>
      <c r="AI45" t="s">
        <v>56</v>
      </c>
      <c r="AK45">
        <v>3.9600000000000004</v>
      </c>
      <c r="AL45">
        <v>90.641128290977548</v>
      </c>
      <c r="AM45">
        <v>0</v>
      </c>
      <c r="AP45">
        <v>3.24</v>
      </c>
      <c r="AQ45">
        <v>110.78360124452813</v>
      </c>
      <c r="AR45">
        <v>0</v>
      </c>
      <c r="AT45" t="s">
        <v>82</v>
      </c>
    </row>
    <row r="46" spans="2:46" ht="12" customHeight="1" x14ac:dyDescent="0.2">
      <c r="B46">
        <v>1</v>
      </c>
      <c r="C46">
        <v>25</v>
      </c>
      <c r="D46" t="s">
        <v>1041</v>
      </c>
      <c r="H46" t="s">
        <v>65</v>
      </c>
      <c r="I46" s="2">
        <v>15.88</v>
      </c>
      <c r="J46" s="5">
        <v>628.01626017753233</v>
      </c>
      <c r="K46" s="5">
        <v>0</v>
      </c>
      <c r="L46">
        <v>50</v>
      </c>
      <c r="M46">
        <v>0</v>
      </c>
      <c r="N46">
        <v>2016</v>
      </c>
      <c r="O46">
        <v>0</v>
      </c>
      <c r="P46" s="5">
        <v>-0.12455020038107467</v>
      </c>
      <c r="Q46" s="3">
        <v>0</v>
      </c>
      <c r="R46" s="3">
        <v>0</v>
      </c>
      <c r="T46" t="s">
        <v>56</v>
      </c>
      <c r="U46" t="s">
        <v>56</v>
      </c>
      <c r="V46" t="s">
        <v>56</v>
      </c>
      <c r="W46" t="s">
        <v>57</v>
      </c>
      <c r="X46" t="s">
        <v>57</v>
      </c>
      <c r="Y46" t="s">
        <v>57</v>
      </c>
      <c r="Z46" t="s">
        <v>57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57</v>
      </c>
      <c r="AG46" t="s">
        <v>57</v>
      </c>
      <c r="AH46" t="s">
        <v>57</v>
      </c>
      <c r="AI46" t="s">
        <v>56</v>
      </c>
      <c r="AK46">
        <v>5.1700000000000008</v>
      </c>
      <c r="AL46">
        <v>133.08419630024483</v>
      </c>
      <c r="AM46">
        <v>0</v>
      </c>
      <c r="AP46">
        <v>4.2300000000000004</v>
      </c>
      <c r="AQ46">
        <v>162.65846214474368</v>
      </c>
      <c r="AR46">
        <v>0</v>
      </c>
      <c r="AT46" t="s">
        <v>83</v>
      </c>
    </row>
    <row r="47" spans="2:46" ht="12" customHeight="1" x14ac:dyDescent="0.2">
      <c r="B47">
        <v>1</v>
      </c>
      <c r="C47">
        <v>26</v>
      </c>
      <c r="D47" t="s">
        <v>1042</v>
      </c>
      <c r="H47" t="s">
        <v>65</v>
      </c>
      <c r="I47" s="2">
        <v>12.75</v>
      </c>
      <c r="J47" s="5">
        <v>513.16595974022493</v>
      </c>
      <c r="K47" s="5">
        <v>0</v>
      </c>
      <c r="L47">
        <v>50</v>
      </c>
      <c r="M47">
        <v>0</v>
      </c>
      <c r="N47">
        <v>2016</v>
      </c>
      <c r="O47">
        <v>0</v>
      </c>
      <c r="P47" s="5">
        <v>-0.12712744937916931</v>
      </c>
      <c r="Q47" s="3">
        <v>0</v>
      </c>
      <c r="R47" s="3">
        <v>0</v>
      </c>
      <c r="T47" t="s">
        <v>56</v>
      </c>
      <c r="U47" t="s">
        <v>56</v>
      </c>
      <c r="V47" t="s">
        <v>56</v>
      </c>
      <c r="W47" t="s">
        <v>57</v>
      </c>
      <c r="X47" t="s">
        <v>57</v>
      </c>
      <c r="Y47" t="s">
        <v>57</v>
      </c>
      <c r="Z47" t="s">
        <v>57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57</v>
      </c>
      <c r="AG47" t="s">
        <v>57</v>
      </c>
      <c r="AH47" t="s">
        <v>57</v>
      </c>
      <c r="AI47" t="s">
        <v>56</v>
      </c>
      <c r="AK47">
        <v>5.61</v>
      </c>
      <c r="AL47">
        <v>175.52726430951208</v>
      </c>
      <c r="AM47">
        <v>0</v>
      </c>
      <c r="AP47">
        <v>4.59</v>
      </c>
      <c r="AQ47">
        <v>214.53332304495922</v>
      </c>
      <c r="AR47">
        <v>0</v>
      </c>
      <c r="AT47" t="s">
        <v>84</v>
      </c>
    </row>
    <row r="48" spans="2:46" ht="12" customHeight="1" x14ac:dyDescent="0.2">
      <c r="B48">
        <v>1</v>
      </c>
      <c r="C48">
        <v>27</v>
      </c>
      <c r="D48" t="s">
        <v>1043</v>
      </c>
      <c r="H48" t="s">
        <v>65</v>
      </c>
      <c r="I48" s="2">
        <v>16.559999999999999</v>
      </c>
      <c r="J48" s="5">
        <v>513.16595974022493</v>
      </c>
      <c r="K48" s="5">
        <v>0</v>
      </c>
      <c r="L48">
        <v>50</v>
      </c>
      <c r="M48">
        <v>0</v>
      </c>
      <c r="N48">
        <v>2016</v>
      </c>
      <c r="O48">
        <v>0</v>
      </c>
      <c r="P48" s="5">
        <v>-0.12969181213227343</v>
      </c>
      <c r="Q48" s="3">
        <v>1</v>
      </c>
      <c r="R48" s="3">
        <v>0</v>
      </c>
      <c r="T48" t="s">
        <v>56</v>
      </c>
      <c r="U48" t="s">
        <v>56</v>
      </c>
      <c r="V48" t="s">
        <v>56</v>
      </c>
      <c r="W48" t="s">
        <v>57</v>
      </c>
      <c r="X48" t="s">
        <v>57</v>
      </c>
      <c r="Y48" t="s">
        <v>57</v>
      </c>
      <c r="Z48" t="s">
        <v>57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57</v>
      </c>
      <c r="AG48" t="s">
        <v>57</v>
      </c>
      <c r="AH48" t="s">
        <v>57</v>
      </c>
      <c r="AI48" t="s">
        <v>56</v>
      </c>
      <c r="AK48">
        <v>7.15</v>
      </c>
      <c r="AL48">
        <v>168.35816261572225</v>
      </c>
      <c r="AM48">
        <v>0</v>
      </c>
      <c r="AP48">
        <v>5.8500000000000005</v>
      </c>
      <c r="AQ48">
        <v>205.77108764143833</v>
      </c>
      <c r="AR48">
        <v>0</v>
      </c>
      <c r="AT48" t="s">
        <v>85</v>
      </c>
    </row>
    <row r="49" spans="2:46" ht="12" customHeight="1" x14ac:dyDescent="0.2">
      <c r="B49">
        <v>1</v>
      </c>
      <c r="C49">
        <v>28</v>
      </c>
      <c r="D49" t="s">
        <v>1044</v>
      </c>
      <c r="H49" t="s">
        <v>65</v>
      </c>
      <c r="I49" s="2">
        <v>17.84</v>
      </c>
      <c r="J49" s="5">
        <v>744.18051738310078</v>
      </c>
      <c r="K49" s="5">
        <v>0</v>
      </c>
      <c r="L49">
        <v>50</v>
      </c>
      <c r="M49">
        <v>0</v>
      </c>
      <c r="N49">
        <v>2023</v>
      </c>
      <c r="O49">
        <v>0</v>
      </c>
      <c r="P49" s="5">
        <v>-0.13224335307161206</v>
      </c>
      <c r="Q49" s="3">
        <v>1</v>
      </c>
      <c r="R49" s="3">
        <v>0</v>
      </c>
      <c r="T49" t="s">
        <v>56</v>
      </c>
      <c r="U49" t="s">
        <v>57</v>
      </c>
      <c r="V49" t="s">
        <v>56</v>
      </c>
      <c r="W49" t="s">
        <v>57</v>
      </c>
      <c r="X49" t="s">
        <v>57</v>
      </c>
      <c r="Y49" t="s">
        <v>57</v>
      </c>
      <c r="Z49" t="s">
        <v>57</v>
      </c>
      <c r="AA49" t="s">
        <v>57</v>
      </c>
      <c r="AB49" t="s">
        <v>56</v>
      </c>
      <c r="AC49" t="s">
        <v>56</v>
      </c>
      <c r="AD49" t="s">
        <v>56</v>
      </c>
      <c r="AE49" t="s">
        <v>56</v>
      </c>
      <c r="AF49" t="s">
        <v>57</v>
      </c>
      <c r="AG49" t="s">
        <v>57</v>
      </c>
      <c r="AH49" t="s">
        <v>57</v>
      </c>
      <c r="AI49" t="s">
        <v>56</v>
      </c>
      <c r="AK49">
        <v>7.5900000000000007</v>
      </c>
      <c r="AL49">
        <v>188.97344783397398</v>
      </c>
      <c r="AM49">
        <v>0</v>
      </c>
      <c r="AP49">
        <v>6.2100000000000009</v>
      </c>
      <c r="AQ49">
        <v>230.96754735263488</v>
      </c>
      <c r="AR49">
        <v>0</v>
      </c>
      <c r="AT49" t="s">
        <v>86</v>
      </c>
    </row>
    <row r="50" spans="2:46" ht="12" customHeight="1" x14ac:dyDescent="0.2">
      <c r="B50">
        <v>1</v>
      </c>
      <c r="C50">
        <v>29</v>
      </c>
      <c r="D50" t="s">
        <v>1045</v>
      </c>
      <c r="H50" t="s">
        <v>65</v>
      </c>
      <c r="I50" s="2">
        <v>13.25</v>
      </c>
      <c r="J50" s="5">
        <v>30.610212042834064</v>
      </c>
      <c r="K50" s="5">
        <v>0</v>
      </c>
      <c r="L50">
        <v>-10</v>
      </c>
      <c r="M50">
        <v>0</v>
      </c>
      <c r="N50">
        <v>2004</v>
      </c>
      <c r="O50">
        <v>0</v>
      </c>
      <c r="P50" s="5">
        <v>-0.13478213630625402</v>
      </c>
      <c r="Q50" s="3">
        <v>1</v>
      </c>
      <c r="R50" s="3">
        <v>0</v>
      </c>
      <c r="T50" t="s">
        <v>56</v>
      </c>
      <c r="U50" t="s">
        <v>57</v>
      </c>
      <c r="V50" t="s">
        <v>56</v>
      </c>
      <c r="W50" t="s">
        <v>57</v>
      </c>
      <c r="X50" t="s">
        <v>57</v>
      </c>
      <c r="Y50" t="s">
        <v>57</v>
      </c>
      <c r="Z50" t="s">
        <v>57</v>
      </c>
      <c r="AA50" t="s">
        <v>57</v>
      </c>
      <c r="AB50" t="s">
        <v>56</v>
      </c>
      <c r="AC50" t="s">
        <v>56</v>
      </c>
      <c r="AD50" t="s">
        <v>56</v>
      </c>
      <c r="AE50" t="s">
        <v>56</v>
      </c>
      <c r="AF50" t="s">
        <v>57</v>
      </c>
      <c r="AG50" t="s">
        <v>57</v>
      </c>
      <c r="AH50" t="s">
        <v>57</v>
      </c>
      <c r="AI50" t="s">
        <v>56</v>
      </c>
      <c r="AK50">
        <v>2.8600000000000003</v>
      </c>
      <c r="AL50">
        <v>39.512630001649107</v>
      </c>
      <c r="AM50">
        <v>0</v>
      </c>
      <c r="AP50">
        <v>2.3400000000000003</v>
      </c>
      <c r="AQ50">
        <v>48.293214446460027</v>
      </c>
      <c r="AR50">
        <v>0</v>
      </c>
      <c r="AT50" t="s">
        <v>87</v>
      </c>
    </row>
    <row r="51" spans="2:46" ht="12" customHeight="1" x14ac:dyDescent="0.2">
      <c r="B51">
        <v>1</v>
      </c>
      <c r="C51">
        <v>30</v>
      </c>
      <c r="D51" t="s">
        <v>1046</v>
      </c>
      <c r="H51" t="s">
        <v>65</v>
      </c>
      <c r="I51" s="2">
        <v>15.51</v>
      </c>
      <c r="J51" s="5">
        <v>568.99266391924266</v>
      </c>
      <c r="K51" s="5">
        <v>0</v>
      </c>
      <c r="L51">
        <v>0</v>
      </c>
      <c r="M51">
        <v>0</v>
      </c>
      <c r="N51">
        <v>2012</v>
      </c>
      <c r="O51">
        <v>0</v>
      </c>
      <c r="P51" s="5">
        <v>-0.13730822562472278</v>
      </c>
      <c r="Q51" s="3">
        <v>1</v>
      </c>
      <c r="R51" s="3">
        <v>0</v>
      </c>
      <c r="T51" t="s">
        <v>56</v>
      </c>
      <c r="U51" t="s">
        <v>57</v>
      </c>
      <c r="V51" t="s">
        <v>56</v>
      </c>
      <c r="W51" t="s">
        <v>57</v>
      </c>
      <c r="X51" t="s">
        <v>57</v>
      </c>
      <c r="Y51" t="s">
        <v>57</v>
      </c>
      <c r="Z51" t="s">
        <v>57</v>
      </c>
      <c r="AA51" t="s">
        <v>57</v>
      </c>
      <c r="AB51" t="s">
        <v>56</v>
      </c>
      <c r="AC51" t="s">
        <v>56</v>
      </c>
      <c r="AD51" t="s">
        <v>56</v>
      </c>
      <c r="AE51" t="s">
        <v>56</v>
      </c>
      <c r="AF51" t="s">
        <v>57</v>
      </c>
      <c r="AG51" t="s">
        <v>57</v>
      </c>
      <c r="AH51" t="s">
        <v>57</v>
      </c>
      <c r="AI51" t="s">
        <v>56</v>
      </c>
      <c r="AK51">
        <v>2.9700000000000006</v>
      </c>
      <c r="AL51">
        <v>39.512630001649107</v>
      </c>
      <c r="AM51">
        <v>0</v>
      </c>
      <c r="AP51">
        <v>2.4300000000000002</v>
      </c>
      <c r="AQ51">
        <v>48.293214446460027</v>
      </c>
      <c r="AR51">
        <v>0</v>
      </c>
      <c r="AT51" t="s">
        <v>88</v>
      </c>
    </row>
    <row r="52" spans="2:46" ht="12" customHeight="1" x14ac:dyDescent="0.2">
      <c r="B52">
        <v>1</v>
      </c>
      <c r="C52">
        <v>31</v>
      </c>
      <c r="D52" t="s">
        <v>1047</v>
      </c>
      <c r="H52" t="s">
        <v>78</v>
      </c>
      <c r="I52" s="2">
        <v>1.39</v>
      </c>
      <c r="J52" s="5">
        <v>99.915564284257798</v>
      </c>
      <c r="K52" s="5">
        <v>0</v>
      </c>
      <c r="L52">
        <v>0</v>
      </c>
      <c r="M52">
        <v>0</v>
      </c>
      <c r="N52">
        <v>2003</v>
      </c>
      <c r="O52">
        <v>1.25</v>
      </c>
      <c r="P52" s="5">
        <v>-0.13730822562472278</v>
      </c>
      <c r="Q52" s="3">
        <v>1</v>
      </c>
      <c r="R52" s="3">
        <v>0</v>
      </c>
      <c r="T52" t="s">
        <v>56</v>
      </c>
      <c r="U52" t="s">
        <v>57</v>
      </c>
      <c r="V52" t="s">
        <v>56</v>
      </c>
      <c r="W52" t="s">
        <v>57</v>
      </c>
      <c r="X52" t="s">
        <v>56</v>
      </c>
      <c r="Y52" t="s">
        <v>56</v>
      </c>
      <c r="Z52" t="s">
        <v>57</v>
      </c>
      <c r="AA52" t="s">
        <v>57</v>
      </c>
      <c r="AB52" t="s">
        <v>56</v>
      </c>
      <c r="AC52" t="s">
        <v>56</v>
      </c>
      <c r="AD52" t="s">
        <v>56</v>
      </c>
      <c r="AE52" t="s">
        <v>56</v>
      </c>
      <c r="AF52" t="s">
        <v>57</v>
      </c>
      <c r="AG52" t="s">
        <v>57</v>
      </c>
      <c r="AH52" t="s">
        <v>57</v>
      </c>
      <c r="AI52" t="s">
        <v>56</v>
      </c>
      <c r="AK52">
        <v>2.3100000000000005</v>
      </c>
      <c r="AL52">
        <v>39.512630001649107</v>
      </c>
      <c r="AM52">
        <v>0</v>
      </c>
      <c r="AP52">
        <v>1.8900000000000001</v>
      </c>
      <c r="AQ52">
        <v>48.293214446460027</v>
      </c>
      <c r="AR52">
        <v>0</v>
      </c>
      <c r="AT52" t="s">
        <v>89</v>
      </c>
    </row>
    <row r="53" spans="2:46" ht="12" customHeight="1" x14ac:dyDescent="0.2">
      <c r="B53">
        <v>1</v>
      </c>
      <c r="C53">
        <v>32</v>
      </c>
      <c r="D53" t="s">
        <v>1048</v>
      </c>
      <c r="H53" t="s">
        <v>78</v>
      </c>
      <c r="I53" s="2">
        <v>1.39</v>
      </c>
      <c r="J53" s="5">
        <v>99.915564284257798</v>
      </c>
      <c r="K53" s="5">
        <v>0</v>
      </c>
      <c r="L53">
        <v>0</v>
      </c>
      <c r="M53">
        <v>0</v>
      </c>
      <c r="N53">
        <v>2003</v>
      </c>
      <c r="O53">
        <v>1.25</v>
      </c>
      <c r="P53" s="5">
        <v>-0.13730822562472278</v>
      </c>
      <c r="Q53" s="3">
        <v>1</v>
      </c>
      <c r="R53" s="3">
        <v>0</v>
      </c>
      <c r="T53" t="s">
        <v>56</v>
      </c>
      <c r="U53" t="s">
        <v>57</v>
      </c>
      <c r="V53" t="s">
        <v>56</v>
      </c>
      <c r="W53" t="s">
        <v>57</v>
      </c>
      <c r="X53" t="s">
        <v>56</v>
      </c>
      <c r="Y53" t="s">
        <v>56</v>
      </c>
      <c r="Z53" t="s">
        <v>57</v>
      </c>
      <c r="AA53" t="s">
        <v>57</v>
      </c>
      <c r="AB53" t="s">
        <v>56</v>
      </c>
      <c r="AC53" t="s">
        <v>56</v>
      </c>
      <c r="AD53" t="s">
        <v>56</v>
      </c>
      <c r="AE53" t="s">
        <v>56</v>
      </c>
      <c r="AF53" t="s">
        <v>57</v>
      </c>
      <c r="AG53" t="s">
        <v>57</v>
      </c>
      <c r="AH53" t="s">
        <v>57</v>
      </c>
      <c r="AI53" t="s">
        <v>56</v>
      </c>
      <c r="AK53">
        <v>2.8600000000000003</v>
      </c>
      <c r="AL53">
        <v>79.884230220725371</v>
      </c>
      <c r="AM53">
        <v>0</v>
      </c>
      <c r="AP53">
        <v>2.3400000000000003</v>
      </c>
      <c r="AQ53">
        <v>97.636281380886572</v>
      </c>
      <c r="AR53">
        <v>0</v>
      </c>
      <c r="AT53" t="s">
        <v>90</v>
      </c>
    </row>
    <row r="54" spans="2:46" ht="12" customHeight="1" x14ac:dyDescent="0.2">
      <c r="B54">
        <v>1</v>
      </c>
      <c r="C54">
        <v>33</v>
      </c>
      <c r="D54" t="s">
        <v>1049</v>
      </c>
      <c r="H54" t="s">
        <v>78</v>
      </c>
      <c r="I54" s="2">
        <v>1.39</v>
      </c>
      <c r="J54" s="5">
        <v>99.915564284257798</v>
      </c>
      <c r="K54" s="5">
        <v>0</v>
      </c>
      <c r="L54">
        <v>0</v>
      </c>
      <c r="M54">
        <v>0</v>
      </c>
      <c r="N54">
        <v>2003</v>
      </c>
      <c r="O54">
        <v>1.25</v>
      </c>
      <c r="P54" s="5">
        <v>-0.13730822562472278</v>
      </c>
      <c r="Q54" s="3">
        <v>1</v>
      </c>
      <c r="R54" s="3">
        <v>0</v>
      </c>
      <c r="T54" t="s">
        <v>56</v>
      </c>
      <c r="U54" t="s">
        <v>57</v>
      </c>
      <c r="V54" t="s">
        <v>56</v>
      </c>
      <c r="W54" t="s">
        <v>57</v>
      </c>
      <c r="X54" t="s">
        <v>56</v>
      </c>
      <c r="Y54" t="s">
        <v>56</v>
      </c>
      <c r="Z54" t="s">
        <v>57</v>
      </c>
      <c r="AA54" t="s">
        <v>57</v>
      </c>
      <c r="AB54" t="s">
        <v>56</v>
      </c>
      <c r="AC54" t="s">
        <v>56</v>
      </c>
      <c r="AD54" t="s">
        <v>56</v>
      </c>
      <c r="AE54" t="s">
        <v>56</v>
      </c>
      <c r="AF54" t="s">
        <v>57</v>
      </c>
      <c r="AG54" t="s">
        <v>57</v>
      </c>
      <c r="AH54" t="s">
        <v>57</v>
      </c>
      <c r="AI54" t="s">
        <v>56</v>
      </c>
      <c r="AK54">
        <v>2.9700000000000006</v>
      </c>
      <c r="AL54">
        <v>79.884230220725371</v>
      </c>
      <c r="AM54">
        <v>0</v>
      </c>
      <c r="AP54">
        <v>2.4300000000000002</v>
      </c>
      <c r="AQ54">
        <v>97.636281380886572</v>
      </c>
      <c r="AR54">
        <v>0</v>
      </c>
      <c r="AT54" t="s">
        <v>91</v>
      </c>
    </row>
    <row r="55" spans="2:46" ht="12" customHeight="1" x14ac:dyDescent="0.2">
      <c r="B55">
        <v>1</v>
      </c>
      <c r="C55">
        <v>34</v>
      </c>
      <c r="D55" t="s">
        <v>1059</v>
      </c>
      <c r="H55" t="s">
        <v>78</v>
      </c>
      <c r="I55">
        <v>3.15</v>
      </c>
      <c r="J55">
        <v>209.83600140737389</v>
      </c>
      <c r="K55">
        <v>0</v>
      </c>
      <c r="L55">
        <v>25</v>
      </c>
      <c r="M55">
        <v>0</v>
      </c>
      <c r="N55">
        <v>2000</v>
      </c>
      <c r="O55">
        <v>2.5</v>
      </c>
      <c r="P55" s="5">
        <v>-0.13730822562472278</v>
      </c>
      <c r="Q55" s="3">
        <v>1</v>
      </c>
      <c r="R55" s="3">
        <v>0</v>
      </c>
      <c r="T55" t="s">
        <v>56</v>
      </c>
      <c r="U55" t="s">
        <v>57</v>
      </c>
      <c r="V55" t="s">
        <v>56</v>
      </c>
      <c r="W55" t="s">
        <v>57</v>
      </c>
      <c r="X55" t="s">
        <v>56</v>
      </c>
      <c r="Y55" t="s">
        <v>56</v>
      </c>
      <c r="Z55" t="s">
        <v>57</v>
      </c>
      <c r="AA55" t="s">
        <v>57</v>
      </c>
      <c r="AB55" t="s">
        <v>56</v>
      </c>
      <c r="AC55" t="s">
        <v>56</v>
      </c>
      <c r="AD55" t="s">
        <v>56</v>
      </c>
      <c r="AE55" t="s">
        <v>56</v>
      </c>
      <c r="AF55" t="s">
        <v>57</v>
      </c>
      <c r="AG55" t="s">
        <v>57</v>
      </c>
      <c r="AH55" t="s">
        <v>57</v>
      </c>
      <c r="AI55" t="s">
        <v>56</v>
      </c>
      <c r="AK55">
        <v>5.9400000000000013</v>
      </c>
      <c r="AL55">
        <v>39.512630001649107</v>
      </c>
      <c r="AM55">
        <v>0</v>
      </c>
      <c r="AP55">
        <v>4.8600000000000003</v>
      </c>
      <c r="AQ55">
        <v>48.293214446460027</v>
      </c>
      <c r="AR55">
        <v>0</v>
      </c>
      <c r="AT55" t="s">
        <v>92</v>
      </c>
    </row>
    <row r="56" spans="2:46" ht="12" customHeight="1" x14ac:dyDescent="0.2">
      <c r="B56">
        <v>1</v>
      </c>
      <c r="C56">
        <v>35</v>
      </c>
      <c r="D56" t="s">
        <v>1060</v>
      </c>
      <c r="H56" t="s">
        <v>78</v>
      </c>
      <c r="I56">
        <v>3.15</v>
      </c>
      <c r="J56">
        <v>314.75400211106086</v>
      </c>
      <c r="K56">
        <v>0</v>
      </c>
      <c r="L56">
        <v>40</v>
      </c>
      <c r="M56">
        <v>0</v>
      </c>
      <c r="N56">
        <v>2000</v>
      </c>
      <c r="O56">
        <v>2.5</v>
      </c>
      <c r="P56" s="5">
        <v>-0.13730822562472278</v>
      </c>
      <c r="Q56" s="3">
        <v>1</v>
      </c>
      <c r="R56" s="3">
        <v>0</v>
      </c>
      <c r="T56" t="s">
        <v>56</v>
      </c>
      <c r="U56" t="s">
        <v>57</v>
      </c>
      <c r="V56" t="s">
        <v>56</v>
      </c>
      <c r="W56" t="s">
        <v>57</v>
      </c>
      <c r="X56" t="s">
        <v>56</v>
      </c>
      <c r="Y56" t="s">
        <v>56</v>
      </c>
      <c r="Z56" t="s">
        <v>57</v>
      </c>
      <c r="AA56" t="s">
        <v>57</v>
      </c>
      <c r="AB56" t="s">
        <v>56</v>
      </c>
      <c r="AC56" t="s">
        <v>56</v>
      </c>
      <c r="AD56" t="s">
        <v>56</v>
      </c>
      <c r="AE56" t="s">
        <v>56</v>
      </c>
      <c r="AF56" t="s">
        <v>57</v>
      </c>
      <c r="AG56" t="s">
        <v>57</v>
      </c>
      <c r="AH56" t="s">
        <v>57</v>
      </c>
      <c r="AI56" t="s">
        <v>56</v>
      </c>
      <c r="AK56">
        <v>6.38</v>
      </c>
      <c r="AL56">
        <v>39.512630001649107</v>
      </c>
      <c r="AM56">
        <v>0</v>
      </c>
      <c r="AP56">
        <v>5.22</v>
      </c>
      <c r="AQ56">
        <v>48.293214446460027</v>
      </c>
      <c r="AR56">
        <v>0</v>
      </c>
      <c r="AT56" t="s">
        <v>93</v>
      </c>
    </row>
    <row r="57" spans="2:46" ht="12" customHeight="1" x14ac:dyDescent="0.2">
      <c r="B57">
        <v>1</v>
      </c>
      <c r="C57">
        <v>36</v>
      </c>
      <c r="D57" t="s">
        <v>1061</v>
      </c>
      <c r="H57" t="s">
        <v>78</v>
      </c>
      <c r="I57">
        <v>3.15</v>
      </c>
      <c r="J57">
        <v>419.67200281474788</v>
      </c>
      <c r="K57">
        <v>0</v>
      </c>
      <c r="L57">
        <v>50</v>
      </c>
      <c r="M57">
        <v>0</v>
      </c>
      <c r="N57">
        <v>2000</v>
      </c>
      <c r="O57">
        <v>2.5</v>
      </c>
      <c r="P57" s="5">
        <v>-0.13730822562472278</v>
      </c>
      <c r="Q57" s="3">
        <v>1</v>
      </c>
      <c r="R57" s="3">
        <v>0</v>
      </c>
      <c r="T57" t="s">
        <v>56</v>
      </c>
      <c r="U57" t="s">
        <v>57</v>
      </c>
      <c r="V57" t="s">
        <v>56</v>
      </c>
      <c r="W57" t="s">
        <v>57</v>
      </c>
      <c r="X57" t="s">
        <v>56</v>
      </c>
      <c r="Y57" t="s">
        <v>56</v>
      </c>
      <c r="Z57" t="s">
        <v>57</v>
      </c>
      <c r="AA57" t="s">
        <v>57</v>
      </c>
      <c r="AB57" t="s">
        <v>56</v>
      </c>
      <c r="AC57" t="s">
        <v>56</v>
      </c>
      <c r="AD57" t="s">
        <v>56</v>
      </c>
      <c r="AE57" t="s">
        <v>56</v>
      </c>
      <c r="AF57" t="s">
        <v>57</v>
      </c>
      <c r="AG57" t="s">
        <v>57</v>
      </c>
      <c r="AH57" t="s">
        <v>57</v>
      </c>
      <c r="AI57" t="s">
        <v>56</v>
      </c>
      <c r="AK57">
        <v>4.7300000000000004</v>
      </c>
      <c r="AL57">
        <v>39.512630001649107</v>
      </c>
      <c r="AM57">
        <v>0</v>
      </c>
      <c r="AP57">
        <v>3.87</v>
      </c>
      <c r="AQ57">
        <v>48.293214446460027</v>
      </c>
      <c r="AR57">
        <v>0</v>
      </c>
      <c r="AT57" t="s">
        <v>94</v>
      </c>
    </row>
    <row r="58" spans="2:46" ht="12" customHeight="1" x14ac:dyDescent="0.2">
      <c r="B58">
        <v>1</v>
      </c>
      <c r="C58">
        <v>37</v>
      </c>
      <c r="D58" t="s">
        <v>1062</v>
      </c>
      <c r="H58" t="s">
        <v>78</v>
      </c>
      <c r="I58">
        <v>2.1</v>
      </c>
      <c r="J58">
        <v>349.73086561236988</v>
      </c>
      <c r="K58">
        <v>0</v>
      </c>
      <c r="L58">
        <v>20</v>
      </c>
      <c r="M58">
        <v>0</v>
      </c>
      <c r="N58">
        <v>2006</v>
      </c>
      <c r="O58">
        <v>2.5</v>
      </c>
      <c r="P58" s="5">
        <v>-0.13730822562472278</v>
      </c>
      <c r="Q58" s="3">
        <v>1</v>
      </c>
      <c r="R58" s="3">
        <v>0</v>
      </c>
      <c r="T58" t="s">
        <v>56</v>
      </c>
      <c r="U58" t="s">
        <v>57</v>
      </c>
      <c r="V58" t="s">
        <v>56</v>
      </c>
      <c r="W58" t="s">
        <v>57</v>
      </c>
      <c r="X58" t="s">
        <v>56</v>
      </c>
      <c r="Y58" t="s">
        <v>56</v>
      </c>
      <c r="Z58" t="s">
        <v>57</v>
      </c>
      <c r="AA58" t="s">
        <v>57</v>
      </c>
      <c r="AB58" t="s">
        <v>56</v>
      </c>
      <c r="AC58" t="s">
        <v>56</v>
      </c>
      <c r="AD58" t="s">
        <v>56</v>
      </c>
      <c r="AE58" t="s">
        <v>56</v>
      </c>
      <c r="AF58" t="s">
        <v>57</v>
      </c>
      <c r="AG58" t="s">
        <v>57</v>
      </c>
      <c r="AH58" t="s">
        <v>57</v>
      </c>
      <c r="AI58" t="s">
        <v>56</v>
      </c>
      <c r="AK58">
        <v>5.9400000000000013</v>
      </c>
      <c r="AL58">
        <v>79.884230220725371</v>
      </c>
      <c r="AM58">
        <v>0</v>
      </c>
      <c r="AP58">
        <v>4.8600000000000003</v>
      </c>
      <c r="AQ58">
        <v>97.636281380886572</v>
      </c>
      <c r="AR58">
        <v>0</v>
      </c>
      <c r="AT58" t="s">
        <v>95</v>
      </c>
    </row>
    <row r="59" spans="2:46" ht="12.75" customHeight="1" x14ac:dyDescent="0.2">
      <c r="B59">
        <v>1</v>
      </c>
      <c r="C59">
        <v>38</v>
      </c>
      <c r="D59" t="s">
        <v>1063</v>
      </c>
      <c r="H59" t="s">
        <v>78</v>
      </c>
      <c r="I59">
        <v>2.1</v>
      </c>
      <c r="J59">
        <v>524.59629841855474</v>
      </c>
      <c r="K59">
        <v>0</v>
      </c>
      <c r="L59">
        <v>30</v>
      </c>
      <c r="M59">
        <v>0</v>
      </c>
      <c r="N59">
        <v>2006</v>
      </c>
      <c r="O59">
        <v>2.5</v>
      </c>
      <c r="P59" s="5">
        <v>-0.13730822562472278</v>
      </c>
      <c r="Q59" s="3">
        <v>1</v>
      </c>
      <c r="R59" s="3">
        <v>0</v>
      </c>
      <c r="T59" t="s">
        <v>56</v>
      </c>
      <c r="U59" t="s">
        <v>57</v>
      </c>
      <c r="V59" t="s">
        <v>56</v>
      </c>
      <c r="W59" t="s">
        <v>57</v>
      </c>
      <c r="X59" t="s">
        <v>56</v>
      </c>
      <c r="Y59" t="s">
        <v>56</v>
      </c>
      <c r="Z59" t="s">
        <v>57</v>
      </c>
      <c r="AA59" t="s">
        <v>57</v>
      </c>
      <c r="AB59" t="s">
        <v>56</v>
      </c>
      <c r="AC59" t="s">
        <v>56</v>
      </c>
      <c r="AD59" t="s">
        <v>56</v>
      </c>
      <c r="AE59" t="s">
        <v>56</v>
      </c>
      <c r="AF59" t="s">
        <v>57</v>
      </c>
      <c r="AG59" t="s">
        <v>57</v>
      </c>
      <c r="AH59" t="s">
        <v>57</v>
      </c>
      <c r="AI59" t="s">
        <v>56</v>
      </c>
      <c r="AK59">
        <v>6.38</v>
      </c>
      <c r="AL59">
        <v>79.884230220725371</v>
      </c>
      <c r="AM59">
        <v>0</v>
      </c>
      <c r="AP59">
        <v>5.22</v>
      </c>
      <c r="AQ59">
        <v>97.636281380886572</v>
      </c>
      <c r="AR59">
        <v>0</v>
      </c>
      <c r="AT59" t="s">
        <v>96</v>
      </c>
    </row>
    <row r="60" spans="2:46" ht="12" customHeight="1" x14ac:dyDescent="0.2">
      <c r="B60">
        <v>1</v>
      </c>
      <c r="C60">
        <v>39</v>
      </c>
      <c r="D60" t="s">
        <v>1064</v>
      </c>
      <c r="H60" t="s">
        <v>78</v>
      </c>
      <c r="I60">
        <v>2.1</v>
      </c>
      <c r="J60">
        <v>699.46173122473954</v>
      </c>
      <c r="K60">
        <v>0</v>
      </c>
      <c r="L60">
        <v>40</v>
      </c>
      <c r="M60">
        <v>0</v>
      </c>
      <c r="N60">
        <v>2006</v>
      </c>
      <c r="O60">
        <v>2.5</v>
      </c>
      <c r="P60" s="5">
        <v>-0.13730822562472278</v>
      </c>
      <c r="Q60" s="3">
        <v>1</v>
      </c>
      <c r="R60" s="3">
        <v>0</v>
      </c>
      <c r="T60" t="s">
        <v>56</v>
      </c>
      <c r="U60" t="s">
        <v>57</v>
      </c>
      <c r="V60" t="s">
        <v>56</v>
      </c>
      <c r="W60" t="s">
        <v>57</v>
      </c>
      <c r="X60" t="s">
        <v>56</v>
      </c>
      <c r="Y60" t="s">
        <v>56</v>
      </c>
      <c r="Z60" t="s">
        <v>57</v>
      </c>
      <c r="AA60" t="s">
        <v>57</v>
      </c>
      <c r="AB60" t="s">
        <v>56</v>
      </c>
      <c r="AC60" t="s">
        <v>56</v>
      </c>
      <c r="AD60" t="s">
        <v>56</v>
      </c>
      <c r="AE60" t="s">
        <v>56</v>
      </c>
      <c r="AF60" t="s">
        <v>57</v>
      </c>
      <c r="AG60" t="s">
        <v>57</v>
      </c>
      <c r="AH60" t="s">
        <v>57</v>
      </c>
      <c r="AI60" t="s">
        <v>56</v>
      </c>
      <c r="AK60">
        <v>5.9400000000000013</v>
      </c>
      <c r="AL60">
        <v>89.332902612424078</v>
      </c>
      <c r="AM60">
        <v>0</v>
      </c>
      <c r="AP60">
        <v>4.8600000000000003</v>
      </c>
      <c r="AQ60">
        <v>109.18465874851832</v>
      </c>
      <c r="AR60">
        <v>0</v>
      </c>
      <c r="AT60" t="s">
        <v>97</v>
      </c>
    </row>
    <row r="61" spans="2:46" ht="12" customHeight="1" x14ac:dyDescent="0.2">
      <c r="B61">
        <v>1</v>
      </c>
      <c r="C61">
        <v>40</v>
      </c>
      <c r="D61" t="s">
        <v>1065</v>
      </c>
      <c r="H61" t="s">
        <v>78</v>
      </c>
      <c r="I61">
        <v>6.37</v>
      </c>
      <c r="J61">
        <v>180.20453409172717</v>
      </c>
      <c r="K61">
        <v>0</v>
      </c>
      <c r="L61">
        <v>10</v>
      </c>
      <c r="M61">
        <v>0</v>
      </c>
      <c r="N61">
        <v>2016</v>
      </c>
      <c r="O61">
        <v>0</v>
      </c>
      <c r="P61" s="5">
        <v>-0.13730822562472278</v>
      </c>
      <c r="Q61" s="3">
        <v>1</v>
      </c>
      <c r="R61" s="3">
        <v>0</v>
      </c>
      <c r="T61" t="s">
        <v>56</v>
      </c>
      <c r="U61" t="s">
        <v>57</v>
      </c>
      <c r="V61" t="s">
        <v>56</v>
      </c>
      <c r="W61" t="s">
        <v>57</v>
      </c>
      <c r="X61" t="s">
        <v>56</v>
      </c>
      <c r="Y61" t="s">
        <v>56</v>
      </c>
      <c r="Z61" t="s">
        <v>57</v>
      </c>
      <c r="AA61" t="s">
        <v>57</v>
      </c>
      <c r="AB61" t="s">
        <v>56</v>
      </c>
      <c r="AC61" t="s">
        <v>56</v>
      </c>
      <c r="AD61" t="s">
        <v>56</v>
      </c>
      <c r="AE61" t="s">
        <v>56</v>
      </c>
      <c r="AF61" t="s">
        <v>57</v>
      </c>
      <c r="AG61" t="s">
        <v>57</v>
      </c>
      <c r="AH61" t="s">
        <v>57</v>
      </c>
      <c r="AI61" t="s">
        <v>56</v>
      </c>
      <c r="AK61">
        <v>6.38</v>
      </c>
      <c r="AL61">
        <v>89.332902612424078</v>
      </c>
      <c r="AM61">
        <v>0</v>
      </c>
      <c r="AP61">
        <v>5.22</v>
      </c>
      <c r="AQ61">
        <v>109.18465874851832</v>
      </c>
      <c r="AR61">
        <v>0</v>
      </c>
      <c r="AT61" t="s">
        <v>98</v>
      </c>
    </row>
    <row r="62" spans="2:46" ht="12" customHeight="1" x14ac:dyDescent="0.2">
      <c r="B62">
        <v>1</v>
      </c>
      <c r="C62">
        <v>41</v>
      </c>
      <c r="D62" t="s">
        <v>1066</v>
      </c>
      <c r="H62" t="s">
        <v>78</v>
      </c>
      <c r="I62">
        <v>6.37</v>
      </c>
      <c r="J62">
        <v>212.64135022823808</v>
      </c>
      <c r="K62">
        <v>0</v>
      </c>
      <c r="L62">
        <v>10</v>
      </c>
      <c r="M62">
        <v>0</v>
      </c>
      <c r="N62">
        <v>2010</v>
      </c>
      <c r="O62">
        <v>0</v>
      </c>
      <c r="P62" s="5">
        <v>-0.13730822562472278</v>
      </c>
      <c r="Q62" s="3">
        <v>1</v>
      </c>
      <c r="R62" s="3">
        <v>0</v>
      </c>
      <c r="T62" t="s">
        <v>56</v>
      </c>
      <c r="U62" t="s">
        <v>57</v>
      </c>
      <c r="V62" t="s">
        <v>56</v>
      </c>
      <c r="W62" t="s">
        <v>57</v>
      </c>
      <c r="X62" t="s">
        <v>56</v>
      </c>
      <c r="Y62" t="s">
        <v>56</v>
      </c>
      <c r="Z62" t="s">
        <v>57</v>
      </c>
      <c r="AA62" t="s">
        <v>57</v>
      </c>
      <c r="AB62" t="s">
        <v>56</v>
      </c>
      <c r="AC62" t="s">
        <v>56</v>
      </c>
      <c r="AD62" t="s">
        <v>56</v>
      </c>
      <c r="AE62" t="s">
        <v>56</v>
      </c>
      <c r="AF62" t="s">
        <v>57</v>
      </c>
      <c r="AG62" t="s">
        <v>57</v>
      </c>
      <c r="AH62" t="s">
        <v>57</v>
      </c>
      <c r="AI62" t="s">
        <v>56</v>
      </c>
      <c r="AK62">
        <v>4.7300000000000004</v>
      </c>
      <c r="AL62">
        <v>81.602170655579684</v>
      </c>
      <c r="AM62">
        <v>0</v>
      </c>
      <c r="AP62">
        <v>3.87</v>
      </c>
      <c r="AQ62">
        <v>99.735986356819623</v>
      </c>
      <c r="AR62">
        <v>0</v>
      </c>
      <c r="AT62" t="s">
        <v>99</v>
      </c>
    </row>
    <row r="63" spans="2:46" ht="12" customHeight="1" x14ac:dyDescent="0.2">
      <c r="B63">
        <v>1</v>
      </c>
      <c r="C63">
        <v>42</v>
      </c>
      <c r="D63" t="s">
        <v>1067</v>
      </c>
      <c r="H63" t="s">
        <v>78</v>
      </c>
      <c r="I63">
        <v>6.37</v>
      </c>
      <c r="J63">
        <v>239.67203034199719</v>
      </c>
      <c r="K63">
        <v>0</v>
      </c>
      <c r="L63">
        <v>10</v>
      </c>
      <c r="M63">
        <v>0</v>
      </c>
      <c r="N63">
        <v>2004</v>
      </c>
      <c r="O63">
        <v>0</v>
      </c>
      <c r="P63" s="5">
        <v>-0.13730822562472278</v>
      </c>
      <c r="Q63" s="3">
        <v>1</v>
      </c>
      <c r="R63" s="3">
        <v>0</v>
      </c>
      <c r="T63" t="s">
        <v>56</v>
      </c>
      <c r="U63" t="s">
        <v>57</v>
      </c>
      <c r="V63" t="s">
        <v>56</v>
      </c>
      <c r="W63" t="s">
        <v>57</v>
      </c>
      <c r="X63" t="s">
        <v>56</v>
      </c>
      <c r="Y63" t="s">
        <v>56</v>
      </c>
      <c r="Z63" t="s">
        <v>57</v>
      </c>
      <c r="AA63" t="s">
        <v>57</v>
      </c>
      <c r="AB63" t="s">
        <v>56</v>
      </c>
      <c r="AC63" t="s">
        <v>56</v>
      </c>
      <c r="AD63" t="s">
        <v>56</v>
      </c>
      <c r="AE63" t="s">
        <v>56</v>
      </c>
      <c r="AF63" t="s">
        <v>57</v>
      </c>
      <c r="AG63" t="s">
        <v>57</v>
      </c>
      <c r="AH63" t="s">
        <v>57</v>
      </c>
      <c r="AI63" t="s">
        <v>56</v>
      </c>
      <c r="AK63">
        <v>5.9400000000000013</v>
      </c>
      <c r="AL63">
        <v>176.08889457256669</v>
      </c>
      <c r="AM63">
        <v>0</v>
      </c>
      <c r="AP63">
        <v>4.8600000000000003</v>
      </c>
      <c r="AQ63">
        <v>215.21976003313708</v>
      </c>
      <c r="AR63">
        <v>0</v>
      </c>
      <c r="AT63" t="s">
        <v>100</v>
      </c>
    </row>
    <row r="64" spans="2:46" ht="12" customHeight="1" x14ac:dyDescent="0.2">
      <c r="B64">
        <v>1</v>
      </c>
      <c r="C64">
        <v>43</v>
      </c>
      <c r="D64" t="s">
        <v>1050</v>
      </c>
      <c r="H64" t="s">
        <v>78</v>
      </c>
      <c r="I64">
        <v>3.15</v>
      </c>
      <c r="J64">
        <v>316.16397694848939</v>
      </c>
      <c r="K64">
        <v>0</v>
      </c>
      <c r="L64">
        <v>25</v>
      </c>
      <c r="M64">
        <v>0</v>
      </c>
      <c r="N64">
        <v>2000</v>
      </c>
      <c r="O64">
        <v>2.5</v>
      </c>
      <c r="P64" s="5">
        <v>-0.13730822562472278</v>
      </c>
      <c r="Q64" s="3">
        <v>1</v>
      </c>
      <c r="R64" s="3">
        <v>0</v>
      </c>
      <c r="T64" t="s">
        <v>56</v>
      </c>
      <c r="U64" t="s">
        <v>57</v>
      </c>
      <c r="V64" t="s">
        <v>56</v>
      </c>
      <c r="W64" t="s">
        <v>57</v>
      </c>
      <c r="X64" t="s">
        <v>56</v>
      </c>
      <c r="Y64" t="s">
        <v>56</v>
      </c>
      <c r="Z64" t="s">
        <v>57</v>
      </c>
      <c r="AA64" t="s">
        <v>57</v>
      </c>
      <c r="AB64" t="s">
        <v>56</v>
      </c>
      <c r="AC64" t="s">
        <v>56</v>
      </c>
      <c r="AD64" t="s">
        <v>56</v>
      </c>
      <c r="AE64" t="s">
        <v>56</v>
      </c>
      <c r="AF64" t="s">
        <v>57</v>
      </c>
      <c r="AG64" t="s">
        <v>57</v>
      </c>
      <c r="AH64" t="s">
        <v>57</v>
      </c>
      <c r="AI64" t="s">
        <v>56</v>
      </c>
      <c r="AK64">
        <v>6.38</v>
      </c>
      <c r="AL64">
        <v>176.08889457256669</v>
      </c>
      <c r="AM64">
        <v>0</v>
      </c>
      <c r="AP64">
        <v>5.22</v>
      </c>
      <c r="AQ64">
        <v>215.21976003313708</v>
      </c>
      <c r="AR64">
        <v>0</v>
      </c>
      <c r="AT64" t="s">
        <v>101</v>
      </c>
    </row>
    <row r="65" spans="2:46" ht="12" customHeight="1" x14ac:dyDescent="0.2">
      <c r="B65">
        <v>1</v>
      </c>
      <c r="C65">
        <v>44</v>
      </c>
      <c r="D65" t="s">
        <v>1051</v>
      </c>
      <c r="H65" t="s">
        <v>78</v>
      </c>
      <c r="I65">
        <v>3.15</v>
      </c>
      <c r="J65">
        <v>474.24596542273417</v>
      </c>
      <c r="K65">
        <v>0</v>
      </c>
      <c r="L65">
        <v>40</v>
      </c>
      <c r="M65">
        <v>0</v>
      </c>
      <c r="N65">
        <v>2000</v>
      </c>
      <c r="O65">
        <v>2.5</v>
      </c>
      <c r="P65" s="5">
        <v>-0.13730822562472278</v>
      </c>
      <c r="Q65" s="3">
        <v>1</v>
      </c>
      <c r="R65" s="3">
        <v>0</v>
      </c>
      <c r="T65" t="s">
        <v>56</v>
      </c>
      <c r="U65" t="s">
        <v>57</v>
      </c>
      <c r="V65" t="s">
        <v>56</v>
      </c>
      <c r="W65" t="s">
        <v>57</v>
      </c>
      <c r="X65" t="s">
        <v>56</v>
      </c>
      <c r="Y65" t="s">
        <v>56</v>
      </c>
      <c r="Z65" t="s">
        <v>57</v>
      </c>
      <c r="AA65" t="s">
        <v>57</v>
      </c>
      <c r="AB65" t="s">
        <v>56</v>
      </c>
      <c r="AC65" t="s">
        <v>56</v>
      </c>
      <c r="AD65" t="s">
        <v>56</v>
      </c>
      <c r="AE65" t="s">
        <v>56</v>
      </c>
      <c r="AF65" t="s">
        <v>57</v>
      </c>
      <c r="AG65" t="s">
        <v>57</v>
      </c>
      <c r="AH65" t="s">
        <v>57</v>
      </c>
      <c r="AI65" t="s">
        <v>56</v>
      </c>
      <c r="AK65">
        <v>6.0500000000000007</v>
      </c>
      <c r="AL65">
        <v>202.71697131280851</v>
      </c>
      <c r="AM65">
        <v>0</v>
      </c>
      <c r="AP65">
        <v>4.95</v>
      </c>
      <c r="AQ65">
        <v>247.76518716009929</v>
      </c>
      <c r="AR65">
        <v>0</v>
      </c>
      <c r="AT65" t="s">
        <v>102</v>
      </c>
    </row>
    <row r="66" spans="2:46" ht="12" customHeight="1" x14ac:dyDescent="0.2">
      <c r="B66">
        <v>1</v>
      </c>
      <c r="C66">
        <v>45</v>
      </c>
      <c r="D66" t="s">
        <v>1052</v>
      </c>
      <c r="H66" t="s">
        <v>78</v>
      </c>
      <c r="I66">
        <v>3.15</v>
      </c>
      <c r="J66">
        <v>632.3279538969789</v>
      </c>
      <c r="K66">
        <v>0</v>
      </c>
      <c r="L66">
        <v>50</v>
      </c>
      <c r="M66">
        <v>0</v>
      </c>
      <c r="N66">
        <v>2000</v>
      </c>
      <c r="O66">
        <v>2.5</v>
      </c>
      <c r="P66" s="5">
        <v>-0.13730822562472278</v>
      </c>
      <c r="Q66" s="3">
        <v>1</v>
      </c>
      <c r="R66" s="3">
        <v>0</v>
      </c>
      <c r="T66" t="s">
        <v>56</v>
      </c>
      <c r="U66" t="s">
        <v>57</v>
      </c>
      <c r="V66" t="s">
        <v>56</v>
      </c>
      <c r="W66" t="s">
        <v>57</v>
      </c>
      <c r="X66" t="s">
        <v>56</v>
      </c>
      <c r="Y66" t="s">
        <v>56</v>
      </c>
      <c r="Z66" t="s">
        <v>57</v>
      </c>
      <c r="AA66" t="s">
        <v>57</v>
      </c>
      <c r="AB66" t="s">
        <v>56</v>
      </c>
      <c r="AC66" t="s">
        <v>56</v>
      </c>
      <c r="AD66" t="s">
        <v>56</v>
      </c>
      <c r="AE66" t="s">
        <v>56</v>
      </c>
      <c r="AF66" t="s">
        <v>57</v>
      </c>
      <c r="AG66" t="s">
        <v>57</v>
      </c>
      <c r="AH66" t="s">
        <v>57</v>
      </c>
      <c r="AI66" t="s">
        <v>56</v>
      </c>
      <c r="AK66">
        <v>6.4900000000000011</v>
      </c>
      <c r="AL66">
        <v>290.33193349037828</v>
      </c>
      <c r="AM66">
        <v>0</v>
      </c>
      <c r="AP66">
        <v>5.3100000000000005</v>
      </c>
      <c r="AQ66">
        <v>354.85014093268455</v>
      </c>
      <c r="AR66">
        <v>0</v>
      </c>
      <c r="AT66" t="s">
        <v>103</v>
      </c>
    </row>
    <row r="67" spans="2:46" ht="12" customHeight="1" x14ac:dyDescent="0.2">
      <c r="B67">
        <v>1</v>
      </c>
      <c r="C67">
        <v>46</v>
      </c>
      <c r="D67" t="s">
        <v>1053</v>
      </c>
      <c r="H67" t="s">
        <v>78</v>
      </c>
      <c r="I67">
        <v>2.1</v>
      </c>
      <c r="J67">
        <v>349.73086561236988</v>
      </c>
      <c r="K67">
        <v>0</v>
      </c>
      <c r="L67">
        <v>20</v>
      </c>
      <c r="M67">
        <v>0</v>
      </c>
      <c r="N67">
        <v>2006</v>
      </c>
      <c r="O67">
        <v>2.5</v>
      </c>
      <c r="P67" s="5">
        <v>-0.13730822562472278</v>
      </c>
      <c r="Q67" s="3">
        <v>1</v>
      </c>
      <c r="R67" s="3">
        <v>0</v>
      </c>
      <c r="T67" t="s">
        <v>56</v>
      </c>
      <c r="U67" t="s">
        <v>57</v>
      </c>
      <c r="V67" t="s">
        <v>56</v>
      </c>
      <c r="W67" t="s">
        <v>57</v>
      </c>
      <c r="X67" t="s">
        <v>56</v>
      </c>
      <c r="Y67" t="s">
        <v>56</v>
      </c>
      <c r="Z67" t="s">
        <v>57</v>
      </c>
      <c r="AA67" t="s">
        <v>57</v>
      </c>
      <c r="AB67" t="s">
        <v>56</v>
      </c>
      <c r="AC67" t="s">
        <v>56</v>
      </c>
      <c r="AD67" t="s">
        <v>56</v>
      </c>
      <c r="AE67" t="s">
        <v>56</v>
      </c>
      <c r="AF67" t="s">
        <v>57</v>
      </c>
      <c r="AG67" t="s">
        <v>57</v>
      </c>
      <c r="AH67" t="s">
        <v>57</v>
      </c>
      <c r="AI67" t="s">
        <v>56</v>
      </c>
      <c r="AK67">
        <v>4.7300000000000004</v>
      </c>
      <c r="AL67">
        <v>140.0121454406262</v>
      </c>
      <c r="AM67">
        <v>0</v>
      </c>
      <c r="AP67">
        <v>3.87</v>
      </c>
      <c r="AQ67">
        <v>171.12595553854314</v>
      </c>
      <c r="AR67">
        <v>0</v>
      </c>
      <c r="AT67" t="s">
        <v>104</v>
      </c>
    </row>
    <row r="68" spans="2:46" ht="12" customHeight="1" x14ac:dyDescent="0.2">
      <c r="B68">
        <v>1</v>
      </c>
      <c r="C68">
        <v>47</v>
      </c>
      <c r="D68" t="s">
        <v>1054</v>
      </c>
      <c r="H68" t="s">
        <v>78</v>
      </c>
      <c r="I68">
        <v>2.1</v>
      </c>
      <c r="J68">
        <v>524.59629841855474</v>
      </c>
      <c r="K68">
        <v>0</v>
      </c>
      <c r="L68">
        <v>30</v>
      </c>
      <c r="M68">
        <v>0</v>
      </c>
      <c r="N68">
        <v>2006</v>
      </c>
      <c r="O68">
        <v>2.5</v>
      </c>
      <c r="P68" s="5">
        <v>-0.13730822562472278</v>
      </c>
      <c r="Q68" s="3">
        <v>1</v>
      </c>
      <c r="R68" s="3">
        <v>0</v>
      </c>
      <c r="T68" t="s">
        <v>56</v>
      </c>
      <c r="U68" t="s">
        <v>57</v>
      </c>
      <c r="V68" t="s">
        <v>56</v>
      </c>
      <c r="W68" t="s">
        <v>57</v>
      </c>
      <c r="X68" t="s">
        <v>56</v>
      </c>
      <c r="Y68" t="s">
        <v>56</v>
      </c>
      <c r="Z68" t="s">
        <v>57</v>
      </c>
      <c r="AA68" t="s">
        <v>57</v>
      </c>
      <c r="AB68" t="s">
        <v>56</v>
      </c>
      <c r="AC68" t="s">
        <v>56</v>
      </c>
      <c r="AD68" t="s">
        <v>56</v>
      </c>
      <c r="AE68" t="s">
        <v>56</v>
      </c>
      <c r="AF68" t="s">
        <v>57</v>
      </c>
      <c r="AG68" t="s">
        <v>57</v>
      </c>
      <c r="AH68" t="s">
        <v>57</v>
      </c>
      <c r="AI68" t="s">
        <v>56</v>
      </c>
      <c r="AK68">
        <v>6.0500000000000007</v>
      </c>
      <c r="AL68">
        <v>202.71697131280851</v>
      </c>
      <c r="AM68">
        <v>0</v>
      </c>
      <c r="AP68">
        <v>4.95</v>
      </c>
      <c r="AQ68">
        <v>247.76518716009929</v>
      </c>
      <c r="AR68">
        <v>0</v>
      </c>
      <c r="AT68" t="s">
        <v>105</v>
      </c>
    </row>
    <row r="69" spans="2:46" ht="12" customHeight="1" x14ac:dyDescent="0.2">
      <c r="B69">
        <v>1</v>
      </c>
      <c r="C69">
        <v>48</v>
      </c>
      <c r="D69" t="s">
        <v>1055</v>
      </c>
      <c r="H69" t="s">
        <v>78</v>
      </c>
      <c r="I69">
        <v>2.1</v>
      </c>
      <c r="J69">
        <v>699.46173122473954</v>
      </c>
      <c r="K69">
        <v>0</v>
      </c>
      <c r="L69">
        <v>40</v>
      </c>
      <c r="M69">
        <v>0</v>
      </c>
      <c r="N69">
        <v>2006</v>
      </c>
      <c r="O69">
        <v>2.5</v>
      </c>
      <c r="P69" s="5">
        <v>-0.13730822562472278</v>
      </c>
      <c r="Q69" s="3">
        <v>1</v>
      </c>
      <c r="R69" s="3">
        <v>0</v>
      </c>
      <c r="T69" t="s">
        <v>56</v>
      </c>
      <c r="U69" t="s">
        <v>57</v>
      </c>
      <c r="V69" t="s">
        <v>56</v>
      </c>
      <c r="W69" t="s">
        <v>57</v>
      </c>
      <c r="X69" t="s">
        <v>56</v>
      </c>
      <c r="Y69" t="s">
        <v>56</v>
      </c>
      <c r="Z69" t="s">
        <v>57</v>
      </c>
      <c r="AA69" t="s">
        <v>57</v>
      </c>
      <c r="AB69" t="s">
        <v>56</v>
      </c>
      <c r="AC69" t="s">
        <v>56</v>
      </c>
      <c r="AD69" t="s">
        <v>56</v>
      </c>
      <c r="AE69" t="s">
        <v>56</v>
      </c>
      <c r="AF69" t="s">
        <v>57</v>
      </c>
      <c r="AG69" t="s">
        <v>57</v>
      </c>
      <c r="AH69" t="s">
        <v>57</v>
      </c>
      <c r="AI69" t="s">
        <v>56</v>
      </c>
      <c r="AK69">
        <v>6.4900000000000011</v>
      </c>
      <c r="AL69">
        <v>290.33193349037828</v>
      </c>
      <c r="AM69">
        <v>0</v>
      </c>
      <c r="AP69">
        <v>5.3100000000000005</v>
      </c>
      <c r="AQ69">
        <v>354.85014093268455</v>
      </c>
      <c r="AR69">
        <v>0</v>
      </c>
      <c r="AT69" t="s">
        <v>106</v>
      </c>
    </row>
    <row r="70" spans="2:46" ht="12" customHeight="1" x14ac:dyDescent="0.2">
      <c r="B70">
        <v>1</v>
      </c>
      <c r="C70">
        <v>49</v>
      </c>
      <c r="D70" t="s">
        <v>1056</v>
      </c>
      <c r="H70" t="s">
        <v>78</v>
      </c>
      <c r="I70">
        <v>6.37</v>
      </c>
      <c r="J70">
        <v>180.20453409172717</v>
      </c>
      <c r="K70">
        <v>0</v>
      </c>
      <c r="L70">
        <v>10</v>
      </c>
      <c r="M70">
        <v>0</v>
      </c>
      <c r="N70">
        <v>2016</v>
      </c>
      <c r="O70">
        <v>0</v>
      </c>
      <c r="P70" s="5">
        <v>-0.13730822562472278</v>
      </c>
      <c r="Q70" s="3">
        <v>1</v>
      </c>
      <c r="R70" s="3">
        <v>0</v>
      </c>
      <c r="T70" t="s">
        <v>56</v>
      </c>
      <c r="U70" t="s">
        <v>57</v>
      </c>
      <c r="V70" t="s">
        <v>56</v>
      </c>
      <c r="W70" t="s">
        <v>57</v>
      </c>
      <c r="X70" t="s">
        <v>56</v>
      </c>
      <c r="Y70" t="s">
        <v>56</v>
      </c>
      <c r="Z70" t="s">
        <v>57</v>
      </c>
      <c r="AA70" t="s">
        <v>57</v>
      </c>
      <c r="AB70" t="s">
        <v>56</v>
      </c>
      <c r="AC70" t="s">
        <v>56</v>
      </c>
      <c r="AD70" t="s">
        <v>56</v>
      </c>
      <c r="AE70" t="s">
        <v>56</v>
      </c>
      <c r="AF70" t="s">
        <v>57</v>
      </c>
      <c r="AG70" t="s">
        <v>57</v>
      </c>
      <c r="AH70" t="s">
        <v>57</v>
      </c>
      <c r="AI70" t="s">
        <v>56</v>
      </c>
      <c r="AK70">
        <v>7.7000000000000011</v>
      </c>
      <c r="AL70">
        <v>1035.0591119997212</v>
      </c>
      <c r="AM70">
        <v>0</v>
      </c>
      <c r="AP70">
        <v>6.3</v>
      </c>
      <c r="AQ70">
        <v>1265.0722479996593</v>
      </c>
      <c r="AR70">
        <v>0</v>
      </c>
      <c r="AT70" t="s">
        <v>107</v>
      </c>
    </row>
    <row r="71" spans="2:46" ht="12" customHeight="1" x14ac:dyDescent="0.2">
      <c r="B71">
        <v>1</v>
      </c>
      <c r="C71">
        <v>50</v>
      </c>
      <c r="D71" t="s">
        <v>1057</v>
      </c>
      <c r="H71" t="s">
        <v>78</v>
      </c>
      <c r="I71">
        <v>6.37</v>
      </c>
      <c r="J71">
        <v>212.64135022823808</v>
      </c>
      <c r="K71">
        <v>0</v>
      </c>
      <c r="L71">
        <v>10</v>
      </c>
      <c r="M71">
        <v>0</v>
      </c>
      <c r="N71">
        <v>2010</v>
      </c>
      <c r="O71">
        <v>0</v>
      </c>
      <c r="P71" s="5">
        <v>-0.13730822562472278</v>
      </c>
      <c r="Q71" s="3">
        <v>1</v>
      </c>
      <c r="R71" s="3">
        <v>0</v>
      </c>
      <c r="T71" t="s">
        <v>56</v>
      </c>
      <c r="U71" t="s">
        <v>57</v>
      </c>
      <c r="V71" t="s">
        <v>56</v>
      </c>
      <c r="W71" t="s">
        <v>57</v>
      </c>
      <c r="X71" t="s">
        <v>56</v>
      </c>
      <c r="Y71" t="s">
        <v>56</v>
      </c>
      <c r="Z71" t="s">
        <v>57</v>
      </c>
      <c r="AA71" t="s">
        <v>57</v>
      </c>
      <c r="AB71" t="s">
        <v>56</v>
      </c>
      <c r="AC71" t="s">
        <v>56</v>
      </c>
      <c r="AD71" t="s">
        <v>56</v>
      </c>
      <c r="AE71" t="s">
        <v>56</v>
      </c>
      <c r="AF71" t="s">
        <v>57</v>
      </c>
      <c r="AG71" t="s">
        <v>57</v>
      </c>
      <c r="AH71" t="s">
        <v>57</v>
      </c>
      <c r="AI71" t="s">
        <v>56</v>
      </c>
      <c r="AK71">
        <v>8.25</v>
      </c>
      <c r="AL71">
        <v>1131.2637763515627</v>
      </c>
      <c r="AM71">
        <v>0</v>
      </c>
      <c r="AP71">
        <v>6.75</v>
      </c>
      <c r="AQ71">
        <v>1382.6557266519101</v>
      </c>
      <c r="AR71">
        <v>0</v>
      </c>
      <c r="AT71" t="s">
        <v>108</v>
      </c>
    </row>
    <row r="72" spans="2:46" ht="12" customHeight="1" x14ac:dyDescent="0.2">
      <c r="B72">
        <v>1</v>
      </c>
      <c r="C72">
        <v>51</v>
      </c>
      <c r="D72" t="s">
        <v>1058</v>
      </c>
      <c r="H72" t="s">
        <v>78</v>
      </c>
      <c r="I72">
        <v>6.37</v>
      </c>
      <c r="J72">
        <v>239.67203034199719</v>
      </c>
      <c r="K72">
        <v>0</v>
      </c>
      <c r="L72">
        <v>10</v>
      </c>
      <c r="M72">
        <v>0</v>
      </c>
      <c r="N72">
        <v>2004</v>
      </c>
      <c r="O72">
        <v>0</v>
      </c>
      <c r="P72" s="5">
        <v>-0.13730822562472278</v>
      </c>
      <c r="Q72" s="3">
        <v>1</v>
      </c>
      <c r="R72" s="3">
        <v>0</v>
      </c>
      <c r="T72" t="s">
        <v>56</v>
      </c>
      <c r="U72" t="s">
        <v>57</v>
      </c>
      <c r="V72" t="s">
        <v>56</v>
      </c>
      <c r="W72" t="s">
        <v>57</v>
      </c>
      <c r="X72" t="s">
        <v>56</v>
      </c>
      <c r="Y72" t="s">
        <v>56</v>
      </c>
      <c r="Z72" t="s">
        <v>57</v>
      </c>
      <c r="AA72" t="s">
        <v>57</v>
      </c>
      <c r="AB72" t="s">
        <v>56</v>
      </c>
      <c r="AC72" t="s">
        <v>56</v>
      </c>
      <c r="AD72" t="s">
        <v>56</v>
      </c>
      <c r="AE72" t="s">
        <v>56</v>
      </c>
      <c r="AF72" t="s">
        <v>57</v>
      </c>
      <c r="AG72" t="s">
        <v>57</v>
      </c>
      <c r="AH72" t="s">
        <v>57</v>
      </c>
      <c r="AI72" t="s">
        <v>56</v>
      </c>
      <c r="AK72">
        <v>5.9400000000000013</v>
      </c>
      <c r="AL72">
        <v>209.58873305222568</v>
      </c>
      <c r="AM72">
        <v>0</v>
      </c>
      <c r="AP72">
        <v>4.8600000000000003</v>
      </c>
      <c r="AQ72">
        <v>256.16400706383138</v>
      </c>
      <c r="AR72">
        <v>0</v>
      </c>
      <c r="AT72" t="s">
        <v>109</v>
      </c>
    </row>
    <row r="73" spans="2:46" ht="12" customHeight="1" x14ac:dyDescent="0.2">
      <c r="B73">
        <v>1</v>
      </c>
      <c r="C73">
        <v>52</v>
      </c>
      <c r="D73" t="s">
        <v>1068</v>
      </c>
      <c r="H73" t="s">
        <v>78</v>
      </c>
      <c r="I73" s="2">
        <v>14.428424625000002</v>
      </c>
      <c r="J73" s="5">
        <v>554.67684494334117</v>
      </c>
      <c r="K73" s="5">
        <v>0</v>
      </c>
      <c r="L73">
        <v>-100</v>
      </c>
      <c r="M73">
        <v>0</v>
      </c>
      <c r="N73">
        <v>2009</v>
      </c>
      <c r="O73">
        <v>3.75</v>
      </c>
      <c r="P73" s="5">
        <v>-0.13730822562472278</v>
      </c>
      <c r="Q73" s="3">
        <v>1</v>
      </c>
      <c r="R73" s="3">
        <v>0</v>
      </c>
      <c r="T73" t="s">
        <v>56</v>
      </c>
      <c r="U73" t="s">
        <v>57</v>
      </c>
      <c r="V73" t="s">
        <v>56</v>
      </c>
      <c r="W73" t="s">
        <v>57</v>
      </c>
      <c r="X73" t="s">
        <v>56</v>
      </c>
      <c r="Y73" t="s">
        <v>56</v>
      </c>
      <c r="Z73" t="s">
        <v>57</v>
      </c>
      <c r="AA73" t="s">
        <v>57</v>
      </c>
      <c r="AB73" t="s">
        <v>56</v>
      </c>
      <c r="AC73" t="s">
        <v>56</v>
      </c>
      <c r="AD73" t="s">
        <v>56</v>
      </c>
      <c r="AE73" t="s">
        <v>56</v>
      </c>
      <c r="AF73" t="s">
        <v>57</v>
      </c>
      <c r="AG73" t="s">
        <v>57</v>
      </c>
      <c r="AH73" t="s">
        <v>57</v>
      </c>
      <c r="AI73" t="s">
        <v>56</v>
      </c>
      <c r="AK73">
        <v>7.7000000000000011</v>
      </c>
      <c r="AL73">
        <v>384.81865740736527</v>
      </c>
      <c r="AM73">
        <v>0</v>
      </c>
      <c r="AP73">
        <v>6.3</v>
      </c>
      <c r="AQ73">
        <v>470.33391460900202</v>
      </c>
      <c r="AR73">
        <v>0</v>
      </c>
      <c r="AT73" t="s">
        <v>110</v>
      </c>
    </row>
    <row r="74" spans="2:46" ht="12" customHeight="1" x14ac:dyDescent="0.2">
      <c r="B74">
        <v>1</v>
      </c>
      <c r="C74">
        <v>53</v>
      </c>
      <c r="D74" t="s">
        <v>1069</v>
      </c>
      <c r="H74" t="s">
        <v>78</v>
      </c>
      <c r="I74" s="2">
        <v>14.428424625000002</v>
      </c>
      <c r="J74" s="5">
        <v>256.11946454341069</v>
      </c>
      <c r="K74" s="5">
        <v>0</v>
      </c>
      <c r="L74">
        <v>-100</v>
      </c>
      <c r="M74">
        <v>0</v>
      </c>
      <c r="N74">
        <v>2009</v>
      </c>
      <c r="O74">
        <v>3.75</v>
      </c>
      <c r="P74" s="5">
        <v>-0.13730822562472278</v>
      </c>
      <c r="Q74" s="3">
        <v>1</v>
      </c>
      <c r="R74" s="3">
        <v>0</v>
      </c>
      <c r="T74" t="s">
        <v>56</v>
      </c>
      <c r="U74" t="s">
        <v>57</v>
      </c>
      <c r="V74" t="s">
        <v>56</v>
      </c>
      <c r="W74" t="s">
        <v>57</v>
      </c>
      <c r="X74" t="s">
        <v>56</v>
      </c>
      <c r="Y74" t="s">
        <v>56</v>
      </c>
      <c r="Z74" t="s">
        <v>57</v>
      </c>
      <c r="AA74" t="s">
        <v>57</v>
      </c>
      <c r="AB74" t="s">
        <v>56</v>
      </c>
      <c r="AC74" t="s">
        <v>56</v>
      </c>
      <c r="AD74" t="s">
        <v>56</v>
      </c>
      <c r="AE74" t="s">
        <v>56</v>
      </c>
      <c r="AF74" t="s">
        <v>57</v>
      </c>
      <c r="AG74" t="s">
        <v>57</v>
      </c>
      <c r="AH74" t="s">
        <v>57</v>
      </c>
      <c r="AI74" t="s">
        <v>56</v>
      </c>
      <c r="AK74">
        <v>8.25</v>
      </c>
      <c r="AL74">
        <v>420.03643632187863</v>
      </c>
      <c r="AM74">
        <v>0</v>
      </c>
      <c r="AP74">
        <v>6.75</v>
      </c>
      <c r="AQ74">
        <v>513.3778666156295</v>
      </c>
      <c r="AR74">
        <v>0</v>
      </c>
      <c r="AT74" t="s">
        <v>111</v>
      </c>
    </row>
    <row r="75" spans="2:46" ht="12" customHeight="1" x14ac:dyDescent="0.2">
      <c r="B75">
        <v>1</v>
      </c>
      <c r="C75">
        <v>54</v>
      </c>
      <c r="D75" t="s">
        <v>1070</v>
      </c>
      <c r="H75" t="s">
        <v>78</v>
      </c>
      <c r="I75" s="2">
        <v>14.428424625000002</v>
      </c>
      <c r="J75" s="5">
        <v>640.23149882302459</v>
      </c>
      <c r="K75" s="5">
        <v>0</v>
      </c>
      <c r="L75">
        <v>-100</v>
      </c>
      <c r="M75">
        <v>0</v>
      </c>
      <c r="N75">
        <v>2009</v>
      </c>
      <c r="O75">
        <v>3.75</v>
      </c>
      <c r="P75" s="5">
        <v>-0.13730822562472278</v>
      </c>
      <c r="Q75" s="3">
        <v>1</v>
      </c>
      <c r="R75" s="3">
        <v>0</v>
      </c>
      <c r="T75" t="s">
        <v>56</v>
      </c>
      <c r="U75" t="s">
        <v>57</v>
      </c>
      <c r="V75" t="s">
        <v>56</v>
      </c>
      <c r="W75" t="s">
        <v>57</v>
      </c>
      <c r="X75" t="s">
        <v>56</v>
      </c>
      <c r="Y75" t="s">
        <v>56</v>
      </c>
      <c r="Z75" t="s">
        <v>57</v>
      </c>
      <c r="AA75" t="s">
        <v>57</v>
      </c>
      <c r="AB75" t="s">
        <v>56</v>
      </c>
      <c r="AC75" t="s">
        <v>56</v>
      </c>
      <c r="AD75" t="s">
        <v>56</v>
      </c>
      <c r="AE75" t="s">
        <v>56</v>
      </c>
      <c r="AF75" t="s">
        <v>57</v>
      </c>
      <c r="AG75" t="s">
        <v>57</v>
      </c>
      <c r="AH75" t="s">
        <v>57</v>
      </c>
      <c r="AI75" t="s">
        <v>56</v>
      </c>
      <c r="AK75">
        <v>1.6500000000000001</v>
      </c>
      <c r="AL75">
        <v>237.93475022732181</v>
      </c>
      <c r="AM75">
        <v>0</v>
      </c>
      <c r="AP75">
        <v>1.35</v>
      </c>
      <c r="AQ75">
        <v>290.80913916672665</v>
      </c>
      <c r="AR75">
        <v>0</v>
      </c>
      <c r="AT75" t="s">
        <v>112</v>
      </c>
    </row>
    <row r="76" spans="2:46" ht="12" customHeight="1" x14ac:dyDescent="0.2">
      <c r="B76">
        <v>1</v>
      </c>
      <c r="C76">
        <v>55</v>
      </c>
      <c r="D76" t="s">
        <v>1071</v>
      </c>
      <c r="H76" t="s">
        <v>78</v>
      </c>
      <c r="I76" s="2">
        <v>15.711998255625003</v>
      </c>
      <c r="J76" s="5">
        <v>1171.98569745844</v>
      </c>
      <c r="K76" s="5">
        <v>0</v>
      </c>
      <c r="L76">
        <v>-100</v>
      </c>
      <c r="M76">
        <v>0</v>
      </c>
      <c r="N76">
        <v>2016</v>
      </c>
      <c r="O76">
        <v>3.75</v>
      </c>
      <c r="P76" s="5">
        <v>-0.13730822562472278</v>
      </c>
      <c r="Q76" s="3">
        <v>1</v>
      </c>
      <c r="R76" s="3">
        <v>0</v>
      </c>
      <c r="T76" t="s">
        <v>56</v>
      </c>
      <c r="U76" t="s">
        <v>57</v>
      </c>
      <c r="V76" t="s">
        <v>56</v>
      </c>
      <c r="W76" t="s">
        <v>57</v>
      </c>
      <c r="X76" t="s">
        <v>56</v>
      </c>
      <c r="Y76" t="s">
        <v>56</v>
      </c>
      <c r="Z76" t="s">
        <v>57</v>
      </c>
      <c r="AA76" t="s">
        <v>57</v>
      </c>
      <c r="AB76" t="s">
        <v>56</v>
      </c>
      <c r="AC76" t="s">
        <v>56</v>
      </c>
      <c r="AD76" t="s">
        <v>56</v>
      </c>
      <c r="AE76" t="s">
        <v>56</v>
      </c>
      <c r="AF76" t="s">
        <v>57</v>
      </c>
      <c r="AG76" t="s">
        <v>57</v>
      </c>
      <c r="AH76" t="s">
        <v>57</v>
      </c>
      <c r="AI76" t="s">
        <v>56</v>
      </c>
      <c r="AK76">
        <v>1.6500000000000001</v>
      </c>
      <c r="AL76">
        <v>358.19058066712341</v>
      </c>
      <c r="AM76">
        <v>0</v>
      </c>
      <c r="AP76">
        <v>1.35</v>
      </c>
      <c r="AQ76">
        <v>437.78848748203978</v>
      </c>
      <c r="AR76">
        <v>0</v>
      </c>
      <c r="AT76" t="s">
        <v>113</v>
      </c>
    </row>
    <row r="77" spans="2:46" ht="12" customHeight="1" x14ac:dyDescent="0.2">
      <c r="B77">
        <v>1</v>
      </c>
      <c r="C77">
        <v>56</v>
      </c>
      <c r="D77" t="s">
        <v>1072</v>
      </c>
      <c r="H77" t="s">
        <v>78</v>
      </c>
      <c r="I77" s="2">
        <v>15.711998255625003</v>
      </c>
      <c r="J77" s="5">
        <v>875.0267576100814</v>
      </c>
      <c r="K77" s="5">
        <v>0</v>
      </c>
      <c r="L77">
        <v>-100</v>
      </c>
      <c r="M77">
        <v>0</v>
      </c>
      <c r="N77">
        <v>2016</v>
      </c>
      <c r="O77">
        <v>3.75</v>
      </c>
      <c r="P77" s="5">
        <v>-0.13730822562472278</v>
      </c>
      <c r="Q77" s="3">
        <v>1</v>
      </c>
      <c r="R77" s="3">
        <v>0</v>
      </c>
      <c r="T77" t="s">
        <v>56</v>
      </c>
      <c r="U77" t="s">
        <v>57</v>
      </c>
      <c r="V77" t="s">
        <v>56</v>
      </c>
      <c r="W77" t="s">
        <v>57</v>
      </c>
      <c r="X77" t="s">
        <v>56</v>
      </c>
      <c r="Y77" t="s">
        <v>56</v>
      </c>
      <c r="Z77" t="s">
        <v>57</v>
      </c>
      <c r="AA77" t="s">
        <v>57</v>
      </c>
      <c r="AB77" t="s">
        <v>56</v>
      </c>
      <c r="AC77" t="s">
        <v>56</v>
      </c>
      <c r="AD77" t="s">
        <v>56</v>
      </c>
      <c r="AE77" t="s">
        <v>56</v>
      </c>
      <c r="AF77" t="s">
        <v>57</v>
      </c>
      <c r="AG77" t="s">
        <v>57</v>
      </c>
      <c r="AH77" t="s">
        <v>57</v>
      </c>
      <c r="AI77" t="s">
        <v>56</v>
      </c>
      <c r="AK77">
        <v>1.6500000000000001</v>
      </c>
      <c r="AL77">
        <v>430.34407893100445</v>
      </c>
      <c r="AM77">
        <v>0</v>
      </c>
      <c r="AP77">
        <v>1.35</v>
      </c>
      <c r="AQ77">
        <v>525.97609647122772</v>
      </c>
      <c r="AR77">
        <v>0</v>
      </c>
      <c r="AT77" t="s">
        <v>114</v>
      </c>
    </row>
    <row r="78" spans="2:46" ht="12" customHeight="1" x14ac:dyDescent="0.2">
      <c r="B78">
        <v>1</v>
      </c>
      <c r="C78">
        <v>57</v>
      </c>
      <c r="D78" t="s">
        <v>1073</v>
      </c>
      <c r="H78" t="s">
        <v>78</v>
      </c>
      <c r="I78" s="2">
        <v>15.711998255625003</v>
      </c>
      <c r="J78" s="5">
        <v>1644.9188096772777</v>
      </c>
      <c r="K78" s="5">
        <v>0</v>
      </c>
      <c r="L78">
        <v>-100</v>
      </c>
      <c r="M78">
        <v>0</v>
      </c>
      <c r="N78">
        <v>2016</v>
      </c>
      <c r="O78">
        <v>3.75</v>
      </c>
      <c r="P78" s="5">
        <v>-0.13730822562472278</v>
      </c>
      <c r="Q78" s="3">
        <v>1</v>
      </c>
      <c r="R78" s="3">
        <v>0</v>
      </c>
      <c r="T78" t="s">
        <v>56</v>
      </c>
      <c r="U78" t="s">
        <v>57</v>
      </c>
      <c r="V78" t="s">
        <v>56</v>
      </c>
      <c r="W78" t="s">
        <v>57</v>
      </c>
      <c r="X78" t="s">
        <v>56</v>
      </c>
      <c r="Y78" t="s">
        <v>56</v>
      </c>
      <c r="Z78" t="s">
        <v>57</v>
      </c>
      <c r="AA78" t="s">
        <v>57</v>
      </c>
      <c r="AB78" t="s">
        <v>56</v>
      </c>
      <c r="AC78" t="s">
        <v>56</v>
      </c>
      <c r="AD78" t="s">
        <v>56</v>
      </c>
      <c r="AE78" t="s">
        <v>56</v>
      </c>
      <c r="AF78" t="s">
        <v>57</v>
      </c>
      <c r="AG78" t="s">
        <v>57</v>
      </c>
      <c r="AH78" t="s">
        <v>57</v>
      </c>
      <c r="AI78" t="s">
        <v>56</v>
      </c>
      <c r="AK78">
        <v>23.759999999999998</v>
      </c>
      <c r="AL78">
        <v>1245.5068152693739</v>
      </c>
      <c r="AM78">
        <v>0</v>
      </c>
      <c r="AP78">
        <v>19.439999999999998</v>
      </c>
      <c r="AQ78">
        <v>1522.286107551457</v>
      </c>
      <c r="AR78">
        <v>0</v>
      </c>
      <c r="AT78" t="s">
        <v>115</v>
      </c>
    </row>
    <row r="79" spans="2:46" ht="12" customHeight="1" x14ac:dyDescent="0.2">
      <c r="B79">
        <v>1</v>
      </c>
      <c r="C79">
        <v>58</v>
      </c>
      <c r="D79" t="s">
        <v>1074</v>
      </c>
      <c r="H79" t="s">
        <v>78</v>
      </c>
      <c r="I79" s="2">
        <v>15.93957586033482</v>
      </c>
      <c r="J79" s="5">
        <v>1598.9837578610295</v>
      </c>
      <c r="K79" s="5">
        <v>0</v>
      </c>
      <c r="L79">
        <v>-80</v>
      </c>
      <c r="M79">
        <v>0</v>
      </c>
      <c r="N79">
        <v>2016</v>
      </c>
      <c r="O79">
        <v>3.75</v>
      </c>
      <c r="P79" s="5">
        <v>-0.13730822562472278</v>
      </c>
      <c r="Q79" s="3">
        <v>1</v>
      </c>
      <c r="R79" s="3">
        <v>0</v>
      </c>
      <c r="T79" t="s">
        <v>56</v>
      </c>
      <c r="U79" t="s">
        <v>57</v>
      </c>
      <c r="V79" t="s">
        <v>56</v>
      </c>
      <c r="W79" t="s">
        <v>57</v>
      </c>
      <c r="X79" t="s">
        <v>56</v>
      </c>
      <c r="Y79" t="s">
        <v>56</v>
      </c>
      <c r="Z79" t="s">
        <v>57</v>
      </c>
      <c r="AA79" t="s">
        <v>57</v>
      </c>
      <c r="AB79" t="s">
        <v>56</v>
      </c>
      <c r="AC79" t="s">
        <v>56</v>
      </c>
      <c r="AD79" t="s">
        <v>56</v>
      </c>
      <c r="AE79" t="s">
        <v>56</v>
      </c>
      <c r="AF79" t="s">
        <v>57</v>
      </c>
      <c r="AG79" t="s">
        <v>57</v>
      </c>
      <c r="AH79" t="s">
        <v>57</v>
      </c>
      <c r="AI79" t="s">
        <v>56</v>
      </c>
      <c r="AK79">
        <v>22.220000000000002</v>
      </c>
      <c r="AL79">
        <v>1887.1575676874579</v>
      </c>
      <c r="AM79">
        <v>0</v>
      </c>
      <c r="AP79">
        <v>18.18</v>
      </c>
      <c r="AQ79">
        <v>2306.5259160624487</v>
      </c>
      <c r="AR79">
        <v>0</v>
      </c>
      <c r="AT79" t="s">
        <v>116</v>
      </c>
    </row>
    <row r="80" spans="2:46" ht="12" customHeight="1" x14ac:dyDescent="0.2">
      <c r="B80">
        <v>1</v>
      </c>
      <c r="C80">
        <v>59</v>
      </c>
      <c r="D80" t="s">
        <v>1075</v>
      </c>
      <c r="H80" t="s">
        <v>78</v>
      </c>
      <c r="I80" s="2">
        <v>15.93957586033482</v>
      </c>
      <c r="J80" s="5">
        <v>1302.0248180126709</v>
      </c>
      <c r="K80" s="5">
        <v>0</v>
      </c>
      <c r="L80">
        <v>-80</v>
      </c>
      <c r="M80">
        <v>0</v>
      </c>
      <c r="N80">
        <v>2016</v>
      </c>
      <c r="O80">
        <v>3.75</v>
      </c>
      <c r="P80" s="5">
        <v>-0.13730822562472278</v>
      </c>
      <c r="Q80" s="3">
        <v>1</v>
      </c>
      <c r="R80" s="3">
        <v>0</v>
      </c>
      <c r="T80" t="s">
        <v>56</v>
      </c>
      <c r="U80" t="s">
        <v>57</v>
      </c>
      <c r="V80" t="s">
        <v>56</v>
      </c>
      <c r="W80" t="s">
        <v>57</v>
      </c>
      <c r="X80" t="s">
        <v>56</v>
      </c>
      <c r="Y80" t="s">
        <v>56</v>
      </c>
      <c r="Z80" t="s">
        <v>57</v>
      </c>
      <c r="AA80" t="s">
        <v>57</v>
      </c>
      <c r="AB80" t="s">
        <v>56</v>
      </c>
      <c r="AC80" t="s">
        <v>56</v>
      </c>
      <c r="AD80" t="s">
        <v>56</v>
      </c>
      <c r="AE80" t="s">
        <v>56</v>
      </c>
      <c r="AF80" t="s">
        <v>57</v>
      </c>
      <c r="AG80" t="s">
        <v>57</v>
      </c>
      <c r="AH80" t="s">
        <v>57</v>
      </c>
      <c r="AI80" t="s">
        <v>56</v>
      </c>
      <c r="AK80">
        <v>23.759999999999998</v>
      </c>
      <c r="AL80">
        <v>744.72717850934293</v>
      </c>
      <c r="AM80">
        <v>0</v>
      </c>
      <c r="AP80">
        <v>19.439999999999998</v>
      </c>
      <c r="AQ80">
        <v>910.22210706697479</v>
      </c>
      <c r="AR80">
        <v>0</v>
      </c>
      <c r="AT80" t="s">
        <v>117</v>
      </c>
    </row>
    <row r="81" spans="2:46" ht="12" customHeight="1" x14ac:dyDescent="0.2">
      <c r="B81">
        <v>1</v>
      </c>
      <c r="C81">
        <v>60</v>
      </c>
      <c r="D81" t="s">
        <v>1076</v>
      </c>
      <c r="H81" t="s">
        <v>78</v>
      </c>
      <c r="I81" s="2">
        <v>15.93957586033482</v>
      </c>
      <c r="J81" s="5">
        <v>2071.9168700798673</v>
      </c>
      <c r="K81" s="5">
        <v>0</v>
      </c>
      <c r="L81">
        <v>-80</v>
      </c>
      <c r="M81">
        <v>0</v>
      </c>
      <c r="N81">
        <v>2016</v>
      </c>
      <c r="O81">
        <v>3.75</v>
      </c>
      <c r="P81" s="5">
        <v>-0.13730822562472278</v>
      </c>
      <c r="Q81" s="3">
        <v>1</v>
      </c>
      <c r="R81" s="3">
        <v>0</v>
      </c>
      <c r="T81" t="s">
        <v>56</v>
      </c>
      <c r="U81" t="s">
        <v>57</v>
      </c>
      <c r="V81" t="s">
        <v>56</v>
      </c>
      <c r="W81" t="s">
        <v>57</v>
      </c>
      <c r="X81" t="s">
        <v>56</v>
      </c>
      <c r="Y81" t="s">
        <v>56</v>
      </c>
      <c r="Z81" t="s">
        <v>57</v>
      </c>
      <c r="AA81" t="s">
        <v>57</v>
      </c>
      <c r="AB81" t="s">
        <v>56</v>
      </c>
      <c r="AC81" t="s">
        <v>56</v>
      </c>
      <c r="AD81" t="s">
        <v>56</v>
      </c>
      <c r="AE81" t="s">
        <v>56</v>
      </c>
      <c r="AF81" t="s">
        <v>57</v>
      </c>
      <c r="AG81" t="s">
        <v>57</v>
      </c>
      <c r="AH81" t="s">
        <v>57</v>
      </c>
      <c r="AI81" t="s">
        <v>56</v>
      </c>
      <c r="AK81">
        <v>22.220000000000002</v>
      </c>
      <c r="AL81">
        <v>1445.2173908211876</v>
      </c>
      <c r="AM81">
        <v>0</v>
      </c>
      <c r="AP81">
        <v>18.18</v>
      </c>
      <c r="AQ81">
        <v>1766.3768110036738</v>
      </c>
      <c r="AR81">
        <v>0</v>
      </c>
      <c r="AT81" t="s">
        <v>118</v>
      </c>
    </row>
    <row r="82" spans="2:46" ht="12" customHeight="1" x14ac:dyDescent="0.2">
      <c r="B82">
        <v>1</v>
      </c>
      <c r="C82">
        <v>61</v>
      </c>
      <c r="D82" t="s">
        <v>1077</v>
      </c>
      <c r="H82" t="s">
        <v>78</v>
      </c>
      <c r="I82" s="2">
        <v>12.330549999999995</v>
      </c>
      <c r="J82" s="5">
        <v>127.11257776403636</v>
      </c>
      <c r="K82" s="5">
        <v>0</v>
      </c>
      <c r="L82">
        <v>0</v>
      </c>
      <c r="M82">
        <v>0</v>
      </c>
      <c r="N82">
        <v>2016</v>
      </c>
      <c r="O82">
        <v>2</v>
      </c>
      <c r="P82" s="5">
        <v>-0.13730822562472278</v>
      </c>
      <c r="Q82" s="3">
        <v>1</v>
      </c>
      <c r="R82" s="3">
        <v>0</v>
      </c>
      <c r="T82" t="s">
        <v>56</v>
      </c>
      <c r="U82" t="s">
        <v>57</v>
      </c>
      <c r="V82" t="s">
        <v>56</v>
      </c>
      <c r="W82" t="s">
        <v>57</v>
      </c>
      <c r="X82" t="s">
        <v>56</v>
      </c>
      <c r="Y82" t="s">
        <v>56</v>
      </c>
      <c r="Z82" t="s">
        <v>57</v>
      </c>
      <c r="AA82" t="s">
        <v>57</v>
      </c>
      <c r="AB82" t="s">
        <v>56</v>
      </c>
      <c r="AC82" t="s">
        <v>56</v>
      </c>
      <c r="AD82" t="s">
        <v>56</v>
      </c>
      <c r="AE82" t="s">
        <v>56</v>
      </c>
      <c r="AF82" t="s">
        <v>57</v>
      </c>
      <c r="AG82" t="s">
        <v>57</v>
      </c>
      <c r="AH82" t="s">
        <v>57</v>
      </c>
      <c r="AI82" t="s">
        <v>56</v>
      </c>
      <c r="AK82">
        <v>19.25</v>
      </c>
      <c r="AL82">
        <v>823.75243851264122</v>
      </c>
      <c r="AM82">
        <v>0</v>
      </c>
      <c r="AP82">
        <v>15.75</v>
      </c>
      <c r="AQ82">
        <v>1006.8085359598948</v>
      </c>
      <c r="AR82">
        <v>0</v>
      </c>
      <c r="AT82" t="s">
        <v>119</v>
      </c>
    </row>
    <row r="83" spans="2:46" ht="12" customHeight="1" x14ac:dyDescent="0.2">
      <c r="B83">
        <v>1</v>
      </c>
      <c r="C83">
        <v>62</v>
      </c>
      <c r="D83" t="s">
        <v>1078</v>
      </c>
      <c r="H83" t="s">
        <v>78</v>
      </c>
      <c r="I83" s="2">
        <v>12.330549999999995</v>
      </c>
      <c r="J83" s="5">
        <v>133.64990062826109</v>
      </c>
      <c r="K83" s="5">
        <v>0</v>
      </c>
      <c r="L83">
        <v>0</v>
      </c>
      <c r="M83">
        <v>0</v>
      </c>
      <c r="N83">
        <v>2016</v>
      </c>
      <c r="O83">
        <v>2</v>
      </c>
      <c r="P83" s="5">
        <v>-0.13730822562472278</v>
      </c>
      <c r="Q83" s="3">
        <v>1</v>
      </c>
      <c r="R83" s="3">
        <v>0</v>
      </c>
      <c r="T83" t="s">
        <v>56</v>
      </c>
      <c r="U83" t="s">
        <v>57</v>
      </c>
      <c r="V83" t="s">
        <v>56</v>
      </c>
      <c r="W83" t="s">
        <v>57</v>
      </c>
      <c r="X83" t="s">
        <v>56</v>
      </c>
      <c r="Y83" t="s">
        <v>56</v>
      </c>
      <c r="Z83" t="s">
        <v>57</v>
      </c>
      <c r="AA83" t="s">
        <v>57</v>
      </c>
      <c r="AB83" t="s">
        <v>56</v>
      </c>
      <c r="AC83" t="s">
        <v>56</v>
      </c>
      <c r="AD83" t="s">
        <v>56</v>
      </c>
      <c r="AE83" t="s">
        <v>56</v>
      </c>
      <c r="AF83" t="s">
        <v>57</v>
      </c>
      <c r="AG83" t="s">
        <v>57</v>
      </c>
      <c r="AH83" t="s">
        <v>57</v>
      </c>
      <c r="AI83" t="s">
        <v>56</v>
      </c>
      <c r="AK83">
        <v>23.759999999999998</v>
      </c>
      <c r="AL83">
        <v>672.57368024546201</v>
      </c>
      <c r="AM83">
        <v>0</v>
      </c>
      <c r="AP83">
        <v>19.439999999999998</v>
      </c>
      <c r="AQ83">
        <v>822.03449807778702</v>
      </c>
      <c r="AR83">
        <v>0</v>
      </c>
      <c r="AT83" t="s">
        <v>120</v>
      </c>
    </row>
    <row r="84" spans="2:46" ht="12" customHeight="1" x14ac:dyDescent="0.2">
      <c r="B84">
        <v>1</v>
      </c>
      <c r="C84">
        <v>63</v>
      </c>
      <c r="D84" t="s">
        <v>1079</v>
      </c>
      <c r="H84" t="s">
        <v>78</v>
      </c>
      <c r="I84" s="2">
        <v>12.330549999999995</v>
      </c>
      <c r="J84" s="5">
        <v>182.37517330414812</v>
      </c>
      <c r="K84" s="5">
        <v>0</v>
      </c>
      <c r="L84">
        <v>0</v>
      </c>
      <c r="M84">
        <v>0</v>
      </c>
      <c r="N84">
        <v>2016</v>
      </c>
      <c r="O84">
        <v>2</v>
      </c>
      <c r="P84" s="5">
        <v>-0.13730822562472278</v>
      </c>
      <c r="Q84" s="3">
        <v>1</v>
      </c>
      <c r="R84" s="3">
        <v>0</v>
      </c>
      <c r="T84" t="s">
        <v>56</v>
      </c>
      <c r="U84" t="s">
        <v>57</v>
      </c>
      <c r="V84" t="s">
        <v>56</v>
      </c>
      <c r="W84" t="s">
        <v>57</v>
      </c>
      <c r="X84" t="s">
        <v>56</v>
      </c>
      <c r="Y84" t="s">
        <v>56</v>
      </c>
      <c r="Z84" t="s">
        <v>57</v>
      </c>
      <c r="AA84" t="s">
        <v>57</v>
      </c>
      <c r="AB84" t="s">
        <v>56</v>
      </c>
      <c r="AC84" t="s">
        <v>56</v>
      </c>
      <c r="AD84" t="s">
        <v>56</v>
      </c>
      <c r="AE84" t="s">
        <v>56</v>
      </c>
      <c r="AF84" t="s">
        <v>57</v>
      </c>
      <c r="AG84" t="s">
        <v>57</v>
      </c>
      <c r="AH84" t="s">
        <v>57</v>
      </c>
      <c r="AI84" t="s">
        <v>56</v>
      </c>
      <c r="AK84">
        <v>22.220000000000002</v>
      </c>
      <c r="AL84">
        <v>1377.7882287531561</v>
      </c>
      <c r="AM84">
        <v>0</v>
      </c>
      <c r="AP84">
        <v>18.18</v>
      </c>
      <c r="AQ84">
        <v>1683.963390698302</v>
      </c>
      <c r="AR84">
        <v>0</v>
      </c>
      <c r="AT84" t="s">
        <v>121</v>
      </c>
    </row>
    <row r="85" spans="2:46" ht="12" customHeight="1" x14ac:dyDescent="0.2">
      <c r="B85">
        <v>1</v>
      </c>
      <c r="C85">
        <f t="shared" ref="C85:C107" si="0">C84+1</f>
        <v>64</v>
      </c>
      <c r="D85" t="s">
        <v>1080</v>
      </c>
      <c r="H85" t="s">
        <v>78</v>
      </c>
      <c r="I85" s="2">
        <v>13.794629815000004</v>
      </c>
      <c r="J85" s="5">
        <v>182.35718658155474</v>
      </c>
      <c r="K85" s="5">
        <v>0</v>
      </c>
      <c r="L85">
        <v>0</v>
      </c>
      <c r="M85">
        <v>0</v>
      </c>
      <c r="N85">
        <v>2018</v>
      </c>
      <c r="O85">
        <v>2</v>
      </c>
      <c r="P85" s="5">
        <v>-0.13730822562472278</v>
      </c>
      <c r="Q85" s="3">
        <v>1</v>
      </c>
      <c r="R85" s="3">
        <v>0</v>
      </c>
      <c r="T85" t="s">
        <v>56</v>
      </c>
      <c r="U85" t="s">
        <v>57</v>
      </c>
      <c r="V85" t="s">
        <v>56</v>
      </c>
      <c r="W85" t="s">
        <v>57</v>
      </c>
      <c r="X85" t="s">
        <v>56</v>
      </c>
      <c r="Y85" t="s">
        <v>56</v>
      </c>
      <c r="Z85" t="s">
        <v>57</v>
      </c>
      <c r="AA85" t="s">
        <v>57</v>
      </c>
      <c r="AB85" t="s">
        <v>56</v>
      </c>
      <c r="AC85" t="s">
        <v>56</v>
      </c>
      <c r="AD85" t="s">
        <v>56</v>
      </c>
      <c r="AE85" t="s">
        <v>56</v>
      </c>
      <c r="AF85" t="s">
        <v>57</v>
      </c>
      <c r="AG85" t="s">
        <v>57</v>
      </c>
      <c r="AH85" t="s">
        <v>57</v>
      </c>
      <c r="AI85" t="s">
        <v>56</v>
      </c>
      <c r="AK85">
        <v>28.893333333333334</v>
      </c>
      <c r="AL85">
        <v>1427.7252545973679</v>
      </c>
      <c r="AM85">
        <v>0</v>
      </c>
      <c r="AP85">
        <v>23.64</v>
      </c>
      <c r="AQ85">
        <v>1744.997533396783</v>
      </c>
      <c r="AR85">
        <v>0</v>
      </c>
      <c r="AT85" t="s">
        <v>122</v>
      </c>
    </row>
    <row r="86" spans="2:46" ht="12" customHeight="1" x14ac:dyDescent="0.2">
      <c r="B86">
        <v>1</v>
      </c>
      <c r="C86">
        <f t="shared" si="0"/>
        <v>65</v>
      </c>
      <c r="D86" t="s">
        <v>1081</v>
      </c>
      <c r="H86" t="s">
        <v>78</v>
      </c>
      <c r="I86" s="2">
        <v>13.794629815000004</v>
      </c>
      <c r="J86" s="5">
        <v>188.89450944577948</v>
      </c>
      <c r="K86" s="5">
        <v>0</v>
      </c>
      <c r="L86">
        <v>0</v>
      </c>
      <c r="M86">
        <v>0</v>
      </c>
      <c r="N86">
        <v>2018</v>
      </c>
      <c r="O86">
        <v>2</v>
      </c>
      <c r="P86" s="5">
        <v>-0.13730822562472278</v>
      </c>
      <c r="Q86" s="3">
        <v>1</v>
      </c>
      <c r="R86" s="3">
        <v>0</v>
      </c>
      <c r="T86" t="s">
        <v>56</v>
      </c>
      <c r="U86" t="s">
        <v>57</v>
      </c>
      <c r="V86" t="s">
        <v>56</v>
      </c>
      <c r="W86" t="s">
        <v>57</v>
      </c>
      <c r="X86" t="s">
        <v>56</v>
      </c>
      <c r="Y86" t="s">
        <v>56</v>
      </c>
      <c r="Z86" t="s">
        <v>57</v>
      </c>
      <c r="AA86" t="s">
        <v>57</v>
      </c>
      <c r="AB86" t="s">
        <v>56</v>
      </c>
      <c r="AC86" t="s">
        <v>56</v>
      </c>
      <c r="AD86" t="s">
        <v>56</v>
      </c>
      <c r="AE86" t="s">
        <v>56</v>
      </c>
      <c r="AF86" t="s">
        <v>57</v>
      </c>
      <c r="AG86" t="s">
        <v>57</v>
      </c>
      <c r="AH86" t="s">
        <v>57</v>
      </c>
      <c r="AI86" t="s">
        <v>56</v>
      </c>
      <c r="AK86">
        <v>26.950000000000003</v>
      </c>
      <c r="AL86">
        <v>2200.7984502818067</v>
      </c>
      <c r="AM86">
        <v>0</v>
      </c>
      <c r="AP86">
        <v>22.05</v>
      </c>
      <c r="AQ86">
        <v>2689.8647725666528</v>
      </c>
      <c r="AR86">
        <v>0</v>
      </c>
      <c r="AT86" t="s">
        <v>123</v>
      </c>
    </row>
    <row r="87" spans="2:46" ht="12" customHeight="1" x14ac:dyDescent="0.2">
      <c r="B87">
        <v>1</v>
      </c>
      <c r="C87">
        <f t="shared" si="0"/>
        <v>66</v>
      </c>
      <c r="D87" t="s">
        <v>1082</v>
      </c>
      <c r="H87" t="s">
        <v>78</v>
      </c>
      <c r="I87" s="2">
        <v>13.794629815000004</v>
      </c>
      <c r="J87" s="5">
        <v>237.6197821216665</v>
      </c>
      <c r="K87" s="5">
        <v>0</v>
      </c>
      <c r="L87">
        <v>0</v>
      </c>
      <c r="M87">
        <v>0</v>
      </c>
      <c r="N87">
        <v>2018</v>
      </c>
      <c r="O87">
        <v>2</v>
      </c>
      <c r="P87" s="5">
        <v>-0.13730822562472278</v>
      </c>
      <c r="Q87" s="3">
        <v>1</v>
      </c>
      <c r="R87" s="3">
        <v>0</v>
      </c>
      <c r="T87" t="s">
        <v>56</v>
      </c>
      <c r="U87" t="s">
        <v>57</v>
      </c>
      <c r="V87" t="s">
        <v>56</v>
      </c>
      <c r="W87" t="s">
        <v>57</v>
      </c>
      <c r="X87" t="s">
        <v>56</v>
      </c>
      <c r="Y87" t="s">
        <v>56</v>
      </c>
      <c r="Z87" t="s">
        <v>57</v>
      </c>
      <c r="AA87" t="s">
        <v>57</v>
      </c>
      <c r="AB87" t="s">
        <v>56</v>
      </c>
      <c r="AC87" t="s">
        <v>56</v>
      </c>
      <c r="AD87" t="s">
        <v>56</v>
      </c>
      <c r="AE87" t="s">
        <v>56</v>
      </c>
      <c r="AF87" t="s">
        <v>57</v>
      </c>
      <c r="AG87" t="s">
        <v>57</v>
      </c>
      <c r="AH87" t="s">
        <v>57</v>
      </c>
      <c r="AI87" t="s">
        <v>56</v>
      </c>
      <c r="AK87">
        <v>28.893333333333334</v>
      </c>
      <c r="AL87">
        <v>941.53143250025005</v>
      </c>
      <c r="AM87">
        <v>0</v>
      </c>
      <c r="AP87">
        <v>23.64</v>
      </c>
      <c r="AQ87">
        <v>1150.7606397225279</v>
      </c>
      <c r="AR87">
        <v>0</v>
      </c>
      <c r="AT87" t="s">
        <v>124</v>
      </c>
    </row>
    <row r="88" spans="2:46" ht="12" customHeight="1" x14ac:dyDescent="0.2">
      <c r="B88">
        <v>1</v>
      </c>
      <c r="C88">
        <f t="shared" si="0"/>
        <v>67</v>
      </c>
      <c r="D88" t="s">
        <v>1083</v>
      </c>
      <c r="H88" t="s">
        <v>78</v>
      </c>
      <c r="I88" s="2">
        <v>19.440000000000001</v>
      </c>
      <c r="J88" s="5">
        <v>425.83882828480455</v>
      </c>
      <c r="K88" s="5">
        <v>0</v>
      </c>
      <c r="L88">
        <v>0</v>
      </c>
      <c r="M88">
        <v>0</v>
      </c>
      <c r="N88">
        <v>2051</v>
      </c>
      <c r="O88">
        <v>3</v>
      </c>
      <c r="P88" s="5">
        <v>-0.13730822562472278</v>
      </c>
      <c r="Q88" s="3">
        <v>1</v>
      </c>
      <c r="R88" s="3">
        <v>0</v>
      </c>
      <c r="T88" t="s">
        <v>57</v>
      </c>
      <c r="U88" t="s">
        <v>57</v>
      </c>
      <c r="V88" t="s">
        <v>57</v>
      </c>
      <c r="W88" t="s">
        <v>57</v>
      </c>
      <c r="X88" t="s">
        <v>57</v>
      </c>
      <c r="Y88" t="s">
        <v>57</v>
      </c>
      <c r="Z88" t="s">
        <v>57</v>
      </c>
      <c r="AA88" t="s">
        <v>57</v>
      </c>
      <c r="AB88" t="s">
        <v>57</v>
      </c>
      <c r="AC88" t="s">
        <v>57</v>
      </c>
      <c r="AD88" t="s">
        <v>57</v>
      </c>
      <c r="AE88" t="s">
        <v>57</v>
      </c>
      <c r="AF88" t="s">
        <v>57</v>
      </c>
      <c r="AG88" t="s">
        <v>57</v>
      </c>
      <c r="AH88" t="s">
        <v>57</v>
      </c>
      <c r="AI88" t="s">
        <v>57</v>
      </c>
      <c r="AK88">
        <v>26.950000000000003</v>
      </c>
      <c r="AL88">
        <v>1771.7303174019323</v>
      </c>
      <c r="AM88">
        <v>0</v>
      </c>
      <c r="AP88">
        <v>22.05</v>
      </c>
      <c r="AQ88">
        <v>2165.4481657134729</v>
      </c>
      <c r="AR88">
        <v>0</v>
      </c>
      <c r="AT88" t="s">
        <v>125</v>
      </c>
    </row>
    <row r="89" spans="2:46" ht="12" customHeight="1" x14ac:dyDescent="0.2">
      <c r="B89">
        <v>1</v>
      </c>
      <c r="C89">
        <f t="shared" si="0"/>
        <v>68</v>
      </c>
      <c r="D89" t="s">
        <v>1084</v>
      </c>
      <c r="H89" t="s">
        <v>78</v>
      </c>
      <c r="I89" s="2">
        <v>19.440000000000001</v>
      </c>
      <c r="J89" s="5">
        <v>528.1593832400531</v>
      </c>
      <c r="K89" s="5">
        <v>0</v>
      </c>
      <c r="L89">
        <v>0</v>
      </c>
      <c r="M89">
        <v>0</v>
      </c>
      <c r="N89">
        <v>2051</v>
      </c>
      <c r="O89">
        <v>3</v>
      </c>
      <c r="P89" s="5">
        <v>-0.13730822562472278</v>
      </c>
      <c r="Q89" s="3">
        <v>1</v>
      </c>
      <c r="R89" s="3">
        <v>0</v>
      </c>
      <c r="T89" t="s">
        <v>57</v>
      </c>
      <c r="U89" t="s">
        <v>57</v>
      </c>
      <c r="V89" t="s">
        <v>57</v>
      </c>
      <c r="W89" t="s">
        <v>57</v>
      </c>
      <c r="X89" t="s">
        <v>57</v>
      </c>
      <c r="Y89" t="s">
        <v>57</v>
      </c>
      <c r="Z89" t="s">
        <v>57</v>
      </c>
      <c r="AA89" t="s">
        <v>57</v>
      </c>
      <c r="AB89" t="s">
        <v>57</v>
      </c>
      <c r="AC89" t="s">
        <v>57</v>
      </c>
      <c r="AD89" t="s">
        <v>57</v>
      </c>
      <c r="AE89" t="s">
        <v>57</v>
      </c>
      <c r="AF89" t="s">
        <v>57</v>
      </c>
      <c r="AG89" t="s">
        <v>57</v>
      </c>
      <c r="AH89" t="s">
        <v>57</v>
      </c>
      <c r="AI89" t="s">
        <v>57</v>
      </c>
      <c r="AK89">
        <v>23.320000000000004</v>
      </c>
      <c r="AL89">
        <v>1017.4210342341055</v>
      </c>
      <c r="AM89">
        <v>0</v>
      </c>
      <c r="AP89">
        <v>19.080000000000002</v>
      </c>
      <c r="AQ89">
        <v>1243.5145973972401</v>
      </c>
      <c r="AR89">
        <v>0</v>
      </c>
      <c r="AT89" t="s">
        <v>126</v>
      </c>
    </row>
    <row r="90" spans="2:46" ht="12" customHeight="1" x14ac:dyDescent="0.2">
      <c r="B90">
        <v>1</v>
      </c>
      <c r="C90">
        <f t="shared" si="0"/>
        <v>69</v>
      </c>
      <c r="D90" t="s">
        <v>1085</v>
      </c>
      <c r="H90" t="s">
        <v>78</v>
      </c>
      <c r="I90" s="2">
        <v>19.440000000000001</v>
      </c>
      <c r="J90" s="5">
        <v>685.58211833860878</v>
      </c>
      <c r="K90" s="5">
        <v>0</v>
      </c>
      <c r="L90">
        <v>0</v>
      </c>
      <c r="M90">
        <v>0</v>
      </c>
      <c r="N90">
        <v>2051</v>
      </c>
      <c r="O90">
        <v>3</v>
      </c>
      <c r="P90" s="5">
        <v>-0.13730822562472278</v>
      </c>
      <c r="Q90" s="3">
        <v>1</v>
      </c>
      <c r="R90" s="3">
        <v>0</v>
      </c>
      <c r="T90" t="s">
        <v>57</v>
      </c>
      <c r="U90" t="s">
        <v>57</v>
      </c>
      <c r="V90" t="s">
        <v>57</v>
      </c>
      <c r="W90" t="s">
        <v>57</v>
      </c>
      <c r="X90" t="s">
        <v>57</v>
      </c>
      <c r="Y90" t="s">
        <v>57</v>
      </c>
      <c r="Z90" t="s">
        <v>57</v>
      </c>
      <c r="AA90" t="s">
        <v>57</v>
      </c>
      <c r="AB90" t="s">
        <v>57</v>
      </c>
      <c r="AC90" t="s">
        <v>57</v>
      </c>
      <c r="AD90" t="s">
        <v>57</v>
      </c>
      <c r="AE90" t="s">
        <v>57</v>
      </c>
      <c r="AF90" t="s">
        <v>57</v>
      </c>
      <c r="AG90" t="s">
        <v>57</v>
      </c>
      <c r="AH90" t="s">
        <v>57</v>
      </c>
      <c r="AI90" t="s">
        <v>57</v>
      </c>
      <c r="AK90">
        <v>28.893333333333334</v>
      </c>
      <c r="AL90">
        <v>871.47949243822973</v>
      </c>
      <c r="AM90">
        <v>0</v>
      </c>
      <c r="AP90">
        <v>23.64</v>
      </c>
      <c r="AQ90">
        <v>1065.1416018689474</v>
      </c>
      <c r="AR90">
        <v>0</v>
      </c>
      <c r="AT90" t="s">
        <v>127</v>
      </c>
    </row>
    <row r="91" spans="2:46" ht="12" customHeight="1" x14ac:dyDescent="0.2">
      <c r="B91">
        <v>1</v>
      </c>
      <c r="C91">
        <f t="shared" si="0"/>
        <v>70</v>
      </c>
      <c r="D91" t="s">
        <v>1086</v>
      </c>
      <c r="H91" t="s">
        <v>78</v>
      </c>
      <c r="I91" s="2">
        <v>14.774693204800016</v>
      </c>
      <c r="J91" s="5">
        <v>376.24637113681956</v>
      </c>
      <c r="K91" s="5">
        <v>0</v>
      </c>
      <c r="L91">
        <v>10</v>
      </c>
      <c r="M91">
        <v>0</v>
      </c>
      <c r="N91">
        <v>2020</v>
      </c>
      <c r="O91">
        <v>0</v>
      </c>
      <c r="P91" s="5">
        <v>-0.13730822562472278</v>
      </c>
      <c r="Q91" s="3">
        <v>1</v>
      </c>
      <c r="R91" s="3">
        <v>0</v>
      </c>
      <c r="T91" t="s">
        <v>56</v>
      </c>
      <c r="U91" t="s">
        <v>57</v>
      </c>
      <c r="V91" t="s">
        <v>56</v>
      </c>
      <c r="W91" t="s">
        <v>57</v>
      </c>
      <c r="X91" t="s">
        <v>56</v>
      </c>
      <c r="Y91" t="s">
        <v>56</v>
      </c>
      <c r="Z91" t="s">
        <v>57</v>
      </c>
      <c r="AA91" t="s">
        <v>57</v>
      </c>
      <c r="AB91" t="s">
        <v>56</v>
      </c>
      <c r="AC91" t="s">
        <v>56</v>
      </c>
      <c r="AD91" t="s">
        <v>56</v>
      </c>
      <c r="AE91" t="s">
        <v>56</v>
      </c>
      <c r="AF91" t="s">
        <v>57</v>
      </c>
      <c r="AG91" t="s">
        <v>57</v>
      </c>
      <c r="AH91" t="s">
        <v>57</v>
      </c>
      <c r="AI91" t="s">
        <v>56</v>
      </c>
      <c r="AK91">
        <v>26.950000000000003</v>
      </c>
      <c r="AL91">
        <v>1706.2651115106387</v>
      </c>
      <c r="AM91">
        <v>0</v>
      </c>
      <c r="AP91">
        <v>22.05</v>
      </c>
      <c r="AQ91">
        <v>2085.4351362907805</v>
      </c>
      <c r="AR91">
        <v>0</v>
      </c>
      <c r="AT91" t="s">
        <v>128</v>
      </c>
    </row>
    <row r="92" spans="2:46" ht="12" customHeight="1" x14ac:dyDescent="0.2">
      <c r="B92">
        <v>1</v>
      </c>
      <c r="C92">
        <f t="shared" si="0"/>
        <v>71</v>
      </c>
      <c r="D92" t="s">
        <v>1087</v>
      </c>
      <c r="H92" t="s">
        <v>78</v>
      </c>
      <c r="I92" s="2">
        <v>14.774693204800016</v>
      </c>
      <c r="J92" s="5">
        <v>506.70410579587906</v>
      </c>
      <c r="K92" s="5">
        <v>0</v>
      </c>
      <c r="L92">
        <v>10</v>
      </c>
      <c r="M92">
        <v>0</v>
      </c>
      <c r="N92">
        <v>2020</v>
      </c>
      <c r="O92">
        <v>0</v>
      </c>
      <c r="P92" s="5">
        <v>-0.13730822562472278</v>
      </c>
      <c r="Q92" s="3">
        <v>1</v>
      </c>
      <c r="R92" s="3">
        <v>0</v>
      </c>
      <c r="T92" t="s">
        <v>56</v>
      </c>
      <c r="U92" t="s">
        <v>57</v>
      </c>
      <c r="V92" t="s">
        <v>56</v>
      </c>
      <c r="W92" t="s">
        <v>57</v>
      </c>
      <c r="X92" t="s">
        <v>56</v>
      </c>
      <c r="Y92" t="s">
        <v>56</v>
      </c>
      <c r="Z92" t="s">
        <v>57</v>
      </c>
      <c r="AA92" t="s">
        <v>57</v>
      </c>
      <c r="AB92" t="s">
        <v>56</v>
      </c>
      <c r="AC92" t="s">
        <v>56</v>
      </c>
      <c r="AD92" t="s">
        <v>56</v>
      </c>
      <c r="AE92" t="s">
        <v>56</v>
      </c>
      <c r="AF92" t="s">
        <v>57</v>
      </c>
      <c r="AG92" t="s">
        <v>57</v>
      </c>
      <c r="AH92" t="s">
        <v>57</v>
      </c>
      <c r="AI92" t="s">
        <v>56</v>
      </c>
      <c r="AK92">
        <v>35.896666666666668</v>
      </c>
      <c r="AL92">
        <v>1828.6487945687693</v>
      </c>
      <c r="AM92">
        <v>0</v>
      </c>
      <c r="AP92">
        <v>29.37</v>
      </c>
      <c r="AQ92">
        <v>2235.0151933618295</v>
      </c>
      <c r="AR92">
        <v>0</v>
      </c>
      <c r="AT92" t="s">
        <v>129</v>
      </c>
    </row>
    <row r="93" spans="2:46" ht="12" customHeight="1" x14ac:dyDescent="0.2">
      <c r="B93">
        <v>1</v>
      </c>
      <c r="C93">
        <f t="shared" si="0"/>
        <v>72</v>
      </c>
      <c r="D93" t="s">
        <v>1088</v>
      </c>
      <c r="H93" t="s">
        <v>78</v>
      </c>
      <c r="I93" s="2">
        <v>14.774693204800016</v>
      </c>
      <c r="J93" s="5">
        <v>631.75570443218521</v>
      </c>
      <c r="K93" s="5">
        <v>0</v>
      </c>
      <c r="L93">
        <v>10</v>
      </c>
      <c r="M93">
        <v>0</v>
      </c>
      <c r="N93">
        <v>2018</v>
      </c>
      <c r="O93">
        <v>0</v>
      </c>
      <c r="P93" s="5">
        <v>-0.13730822562472278</v>
      </c>
      <c r="Q93" s="3">
        <v>1</v>
      </c>
      <c r="R93" s="3">
        <v>0</v>
      </c>
      <c r="T93" t="s">
        <v>56</v>
      </c>
      <c r="U93" t="s">
        <v>57</v>
      </c>
      <c r="V93" t="s">
        <v>56</v>
      </c>
      <c r="W93" t="s">
        <v>57</v>
      </c>
      <c r="X93" t="s">
        <v>56</v>
      </c>
      <c r="Y93" t="s">
        <v>56</v>
      </c>
      <c r="Z93" t="s">
        <v>57</v>
      </c>
      <c r="AA93" t="s">
        <v>57</v>
      </c>
      <c r="AB93" t="s">
        <v>56</v>
      </c>
      <c r="AC93" t="s">
        <v>56</v>
      </c>
      <c r="AD93" t="s">
        <v>56</v>
      </c>
      <c r="AE93" t="s">
        <v>56</v>
      </c>
      <c r="AF93" t="s">
        <v>57</v>
      </c>
      <c r="AG93" t="s">
        <v>57</v>
      </c>
      <c r="AH93" t="s">
        <v>57</v>
      </c>
      <c r="AI93" t="s">
        <v>56</v>
      </c>
      <c r="AK93">
        <v>33.770000000000003</v>
      </c>
      <c r="AL93">
        <v>1441.6255642469764</v>
      </c>
      <c r="AM93">
        <v>0</v>
      </c>
      <c r="AP93">
        <v>27.63</v>
      </c>
      <c r="AQ93">
        <v>1761.9868007463044</v>
      </c>
      <c r="AR93">
        <v>0</v>
      </c>
      <c r="AT93" t="s">
        <v>130</v>
      </c>
    </row>
    <row r="94" spans="2:46" ht="12" customHeight="1" x14ac:dyDescent="0.2">
      <c r="B94">
        <v>1</v>
      </c>
      <c r="C94">
        <f t="shared" si="0"/>
        <v>73</v>
      </c>
      <c r="D94" t="s">
        <v>1089</v>
      </c>
      <c r="H94" t="s">
        <v>78</v>
      </c>
      <c r="I94" s="2">
        <v>17.534672811112507</v>
      </c>
      <c r="J94" s="5">
        <v>734.88137903506777</v>
      </c>
      <c r="K94" s="5">
        <v>0</v>
      </c>
      <c r="L94">
        <v>-100</v>
      </c>
      <c r="M94">
        <v>0</v>
      </c>
      <c r="N94">
        <v>2020</v>
      </c>
      <c r="O94">
        <v>0</v>
      </c>
      <c r="P94" s="5">
        <v>-0.13730822562472278</v>
      </c>
      <c r="Q94" s="3">
        <v>1</v>
      </c>
      <c r="R94" s="3">
        <v>0</v>
      </c>
      <c r="T94" t="s">
        <v>56</v>
      </c>
      <c r="U94" t="s">
        <v>57</v>
      </c>
      <c r="V94" t="s">
        <v>56</v>
      </c>
      <c r="W94" t="s">
        <v>57</v>
      </c>
      <c r="X94" t="s">
        <v>56</v>
      </c>
      <c r="Y94" t="s">
        <v>56</v>
      </c>
      <c r="Z94" t="s">
        <v>57</v>
      </c>
      <c r="AA94" t="s">
        <v>57</v>
      </c>
      <c r="AB94" t="s">
        <v>56</v>
      </c>
      <c r="AC94" t="s">
        <v>56</v>
      </c>
      <c r="AD94" t="s">
        <v>56</v>
      </c>
      <c r="AE94" t="s">
        <v>56</v>
      </c>
      <c r="AF94" t="s">
        <v>57</v>
      </c>
      <c r="AG94" t="s">
        <v>57</v>
      </c>
      <c r="AH94" t="s">
        <v>57</v>
      </c>
      <c r="AI94" t="s">
        <v>56</v>
      </c>
      <c r="AK94">
        <v>35.896666666666668</v>
      </c>
      <c r="AL94">
        <v>1409.2537327144844</v>
      </c>
      <c r="AM94">
        <v>0</v>
      </c>
      <c r="AP94">
        <v>29.37</v>
      </c>
      <c r="AQ94">
        <v>1722.4212288732588</v>
      </c>
      <c r="AR94">
        <v>0</v>
      </c>
      <c r="AT94" t="s">
        <v>131</v>
      </c>
    </row>
    <row r="95" spans="2:46" ht="12" customHeight="1" x14ac:dyDescent="0.2">
      <c r="B95">
        <v>1</v>
      </c>
      <c r="C95">
        <f t="shared" si="0"/>
        <v>74</v>
      </c>
      <c r="D95" t="s">
        <v>1090</v>
      </c>
      <c r="H95" t="s">
        <v>78</v>
      </c>
      <c r="I95" s="2">
        <v>17.534672811112507</v>
      </c>
      <c r="J95" s="5">
        <v>436.32399863513729</v>
      </c>
      <c r="K95" s="5">
        <v>0</v>
      </c>
      <c r="L95">
        <v>-100</v>
      </c>
      <c r="M95">
        <v>0</v>
      </c>
      <c r="N95">
        <v>2020</v>
      </c>
      <c r="O95">
        <v>0</v>
      </c>
      <c r="P95" s="5">
        <v>-0.13730822562472278</v>
      </c>
      <c r="Q95" s="3">
        <v>1</v>
      </c>
      <c r="R95" s="3">
        <v>0</v>
      </c>
      <c r="T95" t="s">
        <v>56</v>
      </c>
      <c r="U95" t="s">
        <v>57</v>
      </c>
      <c r="V95" t="s">
        <v>56</v>
      </c>
      <c r="W95" t="s">
        <v>57</v>
      </c>
      <c r="X95" t="s">
        <v>56</v>
      </c>
      <c r="Y95" t="s">
        <v>56</v>
      </c>
      <c r="Z95" t="s">
        <v>57</v>
      </c>
      <c r="AA95" t="s">
        <v>57</v>
      </c>
      <c r="AB95" t="s">
        <v>56</v>
      </c>
      <c r="AC95" t="s">
        <v>56</v>
      </c>
      <c r="AD95" t="s">
        <v>56</v>
      </c>
      <c r="AE95" t="s">
        <v>56</v>
      </c>
      <c r="AF95" t="s">
        <v>57</v>
      </c>
      <c r="AG95" t="s">
        <v>57</v>
      </c>
      <c r="AH95" t="s">
        <v>57</v>
      </c>
      <c r="AI95" t="s">
        <v>56</v>
      </c>
      <c r="AK95">
        <v>33.770000000000003</v>
      </c>
      <c r="AL95">
        <v>1242.3589568136367</v>
      </c>
      <c r="AM95">
        <v>0</v>
      </c>
      <c r="AP95">
        <v>27.63</v>
      </c>
      <c r="AQ95">
        <v>1518.438724994445</v>
      </c>
      <c r="AR95">
        <v>0</v>
      </c>
      <c r="AT95" t="s">
        <v>132</v>
      </c>
    </row>
    <row r="96" spans="2:46" ht="12" customHeight="1" x14ac:dyDescent="0.2">
      <c r="B96">
        <v>1</v>
      </c>
      <c r="C96">
        <f t="shared" si="0"/>
        <v>75</v>
      </c>
      <c r="D96" t="s">
        <v>1091</v>
      </c>
      <c r="H96" t="s">
        <v>78</v>
      </c>
      <c r="I96" s="2">
        <v>17.534672811112507</v>
      </c>
      <c r="J96" s="5">
        <v>852.87284905126398</v>
      </c>
      <c r="K96" s="5">
        <v>0</v>
      </c>
      <c r="L96">
        <v>-100</v>
      </c>
      <c r="M96">
        <v>0</v>
      </c>
      <c r="N96">
        <v>2020</v>
      </c>
      <c r="O96">
        <v>0</v>
      </c>
      <c r="P96" s="5">
        <v>-0.13730822562472278</v>
      </c>
      <c r="Q96" s="3">
        <v>1</v>
      </c>
      <c r="R96" s="3">
        <v>0</v>
      </c>
      <c r="T96" t="s">
        <v>56</v>
      </c>
      <c r="U96" t="s">
        <v>57</v>
      </c>
      <c r="V96" t="s">
        <v>56</v>
      </c>
      <c r="W96" t="s">
        <v>57</v>
      </c>
      <c r="X96" t="s">
        <v>56</v>
      </c>
      <c r="Y96" t="s">
        <v>56</v>
      </c>
      <c r="Z96" t="s">
        <v>57</v>
      </c>
      <c r="AA96" t="s">
        <v>57</v>
      </c>
      <c r="AB96" t="s">
        <v>56</v>
      </c>
      <c r="AC96" t="s">
        <v>56</v>
      </c>
      <c r="AD96" t="s">
        <v>56</v>
      </c>
      <c r="AE96" t="s">
        <v>56</v>
      </c>
      <c r="AF96" t="s">
        <v>57</v>
      </c>
      <c r="AG96" t="s">
        <v>57</v>
      </c>
      <c r="AH96" t="s">
        <v>57</v>
      </c>
      <c r="AI96" t="s">
        <v>56</v>
      </c>
      <c r="AK96">
        <v>29.754999999999999</v>
      </c>
      <c r="AL96">
        <v>1471.1198996432468</v>
      </c>
      <c r="AM96">
        <v>0</v>
      </c>
      <c r="AP96">
        <v>24.344999999999999</v>
      </c>
      <c r="AQ96">
        <v>1798.0354328973017</v>
      </c>
      <c r="AR96">
        <v>0</v>
      </c>
      <c r="AT96" t="s">
        <v>133</v>
      </c>
    </row>
    <row r="97" spans="2:46" ht="12" customHeight="1" x14ac:dyDescent="0.2">
      <c r="B97">
        <v>1</v>
      </c>
      <c r="C97">
        <f t="shared" si="0"/>
        <v>76</v>
      </c>
      <c r="D97" t="s">
        <v>1092</v>
      </c>
      <c r="H97" t="s">
        <v>78</v>
      </c>
      <c r="I97" s="2">
        <v>19.89318116871468</v>
      </c>
      <c r="J97" s="5">
        <v>1332.7032922557519</v>
      </c>
      <c r="K97" s="5">
        <v>0</v>
      </c>
      <c r="L97">
        <v>-100</v>
      </c>
      <c r="M97">
        <v>0</v>
      </c>
      <c r="N97">
        <v>2020</v>
      </c>
      <c r="O97">
        <v>0</v>
      </c>
      <c r="P97" s="5">
        <v>-0.13730822562472278</v>
      </c>
      <c r="Q97" s="3">
        <v>1</v>
      </c>
      <c r="R97" s="3">
        <v>0</v>
      </c>
      <c r="T97" t="s">
        <v>56</v>
      </c>
      <c r="U97" t="s">
        <v>57</v>
      </c>
      <c r="V97" t="s">
        <v>56</v>
      </c>
      <c r="W97" t="s">
        <v>57</v>
      </c>
      <c r="X97" t="s">
        <v>56</v>
      </c>
      <c r="Y97" t="s">
        <v>56</v>
      </c>
      <c r="Z97" t="s">
        <v>57</v>
      </c>
      <c r="AA97" t="s">
        <v>57</v>
      </c>
      <c r="AB97" t="s">
        <v>56</v>
      </c>
      <c r="AC97" t="s">
        <v>56</v>
      </c>
      <c r="AD97" t="s">
        <v>56</v>
      </c>
      <c r="AE97" t="s">
        <v>56</v>
      </c>
      <c r="AF97" t="s">
        <v>57</v>
      </c>
      <c r="AG97" t="s">
        <v>57</v>
      </c>
      <c r="AH97" t="s">
        <v>57</v>
      </c>
      <c r="AI97" t="s">
        <v>56</v>
      </c>
      <c r="AK97">
        <v>35.896666666666668</v>
      </c>
      <c r="AL97">
        <v>1348.8263138538327</v>
      </c>
      <c r="AM97">
        <v>0</v>
      </c>
      <c r="AP97">
        <v>29.37</v>
      </c>
      <c r="AQ97">
        <v>1648.56549471024</v>
      </c>
      <c r="AR97">
        <v>0</v>
      </c>
      <c r="AT97" t="s">
        <v>134</v>
      </c>
    </row>
    <row r="98" spans="2:46" ht="12" customHeight="1" x14ac:dyDescent="0.2">
      <c r="B98">
        <v>1</v>
      </c>
      <c r="C98">
        <f t="shared" si="0"/>
        <v>77</v>
      </c>
      <c r="D98" t="s">
        <v>1093</v>
      </c>
      <c r="H98" t="s">
        <v>78</v>
      </c>
      <c r="I98" s="2">
        <v>19.89318116871468</v>
      </c>
      <c r="J98" s="5">
        <v>1034.1459118558214</v>
      </c>
      <c r="K98" s="5">
        <v>0</v>
      </c>
      <c r="L98">
        <v>-100</v>
      </c>
      <c r="M98">
        <v>0</v>
      </c>
      <c r="N98">
        <v>2020</v>
      </c>
      <c r="O98">
        <v>0</v>
      </c>
      <c r="P98" s="5">
        <v>-0.13730822562472278</v>
      </c>
      <c r="Q98" s="3">
        <v>1</v>
      </c>
      <c r="R98" s="3">
        <v>0</v>
      </c>
      <c r="T98" t="s">
        <v>56</v>
      </c>
      <c r="U98" t="s">
        <v>57</v>
      </c>
      <c r="V98" t="s">
        <v>56</v>
      </c>
      <c r="W98" t="s">
        <v>57</v>
      </c>
      <c r="X98" t="s">
        <v>56</v>
      </c>
      <c r="Y98" t="s">
        <v>56</v>
      </c>
      <c r="Z98" t="s">
        <v>57</v>
      </c>
      <c r="AA98" t="s">
        <v>57</v>
      </c>
      <c r="AB98" t="s">
        <v>56</v>
      </c>
      <c r="AC98" t="s">
        <v>56</v>
      </c>
      <c r="AD98" t="s">
        <v>56</v>
      </c>
      <c r="AE98" t="s">
        <v>56</v>
      </c>
      <c r="AF98" t="s">
        <v>57</v>
      </c>
      <c r="AG98" t="s">
        <v>57</v>
      </c>
      <c r="AH98" t="s">
        <v>57</v>
      </c>
      <c r="AI98" t="s">
        <v>56</v>
      </c>
      <c r="AK98">
        <v>33.770000000000003</v>
      </c>
      <c r="AL98">
        <v>1171.8603014762098</v>
      </c>
      <c r="AM98">
        <v>0</v>
      </c>
      <c r="AP98">
        <v>27.63</v>
      </c>
      <c r="AQ98">
        <v>1432.2737018042565</v>
      </c>
      <c r="AR98">
        <v>0</v>
      </c>
      <c r="AT98" t="s">
        <v>135</v>
      </c>
    </row>
    <row r="99" spans="2:46" ht="12" customHeight="1" x14ac:dyDescent="0.2">
      <c r="B99">
        <v>1</v>
      </c>
      <c r="C99">
        <f t="shared" si="0"/>
        <v>78</v>
      </c>
      <c r="D99" t="s">
        <v>1093</v>
      </c>
      <c r="H99" t="s">
        <v>78</v>
      </c>
      <c r="I99" s="2">
        <v>19.89318116871468</v>
      </c>
      <c r="J99" s="5">
        <v>1749.6057188822888</v>
      </c>
      <c r="K99" s="5">
        <v>0</v>
      </c>
      <c r="L99">
        <v>-100</v>
      </c>
      <c r="M99">
        <v>0</v>
      </c>
      <c r="N99">
        <v>2020</v>
      </c>
      <c r="O99">
        <v>0</v>
      </c>
      <c r="P99" s="5">
        <v>-0.13730822562472278</v>
      </c>
      <c r="Q99" s="3">
        <v>1</v>
      </c>
      <c r="R99" s="3">
        <v>0</v>
      </c>
      <c r="T99" t="s">
        <v>56</v>
      </c>
      <c r="U99" t="s">
        <v>57</v>
      </c>
      <c r="V99" t="s">
        <v>56</v>
      </c>
      <c r="W99" t="s">
        <v>57</v>
      </c>
      <c r="X99" t="s">
        <v>56</v>
      </c>
      <c r="Y99" t="s">
        <v>56</v>
      </c>
      <c r="Z99" t="s">
        <v>57</v>
      </c>
      <c r="AA99" t="s">
        <v>57</v>
      </c>
      <c r="AB99" t="s">
        <v>56</v>
      </c>
      <c r="AC99" t="s">
        <v>56</v>
      </c>
      <c r="AD99" t="s">
        <v>56</v>
      </c>
      <c r="AE99" t="s">
        <v>56</v>
      </c>
      <c r="AF99" t="s">
        <v>57</v>
      </c>
      <c r="AG99" t="s">
        <v>57</v>
      </c>
      <c r="AH99" t="s">
        <v>57</v>
      </c>
      <c r="AI99" t="s">
        <v>56</v>
      </c>
      <c r="AK99">
        <v>1.4300000000000002</v>
      </c>
      <c r="AL99">
        <v>96.436586310546645</v>
      </c>
      <c r="AM99">
        <v>0</v>
      </c>
      <c r="AP99">
        <v>1.1700000000000002</v>
      </c>
      <c r="AQ99">
        <v>117.86693882400147</v>
      </c>
      <c r="AR99">
        <v>0</v>
      </c>
      <c r="AT99" t="s">
        <v>136</v>
      </c>
    </row>
    <row r="100" spans="2:46" ht="12" customHeight="1" x14ac:dyDescent="0.2">
      <c r="B100">
        <v>1</v>
      </c>
      <c r="C100">
        <f t="shared" si="0"/>
        <v>79</v>
      </c>
      <c r="D100" t="s">
        <v>136</v>
      </c>
      <c r="H100" t="s">
        <v>78</v>
      </c>
      <c r="I100" s="2">
        <v>1.3</v>
      </c>
      <c r="J100" s="5">
        <v>130.95261497106875</v>
      </c>
      <c r="K100" s="5">
        <v>0</v>
      </c>
      <c r="L100">
        <v>0</v>
      </c>
      <c r="M100">
        <v>0</v>
      </c>
      <c r="N100">
        <v>2004</v>
      </c>
      <c r="O100">
        <v>0</v>
      </c>
      <c r="P100" s="5">
        <v>-0.13730822562472278</v>
      </c>
      <c r="Q100" s="3">
        <v>1</v>
      </c>
      <c r="R100" s="3">
        <v>0</v>
      </c>
      <c r="T100" t="s">
        <v>56</v>
      </c>
      <c r="U100" t="s">
        <v>57</v>
      </c>
      <c r="V100" t="s">
        <v>56</v>
      </c>
      <c r="W100" t="s">
        <v>57</v>
      </c>
      <c r="X100" t="s">
        <v>56</v>
      </c>
      <c r="Y100" t="s">
        <v>56</v>
      </c>
      <c r="Z100" t="s">
        <v>57</v>
      </c>
      <c r="AA100" t="s">
        <v>57</v>
      </c>
      <c r="AB100" t="s">
        <v>56</v>
      </c>
      <c r="AC100" t="s">
        <v>56</v>
      </c>
      <c r="AD100" t="s">
        <v>56</v>
      </c>
      <c r="AE100" t="s">
        <v>56</v>
      </c>
      <c r="AF100" t="s">
        <v>57</v>
      </c>
      <c r="AG100" t="s">
        <v>57</v>
      </c>
      <c r="AH100" t="s">
        <v>57</v>
      </c>
      <c r="AI100" t="s">
        <v>56</v>
      </c>
      <c r="AK100">
        <v>0.77</v>
      </c>
      <c r="AL100">
        <v>78.741799831547254</v>
      </c>
      <c r="AM100">
        <v>0</v>
      </c>
      <c r="AP100">
        <v>0.63</v>
      </c>
      <c r="AQ100">
        <v>96.239977571891103</v>
      </c>
      <c r="AR100">
        <v>0</v>
      </c>
      <c r="AT100" t="s">
        <v>138</v>
      </c>
    </row>
    <row r="101" spans="2:46" ht="12" customHeight="1" x14ac:dyDescent="0.2">
      <c r="B101">
        <v>1</v>
      </c>
      <c r="C101">
        <f t="shared" si="0"/>
        <v>80</v>
      </c>
      <c r="D101" t="s">
        <v>1094</v>
      </c>
      <c r="H101" t="s">
        <v>137</v>
      </c>
      <c r="I101" s="2">
        <v>1.98</v>
      </c>
      <c r="J101" s="5">
        <v>55.244608817518611</v>
      </c>
      <c r="K101" s="5">
        <v>0</v>
      </c>
      <c r="L101">
        <v>0</v>
      </c>
      <c r="M101">
        <v>0</v>
      </c>
      <c r="N101">
        <v>2005</v>
      </c>
      <c r="O101">
        <v>0</v>
      </c>
      <c r="P101" s="5">
        <v>-0.13730822562472278</v>
      </c>
      <c r="Q101" s="3">
        <v>0</v>
      </c>
      <c r="R101" s="3">
        <v>1</v>
      </c>
      <c r="T101" t="s">
        <v>56</v>
      </c>
      <c r="U101" t="s">
        <v>57</v>
      </c>
      <c r="V101" t="s">
        <v>56</v>
      </c>
      <c r="W101" t="s">
        <v>57</v>
      </c>
      <c r="X101" t="s">
        <v>56</v>
      </c>
      <c r="Y101" t="s">
        <v>56</v>
      </c>
      <c r="Z101" t="s">
        <v>57</v>
      </c>
      <c r="AA101" t="s">
        <v>57</v>
      </c>
      <c r="AB101" t="s">
        <v>56</v>
      </c>
      <c r="AC101" t="s">
        <v>56</v>
      </c>
      <c r="AD101" t="s">
        <v>56</v>
      </c>
      <c r="AE101" t="s">
        <v>56</v>
      </c>
      <c r="AF101" t="s">
        <v>57</v>
      </c>
      <c r="AG101" t="s">
        <v>57</v>
      </c>
      <c r="AH101" t="s">
        <v>57</v>
      </c>
      <c r="AI101" t="s">
        <v>56</v>
      </c>
      <c r="AK101">
        <v>7.7000000000000011</v>
      </c>
      <c r="AL101">
        <v>576.21860127835726</v>
      </c>
      <c r="AM101">
        <v>0</v>
      </c>
      <c r="AP101">
        <v>6.3</v>
      </c>
      <c r="AQ101">
        <v>704.26717934021451</v>
      </c>
      <c r="AR101">
        <v>0</v>
      </c>
      <c r="AT101" t="s">
        <v>139</v>
      </c>
    </row>
    <row r="102" spans="2:46" ht="12" customHeight="1" x14ac:dyDescent="0.2">
      <c r="B102">
        <v>1</v>
      </c>
      <c r="C102">
        <f t="shared" si="0"/>
        <v>81</v>
      </c>
      <c r="D102" t="s">
        <v>1095</v>
      </c>
      <c r="H102" t="s">
        <v>137</v>
      </c>
      <c r="I102" s="2">
        <v>2.7299999999999991</v>
      </c>
      <c r="J102" s="5">
        <v>229.09704212858441</v>
      </c>
      <c r="K102" s="5">
        <v>0</v>
      </c>
      <c r="L102">
        <v>45</v>
      </c>
      <c r="M102">
        <v>0</v>
      </c>
      <c r="N102">
        <v>2005</v>
      </c>
      <c r="O102">
        <v>0</v>
      </c>
      <c r="P102" s="5">
        <v>-0.13730822562472278</v>
      </c>
      <c r="Q102" s="3">
        <v>1</v>
      </c>
      <c r="R102" s="3">
        <v>0</v>
      </c>
      <c r="T102" t="s">
        <v>56</v>
      </c>
      <c r="U102" t="s">
        <v>57</v>
      </c>
      <c r="V102" t="s">
        <v>56</v>
      </c>
      <c r="W102" t="s">
        <v>57</v>
      </c>
      <c r="X102" t="s">
        <v>56</v>
      </c>
      <c r="Y102" t="s">
        <v>56</v>
      </c>
      <c r="Z102" t="s">
        <v>57</v>
      </c>
      <c r="AA102" t="s">
        <v>57</v>
      </c>
      <c r="AB102" t="s">
        <v>56</v>
      </c>
      <c r="AC102" t="s">
        <v>56</v>
      </c>
      <c r="AD102" t="s">
        <v>56</v>
      </c>
      <c r="AE102" t="s">
        <v>56</v>
      </c>
      <c r="AF102" t="s">
        <v>57</v>
      </c>
      <c r="AG102" t="s">
        <v>57</v>
      </c>
      <c r="AH102" t="s">
        <v>57</v>
      </c>
      <c r="AI102" t="s">
        <v>56</v>
      </c>
      <c r="AK102">
        <v>2.75</v>
      </c>
      <c r="AL102">
        <v>115.81921948291576</v>
      </c>
      <c r="AM102">
        <v>0</v>
      </c>
      <c r="AP102">
        <v>2.25</v>
      </c>
      <c r="AQ102">
        <v>141.55682381245259</v>
      </c>
      <c r="AR102">
        <v>0</v>
      </c>
      <c r="AT102" t="s">
        <v>140</v>
      </c>
    </row>
    <row r="103" spans="2:46" ht="12" customHeight="1" x14ac:dyDescent="0.2">
      <c r="B103">
        <v>1</v>
      </c>
      <c r="C103">
        <f t="shared" si="0"/>
        <v>82</v>
      </c>
      <c r="D103" t="s">
        <v>1096</v>
      </c>
      <c r="H103" t="s">
        <v>137</v>
      </c>
      <c r="I103" s="2">
        <v>7.8366749999999925</v>
      </c>
      <c r="J103" s="5">
        <v>792.39364500526403</v>
      </c>
      <c r="K103" s="5">
        <v>0</v>
      </c>
      <c r="L103">
        <v>80</v>
      </c>
      <c r="M103">
        <v>0</v>
      </c>
      <c r="N103">
        <v>2012</v>
      </c>
      <c r="O103">
        <v>0</v>
      </c>
      <c r="P103" s="5">
        <v>-0.13730822562472278</v>
      </c>
      <c r="Q103" s="3">
        <v>0</v>
      </c>
      <c r="R103" s="3">
        <v>1</v>
      </c>
      <c r="T103" t="s">
        <v>56</v>
      </c>
      <c r="U103" t="s">
        <v>56</v>
      </c>
      <c r="V103" t="s">
        <v>56</v>
      </c>
      <c r="W103" t="s">
        <v>57</v>
      </c>
      <c r="X103" t="s">
        <v>57</v>
      </c>
      <c r="Y103" t="s">
        <v>57</v>
      </c>
      <c r="Z103" t="s">
        <v>57</v>
      </c>
      <c r="AA103" t="s">
        <v>57</v>
      </c>
      <c r="AB103" t="s">
        <v>56</v>
      </c>
      <c r="AC103" t="s">
        <v>56</v>
      </c>
      <c r="AD103" t="s">
        <v>56</v>
      </c>
      <c r="AE103" t="s">
        <v>56</v>
      </c>
      <c r="AF103" t="s">
        <v>57</v>
      </c>
      <c r="AG103" t="s">
        <v>57</v>
      </c>
      <c r="AH103" t="s">
        <v>57</v>
      </c>
      <c r="AI103" t="s">
        <v>57</v>
      </c>
      <c r="AK103">
        <v>12.100000000000001</v>
      </c>
      <c r="AL103">
        <v>2611.8000000000002</v>
      </c>
      <c r="AM103">
        <v>0</v>
      </c>
      <c r="AP103">
        <v>9.9</v>
      </c>
      <c r="AQ103">
        <v>3192.2</v>
      </c>
      <c r="AR103">
        <v>0</v>
      </c>
      <c r="AT103" t="s">
        <v>141</v>
      </c>
    </row>
    <row r="104" spans="2:46" ht="12" customHeight="1" x14ac:dyDescent="0.2">
      <c r="B104">
        <v>1</v>
      </c>
      <c r="C104">
        <f t="shared" si="0"/>
        <v>83</v>
      </c>
      <c r="D104" t="s">
        <v>848</v>
      </c>
      <c r="H104" t="s">
        <v>137</v>
      </c>
      <c r="I104" s="2">
        <v>0</v>
      </c>
      <c r="J104" s="5">
        <v>1414.3589743589741</v>
      </c>
      <c r="K104" s="5">
        <v>0</v>
      </c>
      <c r="L104">
        <v>10</v>
      </c>
      <c r="M104">
        <v>0</v>
      </c>
      <c r="N104">
        <v>2016</v>
      </c>
      <c r="O104">
        <v>0</v>
      </c>
      <c r="P104" s="5">
        <v>-0.13730822562472278</v>
      </c>
      <c r="Q104" s="3">
        <v>1</v>
      </c>
      <c r="R104" s="3">
        <v>0</v>
      </c>
      <c r="T104" t="s">
        <v>56</v>
      </c>
      <c r="U104" t="s">
        <v>56</v>
      </c>
      <c r="V104" t="s">
        <v>56</v>
      </c>
      <c r="W104" t="s">
        <v>56</v>
      </c>
      <c r="X104" t="s">
        <v>56</v>
      </c>
      <c r="Y104" t="s">
        <v>56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K104">
        <v>2.2000000000000002</v>
      </c>
      <c r="AL104">
        <v>5.0356182383876416</v>
      </c>
      <c r="AM104">
        <v>0</v>
      </c>
      <c r="AP104">
        <v>1.8</v>
      </c>
      <c r="AQ104">
        <v>6.1546445135848957</v>
      </c>
      <c r="AR104">
        <v>0</v>
      </c>
      <c r="AT104" t="s">
        <v>142</v>
      </c>
    </row>
    <row r="105" spans="2:46" ht="12" customHeight="1" x14ac:dyDescent="0.2">
      <c r="B105">
        <v>1</v>
      </c>
      <c r="C105">
        <f t="shared" si="0"/>
        <v>84</v>
      </c>
      <c r="D105" t="s">
        <v>849</v>
      </c>
      <c r="H105" t="s">
        <v>137</v>
      </c>
      <c r="I105" s="2">
        <v>0</v>
      </c>
      <c r="J105" s="5">
        <v>2828.7179487179483</v>
      </c>
      <c r="K105" s="5">
        <v>0</v>
      </c>
      <c r="L105">
        <v>20</v>
      </c>
      <c r="M105">
        <v>0</v>
      </c>
      <c r="N105">
        <v>2016</v>
      </c>
      <c r="O105">
        <v>0</v>
      </c>
      <c r="P105" s="5">
        <v>-0.13730822562472278</v>
      </c>
      <c r="Q105" s="3">
        <v>0</v>
      </c>
      <c r="R105" s="3">
        <v>1</v>
      </c>
      <c r="T105" t="s">
        <v>56</v>
      </c>
      <c r="U105" t="s">
        <v>56</v>
      </c>
      <c r="V105" t="s">
        <v>56</v>
      </c>
      <c r="W105" t="s">
        <v>56</v>
      </c>
      <c r="X105" t="s">
        <v>56</v>
      </c>
      <c r="Y105" t="s">
        <v>56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K105">
        <v>4.4000000000000004</v>
      </c>
      <c r="AL105">
        <v>52.514304486042548</v>
      </c>
      <c r="AM105">
        <v>0</v>
      </c>
      <c r="AP105">
        <v>3.6</v>
      </c>
      <c r="AQ105">
        <v>64.184149927385334</v>
      </c>
      <c r="AR105">
        <v>0</v>
      </c>
      <c r="AT105" t="s">
        <v>143</v>
      </c>
    </row>
    <row r="106" spans="2:46" ht="12" customHeight="1" x14ac:dyDescent="0.2">
      <c r="B106">
        <v>1</v>
      </c>
      <c r="C106">
        <f t="shared" si="0"/>
        <v>85</v>
      </c>
      <c r="D106" t="s">
        <v>850</v>
      </c>
      <c r="H106" t="s">
        <v>137</v>
      </c>
      <c r="I106" s="2">
        <v>0</v>
      </c>
      <c r="J106" s="5">
        <v>3535.8974358974351</v>
      </c>
      <c r="K106" s="5">
        <v>0</v>
      </c>
      <c r="L106">
        <v>20</v>
      </c>
      <c r="M106">
        <v>0</v>
      </c>
      <c r="N106">
        <v>2016</v>
      </c>
      <c r="O106">
        <v>0</v>
      </c>
      <c r="P106" s="5">
        <v>-0.13730822562472278</v>
      </c>
      <c r="Q106" s="3">
        <v>0</v>
      </c>
      <c r="R106" s="3">
        <v>0</v>
      </c>
      <c r="T106" t="s">
        <v>56</v>
      </c>
      <c r="U106" t="s">
        <v>56</v>
      </c>
      <c r="V106" t="s">
        <v>56</v>
      </c>
      <c r="W106" t="s">
        <v>56</v>
      </c>
      <c r="X106" t="s">
        <v>56</v>
      </c>
      <c r="Y106" t="s">
        <v>56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K106">
        <v>0.88000000000000012</v>
      </c>
      <c r="AL106">
        <v>53.233678520097925</v>
      </c>
      <c r="AM106">
        <v>0</v>
      </c>
      <c r="AP106">
        <v>0.72000000000000008</v>
      </c>
      <c r="AQ106">
        <v>65.063384857897461</v>
      </c>
      <c r="AR106">
        <v>0</v>
      </c>
      <c r="AT106" t="s">
        <v>144</v>
      </c>
    </row>
    <row r="107" spans="2:46" ht="12" customHeight="1" x14ac:dyDescent="0.2">
      <c r="B107">
        <v>1</v>
      </c>
      <c r="C107">
        <f t="shared" si="0"/>
        <v>86</v>
      </c>
      <c r="D107" t="s">
        <v>855</v>
      </c>
      <c r="H107" t="s">
        <v>826</v>
      </c>
      <c r="I107" s="2">
        <v>0</v>
      </c>
      <c r="J107" s="5">
        <v>43366.35283464058</v>
      </c>
      <c r="K107" s="5">
        <v>0</v>
      </c>
      <c r="L107">
        <v>50</v>
      </c>
      <c r="M107">
        <v>0</v>
      </c>
      <c r="N107" s="53">
        <v>2025</v>
      </c>
      <c r="O107">
        <v>0</v>
      </c>
      <c r="P107" s="5">
        <v>-0.13730822562472278</v>
      </c>
      <c r="Q107" s="3">
        <v>1</v>
      </c>
      <c r="R107" s="3">
        <v>0</v>
      </c>
      <c r="T107" t="s">
        <v>56</v>
      </c>
      <c r="U107" t="s">
        <v>56</v>
      </c>
      <c r="V107" t="s">
        <v>56</v>
      </c>
      <c r="W107" t="s">
        <v>56</v>
      </c>
      <c r="X107" t="s">
        <v>56</v>
      </c>
      <c r="Y107" t="s">
        <v>56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K107">
        <v>1.4300000000000002</v>
      </c>
      <c r="AL107">
        <v>86.704453747096963</v>
      </c>
      <c r="AM107">
        <v>0</v>
      </c>
      <c r="AP107">
        <v>1.1700000000000002</v>
      </c>
      <c r="AQ107">
        <v>105.97211013534073</v>
      </c>
      <c r="AR107">
        <v>0</v>
      </c>
      <c r="AT107" t="s">
        <v>145</v>
      </c>
    </row>
    <row r="108" spans="2:46" ht="12" customHeight="1" x14ac:dyDescent="0.2">
      <c r="B108">
        <v>1</v>
      </c>
      <c r="C108">
        <v>87</v>
      </c>
      <c r="D108" t="s">
        <v>856</v>
      </c>
      <c r="H108" t="s">
        <v>826</v>
      </c>
      <c r="I108" s="2">
        <v>0</v>
      </c>
      <c r="J108" s="5">
        <v>48630.409647371598</v>
      </c>
      <c r="K108" s="5">
        <v>0</v>
      </c>
      <c r="L108">
        <v>70</v>
      </c>
      <c r="M108">
        <v>0</v>
      </c>
      <c r="N108" s="53">
        <v>2030</v>
      </c>
      <c r="O108">
        <v>0</v>
      </c>
      <c r="P108" s="5">
        <v>-0.13730822562472278</v>
      </c>
      <c r="Q108" s="3">
        <v>1</v>
      </c>
      <c r="R108" s="3">
        <v>0</v>
      </c>
      <c r="T108" t="s">
        <v>56</v>
      </c>
      <c r="U108" t="s">
        <v>56</v>
      </c>
      <c r="V108" t="s">
        <v>56</v>
      </c>
      <c r="W108" t="s">
        <v>56</v>
      </c>
      <c r="X108" t="s">
        <v>56</v>
      </c>
      <c r="Y108" t="s">
        <v>56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K108">
        <v>0</v>
      </c>
      <c r="AL108">
        <v>0</v>
      </c>
      <c r="AM108">
        <v>0</v>
      </c>
      <c r="AP108">
        <v>0</v>
      </c>
      <c r="AQ108">
        <v>0</v>
      </c>
      <c r="AR108">
        <v>0</v>
      </c>
    </row>
    <row r="109" spans="2:46" ht="12" customHeight="1" x14ac:dyDescent="0.2">
      <c r="B109">
        <v>1</v>
      </c>
      <c r="C109">
        <v>88</v>
      </c>
      <c r="D109" t="s">
        <v>857</v>
      </c>
      <c r="H109" t="s">
        <v>826</v>
      </c>
      <c r="I109" s="2">
        <v>0</v>
      </c>
      <c r="J109" s="5">
        <v>56526.4948664681</v>
      </c>
      <c r="K109" s="5">
        <v>0</v>
      </c>
      <c r="L109">
        <v>75</v>
      </c>
      <c r="M109">
        <v>0</v>
      </c>
      <c r="N109" s="53">
        <v>2035</v>
      </c>
      <c r="O109">
        <v>0</v>
      </c>
      <c r="P109" s="5">
        <v>-0.13730822562472278</v>
      </c>
      <c r="Q109" s="3">
        <v>1</v>
      </c>
      <c r="R109" s="3">
        <v>0</v>
      </c>
      <c r="T109" t="s">
        <v>56</v>
      </c>
      <c r="U109" t="s">
        <v>56</v>
      </c>
      <c r="V109" t="s">
        <v>56</v>
      </c>
      <c r="W109" t="s">
        <v>56</v>
      </c>
      <c r="X109" t="s">
        <v>56</v>
      </c>
      <c r="Y109" t="s">
        <v>56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K109">
        <v>0</v>
      </c>
      <c r="AL109">
        <v>0</v>
      </c>
      <c r="AM109">
        <v>0</v>
      </c>
      <c r="AP109">
        <v>0</v>
      </c>
      <c r="AQ109">
        <v>0</v>
      </c>
      <c r="AR109">
        <v>0</v>
      </c>
    </row>
    <row r="110" spans="2:46" ht="12" customHeight="1" x14ac:dyDescent="0.2">
      <c r="B110">
        <v>1</v>
      </c>
      <c r="C110">
        <v>0</v>
      </c>
      <c r="D110" t="s">
        <v>146</v>
      </c>
      <c r="H110" t="s">
        <v>146</v>
      </c>
      <c r="I110" s="2">
        <v>0</v>
      </c>
      <c r="J110" s="5">
        <v>0</v>
      </c>
      <c r="K110" s="5">
        <v>0</v>
      </c>
      <c r="L110">
        <v>0</v>
      </c>
      <c r="M110">
        <v>0</v>
      </c>
      <c r="N110">
        <v>0</v>
      </c>
      <c r="O110">
        <v>0</v>
      </c>
      <c r="P110" s="5">
        <v>-0.13730822562472278</v>
      </c>
      <c r="Q110" s="3">
        <v>1</v>
      </c>
      <c r="R110" s="3">
        <v>0</v>
      </c>
      <c r="T110" t="s">
        <v>146</v>
      </c>
      <c r="U110" t="s">
        <v>146</v>
      </c>
      <c r="V110" t="s">
        <v>146</v>
      </c>
      <c r="W110" t="s">
        <v>146</v>
      </c>
      <c r="X110" t="s">
        <v>146</v>
      </c>
      <c r="Y110" t="s">
        <v>146</v>
      </c>
      <c r="Z110" t="s">
        <v>146</v>
      </c>
      <c r="AA110" t="s">
        <v>146</v>
      </c>
      <c r="AB110" t="s">
        <v>146</v>
      </c>
      <c r="AC110" t="s">
        <v>146</v>
      </c>
      <c r="AD110" t="s">
        <v>146</v>
      </c>
      <c r="AE110" t="s">
        <v>146</v>
      </c>
      <c r="AF110" t="s">
        <v>146</v>
      </c>
      <c r="AG110" t="s">
        <v>146</v>
      </c>
      <c r="AH110" t="s">
        <v>146</v>
      </c>
      <c r="AI110" t="s">
        <v>146</v>
      </c>
      <c r="AK110">
        <v>0</v>
      </c>
      <c r="AL110">
        <v>0</v>
      </c>
      <c r="AM110">
        <v>0</v>
      </c>
      <c r="AP110">
        <v>0</v>
      </c>
      <c r="AQ110">
        <v>0</v>
      </c>
      <c r="AR110">
        <v>0</v>
      </c>
    </row>
    <row r="111" spans="2:46" ht="12" customHeight="1" x14ac:dyDescent="0.2">
      <c r="B111">
        <v>1</v>
      </c>
      <c r="C111">
        <v>0</v>
      </c>
      <c r="D111" t="s">
        <v>146</v>
      </c>
      <c r="H111" t="s">
        <v>146</v>
      </c>
      <c r="I111" s="2">
        <v>0</v>
      </c>
      <c r="J111" s="5">
        <v>0</v>
      </c>
      <c r="K111" s="5">
        <v>0</v>
      </c>
      <c r="L111">
        <v>0</v>
      </c>
      <c r="M111">
        <v>0</v>
      </c>
      <c r="N111">
        <v>0</v>
      </c>
      <c r="O111">
        <v>0</v>
      </c>
      <c r="P111" s="5">
        <v>-0.13730822562472278</v>
      </c>
      <c r="Q111" s="3">
        <v>0</v>
      </c>
      <c r="R111" s="3">
        <v>0</v>
      </c>
      <c r="T111" t="s">
        <v>146</v>
      </c>
      <c r="U111" t="s">
        <v>146</v>
      </c>
      <c r="V111" t="s">
        <v>146</v>
      </c>
      <c r="W111" t="s">
        <v>146</v>
      </c>
      <c r="X111" t="s">
        <v>146</v>
      </c>
      <c r="Y111" t="s">
        <v>146</v>
      </c>
      <c r="Z111" t="s">
        <v>146</v>
      </c>
      <c r="AA111" t="s">
        <v>146</v>
      </c>
      <c r="AB111" t="s">
        <v>146</v>
      </c>
      <c r="AC111" t="s">
        <v>146</v>
      </c>
      <c r="AD111" t="s">
        <v>146</v>
      </c>
      <c r="AE111" t="s">
        <v>146</v>
      </c>
      <c r="AF111" t="s">
        <v>146</v>
      </c>
      <c r="AG111" t="s">
        <v>146</v>
      </c>
      <c r="AH111" t="s">
        <v>146</v>
      </c>
      <c r="AI111" t="s">
        <v>146</v>
      </c>
      <c r="AK111">
        <v>0</v>
      </c>
      <c r="AL111">
        <v>0</v>
      </c>
      <c r="AM111">
        <v>0</v>
      </c>
      <c r="AP111">
        <v>0</v>
      </c>
      <c r="AQ111">
        <v>0</v>
      </c>
      <c r="AR111">
        <v>0</v>
      </c>
    </row>
    <row r="112" spans="2:46" ht="12" customHeight="1" x14ac:dyDescent="0.2">
      <c r="B112">
        <v>1</v>
      </c>
      <c r="C112">
        <v>0</v>
      </c>
      <c r="D112" t="s">
        <v>146</v>
      </c>
      <c r="H112" t="s">
        <v>146</v>
      </c>
      <c r="I112" s="2">
        <v>0</v>
      </c>
      <c r="J112" s="5">
        <v>0</v>
      </c>
      <c r="K112" s="5">
        <v>0</v>
      </c>
      <c r="L112">
        <v>0</v>
      </c>
      <c r="M112">
        <v>0</v>
      </c>
      <c r="N112">
        <v>0</v>
      </c>
      <c r="O112">
        <v>0</v>
      </c>
      <c r="P112" s="5">
        <v>-0.13730822562472278</v>
      </c>
      <c r="Q112" s="3">
        <v>0</v>
      </c>
      <c r="R112" s="3">
        <v>0</v>
      </c>
      <c r="T112" t="s">
        <v>146</v>
      </c>
      <c r="U112" t="s">
        <v>146</v>
      </c>
      <c r="V112" t="s">
        <v>146</v>
      </c>
      <c r="W112" t="s">
        <v>146</v>
      </c>
      <c r="X112" t="s">
        <v>146</v>
      </c>
      <c r="Y112" t="s">
        <v>146</v>
      </c>
      <c r="Z112" t="s">
        <v>146</v>
      </c>
      <c r="AA112" t="s">
        <v>146</v>
      </c>
      <c r="AB112" t="s">
        <v>146</v>
      </c>
      <c r="AC112" t="s">
        <v>146</v>
      </c>
      <c r="AD112" t="s">
        <v>146</v>
      </c>
      <c r="AE112" t="s">
        <v>146</v>
      </c>
      <c r="AF112" t="s">
        <v>146</v>
      </c>
      <c r="AG112" t="s">
        <v>146</v>
      </c>
      <c r="AH112" t="s">
        <v>146</v>
      </c>
      <c r="AI112" t="s">
        <v>146</v>
      </c>
      <c r="AK112">
        <v>0</v>
      </c>
      <c r="AL112">
        <v>0</v>
      </c>
      <c r="AM112">
        <v>0</v>
      </c>
      <c r="AP112">
        <v>0</v>
      </c>
      <c r="AQ112">
        <v>0</v>
      </c>
      <c r="AR112">
        <v>0</v>
      </c>
    </row>
    <row r="113" spans="2:46" ht="12" customHeight="1" x14ac:dyDescent="0.2">
      <c r="B113">
        <v>1</v>
      </c>
      <c r="C113">
        <v>0</v>
      </c>
      <c r="D113" t="s">
        <v>146</v>
      </c>
      <c r="H113" t="s">
        <v>146</v>
      </c>
      <c r="I113" s="2">
        <v>0</v>
      </c>
      <c r="J113" s="5">
        <v>0</v>
      </c>
      <c r="K113" s="5">
        <v>0</v>
      </c>
      <c r="L113">
        <v>0</v>
      </c>
      <c r="M113">
        <v>0</v>
      </c>
      <c r="N113">
        <v>0</v>
      </c>
      <c r="O113">
        <v>0</v>
      </c>
      <c r="P113" s="5">
        <v>-0.13730822562472278</v>
      </c>
      <c r="Q113" s="3">
        <v>0</v>
      </c>
      <c r="R113" s="3">
        <v>0</v>
      </c>
      <c r="T113" t="s">
        <v>146</v>
      </c>
      <c r="U113" t="s">
        <v>146</v>
      </c>
      <c r="V113" t="s">
        <v>146</v>
      </c>
      <c r="W113" t="s">
        <v>146</v>
      </c>
      <c r="X113" t="s">
        <v>146</v>
      </c>
      <c r="Y113" t="s">
        <v>146</v>
      </c>
      <c r="Z113" t="s">
        <v>146</v>
      </c>
      <c r="AA113" t="s">
        <v>146</v>
      </c>
      <c r="AB113" t="s">
        <v>146</v>
      </c>
      <c r="AC113" t="s">
        <v>146</v>
      </c>
      <c r="AD113" t="s">
        <v>146</v>
      </c>
      <c r="AE113" t="s">
        <v>146</v>
      </c>
      <c r="AF113" t="s">
        <v>146</v>
      </c>
      <c r="AG113" t="s">
        <v>146</v>
      </c>
      <c r="AH113" t="s">
        <v>146</v>
      </c>
      <c r="AI113" t="s">
        <v>146</v>
      </c>
      <c r="AK113">
        <v>0</v>
      </c>
      <c r="AL113">
        <v>0</v>
      </c>
      <c r="AM113">
        <v>0</v>
      </c>
      <c r="AP113">
        <v>0</v>
      </c>
      <c r="AQ113">
        <v>0</v>
      </c>
      <c r="AR113">
        <v>0</v>
      </c>
    </row>
    <row r="114" spans="2:46" ht="12" customHeight="1" x14ac:dyDescent="0.2">
      <c r="B114">
        <v>1</v>
      </c>
      <c r="C114">
        <v>0</v>
      </c>
      <c r="D114" t="s">
        <v>146</v>
      </c>
      <c r="H114" t="s">
        <v>146</v>
      </c>
      <c r="I114" s="2">
        <v>0</v>
      </c>
      <c r="J114" s="5">
        <v>0</v>
      </c>
      <c r="K114" s="5">
        <v>0</v>
      </c>
      <c r="L114">
        <v>0</v>
      </c>
      <c r="M114">
        <v>0</v>
      </c>
      <c r="N114">
        <v>0</v>
      </c>
      <c r="O114">
        <v>0</v>
      </c>
      <c r="P114" s="5">
        <v>0</v>
      </c>
      <c r="Q114" s="3">
        <v>0</v>
      </c>
      <c r="R114" s="3">
        <v>0</v>
      </c>
      <c r="T114" t="s">
        <v>146</v>
      </c>
      <c r="U114" t="s">
        <v>146</v>
      </c>
      <c r="V114" t="s">
        <v>146</v>
      </c>
      <c r="W114" t="s">
        <v>146</v>
      </c>
      <c r="X114" t="s">
        <v>146</v>
      </c>
      <c r="Y114" t="s">
        <v>146</v>
      </c>
      <c r="Z114" t="s">
        <v>146</v>
      </c>
      <c r="AA114" t="s">
        <v>146</v>
      </c>
      <c r="AB114" t="s">
        <v>146</v>
      </c>
      <c r="AC114" t="s">
        <v>146</v>
      </c>
      <c r="AD114" t="s">
        <v>146</v>
      </c>
      <c r="AE114" t="s">
        <v>146</v>
      </c>
      <c r="AF114" t="s">
        <v>146</v>
      </c>
      <c r="AG114" t="s">
        <v>146</v>
      </c>
      <c r="AH114" t="s">
        <v>146</v>
      </c>
      <c r="AI114" t="s">
        <v>146</v>
      </c>
      <c r="AK114">
        <v>0</v>
      </c>
      <c r="AL114">
        <v>0</v>
      </c>
      <c r="AM114">
        <v>0</v>
      </c>
      <c r="AP114">
        <v>0</v>
      </c>
      <c r="AQ114">
        <v>0</v>
      </c>
      <c r="AR114">
        <v>0</v>
      </c>
    </row>
    <row r="115" spans="2:46" ht="12" customHeight="1" x14ac:dyDescent="0.2">
      <c r="B115">
        <v>1</v>
      </c>
      <c r="C115">
        <v>0</v>
      </c>
      <c r="D115" t="s">
        <v>146</v>
      </c>
      <c r="H115" t="s">
        <v>146</v>
      </c>
      <c r="I115" s="2">
        <v>0</v>
      </c>
      <c r="J115" s="5">
        <v>0</v>
      </c>
      <c r="K115" s="5">
        <v>0</v>
      </c>
      <c r="L115">
        <v>0</v>
      </c>
      <c r="M115">
        <v>0</v>
      </c>
      <c r="N115">
        <v>0</v>
      </c>
      <c r="O115">
        <v>0</v>
      </c>
      <c r="P115" s="5">
        <v>0</v>
      </c>
      <c r="Q115" s="3">
        <v>0</v>
      </c>
      <c r="R115" s="3">
        <v>0</v>
      </c>
      <c r="T115" t="s">
        <v>146</v>
      </c>
      <c r="U115" t="s">
        <v>146</v>
      </c>
      <c r="V115" t="s">
        <v>146</v>
      </c>
      <c r="W115" t="s">
        <v>146</v>
      </c>
      <c r="X115" t="s">
        <v>146</v>
      </c>
      <c r="Y115" t="s">
        <v>146</v>
      </c>
      <c r="Z115" t="s">
        <v>146</v>
      </c>
      <c r="AA115" t="s">
        <v>146</v>
      </c>
      <c r="AB115" t="s">
        <v>146</v>
      </c>
      <c r="AC115" t="s">
        <v>146</v>
      </c>
      <c r="AD115" t="s">
        <v>146</v>
      </c>
      <c r="AE115" t="s">
        <v>146</v>
      </c>
      <c r="AF115" t="s">
        <v>146</v>
      </c>
      <c r="AG115" t="s">
        <v>146</v>
      </c>
      <c r="AH115" t="s">
        <v>146</v>
      </c>
      <c r="AI115" t="s">
        <v>146</v>
      </c>
      <c r="AK115">
        <v>0</v>
      </c>
      <c r="AL115">
        <v>0</v>
      </c>
      <c r="AM115">
        <v>0</v>
      </c>
      <c r="AP115">
        <v>0</v>
      </c>
      <c r="AQ115">
        <v>0</v>
      </c>
      <c r="AR115">
        <v>0</v>
      </c>
    </row>
    <row r="116" spans="2:46" ht="12" customHeight="1" x14ac:dyDescent="0.2">
      <c r="B116">
        <v>1</v>
      </c>
      <c r="C116">
        <v>0</v>
      </c>
      <c r="D116" t="s">
        <v>146</v>
      </c>
      <c r="H116" t="s">
        <v>146</v>
      </c>
      <c r="I116" s="2">
        <v>0</v>
      </c>
      <c r="J116" s="5">
        <v>0</v>
      </c>
      <c r="K116" s="5">
        <v>0</v>
      </c>
      <c r="L116">
        <v>0</v>
      </c>
      <c r="M116">
        <v>0</v>
      </c>
      <c r="N116">
        <v>0</v>
      </c>
      <c r="O116">
        <v>0</v>
      </c>
      <c r="P116" s="5">
        <v>0</v>
      </c>
      <c r="Q116" s="3">
        <v>0</v>
      </c>
      <c r="R116" s="3">
        <v>0</v>
      </c>
      <c r="T116" t="s">
        <v>146</v>
      </c>
      <c r="U116" t="s">
        <v>146</v>
      </c>
      <c r="V116" t="s">
        <v>146</v>
      </c>
      <c r="W116" t="s">
        <v>146</v>
      </c>
      <c r="X116" t="s">
        <v>146</v>
      </c>
      <c r="Y116" t="s">
        <v>146</v>
      </c>
      <c r="Z116" t="s">
        <v>146</v>
      </c>
      <c r="AA116" t="s">
        <v>146</v>
      </c>
      <c r="AB116" t="s">
        <v>146</v>
      </c>
      <c r="AC116" t="s">
        <v>146</v>
      </c>
      <c r="AD116" t="s">
        <v>146</v>
      </c>
      <c r="AE116" t="s">
        <v>146</v>
      </c>
      <c r="AF116" t="s">
        <v>146</v>
      </c>
      <c r="AG116" t="s">
        <v>146</v>
      </c>
      <c r="AH116" t="s">
        <v>146</v>
      </c>
      <c r="AI116" t="s">
        <v>146</v>
      </c>
      <c r="AK116">
        <v>0</v>
      </c>
      <c r="AL116">
        <v>0</v>
      </c>
      <c r="AM116">
        <v>0</v>
      </c>
      <c r="AP116">
        <v>0</v>
      </c>
      <c r="AQ116">
        <v>0</v>
      </c>
      <c r="AR116">
        <v>0</v>
      </c>
    </row>
    <row r="117" spans="2:46" ht="12" customHeight="1" x14ac:dyDescent="0.2">
      <c r="B117">
        <v>1</v>
      </c>
      <c r="C117">
        <v>0</v>
      </c>
      <c r="D117" t="s">
        <v>146</v>
      </c>
      <c r="H117" t="s">
        <v>146</v>
      </c>
      <c r="I117" s="2">
        <v>0</v>
      </c>
      <c r="J117" s="5">
        <v>0</v>
      </c>
      <c r="K117" s="5">
        <v>0</v>
      </c>
      <c r="L117">
        <v>0</v>
      </c>
      <c r="M117">
        <v>0</v>
      </c>
      <c r="N117">
        <v>0</v>
      </c>
      <c r="O117">
        <v>0</v>
      </c>
      <c r="P117" s="5">
        <v>0</v>
      </c>
      <c r="Q117" s="3">
        <v>0</v>
      </c>
      <c r="R117" s="3">
        <v>0</v>
      </c>
      <c r="T117" t="s">
        <v>146</v>
      </c>
      <c r="U117" t="s">
        <v>146</v>
      </c>
      <c r="V117" t="s">
        <v>146</v>
      </c>
      <c r="W117" t="s">
        <v>146</v>
      </c>
      <c r="X117" t="s">
        <v>146</v>
      </c>
      <c r="Y117" t="s">
        <v>146</v>
      </c>
      <c r="Z117" t="s">
        <v>146</v>
      </c>
      <c r="AA117" t="s">
        <v>146</v>
      </c>
      <c r="AB117" t="s">
        <v>146</v>
      </c>
      <c r="AC117" t="s">
        <v>146</v>
      </c>
      <c r="AD117" t="s">
        <v>146</v>
      </c>
      <c r="AE117" t="s">
        <v>146</v>
      </c>
      <c r="AF117" t="s">
        <v>146</v>
      </c>
      <c r="AG117" t="s">
        <v>146</v>
      </c>
      <c r="AH117" t="s">
        <v>146</v>
      </c>
      <c r="AI117" t="s">
        <v>146</v>
      </c>
      <c r="AK117">
        <v>0</v>
      </c>
      <c r="AL117">
        <v>0</v>
      </c>
      <c r="AM117">
        <v>0</v>
      </c>
      <c r="AP117">
        <v>0</v>
      </c>
      <c r="AQ117">
        <v>0</v>
      </c>
      <c r="AR117">
        <v>0</v>
      </c>
    </row>
    <row r="118" spans="2:46" ht="12" customHeight="1" x14ac:dyDescent="0.2">
      <c r="B118">
        <v>1</v>
      </c>
      <c r="C118">
        <v>0</v>
      </c>
      <c r="D118" t="s">
        <v>146</v>
      </c>
      <c r="H118" t="s">
        <v>146</v>
      </c>
      <c r="I118" s="2">
        <v>0</v>
      </c>
      <c r="J118" s="5">
        <v>0</v>
      </c>
      <c r="K118" s="5">
        <v>0</v>
      </c>
      <c r="L118">
        <v>0</v>
      </c>
      <c r="M118">
        <v>0</v>
      </c>
      <c r="N118">
        <v>0</v>
      </c>
      <c r="O118">
        <v>0</v>
      </c>
      <c r="P118" s="5">
        <v>0</v>
      </c>
      <c r="Q118" s="3">
        <v>0</v>
      </c>
      <c r="R118" s="3">
        <v>0</v>
      </c>
      <c r="T118" t="s">
        <v>146</v>
      </c>
      <c r="U118" t="s">
        <v>146</v>
      </c>
      <c r="V118" t="s">
        <v>146</v>
      </c>
      <c r="W118" t="s">
        <v>146</v>
      </c>
      <c r="X118" t="s">
        <v>146</v>
      </c>
      <c r="Y118" t="s">
        <v>146</v>
      </c>
      <c r="Z118" t="s">
        <v>146</v>
      </c>
      <c r="AA118" t="s">
        <v>146</v>
      </c>
      <c r="AB118" t="s">
        <v>146</v>
      </c>
      <c r="AC118" t="s">
        <v>146</v>
      </c>
      <c r="AD118" t="s">
        <v>146</v>
      </c>
      <c r="AE118" t="s">
        <v>146</v>
      </c>
      <c r="AF118" t="s">
        <v>146</v>
      </c>
      <c r="AG118" t="s">
        <v>146</v>
      </c>
      <c r="AH118" t="s">
        <v>146</v>
      </c>
      <c r="AI118" t="s">
        <v>146</v>
      </c>
      <c r="AK118">
        <v>0</v>
      </c>
      <c r="AL118">
        <v>0</v>
      </c>
      <c r="AM118">
        <v>0</v>
      </c>
      <c r="AP118">
        <v>0</v>
      </c>
      <c r="AQ118">
        <v>0</v>
      </c>
      <c r="AR118">
        <v>0</v>
      </c>
    </row>
    <row r="119" spans="2:46" ht="12" customHeight="1" x14ac:dyDescent="0.2">
      <c r="B119">
        <v>1</v>
      </c>
      <c r="C119">
        <v>0</v>
      </c>
      <c r="D119" t="s">
        <v>146</v>
      </c>
      <c r="H119" t="s">
        <v>146</v>
      </c>
      <c r="I119" s="2">
        <v>0</v>
      </c>
      <c r="J119" s="5">
        <v>0</v>
      </c>
      <c r="K119" s="5">
        <v>0</v>
      </c>
      <c r="L119">
        <v>0</v>
      </c>
      <c r="M119">
        <v>0</v>
      </c>
      <c r="N119">
        <v>0</v>
      </c>
      <c r="O119">
        <v>0</v>
      </c>
      <c r="P119" s="5">
        <v>0</v>
      </c>
      <c r="Q119" s="3">
        <v>0</v>
      </c>
      <c r="R119" s="3">
        <v>0</v>
      </c>
      <c r="T119" t="s">
        <v>146</v>
      </c>
      <c r="U119" t="s">
        <v>146</v>
      </c>
      <c r="V119" t="s">
        <v>146</v>
      </c>
      <c r="W119" t="s">
        <v>146</v>
      </c>
      <c r="X119" t="s">
        <v>146</v>
      </c>
      <c r="Y119" t="s">
        <v>146</v>
      </c>
      <c r="Z119" t="s">
        <v>146</v>
      </c>
      <c r="AA119" t="s">
        <v>146</v>
      </c>
      <c r="AB119" t="s">
        <v>146</v>
      </c>
      <c r="AC119" t="s">
        <v>146</v>
      </c>
      <c r="AD119" t="s">
        <v>146</v>
      </c>
      <c r="AE119" t="s">
        <v>146</v>
      </c>
      <c r="AF119" t="s">
        <v>146</v>
      </c>
      <c r="AG119" t="s">
        <v>146</v>
      </c>
      <c r="AH119" t="s">
        <v>146</v>
      </c>
      <c r="AI119" t="s">
        <v>146</v>
      </c>
      <c r="AK119">
        <v>0</v>
      </c>
      <c r="AL119">
        <v>0</v>
      </c>
      <c r="AM119">
        <v>0</v>
      </c>
      <c r="AP119">
        <v>0</v>
      </c>
      <c r="AQ119">
        <v>0</v>
      </c>
      <c r="AR119">
        <v>0</v>
      </c>
    </row>
    <row r="120" spans="2:46" ht="12" customHeight="1" x14ac:dyDescent="0.2">
      <c r="B120">
        <v>1</v>
      </c>
      <c r="C120">
        <v>0</v>
      </c>
      <c r="D120" t="s">
        <v>146</v>
      </c>
      <c r="H120" t="s">
        <v>146</v>
      </c>
      <c r="I120" s="2">
        <v>0</v>
      </c>
      <c r="J120" s="5">
        <v>0</v>
      </c>
      <c r="K120" s="5">
        <v>0</v>
      </c>
      <c r="L120">
        <v>0</v>
      </c>
      <c r="M120">
        <v>0</v>
      </c>
      <c r="N120">
        <v>0</v>
      </c>
      <c r="O120">
        <v>0</v>
      </c>
      <c r="P120" s="5">
        <v>0</v>
      </c>
      <c r="Q120" s="3">
        <v>0</v>
      </c>
      <c r="R120" s="3">
        <v>0</v>
      </c>
      <c r="T120" t="s">
        <v>146</v>
      </c>
      <c r="U120" t="s">
        <v>146</v>
      </c>
      <c r="V120" t="s">
        <v>146</v>
      </c>
      <c r="W120" t="s">
        <v>146</v>
      </c>
      <c r="X120" t="s">
        <v>146</v>
      </c>
      <c r="Y120" t="s">
        <v>146</v>
      </c>
      <c r="Z120" t="s">
        <v>146</v>
      </c>
      <c r="AA120" t="s">
        <v>146</v>
      </c>
      <c r="AB120" t="s">
        <v>146</v>
      </c>
      <c r="AC120" t="s">
        <v>146</v>
      </c>
      <c r="AD120" t="s">
        <v>146</v>
      </c>
      <c r="AE120" t="s">
        <v>146</v>
      </c>
      <c r="AF120" t="s">
        <v>146</v>
      </c>
      <c r="AG120" t="s">
        <v>146</v>
      </c>
      <c r="AH120" t="s">
        <v>146</v>
      </c>
      <c r="AI120" t="s">
        <v>146</v>
      </c>
      <c r="AK120">
        <v>0</v>
      </c>
      <c r="AL120">
        <v>0</v>
      </c>
      <c r="AM120">
        <v>0</v>
      </c>
      <c r="AP120">
        <v>0</v>
      </c>
      <c r="AQ120">
        <v>0</v>
      </c>
      <c r="AR120">
        <v>0</v>
      </c>
    </row>
    <row r="121" spans="2:46" ht="12" customHeight="1" x14ac:dyDescent="0.2">
      <c r="B121">
        <v>1</v>
      </c>
      <c r="C121">
        <v>0</v>
      </c>
      <c r="D121" t="s">
        <v>146</v>
      </c>
      <c r="H121" t="s">
        <v>146</v>
      </c>
      <c r="I121" s="2">
        <v>0</v>
      </c>
      <c r="J121" s="5">
        <v>0</v>
      </c>
      <c r="K121" s="5">
        <v>0</v>
      </c>
      <c r="L121">
        <v>0</v>
      </c>
      <c r="M121">
        <v>0</v>
      </c>
      <c r="N121">
        <v>0</v>
      </c>
      <c r="O121">
        <v>0</v>
      </c>
      <c r="P121" s="5">
        <v>0</v>
      </c>
      <c r="Q121" s="3">
        <v>0</v>
      </c>
      <c r="R121" s="3">
        <v>0</v>
      </c>
      <c r="T121" t="s">
        <v>146</v>
      </c>
      <c r="U121" t="s">
        <v>146</v>
      </c>
      <c r="V121" t="s">
        <v>146</v>
      </c>
      <c r="W121" t="s">
        <v>146</v>
      </c>
      <c r="X121" t="s">
        <v>146</v>
      </c>
      <c r="Y121" t="s">
        <v>146</v>
      </c>
      <c r="Z121" t="s">
        <v>146</v>
      </c>
      <c r="AA121" t="s">
        <v>146</v>
      </c>
      <c r="AB121" t="s">
        <v>146</v>
      </c>
      <c r="AC121" t="s">
        <v>146</v>
      </c>
      <c r="AD121" t="s">
        <v>146</v>
      </c>
      <c r="AE121" t="s">
        <v>146</v>
      </c>
      <c r="AF121" t="s">
        <v>146</v>
      </c>
      <c r="AG121" t="s">
        <v>146</v>
      </c>
      <c r="AH121" t="s">
        <v>146</v>
      </c>
      <c r="AI121" t="s">
        <v>146</v>
      </c>
      <c r="AK121">
        <v>0</v>
      </c>
      <c r="AL121">
        <v>0</v>
      </c>
      <c r="AM121">
        <v>0</v>
      </c>
      <c r="AP121">
        <v>0</v>
      </c>
      <c r="AQ121">
        <v>0</v>
      </c>
      <c r="AR121">
        <v>0</v>
      </c>
    </row>
    <row r="122" spans="2:46" ht="12" customHeight="1" x14ac:dyDescent="0.2">
      <c r="B122">
        <v>2</v>
      </c>
      <c r="C122">
        <v>1</v>
      </c>
      <c r="D122" t="s">
        <v>1097</v>
      </c>
      <c r="H122" t="s">
        <v>55</v>
      </c>
      <c r="I122" s="2">
        <v>1.540000000000008</v>
      </c>
      <c r="J122" s="5">
        <v>0</v>
      </c>
      <c r="K122" s="5">
        <v>0.31506976717297802</v>
      </c>
      <c r="L122">
        <v>0</v>
      </c>
      <c r="M122">
        <v>-2.5</v>
      </c>
      <c r="N122">
        <v>2005</v>
      </c>
      <c r="O122">
        <v>0</v>
      </c>
      <c r="P122" s="5">
        <v>0</v>
      </c>
      <c r="Q122" s="3">
        <v>0</v>
      </c>
      <c r="R122" s="3">
        <v>0</v>
      </c>
      <c r="T122" t="s">
        <v>56</v>
      </c>
      <c r="U122" t="s">
        <v>56</v>
      </c>
      <c r="V122" t="s">
        <v>56</v>
      </c>
      <c r="W122" t="s">
        <v>57</v>
      </c>
      <c r="X122" t="s">
        <v>57</v>
      </c>
      <c r="Y122" t="s">
        <v>57</v>
      </c>
      <c r="Z122" t="s">
        <v>57</v>
      </c>
      <c r="AA122" t="s">
        <v>57</v>
      </c>
      <c r="AB122" t="s">
        <v>56</v>
      </c>
      <c r="AC122" t="s">
        <v>56</v>
      </c>
      <c r="AD122" t="s">
        <v>56</v>
      </c>
      <c r="AE122" t="s">
        <v>56</v>
      </c>
      <c r="AF122" t="s">
        <v>57</v>
      </c>
      <c r="AG122" t="s">
        <v>57</v>
      </c>
      <c r="AH122" t="s">
        <v>57</v>
      </c>
      <c r="AI122" t="s">
        <v>57</v>
      </c>
      <c r="AK122">
        <v>4.4000000000000004</v>
      </c>
      <c r="AL122">
        <v>90</v>
      </c>
      <c r="AM122">
        <v>0</v>
      </c>
      <c r="AP122">
        <v>3.6</v>
      </c>
      <c r="AQ122">
        <v>110.00000000000001</v>
      </c>
      <c r="AR122">
        <v>0</v>
      </c>
      <c r="AT122" t="s">
        <v>54</v>
      </c>
    </row>
    <row r="123" spans="2:46" ht="12" customHeight="1" x14ac:dyDescent="0.2">
      <c r="B123">
        <v>2</v>
      </c>
      <c r="C123">
        <v>2</v>
      </c>
      <c r="D123" t="s">
        <v>147</v>
      </c>
      <c r="H123" t="s">
        <v>55</v>
      </c>
      <c r="I123" s="2">
        <v>3.834280000000001</v>
      </c>
      <c r="J123" s="5">
        <v>0</v>
      </c>
      <c r="K123" s="5">
        <v>0.74326168876554888</v>
      </c>
      <c r="L123">
        <v>0</v>
      </c>
      <c r="M123">
        <v>-3.75</v>
      </c>
      <c r="N123">
        <v>2009</v>
      </c>
      <c r="O123">
        <v>0</v>
      </c>
      <c r="P123" s="5">
        <v>0</v>
      </c>
      <c r="Q123" s="3">
        <v>1</v>
      </c>
      <c r="R123" s="3">
        <v>0</v>
      </c>
      <c r="T123" t="s">
        <v>56</v>
      </c>
      <c r="U123" t="s">
        <v>56</v>
      </c>
      <c r="V123" t="s">
        <v>56</v>
      </c>
      <c r="W123" t="s">
        <v>56</v>
      </c>
      <c r="X123" t="s">
        <v>56</v>
      </c>
      <c r="Y123" t="s">
        <v>56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56</v>
      </c>
      <c r="AF123" t="s">
        <v>57</v>
      </c>
      <c r="AG123" t="s">
        <v>57</v>
      </c>
      <c r="AH123" t="s">
        <v>56</v>
      </c>
      <c r="AI123" t="s">
        <v>56</v>
      </c>
      <c r="AK123">
        <v>1.1000000000000001</v>
      </c>
      <c r="AL123">
        <v>0</v>
      </c>
      <c r="AM123">
        <v>5.7549922724430193E-2</v>
      </c>
      <c r="AP123">
        <v>0.9</v>
      </c>
      <c r="AQ123">
        <v>0</v>
      </c>
      <c r="AR123">
        <v>7.0338794440970243E-2</v>
      </c>
      <c r="AT123" t="s">
        <v>58</v>
      </c>
    </row>
    <row r="124" spans="2:46" ht="12" customHeight="1" x14ac:dyDescent="0.2">
      <c r="B124">
        <v>2</v>
      </c>
      <c r="C124">
        <v>3</v>
      </c>
      <c r="D124" t="s">
        <v>60</v>
      </c>
      <c r="H124" t="s">
        <v>55</v>
      </c>
      <c r="I124" s="2">
        <v>6.5076870160000073</v>
      </c>
      <c r="J124" s="5">
        <v>0</v>
      </c>
      <c r="K124" s="5">
        <v>1.3056965490888104</v>
      </c>
      <c r="L124">
        <v>0</v>
      </c>
      <c r="M124">
        <v>-5</v>
      </c>
      <c r="N124">
        <v>2011</v>
      </c>
      <c r="O124">
        <v>0</v>
      </c>
      <c r="P124" s="5">
        <v>0</v>
      </c>
      <c r="Q124" s="3">
        <v>1</v>
      </c>
      <c r="R124" s="3">
        <v>0</v>
      </c>
      <c r="T124" t="s">
        <v>56</v>
      </c>
      <c r="U124" t="s">
        <v>56</v>
      </c>
      <c r="V124" t="s">
        <v>56</v>
      </c>
      <c r="W124" t="s">
        <v>56</v>
      </c>
      <c r="X124" t="s">
        <v>56</v>
      </c>
      <c r="Y124" t="s">
        <v>56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K124">
        <v>2.8600000000000003</v>
      </c>
      <c r="AL124">
        <v>0</v>
      </c>
      <c r="AM124">
        <v>0.12948732612996794</v>
      </c>
      <c r="AP124">
        <v>2.3400000000000003</v>
      </c>
      <c r="AQ124">
        <v>0</v>
      </c>
      <c r="AR124">
        <v>0.15826228749218305</v>
      </c>
      <c r="AT124" t="s">
        <v>59</v>
      </c>
    </row>
    <row r="125" spans="2:46" ht="12" customHeight="1" x14ac:dyDescent="0.2">
      <c r="B125">
        <v>2</v>
      </c>
      <c r="C125">
        <v>4</v>
      </c>
      <c r="D125" t="s">
        <v>61</v>
      </c>
      <c r="H125" t="s">
        <v>55</v>
      </c>
      <c r="I125" s="2">
        <v>8.9945825413743954</v>
      </c>
      <c r="J125" s="5">
        <v>0</v>
      </c>
      <c r="K125" s="5">
        <v>1.9150768124017465</v>
      </c>
      <c r="L125">
        <v>0</v>
      </c>
      <c r="M125">
        <v>-7.5</v>
      </c>
      <c r="N125">
        <v>2015</v>
      </c>
      <c r="O125">
        <v>0</v>
      </c>
      <c r="P125" s="5">
        <v>-0.16529730889311389</v>
      </c>
      <c r="Q125" s="3">
        <v>1</v>
      </c>
      <c r="R125" s="3">
        <v>0</v>
      </c>
      <c r="T125" t="s">
        <v>56</v>
      </c>
      <c r="U125" t="s">
        <v>56</v>
      </c>
      <c r="V125" t="s">
        <v>56</v>
      </c>
      <c r="W125" t="s">
        <v>56</v>
      </c>
      <c r="X125" t="s">
        <v>56</v>
      </c>
      <c r="Y125" t="s">
        <v>56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K125">
        <v>5.9400000000000013</v>
      </c>
      <c r="AL125">
        <v>0</v>
      </c>
      <c r="AM125">
        <v>0.37407449770879631</v>
      </c>
      <c r="AP125">
        <v>4.8600000000000003</v>
      </c>
      <c r="AQ125">
        <v>0</v>
      </c>
      <c r="AR125">
        <v>0.45720216386630658</v>
      </c>
      <c r="AT125" t="s">
        <v>60</v>
      </c>
    </row>
    <row r="126" spans="2:46" ht="12" customHeight="1" x14ac:dyDescent="0.2">
      <c r="B126">
        <v>2</v>
      </c>
      <c r="C126">
        <v>5</v>
      </c>
      <c r="D126" t="s">
        <v>62</v>
      </c>
      <c r="H126" t="s">
        <v>55</v>
      </c>
      <c r="I126" s="2">
        <v>9.92</v>
      </c>
      <c r="J126" s="5">
        <v>0</v>
      </c>
      <c r="K126" s="5">
        <v>9.0195665707590287</v>
      </c>
      <c r="L126">
        <v>0</v>
      </c>
      <c r="M126">
        <v>-10</v>
      </c>
      <c r="N126">
        <v>2015</v>
      </c>
      <c r="O126">
        <v>0</v>
      </c>
      <c r="P126" s="5">
        <v>-0.3234605242731966</v>
      </c>
      <c r="Q126" s="3">
        <v>1</v>
      </c>
      <c r="R126" s="3">
        <v>0</v>
      </c>
      <c r="T126" t="s">
        <v>56</v>
      </c>
      <c r="U126" t="s">
        <v>56</v>
      </c>
      <c r="V126" t="s">
        <v>56</v>
      </c>
      <c r="W126" t="s">
        <v>56</v>
      </c>
      <c r="X126" t="s">
        <v>56</v>
      </c>
      <c r="Y126" t="s">
        <v>56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K126">
        <v>9.240000000000002</v>
      </c>
      <c r="AL126">
        <v>0</v>
      </c>
      <c r="AM126">
        <v>0.5611117465631944</v>
      </c>
      <c r="AP126">
        <v>7.5600000000000005</v>
      </c>
      <c r="AQ126">
        <v>0</v>
      </c>
      <c r="AR126">
        <v>0.68580324579945984</v>
      </c>
      <c r="AT126" t="s">
        <v>61</v>
      </c>
    </row>
    <row r="127" spans="2:46" ht="12" customHeight="1" x14ac:dyDescent="0.2">
      <c r="B127">
        <v>2</v>
      </c>
      <c r="C127">
        <v>6</v>
      </c>
      <c r="D127" t="s">
        <v>1024</v>
      </c>
      <c r="H127" t="s">
        <v>55</v>
      </c>
      <c r="I127" s="2">
        <v>0.95000000000000639</v>
      </c>
      <c r="J127" s="5">
        <v>57.176179375510571</v>
      </c>
      <c r="K127" s="5">
        <v>0</v>
      </c>
      <c r="L127">
        <v>0</v>
      </c>
      <c r="M127">
        <v>0</v>
      </c>
      <c r="N127">
        <v>2000</v>
      </c>
      <c r="O127">
        <v>0</v>
      </c>
      <c r="P127" s="5">
        <v>-0.3234605242731966</v>
      </c>
      <c r="Q127" s="3">
        <v>1</v>
      </c>
      <c r="R127" s="3">
        <v>0</v>
      </c>
      <c r="T127" t="s">
        <v>56</v>
      </c>
      <c r="U127" t="s">
        <v>56</v>
      </c>
      <c r="V127" t="s">
        <v>56</v>
      </c>
      <c r="W127" t="s">
        <v>56</v>
      </c>
      <c r="X127" t="s">
        <v>56</v>
      </c>
      <c r="Y127" t="s">
        <v>56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K127">
        <v>12.76</v>
      </c>
      <c r="AL127">
        <v>0</v>
      </c>
      <c r="AM127">
        <v>0.6474366306498397</v>
      </c>
      <c r="AP127">
        <v>10.44</v>
      </c>
      <c r="AQ127">
        <v>0</v>
      </c>
      <c r="AR127">
        <v>0.79131143746091515</v>
      </c>
      <c r="AT127" t="s">
        <v>62</v>
      </c>
    </row>
    <row r="128" spans="2:46" ht="12" customHeight="1" x14ac:dyDescent="0.2">
      <c r="B128">
        <v>2</v>
      </c>
      <c r="C128">
        <v>7</v>
      </c>
      <c r="D128" t="s">
        <v>1025</v>
      </c>
      <c r="H128" t="s">
        <v>55</v>
      </c>
      <c r="I128" s="2">
        <v>2.2376500000000021</v>
      </c>
      <c r="J128" s="5">
        <v>116.89352227882161</v>
      </c>
      <c r="K128" s="5">
        <v>0</v>
      </c>
      <c r="L128">
        <v>0</v>
      </c>
      <c r="M128">
        <v>0</v>
      </c>
      <c r="N128">
        <v>2011</v>
      </c>
      <c r="O128">
        <v>0</v>
      </c>
      <c r="P128" s="5">
        <v>-0.3234605242731966</v>
      </c>
      <c r="Q128" s="3">
        <v>1</v>
      </c>
      <c r="R128" s="3">
        <v>0</v>
      </c>
      <c r="T128" t="s">
        <v>56</v>
      </c>
      <c r="U128" t="s">
        <v>56</v>
      </c>
      <c r="V128" t="s">
        <v>56</v>
      </c>
      <c r="W128" t="s">
        <v>57</v>
      </c>
      <c r="X128" t="s">
        <v>57</v>
      </c>
      <c r="Y128" t="s">
        <v>57</v>
      </c>
      <c r="Z128" t="s">
        <v>57</v>
      </c>
      <c r="AA128" t="s">
        <v>57</v>
      </c>
      <c r="AB128" t="s">
        <v>56</v>
      </c>
      <c r="AC128" t="s">
        <v>56</v>
      </c>
      <c r="AD128" t="s">
        <v>56</v>
      </c>
      <c r="AE128" t="s">
        <v>56</v>
      </c>
      <c r="AF128" t="s">
        <v>57</v>
      </c>
      <c r="AG128" t="s">
        <v>57</v>
      </c>
      <c r="AH128" t="s">
        <v>57</v>
      </c>
      <c r="AI128" t="s">
        <v>57</v>
      </c>
      <c r="AK128">
        <v>2.64</v>
      </c>
      <c r="AL128">
        <v>43.352226873548481</v>
      </c>
      <c r="AM128">
        <v>0</v>
      </c>
      <c r="AP128">
        <v>2.16</v>
      </c>
      <c r="AQ128">
        <v>52.986055067670364</v>
      </c>
      <c r="AR128">
        <v>0</v>
      </c>
      <c r="AT128" t="s">
        <v>63</v>
      </c>
    </row>
    <row r="129" spans="2:46" ht="12" customHeight="1" x14ac:dyDescent="0.2">
      <c r="B129">
        <v>2</v>
      </c>
      <c r="C129">
        <v>8</v>
      </c>
      <c r="D129" t="s">
        <v>1026</v>
      </c>
      <c r="H129" t="s">
        <v>55</v>
      </c>
      <c r="I129" s="2">
        <v>3.5281130199999899</v>
      </c>
      <c r="J129" s="5">
        <v>292.23380569705404</v>
      </c>
      <c r="K129" s="5">
        <v>0</v>
      </c>
      <c r="L129">
        <v>0</v>
      </c>
      <c r="M129">
        <v>0</v>
      </c>
      <c r="N129">
        <v>2015</v>
      </c>
      <c r="O129">
        <v>0</v>
      </c>
      <c r="P129" s="5">
        <v>-0.33626052427319664</v>
      </c>
      <c r="Q129" s="3">
        <v>1</v>
      </c>
      <c r="R129" s="3">
        <v>0</v>
      </c>
      <c r="T129" t="s">
        <v>56</v>
      </c>
      <c r="U129" t="s">
        <v>56</v>
      </c>
      <c r="V129" t="s">
        <v>56</v>
      </c>
      <c r="W129" t="s">
        <v>56</v>
      </c>
      <c r="X129" t="s">
        <v>56</v>
      </c>
      <c r="Y129" t="s">
        <v>56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K129">
        <v>5.3900000000000006</v>
      </c>
      <c r="AL129">
        <v>182.96065631198394</v>
      </c>
      <c r="AM129">
        <v>0</v>
      </c>
      <c r="AP129">
        <v>4.41</v>
      </c>
      <c r="AQ129">
        <v>223.61857993686928</v>
      </c>
      <c r="AR129">
        <v>0</v>
      </c>
      <c r="AT129" t="s">
        <v>64</v>
      </c>
    </row>
    <row r="130" spans="2:46" ht="12" customHeight="1" x14ac:dyDescent="0.2">
      <c r="B130">
        <v>2</v>
      </c>
      <c r="C130">
        <v>9</v>
      </c>
      <c r="D130" t="s">
        <v>1027</v>
      </c>
      <c r="H130" t="s">
        <v>55</v>
      </c>
      <c r="I130" s="2">
        <v>5.26</v>
      </c>
      <c r="J130" s="5">
        <v>762.34905834014091</v>
      </c>
      <c r="K130" s="5">
        <v>0</v>
      </c>
      <c r="L130">
        <v>0</v>
      </c>
      <c r="M130">
        <v>0</v>
      </c>
      <c r="N130">
        <v>2015</v>
      </c>
      <c r="O130">
        <v>0</v>
      </c>
      <c r="P130" s="5">
        <v>-0.34880452427319664</v>
      </c>
      <c r="Q130" s="3">
        <v>1</v>
      </c>
      <c r="R130" s="3">
        <v>0</v>
      </c>
      <c r="T130" t="s">
        <v>56</v>
      </c>
      <c r="U130" t="s">
        <v>56</v>
      </c>
      <c r="V130" t="s">
        <v>56</v>
      </c>
      <c r="W130" t="s">
        <v>57</v>
      </c>
      <c r="X130" t="s">
        <v>57</v>
      </c>
      <c r="Y130" t="s">
        <v>57</v>
      </c>
      <c r="Z130" t="s">
        <v>57</v>
      </c>
      <c r="AA130" t="s">
        <v>57</v>
      </c>
      <c r="AB130" t="s">
        <v>56</v>
      </c>
      <c r="AC130" t="s">
        <v>56</v>
      </c>
      <c r="AD130" t="s">
        <v>56</v>
      </c>
      <c r="AE130" t="s">
        <v>56</v>
      </c>
      <c r="AF130" t="s">
        <v>57</v>
      </c>
      <c r="AG130" t="s">
        <v>57</v>
      </c>
      <c r="AH130" t="s">
        <v>57</v>
      </c>
      <c r="AI130" t="s">
        <v>57</v>
      </c>
      <c r="AK130">
        <v>2.2000000000000002</v>
      </c>
      <c r="AL130">
        <v>230.03222422699193</v>
      </c>
      <c r="AM130">
        <v>0</v>
      </c>
      <c r="AP130">
        <v>1.8</v>
      </c>
      <c r="AQ130">
        <v>281.15049627743463</v>
      </c>
      <c r="AR130">
        <v>0</v>
      </c>
      <c r="AT130" t="s">
        <v>66</v>
      </c>
    </row>
    <row r="131" spans="2:46" ht="12" customHeight="1" x14ac:dyDescent="0.2">
      <c r="B131">
        <v>2</v>
      </c>
      <c r="C131">
        <v>10</v>
      </c>
      <c r="D131" t="s">
        <v>1028</v>
      </c>
      <c r="H131" t="s">
        <v>55</v>
      </c>
      <c r="I131" s="2">
        <v>2.0199999999999996</v>
      </c>
      <c r="J131" s="5">
        <v>7.5288729818954581</v>
      </c>
      <c r="K131" s="5">
        <v>0</v>
      </c>
      <c r="L131">
        <v>0</v>
      </c>
      <c r="M131">
        <v>0</v>
      </c>
      <c r="N131">
        <v>2000</v>
      </c>
      <c r="O131">
        <v>0</v>
      </c>
      <c r="P131" s="5">
        <v>-0.36109764427319668</v>
      </c>
      <c r="Q131" s="3">
        <v>1</v>
      </c>
      <c r="R131" s="3">
        <v>0</v>
      </c>
      <c r="T131" t="s">
        <v>56</v>
      </c>
      <c r="U131" t="s">
        <v>56</v>
      </c>
      <c r="V131" t="s">
        <v>56</v>
      </c>
      <c r="W131" t="s">
        <v>57</v>
      </c>
      <c r="X131" t="s">
        <v>56</v>
      </c>
      <c r="Y131" t="s">
        <v>56</v>
      </c>
      <c r="Z131" t="s">
        <v>57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57</v>
      </c>
      <c r="AG131" t="s">
        <v>57</v>
      </c>
      <c r="AH131" t="s">
        <v>57</v>
      </c>
      <c r="AI131" t="s">
        <v>56</v>
      </c>
      <c r="AK131">
        <v>2.5299999999999998</v>
      </c>
      <c r="AL131">
        <v>29.196397690348984</v>
      </c>
      <c r="AM131">
        <v>0</v>
      </c>
      <c r="AP131">
        <v>2.0699999999999998</v>
      </c>
      <c r="AQ131">
        <v>35.684486065982092</v>
      </c>
      <c r="AR131">
        <v>0</v>
      </c>
      <c r="AT131" t="s">
        <v>67</v>
      </c>
    </row>
    <row r="132" spans="2:46" ht="12" customHeight="1" x14ac:dyDescent="0.2">
      <c r="B132">
        <v>2</v>
      </c>
      <c r="C132">
        <v>11</v>
      </c>
      <c r="D132" t="s">
        <v>1029</v>
      </c>
      <c r="H132" t="s">
        <v>55</v>
      </c>
      <c r="I132" s="2">
        <v>4.0384089999999979</v>
      </c>
      <c r="J132" s="5">
        <v>56.849112067637428</v>
      </c>
      <c r="K132" s="5">
        <v>0</v>
      </c>
      <c r="L132">
        <v>0</v>
      </c>
      <c r="M132">
        <v>0</v>
      </c>
      <c r="N132">
        <v>2010</v>
      </c>
      <c r="O132">
        <v>0</v>
      </c>
      <c r="P132" s="5">
        <v>-0.37314490187319671</v>
      </c>
      <c r="Q132" s="3">
        <v>1</v>
      </c>
      <c r="R132" s="3">
        <v>0</v>
      </c>
      <c r="T132" t="s">
        <v>56</v>
      </c>
      <c r="U132" t="s">
        <v>56</v>
      </c>
      <c r="V132" t="s">
        <v>56</v>
      </c>
      <c r="W132" t="s">
        <v>57</v>
      </c>
      <c r="X132" t="s">
        <v>56</v>
      </c>
      <c r="Y132" t="s">
        <v>56</v>
      </c>
      <c r="Z132" t="s">
        <v>57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57</v>
      </c>
      <c r="AG132" t="s">
        <v>57</v>
      </c>
      <c r="AH132" t="s">
        <v>57</v>
      </c>
      <c r="AI132" t="s">
        <v>56</v>
      </c>
      <c r="AK132">
        <v>6.9300000000000006</v>
      </c>
      <c r="AL132">
        <v>24.458717157882834</v>
      </c>
      <c r="AM132">
        <v>0</v>
      </c>
      <c r="AP132">
        <v>5.67</v>
      </c>
      <c r="AQ132">
        <v>29.893987637412351</v>
      </c>
      <c r="AR132">
        <v>0</v>
      </c>
      <c r="AT132" t="s">
        <v>68</v>
      </c>
    </row>
    <row r="133" spans="2:46" ht="12" customHeight="1" x14ac:dyDescent="0.2">
      <c r="B133">
        <v>2</v>
      </c>
      <c r="C133">
        <v>12</v>
      </c>
      <c r="D133" t="s">
        <v>144</v>
      </c>
      <c r="H133" t="s">
        <v>55</v>
      </c>
      <c r="I133" s="2">
        <v>0.8</v>
      </c>
      <c r="J133" s="5">
        <v>90.343617504176876</v>
      </c>
      <c r="K133" s="5">
        <v>0</v>
      </c>
      <c r="L133">
        <v>0</v>
      </c>
      <c r="M133">
        <v>0</v>
      </c>
      <c r="N133">
        <v>2000</v>
      </c>
      <c r="O133">
        <v>0</v>
      </c>
      <c r="P133" s="5">
        <v>-0.38495121432119672</v>
      </c>
      <c r="Q133" s="3">
        <v>1</v>
      </c>
      <c r="R133" s="3">
        <v>0</v>
      </c>
      <c r="T133" t="s">
        <v>56</v>
      </c>
      <c r="U133" t="s">
        <v>56</v>
      </c>
      <c r="V133" t="s">
        <v>56</v>
      </c>
      <c r="W133" t="s">
        <v>57</v>
      </c>
      <c r="X133" t="s">
        <v>56</v>
      </c>
      <c r="Y133" t="s">
        <v>56</v>
      </c>
      <c r="Z133" t="s">
        <v>57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57</v>
      </c>
      <c r="AG133" t="s">
        <v>57</v>
      </c>
      <c r="AH133" t="s">
        <v>57</v>
      </c>
      <c r="AI133" t="s">
        <v>56</v>
      </c>
      <c r="AK133">
        <v>0.55000000000000004</v>
      </c>
      <c r="AL133">
        <v>26.542179718499074</v>
      </c>
      <c r="AM133">
        <v>0</v>
      </c>
      <c r="AP133">
        <v>0.45</v>
      </c>
      <c r="AQ133">
        <v>32.440441878165537</v>
      </c>
      <c r="AR133">
        <v>0</v>
      </c>
      <c r="AT133" t="s">
        <v>69</v>
      </c>
    </row>
    <row r="134" spans="2:46" ht="12" customHeight="1" x14ac:dyDescent="0.2">
      <c r="B134">
        <v>2</v>
      </c>
      <c r="C134">
        <v>13</v>
      </c>
      <c r="D134" t="s">
        <v>145</v>
      </c>
      <c r="H134" t="s">
        <v>55</v>
      </c>
      <c r="I134" s="2">
        <v>1.3</v>
      </c>
      <c r="J134" s="5">
        <v>93.944730929133684</v>
      </c>
      <c r="K134" s="5">
        <v>0</v>
      </c>
      <c r="L134">
        <v>0</v>
      </c>
      <c r="M134">
        <v>0</v>
      </c>
      <c r="N134">
        <v>2012</v>
      </c>
      <c r="O134">
        <v>0</v>
      </c>
      <c r="P134" s="5">
        <v>-0.39073630742071674</v>
      </c>
      <c r="Q134" s="3">
        <v>1</v>
      </c>
      <c r="R134" s="3">
        <v>0</v>
      </c>
      <c r="T134" t="s">
        <v>56</v>
      </c>
      <c r="U134" t="s">
        <v>56</v>
      </c>
      <c r="V134" t="s">
        <v>56</v>
      </c>
      <c r="W134" t="s">
        <v>57</v>
      </c>
      <c r="X134" t="s">
        <v>56</v>
      </c>
      <c r="Y134" t="s">
        <v>56</v>
      </c>
      <c r="Z134" t="s">
        <v>57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57</v>
      </c>
      <c r="AG134" t="s">
        <v>57</v>
      </c>
      <c r="AH134" t="s">
        <v>57</v>
      </c>
      <c r="AI134" t="s">
        <v>56</v>
      </c>
      <c r="AK134">
        <v>1.7600000000000002</v>
      </c>
      <c r="AL134">
        <v>180.5628825478997</v>
      </c>
      <c r="AM134">
        <v>0</v>
      </c>
      <c r="AP134">
        <v>1.4400000000000002</v>
      </c>
      <c r="AQ134">
        <v>220.6879675585441</v>
      </c>
      <c r="AR134">
        <v>0</v>
      </c>
      <c r="AT134" t="s">
        <v>70</v>
      </c>
    </row>
    <row r="135" spans="2:46" ht="12" customHeight="1" x14ac:dyDescent="0.2">
      <c r="B135">
        <v>2</v>
      </c>
      <c r="C135">
        <v>14</v>
      </c>
      <c r="D135" t="s">
        <v>1030</v>
      </c>
      <c r="H135" t="s">
        <v>65</v>
      </c>
      <c r="I135" s="2">
        <v>0</v>
      </c>
      <c r="J135" s="5">
        <v>2</v>
      </c>
      <c r="K135" s="5">
        <v>0</v>
      </c>
      <c r="L135">
        <v>0</v>
      </c>
      <c r="M135">
        <v>0</v>
      </c>
      <c r="N135">
        <v>1995</v>
      </c>
      <c r="O135">
        <v>0</v>
      </c>
      <c r="P135" s="5">
        <v>-0.39646354958924157</v>
      </c>
      <c r="Q135" s="3">
        <v>1</v>
      </c>
      <c r="R135" s="3">
        <v>0</v>
      </c>
      <c r="T135" t="s">
        <v>56</v>
      </c>
      <c r="U135" t="s">
        <v>56</v>
      </c>
      <c r="V135" t="s">
        <v>56</v>
      </c>
      <c r="W135" t="s">
        <v>57</v>
      </c>
      <c r="X135" t="s">
        <v>56</v>
      </c>
      <c r="Y135" t="s">
        <v>56</v>
      </c>
      <c r="Z135" t="s">
        <v>57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57</v>
      </c>
      <c r="AG135" t="s">
        <v>57</v>
      </c>
      <c r="AH135" t="s">
        <v>57</v>
      </c>
      <c r="AI135" t="s">
        <v>56</v>
      </c>
      <c r="AK135">
        <v>1.4666666666666668</v>
      </c>
      <c r="AL135">
        <v>93.518624427199057</v>
      </c>
      <c r="AM135">
        <v>0</v>
      </c>
      <c r="AP135">
        <v>1.2</v>
      </c>
      <c r="AQ135">
        <v>114.30054096657663</v>
      </c>
      <c r="AR135">
        <v>0</v>
      </c>
      <c r="AT135" t="s">
        <v>71</v>
      </c>
    </row>
    <row r="136" spans="2:46" ht="12" customHeight="1" x14ac:dyDescent="0.2">
      <c r="B136">
        <v>2</v>
      </c>
      <c r="C136">
        <v>15</v>
      </c>
      <c r="D136" t="s">
        <v>1031</v>
      </c>
      <c r="H136" t="s">
        <v>65</v>
      </c>
      <c r="I136" s="2">
        <v>2.2099999999999898</v>
      </c>
      <c r="J136" s="5">
        <v>371.20262057487707</v>
      </c>
      <c r="K136" s="5">
        <v>0</v>
      </c>
      <c r="L136">
        <v>0</v>
      </c>
      <c r="M136">
        <v>0</v>
      </c>
      <c r="N136">
        <v>1995</v>
      </c>
      <c r="O136">
        <v>0</v>
      </c>
      <c r="P136" s="5">
        <v>-0.4021335193360811</v>
      </c>
      <c r="Q136" s="3">
        <v>1</v>
      </c>
      <c r="R136" s="3">
        <v>0</v>
      </c>
      <c r="T136" t="s">
        <v>56</v>
      </c>
      <c r="U136" t="s">
        <v>56</v>
      </c>
      <c r="V136" t="s">
        <v>56</v>
      </c>
      <c r="W136" t="s">
        <v>57</v>
      </c>
      <c r="X136" t="s">
        <v>56</v>
      </c>
      <c r="Y136" t="s">
        <v>56</v>
      </c>
      <c r="Z136" t="s">
        <v>57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57</v>
      </c>
      <c r="AG136" t="s">
        <v>57</v>
      </c>
      <c r="AH136" t="s">
        <v>57</v>
      </c>
      <c r="AI136" t="s">
        <v>56</v>
      </c>
      <c r="AK136">
        <v>2.2366666666666668</v>
      </c>
      <c r="AL136">
        <v>243.04757418376082</v>
      </c>
      <c r="AM136">
        <v>0</v>
      </c>
      <c r="AP136">
        <v>1.8299999999999998</v>
      </c>
      <c r="AQ136">
        <v>297.05814622459656</v>
      </c>
      <c r="AR136">
        <v>0</v>
      </c>
      <c r="AT136" t="s">
        <v>72</v>
      </c>
    </row>
    <row r="137" spans="2:46" ht="12" customHeight="1" x14ac:dyDescent="0.2">
      <c r="B137">
        <v>2</v>
      </c>
      <c r="C137">
        <v>16</v>
      </c>
      <c r="D137" t="s">
        <v>1032</v>
      </c>
      <c r="H137" t="s">
        <v>65</v>
      </c>
      <c r="I137" s="2">
        <v>2.2099999999999898</v>
      </c>
      <c r="J137" s="5">
        <v>758.62039703474898</v>
      </c>
      <c r="K137" s="5">
        <v>0</v>
      </c>
      <c r="L137">
        <v>0</v>
      </c>
      <c r="M137">
        <v>0</v>
      </c>
      <c r="N137">
        <v>2014</v>
      </c>
      <c r="O137">
        <v>0</v>
      </c>
      <c r="P137" s="5">
        <v>-0.40774678938545228</v>
      </c>
      <c r="Q137" s="3">
        <v>1</v>
      </c>
      <c r="R137" s="3">
        <v>0</v>
      </c>
      <c r="T137" t="s">
        <v>56</v>
      </c>
      <c r="U137" t="s">
        <v>56</v>
      </c>
      <c r="V137" t="s">
        <v>56</v>
      </c>
      <c r="W137" t="s">
        <v>57</v>
      </c>
      <c r="X137" t="s">
        <v>56</v>
      </c>
      <c r="Y137" t="s">
        <v>56</v>
      </c>
      <c r="Z137" t="s">
        <v>57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57</v>
      </c>
      <c r="AG137" t="s">
        <v>57</v>
      </c>
      <c r="AH137" t="s">
        <v>57</v>
      </c>
      <c r="AI137" t="s">
        <v>56</v>
      </c>
      <c r="AK137">
        <v>5.5</v>
      </c>
      <c r="AL137">
        <v>360.93292453636332</v>
      </c>
      <c r="AM137">
        <v>0</v>
      </c>
      <c r="AP137">
        <v>4.5</v>
      </c>
      <c r="AQ137">
        <v>441.14024109999963</v>
      </c>
      <c r="AR137">
        <v>0</v>
      </c>
      <c r="AT137" t="s">
        <v>73</v>
      </c>
    </row>
    <row r="138" spans="2:46" ht="12" customHeight="1" x14ac:dyDescent="0.2">
      <c r="B138">
        <v>2</v>
      </c>
      <c r="C138">
        <v>17</v>
      </c>
      <c r="D138" t="s">
        <v>1033</v>
      </c>
      <c r="H138" t="s">
        <v>65</v>
      </c>
      <c r="I138" s="2">
        <v>0</v>
      </c>
      <c r="J138" s="5">
        <v>2</v>
      </c>
      <c r="K138" s="5">
        <v>0</v>
      </c>
      <c r="L138">
        <v>0</v>
      </c>
      <c r="M138">
        <v>0</v>
      </c>
      <c r="N138">
        <v>1995</v>
      </c>
      <c r="O138">
        <v>0</v>
      </c>
      <c r="P138" s="5">
        <v>-0.4133039267343297</v>
      </c>
      <c r="Q138" s="3">
        <v>1</v>
      </c>
      <c r="R138" s="3">
        <v>0</v>
      </c>
      <c r="T138" t="s">
        <v>56</v>
      </c>
      <c r="U138" t="s">
        <v>56</v>
      </c>
      <c r="V138" t="s">
        <v>56</v>
      </c>
      <c r="W138" t="s">
        <v>57</v>
      </c>
      <c r="X138" t="s">
        <v>56</v>
      </c>
      <c r="Y138" t="s">
        <v>56</v>
      </c>
      <c r="Z138" t="s">
        <v>57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57</v>
      </c>
      <c r="AG138" t="s">
        <v>57</v>
      </c>
      <c r="AH138" t="s">
        <v>57</v>
      </c>
      <c r="AI138" t="s">
        <v>56</v>
      </c>
      <c r="AK138">
        <v>8.7633333333333336</v>
      </c>
      <c r="AL138">
        <v>479.54596223682142</v>
      </c>
      <c r="AM138">
        <v>0</v>
      </c>
      <c r="AP138">
        <v>7.169999999999999</v>
      </c>
      <c r="AQ138">
        <v>586.1117316227818</v>
      </c>
      <c r="AR138">
        <v>0</v>
      </c>
      <c r="AT138" t="s">
        <v>74</v>
      </c>
    </row>
    <row r="139" spans="2:46" ht="12" customHeight="1" x14ac:dyDescent="0.2">
      <c r="B139">
        <v>2</v>
      </c>
      <c r="C139">
        <v>18</v>
      </c>
      <c r="D139" t="s">
        <v>1034</v>
      </c>
      <c r="H139" t="s">
        <v>65</v>
      </c>
      <c r="I139" s="2">
        <v>7.39</v>
      </c>
      <c r="J139" s="5">
        <v>-22.107124751657011</v>
      </c>
      <c r="K139" s="5">
        <v>0</v>
      </c>
      <c r="L139">
        <v>0</v>
      </c>
      <c r="M139">
        <v>0</v>
      </c>
      <c r="N139">
        <v>2003</v>
      </c>
      <c r="O139">
        <v>0</v>
      </c>
      <c r="P139" s="5">
        <v>-0.41605470972202407</v>
      </c>
      <c r="Q139" s="3">
        <v>1</v>
      </c>
      <c r="R139" s="3">
        <v>0</v>
      </c>
      <c r="T139" t="s">
        <v>56</v>
      </c>
      <c r="U139" t="s">
        <v>56</v>
      </c>
      <c r="V139" t="s">
        <v>56</v>
      </c>
      <c r="W139" t="s">
        <v>57</v>
      </c>
      <c r="X139" t="s">
        <v>56</v>
      </c>
      <c r="Y139" t="s">
        <v>56</v>
      </c>
      <c r="Z139" t="s">
        <v>57</v>
      </c>
      <c r="AA139" t="s">
        <v>56</v>
      </c>
      <c r="AB139" t="s">
        <v>56</v>
      </c>
      <c r="AC139" t="s">
        <v>56</v>
      </c>
      <c r="AD139" t="s">
        <v>56</v>
      </c>
      <c r="AE139" t="s">
        <v>56</v>
      </c>
      <c r="AF139" t="s">
        <v>57</v>
      </c>
      <c r="AG139" t="s">
        <v>57</v>
      </c>
      <c r="AH139" t="s">
        <v>57</v>
      </c>
      <c r="AI139" t="s">
        <v>56</v>
      </c>
      <c r="AK139">
        <v>5.3900000000000006</v>
      </c>
      <c r="AL139">
        <v>164.01727976462604</v>
      </c>
      <c r="AM139">
        <v>0</v>
      </c>
      <c r="AP139">
        <v>4.41</v>
      </c>
      <c r="AQ139">
        <v>200.46556415676517</v>
      </c>
      <c r="AR139">
        <v>0</v>
      </c>
      <c r="AT139" t="s">
        <v>75</v>
      </c>
    </row>
    <row r="140" spans="2:46" ht="12" customHeight="1" x14ac:dyDescent="0.2">
      <c r="B140">
        <v>2</v>
      </c>
      <c r="C140">
        <v>19</v>
      </c>
      <c r="D140" t="s">
        <v>1035</v>
      </c>
      <c r="H140" t="s">
        <v>65</v>
      </c>
      <c r="I140" s="2">
        <v>7.92</v>
      </c>
      <c r="J140" s="5">
        <v>276.67170313312909</v>
      </c>
      <c r="K140" s="5">
        <v>0</v>
      </c>
      <c r="L140">
        <v>20</v>
      </c>
      <c r="M140">
        <v>0</v>
      </c>
      <c r="N140">
        <v>2012</v>
      </c>
      <c r="O140">
        <v>0</v>
      </c>
      <c r="P140" s="5">
        <v>-0.41879173879477993</v>
      </c>
      <c r="Q140" s="3">
        <v>1</v>
      </c>
      <c r="R140" s="3">
        <v>0</v>
      </c>
      <c r="T140" t="s">
        <v>56</v>
      </c>
      <c r="U140" t="s">
        <v>56</v>
      </c>
      <c r="V140" t="s">
        <v>56</v>
      </c>
      <c r="W140" t="s">
        <v>57</v>
      </c>
      <c r="X140" t="s">
        <v>56</v>
      </c>
      <c r="Y140" t="s">
        <v>56</v>
      </c>
      <c r="Z140" t="s">
        <v>57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57</v>
      </c>
      <c r="AG140" t="s">
        <v>57</v>
      </c>
      <c r="AH140" t="s">
        <v>57</v>
      </c>
      <c r="AI140" t="s">
        <v>56</v>
      </c>
      <c r="AK140">
        <v>8.58</v>
      </c>
      <c r="AL140">
        <v>225.88344669338849</v>
      </c>
      <c r="AM140">
        <v>0</v>
      </c>
      <c r="AP140">
        <v>7.02</v>
      </c>
      <c r="AQ140">
        <v>276.07976818080817</v>
      </c>
      <c r="AR140">
        <v>0</v>
      </c>
      <c r="AT140" t="s">
        <v>76</v>
      </c>
    </row>
    <row r="141" spans="2:46" ht="12" customHeight="1" x14ac:dyDescent="0.2">
      <c r="B141">
        <v>2</v>
      </c>
      <c r="C141">
        <v>20</v>
      </c>
      <c r="D141" t="s">
        <v>1036</v>
      </c>
      <c r="H141" t="s">
        <v>65</v>
      </c>
      <c r="I141" s="2">
        <v>7.92</v>
      </c>
      <c r="J141" s="5">
        <v>237.61296350537896</v>
      </c>
      <c r="K141" s="5">
        <v>0</v>
      </c>
      <c r="L141">
        <v>0</v>
      </c>
      <c r="M141">
        <v>0</v>
      </c>
      <c r="N141">
        <v>2009</v>
      </c>
      <c r="O141">
        <v>0</v>
      </c>
      <c r="P141" s="5">
        <v>-0.42151508272217197</v>
      </c>
      <c r="Q141" s="3">
        <v>0</v>
      </c>
      <c r="R141" s="3">
        <v>0</v>
      </c>
      <c r="T141" t="s">
        <v>56</v>
      </c>
      <c r="U141" t="s">
        <v>56</v>
      </c>
      <c r="V141" t="s">
        <v>56</v>
      </c>
      <c r="W141" t="s">
        <v>57</v>
      </c>
      <c r="X141" t="s">
        <v>56</v>
      </c>
      <c r="Y141" t="s">
        <v>56</v>
      </c>
      <c r="Z141" t="s">
        <v>57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57</v>
      </c>
      <c r="AG141" t="s">
        <v>57</v>
      </c>
      <c r="AH141" t="s">
        <v>57</v>
      </c>
      <c r="AI141" t="s">
        <v>56</v>
      </c>
      <c r="AK141">
        <v>0.77</v>
      </c>
      <c r="AL141">
        <v>2.8774961362215095</v>
      </c>
      <c r="AM141">
        <v>0</v>
      </c>
      <c r="AP141">
        <v>0.63</v>
      </c>
      <c r="AQ141">
        <v>3.5169397220485119</v>
      </c>
      <c r="AR141">
        <v>0</v>
      </c>
      <c r="AT141" t="s">
        <v>77</v>
      </c>
    </row>
    <row r="142" spans="2:46" ht="12" customHeight="1" x14ac:dyDescent="0.2">
      <c r="B142">
        <v>2</v>
      </c>
      <c r="C142">
        <v>21</v>
      </c>
      <c r="D142" t="s">
        <v>1037</v>
      </c>
      <c r="H142" t="s">
        <v>65</v>
      </c>
      <c r="I142" s="2">
        <v>10.16</v>
      </c>
      <c r="J142" s="5">
        <v>253.13468190838921</v>
      </c>
      <c r="K142" s="5">
        <v>0</v>
      </c>
      <c r="L142">
        <v>0</v>
      </c>
      <c r="M142">
        <v>0</v>
      </c>
      <c r="N142">
        <v>1998</v>
      </c>
      <c r="O142">
        <v>1.25</v>
      </c>
      <c r="P142" s="5">
        <v>-0.42422480992992706</v>
      </c>
      <c r="Q142" s="3">
        <v>0</v>
      </c>
      <c r="R142" s="3">
        <v>0</v>
      </c>
      <c r="T142" t="s">
        <v>56</v>
      </c>
      <c r="U142" t="s">
        <v>56</v>
      </c>
      <c r="V142" t="s">
        <v>56</v>
      </c>
      <c r="W142" t="s">
        <v>57</v>
      </c>
      <c r="X142" t="s">
        <v>56</v>
      </c>
      <c r="Y142" t="s">
        <v>56</v>
      </c>
      <c r="Z142" t="s">
        <v>57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57</v>
      </c>
      <c r="AG142" t="s">
        <v>57</v>
      </c>
      <c r="AH142" t="s">
        <v>57</v>
      </c>
      <c r="AI142" t="s">
        <v>56</v>
      </c>
      <c r="AK142">
        <v>2.2000000000000002</v>
      </c>
      <c r="AL142">
        <v>42.443068009267272</v>
      </c>
      <c r="AM142">
        <v>0</v>
      </c>
      <c r="AP142">
        <v>1.8</v>
      </c>
      <c r="AQ142">
        <v>51.874860900215552</v>
      </c>
      <c r="AR142">
        <v>0</v>
      </c>
      <c r="AT142" t="s">
        <v>79</v>
      </c>
    </row>
    <row r="143" spans="2:46" ht="12" customHeight="1" x14ac:dyDescent="0.2">
      <c r="B143">
        <v>2</v>
      </c>
      <c r="C143">
        <v>22</v>
      </c>
      <c r="D143" t="s">
        <v>1038</v>
      </c>
      <c r="H143" t="s">
        <v>65</v>
      </c>
      <c r="I143" s="2">
        <v>13.825471999999984</v>
      </c>
      <c r="J143" s="5">
        <v>190.18301973899634</v>
      </c>
      <c r="K143" s="5">
        <v>0</v>
      </c>
      <c r="L143">
        <v>-25</v>
      </c>
      <c r="M143">
        <v>0</v>
      </c>
      <c r="N143">
        <v>2015</v>
      </c>
      <c r="O143">
        <v>1.25</v>
      </c>
      <c r="P143" s="5">
        <v>-0.42692098850164339</v>
      </c>
      <c r="Q143" s="3">
        <v>0</v>
      </c>
      <c r="R143" s="3">
        <v>0</v>
      </c>
      <c r="T143" t="s">
        <v>56</v>
      </c>
      <c r="U143" t="s">
        <v>56</v>
      </c>
      <c r="V143" t="s">
        <v>56</v>
      </c>
      <c r="W143" t="s">
        <v>57</v>
      </c>
      <c r="X143" t="s">
        <v>56</v>
      </c>
      <c r="Y143" t="s">
        <v>56</v>
      </c>
      <c r="Z143" t="s">
        <v>57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57</v>
      </c>
      <c r="AG143" t="s">
        <v>57</v>
      </c>
      <c r="AH143" t="s">
        <v>57</v>
      </c>
      <c r="AI143" t="s">
        <v>56</v>
      </c>
      <c r="AK143">
        <v>2.8600000000000003</v>
      </c>
      <c r="AL143">
        <v>64.0242890309286</v>
      </c>
      <c r="AM143">
        <v>0</v>
      </c>
      <c r="AP143">
        <v>2.3400000000000003</v>
      </c>
      <c r="AQ143">
        <v>78.251908815579398</v>
      </c>
      <c r="AR143">
        <v>0</v>
      </c>
      <c r="AT143" t="s">
        <v>80</v>
      </c>
    </row>
    <row r="144" spans="2:46" ht="12" customHeight="1" x14ac:dyDescent="0.2">
      <c r="B144">
        <v>2</v>
      </c>
      <c r="C144">
        <v>23</v>
      </c>
      <c r="D144" t="s">
        <v>1039</v>
      </c>
      <c r="H144" t="s">
        <v>65</v>
      </c>
      <c r="I144" s="2">
        <v>12.687291999999994</v>
      </c>
      <c r="J144" s="5">
        <v>110.15087870155639</v>
      </c>
      <c r="K144" s="5">
        <v>0</v>
      </c>
      <c r="L144">
        <v>50</v>
      </c>
      <c r="M144">
        <v>0</v>
      </c>
      <c r="N144">
        <v>2009</v>
      </c>
      <c r="O144">
        <v>1.25</v>
      </c>
      <c r="P144" s="5">
        <v>-0.42960368618050115</v>
      </c>
      <c r="Q144" s="3">
        <v>0</v>
      </c>
      <c r="R144" s="3">
        <v>0</v>
      </c>
      <c r="T144" t="s">
        <v>56</v>
      </c>
      <c r="U144" t="s">
        <v>56</v>
      </c>
      <c r="V144" t="s">
        <v>56</v>
      </c>
      <c r="W144" t="s">
        <v>57</v>
      </c>
      <c r="X144" t="s">
        <v>56</v>
      </c>
      <c r="Y144" t="s">
        <v>56</v>
      </c>
      <c r="Z144" t="s">
        <v>57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57</v>
      </c>
      <c r="AG144" t="s">
        <v>57</v>
      </c>
      <c r="AH144" t="s">
        <v>57</v>
      </c>
      <c r="AI144" t="s">
        <v>56</v>
      </c>
      <c r="AK144">
        <v>2.75</v>
      </c>
      <c r="AL144">
        <v>84.886136018534543</v>
      </c>
      <c r="AM144">
        <v>0</v>
      </c>
      <c r="AP144">
        <v>2.25</v>
      </c>
      <c r="AQ144">
        <v>103.7497218004311</v>
      </c>
      <c r="AR144">
        <v>0</v>
      </c>
      <c r="AT144" t="s">
        <v>81</v>
      </c>
    </row>
    <row r="145" spans="2:46" ht="12" customHeight="1" x14ac:dyDescent="0.2">
      <c r="B145">
        <v>2</v>
      </c>
      <c r="C145">
        <v>24</v>
      </c>
      <c r="D145" t="s">
        <v>1040</v>
      </c>
      <c r="H145" t="s">
        <v>65</v>
      </c>
      <c r="I145" s="2">
        <v>14.066832786399996</v>
      </c>
      <c r="J145" s="5">
        <v>397.65868091878747</v>
      </c>
      <c r="K145" s="5">
        <v>0</v>
      </c>
      <c r="L145">
        <v>50</v>
      </c>
      <c r="M145">
        <v>0</v>
      </c>
      <c r="N145">
        <v>2014</v>
      </c>
      <c r="O145">
        <v>2.25</v>
      </c>
      <c r="P145" s="5">
        <v>-0.43227297037096468</v>
      </c>
      <c r="Q145" s="3">
        <v>0</v>
      </c>
      <c r="R145" s="3">
        <v>0</v>
      </c>
      <c r="T145" t="s">
        <v>56</v>
      </c>
      <c r="U145" t="s">
        <v>56</v>
      </c>
      <c r="V145" t="s">
        <v>56</v>
      </c>
      <c r="W145" t="s">
        <v>57</v>
      </c>
      <c r="X145" t="s">
        <v>56</v>
      </c>
      <c r="Y145" t="s">
        <v>56</v>
      </c>
      <c r="Z145" t="s">
        <v>57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57</v>
      </c>
      <c r="AG145" t="s">
        <v>57</v>
      </c>
      <c r="AH145" t="s">
        <v>57</v>
      </c>
      <c r="AI145" t="s">
        <v>56</v>
      </c>
      <c r="AK145">
        <v>3.9600000000000004</v>
      </c>
      <c r="AL145">
        <v>90.641128290977548</v>
      </c>
      <c r="AM145">
        <v>0</v>
      </c>
      <c r="AP145">
        <v>3.24</v>
      </c>
      <c r="AQ145">
        <v>110.78360124452813</v>
      </c>
      <c r="AR145">
        <v>0</v>
      </c>
      <c r="AT145" t="s">
        <v>82</v>
      </c>
    </row>
    <row r="146" spans="2:46" ht="12" customHeight="1" x14ac:dyDescent="0.2">
      <c r="B146">
        <v>2</v>
      </c>
      <c r="C146">
        <v>25</v>
      </c>
      <c r="D146" t="s">
        <v>1041</v>
      </c>
      <c r="H146" t="s">
        <v>65</v>
      </c>
      <c r="I146" s="2">
        <v>14.840231291322393</v>
      </c>
      <c r="J146" s="5">
        <v>628.01626017753233</v>
      </c>
      <c r="K146" s="5">
        <v>0</v>
      </c>
      <c r="L146">
        <v>50</v>
      </c>
      <c r="M146">
        <v>0</v>
      </c>
      <c r="N146">
        <v>2016</v>
      </c>
      <c r="O146">
        <v>2.25</v>
      </c>
      <c r="P146" s="5">
        <v>-0.4349289081404758</v>
      </c>
      <c r="Q146" s="3">
        <v>0</v>
      </c>
      <c r="R146" s="3">
        <v>0</v>
      </c>
      <c r="T146" t="s">
        <v>56</v>
      </c>
      <c r="U146" t="s">
        <v>56</v>
      </c>
      <c r="V146" t="s">
        <v>56</v>
      </c>
      <c r="W146" t="s">
        <v>57</v>
      </c>
      <c r="X146" t="s">
        <v>56</v>
      </c>
      <c r="Y146" t="s">
        <v>56</v>
      </c>
      <c r="Z146" t="s">
        <v>57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57</v>
      </c>
      <c r="AG146" t="s">
        <v>57</v>
      </c>
      <c r="AH146" t="s">
        <v>57</v>
      </c>
      <c r="AI146" t="s">
        <v>56</v>
      </c>
      <c r="AK146">
        <v>5.1700000000000008</v>
      </c>
      <c r="AL146">
        <v>133.08419630024483</v>
      </c>
      <c r="AM146">
        <v>0</v>
      </c>
      <c r="AP146">
        <v>4.2300000000000004</v>
      </c>
      <c r="AQ146">
        <v>162.65846214474368</v>
      </c>
      <c r="AR146">
        <v>0</v>
      </c>
      <c r="AT146" t="s">
        <v>83</v>
      </c>
    </row>
    <row r="147" spans="2:46" ht="12" customHeight="1" x14ac:dyDescent="0.2">
      <c r="B147">
        <v>2</v>
      </c>
      <c r="C147">
        <v>26</v>
      </c>
      <c r="D147" t="s">
        <v>1042</v>
      </c>
      <c r="H147" t="s">
        <v>65</v>
      </c>
      <c r="I147" s="2">
        <v>10.8</v>
      </c>
      <c r="J147" s="5">
        <v>513.16595974022493</v>
      </c>
      <c r="K147" s="5">
        <v>0</v>
      </c>
      <c r="L147">
        <v>50</v>
      </c>
      <c r="M147">
        <v>0</v>
      </c>
      <c r="N147">
        <v>2016</v>
      </c>
      <c r="O147">
        <v>2.25</v>
      </c>
      <c r="P147" s="5">
        <v>-0.43757156622113946</v>
      </c>
      <c r="Q147" s="3">
        <v>0</v>
      </c>
      <c r="R147" s="3">
        <v>0</v>
      </c>
      <c r="T147" t="s">
        <v>56</v>
      </c>
      <c r="U147" t="s">
        <v>56</v>
      </c>
      <c r="V147" t="s">
        <v>56</v>
      </c>
      <c r="W147" t="s">
        <v>57</v>
      </c>
      <c r="X147" t="s">
        <v>56</v>
      </c>
      <c r="Y147" t="s">
        <v>56</v>
      </c>
      <c r="Z147" t="s">
        <v>57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57</v>
      </c>
      <c r="AG147" t="s">
        <v>57</v>
      </c>
      <c r="AH147" t="s">
        <v>57</v>
      </c>
      <c r="AI147" t="s">
        <v>56</v>
      </c>
      <c r="AK147">
        <v>4.8400000000000007</v>
      </c>
      <c r="AL147">
        <v>175.52726430951208</v>
      </c>
      <c r="AM147">
        <v>0</v>
      </c>
      <c r="AP147">
        <v>3.9600000000000004</v>
      </c>
      <c r="AQ147">
        <v>214.53332304495922</v>
      </c>
      <c r="AR147">
        <v>0</v>
      </c>
      <c r="AT147" t="s">
        <v>84</v>
      </c>
    </row>
    <row r="148" spans="2:46" ht="12" customHeight="1" x14ac:dyDescent="0.2">
      <c r="B148">
        <v>2</v>
      </c>
      <c r="C148">
        <v>27</v>
      </c>
      <c r="D148" t="s">
        <v>1043</v>
      </c>
      <c r="H148" t="s">
        <v>65</v>
      </c>
      <c r="I148" s="2">
        <v>14.005713890799997</v>
      </c>
      <c r="J148" s="5">
        <v>513.16595974022493</v>
      </c>
      <c r="K148" s="5">
        <v>0</v>
      </c>
      <c r="L148">
        <v>50</v>
      </c>
      <c r="M148">
        <v>0</v>
      </c>
      <c r="N148">
        <v>2016</v>
      </c>
      <c r="O148">
        <v>0</v>
      </c>
      <c r="P148" s="5">
        <v>-0.44020101101139975</v>
      </c>
      <c r="Q148" s="3">
        <v>1</v>
      </c>
      <c r="R148" s="3">
        <v>0</v>
      </c>
      <c r="T148" t="s">
        <v>56</v>
      </c>
      <c r="U148" t="s">
        <v>56</v>
      </c>
      <c r="V148" t="s">
        <v>56</v>
      </c>
      <c r="W148" t="s">
        <v>57</v>
      </c>
      <c r="X148" t="s">
        <v>56</v>
      </c>
      <c r="Y148" t="s">
        <v>56</v>
      </c>
      <c r="Z148" t="s">
        <v>57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57</v>
      </c>
      <c r="AG148" t="s">
        <v>57</v>
      </c>
      <c r="AH148" t="s">
        <v>57</v>
      </c>
      <c r="AI148" t="s">
        <v>56</v>
      </c>
      <c r="AK148">
        <v>7.0400000000000009</v>
      </c>
      <c r="AL148">
        <v>168.35816261572225</v>
      </c>
      <c r="AM148">
        <v>0</v>
      </c>
      <c r="AP148">
        <v>5.7600000000000007</v>
      </c>
      <c r="AQ148">
        <v>205.77108764143833</v>
      </c>
      <c r="AR148">
        <v>0</v>
      </c>
      <c r="AT148" t="s">
        <v>85</v>
      </c>
    </row>
    <row r="149" spans="2:46" ht="12" customHeight="1" x14ac:dyDescent="0.2">
      <c r="B149">
        <v>2</v>
      </c>
      <c r="C149">
        <v>28</v>
      </c>
      <c r="D149" t="s">
        <v>1044</v>
      </c>
      <c r="H149" t="s">
        <v>65</v>
      </c>
      <c r="I149" s="2">
        <v>14.79686132300464</v>
      </c>
      <c r="J149" s="5">
        <v>744.18051738310078</v>
      </c>
      <c r="K149" s="5">
        <v>0</v>
      </c>
      <c r="L149">
        <v>50</v>
      </c>
      <c r="M149">
        <v>0</v>
      </c>
      <c r="N149">
        <v>2023</v>
      </c>
      <c r="O149">
        <v>0</v>
      </c>
      <c r="P149" s="5">
        <v>-0.44281730857770873</v>
      </c>
      <c r="Q149" s="3">
        <v>1</v>
      </c>
      <c r="R149" s="3">
        <v>0</v>
      </c>
      <c r="T149" t="s">
        <v>56</v>
      </c>
      <c r="U149" t="s">
        <v>57</v>
      </c>
      <c r="V149" t="s">
        <v>56</v>
      </c>
      <c r="W149" t="s">
        <v>57</v>
      </c>
      <c r="X149" t="s">
        <v>56</v>
      </c>
      <c r="Y149" t="s">
        <v>56</v>
      </c>
      <c r="Z149" t="s">
        <v>57</v>
      </c>
      <c r="AA149" t="s">
        <v>57</v>
      </c>
      <c r="AB149" t="s">
        <v>56</v>
      </c>
      <c r="AC149" t="s">
        <v>56</v>
      </c>
      <c r="AD149" t="s">
        <v>56</v>
      </c>
      <c r="AE149" t="s">
        <v>56</v>
      </c>
      <c r="AF149" t="s">
        <v>57</v>
      </c>
      <c r="AG149" t="s">
        <v>57</v>
      </c>
      <c r="AH149" t="s">
        <v>57</v>
      </c>
      <c r="AI149" t="s">
        <v>56</v>
      </c>
      <c r="AK149">
        <v>6.6000000000000005</v>
      </c>
      <c r="AL149">
        <v>188.97344783397398</v>
      </c>
      <c r="AM149">
        <v>0</v>
      </c>
      <c r="AP149">
        <v>5.4</v>
      </c>
      <c r="AQ149">
        <v>230.96754735263488</v>
      </c>
      <c r="AR149">
        <v>0</v>
      </c>
      <c r="AT149" t="s">
        <v>86</v>
      </c>
    </row>
    <row r="150" spans="2:46" ht="12" customHeight="1" x14ac:dyDescent="0.2">
      <c r="B150">
        <v>2</v>
      </c>
      <c r="C150">
        <v>29</v>
      </c>
      <c r="D150" t="s">
        <v>1045</v>
      </c>
      <c r="H150" t="s">
        <v>65</v>
      </c>
      <c r="I150" s="2">
        <v>12.67</v>
      </c>
      <c r="J150" s="5">
        <v>30.610212042834064</v>
      </c>
      <c r="K150" s="5">
        <v>0</v>
      </c>
      <c r="L150">
        <v>-10</v>
      </c>
      <c r="M150">
        <v>0</v>
      </c>
      <c r="N150">
        <v>2004</v>
      </c>
      <c r="O150">
        <v>1.25</v>
      </c>
      <c r="P150" s="5">
        <v>-0.4454205246561862</v>
      </c>
      <c r="Q150" s="3">
        <v>1</v>
      </c>
      <c r="R150" s="3">
        <v>0</v>
      </c>
      <c r="T150" t="s">
        <v>56</v>
      </c>
      <c r="U150" t="s">
        <v>57</v>
      </c>
      <c r="V150" t="s">
        <v>56</v>
      </c>
      <c r="W150" t="s">
        <v>57</v>
      </c>
      <c r="X150" t="s">
        <v>56</v>
      </c>
      <c r="Y150" t="s">
        <v>56</v>
      </c>
      <c r="Z150" t="s">
        <v>57</v>
      </c>
      <c r="AA150" t="s">
        <v>57</v>
      </c>
      <c r="AB150" t="s">
        <v>56</v>
      </c>
      <c r="AC150" t="s">
        <v>56</v>
      </c>
      <c r="AD150" t="s">
        <v>56</v>
      </c>
      <c r="AE150" t="s">
        <v>56</v>
      </c>
      <c r="AF150" t="s">
        <v>57</v>
      </c>
      <c r="AG150" t="s">
        <v>57</v>
      </c>
      <c r="AH150" t="s">
        <v>57</v>
      </c>
      <c r="AI150" t="s">
        <v>56</v>
      </c>
      <c r="AK150">
        <v>2.8600000000000003</v>
      </c>
      <c r="AL150">
        <v>39.512630001649107</v>
      </c>
      <c r="AM150">
        <v>0</v>
      </c>
      <c r="AP150">
        <v>2.3400000000000003</v>
      </c>
      <c r="AQ150">
        <v>48.293214446460027</v>
      </c>
      <c r="AR150">
        <v>0</v>
      </c>
      <c r="AT150" t="s">
        <v>87</v>
      </c>
    </row>
    <row r="151" spans="2:46" ht="12" customHeight="1" x14ac:dyDescent="0.2">
      <c r="B151">
        <v>2</v>
      </c>
      <c r="C151">
        <v>30</v>
      </c>
      <c r="D151" t="s">
        <v>1046</v>
      </c>
      <c r="H151" t="s">
        <v>65</v>
      </c>
      <c r="I151" s="2">
        <v>14.2</v>
      </c>
      <c r="J151" s="5">
        <v>568.99266391924266</v>
      </c>
      <c r="K151" s="5">
        <v>0</v>
      </c>
      <c r="L151">
        <v>0</v>
      </c>
      <c r="M151">
        <v>0</v>
      </c>
      <c r="N151">
        <v>2012</v>
      </c>
      <c r="O151">
        <v>1.25</v>
      </c>
      <c r="P151" s="5">
        <v>-0.44801072465427128</v>
      </c>
      <c r="Q151" s="3">
        <v>1</v>
      </c>
      <c r="R151" s="3">
        <v>0</v>
      </c>
      <c r="T151" t="s">
        <v>56</v>
      </c>
      <c r="U151" t="s">
        <v>57</v>
      </c>
      <c r="V151" t="s">
        <v>56</v>
      </c>
      <c r="W151" t="s">
        <v>57</v>
      </c>
      <c r="X151" t="s">
        <v>56</v>
      </c>
      <c r="Y151" t="s">
        <v>56</v>
      </c>
      <c r="Z151" t="s">
        <v>57</v>
      </c>
      <c r="AA151" t="s">
        <v>57</v>
      </c>
      <c r="AB151" t="s">
        <v>56</v>
      </c>
      <c r="AC151" t="s">
        <v>56</v>
      </c>
      <c r="AD151" t="s">
        <v>56</v>
      </c>
      <c r="AE151" t="s">
        <v>56</v>
      </c>
      <c r="AF151" t="s">
        <v>57</v>
      </c>
      <c r="AG151" t="s">
        <v>57</v>
      </c>
      <c r="AH151" t="s">
        <v>57</v>
      </c>
      <c r="AI151" t="s">
        <v>56</v>
      </c>
      <c r="AK151">
        <v>2.75</v>
      </c>
      <c r="AL151">
        <v>39.512630001649107</v>
      </c>
      <c r="AM151">
        <v>0</v>
      </c>
      <c r="AP151">
        <v>2.25</v>
      </c>
      <c r="AQ151">
        <v>48.293214446460027</v>
      </c>
      <c r="AR151">
        <v>0</v>
      </c>
      <c r="AT151" t="s">
        <v>88</v>
      </c>
    </row>
    <row r="152" spans="2:46" ht="12" customHeight="1" x14ac:dyDescent="0.2">
      <c r="B152">
        <v>2</v>
      </c>
      <c r="C152">
        <v>31</v>
      </c>
      <c r="D152" t="s">
        <v>1047</v>
      </c>
      <c r="H152" t="s">
        <v>78</v>
      </c>
      <c r="I152" s="2">
        <v>1.39</v>
      </c>
      <c r="J152" s="5">
        <v>99.915564284257798</v>
      </c>
      <c r="K152" s="5">
        <v>0</v>
      </c>
      <c r="L152">
        <v>0</v>
      </c>
      <c r="M152">
        <v>0</v>
      </c>
      <c r="N152">
        <v>2003</v>
      </c>
      <c r="O152">
        <v>1.25</v>
      </c>
      <c r="P152" s="5">
        <v>-0.44801072465427128</v>
      </c>
      <c r="Q152" s="3">
        <v>1</v>
      </c>
      <c r="R152" s="3">
        <v>0</v>
      </c>
      <c r="T152" t="s">
        <v>56</v>
      </c>
      <c r="U152" t="s">
        <v>57</v>
      </c>
      <c r="V152" t="s">
        <v>56</v>
      </c>
      <c r="W152" t="s">
        <v>57</v>
      </c>
      <c r="X152" t="s">
        <v>56</v>
      </c>
      <c r="Y152" t="s">
        <v>56</v>
      </c>
      <c r="Z152" t="s">
        <v>57</v>
      </c>
      <c r="AA152" t="s">
        <v>57</v>
      </c>
      <c r="AB152" t="s">
        <v>56</v>
      </c>
      <c r="AC152" t="s">
        <v>56</v>
      </c>
      <c r="AD152" t="s">
        <v>56</v>
      </c>
      <c r="AE152" t="s">
        <v>56</v>
      </c>
      <c r="AF152" t="s">
        <v>57</v>
      </c>
      <c r="AG152" t="s">
        <v>57</v>
      </c>
      <c r="AH152" t="s">
        <v>57</v>
      </c>
      <c r="AI152" t="s">
        <v>56</v>
      </c>
      <c r="AK152">
        <v>2.3100000000000005</v>
      </c>
      <c r="AL152">
        <v>39.512630001649107</v>
      </c>
      <c r="AM152">
        <v>0</v>
      </c>
      <c r="AP152">
        <v>1.8900000000000001</v>
      </c>
      <c r="AQ152">
        <v>48.293214446460027</v>
      </c>
      <c r="AR152">
        <v>0</v>
      </c>
      <c r="AT152" t="s">
        <v>89</v>
      </c>
    </row>
    <row r="153" spans="2:46" ht="12" customHeight="1" x14ac:dyDescent="0.2">
      <c r="B153">
        <v>2</v>
      </c>
      <c r="C153">
        <v>32</v>
      </c>
      <c r="D153" t="s">
        <v>1048</v>
      </c>
      <c r="H153" t="s">
        <v>78</v>
      </c>
      <c r="I153" s="2">
        <v>1.39</v>
      </c>
      <c r="J153" s="5">
        <v>99.915564284257798</v>
      </c>
      <c r="K153" s="5">
        <v>0</v>
      </c>
      <c r="L153">
        <v>0</v>
      </c>
      <c r="M153">
        <v>0</v>
      </c>
      <c r="N153">
        <v>2003</v>
      </c>
      <c r="O153">
        <v>1.25</v>
      </c>
      <c r="P153" s="5">
        <v>-0.44801072465427128</v>
      </c>
      <c r="Q153" s="3">
        <v>1</v>
      </c>
      <c r="R153" s="3">
        <v>0</v>
      </c>
      <c r="T153" t="s">
        <v>56</v>
      </c>
      <c r="U153" t="s">
        <v>57</v>
      </c>
      <c r="V153" t="s">
        <v>56</v>
      </c>
      <c r="W153" t="s">
        <v>57</v>
      </c>
      <c r="X153" t="s">
        <v>56</v>
      </c>
      <c r="Y153" t="s">
        <v>56</v>
      </c>
      <c r="Z153" t="s">
        <v>57</v>
      </c>
      <c r="AA153" t="s">
        <v>57</v>
      </c>
      <c r="AB153" t="s">
        <v>56</v>
      </c>
      <c r="AC153" t="s">
        <v>56</v>
      </c>
      <c r="AD153" t="s">
        <v>56</v>
      </c>
      <c r="AE153" t="s">
        <v>56</v>
      </c>
      <c r="AF153" t="s">
        <v>57</v>
      </c>
      <c r="AG153" t="s">
        <v>57</v>
      </c>
      <c r="AH153" t="s">
        <v>57</v>
      </c>
      <c r="AI153" t="s">
        <v>56</v>
      </c>
      <c r="AK153">
        <v>2.8600000000000003</v>
      </c>
      <c r="AL153">
        <v>79.884230220725371</v>
      </c>
      <c r="AM153">
        <v>0</v>
      </c>
      <c r="AP153">
        <v>2.3400000000000003</v>
      </c>
      <c r="AQ153">
        <v>97.636281380886572</v>
      </c>
      <c r="AR153">
        <v>0</v>
      </c>
      <c r="AT153" t="s">
        <v>90</v>
      </c>
    </row>
    <row r="154" spans="2:46" ht="12" customHeight="1" x14ac:dyDescent="0.2">
      <c r="B154">
        <v>2</v>
      </c>
      <c r="C154">
        <v>33</v>
      </c>
      <c r="D154" t="s">
        <v>1049</v>
      </c>
      <c r="H154" t="s">
        <v>78</v>
      </c>
      <c r="I154" s="2">
        <v>1.39</v>
      </c>
      <c r="J154" s="5">
        <v>99.915564284257798</v>
      </c>
      <c r="K154" s="5">
        <v>0</v>
      </c>
      <c r="L154">
        <v>0</v>
      </c>
      <c r="M154">
        <v>0</v>
      </c>
      <c r="N154">
        <v>2003</v>
      </c>
      <c r="O154">
        <v>1.25</v>
      </c>
      <c r="P154" s="5">
        <v>-0.44801072465427128</v>
      </c>
      <c r="Q154" s="3">
        <v>1</v>
      </c>
      <c r="R154" s="3">
        <v>0</v>
      </c>
      <c r="T154" t="s">
        <v>56</v>
      </c>
      <c r="U154" t="s">
        <v>57</v>
      </c>
      <c r="V154" t="s">
        <v>56</v>
      </c>
      <c r="W154" t="s">
        <v>57</v>
      </c>
      <c r="X154" t="s">
        <v>56</v>
      </c>
      <c r="Y154" t="s">
        <v>56</v>
      </c>
      <c r="Z154" t="s">
        <v>57</v>
      </c>
      <c r="AA154" t="s">
        <v>57</v>
      </c>
      <c r="AB154" t="s">
        <v>56</v>
      </c>
      <c r="AC154" t="s">
        <v>56</v>
      </c>
      <c r="AD154" t="s">
        <v>56</v>
      </c>
      <c r="AE154" t="s">
        <v>56</v>
      </c>
      <c r="AF154" t="s">
        <v>57</v>
      </c>
      <c r="AG154" t="s">
        <v>57</v>
      </c>
      <c r="AH154" t="s">
        <v>57</v>
      </c>
      <c r="AI154" t="s">
        <v>56</v>
      </c>
      <c r="AK154">
        <v>2.75</v>
      </c>
      <c r="AL154">
        <v>79.884230220725371</v>
      </c>
      <c r="AM154">
        <v>0</v>
      </c>
      <c r="AP154">
        <v>2.25</v>
      </c>
      <c r="AQ154">
        <v>97.636281380886572</v>
      </c>
      <c r="AR154">
        <v>0</v>
      </c>
      <c r="AT154" t="s">
        <v>91</v>
      </c>
    </row>
    <row r="155" spans="2:46" ht="12" customHeight="1" x14ac:dyDescent="0.2">
      <c r="B155">
        <v>2</v>
      </c>
      <c r="C155">
        <v>34</v>
      </c>
      <c r="D155" t="s">
        <v>1059</v>
      </c>
      <c r="H155" t="s">
        <v>78</v>
      </c>
      <c r="I155" s="2">
        <v>2.8</v>
      </c>
      <c r="J155" s="5">
        <v>209.83600140737389</v>
      </c>
      <c r="K155" s="5">
        <v>0</v>
      </c>
      <c r="L155">
        <v>25</v>
      </c>
      <c r="M155">
        <v>0</v>
      </c>
      <c r="N155">
        <v>2000</v>
      </c>
      <c r="O155">
        <v>1.5625</v>
      </c>
      <c r="P155" s="5">
        <v>-0.44801072465427128</v>
      </c>
      <c r="Q155" s="3">
        <v>1</v>
      </c>
      <c r="R155" s="3">
        <v>0</v>
      </c>
      <c r="T155" t="s">
        <v>56</v>
      </c>
      <c r="U155" t="s">
        <v>57</v>
      </c>
      <c r="V155" t="s">
        <v>56</v>
      </c>
      <c r="W155" t="s">
        <v>57</v>
      </c>
      <c r="X155" t="s">
        <v>56</v>
      </c>
      <c r="Y155" t="s">
        <v>56</v>
      </c>
      <c r="Z155" t="s">
        <v>57</v>
      </c>
      <c r="AA155" t="s">
        <v>57</v>
      </c>
      <c r="AB155" t="s">
        <v>56</v>
      </c>
      <c r="AC155" t="s">
        <v>56</v>
      </c>
      <c r="AD155" t="s">
        <v>56</v>
      </c>
      <c r="AE155" t="s">
        <v>56</v>
      </c>
      <c r="AF155" t="s">
        <v>57</v>
      </c>
      <c r="AG155" t="s">
        <v>57</v>
      </c>
      <c r="AH155" t="s">
        <v>57</v>
      </c>
      <c r="AI155" t="s">
        <v>56</v>
      </c>
      <c r="AK155">
        <v>5.9400000000000013</v>
      </c>
      <c r="AL155">
        <v>39.512630001649107</v>
      </c>
      <c r="AM155">
        <v>0</v>
      </c>
      <c r="AP155">
        <v>4.8600000000000003</v>
      </c>
      <c r="AQ155">
        <v>48.293214446460027</v>
      </c>
      <c r="AR155">
        <v>0</v>
      </c>
      <c r="AT155" t="s">
        <v>92</v>
      </c>
    </row>
    <row r="156" spans="2:46" ht="12" customHeight="1" x14ac:dyDescent="0.2">
      <c r="B156">
        <v>2</v>
      </c>
      <c r="C156">
        <v>35</v>
      </c>
      <c r="D156" t="s">
        <v>1060</v>
      </c>
      <c r="H156" t="s">
        <v>78</v>
      </c>
      <c r="I156" s="2">
        <v>2.8</v>
      </c>
      <c r="J156" s="5">
        <v>314.75400211106086</v>
      </c>
      <c r="K156" s="5">
        <v>0</v>
      </c>
      <c r="L156">
        <v>40</v>
      </c>
      <c r="M156">
        <v>0</v>
      </c>
      <c r="N156">
        <v>2000</v>
      </c>
      <c r="O156">
        <v>2.5</v>
      </c>
      <c r="P156" s="5">
        <v>-0.44801072465427128</v>
      </c>
      <c r="Q156" s="3">
        <v>1</v>
      </c>
      <c r="R156" s="3">
        <v>0</v>
      </c>
      <c r="T156" t="s">
        <v>56</v>
      </c>
      <c r="U156" t="s">
        <v>57</v>
      </c>
      <c r="V156" t="s">
        <v>56</v>
      </c>
      <c r="W156" t="s">
        <v>57</v>
      </c>
      <c r="X156" t="s">
        <v>56</v>
      </c>
      <c r="Y156" t="s">
        <v>56</v>
      </c>
      <c r="Z156" t="s">
        <v>57</v>
      </c>
      <c r="AA156" t="s">
        <v>57</v>
      </c>
      <c r="AB156" t="s">
        <v>56</v>
      </c>
      <c r="AC156" t="s">
        <v>56</v>
      </c>
      <c r="AD156" t="s">
        <v>56</v>
      </c>
      <c r="AE156" t="s">
        <v>56</v>
      </c>
      <c r="AF156" t="s">
        <v>57</v>
      </c>
      <c r="AG156" t="s">
        <v>57</v>
      </c>
      <c r="AH156" t="s">
        <v>57</v>
      </c>
      <c r="AI156" t="s">
        <v>56</v>
      </c>
      <c r="AK156">
        <v>5.61</v>
      </c>
      <c r="AL156">
        <v>39.512630001649107</v>
      </c>
      <c r="AM156">
        <v>0</v>
      </c>
      <c r="AP156">
        <v>4.59</v>
      </c>
      <c r="AQ156">
        <v>48.293214446460027</v>
      </c>
      <c r="AR156">
        <v>0</v>
      </c>
      <c r="AT156" t="s">
        <v>93</v>
      </c>
    </row>
    <row r="157" spans="2:46" ht="12" customHeight="1" x14ac:dyDescent="0.2">
      <c r="B157">
        <v>2</v>
      </c>
      <c r="C157">
        <v>36</v>
      </c>
      <c r="D157" t="s">
        <v>1061</v>
      </c>
      <c r="H157" t="s">
        <v>78</v>
      </c>
      <c r="I157" s="2">
        <v>2.8</v>
      </c>
      <c r="J157" s="5">
        <v>419.67200281474788</v>
      </c>
      <c r="K157" s="5">
        <v>0</v>
      </c>
      <c r="L157">
        <v>50</v>
      </c>
      <c r="M157">
        <v>0</v>
      </c>
      <c r="N157">
        <v>2000</v>
      </c>
      <c r="O157">
        <v>2.5</v>
      </c>
      <c r="P157" s="5">
        <v>-0.44801072465427128</v>
      </c>
      <c r="Q157" s="3">
        <v>1</v>
      </c>
      <c r="R157" s="3">
        <v>0</v>
      </c>
      <c r="T157" t="s">
        <v>56</v>
      </c>
      <c r="U157" t="s">
        <v>57</v>
      </c>
      <c r="V157" t="s">
        <v>56</v>
      </c>
      <c r="W157" t="s">
        <v>57</v>
      </c>
      <c r="X157" t="s">
        <v>56</v>
      </c>
      <c r="Y157" t="s">
        <v>56</v>
      </c>
      <c r="Z157" t="s">
        <v>57</v>
      </c>
      <c r="AA157" t="s">
        <v>57</v>
      </c>
      <c r="AB157" t="s">
        <v>56</v>
      </c>
      <c r="AC157" t="s">
        <v>56</v>
      </c>
      <c r="AD157" t="s">
        <v>56</v>
      </c>
      <c r="AE157" t="s">
        <v>56</v>
      </c>
      <c r="AF157" t="s">
        <v>57</v>
      </c>
      <c r="AG157" t="s">
        <v>57</v>
      </c>
      <c r="AH157" t="s">
        <v>57</v>
      </c>
      <c r="AI157" t="s">
        <v>56</v>
      </c>
      <c r="AK157">
        <v>4.7300000000000004</v>
      </c>
      <c r="AL157">
        <v>39.512630001649107</v>
      </c>
      <c r="AM157">
        <v>0</v>
      </c>
      <c r="AP157">
        <v>3.87</v>
      </c>
      <c r="AQ157">
        <v>48.293214446460027</v>
      </c>
      <c r="AR157">
        <v>0</v>
      </c>
      <c r="AT157" t="s">
        <v>94</v>
      </c>
    </row>
    <row r="158" spans="2:46" ht="12" customHeight="1" x14ac:dyDescent="0.2">
      <c r="B158">
        <v>2</v>
      </c>
      <c r="C158">
        <v>37</v>
      </c>
      <c r="D158" t="s">
        <v>1062</v>
      </c>
      <c r="H158" t="s">
        <v>78</v>
      </c>
      <c r="I158" s="2">
        <v>1.98</v>
      </c>
      <c r="J158" s="5">
        <v>349.73086561236988</v>
      </c>
      <c r="K158" s="5">
        <v>0</v>
      </c>
      <c r="L158">
        <v>20</v>
      </c>
      <c r="M158">
        <v>0</v>
      </c>
      <c r="N158">
        <v>2006</v>
      </c>
      <c r="O158">
        <v>2.5</v>
      </c>
      <c r="P158" s="5">
        <v>-0.44801072465427128</v>
      </c>
      <c r="Q158" s="3">
        <v>1</v>
      </c>
      <c r="R158" s="3">
        <v>0</v>
      </c>
      <c r="T158" t="s">
        <v>56</v>
      </c>
      <c r="U158" t="s">
        <v>57</v>
      </c>
      <c r="V158" t="s">
        <v>56</v>
      </c>
      <c r="W158" t="s">
        <v>57</v>
      </c>
      <c r="X158" t="s">
        <v>56</v>
      </c>
      <c r="Y158" t="s">
        <v>56</v>
      </c>
      <c r="Z158" t="s">
        <v>57</v>
      </c>
      <c r="AA158" t="s">
        <v>57</v>
      </c>
      <c r="AB158" t="s">
        <v>56</v>
      </c>
      <c r="AC158" t="s">
        <v>56</v>
      </c>
      <c r="AD158" t="s">
        <v>56</v>
      </c>
      <c r="AE158" t="s">
        <v>56</v>
      </c>
      <c r="AF158" t="s">
        <v>57</v>
      </c>
      <c r="AG158" t="s">
        <v>57</v>
      </c>
      <c r="AH158" t="s">
        <v>57</v>
      </c>
      <c r="AI158" t="s">
        <v>56</v>
      </c>
      <c r="AK158">
        <v>5.9400000000000013</v>
      </c>
      <c r="AL158">
        <v>79.884230220725371</v>
      </c>
      <c r="AM158">
        <v>0</v>
      </c>
      <c r="AP158">
        <v>4.8600000000000003</v>
      </c>
      <c r="AQ158">
        <v>97.636281380886572</v>
      </c>
      <c r="AR158">
        <v>0</v>
      </c>
      <c r="AT158" t="s">
        <v>95</v>
      </c>
    </row>
    <row r="159" spans="2:46" ht="12" customHeight="1" x14ac:dyDescent="0.2">
      <c r="B159">
        <v>2</v>
      </c>
      <c r="C159">
        <v>38</v>
      </c>
      <c r="D159" t="s">
        <v>1063</v>
      </c>
      <c r="H159" t="s">
        <v>78</v>
      </c>
      <c r="I159" s="2">
        <v>1.98</v>
      </c>
      <c r="J159" s="5">
        <v>524.59629841855474</v>
      </c>
      <c r="K159" s="5">
        <v>0</v>
      </c>
      <c r="L159">
        <v>30</v>
      </c>
      <c r="M159">
        <v>0</v>
      </c>
      <c r="N159">
        <v>2006</v>
      </c>
      <c r="O159">
        <v>2.5</v>
      </c>
      <c r="P159" s="5">
        <v>-0.44801072465427128</v>
      </c>
      <c r="Q159" s="3">
        <v>1</v>
      </c>
      <c r="R159" s="3">
        <v>0</v>
      </c>
      <c r="T159" t="s">
        <v>56</v>
      </c>
      <c r="U159" t="s">
        <v>57</v>
      </c>
      <c r="V159" t="s">
        <v>56</v>
      </c>
      <c r="W159" t="s">
        <v>57</v>
      </c>
      <c r="X159" t="s">
        <v>56</v>
      </c>
      <c r="Y159" t="s">
        <v>56</v>
      </c>
      <c r="Z159" t="s">
        <v>57</v>
      </c>
      <c r="AA159" t="s">
        <v>57</v>
      </c>
      <c r="AB159" t="s">
        <v>56</v>
      </c>
      <c r="AC159" t="s">
        <v>56</v>
      </c>
      <c r="AD159" t="s">
        <v>56</v>
      </c>
      <c r="AE159" t="s">
        <v>56</v>
      </c>
      <c r="AF159" t="s">
        <v>57</v>
      </c>
      <c r="AG159" t="s">
        <v>57</v>
      </c>
      <c r="AH159" t="s">
        <v>57</v>
      </c>
      <c r="AI159" t="s">
        <v>56</v>
      </c>
      <c r="AK159">
        <v>5.61</v>
      </c>
      <c r="AL159">
        <v>79.884230220725371</v>
      </c>
      <c r="AM159">
        <v>0</v>
      </c>
      <c r="AP159">
        <v>4.59</v>
      </c>
      <c r="AQ159">
        <v>97.636281380886572</v>
      </c>
      <c r="AR159">
        <v>0</v>
      </c>
      <c r="AT159" t="s">
        <v>96</v>
      </c>
    </row>
    <row r="160" spans="2:46" ht="12" customHeight="1" x14ac:dyDescent="0.2">
      <c r="B160">
        <v>2</v>
      </c>
      <c r="C160">
        <v>39</v>
      </c>
      <c r="D160" t="s">
        <v>1064</v>
      </c>
      <c r="H160" t="s">
        <v>78</v>
      </c>
      <c r="I160" s="2">
        <v>1.98</v>
      </c>
      <c r="J160" s="5">
        <v>699.46173122473954</v>
      </c>
      <c r="K160" s="5">
        <v>0</v>
      </c>
      <c r="L160">
        <v>40</v>
      </c>
      <c r="M160">
        <v>0</v>
      </c>
      <c r="N160">
        <v>2006</v>
      </c>
      <c r="O160">
        <v>2.5</v>
      </c>
      <c r="P160" s="5">
        <v>-0.44801072465427128</v>
      </c>
      <c r="Q160" s="3">
        <v>1</v>
      </c>
      <c r="R160" s="3">
        <v>0</v>
      </c>
      <c r="T160" t="s">
        <v>56</v>
      </c>
      <c r="U160" t="s">
        <v>57</v>
      </c>
      <c r="V160" t="s">
        <v>56</v>
      </c>
      <c r="W160" t="s">
        <v>57</v>
      </c>
      <c r="X160" t="s">
        <v>56</v>
      </c>
      <c r="Y160" t="s">
        <v>56</v>
      </c>
      <c r="Z160" t="s">
        <v>57</v>
      </c>
      <c r="AA160" t="s">
        <v>57</v>
      </c>
      <c r="AB160" t="s">
        <v>56</v>
      </c>
      <c r="AC160" t="s">
        <v>56</v>
      </c>
      <c r="AD160" t="s">
        <v>56</v>
      </c>
      <c r="AE160" t="s">
        <v>56</v>
      </c>
      <c r="AF160" t="s">
        <v>57</v>
      </c>
      <c r="AG160" t="s">
        <v>57</v>
      </c>
      <c r="AH160" t="s">
        <v>57</v>
      </c>
      <c r="AI160" t="s">
        <v>56</v>
      </c>
      <c r="AK160">
        <v>5.9400000000000013</v>
      </c>
      <c r="AL160">
        <v>89.332902612424078</v>
      </c>
      <c r="AM160">
        <v>0</v>
      </c>
      <c r="AP160">
        <v>4.8600000000000003</v>
      </c>
      <c r="AQ160">
        <v>109.18465874851832</v>
      </c>
      <c r="AR160">
        <v>0</v>
      </c>
      <c r="AT160" t="s">
        <v>97</v>
      </c>
    </row>
    <row r="161" spans="2:46" ht="12" customHeight="1" x14ac:dyDescent="0.2">
      <c r="B161">
        <v>2</v>
      </c>
      <c r="C161">
        <v>40</v>
      </c>
      <c r="D161" t="s">
        <v>1065</v>
      </c>
      <c r="H161" t="s">
        <v>78</v>
      </c>
      <c r="I161" s="2">
        <v>4.2300000000000004</v>
      </c>
      <c r="J161" s="5">
        <v>180.20453409172717</v>
      </c>
      <c r="K161" s="5">
        <v>0</v>
      </c>
      <c r="L161">
        <v>10</v>
      </c>
      <c r="M161">
        <v>0</v>
      </c>
      <c r="N161">
        <v>2016</v>
      </c>
      <c r="O161">
        <v>2.5</v>
      </c>
      <c r="P161" s="5">
        <v>-0.44801072465427128</v>
      </c>
      <c r="Q161" s="3">
        <v>1</v>
      </c>
      <c r="R161" s="3">
        <v>0</v>
      </c>
      <c r="T161" t="s">
        <v>56</v>
      </c>
      <c r="U161" t="s">
        <v>57</v>
      </c>
      <c r="V161" t="s">
        <v>56</v>
      </c>
      <c r="W161" t="s">
        <v>57</v>
      </c>
      <c r="X161" t="s">
        <v>56</v>
      </c>
      <c r="Y161" t="s">
        <v>56</v>
      </c>
      <c r="Z161" t="s">
        <v>57</v>
      </c>
      <c r="AA161" t="s">
        <v>57</v>
      </c>
      <c r="AB161" t="s">
        <v>56</v>
      </c>
      <c r="AC161" t="s">
        <v>56</v>
      </c>
      <c r="AD161" t="s">
        <v>56</v>
      </c>
      <c r="AE161" t="s">
        <v>56</v>
      </c>
      <c r="AF161" t="s">
        <v>57</v>
      </c>
      <c r="AG161" t="s">
        <v>57</v>
      </c>
      <c r="AH161" t="s">
        <v>57</v>
      </c>
      <c r="AI161" t="s">
        <v>56</v>
      </c>
      <c r="AK161">
        <v>5.61</v>
      </c>
      <c r="AL161">
        <v>89.332902612424078</v>
      </c>
      <c r="AM161">
        <v>0</v>
      </c>
      <c r="AP161">
        <v>4.59</v>
      </c>
      <c r="AQ161">
        <v>109.18465874851832</v>
      </c>
      <c r="AR161">
        <v>0</v>
      </c>
      <c r="AT161" t="s">
        <v>98</v>
      </c>
    </row>
    <row r="162" spans="2:46" ht="12" customHeight="1" x14ac:dyDescent="0.2">
      <c r="B162">
        <v>2</v>
      </c>
      <c r="C162">
        <v>41</v>
      </c>
      <c r="D162" t="s">
        <v>1066</v>
      </c>
      <c r="H162" t="s">
        <v>78</v>
      </c>
      <c r="I162" s="2">
        <v>4.2300000000000004</v>
      </c>
      <c r="J162" s="5">
        <v>212.64135022823808</v>
      </c>
      <c r="K162" s="5">
        <v>0</v>
      </c>
      <c r="L162">
        <v>10</v>
      </c>
      <c r="M162">
        <v>0</v>
      </c>
      <c r="N162">
        <v>2010</v>
      </c>
      <c r="O162">
        <v>2.5</v>
      </c>
      <c r="P162" s="5">
        <v>-0.44801072465427128</v>
      </c>
      <c r="Q162" s="3">
        <v>1</v>
      </c>
      <c r="R162" s="3">
        <v>0</v>
      </c>
      <c r="T162" t="s">
        <v>56</v>
      </c>
      <c r="U162" t="s">
        <v>57</v>
      </c>
      <c r="V162" t="s">
        <v>56</v>
      </c>
      <c r="W162" t="s">
        <v>57</v>
      </c>
      <c r="X162" t="s">
        <v>56</v>
      </c>
      <c r="Y162" t="s">
        <v>56</v>
      </c>
      <c r="Z162" t="s">
        <v>57</v>
      </c>
      <c r="AA162" t="s">
        <v>57</v>
      </c>
      <c r="AB162" t="s">
        <v>56</v>
      </c>
      <c r="AC162" t="s">
        <v>56</v>
      </c>
      <c r="AD162" t="s">
        <v>56</v>
      </c>
      <c r="AE162" t="s">
        <v>56</v>
      </c>
      <c r="AF162" t="s">
        <v>57</v>
      </c>
      <c r="AG162" t="s">
        <v>57</v>
      </c>
      <c r="AH162" t="s">
        <v>57</v>
      </c>
      <c r="AI162" t="s">
        <v>56</v>
      </c>
      <c r="AK162">
        <v>4.7300000000000004</v>
      </c>
      <c r="AL162">
        <v>81.602170655579684</v>
      </c>
      <c r="AM162">
        <v>0</v>
      </c>
      <c r="AP162">
        <v>3.87</v>
      </c>
      <c r="AQ162">
        <v>99.735986356819623</v>
      </c>
      <c r="AR162">
        <v>0</v>
      </c>
      <c r="AT162" t="s">
        <v>99</v>
      </c>
    </row>
    <row r="163" spans="2:46" ht="12" customHeight="1" x14ac:dyDescent="0.2">
      <c r="B163">
        <v>2</v>
      </c>
      <c r="C163">
        <v>42</v>
      </c>
      <c r="D163" t="s">
        <v>1067</v>
      </c>
      <c r="H163" t="s">
        <v>78</v>
      </c>
      <c r="I163" s="2">
        <v>4.2300000000000004</v>
      </c>
      <c r="J163" s="5">
        <v>239.67203034199719</v>
      </c>
      <c r="K163" s="5">
        <v>0</v>
      </c>
      <c r="L163">
        <v>10</v>
      </c>
      <c r="M163">
        <v>0</v>
      </c>
      <c r="N163">
        <v>2004</v>
      </c>
      <c r="O163">
        <v>2.5</v>
      </c>
      <c r="P163" s="5">
        <v>-0.44801072465427128</v>
      </c>
      <c r="Q163" s="3">
        <v>1</v>
      </c>
      <c r="R163" s="3">
        <v>0</v>
      </c>
      <c r="T163" t="s">
        <v>56</v>
      </c>
      <c r="U163" t="s">
        <v>57</v>
      </c>
      <c r="V163" t="s">
        <v>56</v>
      </c>
      <c r="W163" t="s">
        <v>57</v>
      </c>
      <c r="X163" t="s">
        <v>56</v>
      </c>
      <c r="Y163" t="s">
        <v>56</v>
      </c>
      <c r="Z163" t="s">
        <v>57</v>
      </c>
      <c r="AA163" t="s">
        <v>57</v>
      </c>
      <c r="AB163" t="s">
        <v>56</v>
      </c>
      <c r="AC163" t="s">
        <v>56</v>
      </c>
      <c r="AD163" t="s">
        <v>56</v>
      </c>
      <c r="AE163" t="s">
        <v>56</v>
      </c>
      <c r="AF163" t="s">
        <v>57</v>
      </c>
      <c r="AG163" t="s">
        <v>57</v>
      </c>
      <c r="AH163" t="s">
        <v>57</v>
      </c>
      <c r="AI163" t="s">
        <v>56</v>
      </c>
      <c r="AK163">
        <v>5.9400000000000013</v>
      </c>
      <c r="AL163">
        <v>176.08889457256669</v>
      </c>
      <c r="AM163">
        <v>0</v>
      </c>
      <c r="AP163">
        <v>4.8600000000000003</v>
      </c>
      <c r="AQ163">
        <v>215.21976003313708</v>
      </c>
      <c r="AR163">
        <v>0</v>
      </c>
      <c r="AT163" t="s">
        <v>100</v>
      </c>
    </row>
    <row r="164" spans="2:46" ht="12" customHeight="1" x14ac:dyDescent="0.2">
      <c r="B164">
        <v>2</v>
      </c>
      <c r="C164">
        <v>43</v>
      </c>
      <c r="D164" t="s">
        <v>1050</v>
      </c>
      <c r="H164" t="s">
        <v>78</v>
      </c>
      <c r="I164" s="2">
        <v>2.8</v>
      </c>
      <c r="J164" s="5">
        <v>316.16397694848939</v>
      </c>
      <c r="K164" s="5">
        <v>0</v>
      </c>
      <c r="L164">
        <v>25</v>
      </c>
      <c r="M164">
        <v>0</v>
      </c>
      <c r="N164">
        <v>2000</v>
      </c>
      <c r="O164">
        <v>1.25</v>
      </c>
      <c r="P164" s="5">
        <v>-0.44801072465427128</v>
      </c>
      <c r="Q164" s="3">
        <v>1</v>
      </c>
      <c r="R164" s="3">
        <v>0</v>
      </c>
      <c r="T164" t="s">
        <v>56</v>
      </c>
      <c r="U164" t="s">
        <v>57</v>
      </c>
      <c r="V164" t="s">
        <v>56</v>
      </c>
      <c r="W164" t="s">
        <v>57</v>
      </c>
      <c r="X164" t="s">
        <v>56</v>
      </c>
      <c r="Y164" t="s">
        <v>56</v>
      </c>
      <c r="Z164" t="s">
        <v>57</v>
      </c>
      <c r="AA164" t="s">
        <v>57</v>
      </c>
      <c r="AB164" t="s">
        <v>56</v>
      </c>
      <c r="AC164" t="s">
        <v>56</v>
      </c>
      <c r="AD164" t="s">
        <v>56</v>
      </c>
      <c r="AE164" t="s">
        <v>56</v>
      </c>
      <c r="AF164" t="s">
        <v>57</v>
      </c>
      <c r="AG164" t="s">
        <v>57</v>
      </c>
      <c r="AH164" t="s">
        <v>57</v>
      </c>
      <c r="AI164" t="s">
        <v>56</v>
      </c>
      <c r="AK164">
        <v>5.61</v>
      </c>
      <c r="AL164">
        <v>176.08889457256669</v>
      </c>
      <c r="AM164">
        <v>0</v>
      </c>
      <c r="AP164">
        <v>4.59</v>
      </c>
      <c r="AQ164">
        <v>215.21976003313708</v>
      </c>
      <c r="AR164">
        <v>0</v>
      </c>
      <c r="AT164" t="s">
        <v>101</v>
      </c>
    </row>
    <row r="165" spans="2:46" ht="12" customHeight="1" x14ac:dyDescent="0.2">
      <c r="B165">
        <v>2</v>
      </c>
      <c r="C165">
        <v>44</v>
      </c>
      <c r="D165" t="s">
        <v>1051</v>
      </c>
      <c r="H165" t="s">
        <v>78</v>
      </c>
      <c r="I165" s="2">
        <v>2.8</v>
      </c>
      <c r="J165" s="5">
        <v>474.24596542273417</v>
      </c>
      <c r="K165" s="5">
        <v>0</v>
      </c>
      <c r="L165">
        <v>40</v>
      </c>
      <c r="M165">
        <v>0</v>
      </c>
      <c r="N165">
        <v>2000</v>
      </c>
      <c r="O165">
        <v>1.25</v>
      </c>
      <c r="P165" s="5">
        <v>-0.44801072465427128</v>
      </c>
      <c r="Q165" s="3">
        <v>1</v>
      </c>
      <c r="R165" s="3">
        <v>0</v>
      </c>
      <c r="T165" t="s">
        <v>56</v>
      </c>
      <c r="U165" t="s">
        <v>57</v>
      </c>
      <c r="V165" t="s">
        <v>56</v>
      </c>
      <c r="W165" t="s">
        <v>57</v>
      </c>
      <c r="X165" t="s">
        <v>56</v>
      </c>
      <c r="Y165" t="s">
        <v>56</v>
      </c>
      <c r="Z165" t="s">
        <v>57</v>
      </c>
      <c r="AA165" t="s">
        <v>57</v>
      </c>
      <c r="AB165" t="s">
        <v>56</v>
      </c>
      <c r="AC165" t="s">
        <v>56</v>
      </c>
      <c r="AD165" t="s">
        <v>56</v>
      </c>
      <c r="AE165" t="s">
        <v>56</v>
      </c>
      <c r="AF165" t="s">
        <v>57</v>
      </c>
      <c r="AG165" t="s">
        <v>57</v>
      </c>
      <c r="AH165" t="s">
        <v>57</v>
      </c>
      <c r="AI165" t="s">
        <v>56</v>
      </c>
      <c r="AK165">
        <v>6.0500000000000007</v>
      </c>
      <c r="AL165">
        <v>202.71697131280851</v>
      </c>
      <c r="AM165">
        <v>0</v>
      </c>
      <c r="AP165">
        <v>4.95</v>
      </c>
      <c r="AQ165">
        <v>247.76518716009929</v>
      </c>
      <c r="AR165">
        <v>0</v>
      </c>
      <c r="AT165" t="s">
        <v>102</v>
      </c>
    </row>
    <row r="166" spans="2:46" ht="12" customHeight="1" x14ac:dyDescent="0.2">
      <c r="B166">
        <v>2</v>
      </c>
      <c r="C166">
        <v>45</v>
      </c>
      <c r="D166" t="s">
        <v>1052</v>
      </c>
      <c r="H166" t="s">
        <v>78</v>
      </c>
      <c r="I166" s="2">
        <v>2.8</v>
      </c>
      <c r="J166" s="5">
        <v>632.3279538969789</v>
      </c>
      <c r="K166" s="5">
        <v>0</v>
      </c>
      <c r="L166">
        <v>50</v>
      </c>
      <c r="M166">
        <v>0</v>
      </c>
      <c r="N166">
        <v>2000</v>
      </c>
      <c r="O166">
        <v>1.25</v>
      </c>
      <c r="P166" s="5">
        <v>-0.44801072465427128</v>
      </c>
      <c r="Q166" s="3">
        <v>1</v>
      </c>
      <c r="R166" s="3">
        <v>0</v>
      </c>
      <c r="T166" t="s">
        <v>56</v>
      </c>
      <c r="U166" t="s">
        <v>57</v>
      </c>
      <c r="V166" t="s">
        <v>56</v>
      </c>
      <c r="W166" t="s">
        <v>57</v>
      </c>
      <c r="X166" t="s">
        <v>56</v>
      </c>
      <c r="Y166" t="s">
        <v>56</v>
      </c>
      <c r="Z166" t="s">
        <v>57</v>
      </c>
      <c r="AA166" t="s">
        <v>57</v>
      </c>
      <c r="AB166" t="s">
        <v>56</v>
      </c>
      <c r="AC166" t="s">
        <v>56</v>
      </c>
      <c r="AD166" t="s">
        <v>56</v>
      </c>
      <c r="AE166" t="s">
        <v>56</v>
      </c>
      <c r="AF166" t="s">
        <v>57</v>
      </c>
      <c r="AG166" t="s">
        <v>57</v>
      </c>
      <c r="AH166" t="s">
        <v>57</v>
      </c>
      <c r="AI166" t="s">
        <v>56</v>
      </c>
      <c r="AK166">
        <v>5.7200000000000006</v>
      </c>
      <c r="AL166">
        <v>290.33193349037828</v>
      </c>
      <c r="AM166">
        <v>0</v>
      </c>
      <c r="AP166">
        <v>4.6800000000000006</v>
      </c>
      <c r="AQ166">
        <v>354.85014093268455</v>
      </c>
      <c r="AR166">
        <v>0</v>
      </c>
      <c r="AT166" t="s">
        <v>103</v>
      </c>
    </row>
    <row r="167" spans="2:46" ht="12" customHeight="1" x14ac:dyDescent="0.2">
      <c r="B167">
        <v>2</v>
      </c>
      <c r="C167">
        <v>46</v>
      </c>
      <c r="D167" t="s">
        <v>1053</v>
      </c>
      <c r="H167" t="s">
        <v>78</v>
      </c>
      <c r="I167" s="2">
        <v>1.98</v>
      </c>
      <c r="J167" s="5">
        <v>349.73086561236988</v>
      </c>
      <c r="K167" s="5">
        <v>0</v>
      </c>
      <c r="L167">
        <v>20</v>
      </c>
      <c r="M167">
        <v>0</v>
      </c>
      <c r="N167">
        <v>2006</v>
      </c>
      <c r="O167">
        <v>1.25</v>
      </c>
      <c r="P167" s="5">
        <v>-0.44801072465427128</v>
      </c>
      <c r="Q167" s="3">
        <v>1</v>
      </c>
      <c r="R167" s="3">
        <v>0</v>
      </c>
      <c r="T167" t="s">
        <v>56</v>
      </c>
      <c r="U167" t="s">
        <v>57</v>
      </c>
      <c r="V167" t="s">
        <v>56</v>
      </c>
      <c r="W167" t="s">
        <v>57</v>
      </c>
      <c r="X167" t="s">
        <v>56</v>
      </c>
      <c r="Y167" t="s">
        <v>56</v>
      </c>
      <c r="Z167" t="s">
        <v>57</v>
      </c>
      <c r="AA167" t="s">
        <v>57</v>
      </c>
      <c r="AB167" t="s">
        <v>56</v>
      </c>
      <c r="AC167" t="s">
        <v>56</v>
      </c>
      <c r="AD167" t="s">
        <v>56</v>
      </c>
      <c r="AE167" t="s">
        <v>56</v>
      </c>
      <c r="AF167" t="s">
        <v>57</v>
      </c>
      <c r="AG167" t="s">
        <v>57</v>
      </c>
      <c r="AH167" t="s">
        <v>57</v>
      </c>
      <c r="AI167" t="s">
        <v>56</v>
      </c>
      <c r="AK167">
        <v>4.620000000000001</v>
      </c>
      <c r="AL167">
        <v>140.0121454406262</v>
      </c>
      <c r="AM167">
        <v>0</v>
      </c>
      <c r="AP167">
        <v>3.7800000000000002</v>
      </c>
      <c r="AQ167">
        <v>171.12595553854314</v>
      </c>
      <c r="AR167">
        <v>0</v>
      </c>
      <c r="AT167" t="s">
        <v>104</v>
      </c>
    </row>
    <row r="168" spans="2:46" ht="12" customHeight="1" x14ac:dyDescent="0.2">
      <c r="B168">
        <v>2</v>
      </c>
      <c r="C168">
        <v>47</v>
      </c>
      <c r="D168" t="s">
        <v>1054</v>
      </c>
      <c r="H168" t="s">
        <v>78</v>
      </c>
      <c r="I168" s="2">
        <v>1.98</v>
      </c>
      <c r="J168" s="5">
        <v>524.59629841855474</v>
      </c>
      <c r="K168" s="5">
        <v>0</v>
      </c>
      <c r="L168">
        <v>30</v>
      </c>
      <c r="M168">
        <v>0</v>
      </c>
      <c r="N168">
        <v>2006</v>
      </c>
      <c r="O168">
        <v>1.25</v>
      </c>
      <c r="P168" s="5">
        <v>-0.44801072465427128</v>
      </c>
      <c r="Q168" s="3">
        <v>1</v>
      </c>
      <c r="R168" s="3">
        <v>0</v>
      </c>
      <c r="T168" t="s">
        <v>56</v>
      </c>
      <c r="U168" t="s">
        <v>57</v>
      </c>
      <c r="V168" t="s">
        <v>56</v>
      </c>
      <c r="W168" t="s">
        <v>57</v>
      </c>
      <c r="X168" t="s">
        <v>56</v>
      </c>
      <c r="Y168" t="s">
        <v>56</v>
      </c>
      <c r="Z168" t="s">
        <v>57</v>
      </c>
      <c r="AA168" t="s">
        <v>57</v>
      </c>
      <c r="AB168" t="s">
        <v>56</v>
      </c>
      <c r="AC168" t="s">
        <v>56</v>
      </c>
      <c r="AD168" t="s">
        <v>56</v>
      </c>
      <c r="AE168" t="s">
        <v>56</v>
      </c>
      <c r="AF168" t="s">
        <v>57</v>
      </c>
      <c r="AG168" t="s">
        <v>57</v>
      </c>
      <c r="AH168" t="s">
        <v>57</v>
      </c>
      <c r="AI168" t="s">
        <v>56</v>
      </c>
      <c r="AK168">
        <v>6.0500000000000007</v>
      </c>
      <c r="AL168">
        <v>202.71697131280851</v>
      </c>
      <c r="AM168">
        <v>0</v>
      </c>
      <c r="AP168">
        <v>4.95</v>
      </c>
      <c r="AQ168">
        <v>247.76518716009929</v>
      </c>
      <c r="AR168">
        <v>0</v>
      </c>
      <c r="AT168" t="s">
        <v>105</v>
      </c>
    </row>
    <row r="169" spans="2:46" ht="12" customHeight="1" x14ac:dyDescent="0.2">
      <c r="B169">
        <v>2</v>
      </c>
      <c r="C169">
        <v>48</v>
      </c>
      <c r="D169" t="s">
        <v>1055</v>
      </c>
      <c r="H169" t="s">
        <v>78</v>
      </c>
      <c r="I169" s="2">
        <v>1.98</v>
      </c>
      <c r="J169" s="5">
        <v>699.46173122473954</v>
      </c>
      <c r="K169" s="5">
        <v>0</v>
      </c>
      <c r="L169">
        <v>40</v>
      </c>
      <c r="M169">
        <v>0</v>
      </c>
      <c r="N169">
        <v>2006</v>
      </c>
      <c r="O169">
        <v>1.5625</v>
      </c>
      <c r="P169" s="5">
        <v>-0.44801072465427128</v>
      </c>
      <c r="Q169" s="3">
        <v>1</v>
      </c>
      <c r="R169" s="3">
        <v>0</v>
      </c>
      <c r="T169" t="s">
        <v>56</v>
      </c>
      <c r="U169" t="s">
        <v>57</v>
      </c>
      <c r="V169" t="s">
        <v>56</v>
      </c>
      <c r="W169" t="s">
        <v>57</v>
      </c>
      <c r="X169" t="s">
        <v>56</v>
      </c>
      <c r="Y169" t="s">
        <v>56</v>
      </c>
      <c r="Z169" t="s">
        <v>57</v>
      </c>
      <c r="AA169" t="s">
        <v>57</v>
      </c>
      <c r="AB169" t="s">
        <v>56</v>
      </c>
      <c r="AC169" t="s">
        <v>56</v>
      </c>
      <c r="AD169" t="s">
        <v>56</v>
      </c>
      <c r="AE169" t="s">
        <v>56</v>
      </c>
      <c r="AF169" t="s">
        <v>57</v>
      </c>
      <c r="AG169" t="s">
        <v>57</v>
      </c>
      <c r="AH169" t="s">
        <v>57</v>
      </c>
      <c r="AI169" t="s">
        <v>56</v>
      </c>
      <c r="AK169">
        <v>5.7200000000000006</v>
      </c>
      <c r="AL169">
        <v>290.33193349037828</v>
      </c>
      <c r="AM169">
        <v>0</v>
      </c>
      <c r="AP169">
        <v>4.6800000000000006</v>
      </c>
      <c r="AQ169">
        <v>354.85014093268455</v>
      </c>
      <c r="AR169">
        <v>0</v>
      </c>
      <c r="AT169" t="s">
        <v>106</v>
      </c>
    </row>
    <row r="170" spans="2:46" ht="12" customHeight="1" x14ac:dyDescent="0.2">
      <c r="B170">
        <v>2</v>
      </c>
      <c r="C170">
        <v>49</v>
      </c>
      <c r="D170" t="s">
        <v>1056</v>
      </c>
      <c r="H170" t="s">
        <v>78</v>
      </c>
      <c r="I170" s="2">
        <v>4.2300000000000004</v>
      </c>
      <c r="J170" s="5">
        <v>180.20453409172717</v>
      </c>
      <c r="K170" s="5">
        <v>0</v>
      </c>
      <c r="L170">
        <v>10</v>
      </c>
      <c r="M170">
        <v>0</v>
      </c>
      <c r="N170">
        <v>2016</v>
      </c>
      <c r="O170">
        <v>1.5625</v>
      </c>
      <c r="P170" s="5">
        <v>-0.44801072465427128</v>
      </c>
      <c r="Q170" s="3">
        <v>1</v>
      </c>
      <c r="R170" s="3">
        <v>0</v>
      </c>
      <c r="T170" t="s">
        <v>56</v>
      </c>
      <c r="U170" t="s">
        <v>57</v>
      </c>
      <c r="V170" t="s">
        <v>56</v>
      </c>
      <c r="W170" t="s">
        <v>57</v>
      </c>
      <c r="X170" t="s">
        <v>56</v>
      </c>
      <c r="Y170" t="s">
        <v>56</v>
      </c>
      <c r="Z170" t="s">
        <v>57</v>
      </c>
      <c r="AA170" t="s">
        <v>57</v>
      </c>
      <c r="AB170" t="s">
        <v>56</v>
      </c>
      <c r="AC170" t="s">
        <v>56</v>
      </c>
      <c r="AD170" t="s">
        <v>56</v>
      </c>
      <c r="AE170" t="s">
        <v>56</v>
      </c>
      <c r="AF170" t="s">
        <v>57</v>
      </c>
      <c r="AG170" t="s">
        <v>57</v>
      </c>
      <c r="AH170" t="s">
        <v>57</v>
      </c>
      <c r="AI170" t="s">
        <v>56</v>
      </c>
      <c r="AK170">
        <v>7.7000000000000011</v>
      </c>
      <c r="AL170">
        <v>1035.0591119997212</v>
      </c>
      <c r="AM170">
        <v>0</v>
      </c>
      <c r="AP170">
        <v>6.3</v>
      </c>
      <c r="AQ170">
        <v>1265.0722479996593</v>
      </c>
      <c r="AR170">
        <v>0</v>
      </c>
      <c r="AT170" t="s">
        <v>107</v>
      </c>
    </row>
    <row r="171" spans="2:46" ht="12" customHeight="1" x14ac:dyDescent="0.2">
      <c r="B171">
        <v>2</v>
      </c>
      <c r="C171">
        <v>50</v>
      </c>
      <c r="D171" t="s">
        <v>1057</v>
      </c>
      <c r="H171" t="s">
        <v>78</v>
      </c>
      <c r="I171" s="2">
        <v>4.2300000000000004</v>
      </c>
      <c r="J171" s="5">
        <v>212.64135022823808</v>
      </c>
      <c r="K171" s="5">
        <v>0</v>
      </c>
      <c r="L171">
        <v>10</v>
      </c>
      <c r="M171">
        <v>0</v>
      </c>
      <c r="N171">
        <v>2010</v>
      </c>
      <c r="O171">
        <v>1.5625</v>
      </c>
      <c r="P171" s="5">
        <v>-0.44801072465427128</v>
      </c>
      <c r="Q171" s="3">
        <v>1</v>
      </c>
      <c r="R171" s="3">
        <v>0</v>
      </c>
      <c r="T171" t="s">
        <v>56</v>
      </c>
      <c r="U171" t="s">
        <v>57</v>
      </c>
      <c r="V171" t="s">
        <v>56</v>
      </c>
      <c r="W171" t="s">
        <v>57</v>
      </c>
      <c r="X171" t="s">
        <v>56</v>
      </c>
      <c r="Y171" t="s">
        <v>56</v>
      </c>
      <c r="Z171" t="s">
        <v>57</v>
      </c>
      <c r="AA171" t="s">
        <v>57</v>
      </c>
      <c r="AB171" t="s">
        <v>56</v>
      </c>
      <c r="AC171" t="s">
        <v>56</v>
      </c>
      <c r="AD171" t="s">
        <v>56</v>
      </c>
      <c r="AE171" t="s">
        <v>56</v>
      </c>
      <c r="AF171" t="s">
        <v>57</v>
      </c>
      <c r="AG171" t="s">
        <v>57</v>
      </c>
      <c r="AH171" t="s">
        <v>57</v>
      </c>
      <c r="AI171" t="s">
        <v>56</v>
      </c>
      <c r="AK171">
        <v>7.15</v>
      </c>
      <c r="AL171">
        <v>1131.2637763515627</v>
      </c>
      <c r="AM171">
        <v>0</v>
      </c>
      <c r="AP171">
        <v>5.8500000000000005</v>
      </c>
      <c r="AQ171">
        <v>1382.6557266519101</v>
      </c>
      <c r="AR171">
        <v>0</v>
      </c>
      <c r="AT171" t="s">
        <v>108</v>
      </c>
    </row>
    <row r="172" spans="2:46" ht="12" customHeight="1" x14ac:dyDescent="0.2">
      <c r="B172">
        <v>2</v>
      </c>
      <c r="C172">
        <v>51</v>
      </c>
      <c r="D172" t="s">
        <v>1058</v>
      </c>
      <c r="H172" t="s">
        <v>78</v>
      </c>
      <c r="I172" s="2">
        <v>4.2300000000000004</v>
      </c>
      <c r="J172" s="5">
        <v>239.67203034199719</v>
      </c>
      <c r="K172" s="5">
        <v>0</v>
      </c>
      <c r="L172">
        <v>10</v>
      </c>
      <c r="M172">
        <v>0</v>
      </c>
      <c r="N172">
        <v>2004</v>
      </c>
      <c r="O172">
        <v>1.5625</v>
      </c>
      <c r="P172" s="5">
        <v>-0.44801072465427128</v>
      </c>
      <c r="Q172" s="3">
        <v>1</v>
      </c>
      <c r="R172" s="3">
        <v>0</v>
      </c>
      <c r="T172" t="s">
        <v>56</v>
      </c>
      <c r="U172" t="s">
        <v>57</v>
      </c>
      <c r="V172" t="s">
        <v>56</v>
      </c>
      <c r="W172" t="s">
        <v>57</v>
      </c>
      <c r="X172" t="s">
        <v>56</v>
      </c>
      <c r="Y172" t="s">
        <v>56</v>
      </c>
      <c r="Z172" t="s">
        <v>57</v>
      </c>
      <c r="AA172" t="s">
        <v>57</v>
      </c>
      <c r="AB172" t="s">
        <v>56</v>
      </c>
      <c r="AC172" t="s">
        <v>56</v>
      </c>
      <c r="AD172" t="s">
        <v>56</v>
      </c>
      <c r="AE172" t="s">
        <v>56</v>
      </c>
      <c r="AF172" t="s">
        <v>57</v>
      </c>
      <c r="AG172" t="s">
        <v>57</v>
      </c>
      <c r="AH172" t="s">
        <v>57</v>
      </c>
      <c r="AI172" t="s">
        <v>56</v>
      </c>
      <c r="AK172">
        <v>5.83</v>
      </c>
      <c r="AL172">
        <v>209.58873305222568</v>
      </c>
      <c r="AM172">
        <v>0</v>
      </c>
      <c r="AP172">
        <v>4.7699999999999996</v>
      </c>
      <c r="AQ172">
        <v>256.16400706383138</v>
      </c>
      <c r="AR172">
        <v>0</v>
      </c>
      <c r="AT172" t="s">
        <v>109</v>
      </c>
    </row>
    <row r="173" spans="2:46" ht="12" customHeight="1" x14ac:dyDescent="0.2">
      <c r="B173">
        <v>2</v>
      </c>
      <c r="C173">
        <v>52</v>
      </c>
      <c r="D173" t="s">
        <v>1068</v>
      </c>
      <c r="H173" t="s">
        <v>78</v>
      </c>
      <c r="I173" s="2">
        <v>14.72848120000001</v>
      </c>
      <c r="J173" s="5">
        <v>554.67684494334117</v>
      </c>
      <c r="K173" s="5">
        <v>0</v>
      </c>
      <c r="L173">
        <v>-100</v>
      </c>
      <c r="M173">
        <v>0</v>
      </c>
      <c r="N173">
        <v>2009</v>
      </c>
      <c r="O173">
        <v>2.5</v>
      </c>
      <c r="P173" s="5">
        <v>-0.44801072465427128</v>
      </c>
      <c r="Q173" s="3">
        <v>1</v>
      </c>
      <c r="R173" s="3">
        <v>0</v>
      </c>
      <c r="T173" t="s">
        <v>56</v>
      </c>
      <c r="U173" t="s">
        <v>57</v>
      </c>
      <c r="V173" t="s">
        <v>56</v>
      </c>
      <c r="W173" t="s">
        <v>57</v>
      </c>
      <c r="X173" t="s">
        <v>56</v>
      </c>
      <c r="Y173" t="s">
        <v>56</v>
      </c>
      <c r="Z173" t="s">
        <v>57</v>
      </c>
      <c r="AA173" t="s">
        <v>57</v>
      </c>
      <c r="AB173" t="s">
        <v>56</v>
      </c>
      <c r="AC173" t="s">
        <v>56</v>
      </c>
      <c r="AD173" t="s">
        <v>56</v>
      </c>
      <c r="AE173" t="s">
        <v>56</v>
      </c>
      <c r="AF173" t="s">
        <v>57</v>
      </c>
      <c r="AG173" t="s">
        <v>57</v>
      </c>
      <c r="AH173" t="s">
        <v>57</v>
      </c>
      <c r="AI173" t="s">
        <v>56</v>
      </c>
      <c r="AK173">
        <v>7.7000000000000011</v>
      </c>
      <c r="AL173">
        <v>384.81865740736527</v>
      </c>
      <c r="AM173">
        <v>0</v>
      </c>
      <c r="AP173">
        <v>6.3</v>
      </c>
      <c r="AQ173">
        <v>470.33391460900202</v>
      </c>
      <c r="AR173">
        <v>0</v>
      </c>
      <c r="AT173" t="s">
        <v>110</v>
      </c>
    </row>
    <row r="174" spans="2:46" ht="12" customHeight="1" x14ac:dyDescent="0.2">
      <c r="B174">
        <v>2</v>
      </c>
      <c r="C174">
        <v>53</v>
      </c>
      <c r="D174" t="s">
        <v>1069</v>
      </c>
      <c r="H174" t="s">
        <v>78</v>
      </c>
      <c r="I174" s="2">
        <v>14.72848120000001</v>
      </c>
      <c r="J174" s="5">
        <v>256.11946454341069</v>
      </c>
      <c r="K174" s="5">
        <v>0</v>
      </c>
      <c r="L174">
        <v>-100</v>
      </c>
      <c r="M174">
        <v>0</v>
      </c>
      <c r="N174">
        <v>2009</v>
      </c>
      <c r="O174">
        <v>2.5</v>
      </c>
      <c r="P174" s="5">
        <v>-0.44801072465427128</v>
      </c>
      <c r="Q174" s="3">
        <v>1</v>
      </c>
      <c r="R174" s="3">
        <v>0</v>
      </c>
      <c r="T174" t="s">
        <v>56</v>
      </c>
      <c r="U174" t="s">
        <v>57</v>
      </c>
      <c r="V174" t="s">
        <v>56</v>
      </c>
      <c r="W174" t="s">
        <v>57</v>
      </c>
      <c r="X174" t="s">
        <v>56</v>
      </c>
      <c r="Y174" t="s">
        <v>56</v>
      </c>
      <c r="Z174" t="s">
        <v>57</v>
      </c>
      <c r="AA174" t="s">
        <v>57</v>
      </c>
      <c r="AB174" t="s">
        <v>56</v>
      </c>
      <c r="AC174" t="s">
        <v>56</v>
      </c>
      <c r="AD174" t="s">
        <v>56</v>
      </c>
      <c r="AE174" t="s">
        <v>56</v>
      </c>
      <c r="AF174" t="s">
        <v>57</v>
      </c>
      <c r="AG174" t="s">
        <v>57</v>
      </c>
      <c r="AH174" t="s">
        <v>57</v>
      </c>
      <c r="AI174" t="s">
        <v>56</v>
      </c>
      <c r="AK174">
        <v>7.15</v>
      </c>
      <c r="AL174">
        <v>420.03643632187863</v>
      </c>
      <c r="AM174">
        <v>0</v>
      </c>
      <c r="AP174">
        <v>5.8500000000000005</v>
      </c>
      <c r="AQ174">
        <v>513.3778666156295</v>
      </c>
      <c r="AR174">
        <v>0</v>
      </c>
      <c r="AT174" t="s">
        <v>111</v>
      </c>
    </row>
    <row r="175" spans="2:46" ht="12" customHeight="1" x14ac:dyDescent="0.2">
      <c r="B175">
        <v>2</v>
      </c>
      <c r="C175">
        <v>54</v>
      </c>
      <c r="D175" t="s">
        <v>1070</v>
      </c>
      <c r="H175" t="s">
        <v>78</v>
      </c>
      <c r="I175" s="2">
        <v>14.72848120000001</v>
      </c>
      <c r="J175" s="5">
        <v>640.23149882302459</v>
      </c>
      <c r="K175" s="5">
        <v>0</v>
      </c>
      <c r="L175">
        <v>-100</v>
      </c>
      <c r="M175">
        <v>0</v>
      </c>
      <c r="N175">
        <v>2009</v>
      </c>
      <c r="O175">
        <v>2.5</v>
      </c>
      <c r="P175" s="5">
        <v>-0.44801072465427128</v>
      </c>
      <c r="Q175" s="3">
        <v>1</v>
      </c>
      <c r="R175" s="3">
        <v>0</v>
      </c>
      <c r="T175" t="s">
        <v>56</v>
      </c>
      <c r="U175" t="s">
        <v>57</v>
      </c>
      <c r="V175" t="s">
        <v>56</v>
      </c>
      <c r="W175" t="s">
        <v>57</v>
      </c>
      <c r="X175" t="s">
        <v>56</v>
      </c>
      <c r="Y175" t="s">
        <v>56</v>
      </c>
      <c r="Z175" t="s">
        <v>57</v>
      </c>
      <c r="AA175" t="s">
        <v>57</v>
      </c>
      <c r="AB175" t="s">
        <v>56</v>
      </c>
      <c r="AC175" t="s">
        <v>56</v>
      </c>
      <c r="AD175" t="s">
        <v>56</v>
      </c>
      <c r="AE175" t="s">
        <v>56</v>
      </c>
      <c r="AF175" t="s">
        <v>57</v>
      </c>
      <c r="AG175" t="s">
        <v>57</v>
      </c>
      <c r="AH175" t="s">
        <v>57</v>
      </c>
      <c r="AI175" t="s">
        <v>56</v>
      </c>
      <c r="AK175">
        <v>1.6500000000000001</v>
      </c>
      <c r="AL175">
        <v>237.93475022732181</v>
      </c>
      <c r="AM175">
        <v>0</v>
      </c>
      <c r="AP175">
        <v>1.35</v>
      </c>
      <c r="AQ175">
        <v>290.80913916672665</v>
      </c>
      <c r="AR175">
        <v>0</v>
      </c>
      <c r="AT175" t="s">
        <v>112</v>
      </c>
    </row>
    <row r="176" spans="2:46" ht="12" customHeight="1" x14ac:dyDescent="0.2">
      <c r="B176">
        <v>2</v>
      </c>
      <c r="C176">
        <v>55</v>
      </c>
      <c r="D176" t="s">
        <v>1071</v>
      </c>
      <c r="H176" t="s">
        <v>78</v>
      </c>
      <c r="I176" s="2">
        <v>16.178097019600013</v>
      </c>
      <c r="J176" s="5">
        <v>1171.98569745844</v>
      </c>
      <c r="K176" s="5">
        <v>0</v>
      </c>
      <c r="L176">
        <v>-100</v>
      </c>
      <c r="M176">
        <v>0</v>
      </c>
      <c r="N176">
        <v>2016</v>
      </c>
      <c r="O176">
        <v>2.5</v>
      </c>
      <c r="P176" s="5">
        <v>-0.44801072465427128</v>
      </c>
      <c r="Q176" s="3">
        <v>1</v>
      </c>
      <c r="R176" s="3">
        <v>0</v>
      </c>
      <c r="T176" t="s">
        <v>56</v>
      </c>
      <c r="U176" t="s">
        <v>57</v>
      </c>
      <c r="V176" t="s">
        <v>56</v>
      </c>
      <c r="W176" t="s">
        <v>57</v>
      </c>
      <c r="X176" t="s">
        <v>56</v>
      </c>
      <c r="Y176" t="s">
        <v>56</v>
      </c>
      <c r="Z176" t="s">
        <v>57</v>
      </c>
      <c r="AA176" t="s">
        <v>57</v>
      </c>
      <c r="AB176" t="s">
        <v>56</v>
      </c>
      <c r="AC176" t="s">
        <v>56</v>
      </c>
      <c r="AD176" t="s">
        <v>56</v>
      </c>
      <c r="AE176" t="s">
        <v>56</v>
      </c>
      <c r="AF176" t="s">
        <v>57</v>
      </c>
      <c r="AG176" t="s">
        <v>57</v>
      </c>
      <c r="AH176" t="s">
        <v>57</v>
      </c>
      <c r="AI176" t="s">
        <v>56</v>
      </c>
      <c r="AK176">
        <v>1.6500000000000001</v>
      </c>
      <c r="AL176">
        <v>358.19058066712341</v>
      </c>
      <c r="AM176">
        <v>0</v>
      </c>
      <c r="AP176">
        <v>1.35</v>
      </c>
      <c r="AQ176">
        <v>437.78848748203978</v>
      </c>
      <c r="AR176">
        <v>0</v>
      </c>
      <c r="AT176" t="s">
        <v>113</v>
      </c>
    </row>
    <row r="177" spans="2:46" ht="12" customHeight="1" x14ac:dyDescent="0.2">
      <c r="B177">
        <v>2</v>
      </c>
      <c r="C177">
        <v>56</v>
      </c>
      <c r="D177" t="s">
        <v>1072</v>
      </c>
      <c r="H177" t="s">
        <v>78</v>
      </c>
      <c r="I177" s="2">
        <v>16.178097019600013</v>
      </c>
      <c r="J177" s="5">
        <v>875.0267576100814</v>
      </c>
      <c r="K177" s="5">
        <v>0</v>
      </c>
      <c r="L177">
        <v>-100</v>
      </c>
      <c r="M177">
        <v>0</v>
      </c>
      <c r="N177">
        <v>2016</v>
      </c>
      <c r="O177">
        <v>2.5</v>
      </c>
      <c r="P177" s="5">
        <v>-0.44801072465427128</v>
      </c>
      <c r="Q177" s="3">
        <v>1</v>
      </c>
      <c r="R177" s="3">
        <v>0</v>
      </c>
      <c r="T177" t="s">
        <v>56</v>
      </c>
      <c r="U177" t="s">
        <v>57</v>
      </c>
      <c r="V177" t="s">
        <v>56</v>
      </c>
      <c r="W177" t="s">
        <v>57</v>
      </c>
      <c r="X177" t="s">
        <v>56</v>
      </c>
      <c r="Y177" t="s">
        <v>56</v>
      </c>
      <c r="Z177" t="s">
        <v>57</v>
      </c>
      <c r="AA177" t="s">
        <v>57</v>
      </c>
      <c r="AB177" t="s">
        <v>56</v>
      </c>
      <c r="AC177" t="s">
        <v>56</v>
      </c>
      <c r="AD177" t="s">
        <v>56</v>
      </c>
      <c r="AE177" t="s">
        <v>56</v>
      </c>
      <c r="AF177" t="s">
        <v>57</v>
      </c>
      <c r="AG177" t="s">
        <v>57</v>
      </c>
      <c r="AH177" t="s">
        <v>57</v>
      </c>
      <c r="AI177" t="s">
        <v>56</v>
      </c>
      <c r="AK177">
        <v>1.6500000000000001</v>
      </c>
      <c r="AL177">
        <v>430.34407893100445</v>
      </c>
      <c r="AM177">
        <v>0</v>
      </c>
      <c r="AP177">
        <v>1.35</v>
      </c>
      <c r="AQ177">
        <v>525.97609647122772</v>
      </c>
      <c r="AR177">
        <v>0</v>
      </c>
      <c r="AT177" t="s">
        <v>114</v>
      </c>
    </row>
    <row r="178" spans="2:46" ht="12" customHeight="1" x14ac:dyDescent="0.2">
      <c r="B178">
        <v>2</v>
      </c>
      <c r="C178">
        <v>57</v>
      </c>
      <c r="D178" t="s">
        <v>1073</v>
      </c>
      <c r="H178" t="s">
        <v>78</v>
      </c>
      <c r="I178" s="2">
        <v>16.178097019600013</v>
      </c>
      <c r="J178" s="5">
        <v>1644.9188096772777</v>
      </c>
      <c r="K178" s="5">
        <v>0</v>
      </c>
      <c r="L178">
        <v>-100</v>
      </c>
      <c r="M178">
        <v>0</v>
      </c>
      <c r="N178">
        <v>2016</v>
      </c>
      <c r="O178">
        <v>3.75</v>
      </c>
      <c r="P178" s="5">
        <v>-0.44801072465427128</v>
      </c>
      <c r="Q178" s="3">
        <v>1</v>
      </c>
      <c r="R178" s="3">
        <v>0</v>
      </c>
      <c r="T178" t="s">
        <v>56</v>
      </c>
      <c r="U178" t="s">
        <v>57</v>
      </c>
      <c r="V178" t="s">
        <v>56</v>
      </c>
      <c r="W178" t="s">
        <v>57</v>
      </c>
      <c r="X178" t="s">
        <v>56</v>
      </c>
      <c r="Y178" t="s">
        <v>56</v>
      </c>
      <c r="Z178" t="s">
        <v>57</v>
      </c>
      <c r="AA178" t="s">
        <v>57</v>
      </c>
      <c r="AB178" t="s">
        <v>56</v>
      </c>
      <c r="AC178" t="s">
        <v>56</v>
      </c>
      <c r="AD178" t="s">
        <v>56</v>
      </c>
      <c r="AE178" t="s">
        <v>56</v>
      </c>
      <c r="AF178" t="s">
        <v>57</v>
      </c>
      <c r="AG178" t="s">
        <v>57</v>
      </c>
      <c r="AH178" t="s">
        <v>57</v>
      </c>
      <c r="AI178" t="s">
        <v>56</v>
      </c>
      <c r="AK178">
        <v>23.759999999999998</v>
      </c>
      <c r="AL178">
        <v>1245.5068152693739</v>
      </c>
      <c r="AM178">
        <v>0</v>
      </c>
      <c r="AP178">
        <v>19.439999999999998</v>
      </c>
      <c r="AQ178">
        <v>1522.286107551457</v>
      </c>
      <c r="AR178">
        <v>0</v>
      </c>
      <c r="AT178" t="s">
        <v>115</v>
      </c>
    </row>
    <row r="179" spans="2:46" ht="12" customHeight="1" x14ac:dyDescent="0.2">
      <c r="B179">
        <v>2</v>
      </c>
      <c r="C179">
        <v>58</v>
      </c>
      <c r="D179" t="s">
        <v>1074</v>
      </c>
      <c r="H179" t="s">
        <v>78</v>
      </c>
      <c r="I179" s="2">
        <v>16.094275116619627</v>
      </c>
      <c r="J179" s="5">
        <v>1598.9837578610295</v>
      </c>
      <c r="K179" s="5">
        <v>0</v>
      </c>
      <c r="L179">
        <v>-80</v>
      </c>
      <c r="M179">
        <v>0</v>
      </c>
      <c r="N179">
        <v>2016</v>
      </c>
      <c r="O179">
        <v>3.75</v>
      </c>
      <c r="P179" s="5">
        <v>-0.44801072465427128</v>
      </c>
      <c r="Q179" s="3">
        <v>1</v>
      </c>
      <c r="R179" s="3">
        <v>0</v>
      </c>
      <c r="T179" t="s">
        <v>56</v>
      </c>
      <c r="U179" t="s">
        <v>57</v>
      </c>
      <c r="V179" t="s">
        <v>56</v>
      </c>
      <c r="W179" t="s">
        <v>57</v>
      </c>
      <c r="X179" t="s">
        <v>56</v>
      </c>
      <c r="Y179" t="s">
        <v>56</v>
      </c>
      <c r="Z179" t="s">
        <v>57</v>
      </c>
      <c r="AA179" t="s">
        <v>57</v>
      </c>
      <c r="AB179" t="s">
        <v>56</v>
      </c>
      <c r="AC179" t="s">
        <v>56</v>
      </c>
      <c r="AD179" t="s">
        <v>56</v>
      </c>
      <c r="AE179" t="s">
        <v>56</v>
      </c>
      <c r="AF179" t="s">
        <v>57</v>
      </c>
      <c r="AG179" t="s">
        <v>57</v>
      </c>
      <c r="AH179" t="s">
        <v>57</v>
      </c>
      <c r="AI179" t="s">
        <v>56</v>
      </c>
      <c r="AK179">
        <v>22.220000000000002</v>
      </c>
      <c r="AL179">
        <v>1887.1575676874579</v>
      </c>
      <c r="AM179">
        <v>0</v>
      </c>
      <c r="AP179">
        <v>18.18</v>
      </c>
      <c r="AQ179">
        <v>2306.5259160624487</v>
      </c>
      <c r="AR179">
        <v>0</v>
      </c>
      <c r="AT179" t="s">
        <v>116</v>
      </c>
    </row>
    <row r="180" spans="2:46" ht="12" customHeight="1" x14ac:dyDescent="0.2">
      <c r="B180">
        <v>2</v>
      </c>
      <c r="C180">
        <v>59</v>
      </c>
      <c r="D180" t="s">
        <v>1075</v>
      </c>
      <c r="H180" t="s">
        <v>78</v>
      </c>
      <c r="I180" s="2">
        <v>16.094275116619627</v>
      </c>
      <c r="J180" s="5">
        <v>1302.0248180126709</v>
      </c>
      <c r="K180" s="5">
        <v>0</v>
      </c>
      <c r="L180">
        <v>-80</v>
      </c>
      <c r="M180">
        <v>0</v>
      </c>
      <c r="N180">
        <v>2016</v>
      </c>
      <c r="O180">
        <v>3.75</v>
      </c>
      <c r="P180" s="5">
        <v>-0.44801072465427128</v>
      </c>
      <c r="Q180" s="3">
        <v>1</v>
      </c>
      <c r="R180" s="3">
        <v>0</v>
      </c>
      <c r="T180" t="s">
        <v>56</v>
      </c>
      <c r="U180" t="s">
        <v>57</v>
      </c>
      <c r="V180" t="s">
        <v>56</v>
      </c>
      <c r="W180" t="s">
        <v>57</v>
      </c>
      <c r="X180" t="s">
        <v>56</v>
      </c>
      <c r="Y180" t="s">
        <v>56</v>
      </c>
      <c r="Z180" t="s">
        <v>57</v>
      </c>
      <c r="AA180" t="s">
        <v>57</v>
      </c>
      <c r="AB180" t="s">
        <v>56</v>
      </c>
      <c r="AC180" t="s">
        <v>56</v>
      </c>
      <c r="AD180" t="s">
        <v>56</v>
      </c>
      <c r="AE180" t="s">
        <v>56</v>
      </c>
      <c r="AF180" t="s">
        <v>57</v>
      </c>
      <c r="AG180" t="s">
        <v>57</v>
      </c>
      <c r="AH180" t="s">
        <v>57</v>
      </c>
      <c r="AI180" t="s">
        <v>56</v>
      </c>
      <c r="AK180">
        <v>23.759999999999998</v>
      </c>
      <c r="AL180">
        <v>744.72717850934293</v>
      </c>
      <c r="AM180">
        <v>0</v>
      </c>
      <c r="AP180">
        <v>19.439999999999998</v>
      </c>
      <c r="AQ180">
        <v>910.22210706697479</v>
      </c>
      <c r="AR180">
        <v>0</v>
      </c>
      <c r="AT180" t="s">
        <v>117</v>
      </c>
    </row>
    <row r="181" spans="2:46" ht="12" customHeight="1" x14ac:dyDescent="0.2">
      <c r="B181">
        <v>2</v>
      </c>
      <c r="C181">
        <v>60</v>
      </c>
      <c r="D181" t="s">
        <v>1076</v>
      </c>
      <c r="H181" t="s">
        <v>78</v>
      </c>
      <c r="I181" s="2">
        <v>16.094275116619627</v>
      </c>
      <c r="J181" s="5">
        <v>2071.9168700798673</v>
      </c>
      <c r="K181" s="5">
        <v>0</v>
      </c>
      <c r="L181">
        <v>-80</v>
      </c>
      <c r="M181">
        <v>0</v>
      </c>
      <c r="N181">
        <v>2016</v>
      </c>
      <c r="O181">
        <v>3.75</v>
      </c>
      <c r="P181" s="5">
        <v>-0.44801072465427128</v>
      </c>
      <c r="Q181" s="3">
        <v>1</v>
      </c>
      <c r="R181" s="3">
        <v>0</v>
      </c>
      <c r="T181" t="s">
        <v>56</v>
      </c>
      <c r="U181" t="s">
        <v>57</v>
      </c>
      <c r="V181" t="s">
        <v>56</v>
      </c>
      <c r="W181" t="s">
        <v>57</v>
      </c>
      <c r="X181" t="s">
        <v>56</v>
      </c>
      <c r="Y181" t="s">
        <v>56</v>
      </c>
      <c r="Z181" t="s">
        <v>57</v>
      </c>
      <c r="AA181" t="s">
        <v>57</v>
      </c>
      <c r="AB181" t="s">
        <v>56</v>
      </c>
      <c r="AC181" t="s">
        <v>56</v>
      </c>
      <c r="AD181" t="s">
        <v>56</v>
      </c>
      <c r="AE181" t="s">
        <v>56</v>
      </c>
      <c r="AF181" t="s">
        <v>57</v>
      </c>
      <c r="AG181" t="s">
        <v>57</v>
      </c>
      <c r="AH181" t="s">
        <v>57</v>
      </c>
      <c r="AI181" t="s">
        <v>56</v>
      </c>
      <c r="AK181">
        <v>22.220000000000002</v>
      </c>
      <c r="AL181">
        <v>1445.2173908211876</v>
      </c>
      <c r="AM181">
        <v>0</v>
      </c>
      <c r="AP181">
        <v>18.18</v>
      </c>
      <c r="AQ181">
        <v>1766.3768110036738</v>
      </c>
      <c r="AR181">
        <v>0</v>
      </c>
      <c r="AT181" t="s">
        <v>118</v>
      </c>
    </row>
    <row r="182" spans="2:46" ht="12" customHeight="1" x14ac:dyDescent="0.2">
      <c r="B182">
        <v>2</v>
      </c>
      <c r="C182">
        <v>61</v>
      </c>
      <c r="D182" t="s">
        <v>1077</v>
      </c>
      <c r="H182" t="s">
        <v>78</v>
      </c>
      <c r="I182" s="2">
        <v>7.6553580000000121</v>
      </c>
      <c r="J182" s="5">
        <v>127.11257776403636</v>
      </c>
      <c r="K182" s="5">
        <v>0</v>
      </c>
      <c r="L182">
        <v>0</v>
      </c>
      <c r="M182">
        <v>0</v>
      </c>
      <c r="N182">
        <v>0</v>
      </c>
      <c r="O182">
        <v>3.75</v>
      </c>
      <c r="P182" s="5">
        <v>-0.44801072465427128</v>
      </c>
      <c r="Q182" s="3">
        <v>1</v>
      </c>
      <c r="R182" s="3">
        <v>0</v>
      </c>
      <c r="T182" t="s">
        <v>56</v>
      </c>
      <c r="U182" t="s">
        <v>57</v>
      </c>
      <c r="V182" t="s">
        <v>56</v>
      </c>
      <c r="W182" t="s">
        <v>57</v>
      </c>
      <c r="X182" t="s">
        <v>56</v>
      </c>
      <c r="Y182" t="s">
        <v>56</v>
      </c>
      <c r="Z182" t="s">
        <v>57</v>
      </c>
      <c r="AA182" t="s">
        <v>57</v>
      </c>
      <c r="AB182" t="s">
        <v>56</v>
      </c>
      <c r="AC182" t="s">
        <v>56</v>
      </c>
      <c r="AD182" t="s">
        <v>56</v>
      </c>
      <c r="AE182" t="s">
        <v>56</v>
      </c>
      <c r="AF182" t="s">
        <v>57</v>
      </c>
      <c r="AG182" t="s">
        <v>57</v>
      </c>
      <c r="AH182" t="s">
        <v>57</v>
      </c>
      <c r="AI182" t="s">
        <v>56</v>
      </c>
      <c r="AK182">
        <v>19.25</v>
      </c>
      <c r="AL182">
        <v>823.75243851264122</v>
      </c>
      <c r="AM182">
        <v>0</v>
      </c>
      <c r="AP182">
        <v>15.75</v>
      </c>
      <c r="AQ182">
        <v>1006.8085359598948</v>
      </c>
      <c r="AR182">
        <v>0</v>
      </c>
      <c r="AT182" t="s">
        <v>119</v>
      </c>
    </row>
    <row r="183" spans="2:46" ht="12" customHeight="1" x14ac:dyDescent="0.2">
      <c r="B183">
        <v>2</v>
      </c>
      <c r="C183">
        <v>62</v>
      </c>
      <c r="D183" t="s">
        <v>1078</v>
      </c>
      <c r="H183" t="s">
        <v>78</v>
      </c>
      <c r="I183" s="2">
        <v>12.330549999999995</v>
      </c>
      <c r="J183" s="5">
        <v>133.64990062826109</v>
      </c>
      <c r="K183" s="5">
        <v>0</v>
      </c>
      <c r="L183">
        <v>0</v>
      </c>
      <c r="M183">
        <v>0</v>
      </c>
      <c r="N183">
        <v>0</v>
      </c>
      <c r="O183">
        <v>3.75</v>
      </c>
      <c r="P183" s="5">
        <v>-0.44801072465427128</v>
      </c>
      <c r="Q183" s="3">
        <v>1</v>
      </c>
      <c r="R183" s="3">
        <v>0</v>
      </c>
      <c r="T183" t="s">
        <v>56</v>
      </c>
      <c r="U183" t="s">
        <v>57</v>
      </c>
      <c r="V183" t="s">
        <v>56</v>
      </c>
      <c r="W183" t="s">
        <v>57</v>
      </c>
      <c r="X183" t="s">
        <v>56</v>
      </c>
      <c r="Y183" t="s">
        <v>56</v>
      </c>
      <c r="Z183" t="s">
        <v>57</v>
      </c>
      <c r="AA183" t="s">
        <v>57</v>
      </c>
      <c r="AB183" t="s">
        <v>56</v>
      </c>
      <c r="AC183" t="s">
        <v>56</v>
      </c>
      <c r="AD183" t="s">
        <v>56</v>
      </c>
      <c r="AE183" t="s">
        <v>56</v>
      </c>
      <c r="AF183" t="s">
        <v>57</v>
      </c>
      <c r="AG183" t="s">
        <v>57</v>
      </c>
      <c r="AH183" t="s">
        <v>57</v>
      </c>
      <c r="AI183" t="s">
        <v>56</v>
      </c>
      <c r="AK183">
        <v>23.759999999999998</v>
      </c>
      <c r="AL183">
        <v>672.57368024546201</v>
      </c>
      <c r="AM183">
        <v>0</v>
      </c>
      <c r="AP183">
        <v>19.439999999999998</v>
      </c>
      <c r="AQ183">
        <v>822.03449807778702</v>
      </c>
      <c r="AR183">
        <v>0</v>
      </c>
      <c r="AT183" t="s">
        <v>120</v>
      </c>
    </row>
    <row r="184" spans="2:46" ht="12" customHeight="1" x14ac:dyDescent="0.2">
      <c r="B184">
        <v>2</v>
      </c>
      <c r="C184">
        <v>63</v>
      </c>
      <c r="D184" t="s">
        <v>1079</v>
      </c>
      <c r="H184" t="s">
        <v>78</v>
      </c>
      <c r="I184" s="2">
        <v>12.330549999999995</v>
      </c>
      <c r="J184" s="5">
        <v>182.37517330414812</v>
      </c>
      <c r="K184" s="5">
        <v>0</v>
      </c>
      <c r="L184">
        <v>0</v>
      </c>
      <c r="M184">
        <v>0</v>
      </c>
      <c r="N184">
        <v>0</v>
      </c>
      <c r="O184">
        <v>3.75</v>
      </c>
      <c r="P184" s="5">
        <v>-0.44801072465427128</v>
      </c>
      <c r="Q184" s="3">
        <v>1</v>
      </c>
      <c r="R184" s="3">
        <v>0</v>
      </c>
      <c r="T184" t="s">
        <v>56</v>
      </c>
      <c r="U184" t="s">
        <v>57</v>
      </c>
      <c r="V184" t="s">
        <v>56</v>
      </c>
      <c r="W184" t="s">
        <v>57</v>
      </c>
      <c r="X184" t="s">
        <v>56</v>
      </c>
      <c r="Y184" t="s">
        <v>56</v>
      </c>
      <c r="Z184" t="s">
        <v>57</v>
      </c>
      <c r="AA184" t="s">
        <v>57</v>
      </c>
      <c r="AB184" t="s">
        <v>56</v>
      </c>
      <c r="AC184" t="s">
        <v>56</v>
      </c>
      <c r="AD184" t="s">
        <v>56</v>
      </c>
      <c r="AE184" t="s">
        <v>56</v>
      </c>
      <c r="AF184" t="s">
        <v>57</v>
      </c>
      <c r="AG184" t="s">
        <v>57</v>
      </c>
      <c r="AH184" t="s">
        <v>57</v>
      </c>
      <c r="AI184" t="s">
        <v>56</v>
      </c>
      <c r="AK184">
        <v>22.220000000000002</v>
      </c>
      <c r="AL184">
        <v>1377.7882287531561</v>
      </c>
      <c r="AM184">
        <v>0</v>
      </c>
      <c r="AP184">
        <v>18.18</v>
      </c>
      <c r="AQ184">
        <v>1683.963390698302</v>
      </c>
      <c r="AR184">
        <v>0</v>
      </c>
      <c r="AT184" t="s">
        <v>121</v>
      </c>
    </row>
    <row r="185" spans="2:46" ht="12" customHeight="1" x14ac:dyDescent="0.2">
      <c r="B185">
        <v>2</v>
      </c>
      <c r="C185">
        <f t="shared" ref="C185:C207" si="1">C184+1</f>
        <v>64</v>
      </c>
      <c r="D185" t="s">
        <v>1080</v>
      </c>
      <c r="H185" t="s">
        <v>78</v>
      </c>
      <c r="I185" s="2">
        <v>9.843926015400017</v>
      </c>
      <c r="J185" s="5">
        <v>182.35718658155474</v>
      </c>
      <c r="K185" s="5">
        <v>0</v>
      </c>
      <c r="L185">
        <v>0</v>
      </c>
      <c r="M185">
        <v>0</v>
      </c>
      <c r="N185">
        <v>0</v>
      </c>
      <c r="O185">
        <v>3.75</v>
      </c>
      <c r="P185" s="5">
        <v>-0.44801072465427128</v>
      </c>
      <c r="Q185" s="3">
        <v>1</v>
      </c>
      <c r="R185" s="3">
        <v>0</v>
      </c>
      <c r="T185" t="s">
        <v>56</v>
      </c>
      <c r="U185" t="s">
        <v>57</v>
      </c>
      <c r="V185" t="s">
        <v>56</v>
      </c>
      <c r="W185" t="s">
        <v>57</v>
      </c>
      <c r="X185" t="s">
        <v>56</v>
      </c>
      <c r="Y185" t="s">
        <v>56</v>
      </c>
      <c r="Z185" t="s">
        <v>57</v>
      </c>
      <c r="AA185" t="s">
        <v>57</v>
      </c>
      <c r="AB185" t="s">
        <v>56</v>
      </c>
      <c r="AC185" t="s">
        <v>56</v>
      </c>
      <c r="AD185" t="s">
        <v>56</v>
      </c>
      <c r="AE185" t="s">
        <v>56</v>
      </c>
      <c r="AF185" t="s">
        <v>57</v>
      </c>
      <c r="AG185" t="s">
        <v>57</v>
      </c>
      <c r="AH185" t="s">
        <v>57</v>
      </c>
      <c r="AI185" t="s">
        <v>56</v>
      </c>
      <c r="AK185">
        <v>28.893333333333334</v>
      </c>
      <c r="AL185">
        <v>1427.7252545973679</v>
      </c>
      <c r="AM185">
        <v>0</v>
      </c>
      <c r="AP185">
        <v>23.64</v>
      </c>
      <c r="AQ185">
        <v>1744.997533396783</v>
      </c>
      <c r="AR185">
        <v>0</v>
      </c>
      <c r="AT185" t="s">
        <v>122</v>
      </c>
    </row>
    <row r="186" spans="2:46" ht="12" customHeight="1" x14ac:dyDescent="0.2">
      <c r="B186">
        <v>2</v>
      </c>
      <c r="C186">
        <f t="shared" si="1"/>
        <v>65</v>
      </c>
      <c r="D186" t="s">
        <v>1081</v>
      </c>
      <c r="H186" t="s">
        <v>78</v>
      </c>
      <c r="I186" s="2">
        <v>14.408315964999996</v>
      </c>
      <c r="J186" s="5">
        <v>188.89450944577948</v>
      </c>
      <c r="K186" s="5">
        <v>0</v>
      </c>
      <c r="L186">
        <v>0</v>
      </c>
      <c r="M186">
        <v>0</v>
      </c>
      <c r="N186">
        <v>0</v>
      </c>
      <c r="O186">
        <v>3.75</v>
      </c>
      <c r="P186" s="5">
        <v>-0.44801072465427128</v>
      </c>
      <c r="Q186" s="3">
        <v>1</v>
      </c>
      <c r="R186" s="3">
        <v>0</v>
      </c>
      <c r="T186" t="s">
        <v>56</v>
      </c>
      <c r="U186" t="s">
        <v>57</v>
      </c>
      <c r="V186" t="s">
        <v>56</v>
      </c>
      <c r="W186" t="s">
        <v>57</v>
      </c>
      <c r="X186" t="s">
        <v>56</v>
      </c>
      <c r="Y186" t="s">
        <v>56</v>
      </c>
      <c r="Z186" t="s">
        <v>57</v>
      </c>
      <c r="AA186" t="s">
        <v>57</v>
      </c>
      <c r="AB186" t="s">
        <v>56</v>
      </c>
      <c r="AC186" t="s">
        <v>56</v>
      </c>
      <c r="AD186" t="s">
        <v>56</v>
      </c>
      <c r="AE186" t="s">
        <v>56</v>
      </c>
      <c r="AF186" t="s">
        <v>57</v>
      </c>
      <c r="AG186" t="s">
        <v>57</v>
      </c>
      <c r="AH186" t="s">
        <v>57</v>
      </c>
      <c r="AI186" t="s">
        <v>56</v>
      </c>
      <c r="AK186">
        <v>26.950000000000003</v>
      </c>
      <c r="AL186">
        <v>2200.7984502818067</v>
      </c>
      <c r="AM186">
        <v>0</v>
      </c>
      <c r="AP186">
        <v>22.05</v>
      </c>
      <c r="AQ186">
        <v>2689.8647725666528</v>
      </c>
      <c r="AR186">
        <v>0</v>
      </c>
      <c r="AT186" t="s">
        <v>123</v>
      </c>
    </row>
    <row r="187" spans="2:46" ht="12" customHeight="1" x14ac:dyDescent="0.2">
      <c r="B187">
        <v>2</v>
      </c>
      <c r="C187">
        <f t="shared" si="1"/>
        <v>66</v>
      </c>
      <c r="D187" t="s">
        <v>1082</v>
      </c>
      <c r="H187" t="s">
        <v>78</v>
      </c>
      <c r="I187" s="2">
        <v>14.408315964999996</v>
      </c>
      <c r="J187" s="5">
        <v>237.6197821216665</v>
      </c>
      <c r="K187" s="5">
        <v>0</v>
      </c>
      <c r="L187">
        <v>0</v>
      </c>
      <c r="M187">
        <v>0</v>
      </c>
      <c r="N187">
        <v>0</v>
      </c>
      <c r="O187">
        <v>3.75</v>
      </c>
      <c r="P187" s="5">
        <v>-0.44801072465427128</v>
      </c>
      <c r="Q187" s="3">
        <v>1</v>
      </c>
      <c r="R187" s="3">
        <v>0</v>
      </c>
      <c r="T187" t="s">
        <v>56</v>
      </c>
      <c r="U187" t="s">
        <v>57</v>
      </c>
      <c r="V187" t="s">
        <v>56</v>
      </c>
      <c r="W187" t="s">
        <v>57</v>
      </c>
      <c r="X187" t="s">
        <v>56</v>
      </c>
      <c r="Y187" t="s">
        <v>56</v>
      </c>
      <c r="Z187" t="s">
        <v>57</v>
      </c>
      <c r="AA187" t="s">
        <v>57</v>
      </c>
      <c r="AB187" t="s">
        <v>56</v>
      </c>
      <c r="AC187" t="s">
        <v>56</v>
      </c>
      <c r="AD187" t="s">
        <v>56</v>
      </c>
      <c r="AE187" t="s">
        <v>56</v>
      </c>
      <c r="AF187" t="s">
        <v>57</v>
      </c>
      <c r="AG187" t="s">
        <v>57</v>
      </c>
      <c r="AH187" t="s">
        <v>57</v>
      </c>
      <c r="AI187" t="s">
        <v>56</v>
      </c>
      <c r="AK187">
        <v>28.893333333333334</v>
      </c>
      <c r="AL187">
        <v>941.53143250025005</v>
      </c>
      <c r="AM187">
        <v>0</v>
      </c>
      <c r="AP187">
        <v>23.64</v>
      </c>
      <c r="AQ187">
        <v>1150.7606397225279</v>
      </c>
      <c r="AR187">
        <v>0</v>
      </c>
      <c r="AT187" t="s">
        <v>124</v>
      </c>
    </row>
    <row r="188" spans="2:46" ht="12" customHeight="1" x14ac:dyDescent="0.2">
      <c r="B188">
        <v>2</v>
      </c>
      <c r="C188">
        <f t="shared" si="1"/>
        <v>67</v>
      </c>
      <c r="D188" t="s">
        <v>1083</v>
      </c>
      <c r="H188" t="s">
        <v>78</v>
      </c>
      <c r="I188" s="2">
        <v>18.07</v>
      </c>
      <c r="J188" s="5">
        <v>425.83882828480455</v>
      </c>
      <c r="K188" s="5">
        <v>0</v>
      </c>
      <c r="L188">
        <v>0</v>
      </c>
      <c r="M188">
        <v>0</v>
      </c>
      <c r="N188">
        <v>0</v>
      </c>
      <c r="O188">
        <v>3.75</v>
      </c>
      <c r="P188" s="5">
        <v>-0.44801072465427128</v>
      </c>
      <c r="Q188" s="3">
        <v>1</v>
      </c>
      <c r="R188" s="3">
        <v>0</v>
      </c>
      <c r="T188" t="s">
        <v>57</v>
      </c>
      <c r="U188" t="s">
        <v>57</v>
      </c>
      <c r="V188" t="s">
        <v>57</v>
      </c>
      <c r="W188" t="s">
        <v>57</v>
      </c>
      <c r="X188" t="s">
        <v>57</v>
      </c>
      <c r="Y188" t="s">
        <v>57</v>
      </c>
      <c r="Z188" t="s">
        <v>57</v>
      </c>
      <c r="AA188" t="s">
        <v>57</v>
      </c>
      <c r="AB188" t="s">
        <v>57</v>
      </c>
      <c r="AC188" t="s">
        <v>57</v>
      </c>
      <c r="AD188" t="s">
        <v>57</v>
      </c>
      <c r="AE188" t="s">
        <v>57</v>
      </c>
      <c r="AF188" t="s">
        <v>57</v>
      </c>
      <c r="AG188" t="s">
        <v>57</v>
      </c>
      <c r="AH188" t="s">
        <v>57</v>
      </c>
      <c r="AI188" t="s">
        <v>57</v>
      </c>
      <c r="AK188">
        <v>26.950000000000003</v>
      </c>
      <c r="AL188">
        <v>1771.7303174019323</v>
      </c>
      <c r="AM188">
        <v>0</v>
      </c>
      <c r="AP188">
        <v>22.05</v>
      </c>
      <c r="AQ188">
        <v>2165.4481657134729</v>
      </c>
      <c r="AR188">
        <v>0</v>
      </c>
      <c r="AT188" t="s">
        <v>125</v>
      </c>
    </row>
    <row r="189" spans="2:46" ht="12" customHeight="1" x14ac:dyDescent="0.2">
      <c r="B189">
        <v>2</v>
      </c>
      <c r="C189">
        <f t="shared" si="1"/>
        <v>68</v>
      </c>
      <c r="D189" t="s">
        <v>1084</v>
      </c>
      <c r="H189" t="s">
        <v>78</v>
      </c>
      <c r="I189" s="2">
        <v>18.07</v>
      </c>
      <c r="J189" s="5">
        <v>528.1593832400531</v>
      </c>
      <c r="K189" s="5">
        <v>0</v>
      </c>
      <c r="L189">
        <v>0</v>
      </c>
      <c r="M189">
        <v>0</v>
      </c>
      <c r="N189">
        <v>0</v>
      </c>
      <c r="O189">
        <v>3.75</v>
      </c>
      <c r="P189" s="5">
        <v>-0.44801072465427128</v>
      </c>
      <c r="Q189" s="3">
        <v>1</v>
      </c>
      <c r="R189" s="3">
        <v>0</v>
      </c>
      <c r="T189" t="s">
        <v>57</v>
      </c>
      <c r="U189" t="s">
        <v>57</v>
      </c>
      <c r="V189" t="s">
        <v>57</v>
      </c>
      <c r="W189" t="s">
        <v>57</v>
      </c>
      <c r="X189" t="s">
        <v>57</v>
      </c>
      <c r="Y189" t="s">
        <v>57</v>
      </c>
      <c r="Z189" t="s">
        <v>57</v>
      </c>
      <c r="AA189" t="s">
        <v>57</v>
      </c>
      <c r="AB189" t="s">
        <v>57</v>
      </c>
      <c r="AC189" t="s">
        <v>57</v>
      </c>
      <c r="AD189" t="s">
        <v>57</v>
      </c>
      <c r="AE189" t="s">
        <v>57</v>
      </c>
      <c r="AF189" t="s">
        <v>57</v>
      </c>
      <c r="AG189" t="s">
        <v>57</v>
      </c>
      <c r="AH189" t="s">
        <v>57</v>
      </c>
      <c r="AI189" t="s">
        <v>57</v>
      </c>
      <c r="AK189">
        <v>23.320000000000004</v>
      </c>
      <c r="AL189">
        <v>1017.4210342341055</v>
      </c>
      <c r="AM189">
        <v>0</v>
      </c>
      <c r="AP189">
        <v>19.080000000000002</v>
      </c>
      <c r="AQ189">
        <v>1243.5145973972401</v>
      </c>
      <c r="AR189">
        <v>0</v>
      </c>
      <c r="AT189" t="s">
        <v>126</v>
      </c>
    </row>
    <row r="190" spans="2:46" ht="12" customHeight="1" x14ac:dyDescent="0.2">
      <c r="B190">
        <v>2</v>
      </c>
      <c r="C190">
        <f t="shared" si="1"/>
        <v>69</v>
      </c>
      <c r="D190" t="s">
        <v>1085</v>
      </c>
      <c r="H190" t="s">
        <v>78</v>
      </c>
      <c r="I190" s="2">
        <v>18.07</v>
      </c>
      <c r="J190" s="5">
        <v>685.58211833860878</v>
      </c>
      <c r="K190" s="5">
        <v>0</v>
      </c>
      <c r="L190">
        <v>0</v>
      </c>
      <c r="M190">
        <v>0</v>
      </c>
      <c r="N190">
        <v>0</v>
      </c>
      <c r="O190">
        <v>3.75</v>
      </c>
      <c r="P190" s="5">
        <v>-0.44801072465427128</v>
      </c>
      <c r="Q190" s="3">
        <v>1</v>
      </c>
      <c r="R190" s="3">
        <v>0</v>
      </c>
      <c r="T190" t="s">
        <v>57</v>
      </c>
      <c r="U190" t="s">
        <v>57</v>
      </c>
      <c r="V190" t="s">
        <v>57</v>
      </c>
      <c r="W190" t="s">
        <v>57</v>
      </c>
      <c r="X190" t="s">
        <v>57</v>
      </c>
      <c r="Y190" t="s">
        <v>57</v>
      </c>
      <c r="Z190" t="s">
        <v>57</v>
      </c>
      <c r="AA190" t="s">
        <v>57</v>
      </c>
      <c r="AB190" t="s">
        <v>57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57</v>
      </c>
      <c r="AI190" t="s">
        <v>57</v>
      </c>
      <c r="AK190">
        <v>28.893333333333334</v>
      </c>
      <c r="AL190">
        <v>871.47949243822973</v>
      </c>
      <c r="AM190">
        <v>0</v>
      </c>
      <c r="AP190">
        <v>23.64</v>
      </c>
      <c r="AQ190">
        <v>1065.1416018689474</v>
      </c>
      <c r="AR190">
        <v>0</v>
      </c>
      <c r="AT190" t="s">
        <v>127</v>
      </c>
    </row>
    <row r="191" spans="2:46" ht="12" customHeight="1" x14ac:dyDescent="0.2">
      <c r="B191">
        <v>2</v>
      </c>
      <c r="C191">
        <f t="shared" si="1"/>
        <v>70</v>
      </c>
      <c r="D191" t="s">
        <v>1086</v>
      </c>
      <c r="H191" t="s">
        <v>78</v>
      </c>
      <c r="I191" s="2">
        <v>12.404522667520013</v>
      </c>
      <c r="J191" s="5">
        <v>376.24637113681956</v>
      </c>
      <c r="K191" s="5">
        <v>0</v>
      </c>
      <c r="L191">
        <v>10</v>
      </c>
      <c r="M191">
        <v>0</v>
      </c>
      <c r="N191">
        <v>2020</v>
      </c>
      <c r="O191">
        <v>3.75</v>
      </c>
      <c r="P191" s="5">
        <v>-0.44801072465427128</v>
      </c>
      <c r="Q191" s="3">
        <v>1</v>
      </c>
      <c r="R191" s="3">
        <v>0</v>
      </c>
      <c r="T191" t="s">
        <v>56</v>
      </c>
      <c r="U191" t="s">
        <v>57</v>
      </c>
      <c r="V191" t="s">
        <v>56</v>
      </c>
      <c r="W191" t="s">
        <v>57</v>
      </c>
      <c r="X191" t="s">
        <v>56</v>
      </c>
      <c r="Y191" t="s">
        <v>56</v>
      </c>
      <c r="Z191" t="s">
        <v>57</v>
      </c>
      <c r="AA191" t="s">
        <v>57</v>
      </c>
      <c r="AB191" t="s">
        <v>56</v>
      </c>
      <c r="AC191" t="s">
        <v>56</v>
      </c>
      <c r="AD191" t="s">
        <v>56</v>
      </c>
      <c r="AE191" t="s">
        <v>56</v>
      </c>
      <c r="AF191" t="s">
        <v>57</v>
      </c>
      <c r="AG191" t="s">
        <v>57</v>
      </c>
      <c r="AH191" t="s">
        <v>57</v>
      </c>
      <c r="AI191" t="s">
        <v>56</v>
      </c>
      <c r="AK191">
        <v>26.950000000000003</v>
      </c>
      <c r="AL191">
        <v>1706.2651115106387</v>
      </c>
      <c r="AM191">
        <v>0</v>
      </c>
      <c r="AP191">
        <v>22.05</v>
      </c>
      <c r="AQ191">
        <v>2085.4351362907805</v>
      </c>
      <c r="AR191">
        <v>0</v>
      </c>
      <c r="AT191" t="s">
        <v>128</v>
      </c>
    </row>
    <row r="192" spans="2:46" ht="12" customHeight="1" x14ac:dyDescent="0.2">
      <c r="B192">
        <v>2</v>
      </c>
      <c r="C192">
        <f t="shared" si="1"/>
        <v>71</v>
      </c>
      <c r="D192" t="s">
        <v>1087</v>
      </c>
      <c r="H192" t="s">
        <v>78</v>
      </c>
      <c r="I192" s="2">
        <v>12.404522667520013</v>
      </c>
      <c r="J192" s="5">
        <v>506.70410579587906</v>
      </c>
      <c r="K192" s="5">
        <v>0</v>
      </c>
      <c r="L192">
        <v>10</v>
      </c>
      <c r="M192">
        <v>0</v>
      </c>
      <c r="N192">
        <v>2020</v>
      </c>
      <c r="O192">
        <v>3.75</v>
      </c>
      <c r="P192" s="5">
        <v>-0.44801072465427128</v>
      </c>
      <c r="Q192" s="3">
        <v>1</v>
      </c>
      <c r="R192" s="3">
        <v>0</v>
      </c>
      <c r="T192" t="s">
        <v>56</v>
      </c>
      <c r="U192" t="s">
        <v>57</v>
      </c>
      <c r="V192" t="s">
        <v>56</v>
      </c>
      <c r="W192" t="s">
        <v>57</v>
      </c>
      <c r="X192" t="s">
        <v>56</v>
      </c>
      <c r="Y192" t="s">
        <v>56</v>
      </c>
      <c r="Z192" t="s">
        <v>57</v>
      </c>
      <c r="AA192" t="s">
        <v>57</v>
      </c>
      <c r="AB192" t="s">
        <v>56</v>
      </c>
      <c r="AC192" t="s">
        <v>56</v>
      </c>
      <c r="AD192" t="s">
        <v>56</v>
      </c>
      <c r="AE192" t="s">
        <v>56</v>
      </c>
      <c r="AF192" t="s">
        <v>57</v>
      </c>
      <c r="AG192" t="s">
        <v>57</v>
      </c>
      <c r="AH192" t="s">
        <v>57</v>
      </c>
      <c r="AI192" t="s">
        <v>56</v>
      </c>
      <c r="AK192">
        <v>35.896666666666668</v>
      </c>
      <c r="AL192">
        <v>1828.6487945687693</v>
      </c>
      <c r="AM192">
        <v>0</v>
      </c>
      <c r="AP192">
        <v>29.37</v>
      </c>
      <c r="AQ192">
        <v>2235.0151933618295</v>
      </c>
      <c r="AR192">
        <v>0</v>
      </c>
      <c r="AT192" t="s">
        <v>129</v>
      </c>
    </row>
    <row r="193" spans="2:46" ht="12" customHeight="1" x14ac:dyDescent="0.2">
      <c r="B193">
        <v>2</v>
      </c>
      <c r="C193">
        <f t="shared" si="1"/>
        <v>72</v>
      </c>
      <c r="D193" t="s">
        <v>1088</v>
      </c>
      <c r="H193" t="s">
        <v>78</v>
      </c>
      <c r="I193" s="2">
        <v>12.404522667520013</v>
      </c>
      <c r="J193" s="5">
        <v>631.75570443218521</v>
      </c>
      <c r="K193" s="5">
        <v>0</v>
      </c>
      <c r="L193">
        <v>10</v>
      </c>
      <c r="M193">
        <v>0</v>
      </c>
      <c r="N193">
        <v>2018</v>
      </c>
      <c r="O193">
        <v>3.75</v>
      </c>
      <c r="P193" s="5">
        <v>-0.44801072465427128</v>
      </c>
      <c r="Q193" s="3">
        <v>1</v>
      </c>
      <c r="R193" s="3">
        <v>0</v>
      </c>
      <c r="T193" t="s">
        <v>56</v>
      </c>
      <c r="U193" t="s">
        <v>57</v>
      </c>
      <c r="V193" t="s">
        <v>56</v>
      </c>
      <c r="W193" t="s">
        <v>57</v>
      </c>
      <c r="X193" t="s">
        <v>56</v>
      </c>
      <c r="Y193" t="s">
        <v>56</v>
      </c>
      <c r="Z193" t="s">
        <v>57</v>
      </c>
      <c r="AA193" t="s">
        <v>57</v>
      </c>
      <c r="AB193" t="s">
        <v>56</v>
      </c>
      <c r="AC193" t="s">
        <v>56</v>
      </c>
      <c r="AD193" t="s">
        <v>56</v>
      </c>
      <c r="AE193" t="s">
        <v>56</v>
      </c>
      <c r="AF193" t="s">
        <v>57</v>
      </c>
      <c r="AG193" t="s">
        <v>57</v>
      </c>
      <c r="AH193" t="s">
        <v>57</v>
      </c>
      <c r="AI193" t="s">
        <v>56</v>
      </c>
      <c r="AK193">
        <v>33.770000000000003</v>
      </c>
      <c r="AL193">
        <v>1441.6255642469764</v>
      </c>
      <c r="AM193">
        <v>0</v>
      </c>
      <c r="AP193">
        <v>27.63</v>
      </c>
      <c r="AQ193">
        <v>1761.9868007463044</v>
      </c>
      <c r="AR193">
        <v>0</v>
      </c>
      <c r="AT193" t="s">
        <v>130</v>
      </c>
    </row>
    <row r="194" spans="2:46" ht="12" customHeight="1" x14ac:dyDescent="0.2">
      <c r="B194">
        <v>2</v>
      </c>
      <c r="C194">
        <f t="shared" si="1"/>
        <v>73</v>
      </c>
      <c r="D194" t="s">
        <v>1089</v>
      </c>
      <c r="H194" t="s">
        <v>78</v>
      </c>
      <c r="I194" s="2">
        <v>16.630036069240006</v>
      </c>
      <c r="J194" s="5">
        <v>734.88137903506777</v>
      </c>
      <c r="K194" s="5">
        <v>0</v>
      </c>
      <c r="L194">
        <v>-100</v>
      </c>
      <c r="M194">
        <v>0</v>
      </c>
      <c r="N194">
        <v>2020</v>
      </c>
      <c r="O194">
        <v>3.75</v>
      </c>
      <c r="P194" s="5">
        <v>-0.44801072465427128</v>
      </c>
      <c r="Q194" s="3">
        <v>1</v>
      </c>
      <c r="R194" s="3">
        <v>0</v>
      </c>
      <c r="T194" t="s">
        <v>56</v>
      </c>
      <c r="U194" t="s">
        <v>57</v>
      </c>
      <c r="V194" t="s">
        <v>56</v>
      </c>
      <c r="W194" t="s">
        <v>57</v>
      </c>
      <c r="X194" t="s">
        <v>56</v>
      </c>
      <c r="Y194" t="s">
        <v>56</v>
      </c>
      <c r="Z194" t="s">
        <v>57</v>
      </c>
      <c r="AA194" t="s">
        <v>57</v>
      </c>
      <c r="AB194" t="s">
        <v>56</v>
      </c>
      <c r="AC194" t="s">
        <v>56</v>
      </c>
      <c r="AD194" t="s">
        <v>56</v>
      </c>
      <c r="AE194" t="s">
        <v>56</v>
      </c>
      <c r="AF194" t="s">
        <v>57</v>
      </c>
      <c r="AG194" t="s">
        <v>57</v>
      </c>
      <c r="AH194" t="s">
        <v>57</v>
      </c>
      <c r="AI194" t="s">
        <v>56</v>
      </c>
      <c r="AK194">
        <v>35.896666666666668</v>
      </c>
      <c r="AL194">
        <v>1409.2537327144844</v>
      </c>
      <c r="AM194">
        <v>0</v>
      </c>
      <c r="AP194">
        <v>29.37</v>
      </c>
      <c r="AQ194">
        <v>1722.4212288732588</v>
      </c>
      <c r="AR194">
        <v>0</v>
      </c>
      <c r="AT194" t="s">
        <v>131</v>
      </c>
    </row>
    <row r="195" spans="2:46" ht="12" customHeight="1" x14ac:dyDescent="0.2">
      <c r="B195">
        <v>2</v>
      </c>
      <c r="C195">
        <f t="shared" si="1"/>
        <v>74</v>
      </c>
      <c r="D195" t="s">
        <v>1090</v>
      </c>
      <c r="H195" t="s">
        <v>78</v>
      </c>
      <c r="I195" s="2">
        <v>16.630036069240006</v>
      </c>
      <c r="J195" s="5">
        <v>436.32399863513729</v>
      </c>
      <c r="K195" s="5">
        <v>0</v>
      </c>
      <c r="L195">
        <v>-100</v>
      </c>
      <c r="M195">
        <v>0</v>
      </c>
      <c r="N195">
        <v>2020</v>
      </c>
      <c r="O195">
        <v>3.75</v>
      </c>
      <c r="P195" s="5">
        <v>-0.44801072465427128</v>
      </c>
      <c r="Q195" s="3">
        <v>1</v>
      </c>
      <c r="R195" s="3">
        <v>0</v>
      </c>
      <c r="T195" t="s">
        <v>56</v>
      </c>
      <c r="U195" t="s">
        <v>57</v>
      </c>
      <c r="V195" t="s">
        <v>56</v>
      </c>
      <c r="W195" t="s">
        <v>57</v>
      </c>
      <c r="X195" t="s">
        <v>56</v>
      </c>
      <c r="Y195" t="s">
        <v>56</v>
      </c>
      <c r="Z195" t="s">
        <v>57</v>
      </c>
      <c r="AA195" t="s">
        <v>57</v>
      </c>
      <c r="AB195" t="s">
        <v>56</v>
      </c>
      <c r="AC195" t="s">
        <v>56</v>
      </c>
      <c r="AD195" t="s">
        <v>56</v>
      </c>
      <c r="AE195" t="s">
        <v>56</v>
      </c>
      <c r="AF195" t="s">
        <v>57</v>
      </c>
      <c r="AG195" t="s">
        <v>57</v>
      </c>
      <c r="AH195" t="s">
        <v>57</v>
      </c>
      <c r="AI195" t="s">
        <v>56</v>
      </c>
      <c r="AK195">
        <v>33.770000000000003</v>
      </c>
      <c r="AL195">
        <v>1242.3589568136367</v>
      </c>
      <c r="AM195">
        <v>0</v>
      </c>
      <c r="AP195">
        <v>27.63</v>
      </c>
      <c r="AQ195">
        <v>1518.438724994445</v>
      </c>
      <c r="AR195">
        <v>0</v>
      </c>
      <c r="AT195" t="s">
        <v>132</v>
      </c>
    </row>
    <row r="196" spans="2:46" ht="12" customHeight="1" x14ac:dyDescent="0.2">
      <c r="B196">
        <v>2</v>
      </c>
      <c r="C196">
        <f t="shared" si="1"/>
        <v>75</v>
      </c>
      <c r="D196" t="s">
        <v>1091</v>
      </c>
      <c r="H196" t="s">
        <v>78</v>
      </c>
      <c r="I196" s="2">
        <v>16.630036069240006</v>
      </c>
      <c r="J196" s="5">
        <v>852.87284905126398</v>
      </c>
      <c r="K196" s="5">
        <v>0</v>
      </c>
      <c r="L196">
        <v>-100</v>
      </c>
      <c r="M196">
        <v>0</v>
      </c>
      <c r="N196">
        <v>2020</v>
      </c>
      <c r="O196">
        <v>3.75</v>
      </c>
      <c r="P196" s="5">
        <v>-0.44801072465427128</v>
      </c>
      <c r="Q196" s="3">
        <v>1</v>
      </c>
      <c r="R196" s="3">
        <v>0</v>
      </c>
      <c r="T196" t="s">
        <v>56</v>
      </c>
      <c r="U196" t="s">
        <v>57</v>
      </c>
      <c r="V196" t="s">
        <v>56</v>
      </c>
      <c r="W196" t="s">
        <v>57</v>
      </c>
      <c r="X196" t="s">
        <v>56</v>
      </c>
      <c r="Y196" t="s">
        <v>56</v>
      </c>
      <c r="Z196" t="s">
        <v>57</v>
      </c>
      <c r="AA196" t="s">
        <v>57</v>
      </c>
      <c r="AB196" t="s">
        <v>56</v>
      </c>
      <c r="AC196" t="s">
        <v>56</v>
      </c>
      <c r="AD196" t="s">
        <v>56</v>
      </c>
      <c r="AE196" t="s">
        <v>56</v>
      </c>
      <c r="AF196" t="s">
        <v>57</v>
      </c>
      <c r="AG196" t="s">
        <v>57</v>
      </c>
      <c r="AH196" t="s">
        <v>57</v>
      </c>
      <c r="AI196" t="s">
        <v>56</v>
      </c>
      <c r="AK196">
        <v>29.754999999999999</v>
      </c>
      <c r="AL196">
        <v>1471.1198996432468</v>
      </c>
      <c r="AM196">
        <v>0</v>
      </c>
      <c r="AP196">
        <v>24.344999999999999</v>
      </c>
      <c r="AQ196">
        <v>1798.0354328973017</v>
      </c>
      <c r="AR196">
        <v>0</v>
      </c>
      <c r="AT196" t="s">
        <v>133</v>
      </c>
    </row>
    <row r="197" spans="2:46" ht="12" customHeight="1" x14ac:dyDescent="0.2">
      <c r="B197">
        <v>2</v>
      </c>
      <c r="C197">
        <f t="shared" si="1"/>
        <v>76</v>
      </c>
      <c r="D197" t="s">
        <v>1092</v>
      </c>
      <c r="H197" t="s">
        <v>78</v>
      </c>
      <c r="I197" s="2">
        <v>19.131134987162813</v>
      </c>
      <c r="J197" s="5">
        <v>1332.7032922557519</v>
      </c>
      <c r="K197" s="5">
        <v>0</v>
      </c>
      <c r="L197">
        <v>-100</v>
      </c>
      <c r="M197">
        <v>0</v>
      </c>
      <c r="N197">
        <v>2020</v>
      </c>
      <c r="O197">
        <v>3.75</v>
      </c>
      <c r="P197" s="5">
        <v>-0.44801072465427128</v>
      </c>
      <c r="Q197" s="3">
        <v>1</v>
      </c>
      <c r="R197" s="3">
        <v>0</v>
      </c>
      <c r="T197" t="s">
        <v>56</v>
      </c>
      <c r="U197" t="s">
        <v>57</v>
      </c>
      <c r="V197" t="s">
        <v>56</v>
      </c>
      <c r="W197" t="s">
        <v>57</v>
      </c>
      <c r="X197" t="s">
        <v>56</v>
      </c>
      <c r="Y197" t="s">
        <v>56</v>
      </c>
      <c r="Z197" t="s">
        <v>57</v>
      </c>
      <c r="AA197" t="s">
        <v>57</v>
      </c>
      <c r="AB197" t="s">
        <v>56</v>
      </c>
      <c r="AC197" t="s">
        <v>56</v>
      </c>
      <c r="AD197" t="s">
        <v>56</v>
      </c>
      <c r="AE197" t="s">
        <v>56</v>
      </c>
      <c r="AF197" t="s">
        <v>57</v>
      </c>
      <c r="AG197" t="s">
        <v>57</v>
      </c>
      <c r="AH197" t="s">
        <v>57</v>
      </c>
      <c r="AI197" t="s">
        <v>56</v>
      </c>
      <c r="AK197">
        <v>35.896666666666668</v>
      </c>
      <c r="AL197">
        <v>1348.8263138538327</v>
      </c>
      <c r="AM197">
        <v>0</v>
      </c>
      <c r="AP197">
        <v>29.37</v>
      </c>
      <c r="AQ197">
        <v>1648.56549471024</v>
      </c>
      <c r="AR197">
        <v>0</v>
      </c>
      <c r="AT197" t="s">
        <v>134</v>
      </c>
    </row>
    <row r="198" spans="2:46" ht="12" customHeight="1" x14ac:dyDescent="0.2">
      <c r="B198">
        <v>2</v>
      </c>
      <c r="C198">
        <f t="shared" si="1"/>
        <v>77</v>
      </c>
      <c r="D198" t="s">
        <v>1093</v>
      </c>
      <c r="H198" t="s">
        <v>78</v>
      </c>
      <c r="I198" s="2">
        <v>19.131134987162813</v>
      </c>
      <c r="J198" s="5">
        <v>1034.1459118558214</v>
      </c>
      <c r="K198" s="5">
        <v>0</v>
      </c>
      <c r="L198">
        <v>-100</v>
      </c>
      <c r="M198">
        <v>0</v>
      </c>
      <c r="N198">
        <v>2020</v>
      </c>
      <c r="O198">
        <v>3.75</v>
      </c>
      <c r="P198" s="5">
        <v>-0.44801072465427128</v>
      </c>
      <c r="Q198" s="3">
        <v>1</v>
      </c>
      <c r="R198" s="3">
        <v>0</v>
      </c>
      <c r="T198" t="s">
        <v>56</v>
      </c>
      <c r="U198" t="s">
        <v>57</v>
      </c>
      <c r="V198" t="s">
        <v>56</v>
      </c>
      <c r="W198" t="s">
        <v>57</v>
      </c>
      <c r="X198" t="s">
        <v>56</v>
      </c>
      <c r="Y198" t="s">
        <v>56</v>
      </c>
      <c r="Z198" t="s">
        <v>57</v>
      </c>
      <c r="AA198" t="s">
        <v>57</v>
      </c>
      <c r="AB198" t="s">
        <v>56</v>
      </c>
      <c r="AC198" t="s">
        <v>56</v>
      </c>
      <c r="AD198" t="s">
        <v>56</v>
      </c>
      <c r="AE198" t="s">
        <v>56</v>
      </c>
      <c r="AF198" t="s">
        <v>57</v>
      </c>
      <c r="AG198" t="s">
        <v>57</v>
      </c>
      <c r="AH198" t="s">
        <v>57</v>
      </c>
      <c r="AI198" t="s">
        <v>56</v>
      </c>
      <c r="AK198">
        <v>33.770000000000003</v>
      </c>
      <c r="AL198">
        <v>1171.8603014762098</v>
      </c>
      <c r="AM198">
        <v>0</v>
      </c>
      <c r="AP198">
        <v>27.63</v>
      </c>
      <c r="AQ198">
        <v>1432.2737018042565</v>
      </c>
      <c r="AR198">
        <v>0</v>
      </c>
      <c r="AT198" t="s">
        <v>135</v>
      </c>
    </row>
    <row r="199" spans="2:46" ht="12" customHeight="1" x14ac:dyDescent="0.2">
      <c r="B199">
        <v>2</v>
      </c>
      <c r="C199">
        <f t="shared" si="1"/>
        <v>78</v>
      </c>
      <c r="D199" t="s">
        <v>1093</v>
      </c>
      <c r="H199" t="s">
        <v>78</v>
      </c>
      <c r="I199" s="2">
        <v>19.131134987162813</v>
      </c>
      <c r="J199" s="5">
        <v>1749.6057188822888</v>
      </c>
      <c r="K199" s="5">
        <v>0</v>
      </c>
      <c r="L199">
        <v>-100</v>
      </c>
      <c r="M199">
        <v>0</v>
      </c>
      <c r="N199">
        <v>2020</v>
      </c>
      <c r="O199">
        <v>0</v>
      </c>
      <c r="P199" s="5">
        <v>-0.44801072465427128</v>
      </c>
      <c r="Q199" s="3">
        <v>1</v>
      </c>
      <c r="R199" s="3">
        <v>0</v>
      </c>
      <c r="T199" t="s">
        <v>56</v>
      </c>
      <c r="U199" t="s">
        <v>57</v>
      </c>
      <c r="V199" t="s">
        <v>56</v>
      </c>
      <c r="W199" t="s">
        <v>57</v>
      </c>
      <c r="X199" t="s">
        <v>56</v>
      </c>
      <c r="Y199" t="s">
        <v>56</v>
      </c>
      <c r="Z199" t="s">
        <v>57</v>
      </c>
      <c r="AA199" t="s">
        <v>57</v>
      </c>
      <c r="AB199" t="s">
        <v>56</v>
      </c>
      <c r="AC199" t="s">
        <v>56</v>
      </c>
      <c r="AD199" t="s">
        <v>56</v>
      </c>
      <c r="AE199" t="s">
        <v>56</v>
      </c>
      <c r="AF199" t="s">
        <v>57</v>
      </c>
      <c r="AG199" t="s">
        <v>57</v>
      </c>
      <c r="AH199" t="s">
        <v>57</v>
      </c>
      <c r="AI199" t="s">
        <v>56</v>
      </c>
      <c r="AK199">
        <v>1.1000000000000001</v>
      </c>
      <c r="AL199">
        <v>96.436586310546645</v>
      </c>
      <c r="AM199">
        <v>0</v>
      </c>
      <c r="AP199">
        <v>0.9</v>
      </c>
      <c r="AQ199">
        <v>117.86693882400147</v>
      </c>
      <c r="AR199">
        <v>0</v>
      </c>
      <c r="AT199" t="s">
        <v>136</v>
      </c>
    </row>
    <row r="200" spans="2:46" ht="12" customHeight="1" x14ac:dyDescent="0.2">
      <c r="B200">
        <v>2</v>
      </c>
      <c r="C200">
        <f t="shared" si="1"/>
        <v>79</v>
      </c>
      <c r="D200" t="s">
        <v>136</v>
      </c>
      <c r="H200" t="s">
        <v>78</v>
      </c>
      <c r="I200" s="2">
        <v>0.9</v>
      </c>
      <c r="J200" s="5">
        <v>130.95261497106875</v>
      </c>
      <c r="K200" s="5">
        <v>0</v>
      </c>
      <c r="L200">
        <v>0</v>
      </c>
      <c r="M200">
        <v>0</v>
      </c>
      <c r="N200">
        <v>2004</v>
      </c>
      <c r="O200">
        <v>0</v>
      </c>
      <c r="P200" s="5">
        <v>-0.44801072465427128</v>
      </c>
      <c r="Q200" s="3">
        <v>1</v>
      </c>
      <c r="R200" s="3">
        <v>0</v>
      </c>
      <c r="T200" t="s">
        <v>56</v>
      </c>
      <c r="U200" t="s">
        <v>57</v>
      </c>
      <c r="V200" t="s">
        <v>56</v>
      </c>
      <c r="W200" t="s">
        <v>57</v>
      </c>
      <c r="X200" t="s">
        <v>56</v>
      </c>
      <c r="Y200" t="s">
        <v>56</v>
      </c>
      <c r="Z200" t="s">
        <v>57</v>
      </c>
      <c r="AA200" t="s">
        <v>57</v>
      </c>
      <c r="AB200" t="s">
        <v>56</v>
      </c>
      <c r="AC200" t="s">
        <v>56</v>
      </c>
      <c r="AD200" t="s">
        <v>56</v>
      </c>
      <c r="AE200" t="s">
        <v>56</v>
      </c>
      <c r="AF200" t="s">
        <v>57</v>
      </c>
      <c r="AG200" t="s">
        <v>57</v>
      </c>
      <c r="AH200" t="s">
        <v>57</v>
      </c>
      <c r="AI200" t="s">
        <v>56</v>
      </c>
      <c r="AK200">
        <v>0.77</v>
      </c>
      <c r="AL200">
        <v>78.741799831547254</v>
      </c>
      <c r="AM200">
        <v>0</v>
      </c>
      <c r="AP200">
        <v>0.63</v>
      </c>
      <c r="AQ200">
        <v>96.239977571891103</v>
      </c>
      <c r="AR200">
        <v>0</v>
      </c>
      <c r="AT200" t="s">
        <v>138</v>
      </c>
    </row>
    <row r="201" spans="2:46" ht="12" customHeight="1" x14ac:dyDescent="0.2">
      <c r="B201">
        <v>2</v>
      </c>
      <c r="C201">
        <f t="shared" si="1"/>
        <v>80</v>
      </c>
      <c r="D201" t="s">
        <v>1094</v>
      </c>
      <c r="H201" t="s">
        <v>137</v>
      </c>
      <c r="I201" s="2">
        <v>2.25</v>
      </c>
      <c r="J201" s="5">
        <v>55.244608817518611</v>
      </c>
      <c r="K201" s="5">
        <v>0</v>
      </c>
      <c r="L201">
        <v>0</v>
      </c>
      <c r="M201">
        <v>0</v>
      </c>
      <c r="N201">
        <v>2005</v>
      </c>
      <c r="O201">
        <v>0</v>
      </c>
      <c r="P201" s="5">
        <v>-0.44801072465427128</v>
      </c>
      <c r="Q201" s="3">
        <v>0</v>
      </c>
      <c r="R201" s="3">
        <v>1</v>
      </c>
      <c r="T201" t="s">
        <v>56</v>
      </c>
      <c r="U201" t="s">
        <v>57</v>
      </c>
      <c r="V201" t="s">
        <v>56</v>
      </c>
      <c r="W201" t="s">
        <v>57</v>
      </c>
      <c r="X201" t="s">
        <v>56</v>
      </c>
      <c r="Y201" t="s">
        <v>56</v>
      </c>
      <c r="Z201" t="s">
        <v>57</v>
      </c>
      <c r="AA201" t="s">
        <v>57</v>
      </c>
      <c r="AB201" t="s">
        <v>56</v>
      </c>
      <c r="AC201" t="s">
        <v>56</v>
      </c>
      <c r="AD201" t="s">
        <v>56</v>
      </c>
      <c r="AE201" t="s">
        <v>56</v>
      </c>
      <c r="AF201" t="s">
        <v>57</v>
      </c>
      <c r="AG201" t="s">
        <v>57</v>
      </c>
      <c r="AH201" t="s">
        <v>57</v>
      </c>
      <c r="AI201" t="s">
        <v>56</v>
      </c>
      <c r="AK201">
        <v>7.370000000000001</v>
      </c>
      <c r="AL201">
        <v>628.01353173034443</v>
      </c>
      <c r="AM201">
        <v>0</v>
      </c>
      <c r="AP201">
        <v>6.03</v>
      </c>
      <c r="AQ201">
        <v>767.57209433708772</v>
      </c>
      <c r="AR201">
        <v>0</v>
      </c>
      <c r="AT201" t="s">
        <v>139</v>
      </c>
    </row>
    <row r="202" spans="2:46" ht="12" customHeight="1" x14ac:dyDescent="0.2">
      <c r="B202">
        <v>2</v>
      </c>
      <c r="C202">
        <f t="shared" si="1"/>
        <v>81</v>
      </c>
      <c r="D202" t="s">
        <v>1095</v>
      </c>
      <c r="H202" t="s">
        <v>137</v>
      </c>
      <c r="I202" s="2">
        <v>3.5400000000000098</v>
      </c>
      <c r="J202" s="5">
        <v>306.37447085010621</v>
      </c>
      <c r="K202" s="5">
        <v>0</v>
      </c>
      <c r="L202">
        <v>45</v>
      </c>
      <c r="M202">
        <v>0</v>
      </c>
      <c r="N202">
        <v>2005</v>
      </c>
      <c r="O202">
        <v>0</v>
      </c>
      <c r="P202" s="5">
        <v>-0.44801072465427128</v>
      </c>
      <c r="Q202" s="3">
        <v>1</v>
      </c>
      <c r="R202" s="3">
        <v>0</v>
      </c>
      <c r="T202" t="s">
        <v>56</v>
      </c>
      <c r="U202" t="s">
        <v>57</v>
      </c>
      <c r="V202" t="s">
        <v>56</v>
      </c>
      <c r="W202" t="s">
        <v>57</v>
      </c>
      <c r="X202" t="s">
        <v>56</v>
      </c>
      <c r="Y202" t="s">
        <v>56</v>
      </c>
      <c r="Z202" t="s">
        <v>57</v>
      </c>
      <c r="AA202" t="s">
        <v>57</v>
      </c>
      <c r="AB202" t="s">
        <v>56</v>
      </c>
      <c r="AC202" t="s">
        <v>56</v>
      </c>
      <c r="AD202" t="s">
        <v>56</v>
      </c>
      <c r="AE202" t="s">
        <v>56</v>
      </c>
      <c r="AF202" t="s">
        <v>57</v>
      </c>
      <c r="AG202" t="s">
        <v>57</v>
      </c>
      <c r="AH202" t="s">
        <v>57</v>
      </c>
      <c r="AI202" t="s">
        <v>56</v>
      </c>
      <c r="AK202">
        <v>2.64</v>
      </c>
      <c r="AL202">
        <v>115.81921948291576</v>
      </c>
      <c r="AM202">
        <v>0</v>
      </c>
      <c r="AP202">
        <v>2.16</v>
      </c>
      <c r="AQ202">
        <v>141.55682381245259</v>
      </c>
      <c r="AR202">
        <v>0</v>
      </c>
      <c r="AT202" t="s">
        <v>140</v>
      </c>
    </row>
    <row r="203" spans="2:46" ht="12" customHeight="1" x14ac:dyDescent="0.2">
      <c r="B203">
        <v>2</v>
      </c>
      <c r="C203">
        <f t="shared" si="1"/>
        <v>82</v>
      </c>
      <c r="D203" t="s">
        <v>1096</v>
      </c>
      <c r="H203" t="s">
        <v>137</v>
      </c>
      <c r="I203" s="2">
        <v>7.3598160000000075</v>
      </c>
      <c r="J203" s="5">
        <v>792.39364500526403</v>
      </c>
      <c r="K203" s="5">
        <v>0</v>
      </c>
      <c r="L203">
        <v>80</v>
      </c>
      <c r="M203">
        <v>0</v>
      </c>
      <c r="N203">
        <v>2012</v>
      </c>
      <c r="O203">
        <v>-2.5</v>
      </c>
      <c r="P203" s="5">
        <v>-0.44801072465427128</v>
      </c>
      <c r="Q203" s="3">
        <v>0</v>
      </c>
      <c r="R203" s="3">
        <v>1</v>
      </c>
      <c r="T203" t="s">
        <v>56</v>
      </c>
      <c r="U203" t="s">
        <v>56</v>
      </c>
      <c r="V203" t="s">
        <v>56</v>
      </c>
      <c r="W203" t="s">
        <v>57</v>
      </c>
      <c r="X203" t="s">
        <v>57</v>
      </c>
      <c r="Y203" t="s">
        <v>57</v>
      </c>
      <c r="Z203" t="s">
        <v>57</v>
      </c>
      <c r="AA203" t="s">
        <v>57</v>
      </c>
      <c r="AB203" t="s">
        <v>56</v>
      </c>
      <c r="AC203" t="s">
        <v>56</v>
      </c>
      <c r="AD203" t="s">
        <v>56</v>
      </c>
      <c r="AE203" t="s">
        <v>56</v>
      </c>
      <c r="AF203" t="s">
        <v>57</v>
      </c>
      <c r="AG203" t="s">
        <v>57</v>
      </c>
      <c r="AH203" t="s">
        <v>57</v>
      </c>
      <c r="AI203" t="s">
        <v>57</v>
      </c>
      <c r="AK203">
        <v>11.66</v>
      </c>
      <c r="AL203">
        <v>2611.8000000000002</v>
      </c>
      <c r="AM203">
        <v>0</v>
      </c>
      <c r="AP203">
        <v>9.5399999999999991</v>
      </c>
      <c r="AQ203">
        <v>3192.2</v>
      </c>
      <c r="AR203">
        <v>0</v>
      </c>
      <c r="AT203" t="s">
        <v>141</v>
      </c>
    </row>
    <row r="204" spans="2:46" ht="12" customHeight="1" x14ac:dyDescent="0.2">
      <c r="B204">
        <v>2</v>
      </c>
      <c r="C204">
        <f t="shared" si="1"/>
        <v>83</v>
      </c>
      <c r="D204" t="s">
        <v>848</v>
      </c>
      <c r="H204" t="s">
        <v>137</v>
      </c>
      <c r="I204" s="2">
        <v>0</v>
      </c>
      <c r="J204" s="5">
        <v>1414.3589743589741</v>
      </c>
      <c r="K204" s="5">
        <v>0</v>
      </c>
      <c r="L204">
        <v>10</v>
      </c>
      <c r="M204">
        <v>0</v>
      </c>
      <c r="N204">
        <v>2016</v>
      </c>
      <c r="O204">
        <v>0</v>
      </c>
      <c r="P204" s="5">
        <v>-0.13730822562472278</v>
      </c>
      <c r="Q204" s="3">
        <v>1</v>
      </c>
      <c r="R204" s="3">
        <v>0</v>
      </c>
      <c r="T204" t="s">
        <v>56</v>
      </c>
      <c r="U204" t="s">
        <v>56</v>
      </c>
      <c r="V204" t="s">
        <v>56</v>
      </c>
      <c r="W204" t="s">
        <v>56</v>
      </c>
      <c r="X204" t="s">
        <v>56</v>
      </c>
      <c r="Y204" t="s">
        <v>56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K204">
        <v>2.2000000000000002</v>
      </c>
      <c r="AL204">
        <v>5.0356182383876416</v>
      </c>
      <c r="AM204">
        <v>0</v>
      </c>
      <c r="AP204">
        <v>1.8</v>
      </c>
      <c r="AQ204">
        <v>6.1546445135848957</v>
      </c>
      <c r="AR204">
        <v>0</v>
      </c>
      <c r="AT204" t="s">
        <v>142</v>
      </c>
    </row>
    <row r="205" spans="2:46" ht="12" customHeight="1" x14ac:dyDescent="0.2">
      <c r="B205">
        <v>2</v>
      </c>
      <c r="C205">
        <f t="shared" si="1"/>
        <v>84</v>
      </c>
      <c r="D205" t="s">
        <v>849</v>
      </c>
      <c r="H205" t="s">
        <v>137</v>
      </c>
      <c r="I205" s="2">
        <v>0</v>
      </c>
      <c r="J205" s="5">
        <v>2828.7179487179483</v>
      </c>
      <c r="K205" s="5">
        <v>0</v>
      </c>
      <c r="L205">
        <v>20</v>
      </c>
      <c r="M205">
        <v>0</v>
      </c>
      <c r="N205">
        <v>2016</v>
      </c>
      <c r="O205">
        <v>0</v>
      </c>
      <c r="P205" s="5">
        <v>-0.13730822562472278</v>
      </c>
      <c r="Q205" s="3">
        <v>1</v>
      </c>
      <c r="R205" s="3">
        <v>0</v>
      </c>
      <c r="T205" t="s">
        <v>56</v>
      </c>
      <c r="U205" t="s">
        <v>56</v>
      </c>
      <c r="V205" t="s">
        <v>56</v>
      </c>
      <c r="W205" t="s">
        <v>56</v>
      </c>
      <c r="X205" t="s">
        <v>56</v>
      </c>
      <c r="Y205" t="s">
        <v>56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K205">
        <v>4.4000000000000004</v>
      </c>
      <c r="AL205">
        <v>52.514304486042548</v>
      </c>
      <c r="AM205">
        <v>0</v>
      </c>
      <c r="AP205">
        <v>3.6</v>
      </c>
      <c r="AQ205">
        <v>64.184149927385334</v>
      </c>
      <c r="AR205">
        <v>0</v>
      </c>
      <c r="AT205" t="s">
        <v>143</v>
      </c>
    </row>
    <row r="206" spans="2:46" ht="12" customHeight="1" x14ac:dyDescent="0.2">
      <c r="B206">
        <v>2</v>
      </c>
      <c r="C206">
        <f t="shared" si="1"/>
        <v>85</v>
      </c>
      <c r="D206" t="s">
        <v>850</v>
      </c>
      <c r="H206" t="s">
        <v>137</v>
      </c>
      <c r="I206" s="2">
        <v>0</v>
      </c>
      <c r="J206" s="5">
        <v>3535.8974358974351</v>
      </c>
      <c r="K206" s="5">
        <v>0</v>
      </c>
      <c r="L206">
        <v>20</v>
      </c>
      <c r="M206">
        <v>0</v>
      </c>
      <c r="N206">
        <v>2016</v>
      </c>
      <c r="O206">
        <v>0</v>
      </c>
      <c r="P206" s="5">
        <v>-0.13730822562472278</v>
      </c>
      <c r="Q206" s="3">
        <v>1</v>
      </c>
      <c r="R206" s="3">
        <v>0</v>
      </c>
      <c r="T206" t="s">
        <v>56</v>
      </c>
      <c r="U206" t="s">
        <v>56</v>
      </c>
      <c r="V206" t="s">
        <v>56</v>
      </c>
      <c r="W206" t="s">
        <v>56</v>
      </c>
      <c r="X206" t="s">
        <v>56</v>
      </c>
      <c r="Y206" t="s">
        <v>56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K206">
        <v>0.88000000000000012</v>
      </c>
      <c r="AL206">
        <v>53.233678520097925</v>
      </c>
      <c r="AM206">
        <v>0</v>
      </c>
      <c r="AP206">
        <v>0.72000000000000008</v>
      </c>
      <c r="AQ206">
        <v>65.063384857897461</v>
      </c>
      <c r="AR206">
        <v>0</v>
      </c>
      <c r="AT206" t="s">
        <v>144</v>
      </c>
    </row>
    <row r="207" spans="2:46" ht="12" customHeight="1" x14ac:dyDescent="0.2">
      <c r="B207">
        <v>2</v>
      </c>
      <c r="C207">
        <f t="shared" si="1"/>
        <v>86</v>
      </c>
      <c r="D207" t="s">
        <v>855</v>
      </c>
      <c r="H207" t="s">
        <v>826</v>
      </c>
      <c r="I207" s="2">
        <v>0</v>
      </c>
      <c r="J207" s="5">
        <v>43366.35283464058</v>
      </c>
      <c r="K207" s="5">
        <v>0</v>
      </c>
      <c r="L207">
        <v>28</v>
      </c>
      <c r="M207">
        <v>0</v>
      </c>
      <c r="N207" s="53">
        <v>2025</v>
      </c>
      <c r="O207">
        <v>0</v>
      </c>
      <c r="P207" s="5">
        <v>-0.13730822562472278</v>
      </c>
      <c r="Q207" s="3">
        <v>0</v>
      </c>
      <c r="R207" s="3">
        <v>0</v>
      </c>
      <c r="T207" t="s">
        <v>56</v>
      </c>
      <c r="U207" t="s">
        <v>56</v>
      </c>
      <c r="V207" t="s">
        <v>56</v>
      </c>
      <c r="W207" t="s">
        <v>56</v>
      </c>
      <c r="X207" t="s">
        <v>56</v>
      </c>
      <c r="Y207" t="s">
        <v>56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K207">
        <v>1.54</v>
      </c>
      <c r="AL207">
        <v>86.704453747096963</v>
      </c>
      <c r="AM207">
        <v>0</v>
      </c>
      <c r="AP207">
        <v>1.26</v>
      </c>
      <c r="AQ207">
        <v>105.97211013534073</v>
      </c>
      <c r="AR207">
        <v>0</v>
      </c>
      <c r="AT207" t="s">
        <v>145</v>
      </c>
    </row>
    <row r="208" spans="2:46" ht="12" customHeight="1" x14ac:dyDescent="0.2">
      <c r="B208">
        <v>2</v>
      </c>
      <c r="C208">
        <v>87</v>
      </c>
      <c r="D208" t="s">
        <v>856</v>
      </c>
      <c r="H208" t="s">
        <v>826</v>
      </c>
      <c r="I208" s="2">
        <v>0</v>
      </c>
      <c r="J208" s="5">
        <v>48630.409647371598</v>
      </c>
      <c r="K208" s="5">
        <v>0</v>
      </c>
      <c r="L208">
        <v>48</v>
      </c>
      <c r="M208">
        <v>0</v>
      </c>
      <c r="N208" s="53">
        <v>2030</v>
      </c>
      <c r="O208">
        <v>0</v>
      </c>
      <c r="P208" s="5">
        <v>-0.13730822562472278</v>
      </c>
      <c r="Q208" s="3">
        <v>0</v>
      </c>
      <c r="R208" s="3">
        <v>0</v>
      </c>
      <c r="T208" t="s">
        <v>56</v>
      </c>
      <c r="U208" t="s">
        <v>56</v>
      </c>
      <c r="V208" t="s">
        <v>56</v>
      </c>
      <c r="W208" t="s">
        <v>56</v>
      </c>
      <c r="X208" t="s">
        <v>56</v>
      </c>
      <c r="Y208" t="s">
        <v>56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K208">
        <v>0</v>
      </c>
      <c r="AL208">
        <v>0</v>
      </c>
      <c r="AM208">
        <v>0</v>
      </c>
      <c r="AP208">
        <v>0</v>
      </c>
      <c r="AQ208">
        <v>0</v>
      </c>
      <c r="AR208">
        <v>0</v>
      </c>
    </row>
    <row r="209" spans="2:44" ht="12" customHeight="1" x14ac:dyDescent="0.2">
      <c r="B209">
        <v>2</v>
      </c>
      <c r="C209">
        <v>88</v>
      </c>
      <c r="D209" t="s">
        <v>857</v>
      </c>
      <c r="H209" t="s">
        <v>826</v>
      </c>
      <c r="I209" s="2">
        <v>0</v>
      </c>
      <c r="J209" s="5">
        <v>56526.4948664681</v>
      </c>
      <c r="K209" s="5">
        <v>0</v>
      </c>
      <c r="L209">
        <v>51</v>
      </c>
      <c r="M209">
        <v>0</v>
      </c>
      <c r="N209" s="53">
        <v>2035</v>
      </c>
      <c r="O209">
        <v>0</v>
      </c>
      <c r="P209" s="5">
        <v>-0.13730822562472278</v>
      </c>
      <c r="Q209" s="3">
        <v>0</v>
      </c>
      <c r="R209" s="3">
        <v>0</v>
      </c>
      <c r="T209" t="s">
        <v>56</v>
      </c>
      <c r="U209" t="s">
        <v>56</v>
      </c>
      <c r="V209" t="s">
        <v>56</v>
      </c>
      <c r="W209" t="s">
        <v>56</v>
      </c>
      <c r="X209" t="s">
        <v>56</v>
      </c>
      <c r="Y209" t="s">
        <v>56</v>
      </c>
      <c r="Z209" t="s">
        <v>56</v>
      </c>
      <c r="AA209" t="s">
        <v>56</v>
      </c>
      <c r="AB209" t="s">
        <v>56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K209">
        <v>0</v>
      </c>
      <c r="AL209">
        <v>0</v>
      </c>
      <c r="AM209">
        <v>0</v>
      </c>
      <c r="AP209">
        <v>0</v>
      </c>
      <c r="AQ209">
        <v>0</v>
      </c>
      <c r="AR209">
        <v>0</v>
      </c>
    </row>
    <row r="210" spans="2:44" ht="12" customHeight="1" x14ac:dyDescent="0.2">
      <c r="B210">
        <v>2</v>
      </c>
      <c r="C210">
        <v>0</v>
      </c>
      <c r="D210" t="s">
        <v>146</v>
      </c>
      <c r="H210" t="s">
        <v>146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 t="s">
        <v>146</v>
      </c>
      <c r="U210" t="s">
        <v>146</v>
      </c>
      <c r="V210" t="s">
        <v>146</v>
      </c>
      <c r="W210" t="s">
        <v>146</v>
      </c>
      <c r="X210" t="s">
        <v>146</v>
      </c>
      <c r="Y210" t="s">
        <v>146</v>
      </c>
      <c r="Z210" t="s">
        <v>146</v>
      </c>
      <c r="AA210" t="s">
        <v>146</v>
      </c>
      <c r="AB210" t="s">
        <v>146</v>
      </c>
      <c r="AC210" t="s">
        <v>146</v>
      </c>
      <c r="AD210" t="s">
        <v>146</v>
      </c>
      <c r="AE210" t="s">
        <v>146</v>
      </c>
      <c r="AF210" t="s">
        <v>146</v>
      </c>
      <c r="AG210" t="s">
        <v>146</v>
      </c>
      <c r="AH210" t="s">
        <v>146</v>
      </c>
      <c r="AI210" t="s">
        <v>146</v>
      </c>
      <c r="AK210">
        <v>0</v>
      </c>
      <c r="AL210">
        <v>0</v>
      </c>
      <c r="AM210">
        <v>0</v>
      </c>
      <c r="AP210">
        <v>0</v>
      </c>
      <c r="AQ210">
        <v>0</v>
      </c>
      <c r="AR210">
        <v>0</v>
      </c>
    </row>
    <row r="211" spans="2:44" ht="12" customHeight="1" x14ac:dyDescent="0.2">
      <c r="B211">
        <v>2</v>
      </c>
      <c r="C211">
        <v>0</v>
      </c>
      <c r="D211" t="s">
        <v>146</v>
      </c>
      <c r="H211" t="s">
        <v>146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146</v>
      </c>
      <c r="U211" t="s">
        <v>146</v>
      </c>
      <c r="V211" t="s">
        <v>146</v>
      </c>
      <c r="W211" t="s">
        <v>146</v>
      </c>
      <c r="X211" t="s">
        <v>146</v>
      </c>
      <c r="Y211" t="s">
        <v>146</v>
      </c>
      <c r="Z211" t="s">
        <v>146</v>
      </c>
      <c r="AA211" t="s">
        <v>146</v>
      </c>
      <c r="AB211" t="s">
        <v>146</v>
      </c>
      <c r="AC211" t="s">
        <v>146</v>
      </c>
      <c r="AD211" t="s">
        <v>146</v>
      </c>
      <c r="AE211" t="s">
        <v>146</v>
      </c>
      <c r="AF211" t="s">
        <v>146</v>
      </c>
      <c r="AG211" t="s">
        <v>146</v>
      </c>
      <c r="AH211" t="s">
        <v>146</v>
      </c>
      <c r="AI211" t="s">
        <v>146</v>
      </c>
      <c r="AK211">
        <v>0</v>
      </c>
      <c r="AL211">
        <v>0</v>
      </c>
      <c r="AM211">
        <v>0</v>
      </c>
      <c r="AP211">
        <v>0</v>
      </c>
      <c r="AQ211">
        <v>0</v>
      </c>
      <c r="AR211">
        <v>0</v>
      </c>
    </row>
    <row r="212" spans="2:44" ht="12" customHeight="1" x14ac:dyDescent="0.2">
      <c r="B212">
        <v>2</v>
      </c>
      <c r="C212">
        <v>0</v>
      </c>
      <c r="D212" t="s">
        <v>146</v>
      </c>
      <c r="H212" t="s">
        <v>146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 t="s">
        <v>146</v>
      </c>
      <c r="U212" t="s">
        <v>146</v>
      </c>
      <c r="V212" t="s">
        <v>146</v>
      </c>
      <c r="W212" t="s">
        <v>146</v>
      </c>
      <c r="X212" t="s">
        <v>146</v>
      </c>
      <c r="Y212" t="s">
        <v>146</v>
      </c>
      <c r="Z212" t="s">
        <v>146</v>
      </c>
      <c r="AA212" t="s">
        <v>146</v>
      </c>
      <c r="AB212" t="s">
        <v>146</v>
      </c>
      <c r="AC212" t="s">
        <v>146</v>
      </c>
      <c r="AD212" t="s">
        <v>146</v>
      </c>
      <c r="AE212" t="s">
        <v>146</v>
      </c>
      <c r="AF212" t="s">
        <v>146</v>
      </c>
      <c r="AG212" t="s">
        <v>146</v>
      </c>
      <c r="AH212" t="s">
        <v>146</v>
      </c>
      <c r="AI212" t="s">
        <v>146</v>
      </c>
      <c r="AK212">
        <v>0</v>
      </c>
      <c r="AL212">
        <v>0</v>
      </c>
      <c r="AM212">
        <v>0</v>
      </c>
      <c r="AP212">
        <v>0</v>
      </c>
      <c r="AQ212">
        <v>0</v>
      </c>
      <c r="AR212">
        <v>0</v>
      </c>
    </row>
    <row r="213" spans="2:44" ht="12" customHeight="1" x14ac:dyDescent="0.2">
      <c r="B213">
        <v>2</v>
      </c>
      <c r="C213">
        <v>0</v>
      </c>
      <c r="D213" t="s">
        <v>146</v>
      </c>
      <c r="H213" t="s">
        <v>146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 t="s">
        <v>146</v>
      </c>
      <c r="U213" t="s">
        <v>146</v>
      </c>
      <c r="V213" t="s">
        <v>146</v>
      </c>
      <c r="W213" t="s">
        <v>146</v>
      </c>
      <c r="X213" t="s">
        <v>146</v>
      </c>
      <c r="Y213" t="s">
        <v>146</v>
      </c>
      <c r="Z213" t="s">
        <v>146</v>
      </c>
      <c r="AA213" t="s">
        <v>146</v>
      </c>
      <c r="AB213" t="s">
        <v>146</v>
      </c>
      <c r="AC213" t="s">
        <v>146</v>
      </c>
      <c r="AD213" t="s">
        <v>146</v>
      </c>
      <c r="AE213" t="s">
        <v>146</v>
      </c>
      <c r="AF213" t="s">
        <v>146</v>
      </c>
      <c r="AG213" t="s">
        <v>146</v>
      </c>
      <c r="AH213" t="s">
        <v>146</v>
      </c>
      <c r="AI213" t="s">
        <v>146</v>
      </c>
      <c r="AK213">
        <v>0</v>
      </c>
      <c r="AL213">
        <v>0</v>
      </c>
      <c r="AM213">
        <v>0</v>
      </c>
      <c r="AP213">
        <v>0</v>
      </c>
      <c r="AQ213">
        <v>0</v>
      </c>
      <c r="AR213">
        <v>0</v>
      </c>
    </row>
    <row r="214" spans="2:44" ht="12" customHeight="1" x14ac:dyDescent="0.2">
      <c r="B214">
        <v>2</v>
      </c>
      <c r="C214">
        <v>0</v>
      </c>
      <c r="D214" t="s">
        <v>146</v>
      </c>
      <c r="H214" t="s">
        <v>146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146</v>
      </c>
      <c r="U214" t="s">
        <v>146</v>
      </c>
      <c r="V214" t="s">
        <v>146</v>
      </c>
      <c r="W214" t="s">
        <v>146</v>
      </c>
      <c r="X214" t="s">
        <v>146</v>
      </c>
      <c r="Y214" t="s">
        <v>146</v>
      </c>
      <c r="Z214" t="s">
        <v>146</v>
      </c>
      <c r="AA214" t="s">
        <v>146</v>
      </c>
      <c r="AB214" t="s">
        <v>146</v>
      </c>
      <c r="AC214" t="s">
        <v>146</v>
      </c>
      <c r="AD214" t="s">
        <v>146</v>
      </c>
      <c r="AE214" t="s">
        <v>146</v>
      </c>
      <c r="AF214" t="s">
        <v>146</v>
      </c>
      <c r="AG214" t="s">
        <v>146</v>
      </c>
      <c r="AH214" t="s">
        <v>146</v>
      </c>
      <c r="AI214" t="s">
        <v>146</v>
      </c>
      <c r="AK214">
        <v>0</v>
      </c>
      <c r="AL214">
        <v>0</v>
      </c>
      <c r="AM214">
        <v>0</v>
      </c>
      <c r="AP214">
        <v>0</v>
      </c>
      <c r="AQ214">
        <v>0</v>
      </c>
      <c r="AR214">
        <v>0</v>
      </c>
    </row>
    <row r="215" spans="2:44" ht="12" customHeight="1" x14ac:dyDescent="0.2">
      <c r="B215">
        <v>2</v>
      </c>
      <c r="C215">
        <v>0</v>
      </c>
      <c r="D215" t="s">
        <v>146</v>
      </c>
      <c r="H215" t="s">
        <v>146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146</v>
      </c>
      <c r="U215" t="s">
        <v>146</v>
      </c>
      <c r="V215" t="s">
        <v>146</v>
      </c>
      <c r="W215" t="s">
        <v>146</v>
      </c>
      <c r="X215" t="s">
        <v>146</v>
      </c>
      <c r="Y215" t="s">
        <v>146</v>
      </c>
      <c r="Z215" t="s">
        <v>146</v>
      </c>
      <c r="AA215" t="s">
        <v>146</v>
      </c>
      <c r="AB215" t="s">
        <v>146</v>
      </c>
      <c r="AC215" t="s">
        <v>146</v>
      </c>
      <c r="AD215" t="s">
        <v>146</v>
      </c>
      <c r="AE215" t="s">
        <v>146</v>
      </c>
      <c r="AF215" t="s">
        <v>146</v>
      </c>
      <c r="AG215" t="s">
        <v>146</v>
      </c>
      <c r="AH215" t="s">
        <v>146</v>
      </c>
      <c r="AI215" t="s">
        <v>146</v>
      </c>
      <c r="AK215">
        <v>0</v>
      </c>
      <c r="AL215">
        <v>0</v>
      </c>
      <c r="AM215">
        <v>0</v>
      </c>
      <c r="AP215">
        <v>0</v>
      </c>
      <c r="AQ215">
        <v>0</v>
      </c>
      <c r="AR215">
        <v>0</v>
      </c>
    </row>
    <row r="216" spans="2:44" ht="12" customHeight="1" x14ac:dyDescent="0.2">
      <c r="B216">
        <v>2</v>
      </c>
      <c r="C216">
        <v>0</v>
      </c>
      <c r="D216" t="s">
        <v>146</v>
      </c>
      <c r="H216" t="s">
        <v>146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146</v>
      </c>
      <c r="U216" t="s">
        <v>146</v>
      </c>
      <c r="V216" t="s">
        <v>146</v>
      </c>
      <c r="W216" t="s">
        <v>146</v>
      </c>
      <c r="X216" t="s">
        <v>146</v>
      </c>
      <c r="Y216" t="s">
        <v>146</v>
      </c>
      <c r="Z216" t="s">
        <v>146</v>
      </c>
      <c r="AA216" t="s">
        <v>146</v>
      </c>
      <c r="AB216" t="s">
        <v>146</v>
      </c>
      <c r="AC216" t="s">
        <v>146</v>
      </c>
      <c r="AD216" t="s">
        <v>146</v>
      </c>
      <c r="AE216" t="s">
        <v>146</v>
      </c>
      <c r="AF216" t="s">
        <v>146</v>
      </c>
      <c r="AG216" t="s">
        <v>146</v>
      </c>
      <c r="AH216" t="s">
        <v>146</v>
      </c>
      <c r="AI216" t="s">
        <v>146</v>
      </c>
      <c r="AK216">
        <v>0</v>
      </c>
      <c r="AL216">
        <v>0</v>
      </c>
      <c r="AM216">
        <v>0</v>
      </c>
      <c r="AP216">
        <v>0</v>
      </c>
      <c r="AQ216">
        <v>0</v>
      </c>
      <c r="AR216">
        <v>0</v>
      </c>
    </row>
    <row r="217" spans="2:44" ht="12" customHeight="1" x14ac:dyDescent="0.2">
      <c r="B217">
        <v>2</v>
      </c>
      <c r="C217">
        <v>0</v>
      </c>
      <c r="D217" t="s">
        <v>146</v>
      </c>
      <c r="H217" t="s">
        <v>146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146</v>
      </c>
      <c r="U217" t="s">
        <v>146</v>
      </c>
      <c r="V217" t="s">
        <v>146</v>
      </c>
      <c r="W217" t="s">
        <v>146</v>
      </c>
      <c r="X217" t="s">
        <v>146</v>
      </c>
      <c r="Y217" t="s">
        <v>146</v>
      </c>
      <c r="Z217" t="s">
        <v>146</v>
      </c>
      <c r="AA217" t="s">
        <v>146</v>
      </c>
      <c r="AB217" t="s">
        <v>146</v>
      </c>
      <c r="AC217" t="s">
        <v>146</v>
      </c>
      <c r="AD217" t="s">
        <v>146</v>
      </c>
      <c r="AE217" t="s">
        <v>146</v>
      </c>
      <c r="AF217" t="s">
        <v>146</v>
      </c>
      <c r="AG217" t="s">
        <v>146</v>
      </c>
      <c r="AH217" t="s">
        <v>146</v>
      </c>
      <c r="AI217" t="s">
        <v>146</v>
      </c>
      <c r="AK217">
        <v>0</v>
      </c>
      <c r="AL217">
        <v>0</v>
      </c>
      <c r="AM217">
        <v>0</v>
      </c>
      <c r="AP217">
        <v>0</v>
      </c>
      <c r="AQ217">
        <v>0</v>
      </c>
      <c r="AR217">
        <v>0</v>
      </c>
    </row>
    <row r="218" spans="2:44" ht="12" customHeight="1" x14ac:dyDescent="0.2">
      <c r="B218">
        <v>2</v>
      </c>
      <c r="C218">
        <v>0</v>
      </c>
      <c r="D218" t="s">
        <v>146</v>
      </c>
      <c r="H218" t="s">
        <v>146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146</v>
      </c>
      <c r="U218" t="s">
        <v>146</v>
      </c>
      <c r="V218" t="s">
        <v>146</v>
      </c>
      <c r="W218" t="s">
        <v>146</v>
      </c>
      <c r="X218" t="s">
        <v>146</v>
      </c>
      <c r="Y218" t="s">
        <v>146</v>
      </c>
      <c r="Z218" t="s">
        <v>146</v>
      </c>
      <c r="AA218" t="s">
        <v>146</v>
      </c>
      <c r="AB218" t="s">
        <v>146</v>
      </c>
      <c r="AC218" t="s">
        <v>146</v>
      </c>
      <c r="AD218" t="s">
        <v>146</v>
      </c>
      <c r="AE218" t="s">
        <v>146</v>
      </c>
      <c r="AF218" t="s">
        <v>146</v>
      </c>
      <c r="AG218" t="s">
        <v>146</v>
      </c>
      <c r="AH218" t="s">
        <v>146</v>
      </c>
      <c r="AI218" t="s">
        <v>146</v>
      </c>
      <c r="AK218">
        <v>0</v>
      </c>
      <c r="AL218">
        <v>0</v>
      </c>
      <c r="AM218">
        <v>0</v>
      </c>
      <c r="AP218">
        <v>0</v>
      </c>
      <c r="AQ218">
        <v>0</v>
      </c>
      <c r="AR218">
        <v>0</v>
      </c>
    </row>
    <row r="219" spans="2:44" ht="12" customHeight="1" x14ac:dyDescent="0.2">
      <c r="B219">
        <v>2</v>
      </c>
      <c r="C219">
        <v>0</v>
      </c>
      <c r="D219" t="s">
        <v>146</v>
      </c>
      <c r="H219" t="s">
        <v>146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146</v>
      </c>
      <c r="U219" t="s">
        <v>146</v>
      </c>
      <c r="V219" t="s">
        <v>146</v>
      </c>
      <c r="W219" t="s">
        <v>146</v>
      </c>
      <c r="X219" t="s">
        <v>146</v>
      </c>
      <c r="Y219" t="s">
        <v>146</v>
      </c>
      <c r="Z219" t="s">
        <v>146</v>
      </c>
      <c r="AA219" t="s">
        <v>146</v>
      </c>
      <c r="AB219" t="s">
        <v>146</v>
      </c>
      <c r="AC219" t="s">
        <v>146</v>
      </c>
      <c r="AD219" t="s">
        <v>146</v>
      </c>
      <c r="AE219" t="s">
        <v>146</v>
      </c>
      <c r="AF219" t="s">
        <v>146</v>
      </c>
      <c r="AG219" t="s">
        <v>146</v>
      </c>
      <c r="AH219" t="s">
        <v>146</v>
      </c>
      <c r="AI219" t="s">
        <v>146</v>
      </c>
      <c r="AK219">
        <v>0</v>
      </c>
      <c r="AL219">
        <v>0</v>
      </c>
      <c r="AM219">
        <v>0</v>
      </c>
      <c r="AP219">
        <v>0</v>
      </c>
      <c r="AQ219">
        <v>0</v>
      </c>
      <c r="AR219">
        <v>0</v>
      </c>
    </row>
    <row r="220" spans="2:44" ht="12" customHeight="1" x14ac:dyDescent="0.2">
      <c r="B220">
        <v>2</v>
      </c>
      <c r="C220">
        <v>0</v>
      </c>
      <c r="D220" t="s">
        <v>146</v>
      </c>
      <c r="H220" t="s">
        <v>146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 t="s">
        <v>146</v>
      </c>
      <c r="U220" t="s">
        <v>146</v>
      </c>
      <c r="V220" t="s">
        <v>146</v>
      </c>
      <c r="W220" t="s">
        <v>146</v>
      </c>
      <c r="X220" t="s">
        <v>146</v>
      </c>
      <c r="Y220" t="s">
        <v>146</v>
      </c>
      <c r="Z220" t="s">
        <v>146</v>
      </c>
      <c r="AA220" t="s">
        <v>146</v>
      </c>
      <c r="AB220" t="s">
        <v>146</v>
      </c>
      <c r="AC220" t="s">
        <v>146</v>
      </c>
      <c r="AD220" t="s">
        <v>146</v>
      </c>
      <c r="AE220" t="s">
        <v>146</v>
      </c>
      <c r="AF220" t="s">
        <v>146</v>
      </c>
      <c r="AG220" t="s">
        <v>146</v>
      </c>
      <c r="AH220" t="s">
        <v>146</v>
      </c>
      <c r="AI220" t="s">
        <v>146</v>
      </c>
      <c r="AK220">
        <v>0</v>
      </c>
      <c r="AL220">
        <v>0</v>
      </c>
      <c r="AM220">
        <v>0</v>
      </c>
      <c r="AP220">
        <v>0</v>
      </c>
      <c r="AQ220">
        <v>0</v>
      </c>
      <c r="AR220">
        <v>0</v>
      </c>
    </row>
    <row r="221" spans="2:44" ht="12" customHeight="1" x14ac:dyDescent="0.2">
      <c r="B221">
        <v>2</v>
      </c>
      <c r="C221">
        <v>0</v>
      </c>
      <c r="D221" t="s">
        <v>146</v>
      </c>
      <c r="H221" t="s">
        <v>146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146</v>
      </c>
      <c r="U221" t="s">
        <v>146</v>
      </c>
      <c r="V221" t="s">
        <v>146</v>
      </c>
      <c r="W221" t="s">
        <v>146</v>
      </c>
      <c r="X221" t="s">
        <v>146</v>
      </c>
      <c r="Y221" t="s">
        <v>146</v>
      </c>
      <c r="Z221" t="s">
        <v>146</v>
      </c>
      <c r="AA221" t="s">
        <v>146</v>
      </c>
      <c r="AB221" t="s">
        <v>146</v>
      </c>
      <c r="AC221" t="s">
        <v>146</v>
      </c>
      <c r="AD221" t="s">
        <v>146</v>
      </c>
      <c r="AE221" t="s">
        <v>146</v>
      </c>
      <c r="AF221" t="s">
        <v>146</v>
      </c>
      <c r="AG221" t="s">
        <v>146</v>
      </c>
      <c r="AH221" t="s">
        <v>146</v>
      </c>
      <c r="AI221" t="s">
        <v>146</v>
      </c>
      <c r="AK221">
        <v>0</v>
      </c>
      <c r="AL221">
        <v>0</v>
      </c>
      <c r="AM221">
        <v>0</v>
      </c>
      <c r="AP221">
        <v>0</v>
      </c>
      <c r="AQ221">
        <v>0</v>
      </c>
      <c r="AR221">
        <v>0</v>
      </c>
    </row>
    <row r="224" spans="2:44" ht="12" customHeight="1" x14ac:dyDescent="0.2">
      <c r="B224" t="s">
        <v>148</v>
      </c>
      <c r="C224">
        <v>15640</v>
      </c>
      <c r="D224">
        <v>14590</v>
      </c>
      <c r="E224">
        <v>13610</v>
      </c>
      <c r="F224">
        <v>12700</v>
      </c>
      <c r="G224">
        <v>11840</v>
      </c>
      <c r="H224">
        <v>11050</v>
      </c>
      <c r="I224">
        <v>10310</v>
      </c>
      <c r="J224">
        <v>9610</v>
      </c>
      <c r="K224">
        <v>8970</v>
      </c>
      <c r="L224">
        <v>8370</v>
      </c>
      <c r="M224">
        <v>7804</v>
      </c>
      <c r="N224">
        <v>7280</v>
      </c>
    </row>
    <row r="226" spans="2:3" ht="12" customHeight="1" x14ac:dyDescent="0.2">
      <c r="B226" t="s">
        <v>149</v>
      </c>
    </row>
    <row r="228" spans="2:3" ht="12" customHeight="1" x14ac:dyDescent="0.2">
      <c r="B228" t="s">
        <v>150</v>
      </c>
      <c r="C228" t="s">
        <v>151</v>
      </c>
    </row>
    <row r="229" spans="2:3" ht="12" customHeight="1" x14ac:dyDescent="0.2">
      <c r="B229" t="s">
        <v>150</v>
      </c>
      <c r="C229" t="s">
        <v>152</v>
      </c>
    </row>
    <row r="230" spans="2:3" ht="12" customHeight="1" x14ac:dyDescent="0.2">
      <c r="B230" t="s">
        <v>150</v>
      </c>
      <c r="C230" t="s">
        <v>153</v>
      </c>
    </row>
    <row r="231" spans="2:3" ht="12" customHeight="1" x14ac:dyDescent="0.2">
      <c r="B231" t="s">
        <v>150</v>
      </c>
      <c r="C231" t="s">
        <v>154</v>
      </c>
    </row>
    <row r="232" spans="2:3" ht="12" customHeight="1" x14ac:dyDescent="0.2">
      <c r="B232" t="s">
        <v>150</v>
      </c>
      <c r="C232" t="s">
        <v>155</v>
      </c>
    </row>
    <row r="233" spans="2:3" ht="12" customHeight="1" x14ac:dyDescent="0.2">
      <c r="B233" t="s">
        <v>150</v>
      </c>
      <c r="C233" t="s">
        <v>156</v>
      </c>
    </row>
    <row r="234" spans="2:3" ht="12" customHeight="1" x14ac:dyDescent="0.2">
      <c r="B234" t="s">
        <v>150</v>
      </c>
      <c r="C234" t="s">
        <v>157</v>
      </c>
    </row>
    <row r="235" spans="2:3" ht="12" customHeight="1" x14ac:dyDescent="0.2">
      <c r="B235" t="s">
        <v>150</v>
      </c>
      <c r="C235" t="s">
        <v>930</v>
      </c>
    </row>
    <row r="236" spans="2:3" ht="12" customHeight="1" x14ac:dyDescent="0.2">
      <c r="B236" t="s">
        <v>150</v>
      </c>
      <c r="C236" t="s">
        <v>158</v>
      </c>
    </row>
    <row r="237" spans="2:3" ht="12" customHeight="1" x14ac:dyDescent="0.2">
      <c r="B237" t="s">
        <v>150</v>
      </c>
      <c r="C237" t="s">
        <v>159</v>
      </c>
    </row>
    <row r="238" spans="2:3" ht="12" customHeight="1" x14ac:dyDescent="0.2">
      <c r="B238" t="s">
        <v>150</v>
      </c>
      <c r="C238" t="s">
        <v>160</v>
      </c>
    </row>
    <row r="239" spans="2:3" ht="12" customHeight="1" x14ac:dyDescent="0.2">
      <c r="B239" t="s">
        <v>150</v>
      </c>
      <c r="C239" t="s">
        <v>161</v>
      </c>
    </row>
    <row r="240" spans="2:3" ht="12" customHeight="1" x14ac:dyDescent="0.2">
      <c r="B240" t="s">
        <v>150</v>
      </c>
      <c r="C240" t="s">
        <v>162</v>
      </c>
    </row>
    <row r="241" spans="2:20" ht="12" customHeight="1" x14ac:dyDescent="0.2">
      <c r="B241" t="s">
        <v>150</v>
      </c>
      <c r="C241" t="s">
        <v>163</v>
      </c>
    </row>
    <row r="242" spans="2:20" ht="12" customHeight="1" x14ac:dyDescent="0.2">
      <c r="C242" t="s">
        <v>164</v>
      </c>
    </row>
    <row r="244" spans="2:20" ht="12" customHeight="1" x14ac:dyDescent="0.2">
      <c r="B244" t="s">
        <v>165</v>
      </c>
      <c r="D244" t="s">
        <v>166</v>
      </c>
      <c r="E244" t="s">
        <v>167</v>
      </c>
      <c r="F244" t="s">
        <v>168</v>
      </c>
      <c r="G244" t="s">
        <v>169</v>
      </c>
      <c r="H244" t="s">
        <v>170</v>
      </c>
      <c r="I244" t="s">
        <v>171</v>
      </c>
      <c r="J244" t="s">
        <v>172</v>
      </c>
      <c r="K244" t="s">
        <v>173</v>
      </c>
      <c r="L244" t="s">
        <v>174</v>
      </c>
      <c r="M244" t="s">
        <v>175</v>
      </c>
      <c r="N244" t="s">
        <v>176</v>
      </c>
      <c r="O244" t="s">
        <v>177</v>
      </c>
      <c r="P244" t="s">
        <v>178</v>
      </c>
      <c r="Q244" t="s">
        <v>179</v>
      </c>
      <c r="R244" t="s">
        <v>720</v>
      </c>
      <c r="S244" t="s">
        <v>721</v>
      </c>
    </row>
    <row r="245" spans="2:20" ht="12" customHeight="1" x14ac:dyDescent="0.2">
      <c r="B245" t="s">
        <v>180</v>
      </c>
      <c r="D245">
        <v>1</v>
      </c>
      <c r="E245" t="s">
        <v>181</v>
      </c>
      <c r="F245">
        <v>1</v>
      </c>
      <c r="G245">
        <v>2020</v>
      </c>
      <c r="H245" s="151">
        <v>33.814900000000002</v>
      </c>
      <c r="I245" s="151">
        <v>2787.3</v>
      </c>
      <c r="J245" s="150">
        <v>32520.3102</v>
      </c>
      <c r="K245" s="52">
        <v>202.399</v>
      </c>
      <c r="L245" s="56">
        <v>84</v>
      </c>
      <c r="M245">
        <v>1500</v>
      </c>
      <c r="N245">
        <v>1</v>
      </c>
      <c r="O245" s="148">
        <f>N245</f>
        <v>1</v>
      </c>
      <c r="P245" s="5">
        <f>S245/I245</f>
        <v>8.179959100204498E-2</v>
      </c>
      <c r="Q245" s="5">
        <f>R245/P245</f>
        <v>0.88771491228070187</v>
      </c>
      <c r="R245" s="5">
        <f>K245/I245</f>
        <v>7.2614716750977651E-2</v>
      </c>
      <c r="S245">
        <v>228</v>
      </c>
      <c r="T245" s="3">
        <f>S245-K245</f>
        <v>25.600999999999999</v>
      </c>
    </row>
    <row r="246" spans="2:20" ht="12" customHeight="1" x14ac:dyDescent="0.2">
      <c r="B246" t="s">
        <v>180</v>
      </c>
      <c r="D246">
        <v>1</v>
      </c>
      <c r="E246" t="s">
        <v>182</v>
      </c>
      <c r="F246">
        <v>2</v>
      </c>
      <c r="G246">
        <v>2020</v>
      </c>
      <c r="H246" s="151">
        <v>29.873100000000001</v>
      </c>
      <c r="I246" s="151">
        <v>3304.52</v>
      </c>
      <c r="J246" s="52">
        <v>28635.180100000001</v>
      </c>
      <c r="K246" s="52">
        <v>326.62799999999999</v>
      </c>
      <c r="L246" s="56">
        <v>96.029806490814522</v>
      </c>
      <c r="M246">
        <v>1500</v>
      </c>
      <c r="N246">
        <v>1</v>
      </c>
      <c r="O246" s="151">
        <v>14.491899999999999</v>
      </c>
      <c r="P246" s="5">
        <f t="shared" ref="P246:P309" si="2">S246/I246</f>
        <v>0.15917591662329172</v>
      </c>
      <c r="Q246" s="5">
        <f t="shared" ref="Q246:Q322" si="3">R246/P246</f>
        <v>0.62096577946768061</v>
      </c>
      <c r="R246" s="5">
        <f>K246/I246</f>
        <v>9.8842797138464888E-2</v>
      </c>
      <c r="S246">
        <v>526</v>
      </c>
      <c r="T246" s="3">
        <f t="shared" ref="T246:T309" si="4">S246-K246</f>
        <v>199.37200000000001</v>
      </c>
    </row>
    <row r="247" spans="2:20" ht="12" customHeight="1" x14ac:dyDescent="0.2">
      <c r="B247" t="s">
        <v>180</v>
      </c>
      <c r="D247">
        <v>1</v>
      </c>
      <c r="E247" t="s">
        <v>183</v>
      </c>
      <c r="F247">
        <v>3</v>
      </c>
      <c r="G247">
        <v>2020</v>
      </c>
      <c r="H247" s="151">
        <v>37.4298</v>
      </c>
      <c r="I247" s="151">
        <v>3107.19</v>
      </c>
      <c r="J247" s="52">
        <v>25420.9329</v>
      </c>
      <c r="K247" s="52">
        <v>183.58</v>
      </c>
      <c r="L247" s="56">
        <v>104.64664680683418</v>
      </c>
      <c r="M247">
        <v>1500</v>
      </c>
      <c r="N247">
        <v>1</v>
      </c>
      <c r="O247" s="151">
        <v>14.293100000000001</v>
      </c>
      <c r="P247" s="5">
        <f t="shared" si="2"/>
        <v>0.10459611417389988</v>
      </c>
      <c r="Q247" s="5">
        <f t="shared" si="3"/>
        <v>0.56486153846153853</v>
      </c>
      <c r="R247" s="5">
        <f>K247/I247</f>
        <v>5.9082321969367822E-2</v>
      </c>
      <c r="S247">
        <v>325</v>
      </c>
      <c r="T247" s="3">
        <f t="shared" si="4"/>
        <v>141.41999999999999</v>
      </c>
    </row>
    <row r="248" spans="2:20" ht="12" customHeight="1" x14ac:dyDescent="0.2">
      <c r="B248" t="s">
        <v>180</v>
      </c>
      <c r="D248">
        <v>1</v>
      </c>
      <c r="E248" t="s">
        <v>184</v>
      </c>
      <c r="F248">
        <v>4</v>
      </c>
      <c r="G248">
        <v>2020</v>
      </c>
      <c r="H248" s="151">
        <v>46.228200000000001</v>
      </c>
      <c r="I248" s="151">
        <v>3475</v>
      </c>
      <c r="J248" s="52">
        <v>28403.277399999999</v>
      </c>
      <c r="K248" s="52">
        <v>209.99100000000001</v>
      </c>
      <c r="L248" s="56">
        <v>114.6499485872565</v>
      </c>
      <c r="M248">
        <v>1500</v>
      </c>
      <c r="N248">
        <v>1</v>
      </c>
      <c r="O248" s="151">
        <v>16.3489</v>
      </c>
      <c r="P248" s="5">
        <f t="shared" si="2"/>
        <v>0.14532374100719425</v>
      </c>
      <c r="Q248" s="5">
        <f>R248/P248</f>
        <v>0.41582376237623764</v>
      </c>
      <c r="R248" s="5">
        <f t="shared" ref="R248:R311" si="5">K248/I248</f>
        <v>6.0429064748201443E-2</v>
      </c>
      <c r="S248">
        <v>505</v>
      </c>
      <c r="T248" s="3">
        <f t="shared" si="4"/>
        <v>295.00900000000001</v>
      </c>
    </row>
    <row r="249" spans="2:20" ht="12" customHeight="1" x14ac:dyDescent="0.2">
      <c r="B249" t="s">
        <v>180</v>
      </c>
      <c r="D249">
        <v>1</v>
      </c>
      <c r="E249" t="s">
        <v>185</v>
      </c>
      <c r="F249">
        <v>5</v>
      </c>
      <c r="G249">
        <v>2020</v>
      </c>
      <c r="H249" s="151">
        <v>29.808700000000002</v>
      </c>
      <c r="I249" s="151">
        <v>4041</v>
      </c>
      <c r="J249" s="52">
        <v>36397.7664</v>
      </c>
      <c r="K249" s="52">
        <v>340.77199999999999</v>
      </c>
      <c r="L249" s="56">
        <v>122.06949461368767</v>
      </c>
      <c r="M249">
        <v>1500</v>
      </c>
      <c r="N249">
        <v>1</v>
      </c>
      <c r="O249" s="151">
        <v>18.415400000000002</v>
      </c>
      <c r="P249" s="5">
        <f t="shared" si="2"/>
        <v>0.12001979707993071</v>
      </c>
      <c r="Q249" s="5">
        <f>R249/P249</f>
        <v>0.70262268041237108</v>
      </c>
      <c r="R249" s="5">
        <f t="shared" si="5"/>
        <v>8.4328631526849787E-2</v>
      </c>
      <c r="S249">
        <v>485</v>
      </c>
      <c r="T249" s="3">
        <f t="shared" si="4"/>
        <v>144.22800000000001</v>
      </c>
    </row>
    <row r="250" spans="2:20" ht="12" customHeight="1" x14ac:dyDescent="0.2">
      <c r="B250" t="s">
        <v>180</v>
      </c>
      <c r="D250">
        <v>1</v>
      </c>
      <c r="E250" t="s">
        <v>186</v>
      </c>
      <c r="F250">
        <v>6</v>
      </c>
      <c r="G250">
        <v>2020</v>
      </c>
      <c r="H250" s="151">
        <v>24.005500000000001</v>
      </c>
      <c r="I250" s="151">
        <v>3287.6</v>
      </c>
      <c r="J250" s="52">
        <v>57480.039299999997</v>
      </c>
      <c r="K250" s="52">
        <v>465.02800000000002</v>
      </c>
      <c r="L250" s="56">
        <v>0</v>
      </c>
      <c r="M250">
        <v>1500</v>
      </c>
      <c r="N250">
        <v>1</v>
      </c>
      <c r="O250" s="151">
        <v>17.950099999999999</v>
      </c>
      <c r="P250" s="5">
        <f t="shared" si="2"/>
        <v>0.15649714077138338</v>
      </c>
      <c r="Q250" s="153">
        <f t="shared" si="3"/>
        <v>0.90384450923226434</v>
      </c>
      <c r="R250" s="5">
        <f t="shared" si="5"/>
        <v>0.1414490813967636</v>
      </c>
      <c r="S250" s="147">
        <f>490*1.05</f>
        <v>514.5</v>
      </c>
      <c r="T250" s="3">
        <f t="shared" si="4"/>
        <v>49.47199999999998</v>
      </c>
    </row>
    <row r="251" spans="2:20" ht="12" customHeight="1" x14ac:dyDescent="0.2">
      <c r="B251" t="s">
        <v>180</v>
      </c>
      <c r="D251">
        <v>1</v>
      </c>
      <c r="E251" t="s">
        <v>932</v>
      </c>
      <c r="F251">
        <v>7</v>
      </c>
      <c r="G251">
        <v>2020</v>
      </c>
      <c r="H251" s="151">
        <v>39.433100000000003</v>
      </c>
      <c r="I251" s="151">
        <v>3293.91</v>
      </c>
      <c r="J251" s="52">
        <v>25757.923599999998</v>
      </c>
      <c r="K251" s="52">
        <v>169.416</v>
      </c>
      <c r="L251" s="56">
        <v>122.10067321784092</v>
      </c>
      <c r="M251">
        <v>1500</v>
      </c>
      <c r="N251">
        <v>1</v>
      </c>
      <c r="O251" s="151">
        <v>14.6912</v>
      </c>
      <c r="P251" s="5">
        <f t="shared" si="2"/>
        <v>8.2273043282906938E-2</v>
      </c>
      <c r="Q251" s="5">
        <f>R251/P251</f>
        <v>0.62515129151291515</v>
      </c>
      <c r="R251" s="5">
        <f>K251/I251</f>
        <v>5.1433099265007241E-2</v>
      </c>
      <c r="S251">
        <v>271</v>
      </c>
      <c r="T251" s="3">
        <f t="shared" si="4"/>
        <v>101.584</v>
      </c>
    </row>
    <row r="252" spans="2:20" ht="12" customHeight="1" x14ac:dyDescent="0.2">
      <c r="B252" t="s">
        <v>180</v>
      </c>
      <c r="D252">
        <v>1</v>
      </c>
      <c r="E252" t="s">
        <v>933</v>
      </c>
      <c r="F252">
        <v>8</v>
      </c>
      <c r="G252">
        <v>2020</v>
      </c>
      <c r="H252" s="151">
        <v>52.12</v>
      </c>
      <c r="I252" s="151">
        <v>3949.91</v>
      </c>
      <c r="J252" s="52">
        <v>34354.8825</v>
      </c>
      <c r="K252" s="52">
        <v>247.85</v>
      </c>
      <c r="L252" s="56">
        <v>133.91055057314955</v>
      </c>
      <c r="M252">
        <v>1500</v>
      </c>
      <c r="N252">
        <v>1</v>
      </c>
      <c r="O252" s="151">
        <v>17.938600000000001</v>
      </c>
      <c r="P252" s="5">
        <f t="shared" si="2"/>
        <v>7.0887691111949383E-2</v>
      </c>
      <c r="Q252" s="5">
        <f>R252/P252</f>
        <v>0.88517857142857137</v>
      </c>
      <c r="R252" s="5">
        <f>K252/I252</f>
        <v>6.2748265150345192E-2</v>
      </c>
      <c r="S252">
        <v>280</v>
      </c>
      <c r="T252" s="3">
        <f t="shared" si="4"/>
        <v>32.150000000000006</v>
      </c>
    </row>
    <row r="253" spans="2:20" ht="12" customHeight="1" x14ac:dyDescent="0.2">
      <c r="B253" t="s">
        <v>187</v>
      </c>
      <c r="D253">
        <v>2</v>
      </c>
      <c r="E253" t="s">
        <v>181</v>
      </c>
      <c r="F253">
        <v>1</v>
      </c>
      <c r="G253">
        <v>2020</v>
      </c>
      <c r="H253" s="151">
        <v>33.814900000000002</v>
      </c>
      <c r="I253" s="151">
        <v>2787.3</v>
      </c>
      <c r="J253" s="52">
        <v>36515.099199999997</v>
      </c>
      <c r="K253" s="52">
        <v>202.399</v>
      </c>
      <c r="L253" s="56">
        <v>83</v>
      </c>
      <c r="M253">
        <v>1500</v>
      </c>
      <c r="N253">
        <v>1</v>
      </c>
      <c r="O253" s="151">
        <v>13.2</v>
      </c>
      <c r="P253" s="5">
        <f t="shared" si="2"/>
        <v>8.0902665662110296E-2</v>
      </c>
      <c r="Q253" s="59">
        <f t="shared" si="3"/>
        <v>0.89755654101995552</v>
      </c>
      <c r="R253" s="5">
        <f t="shared" si="5"/>
        <v>7.2614716750977651E-2</v>
      </c>
      <c r="S253" s="147">
        <f>205*1.1</f>
        <v>225.50000000000003</v>
      </c>
      <c r="T253" s="3">
        <f t="shared" si="4"/>
        <v>23.101000000000028</v>
      </c>
    </row>
    <row r="254" spans="2:20" ht="12" customHeight="1" x14ac:dyDescent="0.2">
      <c r="B254" t="s">
        <v>187</v>
      </c>
      <c r="D254">
        <v>2</v>
      </c>
      <c r="E254" t="s">
        <v>182</v>
      </c>
      <c r="F254">
        <v>2</v>
      </c>
      <c r="G254">
        <v>2020</v>
      </c>
      <c r="H254" s="151">
        <v>29.042999999999999</v>
      </c>
      <c r="I254" s="151">
        <v>3874.14</v>
      </c>
      <c r="J254" s="52">
        <v>47950.026599999997</v>
      </c>
      <c r="K254" s="52">
        <v>351.29199999999997</v>
      </c>
      <c r="L254" s="56">
        <v>98.136884148802821</v>
      </c>
      <c r="M254">
        <v>1500</v>
      </c>
      <c r="N254">
        <v>1</v>
      </c>
      <c r="O254" s="151">
        <v>18.6069</v>
      </c>
      <c r="P254" s="5">
        <f t="shared" si="2"/>
        <v>0.12183349078763288</v>
      </c>
      <c r="Q254" s="5">
        <f t="shared" si="3"/>
        <v>0.74426271186440662</v>
      </c>
      <c r="R254" s="5">
        <f t="shared" si="5"/>
        <v>9.0676124249510853E-2</v>
      </c>
      <c r="S254">
        <v>472</v>
      </c>
      <c r="T254" s="3">
        <f t="shared" si="4"/>
        <v>120.70800000000003</v>
      </c>
    </row>
    <row r="255" spans="2:20" ht="12" customHeight="1" x14ac:dyDescent="0.2">
      <c r="B255" t="s">
        <v>187</v>
      </c>
      <c r="D255">
        <v>2</v>
      </c>
      <c r="E255" t="s">
        <v>183</v>
      </c>
      <c r="F255">
        <v>3</v>
      </c>
      <c r="G255">
        <v>2020</v>
      </c>
      <c r="H255" s="151">
        <v>43.969000000000001</v>
      </c>
      <c r="I255" s="151">
        <v>3022.01</v>
      </c>
      <c r="J255" s="52">
        <v>22873.054</v>
      </c>
      <c r="K255" s="52">
        <v>155.17500000000001</v>
      </c>
      <c r="L255" s="56">
        <v>106.70879774838873</v>
      </c>
      <c r="M255">
        <v>1500</v>
      </c>
      <c r="N255">
        <v>1</v>
      </c>
      <c r="O255" s="151">
        <v>12.972099999999999</v>
      </c>
      <c r="P255" s="5">
        <f t="shared" si="2"/>
        <v>0.12078054010410288</v>
      </c>
      <c r="Q255" s="5">
        <f t="shared" si="3"/>
        <v>0.42513698630136987</v>
      </c>
      <c r="R255" s="5">
        <f t="shared" si="5"/>
        <v>5.1348274823710044E-2</v>
      </c>
      <c r="S255">
        <v>365</v>
      </c>
      <c r="T255" s="3">
        <f t="shared" si="4"/>
        <v>209.82499999999999</v>
      </c>
    </row>
    <row r="256" spans="2:20" ht="12" customHeight="1" x14ac:dyDescent="0.2">
      <c r="B256" t="s">
        <v>187</v>
      </c>
      <c r="D256">
        <v>2</v>
      </c>
      <c r="E256" t="s">
        <v>184</v>
      </c>
      <c r="F256">
        <v>4</v>
      </c>
      <c r="G256">
        <v>2020</v>
      </c>
      <c r="H256" s="151">
        <v>44.509099999999997</v>
      </c>
      <c r="I256" s="151">
        <v>3131.06</v>
      </c>
      <c r="J256" s="52">
        <v>25336.769100000001</v>
      </c>
      <c r="K256" s="52">
        <v>179.09800000000001</v>
      </c>
      <c r="L256" s="56">
        <v>113.95035831498133</v>
      </c>
      <c r="M256">
        <v>1500</v>
      </c>
      <c r="N256">
        <v>1</v>
      </c>
      <c r="O256" s="151">
        <v>14.2441</v>
      </c>
      <c r="P256" s="5">
        <f t="shared" si="2"/>
        <v>0.13286235332443327</v>
      </c>
      <c r="Q256" s="5">
        <f t="shared" si="3"/>
        <v>0.43052403846153847</v>
      </c>
      <c r="R256" s="5">
        <f t="shared" si="5"/>
        <v>5.7200436912738822E-2</v>
      </c>
      <c r="S256">
        <v>416</v>
      </c>
      <c r="T256" s="3">
        <f t="shared" si="4"/>
        <v>236.90199999999999</v>
      </c>
    </row>
    <row r="257" spans="2:20" ht="12" customHeight="1" x14ac:dyDescent="0.2">
      <c r="B257" t="s">
        <v>187</v>
      </c>
      <c r="D257">
        <v>2</v>
      </c>
      <c r="E257" t="s">
        <v>185</v>
      </c>
      <c r="F257">
        <v>5</v>
      </c>
      <c r="G257">
        <v>2020</v>
      </c>
      <c r="H257" s="151">
        <v>43.3889</v>
      </c>
      <c r="I257" s="151">
        <v>3205.63</v>
      </c>
      <c r="J257" s="52">
        <v>25907.764200000001</v>
      </c>
      <c r="K257" s="52">
        <v>185.23099999999999</v>
      </c>
      <c r="L257" s="56">
        <v>120.14423382273912</v>
      </c>
      <c r="M257">
        <v>1500</v>
      </c>
      <c r="N257">
        <v>1</v>
      </c>
      <c r="O257" s="151">
        <v>15.5322</v>
      </c>
      <c r="P257" s="5">
        <f t="shared" si="2"/>
        <v>0.13101948758902307</v>
      </c>
      <c r="Q257" s="5">
        <f t="shared" si="3"/>
        <v>0.44102619047619041</v>
      </c>
      <c r="R257" s="5">
        <f t="shared" si="5"/>
        <v>5.7783025489529356E-2</v>
      </c>
      <c r="S257">
        <v>420</v>
      </c>
      <c r="T257" s="3">
        <f t="shared" si="4"/>
        <v>234.76900000000001</v>
      </c>
    </row>
    <row r="258" spans="2:20" ht="12" customHeight="1" x14ac:dyDescent="0.2">
      <c r="B258" t="s">
        <v>187</v>
      </c>
      <c r="D258">
        <v>2</v>
      </c>
      <c r="E258" t="s">
        <v>186</v>
      </c>
      <c r="F258">
        <v>6</v>
      </c>
      <c r="G258">
        <v>2020</v>
      </c>
      <c r="H258" s="151">
        <v>35.380299999999998</v>
      </c>
      <c r="I258" s="151">
        <v>2891.04</v>
      </c>
      <c r="J258" s="52">
        <v>36230.873200000002</v>
      </c>
      <c r="K258" s="52">
        <v>262.66300000000001</v>
      </c>
      <c r="L258" s="56">
        <v>0</v>
      </c>
      <c r="M258">
        <v>1500</v>
      </c>
      <c r="N258">
        <v>1</v>
      </c>
      <c r="O258" s="151">
        <v>13.772</v>
      </c>
      <c r="P258" s="5">
        <f t="shared" si="2"/>
        <v>0.11587525596325197</v>
      </c>
      <c r="Q258" s="5">
        <f t="shared" si="3"/>
        <v>0.78406865671641801</v>
      </c>
      <c r="R258" s="5">
        <f t="shared" si="5"/>
        <v>9.0854156289778082E-2</v>
      </c>
      <c r="S258">
        <v>335</v>
      </c>
      <c r="T258" s="3">
        <f t="shared" si="4"/>
        <v>72.336999999999989</v>
      </c>
    </row>
    <row r="259" spans="2:20" ht="12" customHeight="1" x14ac:dyDescent="0.2">
      <c r="B259" t="s">
        <v>187</v>
      </c>
      <c r="D259">
        <v>2</v>
      </c>
      <c r="E259" t="s">
        <v>932</v>
      </c>
      <c r="F259">
        <v>7</v>
      </c>
      <c r="G259">
        <v>2020</v>
      </c>
      <c r="H259" s="151">
        <v>38.8386</v>
      </c>
      <c r="I259" s="151">
        <v>3251.36</v>
      </c>
      <c r="J259" s="52">
        <v>25282.975699999999</v>
      </c>
      <c r="K259" s="52">
        <v>168.88800000000001</v>
      </c>
      <c r="L259" s="56">
        <v>128.17952578508522</v>
      </c>
      <c r="M259">
        <v>1500</v>
      </c>
      <c r="N259">
        <v>1</v>
      </c>
      <c r="O259" s="151">
        <v>14.4895</v>
      </c>
      <c r="P259" s="5">
        <f t="shared" si="2"/>
        <v>7.2277446976034637E-2</v>
      </c>
      <c r="Q259" s="5">
        <f>R259/P259</f>
        <v>0.71867234042553196</v>
      </c>
      <c r="R259" s="5">
        <f>K259/I259</f>
        <v>5.1943801978249105E-2</v>
      </c>
      <c r="S259">
        <v>235</v>
      </c>
      <c r="T259" s="3">
        <f t="shared" si="4"/>
        <v>66.111999999999995</v>
      </c>
    </row>
    <row r="260" spans="2:20" ht="12" customHeight="1" x14ac:dyDescent="0.2">
      <c r="B260" t="s">
        <v>187</v>
      </c>
      <c r="D260">
        <v>2</v>
      </c>
      <c r="E260" t="s">
        <v>933</v>
      </c>
      <c r="F260">
        <v>8</v>
      </c>
      <c r="G260">
        <v>2020</v>
      </c>
      <c r="H260" s="151">
        <v>31.026</v>
      </c>
      <c r="I260" s="151">
        <v>3830.63</v>
      </c>
      <c r="J260" s="52">
        <v>34191.712899999999</v>
      </c>
      <c r="K260" s="52">
        <v>234.99100000000001</v>
      </c>
      <c r="L260" s="56">
        <v>140.49273593120486</v>
      </c>
      <c r="M260">
        <v>1500</v>
      </c>
      <c r="N260">
        <v>1</v>
      </c>
      <c r="O260" s="151">
        <v>18.700900000000001</v>
      </c>
      <c r="P260" s="5">
        <f t="shared" si="2"/>
        <v>7.701083111655263E-2</v>
      </c>
      <c r="Q260" s="5">
        <f>R260/P260</f>
        <v>0.7965796610169491</v>
      </c>
      <c r="R260" s="5">
        <f>K260/I260</f>
        <v>6.1345261745457014E-2</v>
      </c>
      <c r="S260">
        <v>295</v>
      </c>
      <c r="T260" s="3">
        <f t="shared" si="4"/>
        <v>60.008999999999986</v>
      </c>
    </row>
    <row r="261" spans="2:20" ht="12" customHeight="1" x14ac:dyDescent="0.2">
      <c r="B261" t="s">
        <v>188</v>
      </c>
      <c r="D261">
        <v>3</v>
      </c>
      <c r="E261" t="s">
        <v>181</v>
      </c>
      <c r="F261">
        <v>1</v>
      </c>
      <c r="G261">
        <v>2020</v>
      </c>
      <c r="H261" s="151">
        <v>27.755299999999998</v>
      </c>
      <c r="I261" s="151">
        <v>3622.89</v>
      </c>
      <c r="J261" s="52">
        <v>32520.3102</v>
      </c>
      <c r="K261" s="52">
        <v>402.53199999999998</v>
      </c>
      <c r="L261" s="56">
        <v>103</v>
      </c>
      <c r="M261">
        <v>1500</v>
      </c>
      <c r="N261">
        <v>1</v>
      </c>
      <c r="O261" s="151">
        <v>11.6922</v>
      </c>
      <c r="P261" s="5">
        <f t="shared" si="2"/>
        <v>0.12334903902685425</v>
      </c>
      <c r="Q261" s="153">
        <f>R261/P261</f>
        <v>0.90076083064804868</v>
      </c>
      <c r="R261" s="5">
        <f t="shared" si="5"/>
        <v>0.1111079828534678</v>
      </c>
      <c r="S261" s="147">
        <f>228*1.96</f>
        <v>446.88</v>
      </c>
      <c r="T261" s="3">
        <f t="shared" si="4"/>
        <v>44.348000000000013</v>
      </c>
    </row>
    <row r="262" spans="2:20" ht="12" customHeight="1" x14ac:dyDescent="0.2">
      <c r="B262" t="s">
        <v>188</v>
      </c>
      <c r="D262">
        <v>3</v>
      </c>
      <c r="E262" t="s">
        <v>182</v>
      </c>
      <c r="F262">
        <v>2</v>
      </c>
      <c r="G262">
        <v>2020</v>
      </c>
      <c r="H262" s="151">
        <v>33.402500000000003</v>
      </c>
      <c r="I262" s="151">
        <v>3596.85</v>
      </c>
      <c r="J262" s="52">
        <v>44771.094400000002</v>
      </c>
      <c r="K262" s="52">
        <v>278.721</v>
      </c>
      <c r="L262" s="56">
        <v>98.115045844473244</v>
      </c>
      <c r="M262">
        <v>1500</v>
      </c>
      <c r="N262">
        <v>1</v>
      </c>
      <c r="O262" s="151">
        <v>14.043200000000001</v>
      </c>
      <c r="P262" s="5">
        <f t="shared" si="2"/>
        <v>0.13984458623517801</v>
      </c>
      <c r="Q262" s="5">
        <f t="shared" si="3"/>
        <v>0.55411729622266404</v>
      </c>
      <c r="R262" s="5">
        <f t="shared" si="5"/>
        <v>7.7490304016014019E-2</v>
      </c>
      <c r="S262">
        <v>503</v>
      </c>
      <c r="T262" s="3">
        <f t="shared" si="4"/>
        <v>224.279</v>
      </c>
    </row>
    <row r="263" spans="2:20" ht="12" customHeight="1" x14ac:dyDescent="0.2">
      <c r="B263" t="s">
        <v>188</v>
      </c>
      <c r="D263">
        <v>3</v>
      </c>
      <c r="E263" t="s">
        <v>183</v>
      </c>
      <c r="F263">
        <v>3</v>
      </c>
      <c r="G263">
        <v>2020</v>
      </c>
      <c r="H263" s="151">
        <v>38.1036</v>
      </c>
      <c r="I263" s="151">
        <v>3751.77</v>
      </c>
      <c r="J263" s="52">
        <v>35980.501100000001</v>
      </c>
      <c r="K263" s="52">
        <v>233.399</v>
      </c>
      <c r="L263" s="56">
        <v>108.72990869720891</v>
      </c>
      <c r="M263">
        <v>1500</v>
      </c>
      <c r="N263">
        <v>1</v>
      </c>
      <c r="O263" s="151">
        <v>14.788500000000001</v>
      </c>
      <c r="P263" s="5">
        <f t="shared" si="2"/>
        <v>0.13407005226866253</v>
      </c>
      <c r="Q263" s="5">
        <f t="shared" si="3"/>
        <v>0.46401391650099399</v>
      </c>
      <c r="R263" s="5">
        <f t="shared" si="5"/>
        <v>6.2210370038675078E-2</v>
      </c>
      <c r="S263">
        <v>503</v>
      </c>
      <c r="T263" s="3">
        <f t="shared" si="4"/>
        <v>269.601</v>
      </c>
    </row>
    <row r="264" spans="2:20" ht="12" customHeight="1" x14ac:dyDescent="0.2">
      <c r="B264" t="s">
        <v>188</v>
      </c>
      <c r="D264">
        <v>3</v>
      </c>
      <c r="E264" t="s">
        <v>184</v>
      </c>
      <c r="F264">
        <v>4</v>
      </c>
      <c r="G264">
        <v>2020</v>
      </c>
      <c r="H264" s="151">
        <v>33.893500000000003</v>
      </c>
      <c r="I264" s="151">
        <v>3736.66</v>
      </c>
      <c r="J264" s="52">
        <v>44623.431199999999</v>
      </c>
      <c r="K264" s="52">
        <v>264.3</v>
      </c>
      <c r="L264" s="56">
        <v>114.15574471895795</v>
      </c>
      <c r="M264">
        <v>1500</v>
      </c>
      <c r="N264">
        <v>1</v>
      </c>
      <c r="O264" s="151">
        <v>16.899000000000001</v>
      </c>
      <c r="P264" s="5">
        <f t="shared" si="2"/>
        <v>0.13996456728736359</v>
      </c>
      <c r="Q264" s="5">
        <f t="shared" si="3"/>
        <v>0.50535372848948379</v>
      </c>
      <c r="R264" s="5">
        <f t="shared" si="5"/>
        <v>7.0731615935086423E-2</v>
      </c>
      <c r="S264">
        <v>523</v>
      </c>
      <c r="T264" s="3">
        <f t="shared" si="4"/>
        <v>258.7</v>
      </c>
    </row>
    <row r="265" spans="2:20" ht="12" customHeight="1" x14ac:dyDescent="0.2">
      <c r="B265" t="s">
        <v>188</v>
      </c>
      <c r="D265">
        <v>3</v>
      </c>
      <c r="E265" t="s">
        <v>185</v>
      </c>
      <c r="F265">
        <v>5</v>
      </c>
      <c r="G265">
        <v>2020</v>
      </c>
      <c r="H265" s="151">
        <v>33.806800000000003</v>
      </c>
      <c r="I265" s="151">
        <v>4238.32</v>
      </c>
      <c r="J265" s="52">
        <v>37353.008500000004</v>
      </c>
      <c r="K265" s="52">
        <v>355.10300000000001</v>
      </c>
      <c r="L265" s="56">
        <v>122.3569218870842</v>
      </c>
      <c r="M265">
        <v>1500</v>
      </c>
      <c r="N265">
        <v>1</v>
      </c>
      <c r="O265" s="151">
        <v>16.292400000000001</v>
      </c>
      <c r="P265" s="5">
        <f t="shared" si="2"/>
        <v>9.3584250363351523E-2</v>
      </c>
      <c r="Q265" s="153">
        <f t="shared" si="3"/>
        <v>0.8952778338039532</v>
      </c>
      <c r="R265" s="5">
        <f t="shared" si="5"/>
        <v>8.3783904943468171E-2</v>
      </c>
      <c r="S265" s="147">
        <f>268*1.48</f>
        <v>396.64</v>
      </c>
      <c r="T265" s="3">
        <f t="shared" si="4"/>
        <v>41.536999999999978</v>
      </c>
    </row>
    <row r="266" spans="2:20" ht="12" customHeight="1" x14ac:dyDescent="0.2">
      <c r="B266" t="s">
        <v>188</v>
      </c>
      <c r="D266">
        <v>3</v>
      </c>
      <c r="E266" t="s">
        <v>186</v>
      </c>
      <c r="F266">
        <v>6</v>
      </c>
      <c r="G266">
        <v>2020</v>
      </c>
      <c r="H266" s="151">
        <v>27.383099999999999</v>
      </c>
      <c r="I266" s="151">
        <v>3445.42</v>
      </c>
      <c r="J266" s="52">
        <v>58170.280599999998</v>
      </c>
      <c r="K266" s="52">
        <v>401.64600000000002</v>
      </c>
      <c r="L266" s="56">
        <v>0</v>
      </c>
      <c r="M266">
        <v>1500</v>
      </c>
      <c r="N266">
        <v>1</v>
      </c>
      <c r="O266" s="151">
        <v>15.4163</v>
      </c>
      <c r="P266" s="5">
        <f t="shared" si="2"/>
        <v>0.12850392695230187</v>
      </c>
      <c r="Q266" s="153">
        <f t="shared" si="3"/>
        <v>0.90716205533596861</v>
      </c>
      <c r="R266" s="5">
        <f t="shared" si="5"/>
        <v>0.11657388649279334</v>
      </c>
      <c r="S266" s="147">
        <f>385*1.15</f>
        <v>442.74999999999994</v>
      </c>
      <c r="T266" s="3">
        <f t="shared" si="4"/>
        <v>41.103999999999928</v>
      </c>
    </row>
    <row r="267" spans="2:20" ht="12" customHeight="1" x14ac:dyDescent="0.2">
      <c r="B267" t="s">
        <v>188</v>
      </c>
      <c r="D267">
        <v>3</v>
      </c>
      <c r="E267" t="s">
        <v>932</v>
      </c>
      <c r="F267">
        <v>7</v>
      </c>
      <c r="G267">
        <v>2020</v>
      </c>
      <c r="H267" s="151">
        <v>36.747399999999999</v>
      </c>
      <c r="I267" s="151">
        <v>3396.5</v>
      </c>
      <c r="J267" s="52">
        <v>35046.159899999999</v>
      </c>
      <c r="K267" s="52">
        <v>223.184</v>
      </c>
      <c r="L267" s="56">
        <v>123.05999909469492</v>
      </c>
      <c r="M267">
        <v>1500</v>
      </c>
      <c r="N267">
        <v>1</v>
      </c>
      <c r="O267" s="151">
        <v>14.5831</v>
      </c>
      <c r="P267" s="5">
        <f t="shared" si="2"/>
        <v>7.3605181804799052E-2</v>
      </c>
      <c r="Q267" s="5">
        <f>R267/P267</f>
        <v>0.89273600000000009</v>
      </c>
      <c r="R267" s="5">
        <f>K267/I267</f>
        <v>6.570999558368909E-2</v>
      </c>
      <c r="S267">
        <v>250</v>
      </c>
      <c r="T267" s="3">
        <f t="shared" si="4"/>
        <v>26.816000000000003</v>
      </c>
    </row>
    <row r="268" spans="2:20" ht="12" customHeight="1" x14ac:dyDescent="0.2">
      <c r="B268" t="s">
        <v>188</v>
      </c>
      <c r="D268">
        <v>3</v>
      </c>
      <c r="E268" t="s">
        <v>933</v>
      </c>
      <c r="F268">
        <v>8</v>
      </c>
      <c r="G268">
        <v>2020</v>
      </c>
      <c r="H268" s="151">
        <v>33.069000000000003</v>
      </c>
      <c r="I268" s="151">
        <v>3893.15</v>
      </c>
      <c r="J268" s="52">
        <v>42084.9251</v>
      </c>
      <c r="K268" s="52">
        <v>257.20999999999998</v>
      </c>
      <c r="L268" s="56">
        <v>128.94668487707941</v>
      </c>
      <c r="M268">
        <v>1500</v>
      </c>
      <c r="N268">
        <v>1</v>
      </c>
      <c r="O268" s="151">
        <v>17.414300000000001</v>
      </c>
      <c r="P268" s="5">
        <f t="shared" si="2"/>
        <v>9.7607335961881758E-2</v>
      </c>
      <c r="Q268" s="5">
        <f>R268/P268</f>
        <v>0.67686842105263145</v>
      </c>
      <c r="R268" s="5">
        <f>K268/I268</f>
        <v>6.6067323375672643E-2</v>
      </c>
      <c r="S268">
        <v>380</v>
      </c>
      <c r="T268" s="3">
        <f t="shared" si="4"/>
        <v>122.79000000000002</v>
      </c>
    </row>
    <row r="269" spans="2:20" ht="12" customHeight="1" x14ac:dyDescent="0.2">
      <c r="B269" t="s">
        <v>189</v>
      </c>
      <c r="D269">
        <v>4</v>
      </c>
      <c r="E269" t="s">
        <v>181</v>
      </c>
      <c r="F269">
        <v>1</v>
      </c>
      <c r="G269">
        <v>2020</v>
      </c>
      <c r="H269" s="151">
        <v>23.962900000000001</v>
      </c>
      <c r="I269" s="151">
        <v>3703.02</v>
      </c>
      <c r="J269" s="52">
        <v>145058.11300000001</v>
      </c>
      <c r="K269" s="52">
        <v>595.87</v>
      </c>
      <c r="L269" s="56">
        <v>74.392426133999166</v>
      </c>
      <c r="M269">
        <v>1500</v>
      </c>
      <c r="N269">
        <v>1</v>
      </c>
      <c r="O269" s="151">
        <v>18.7135</v>
      </c>
      <c r="P269" s="5">
        <f t="shared" si="2"/>
        <v>0.19308564360981037</v>
      </c>
      <c r="Q269" s="5">
        <f t="shared" si="3"/>
        <v>0.83338461538461539</v>
      </c>
      <c r="R269" s="5">
        <f t="shared" si="5"/>
        <v>0.16091460483605274</v>
      </c>
      <c r="S269">
        <v>715</v>
      </c>
      <c r="T269" s="3">
        <f t="shared" si="4"/>
        <v>119.13</v>
      </c>
    </row>
    <row r="270" spans="2:20" ht="12" customHeight="1" x14ac:dyDescent="0.2">
      <c r="B270" t="s">
        <v>189</v>
      </c>
      <c r="D270">
        <v>4</v>
      </c>
      <c r="E270" t="s">
        <v>182</v>
      </c>
      <c r="F270">
        <v>2</v>
      </c>
      <c r="G270">
        <v>2020</v>
      </c>
      <c r="H270" s="151">
        <v>27.7334</v>
      </c>
      <c r="I270" s="151">
        <v>4233.9799999999996</v>
      </c>
      <c r="J270" s="52">
        <v>103162.59880000001</v>
      </c>
      <c r="K270" s="52">
        <v>521.23299999999995</v>
      </c>
      <c r="L270" s="56">
        <v>92.911445279866328</v>
      </c>
      <c r="M270">
        <v>1500</v>
      </c>
      <c r="N270">
        <v>1</v>
      </c>
      <c r="O270" s="151">
        <v>18.099299999999999</v>
      </c>
      <c r="P270" s="5">
        <f t="shared" si="2"/>
        <v>0.17950013934879241</v>
      </c>
      <c r="Q270" s="5">
        <f t="shared" si="3"/>
        <v>0.68583289473684206</v>
      </c>
      <c r="R270" s="5">
        <f t="shared" si="5"/>
        <v>0.12310710017524883</v>
      </c>
      <c r="S270">
        <v>760</v>
      </c>
      <c r="T270" s="3">
        <f t="shared" si="4"/>
        <v>238.76700000000005</v>
      </c>
    </row>
    <row r="271" spans="2:20" ht="12" customHeight="1" x14ac:dyDescent="0.2">
      <c r="B271" t="s">
        <v>189</v>
      </c>
      <c r="D271">
        <v>4</v>
      </c>
      <c r="E271" t="s">
        <v>183</v>
      </c>
      <c r="F271">
        <v>3</v>
      </c>
      <c r="G271">
        <v>2020</v>
      </c>
      <c r="H271" s="151">
        <v>17.697500000000002</v>
      </c>
      <c r="I271" s="151">
        <v>5203</v>
      </c>
      <c r="J271" s="52">
        <v>120607.81</v>
      </c>
      <c r="K271" s="52">
        <v>566.06399999999996</v>
      </c>
      <c r="L271" s="56">
        <v>102.08245445829338</v>
      </c>
      <c r="M271">
        <v>1500</v>
      </c>
      <c r="N271">
        <v>1</v>
      </c>
      <c r="O271" s="151">
        <v>18.826899999999998</v>
      </c>
      <c r="P271" s="5">
        <f t="shared" si="2"/>
        <v>0.1210839900057659</v>
      </c>
      <c r="Q271" s="59">
        <f t="shared" si="3"/>
        <v>0.89851428571428571</v>
      </c>
      <c r="R271" s="5">
        <f t="shared" si="5"/>
        <v>0.10879569479146646</v>
      </c>
      <c r="S271">
        <v>630</v>
      </c>
      <c r="T271" s="3">
        <f t="shared" si="4"/>
        <v>63.936000000000035</v>
      </c>
    </row>
    <row r="272" spans="2:20" ht="12" customHeight="1" x14ac:dyDescent="0.2">
      <c r="B272" t="s">
        <v>189</v>
      </c>
      <c r="D272">
        <v>4</v>
      </c>
      <c r="E272" t="s">
        <v>184</v>
      </c>
      <c r="F272">
        <v>4</v>
      </c>
      <c r="G272">
        <v>2020</v>
      </c>
      <c r="H272" s="151">
        <v>24.3734</v>
      </c>
      <c r="I272" s="151">
        <v>4039.4</v>
      </c>
      <c r="J272" s="52">
        <v>127278.5873</v>
      </c>
      <c r="K272" s="52">
        <v>396.38499999999999</v>
      </c>
      <c r="L272" s="56">
        <v>117.05021351789132</v>
      </c>
      <c r="M272">
        <v>1500</v>
      </c>
      <c r="N272">
        <v>1</v>
      </c>
      <c r="O272" s="151">
        <v>19.589099999999998</v>
      </c>
      <c r="P272" s="5">
        <f t="shared" si="2"/>
        <v>0.19730653067287221</v>
      </c>
      <c r="Q272" s="5">
        <f t="shared" si="3"/>
        <v>0.49734629861982432</v>
      </c>
      <c r="R272" s="5">
        <f t="shared" si="5"/>
        <v>9.8129672723671832E-2</v>
      </c>
      <c r="S272">
        <v>797</v>
      </c>
      <c r="T272" s="3">
        <f t="shared" si="4"/>
        <v>400.61500000000001</v>
      </c>
    </row>
    <row r="273" spans="2:20" ht="12" customHeight="1" x14ac:dyDescent="0.2">
      <c r="B273" t="s">
        <v>189</v>
      </c>
      <c r="D273">
        <v>4</v>
      </c>
      <c r="E273" t="s">
        <v>185</v>
      </c>
      <c r="F273">
        <v>5</v>
      </c>
      <c r="G273">
        <v>2020</v>
      </c>
      <c r="H273" s="151">
        <v>22.104500000000002</v>
      </c>
      <c r="I273" s="151">
        <v>4455.6499999999996</v>
      </c>
      <c r="J273" s="52">
        <v>103195.9277</v>
      </c>
      <c r="K273" s="52">
        <v>465.923</v>
      </c>
      <c r="L273" s="56">
        <v>126.10446570972887</v>
      </c>
      <c r="M273">
        <v>1500</v>
      </c>
      <c r="N273">
        <v>1</v>
      </c>
      <c r="O273" s="151">
        <v>20.9053</v>
      </c>
      <c r="P273" s="5">
        <f t="shared" si="2"/>
        <v>0.15867494080549416</v>
      </c>
      <c r="Q273" s="5">
        <f t="shared" si="3"/>
        <v>0.65901414427157001</v>
      </c>
      <c r="R273" s="5">
        <f t="shared" si="5"/>
        <v>0.10456903033227476</v>
      </c>
      <c r="S273">
        <v>707</v>
      </c>
      <c r="T273" s="3">
        <f t="shared" si="4"/>
        <v>241.077</v>
      </c>
    </row>
    <row r="274" spans="2:20" ht="12" customHeight="1" x14ac:dyDescent="0.2">
      <c r="B274" t="s">
        <v>189</v>
      </c>
      <c r="D274">
        <v>4</v>
      </c>
      <c r="E274" t="s">
        <v>186</v>
      </c>
      <c r="F274">
        <v>6</v>
      </c>
      <c r="G274">
        <v>2020</v>
      </c>
      <c r="H274" s="151">
        <v>22.3324</v>
      </c>
      <c r="I274" s="151">
        <v>3243.75</v>
      </c>
      <c r="J274" s="52">
        <v>220392.97560000001</v>
      </c>
      <c r="K274" s="52">
        <v>650.98599999999999</v>
      </c>
      <c r="L274" s="56">
        <v>0</v>
      </c>
      <c r="M274">
        <v>1500</v>
      </c>
      <c r="N274">
        <v>1</v>
      </c>
      <c r="O274" s="151">
        <v>19.4358</v>
      </c>
      <c r="P274" s="5">
        <f t="shared" si="2"/>
        <v>0.46242774566473988</v>
      </c>
      <c r="Q274" s="5">
        <f t="shared" si="3"/>
        <v>0.43399066666666664</v>
      </c>
      <c r="R274" s="5">
        <f t="shared" si="5"/>
        <v>0.20068932562620423</v>
      </c>
      <c r="S274">
        <v>1500</v>
      </c>
      <c r="T274" s="3">
        <f t="shared" si="4"/>
        <v>849.01400000000001</v>
      </c>
    </row>
    <row r="275" spans="2:20" ht="12" customHeight="1" x14ac:dyDescent="0.2">
      <c r="B275" t="s">
        <v>189</v>
      </c>
      <c r="D275">
        <v>4</v>
      </c>
      <c r="E275" t="s">
        <v>932</v>
      </c>
      <c r="F275">
        <v>7</v>
      </c>
      <c r="G275">
        <v>2020</v>
      </c>
      <c r="H275" s="151">
        <v>36.747399999999999</v>
      </c>
      <c r="I275" s="151">
        <v>3396.5</v>
      </c>
      <c r="J275" s="150">
        <v>37232.6662</v>
      </c>
      <c r="K275" s="52">
        <v>223.184</v>
      </c>
      <c r="L275" s="56">
        <v>123.05999909469492</v>
      </c>
      <c r="M275">
        <v>1500</v>
      </c>
      <c r="N275">
        <v>1</v>
      </c>
      <c r="O275" s="148">
        <f>O267</f>
        <v>14.5831</v>
      </c>
      <c r="P275" s="5">
        <f t="shared" si="2"/>
        <v>7.9788017076402179E-2</v>
      </c>
      <c r="Q275" s="5">
        <f t="shared" si="3"/>
        <v>0.82355719557195572</v>
      </c>
      <c r="R275" s="5">
        <f t="shared" si="5"/>
        <v>6.570999558368909E-2</v>
      </c>
      <c r="S275">
        <v>271</v>
      </c>
      <c r="T275" s="3">
        <f t="shared" si="4"/>
        <v>47.816000000000003</v>
      </c>
    </row>
    <row r="276" spans="2:20" ht="12" customHeight="1" x14ac:dyDescent="0.2">
      <c r="B276" t="s">
        <v>189</v>
      </c>
      <c r="D276">
        <v>4</v>
      </c>
      <c r="E276" t="s">
        <v>933</v>
      </c>
      <c r="F276">
        <v>8</v>
      </c>
      <c r="G276">
        <v>2020</v>
      </c>
      <c r="H276" s="151">
        <v>18.109300000000001</v>
      </c>
      <c r="I276" s="151">
        <v>6069</v>
      </c>
      <c r="J276" s="52">
        <v>265121.66269999999</v>
      </c>
      <c r="K276" s="52">
        <v>568.20100000000002</v>
      </c>
      <c r="L276" s="56">
        <v>128.94668487707941</v>
      </c>
      <c r="M276">
        <v>1500</v>
      </c>
      <c r="N276">
        <v>1</v>
      </c>
      <c r="O276" s="151">
        <v>20.350200000000001</v>
      </c>
      <c r="P276" s="5">
        <f t="shared" si="2"/>
        <v>0.10449826989619378</v>
      </c>
      <c r="Q276" s="59">
        <f t="shared" si="3"/>
        <v>0.89593345947650593</v>
      </c>
      <c r="R276" s="5">
        <f t="shared" si="5"/>
        <v>9.3623496457406502E-2</v>
      </c>
      <c r="S276" s="147">
        <f>604*1.05</f>
        <v>634.20000000000005</v>
      </c>
      <c r="T276" s="3">
        <f t="shared" si="4"/>
        <v>65.999000000000024</v>
      </c>
    </row>
    <row r="277" spans="2:20" ht="12" customHeight="1" x14ac:dyDescent="0.2">
      <c r="B277" t="s">
        <v>832</v>
      </c>
      <c r="D277" s="49">
        <v>5</v>
      </c>
      <c r="E277" s="49" t="s">
        <v>181</v>
      </c>
      <c r="F277" s="49">
        <v>1</v>
      </c>
      <c r="G277">
        <v>2020</v>
      </c>
      <c r="H277" s="151">
        <v>33.814900000000002</v>
      </c>
      <c r="I277" s="151">
        <v>2787.3</v>
      </c>
      <c r="J277" s="150">
        <v>32520.3102</v>
      </c>
      <c r="K277" s="52">
        <v>202.399</v>
      </c>
      <c r="L277" s="56">
        <v>84</v>
      </c>
      <c r="M277">
        <v>1500</v>
      </c>
      <c r="N277">
        <v>1</v>
      </c>
      <c r="O277" s="154">
        <f>O245</f>
        <v>1</v>
      </c>
      <c r="P277" s="5">
        <f t="shared" si="2"/>
        <v>8.179959100204498E-2</v>
      </c>
      <c r="Q277" s="5">
        <f t="shared" si="3"/>
        <v>0.88771491228070187</v>
      </c>
      <c r="R277" s="5">
        <f t="shared" si="5"/>
        <v>7.2614716750977651E-2</v>
      </c>
      <c r="S277">
        <v>228</v>
      </c>
      <c r="T277" s="3">
        <f t="shared" si="4"/>
        <v>25.600999999999999</v>
      </c>
    </row>
    <row r="278" spans="2:20" ht="12" customHeight="1" x14ac:dyDescent="0.2">
      <c r="B278" t="s">
        <v>832</v>
      </c>
      <c r="D278" s="49">
        <v>5</v>
      </c>
      <c r="E278" s="49" t="s">
        <v>182</v>
      </c>
      <c r="F278" s="49">
        <v>2</v>
      </c>
      <c r="G278">
        <v>2020</v>
      </c>
      <c r="H278" s="151">
        <v>29.873100000000001</v>
      </c>
      <c r="I278" s="151">
        <v>3304.52</v>
      </c>
      <c r="J278" s="150">
        <v>28635.180100000001</v>
      </c>
      <c r="K278" s="52">
        <v>326.62799999999999</v>
      </c>
      <c r="L278" s="56">
        <v>96.029806490814522</v>
      </c>
      <c r="M278">
        <v>1500</v>
      </c>
      <c r="N278">
        <v>1</v>
      </c>
      <c r="O278" s="152">
        <f t="shared" ref="O278:O284" si="6">O246</f>
        <v>14.491899999999999</v>
      </c>
      <c r="P278" s="5">
        <f t="shared" si="2"/>
        <v>0.15917591662329172</v>
      </c>
      <c r="Q278" s="5">
        <f t="shared" si="3"/>
        <v>0.62096577946768061</v>
      </c>
      <c r="R278" s="5">
        <f t="shared" si="5"/>
        <v>9.8842797138464888E-2</v>
      </c>
      <c r="S278">
        <v>526</v>
      </c>
      <c r="T278" s="3">
        <f t="shared" si="4"/>
        <v>199.37200000000001</v>
      </c>
    </row>
    <row r="279" spans="2:20" ht="12" customHeight="1" x14ac:dyDescent="0.2">
      <c r="B279" t="s">
        <v>832</v>
      </c>
      <c r="D279" s="49">
        <v>5</v>
      </c>
      <c r="E279" s="49" t="s">
        <v>183</v>
      </c>
      <c r="F279" s="49">
        <v>3</v>
      </c>
      <c r="G279">
        <v>2020</v>
      </c>
      <c r="H279" s="151">
        <v>37.4298</v>
      </c>
      <c r="I279" s="151">
        <v>3107.19</v>
      </c>
      <c r="J279" s="150">
        <v>25420.9329</v>
      </c>
      <c r="K279" s="52">
        <v>183.58</v>
      </c>
      <c r="L279" s="56">
        <v>104.64664680683418</v>
      </c>
      <c r="M279">
        <v>1500</v>
      </c>
      <c r="N279">
        <v>1</v>
      </c>
      <c r="O279" s="152">
        <f t="shared" si="6"/>
        <v>14.293100000000001</v>
      </c>
      <c r="P279" s="5">
        <f t="shared" si="2"/>
        <v>0.10459611417389988</v>
      </c>
      <c r="Q279" s="5">
        <f t="shared" si="3"/>
        <v>0.56486153846153853</v>
      </c>
      <c r="R279" s="5">
        <f t="shared" si="5"/>
        <v>5.9082321969367822E-2</v>
      </c>
      <c r="S279">
        <v>325</v>
      </c>
      <c r="T279" s="3">
        <f t="shared" si="4"/>
        <v>141.41999999999999</v>
      </c>
    </row>
    <row r="280" spans="2:20" ht="12" customHeight="1" x14ac:dyDescent="0.2">
      <c r="B280" t="s">
        <v>832</v>
      </c>
      <c r="D280" s="49">
        <v>5</v>
      </c>
      <c r="E280" s="49" t="s">
        <v>184</v>
      </c>
      <c r="F280" s="49">
        <v>4</v>
      </c>
      <c r="G280">
        <v>2020</v>
      </c>
      <c r="H280" s="151">
        <v>46.228200000000001</v>
      </c>
      <c r="I280" s="151">
        <v>3475</v>
      </c>
      <c r="J280" s="150">
        <v>28403.277399999999</v>
      </c>
      <c r="K280" s="52">
        <v>209.99100000000001</v>
      </c>
      <c r="L280" s="56">
        <v>114.6499485872565</v>
      </c>
      <c r="M280">
        <v>1500</v>
      </c>
      <c r="N280">
        <v>1</v>
      </c>
      <c r="O280" s="152">
        <f t="shared" si="6"/>
        <v>16.3489</v>
      </c>
      <c r="P280" s="5">
        <f t="shared" si="2"/>
        <v>0.14532374100719425</v>
      </c>
      <c r="Q280" s="5">
        <f t="shared" si="3"/>
        <v>0.41582376237623764</v>
      </c>
      <c r="R280" s="5">
        <f t="shared" si="5"/>
        <v>6.0429064748201443E-2</v>
      </c>
      <c r="S280">
        <v>505</v>
      </c>
      <c r="T280" s="3">
        <f t="shared" si="4"/>
        <v>295.00900000000001</v>
      </c>
    </row>
    <row r="281" spans="2:20" ht="12" customHeight="1" x14ac:dyDescent="0.2">
      <c r="B281" t="s">
        <v>832</v>
      </c>
      <c r="D281" s="49">
        <v>5</v>
      </c>
      <c r="E281" s="49" t="s">
        <v>185</v>
      </c>
      <c r="F281" s="49">
        <v>5</v>
      </c>
      <c r="G281">
        <v>2020</v>
      </c>
      <c r="H281" s="151">
        <v>29.808700000000002</v>
      </c>
      <c r="I281" s="151">
        <v>4041</v>
      </c>
      <c r="J281" s="150">
        <v>36397.7664</v>
      </c>
      <c r="K281" s="52">
        <v>340.77199999999999</v>
      </c>
      <c r="L281" s="56">
        <v>122.06949461368767</v>
      </c>
      <c r="M281">
        <v>1500</v>
      </c>
      <c r="N281">
        <v>1</v>
      </c>
      <c r="O281" s="152">
        <f t="shared" si="6"/>
        <v>18.415400000000002</v>
      </c>
      <c r="P281" s="5">
        <f t="shared" si="2"/>
        <v>0.12001979707993071</v>
      </c>
      <c r="Q281" s="5">
        <f t="shared" si="3"/>
        <v>0.70262268041237108</v>
      </c>
      <c r="R281" s="5">
        <f t="shared" si="5"/>
        <v>8.4328631526849787E-2</v>
      </c>
      <c r="S281">
        <v>485</v>
      </c>
      <c r="T281" s="3">
        <f t="shared" si="4"/>
        <v>144.22800000000001</v>
      </c>
    </row>
    <row r="282" spans="2:20" ht="12" customHeight="1" x14ac:dyDescent="0.2">
      <c r="B282" t="s">
        <v>832</v>
      </c>
      <c r="D282" s="49">
        <v>5</v>
      </c>
      <c r="E282" s="49" t="s">
        <v>186</v>
      </c>
      <c r="F282" s="49">
        <v>6</v>
      </c>
      <c r="G282">
        <v>2020</v>
      </c>
      <c r="H282" s="151">
        <v>24.005500000000001</v>
      </c>
      <c r="I282" s="151">
        <v>3287.6</v>
      </c>
      <c r="J282" s="150">
        <v>57480.039299999997</v>
      </c>
      <c r="K282" s="52">
        <v>465.02800000000002</v>
      </c>
      <c r="L282" s="56">
        <v>0</v>
      </c>
      <c r="M282">
        <v>1500</v>
      </c>
      <c r="N282">
        <v>1</v>
      </c>
      <c r="O282" s="152">
        <f t="shared" si="6"/>
        <v>17.950099999999999</v>
      </c>
      <c r="P282" s="5">
        <f t="shared" si="2"/>
        <v>0.15649714077138338</v>
      </c>
      <c r="Q282" s="59">
        <f t="shared" si="3"/>
        <v>0.90384450923226434</v>
      </c>
      <c r="R282" s="5">
        <f t="shared" si="5"/>
        <v>0.1414490813967636</v>
      </c>
      <c r="S282" s="147">
        <f>490*1.05</f>
        <v>514.5</v>
      </c>
      <c r="T282" s="3">
        <f t="shared" si="4"/>
        <v>49.47199999999998</v>
      </c>
    </row>
    <row r="283" spans="2:20" ht="12" customHeight="1" x14ac:dyDescent="0.2">
      <c r="B283" t="s">
        <v>832</v>
      </c>
      <c r="D283" s="49">
        <v>5</v>
      </c>
      <c r="E283" t="s">
        <v>932</v>
      </c>
      <c r="F283">
        <v>7</v>
      </c>
      <c r="G283">
        <v>2020</v>
      </c>
      <c r="H283" s="151">
        <v>39.433100000000003</v>
      </c>
      <c r="I283" s="151">
        <v>3293.91</v>
      </c>
      <c r="J283" s="150">
        <v>25757.923599999998</v>
      </c>
      <c r="K283" s="52">
        <v>169.416</v>
      </c>
      <c r="L283" s="56">
        <v>122.10067321784092</v>
      </c>
      <c r="M283">
        <v>1500</v>
      </c>
      <c r="N283">
        <v>1</v>
      </c>
      <c r="O283" s="152">
        <f t="shared" si="6"/>
        <v>14.6912</v>
      </c>
      <c r="P283" s="5">
        <f t="shared" si="2"/>
        <v>8.2273043282906938E-2</v>
      </c>
      <c r="Q283" s="5">
        <f t="shared" si="3"/>
        <v>0.62515129151291515</v>
      </c>
      <c r="R283" s="5">
        <f t="shared" si="5"/>
        <v>5.1433099265007241E-2</v>
      </c>
      <c r="S283">
        <v>271</v>
      </c>
      <c r="T283" s="3">
        <f t="shared" si="4"/>
        <v>101.584</v>
      </c>
    </row>
    <row r="284" spans="2:20" ht="12" customHeight="1" x14ac:dyDescent="0.2">
      <c r="B284" t="s">
        <v>832</v>
      </c>
      <c r="D284" s="49">
        <v>5</v>
      </c>
      <c r="E284" t="s">
        <v>933</v>
      </c>
      <c r="F284">
        <v>8</v>
      </c>
      <c r="G284">
        <v>2020</v>
      </c>
      <c r="H284" s="151">
        <v>52.12</v>
      </c>
      <c r="I284" s="151">
        <v>3949.91</v>
      </c>
      <c r="J284" s="150">
        <v>34354.8825</v>
      </c>
      <c r="K284" s="52">
        <v>247.85</v>
      </c>
      <c r="L284" s="56">
        <v>133.91055057314955</v>
      </c>
      <c r="M284">
        <v>1500</v>
      </c>
      <c r="N284">
        <v>1</v>
      </c>
      <c r="O284" s="149">
        <f t="shared" si="6"/>
        <v>17.938600000000001</v>
      </c>
      <c r="P284" s="5">
        <f t="shared" si="2"/>
        <v>7.0887691111949383E-2</v>
      </c>
      <c r="Q284" s="5">
        <f t="shared" si="3"/>
        <v>0.88517857142857137</v>
      </c>
      <c r="R284" s="5">
        <f t="shared" si="5"/>
        <v>6.2748265150345192E-2</v>
      </c>
      <c r="S284">
        <v>280</v>
      </c>
      <c r="T284" s="3">
        <f t="shared" si="4"/>
        <v>32.150000000000006</v>
      </c>
    </row>
    <row r="285" spans="2:20" ht="12" customHeight="1" x14ac:dyDescent="0.2">
      <c r="B285" t="s">
        <v>190</v>
      </c>
      <c r="D285">
        <v>6</v>
      </c>
      <c r="E285" t="s">
        <v>191</v>
      </c>
      <c r="F285">
        <v>1</v>
      </c>
      <c r="G285">
        <v>2020</v>
      </c>
      <c r="H285" s="151">
        <v>26.621099999999998</v>
      </c>
      <c r="I285" s="151">
        <v>4298.3</v>
      </c>
      <c r="J285" s="150">
        <v>32116.231899999999</v>
      </c>
      <c r="K285" s="52">
        <v>257.93200000000002</v>
      </c>
      <c r="L285" s="56">
        <v>0</v>
      </c>
      <c r="M285">
        <v>1500</v>
      </c>
      <c r="N285">
        <v>1</v>
      </c>
      <c r="O285" s="148">
        <f>N293</f>
        <v>1</v>
      </c>
      <c r="P285" s="5">
        <f t="shared" si="2"/>
        <v>7.1656236186399269E-2</v>
      </c>
      <c r="Q285" s="5">
        <f t="shared" si="3"/>
        <v>0.83744155844155854</v>
      </c>
      <c r="R285" s="5">
        <f t="shared" si="5"/>
        <v>6.0007910103994602E-2</v>
      </c>
      <c r="S285">
        <v>308</v>
      </c>
      <c r="T285" s="3">
        <f t="shared" si="4"/>
        <v>50.067999999999984</v>
      </c>
    </row>
    <row r="286" spans="2:20" ht="12" customHeight="1" x14ac:dyDescent="0.2">
      <c r="B286" t="s">
        <v>190</v>
      </c>
      <c r="D286">
        <v>6</v>
      </c>
      <c r="E286" t="s">
        <v>192</v>
      </c>
      <c r="F286">
        <v>2</v>
      </c>
      <c r="G286">
        <v>2020</v>
      </c>
      <c r="H286" s="151">
        <v>23.380099999999999</v>
      </c>
      <c r="I286" s="151">
        <v>4973.8</v>
      </c>
      <c r="J286" s="52">
        <v>39863.120499999997</v>
      </c>
      <c r="K286" s="52">
        <v>355.47300000000001</v>
      </c>
      <c r="L286" s="56">
        <v>0</v>
      </c>
      <c r="M286">
        <v>1500</v>
      </c>
      <c r="N286">
        <v>1</v>
      </c>
      <c r="O286" s="151">
        <v>22.758800000000001</v>
      </c>
      <c r="P286" s="5">
        <f t="shared" si="2"/>
        <v>7.9416140576621497E-2</v>
      </c>
      <c r="Q286" s="59">
        <f t="shared" si="3"/>
        <v>0.89993164556962035</v>
      </c>
      <c r="R286" s="5">
        <f t="shared" si="5"/>
        <v>7.1469098073907278E-2</v>
      </c>
      <c r="S286">
        <v>395</v>
      </c>
      <c r="T286" s="3">
        <f t="shared" si="4"/>
        <v>39.526999999999987</v>
      </c>
    </row>
    <row r="287" spans="2:20" ht="12" customHeight="1" x14ac:dyDescent="0.2">
      <c r="B287" t="s">
        <v>190</v>
      </c>
      <c r="D287">
        <v>6</v>
      </c>
      <c r="E287" t="s">
        <v>193</v>
      </c>
      <c r="F287">
        <v>3</v>
      </c>
      <c r="G287">
        <v>2020</v>
      </c>
      <c r="H287" s="151">
        <v>31.458600000000001</v>
      </c>
      <c r="I287" s="151">
        <v>3509</v>
      </c>
      <c r="J287" s="150">
        <v>24225</v>
      </c>
      <c r="K287" s="52">
        <v>180</v>
      </c>
      <c r="L287" s="56">
        <v>0</v>
      </c>
      <c r="M287">
        <v>1500</v>
      </c>
      <c r="N287">
        <v>1</v>
      </c>
      <c r="O287" s="148">
        <f>O295</f>
        <v>15.8</v>
      </c>
      <c r="P287" s="5">
        <f t="shared" si="2"/>
        <v>5.9732117412368203E-2</v>
      </c>
      <c r="Q287" s="59">
        <f t="shared" si="3"/>
        <v>0.85877862595419829</v>
      </c>
      <c r="R287" s="5">
        <f>K287/I287</f>
        <v>5.1296665716728411E-2</v>
      </c>
      <c r="S287" s="147">
        <f>131*1.6</f>
        <v>209.60000000000002</v>
      </c>
      <c r="T287" s="3">
        <f t="shared" si="4"/>
        <v>29.600000000000023</v>
      </c>
    </row>
    <row r="288" spans="2:20" ht="12" customHeight="1" x14ac:dyDescent="0.2">
      <c r="B288" t="s">
        <v>190</v>
      </c>
      <c r="D288">
        <v>6</v>
      </c>
      <c r="E288" t="s">
        <v>194</v>
      </c>
      <c r="F288">
        <v>4</v>
      </c>
      <c r="G288">
        <v>2020</v>
      </c>
      <c r="H288" s="151">
        <v>29.440899999999999</v>
      </c>
      <c r="I288" s="151">
        <v>4406</v>
      </c>
      <c r="J288" s="52">
        <v>33046.680800000002</v>
      </c>
      <c r="K288" s="52">
        <v>282.363</v>
      </c>
      <c r="L288" s="56">
        <v>0</v>
      </c>
      <c r="M288">
        <v>1500</v>
      </c>
      <c r="N288">
        <v>1</v>
      </c>
      <c r="O288" s="151">
        <v>19.0304</v>
      </c>
      <c r="P288" s="5">
        <f t="shared" si="2"/>
        <v>7.1000907852927841E-2</v>
      </c>
      <c r="Q288" s="59">
        <f t="shared" si="3"/>
        <v>0.90260844548157126</v>
      </c>
      <c r="R288" s="5">
        <f t="shared" si="5"/>
        <v>6.4086019064911487E-2</v>
      </c>
      <c r="S288" s="147">
        <f>287*1.09</f>
        <v>312.83000000000004</v>
      </c>
      <c r="T288" s="3">
        <f t="shared" si="4"/>
        <v>30.467000000000041</v>
      </c>
    </row>
    <row r="289" spans="2:20" ht="12" customHeight="1" x14ac:dyDescent="0.2">
      <c r="B289" t="s">
        <v>190</v>
      </c>
      <c r="D289">
        <v>6</v>
      </c>
      <c r="E289" t="s">
        <v>195</v>
      </c>
      <c r="F289">
        <v>5</v>
      </c>
      <c r="G289">
        <v>2020</v>
      </c>
      <c r="H289" s="151">
        <v>28.512499999999999</v>
      </c>
      <c r="I289" s="151">
        <v>4229.67</v>
      </c>
      <c r="J289" s="52">
        <v>34815.997300000003</v>
      </c>
      <c r="K289" s="52">
        <v>277.03100000000001</v>
      </c>
      <c r="L289" s="56">
        <v>0</v>
      </c>
      <c r="M289">
        <v>1500</v>
      </c>
      <c r="N289">
        <v>1</v>
      </c>
      <c r="O289" s="151">
        <v>17.5</v>
      </c>
      <c r="P289" s="5">
        <f t="shared" si="2"/>
        <v>7.3445446098631809E-2</v>
      </c>
      <c r="Q289" s="59">
        <f t="shared" si="3"/>
        <v>0.89177852889103504</v>
      </c>
      <c r="R289" s="5">
        <f t="shared" si="5"/>
        <v>6.5497071875583679E-2</v>
      </c>
      <c r="S289" s="147">
        <f>285*1.09</f>
        <v>310.65000000000003</v>
      </c>
      <c r="T289" s="3">
        <f t="shared" si="4"/>
        <v>33.619000000000028</v>
      </c>
    </row>
    <row r="290" spans="2:20" ht="12" customHeight="1" x14ac:dyDescent="0.2">
      <c r="B290" t="s">
        <v>190</v>
      </c>
      <c r="D290">
        <v>6</v>
      </c>
      <c r="E290" t="s">
        <v>196</v>
      </c>
      <c r="F290">
        <v>6</v>
      </c>
      <c r="G290">
        <v>2020</v>
      </c>
      <c r="H290" s="151">
        <v>24.240400000000001</v>
      </c>
      <c r="I290" s="151">
        <v>5665.61</v>
      </c>
      <c r="J290" s="150">
        <v>60875.656600000002</v>
      </c>
      <c r="K290" s="52">
        <v>371.89800000000002</v>
      </c>
      <c r="L290" s="56">
        <v>0</v>
      </c>
      <c r="M290">
        <v>1500</v>
      </c>
      <c r="N290">
        <v>1</v>
      </c>
      <c r="O290" s="148">
        <f>O306</f>
        <v>27.659300000000002</v>
      </c>
      <c r="P290" s="5">
        <f t="shared" si="2"/>
        <v>7.2145806012062261E-2</v>
      </c>
      <c r="Q290" s="59">
        <f t="shared" si="3"/>
        <v>0.90984220183486231</v>
      </c>
      <c r="R290" s="5">
        <f t="shared" si="5"/>
        <v>6.5641298995165576E-2</v>
      </c>
      <c r="S290" s="147">
        <f>375*1.09</f>
        <v>408.75000000000006</v>
      </c>
      <c r="T290" s="3">
        <f t="shared" si="4"/>
        <v>36.852000000000032</v>
      </c>
    </row>
    <row r="291" spans="2:20" ht="12" customHeight="1" x14ac:dyDescent="0.2">
      <c r="B291" t="s">
        <v>190</v>
      </c>
      <c r="D291">
        <v>6</v>
      </c>
      <c r="E291" t="s">
        <v>932</v>
      </c>
      <c r="F291">
        <v>7</v>
      </c>
      <c r="G291">
        <v>2020</v>
      </c>
      <c r="H291" s="151">
        <v>31.569400000000002</v>
      </c>
      <c r="I291" s="151">
        <v>3604.68</v>
      </c>
      <c r="J291" s="52">
        <v>27461.1073</v>
      </c>
      <c r="K291" s="52">
        <v>204.75399999999999</v>
      </c>
      <c r="L291" s="56">
        <v>0</v>
      </c>
      <c r="M291">
        <v>1500</v>
      </c>
      <c r="N291">
        <v>1</v>
      </c>
      <c r="O291" s="151">
        <v>14.342700000000001</v>
      </c>
      <c r="P291" s="5">
        <f t="shared" si="2"/>
        <v>7.5180043720940559E-2</v>
      </c>
      <c r="Q291" s="5">
        <f>R291/P291</f>
        <v>0.75554981549815492</v>
      </c>
      <c r="R291" s="5">
        <f>K291/I291</f>
        <v>5.6802268162499864E-2</v>
      </c>
      <c r="S291">
        <v>271</v>
      </c>
      <c r="T291" s="3">
        <f t="shared" si="4"/>
        <v>66.246000000000009</v>
      </c>
    </row>
    <row r="292" spans="2:20" ht="12" customHeight="1" x14ac:dyDescent="0.2">
      <c r="B292" t="s">
        <v>190</v>
      </c>
      <c r="D292">
        <v>6</v>
      </c>
      <c r="E292" t="s">
        <v>933</v>
      </c>
      <c r="F292">
        <v>8</v>
      </c>
      <c r="G292">
        <v>2020</v>
      </c>
      <c r="H292" s="151">
        <v>26.66</v>
      </c>
      <c r="I292" s="151">
        <v>4550.72</v>
      </c>
      <c r="J292" s="52">
        <v>35541.992700000003</v>
      </c>
      <c r="K292" s="52">
        <v>287.79500000000002</v>
      </c>
      <c r="L292" s="56">
        <v>0</v>
      </c>
      <c r="M292">
        <v>1500</v>
      </c>
      <c r="N292">
        <v>1</v>
      </c>
      <c r="O292" s="151">
        <v>23.561800000000002</v>
      </c>
      <c r="P292" s="5">
        <f t="shared" si="2"/>
        <v>0.15536003094015891</v>
      </c>
      <c r="Q292" s="5">
        <f>R292/P292</f>
        <v>0.40706506364922213</v>
      </c>
      <c r="R292" s="5">
        <f>K292/I292</f>
        <v>6.3241640883200903E-2</v>
      </c>
      <c r="S292">
        <v>707</v>
      </c>
      <c r="T292" s="3">
        <f t="shared" si="4"/>
        <v>419.20499999999998</v>
      </c>
    </row>
    <row r="293" spans="2:20" ht="12" customHeight="1" x14ac:dyDescent="0.2">
      <c r="B293" t="s">
        <v>197</v>
      </c>
      <c r="D293">
        <v>7</v>
      </c>
      <c r="E293" t="s">
        <v>191</v>
      </c>
      <c r="F293">
        <v>1</v>
      </c>
      <c r="G293">
        <v>2020</v>
      </c>
      <c r="H293" s="151">
        <v>26.621099999999998</v>
      </c>
      <c r="I293" s="151">
        <v>4298.3</v>
      </c>
      <c r="J293" s="150">
        <v>32116.231899999999</v>
      </c>
      <c r="K293" s="52">
        <v>280.47399999999999</v>
      </c>
      <c r="L293" s="56">
        <v>0</v>
      </c>
      <c r="M293">
        <v>1500</v>
      </c>
      <c r="N293">
        <v>1</v>
      </c>
      <c r="O293" s="148">
        <f>O301</f>
        <v>21</v>
      </c>
      <c r="P293" s="5">
        <f t="shared" si="2"/>
        <v>7.2372798548263256E-2</v>
      </c>
      <c r="Q293" s="59">
        <f t="shared" si="3"/>
        <v>0.90161373280185164</v>
      </c>
      <c r="R293" s="5">
        <f t="shared" si="5"/>
        <v>6.5252309052416066E-2</v>
      </c>
      <c r="S293" s="147">
        <f>308*1.01</f>
        <v>311.08</v>
      </c>
      <c r="T293" s="3">
        <f t="shared" si="4"/>
        <v>30.605999999999995</v>
      </c>
    </row>
    <row r="294" spans="2:20" ht="12" customHeight="1" x14ac:dyDescent="0.2">
      <c r="B294" t="s">
        <v>197</v>
      </c>
      <c r="D294">
        <v>7</v>
      </c>
      <c r="E294" t="s">
        <v>192</v>
      </c>
      <c r="F294">
        <v>2</v>
      </c>
      <c r="G294">
        <v>2020</v>
      </c>
      <c r="H294" s="151">
        <v>24.066400000000002</v>
      </c>
      <c r="I294" s="151">
        <v>4334.2</v>
      </c>
      <c r="J294" s="52">
        <v>35925.488700000002</v>
      </c>
      <c r="K294" s="52">
        <v>366.19</v>
      </c>
      <c r="L294" s="56">
        <v>0</v>
      </c>
      <c r="M294">
        <v>1500</v>
      </c>
      <c r="N294">
        <v>1</v>
      </c>
      <c r="O294" s="151">
        <v>24.639900000000001</v>
      </c>
      <c r="P294" s="5">
        <f t="shared" si="2"/>
        <v>0.10382538876840017</v>
      </c>
      <c r="Q294" s="5">
        <f t="shared" si="3"/>
        <v>0.81375555555555568</v>
      </c>
      <c r="R294" s="5">
        <f t="shared" si="5"/>
        <v>8.4488486918001024E-2</v>
      </c>
      <c r="S294">
        <v>450</v>
      </c>
      <c r="T294" s="3">
        <f t="shared" si="4"/>
        <v>83.81</v>
      </c>
    </row>
    <row r="295" spans="2:20" ht="12" customHeight="1" x14ac:dyDescent="0.2">
      <c r="B295" t="s">
        <v>197</v>
      </c>
      <c r="D295">
        <v>7</v>
      </c>
      <c r="E295" t="s">
        <v>193</v>
      </c>
      <c r="F295">
        <v>3</v>
      </c>
      <c r="G295">
        <v>2020</v>
      </c>
      <c r="H295" s="151">
        <v>35.593200000000003</v>
      </c>
      <c r="I295" s="151">
        <v>3691.32</v>
      </c>
      <c r="J295" s="52">
        <v>26869.180199999999</v>
      </c>
      <c r="K295" s="52">
        <v>160.346</v>
      </c>
      <c r="L295" s="56">
        <v>0</v>
      </c>
      <c r="M295">
        <v>1500</v>
      </c>
      <c r="N295">
        <v>1</v>
      </c>
      <c r="O295" s="151">
        <v>15.8</v>
      </c>
      <c r="P295" s="5">
        <f t="shared" si="2"/>
        <v>4.7614403519608162E-2</v>
      </c>
      <c r="Q295" s="59">
        <f t="shared" si="3"/>
        <v>0.91230086481565764</v>
      </c>
      <c r="R295" s="5">
        <f t="shared" si="5"/>
        <v>4.3438661508620219E-2</v>
      </c>
      <c r="S295" s="147">
        <f>169*1.04</f>
        <v>175.76000000000002</v>
      </c>
      <c r="T295" s="3">
        <f t="shared" si="4"/>
        <v>15.414000000000016</v>
      </c>
    </row>
    <row r="296" spans="2:20" ht="12" customHeight="1" x14ac:dyDescent="0.2">
      <c r="B296" t="s">
        <v>197</v>
      </c>
      <c r="D296">
        <v>7</v>
      </c>
      <c r="E296" t="s">
        <v>194</v>
      </c>
      <c r="F296">
        <v>4</v>
      </c>
      <c r="G296">
        <v>2020</v>
      </c>
      <c r="H296" s="151">
        <v>19.3307</v>
      </c>
      <c r="I296" s="151">
        <v>5677.51</v>
      </c>
      <c r="J296" s="52">
        <v>42263.2955</v>
      </c>
      <c r="K296" s="52">
        <v>275</v>
      </c>
      <c r="L296" s="56">
        <v>0</v>
      </c>
      <c r="M296">
        <v>1500</v>
      </c>
      <c r="N296">
        <v>1</v>
      </c>
      <c r="O296" s="151">
        <v>21</v>
      </c>
      <c r="P296" s="5">
        <f t="shared" si="2"/>
        <v>5.3280399329987967E-2</v>
      </c>
      <c r="Q296" s="59">
        <f t="shared" si="3"/>
        <v>0.90909090909090906</v>
      </c>
      <c r="R296" s="5">
        <f t="shared" si="5"/>
        <v>4.8436726663625425E-2</v>
      </c>
      <c r="S296" s="147">
        <f>275*1.1</f>
        <v>302.5</v>
      </c>
      <c r="T296" s="3">
        <f t="shared" si="4"/>
        <v>27.5</v>
      </c>
    </row>
    <row r="297" spans="2:20" ht="12" customHeight="1" x14ac:dyDescent="0.2">
      <c r="B297" t="s">
        <v>197</v>
      </c>
      <c r="D297">
        <v>7</v>
      </c>
      <c r="E297" t="s">
        <v>195</v>
      </c>
      <c r="F297">
        <v>5</v>
      </c>
      <c r="G297">
        <v>2020</v>
      </c>
      <c r="H297" s="151">
        <v>28.512499999999999</v>
      </c>
      <c r="I297" s="151">
        <v>4229.67</v>
      </c>
      <c r="J297" s="150">
        <v>38761.560400000002</v>
      </c>
      <c r="K297" s="52">
        <v>277.03100000000001</v>
      </c>
      <c r="L297" s="56">
        <v>0</v>
      </c>
      <c r="M297">
        <v>1500</v>
      </c>
      <c r="N297">
        <v>1</v>
      </c>
      <c r="O297" s="148">
        <f>O313</f>
        <v>23</v>
      </c>
      <c r="P297" s="5">
        <f t="shared" si="2"/>
        <v>7.3409982339047719E-2</v>
      </c>
      <c r="Q297" s="59">
        <f t="shared" si="3"/>
        <v>0.8922093397745573</v>
      </c>
      <c r="R297" s="5">
        <f t="shared" si="5"/>
        <v>6.5497071875583679E-2</v>
      </c>
      <c r="S297" s="147">
        <f>270*1.15</f>
        <v>310.5</v>
      </c>
      <c r="T297" s="3">
        <f t="shared" si="4"/>
        <v>33.468999999999994</v>
      </c>
    </row>
    <row r="298" spans="2:20" ht="12" customHeight="1" x14ac:dyDescent="0.2">
      <c r="B298" t="s">
        <v>197</v>
      </c>
      <c r="D298">
        <v>7</v>
      </c>
      <c r="E298" t="s">
        <v>196</v>
      </c>
      <c r="F298">
        <v>6</v>
      </c>
      <c r="G298">
        <v>2020</v>
      </c>
      <c r="H298" s="151">
        <v>24.240400000000001</v>
      </c>
      <c r="I298" s="151">
        <v>5637.36</v>
      </c>
      <c r="J298" s="52">
        <v>60875.656600000002</v>
      </c>
      <c r="K298" s="52">
        <v>375</v>
      </c>
      <c r="L298" s="56">
        <v>0</v>
      </c>
      <c r="M298">
        <v>1500</v>
      </c>
      <c r="N298">
        <v>1</v>
      </c>
      <c r="O298" s="151">
        <v>26.553100000000001</v>
      </c>
      <c r="P298" s="5">
        <f t="shared" si="2"/>
        <v>7.3172548852654451E-2</v>
      </c>
      <c r="Q298" s="59">
        <f t="shared" si="3"/>
        <v>0.90909090909090895</v>
      </c>
      <c r="R298" s="5">
        <f t="shared" si="5"/>
        <v>6.6520498956958579E-2</v>
      </c>
      <c r="S298" s="147">
        <f>375*1.1</f>
        <v>412.50000000000006</v>
      </c>
      <c r="T298" s="3">
        <f t="shared" si="4"/>
        <v>37.500000000000057</v>
      </c>
    </row>
    <row r="299" spans="2:20" ht="12" customHeight="1" x14ac:dyDescent="0.2">
      <c r="B299" t="s">
        <v>197</v>
      </c>
      <c r="D299">
        <v>7</v>
      </c>
      <c r="E299" t="s">
        <v>932</v>
      </c>
      <c r="F299">
        <v>7</v>
      </c>
      <c r="G299">
        <v>2020</v>
      </c>
      <c r="H299" s="151">
        <v>37.330399999999997</v>
      </c>
      <c r="I299" s="151">
        <v>3435.01</v>
      </c>
      <c r="J299" s="52">
        <v>29125.595600000001</v>
      </c>
      <c r="K299" s="52">
        <v>190.40600000000001</v>
      </c>
      <c r="L299" s="56">
        <v>0</v>
      </c>
      <c r="M299">
        <v>1500</v>
      </c>
      <c r="N299">
        <v>1</v>
      </c>
      <c r="O299" s="151">
        <v>14.1046</v>
      </c>
      <c r="P299" s="5">
        <f t="shared" si="2"/>
        <v>7.8602391259414081E-2</v>
      </c>
      <c r="Q299" s="5">
        <f>R299/P299</f>
        <v>0.7052074074074075</v>
      </c>
      <c r="R299" s="5">
        <f t="shared" si="5"/>
        <v>5.5430988556074069E-2</v>
      </c>
      <c r="S299">
        <v>270</v>
      </c>
      <c r="T299" s="3">
        <f t="shared" si="4"/>
        <v>79.593999999999994</v>
      </c>
    </row>
    <row r="300" spans="2:20" ht="12" customHeight="1" x14ac:dyDescent="0.2">
      <c r="B300" t="s">
        <v>197</v>
      </c>
      <c r="D300">
        <v>7</v>
      </c>
      <c r="E300" t="s">
        <v>933</v>
      </c>
      <c r="F300">
        <v>8</v>
      </c>
      <c r="G300">
        <v>2020</v>
      </c>
      <c r="H300" s="151">
        <v>29.543800000000001</v>
      </c>
      <c r="I300" s="151">
        <v>4335.4399999999996</v>
      </c>
      <c r="J300" s="52">
        <v>40734.005599999997</v>
      </c>
      <c r="K300" s="52">
        <v>299.96300000000002</v>
      </c>
      <c r="L300" s="56">
        <v>0</v>
      </c>
      <c r="M300">
        <v>1500</v>
      </c>
      <c r="N300">
        <v>1</v>
      </c>
      <c r="O300" s="151">
        <v>19.040199999999999</v>
      </c>
      <c r="P300" s="5">
        <f t="shared" si="2"/>
        <v>0.11394460539184029</v>
      </c>
      <c r="Q300" s="5">
        <f>R300/P300</f>
        <v>0.60721255060728752</v>
      </c>
      <c r="R300" s="5">
        <f t="shared" si="5"/>
        <v>6.9188594467920222E-2</v>
      </c>
      <c r="S300">
        <v>494</v>
      </c>
      <c r="T300" s="3">
        <f t="shared" si="4"/>
        <v>194.03699999999998</v>
      </c>
    </row>
    <row r="301" spans="2:20" ht="12" customHeight="1" x14ac:dyDescent="0.2">
      <c r="B301" t="s">
        <v>198</v>
      </c>
      <c r="D301">
        <v>8</v>
      </c>
      <c r="E301" t="s">
        <v>191</v>
      </c>
      <c r="F301">
        <v>1</v>
      </c>
      <c r="G301">
        <v>2020</v>
      </c>
      <c r="H301" s="151">
        <v>26.621099999999998</v>
      </c>
      <c r="I301" s="151">
        <v>4298.3</v>
      </c>
      <c r="J301" s="52">
        <v>32116.231899999999</v>
      </c>
      <c r="K301" s="52">
        <v>280.47399999999999</v>
      </c>
      <c r="L301" s="56">
        <v>0</v>
      </c>
      <c r="M301">
        <v>1500</v>
      </c>
      <c r="N301">
        <v>1</v>
      </c>
      <c r="O301" s="151">
        <v>21</v>
      </c>
      <c r="P301" s="5">
        <f t="shared" si="2"/>
        <v>7.2372798548263256E-2</v>
      </c>
      <c r="Q301" s="59">
        <f t="shared" si="3"/>
        <v>0.90161373280185164</v>
      </c>
      <c r="R301" s="5">
        <f t="shared" si="5"/>
        <v>6.5252309052416066E-2</v>
      </c>
      <c r="S301" s="147">
        <f>308*1.01</f>
        <v>311.08</v>
      </c>
      <c r="T301" s="3">
        <f t="shared" si="4"/>
        <v>30.605999999999995</v>
      </c>
    </row>
    <row r="302" spans="2:20" ht="12" customHeight="1" x14ac:dyDescent="0.2">
      <c r="B302" t="s">
        <v>198</v>
      </c>
      <c r="D302">
        <v>8</v>
      </c>
      <c r="E302" t="s">
        <v>192</v>
      </c>
      <c r="F302">
        <v>2</v>
      </c>
      <c r="G302">
        <v>2020</v>
      </c>
      <c r="H302" s="151">
        <v>24.292200000000001</v>
      </c>
      <c r="I302" s="151">
        <v>5237.5600000000004</v>
      </c>
      <c r="J302" s="52">
        <v>47260.624900000003</v>
      </c>
      <c r="K302" s="52">
        <v>349.72699999999998</v>
      </c>
      <c r="L302" s="56">
        <v>0</v>
      </c>
      <c r="M302">
        <v>1500</v>
      </c>
      <c r="N302">
        <v>1</v>
      </c>
      <c r="O302" s="151">
        <v>23.4146</v>
      </c>
      <c r="P302" s="5">
        <f t="shared" si="2"/>
        <v>8.114465514476206E-2</v>
      </c>
      <c r="Q302" s="5">
        <f t="shared" si="3"/>
        <v>0.8228870588235293</v>
      </c>
      <c r="R302" s="5">
        <f t="shared" si="5"/>
        <v>6.6772886611322815E-2</v>
      </c>
      <c r="S302">
        <v>425</v>
      </c>
      <c r="T302" s="3">
        <f t="shared" si="4"/>
        <v>75.273000000000025</v>
      </c>
    </row>
    <row r="303" spans="2:20" ht="12" customHeight="1" x14ac:dyDescent="0.2">
      <c r="B303" t="s">
        <v>198</v>
      </c>
      <c r="D303">
        <v>8</v>
      </c>
      <c r="E303" t="s">
        <v>193</v>
      </c>
      <c r="F303">
        <v>3</v>
      </c>
      <c r="G303">
        <v>2020</v>
      </c>
      <c r="H303" s="151">
        <v>31.458600000000001</v>
      </c>
      <c r="I303" s="151">
        <v>3691.32</v>
      </c>
      <c r="J303" s="150">
        <v>26869.180199999999</v>
      </c>
      <c r="K303" s="52">
        <v>180</v>
      </c>
      <c r="L303" s="56">
        <v>0</v>
      </c>
      <c r="M303">
        <v>1500</v>
      </c>
      <c r="N303">
        <v>1</v>
      </c>
      <c r="O303" s="148">
        <f>O295</f>
        <v>15.8</v>
      </c>
      <c r="P303" s="5">
        <f t="shared" si="2"/>
        <v>5.4024034762632331E-2</v>
      </c>
      <c r="Q303" s="59">
        <f t="shared" si="3"/>
        <v>0.90261759101394057</v>
      </c>
      <c r="R303" s="5">
        <f t="shared" si="5"/>
        <v>4.8763044114300574E-2</v>
      </c>
      <c r="S303" s="147">
        <f>169*1.18</f>
        <v>199.42</v>
      </c>
      <c r="T303" s="3">
        <f t="shared" si="4"/>
        <v>19.419999999999987</v>
      </c>
    </row>
    <row r="304" spans="2:20" ht="12" customHeight="1" x14ac:dyDescent="0.2">
      <c r="B304" t="s">
        <v>198</v>
      </c>
      <c r="D304">
        <v>8</v>
      </c>
      <c r="E304" t="s">
        <v>194</v>
      </c>
      <c r="F304">
        <v>4</v>
      </c>
      <c r="G304">
        <v>2020</v>
      </c>
      <c r="H304" s="151">
        <v>29.440899999999999</v>
      </c>
      <c r="I304" s="151">
        <v>4406</v>
      </c>
      <c r="J304" s="150">
        <v>42263.2955</v>
      </c>
      <c r="K304" s="52">
        <v>282.363</v>
      </c>
      <c r="L304" s="56">
        <v>0</v>
      </c>
      <c r="M304">
        <v>1500</v>
      </c>
      <c r="N304">
        <v>1</v>
      </c>
      <c r="O304" s="148">
        <f>O296</f>
        <v>21</v>
      </c>
      <c r="P304" s="5">
        <f t="shared" si="2"/>
        <v>7.0528824330458456E-2</v>
      </c>
      <c r="Q304" s="59">
        <f t="shared" si="3"/>
        <v>0.90865004022526163</v>
      </c>
      <c r="R304" s="5">
        <f t="shared" si="5"/>
        <v>6.4086019064911487E-2</v>
      </c>
      <c r="S304" s="147">
        <f>275*1.13</f>
        <v>310.74999999999994</v>
      </c>
      <c r="T304" s="3">
        <f t="shared" si="4"/>
        <v>28.386999999999944</v>
      </c>
    </row>
    <row r="305" spans="2:20" ht="12" customHeight="1" x14ac:dyDescent="0.2">
      <c r="B305" t="s">
        <v>198</v>
      </c>
      <c r="D305">
        <v>8</v>
      </c>
      <c r="E305" t="s">
        <v>195</v>
      </c>
      <c r="F305">
        <v>5</v>
      </c>
      <c r="G305">
        <v>2020</v>
      </c>
      <c r="H305" s="151">
        <v>28.512499999999999</v>
      </c>
      <c r="I305" s="151">
        <v>4229.67</v>
      </c>
      <c r="J305" s="52">
        <v>37909.5965</v>
      </c>
      <c r="K305" s="52">
        <v>277.03100000000001</v>
      </c>
      <c r="L305" s="56">
        <v>0</v>
      </c>
      <c r="M305">
        <v>1500</v>
      </c>
      <c r="N305">
        <v>1</v>
      </c>
      <c r="O305" s="151">
        <v>31</v>
      </c>
      <c r="P305" s="5">
        <f t="shared" si="2"/>
        <v>8.3930897682325104E-2</v>
      </c>
      <c r="Q305" s="5">
        <f t="shared" si="3"/>
        <v>0.7803690140845071</v>
      </c>
      <c r="R305" s="5">
        <f t="shared" si="5"/>
        <v>6.5497071875583679E-2</v>
      </c>
      <c r="S305">
        <v>355</v>
      </c>
      <c r="T305" s="3">
        <f t="shared" si="4"/>
        <v>77.968999999999994</v>
      </c>
    </row>
    <row r="306" spans="2:20" ht="12" customHeight="1" x14ac:dyDescent="0.2">
      <c r="B306" t="s">
        <v>198</v>
      </c>
      <c r="D306">
        <v>8</v>
      </c>
      <c r="E306" t="s">
        <v>196</v>
      </c>
      <c r="F306">
        <v>6</v>
      </c>
      <c r="G306">
        <v>2020</v>
      </c>
      <c r="H306" s="151">
        <v>21.5061</v>
      </c>
      <c r="I306" s="151">
        <v>5665.61</v>
      </c>
      <c r="J306" s="52">
        <v>61217.677100000001</v>
      </c>
      <c r="K306" s="52">
        <v>371.89800000000002</v>
      </c>
      <c r="L306" s="56">
        <v>0</v>
      </c>
      <c r="M306">
        <v>1500</v>
      </c>
      <c r="N306">
        <v>1</v>
      </c>
      <c r="O306" s="151">
        <v>27.659300000000002</v>
      </c>
      <c r="P306" s="5">
        <f t="shared" si="2"/>
        <v>7.4131470397715338E-2</v>
      </c>
      <c r="Q306" s="5">
        <f t="shared" si="3"/>
        <v>0.88547142857142869</v>
      </c>
      <c r="R306" s="5">
        <f t="shared" si="5"/>
        <v>6.5641298995165576E-2</v>
      </c>
      <c r="S306">
        <v>420</v>
      </c>
      <c r="T306" s="3">
        <f t="shared" si="4"/>
        <v>48.101999999999975</v>
      </c>
    </row>
    <row r="307" spans="2:20" ht="12" customHeight="1" x14ac:dyDescent="0.2">
      <c r="B307" t="s">
        <v>198</v>
      </c>
      <c r="D307">
        <v>8</v>
      </c>
      <c r="E307" t="s">
        <v>932</v>
      </c>
      <c r="F307">
        <v>7</v>
      </c>
      <c r="G307">
        <v>2020</v>
      </c>
      <c r="H307" s="151">
        <v>35.767800000000001</v>
      </c>
      <c r="I307" s="151">
        <v>3488.04</v>
      </c>
      <c r="J307" s="52">
        <v>29915.798500000001</v>
      </c>
      <c r="K307" s="52">
        <v>178.04900000000001</v>
      </c>
      <c r="L307" s="56">
        <v>0</v>
      </c>
      <c r="M307">
        <v>1500</v>
      </c>
      <c r="N307">
        <v>1</v>
      </c>
      <c r="O307" s="151">
        <v>15.1807</v>
      </c>
      <c r="P307" s="5">
        <f t="shared" si="2"/>
        <v>7.2246877902776341E-2</v>
      </c>
      <c r="Q307" s="5">
        <f t="shared" si="3"/>
        <v>0.70654365079365089</v>
      </c>
      <c r="R307" s="5">
        <f>K307/I307</f>
        <v>5.104557287187074E-2</v>
      </c>
      <c r="S307">
        <v>252</v>
      </c>
      <c r="T307" s="3">
        <f t="shared" si="4"/>
        <v>73.950999999999993</v>
      </c>
    </row>
    <row r="308" spans="2:20" ht="12" customHeight="1" x14ac:dyDescent="0.2">
      <c r="B308" t="s">
        <v>198</v>
      </c>
      <c r="D308">
        <v>8</v>
      </c>
      <c r="E308" t="s">
        <v>933</v>
      </c>
      <c r="F308">
        <v>8</v>
      </c>
      <c r="G308">
        <v>2020</v>
      </c>
      <c r="H308" s="151">
        <v>27.475899999999999</v>
      </c>
      <c r="I308" s="151">
        <v>4285.0200000000004</v>
      </c>
      <c r="J308" s="52">
        <v>38311.618999999999</v>
      </c>
      <c r="K308" s="52">
        <v>300.298</v>
      </c>
      <c r="L308" s="56">
        <v>0</v>
      </c>
      <c r="M308">
        <v>1500</v>
      </c>
      <c r="N308">
        <v>1</v>
      </c>
      <c r="O308" s="151">
        <v>20.088799999999999</v>
      </c>
      <c r="P308" s="5">
        <f t="shared" si="2"/>
        <v>7.8132657490513457E-2</v>
      </c>
      <c r="Q308" s="59">
        <f t="shared" si="3"/>
        <v>0.89694743130226995</v>
      </c>
      <c r="R308" s="5">
        <f>K308/I308</f>
        <v>7.0080886436936107E-2</v>
      </c>
      <c r="S308" s="147">
        <f>310*1.08</f>
        <v>334.8</v>
      </c>
      <c r="T308" s="3">
        <f t="shared" si="4"/>
        <v>34.50200000000001</v>
      </c>
    </row>
    <row r="309" spans="2:20" ht="12" customHeight="1" x14ac:dyDescent="0.2">
      <c r="B309" t="s">
        <v>199</v>
      </c>
      <c r="D309">
        <v>9</v>
      </c>
      <c r="E309" t="s">
        <v>191</v>
      </c>
      <c r="F309">
        <v>1</v>
      </c>
      <c r="G309">
        <v>2020</v>
      </c>
      <c r="H309" s="151">
        <v>26.267900000000001</v>
      </c>
      <c r="I309" s="151">
        <v>4133.63</v>
      </c>
      <c r="J309" s="52">
        <v>32069.779900000001</v>
      </c>
      <c r="K309" s="52">
        <v>257.93200000000002</v>
      </c>
      <c r="L309" s="56">
        <v>0</v>
      </c>
      <c r="M309">
        <v>1500</v>
      </c>
      <c r="N309">
        <v>1</v>
      </c>
      <c r="O309" s="151">
        <v>21.090499999999999</v>
      </c>
      <c r="P309" s="5">
        <f t="shared" si="2"/>
        <v>6.9091815184232755E-2</v>
      </c>
      <c r="Q309" s="59">
        <f t="shared" si="3"/>
        <v>0.90312324929971977</v>
      </c>
      <c r="R309" s="5">
        <f t="shared" si="5"/>
        <v>6.2398424629200006E-2</v>
      </c>
      <c r="S309" s="147">
        <f>280*1.02</f>
        <v>285.60000000000002</v>
      </c>
      <c r="T309" s="3">
        <f t="shared" si="4"/>
        <v>27.668000000000006</v>
      </c>
    </row>
    <row r="310" spans="2:20" ht="12" customHeight="1" x14ac:dyDescent="0.2">
      <c r="B310" t="s">
        <v>199</v>
      </c>
      <c r="D310">
        <v>9</v>
      </c>
      <c r="E310" t="s">
        <v>192</v>
      </c>
      <c r="F310">
        <v>2</v>
      </c>
      <c r="G310">
        <v>2020</v>
      </c>
      <c r="H310" s="151">
        <v>21.276499999999999</v>
      </c>
      <c r="I310" s="151">
        <v>5044.75</v>
      </c>
      <c r="J310" s="52">
        <v>35740.946400000001</v>
      </c>
      <c r="K310" s="52">
        <v>350.82600000000002</v>
      </c>
      <c r="L310" s="56">
        <v>0</v>
      </c>
      <c r="M310">
        <v>1500</v>
      </c>
      <c r="N310">
        <v>1</v>
      </c>
      <c r="O310" s="151">
        <v>21.122499999999999</v>
      </c>
      <c r="P310" s="5">
        <f t="shared" ref="P310:P332" si="7">S310/I310</f>
        <v>7.9290351355369437E-2</v>
      </c>
      <c r="Q310" s="5">
        <f t="shared" si="3"/>
        <v>0.87706500000000009</v>
      </c>
      <c r="R310" s="5">
        <f t="shared" si="5"/>
        <v>6.9542792011497101E-2</v>
      </c>
      <c r="S310">
        <v>400</v>
      </c>
      <c r="T310" s="3">
        <f t="shared" ref="T310:T332" si="8">S310-K310</f>
        <v>49.173999999999978</v>
      </c>
    </row>
    <row r="311" spans="2:20" ht="12" customHeight="1" x14ac:dyDescent="0.2">
      <c r="B311" t="s">
        <v>199</v>
      </c>
      <c r="D311">
        <v>9</v>
      </c>
      <c r="E311" t="s">
        <v>193</v>
      </c>
      <c r="F311">
        <v>3</v>
      </c>
      <c r="G311">
        <v>2020</v>
      </c>
      <c r="H311" s="151">
        <v>34.816899999999997</v>
      </c>
      <c r="I311" s="151">
        <v>3280</v>
      </c>
      <c r="J311" s="52">
        <v>24225</v>
      </c>
      <c r="K311" s="52">
        <v>131</v>
      </c>
      <c r="L311" s="56">
        <v>0</v>
      </c>
      <c r="M311">
        <v>1500</v>
      </c>
      <c r="N311">
        <v>1</v>
      </c>
      <c r="O311" s="151">
        <v>14.5</v>
      </c>
      <c r="P311" s="5">
        <f t="shared" si="7"/>
        <v>4.4332317073170736E-2</v>
      </c>
      <c r="Q311" s="59">
        <f t="shared" si="3"/>
        <v>0.9009009009009008</v>
      </c>
      <c r="R311" s="5">
        <f t="shared" si="5"/>
        <v>3.9939024390243903E-2</v>
      </c>
      <c r="S311" s="147">
        <f>131*1.11</f>
        <v>145.41000000000003</v>
      </c>
      <c r="T311" s="3">
        <f t="shared" si="8"/>
        <v>14.410000000000025</v>
      </c>
    </row>
    <row r="312" spans="2:20" ht="12" customHeight="1" x14ac:dyDescent="0.2">
      <c r="B312" t="s">
        <v>199</v>
      </c>
      <c r="D312">
        <v>9</v>
      </c>
      <c r="E312" t="s">
        <v>194</v>
      </c>
      <c r="F312">
        <v>4</v>
      </c>
      <c r="G312">
        <v>2020</v>
      </c>
      <c r="H312" s="151">
        <v>28.6449</v>
      </c>
      <c r="I312" s="151">
        <v>4434.1499999999996</v>
      </c>
      <c r="J312" s="52">
        <v>32410.635600000001</v>
      </c>
      <c r="K312" s="52">
        <v>286.58199999999999</v>
      </c>
      <c r="L312" s="56">
        <v>0</v>
      </c>
      <c r="M312">
        <v>1500</v>
      </c>
      <c r="N312">
        <v>1</v>
      </c>
      <c r="O312" s="151">
        <v>19.845099999999999</v>
      </c>
      <c r="P312" s="5">
        <f t="shared" si="7"/>
        <v>7.2094990020635311E-2</v>
      </c>
      <c r="Q312" s="59">
        <f t="shared" si="3"/>
        <v>0.89646521521521505</v>
      </c>
      <c r="R312" s="5">
        <f t="shared" ref="R312:R322" si="9">K312/I312</f>
        <v>6.4630650744787618E-2</v>
      </c>
      <c r="S312" s="147">
        <f>296*1.08</f>
        <v>319.68</v>
      </c>
      <c r="T312" s="3">
        <f t="shared" si="8"/>
        <v>33.098000000000013</v>
      </c>
    </row>
    <row r="313" spans="2:20" ht="12" customHeight="1" x14ac:dyDescent="0.2">
      <c r="B313" t="s">
        <v>199</v>
      </c>
      <c r="D313">
        <v>9</v>
      </c>
      <c r="E313" t="s">
        <v>195</v>
      </c>
      <c r="F313">
        <v>5</v>
      </c>
      <c r="G313">
        <v>2020</v>
      </c>
      <c r="H313" s="151">
        <v>22.818100000000001</v>
      </c>
      <c r="I313" s="151">
        <v>4637.83</v>
      </c>
      <c r="J313" s="52">
        <v>38761.560400000002</v>
      </c>
      <c r="K313" s="52">
        <v>270</v>
      </c>
      <c r="L313" s="56">
        <v>0</v>
      </c>
      <c r="M313">
        <v>1500</v>
      </c>
      <c r="N313">
        <v>1</v>
      </c>
      <c r="O313" s="151">
        <v>23</v>
      </c>
      <c r="P313" s="5">
        <f t="shared" si="7"/>
        <v>6.4038569762151692E-2</v>
      </c>
      <c r="Q313" s="59">
        <f t="shared" si="3"/>
        <v>0.90909090909090917</v>
      </c>
      <c r="R313" s="5">
        <f t="shared" si="9"/>
        <v>5.8216881601956087E-2</v>
      </c>
      <c r="S313" s="147">
        <f>270*1.1</f>
        <v>297</v>
      </c>
      <c r="T313" s="3">
        <f t="shared" si="8"/>
        <v>27</v>
      </c>
    </row>
    <row r="314" spans="2:20" ht="12" customHeight="1" x14ac:dyDescent="0.2">
      <c r="B314" t="s">
        <v>199</v>
      </c>
      <c r="D314">
        <v>9</v>
      </c>
      <c r="E314" t="s">
        <v>196</v>
      </c>
      <c r="F314">
        <v>6</v>
      </c>
      <c r="G314">
        <v>2020</v>
      </c>
      <c r="H314" s="151">
        <v>20.160900000000002</v>
      </c>
      <c r="I314" s="151">
        <v>5585.31</v>
      </c>
      <c r="J314" s="52">
        <v>57982.553099999997</v>
      </c>
      <c r="K314" s="52">
        <v>362.44099999999997</v>
      </c>
      <c r="L314" s="56">
        <v>0</v>
      </c>
      <c r="M314">
        <v>1500</v>
      </c>
      <c r="N314">
        <v>1</v>
      </c>
      <c r="O314" s="151">
        <v>24.990100000000002</v>
      </c>
      <c r="P314" s="5">
        <f t="shared" si="7"/>
        <v>7.1616436688384341E-2</v>
      </c>
      <c r="Q314" s="5">
        <f t="shared" si="3"/>
        <v>0.90610249999999992</v>
      </c>
      <c r="R314" s="5">
        <f t="shared" si="9"/>
        <v>6.4891832324436766E-2</v>
      </c>
      <c r="S314">
        <v>400</v>
      </c>
      <c r="T314" s="3">
        <f t="shared" si="8"/>
        <v>37.559000000000026</v>
      </c>
    </row>
    <row r="315" spans="2:20" ht="12" customHeight="1" x14ac:dyDescent="0.2">
      <c r="B315" t="s">
        <v>199</v>
      </c>
      <c r="D315">
        <v>9</v>
      </c>
      <c r="E315" t="s">
        <v>932</v>
      </c>
      <c r="F315">
        <v>7</v>
      </c>
      <c r="G315">
        <v>2020</v>
      </c>
      <c r="H315" s="151">
        <v>39.034700000000001</v>
      </c>
      <c r="I315" s="151">
        <v>3523.16</v>
      </c>
      <c r="J315" s="52">
        <v>28002.231800000001</v>
      </c>
      <c r="K315" s="52">
        <v>183.935</v>
      </c>
      <c r="L315" s="56">
        <v>0</v>
      </c>
      <c r="M315">
        <v>1500</v>
      </c>
      <c r="N315">
        <v>1</v>
      </c>
      <c r="O315" s="151">
        <v>15.614000000000001</v>
      </c>
      <c r="P315" s="5">
        <f t="shared" si="7"/>
        <v>7.3797386437175719E-2</v>
      </c>
      <c r="Q315" s="5">
        <f t="shared" si="3"/>
        <v>0.70744230769230765</v>
      </c>
      <c r="R315" s="5">
        <f>K315/I315</f>
        <v>5.2207393362776598E-2</v>
      </c>
      <c r="S315">
        <v>260</v>
      </c>
      <c r="T315" s="3">
        <f t="shared" si="8"/>
        <v>76.064999999999998</v>
      </c>
    </row>
    <row r="316" spans="2:20" ht="12" customHeight="1" x14ac:dyDescent="0.2">
      <c r="B316" t="s">
        <v>199</v>
      </c>
      <c r="D316">
        <v>9</v>
      </c>
      <c r="E316" t="s">
        <v>933</v>
      </c>
      <c r="F316">
        <v>8</v>
      </c>
      <c r="G316">
        <v>2020</v>
      </c>
      <c r="H316" s="151">
        <v>29.813199999999998</v>
      </c>
      <c r="I316" s="151">
        <v>4245.0200000000004</v>
      </c>
      <c r="J316" s="52">
        <v>38563.201500000003</v>
      </c>
      <c r="K316" s="52">
        <v>275.26299999999998</v>
      </c>
      <c r="L316" s="56">
        <v>0</v>
      </c>
      <c r="M316">
        <v>1500</v>
      </c>
      <c r="N316">
        <v>1</v>
      </c>
      <c r="O316" s="151">
        <v>18.841000000000001</v>
      </c>
      <c r="P316" s="5">
        <f t="shared" si="7"/>
        <v>7.0883058265920992E-2</v>
      </c>
      <c r="Q316" s="59">
        <f t="shared" si="3"/>
        <v>0.91479893652376199</v>
      </c>
      <c r="R316" s="5">
        <f>K316/I316</f>
        <v>6.4843746319216383E-2</v>
      </c>
      <c r="S316" s="147">
        <f>295*1.02</f>
        <v>300.89999999999998</v>
      </c>
      <c r="T316" s="3">
        <f t="shared" si="8"/>
        <v>25.637</v>
      </c>
    </row>
    <row r="317" spans="2:20" ht="12" customHeight="1" x14ac:dyDescent="0.2">
      <c r="B317" t="s">
        <v>200</v>
      </c>
      <c r="D317">
        <v>10</v>
      </c>
      <c r="E317" t="s">
        <v>191</v>
      </c>
      <c r="F317">
        <v>1</v>
      </c>
      <c r="G317">
        <v>2020</v>
      </c>
      <c r="H317" s="151">
        <v>26.267900000000001</v>
      </c>
      <c r="I317" s="151">
        <v>4069</v>
      </c>
      <c r="J317" s="150">
        <v>32116.231899999999</v>
      </c>
      <c r="K317" s="52">
        <v>650</v>
      </c>
      <c r="L317" s="56">
        <v>0</v>
      </c>
      <c r="M317">
        <v>1500</v>
      </c>
      <c r="N317">
        <v>1</v>
      </c>
      <c r="O317" s="148">
        <f>O309</f>
        <v>21.090499999999999</v>
      </c>
      <c r="P317" s="5">
        <f t="shared" si="7"/>
        <v>0.17788154337675105</v>
      </c>
      <c r="Q317" s="59">
        <f t="shared" si="3"/>
        <v>0.89803813208068517</v>
      </c>
      <c r="R317" s="5">
        <f t="shared" si="9"/>
        <v>0.15974440894568689</v>
      </c>
      <c r="S317" s="147">
        <f>308*2.35</f>
        <v>723.80000000000007</v>
      </c>
      <c r="T317" s="3">
        <f t="shared" si="8"/>
        <v>73.800000000000068</v>
      </c>
    </row>
    <row r="318" spans="2:20" ht="12" customHeight="1" x14ac:dyDescent="0.2">
      <c r="B318" t="s">
        <v>200</v>
      </c>
      <c r="D318">
        <v>10</v>
      </c>
      <c r="E318" t="s">
        <v>192</v>
      </c>
      <c r="F318">
        <v>2</v>
      </c>
      <c r="G318">
        <v>2020</v>
      </c>
      <c r="H318" s="151">
        <v>15.8626</v>
      </c>
      <c r="I318" s="151">
        <v>5044.75</v>
      </c>
      <c r="J318" s="52">
        <v>55085</v>
      </c>
      <c r="K318" s="52">
        <v>208</v>
      </c>
      <c r="L318" s="56">
        <v>0</v>
      </c>
      <c r="M318">
        <v>1500</v>
      </c>
      <c r="N318">
        <v>1</v>
      </c>
      <c r="O318" s="151">
        <v>26</v>
      </c>
      <c r="P318" s="5">
        <f t="shared" si="7"/>
        <v>0.12884682095247535</v>
      </c>
      <c r="Q318" s="5">
        <f t="shared" si="3"/>
        <v>0.32</v>
      </c>
      <c r="R318" s="5">
        <f t="shared" si="9"/>
        <v>4.1230982704792113E-2</v>
      </c>
      <c r="S318">
        <v>650</v>
      </c>
      <c r="T318" s="3">
        <f t="shared" si="8"/>
        <v>442</v>
      </c>
    </row>
    <row r="319" spans="2:20" ht="12" customHeight="1" x14ac:dyDescent="0.2">
      <c r="B319" t="s">
        <v>200</v>
      </c>
      <c r="D319">
        <v>10</v>
      </c>
      <c r="E319" t="s">
        <v>193</v>
      </c>
      <c r="F319">
        <v>3</v>
      </c>
      <c r="G319">
        <v>2020</v>
      </c>
      <c r="H319" s="151">
        <v>34.816899999999997</v>
      </c>
      <c r="I319" s="151">
        <v>3280</v>
      </c>
      <c r="J319" s="150">
        <v>24225</v>
      </c>
      <c r="K319" s="52">
        <v>131</v>
      </c>
      <c r="L319" s="56">
        <v>0</v>
      </c>
      <c r="M319">
        <v>1500</v>
      </c>
      <c r="N319">
        <v>1</v>
      </c>
      <c r="O319" s="151">
        <v>0</v>
      </c>
      <c r="P319" s="5">
        <f t="shared" si="7"/>
        <v>4.3892987804878048E-2</v>
      </c>
      <c r="Q319" s="59">
        <f t="shared" si="3"/>
        <v>0.90991810737033674</v>
      </c>
      <c r="R319" s="5">
        <f t="shared" si="9"/>
        <v>3.9939024390243903E-2</v>
      </c>
      <c r="S319" s="147">
        <f>131*1.099</f>
        <v>143.96899999999999</v>
      </c>
      <c r="T319" s="3">
        <f t="shared" si="8"/>
        <v>12.968999999999994</v>
      </c>
    </row>
    <row r="320" spans="2:20" ht="12" customHeight="1" x14ac:dyDescent="0.2">
      <c r="B320" t="s">
        <v>200</v>
      </c>
      <c r="D320">
        <v>10</v>
      </c>
      <c r="E320" t="s">
        <v>194</v>
      </c>
      <c r="F320">
        <v>4</v>
      </c>
      <c r="G320">
        <v>2020</v>
      </c>
      <c r="H320" s="151">
        <v>29.623200000000001</v>
      </c>
      <c r="I320" s="151">
        <v>4299.16</v>
      </c>
      <c r="J320" s="52">
        <v>28930.8861</v>
      </c>
      <c r="K320" s="52">
        <v>286.58199999999999</v>
      </c>
      <c r="L320" s="56">
        <v>0</v>
      </c>
      <c r="M320">
        <v>1500</v>
      </c>
      <c r="N320">
        <v>1</v>
      </c>
      <c r="O320" s="151">
        <v>18.5</v>
      </c>
      <c r="P320" s="5">
        <f t="shared" si="7"/>
        <v>7.2572316452516314E-2</v>
      </c>
      <c r="Q320" s="59">
        <f t="shared" si="3"/>
        <v>0.91853205128205129</v>
      </c>
      <c r="R320" s="5">
        <f t="shared" si="9"/>
        <v>6.6659998697419967E-2</v>
      </c>
      <c r="S320" s="147">
        <f>208*1.5</f>
        <v>312</v>
      </c>
      <c r="T320" s="3">
        <f t="shared" si="8"/>
        <v>25.418000000000006</v>
      </c>
    </row>
    <row r="321" spans="2:20" ht="12" customHeight="1" x14ac:dyDescent="0.2">
      <c r="B321" t="s">
        <v>200</v>
      </c>
      <c r="D321">
        <v>10</v>
      </c>
      <c r="E321" t="s">
        <v>195</v>
      </c>
      <c r="F321">
        <v>5</v>
      </c>
      <c r="G321">
        <v>2020</v>
      </c>
      <c r="H321" s="151">
        <v>22.818100000000001</v>
      </c>
      <c r="I321" s="151">
        <v>4637.83</v>
      </c>
      <c r="J321" s="150">
        <v>38761.560400000002</v>
      </c>
      <c r="K321" s="52">
        <v>270</v>
      </c>
      <c r="L321" s="56">
        <v>0</v>
      </c>
      <c r="M321">
        <v>1500</v>
      </c>
      <c r="N321">
        <v>1</v>
      </c>
      <c r="O321" s="148">
        <f>O313</f>
        <v>23</v>
      </c>
      <c r="P321" s="5">
        <f t="shared" si="7"/>
        <v>6.3980352880549748E-2</v>
      </c>
      <c r="Q321" s="59">
        <f t="shared" si="3"/>
        <v>0.90991810737033652</v>
      </c>
      <c r="R321" s="5">
        <f t="shared" si="9"/>
        <v>5.8216881601956087E-2</v>
      </c>
      <c r="S321" s="147">
        <f>270*1.099</f>
        <v>296.73</v>
      </c>
      <c r="T321" s="3">
        <f t="shared" si="8"/>
        <v>26.730000000000018</v>
      </c>
    </row>
    <row r="322" spans="2:20" ht="12" customHeight="1" x14ac:dyDescent="0.2">
      <c r="B322" t="s">
        <v>200</v>
      </c>
      <c r="D322">
        <v>10</v>
      </c>
      <c r="E322" t="s">
        <v>196</v>
      </c>
      <c r="F322">
        <v>6</v>
      </c>
      <c r="G322">
        <v>2020</v>
      </c>
      <c r="H322" s="151">
        <v>17.982800000000001</v>
      </c>
      <c r="I322" s="151">
        <v>5730.1</v>
      </c>
      <c r="J322" s="52">
        <v>143939.62719999999</v>
      </c>
      <c r="K322" s="52">
        <v>515.09199999999998</v>
      </c>
      <c r="L322" s="56">
        <v>0</v>
      </c>
      <c r="M322">
        <v>1500</v>
      </c>
      <c r="N322">
        <v>1</v>
      </c>
      <c r="O322" s="151">
        <v>23.138000000000002</v>
      </c>
      <c r="P322" s="5">
        <f t="shared" si="7"/>
        <v>0.10069632292630146</v>
      </c>
      <c r="Q322" s="5">
        <f t="shared" si="3"/>
        <v>0.89270710571923739</v>
      </c>
      <c r="R322" s="5">
        <f t="shared" si="9"/>
        <v>8.9892322996108262E-2</v>
      </c>
      <c r="S322">
        <v>577</v>
      </c>
      <c r="T322" s="3">
        <f t="shared" si="8"/>
        <v>61.908000000000015</v>
      </c>
    </row>
    <row r="323" spans="2:20" ht="12" customHeight="1" x14ac:dyDescent="0.2">
      <c r="B323" t="s">
        <v>200</v>
      </c>
      <c r="D323">
        <v>10</v>
      </c>
      <c r="E323" t="s">
        <v>932</v>
      </c>
      <c r="F323">
        <v>7</v>
      </c>
      <c r="G323">
        <v>2020</v>
      </c>
      <c r="H323" s="151">
        <v>30.638999999999999</v>
      </c>
      <c r="I323" s="151">
        <v>3802.74</v>
      </c>
      <c r="J323" s="52">
        <v>37232.6662</v>
      </c>
      <c r="K323" s="52">
        <v>237.874</v>
      </c>
      <c r="L323" s="56">
        <v>0</v>
      </c>
      <c r="M323">
        <v>1500</v>
      </c>
      <c r="N323">
        <v>1</v>
      </c>
      <c r="O323" s="151">
        <v>15.504099999999999</v>
      </c>
      <c r="P323" s="5">
        <f t="shared" si="7"/>
        <v>7.7838611106728309E-2</v>
      </c>
      <c r="Q323" s="5">
        <f>R323/P323</f>
        <v>0.80362837837837831</v>
      </c>
      <c r="R323" s="5">
        <f>K323/I323</f>
        <v>6.25533168189253E-2</v>
      </c>
      <c r="S323">
        <v>296</v>
      </c>
      <c r="T323" s="3">
        <f t="shared" si="8"/>
        <v>58.126000000000005</v>
      </c>
    </row>
    <row r="324" spans="2:20" ht="12" customHeight="1" x14ac:dyDescent="0.2">
      <c r="B324" t="s">
        <v>200</v>
      </c>
      <c r="D324">
        <v>10</v>
      </c>
      <c r="E324" t="s">
        <v>933</v>
      </c>
      <c r="F324">
        <v>8</v>
      </c>
      <c r="G324">
        <v>2020</v>
      </c>
      <c r="H324" s="151">
        <v>29.024699999999999</v>
      </c>
      <c r="I324" s="151">
        <v>4374.72</v>
      </c>
      <c r="J324" s="52">
        <v>54258.324099999998</v>
      </c>
      <c r="K324" s="52">
        <v>292.233</v>
      </c>
      <c r="L324" s="56">
        <v>0</v>
      </c>
      <c r="M324">
        <v>1500</v>
      </c>
      <c r="N324">
        <v>1</v>
      </c>
      <c r="O324" s="151">
        <v>19.964700000000001</v>
      </c>
      <c r="P324" s="5">
        <f t="shared" si="7"/>
        <v>0.14103759783483286</v>
      </c>
      <c r="Q324" s="5">
        <f>R324/P324</f>
        <v>0.47363533225283627</v>
      </c>
      <c r="R324" s="5">
        <f>K324/I324</f>
        <v>6.680038951064296E-2</v>
      </c>
      <c r="S324">
        <v>617</v>
      </c>
      <c r="T324" s="3">
        <f t="shared" si="8"/>
        <v>324.767</v>
      </c>
    </row>
    <row r="325" spans="2:20" ht="12" customHeight="1" x14ac:dyDescent="0.2">
      <c r="B325" s="49" t="s">
        <v>833</v>
      </c>
      <c r="C325" s="49"/>
      <c r="D325" s="49">
        <v>11</v>
      </c>
      <c r="E325" s="49" t="s">
        <v>191</v>
      </c>
      <c r="F325" s="49">
        <v>1</v>
      </c>
      <c r="G325">
        <v>2020</v>
      </c>
      <c r="H325" s="151">
        <v>26.621099999999998</v>
      </c>
      <c r="I325" s="151">
        <v>4298.3</v>
      </c>
      <c r="J325" s="150">
        <v>32116.231899999999</v>
      </c>
      <c r="K325" s="52">
        <v>280.47399999999999</v>
      </c>
      <c r="L325" s="57">
        <v>0</v>
      </c>
      <c r="M325">
        <v>1500</v>
      </c>
      <c r="N325">
        <v>1</v>
      </c>
      <c r="O325" s="154">
        <f>O285</f>
        <v>1</v>
      </c>
      <c r="P325" s="5">
        <f t="shared" si="7"/>
        <v>7.1656236186399269E-2</v>
      </c>
      <c r="Q325" s="51">
        <v>0.73174107645059716</v>
      </c>
      <c r="R325" s="51">
        <v>5.8539286116047778E-2</v>
      </c>
      <c r="S325" s="49">
        <v>308</v>
      </c>
      <c r="T325" s="3">
        <f t="shared" si="8"/>
        <v>27.52600000000001</v>
      </c>
    </row>
    <row r="326" spans="2:20" ht="12" customHeight="1" x14ac:dyDescent="0.2">
      <c r="B326" s="49" t="s">
        <v>833</v>
      </c>
      <c r="C326" s="49"/>
      <c r="D326" s="49">
        <v>11</v>
      </c>
      <c r="E326" s="49" t="s">
        <v>192</v>
      </c>
      <c r="F326" s="49">
        <v>2</v>
      </c>
      <c r="G326">
        <v>2020</v>
      </c>
      <c r="H326" s="151">
        <v>24.292200000000001</v>
      </c>
      <c r="I326" s="151">
        <v>5237.5600000000004</v>
      </c>
      <c r="J326" s="150">
        <f t="shared" ref="J326:J332" si="10">J286</f>
        <v>39863.120499999997</v>
      </c>
      <c r="K326" s="52">
        <v>349.72699999999998</v>
      </c>
      <c r="L326" s="57">
        <v>0</v>
      </c>
      <c r="M326">
        <v>1500</v>
      </c>
      <c r="N326">
        <v>1</v>
      </c>
      <c r="O326" s="152">
        <f t="shared" ref="O326:O332" si="11">O286</f>
        <v>22.758800000000001</v>
      </c>
      <c r="P326" s="5">
        <f t="shared" si="7"/>
        <v>7.5416797134543564E-2</v>
      </c>
      <c r="Q326" s="51">
        <v>0.79824812155519398</v>
      </c>
      <c r="R326" s="51">
        <v>6.0037525953155306E-2</v>
      </c>
      <c r="S326" s="49">
        <v>395</v>
      </c>
      <c r="T326" s="3">
        <f t="shared" si="8"/>
        <v>45.273000000000025</v>
      </c>
    </row>
    <row r="327" spans="2:20" ht="12" customHeight="1" x14ac:dyDescent="0.2">
      <c r="B327" s="49" t="s">
        <v>833</v>
      </c>
      <c r="C327" s="49"/>
      <c r="D327" s="49">
        <v>11</v>
      </c>
      <c r="E327" s="49" t="s">
        <v>193</v>
      </c>
      <c r="F327" s="49">
        <v>3</v>
      </c>
      <c r="G327">
        <v>2020</v>
      </c>
      <c r="H327" s="151">
        <v>31.458600000000001</v>
      </c>
      <c r="I327" s="151">
        <v>3691.32</v>
      </c>
      <c r="J327" s="150">
        <f t="shared" si="10"/>
        <v>24225</v>
      </c>
      <c r="K327" s="52">
        <v>180</v>
      </c>
      <c r="L327" s="57">
        <v>0</v>
      </c>
      <c r="M327">
        <v>1500</v>
      </c>
      <c r="N327">
        <v>1</v>
      </c>
      <c r="O327" s="152">
        <f t="shared" si="11"/>
        <v>15.8</v>
      </c>
      <c r="P327" s="5">
        <f t="shared" si="7"/>
        <v>3.5488659883185419E-2</v>
      </c>
      <c r="Q327" s="51">
        <v>0.73183019233925994</v>
      </c>
      <c r="R327" s="51">
        <v>4.3909811540355594E-2</v>
      </c>
      <c r="S327" s="49">
        <v>131</v>
      </c>
      <c r="T327" s="3">
        <f t="shared" si="8"/>
        <v>-49</v>
      </c>
    </row>
    <row r="328" spans="2:20" ht="12" customHeight="1" x14ac:dyDescent="0.2">
      <c r="B328" s="49" t="s">
        <v>833</v>
      </c>
      <c r="C328" s="49"/>
      <c r="D328" s="49">
        <v>11</v>
      </c>
      <c r="E328" s="49" t="s">
        <v>194</v>
      </c>
      <c r="F328" s="49">
        <v>4</v>
      </c>
      <c r="G328">
        <v>2020</v>
      </c>
      <c r="H328" s="151">
        <v>29.440899999999999</v>
      </c>
      <c r="I328" s="151">
        <v>4406</v>
      </c>
      <c r="J328" s="150">
        <f t="shared" si="10"/>
        <v>33046.680800000002</v>
      </c>
      <c r="K328" s="52">
        <v>282.363</v>
      </c>
      <c r="L328" s="57">
        <v>0</v>
      </c>
      <c r="M328">
        <v>1500</v>
      </c>
      <c r="N328">
        <v>1</v>
      </c>
      <c r="O328" s="152">
        <f t="shared" si="11"/>
        <v>19.0304</v>
      </c>
      <c r="P328" s="5">
        <f t="shared" si="7"/>
        <v>6.5138447571493424E-2</v>
      </c>
      <c r="Q328" s="51">
        <v>0.69674900911694893</v>
      </c>
      <c r="R328" s="51">
        <v>4.8772430638186433E-2</v>
      </c>
      <c r="S328" s="49">
        <v>287</v>
      </c>
      <c r="T328" s="3">
        <f t="shared" si="8"/>
        <v>4.6370000000000005</v>
      </c>
    </row>
    <row r="329" spans="2:20" ht="12" customHeight="1" x14ac:dyDescent="0.2">
      <c r="B329" s="49" t="s">
        <v>833</v>
      </c>
      <c r="C329" s="49"/>
      <c r="D329" s="49">
        <v>11</v>
      </c>
      <c r="E329" s="49" t="s">
        <v>195</v>
      </c>
      <c r="F329" s="49">
        <v>5</v>
      </c>
      <c r="G329">
        <v>2020</v>
      </c>
      <c r="H329" s="151">
        <v>28.512499999999999</v>
      </c>
      <c r="I329" s="151">
        <v>4229.67</v>
      </c>
      <c r="J329" s="150">
        <f t="shared" si="10"/>
        <v>34815.997300000003</v>
      </c>
      <c r="K329" s="52">
        <v>277.03100000000001</v>
      </c>
      <c r="L329" s="57">
        <v>0</v>
      </c>
      <c r="M329">
        <v>1500</v>
      </c>
      <c r="N329">
        <v>1</v>
      </c>
      <c r="O329" s="152">
        <f t="shared" si="11"/>
        <v>17.5</v>
      </c>
      <c r="P329" s="5">
        <f t="shared" si="7"/>
        <v>6.7381143209753955E-2</v>
      </c>
      <c r="Q329" s="51">
        <v>0.63668622231165151</v>
      </c>
      <c r="R329" s="51">
        <v>3.8201173338699088E-2</v>
      </c>
      <c r="S329" s="49">
        <v>285</v>
      </c>
      <c r="T329" s="3">
        <f t="shared" si="8"/>
        <v>7.9689999999999941</v>
      </c>
    </row>
    <row r="330" spans="2:20" ht="12" customHeight="1" x14ac:dyDescent="0.2">
      <c r="B330" s="49" t="s">
        <v>833</v>
      </c>
      <c r="C330" s="49"/>
      <c r="D330" s="49">
        <v>11</v>
      </c>
      <c r="E330" s="49" t="s">
        <v>196</v>
      </c>
      <c r="F330" s="49">
        <v>6</v>
      </c>
      <c r="G330">
        <v>2020</v>
      </c>
      <c r="H330" s="151">
        <v>21.5061</v>
      </c>
      <c r="I330" s="151">
        <v>5665.61</v>
      </c>
      <c r="J330" s="150">
        <f t="shared" si="10"/>
        <v>60875.656600000002</v>
      </c>
      <c r="K330" s="52">
        <v>371.89800000000002</v>
      </c>
      <c r="L330" s="57">
        <v>0</v>
      </c>
      <c r="M330">
        <v>1500</v>
      </c>
      <c r="N330">
        <v>1</v>
      </c>
      <c r="O330" s="152">
        <f t="shared" si="11"/>
        <v>27.659300000000002</v>
      </c>
      <c r="P330" s="5">
        <f t="shared" si="7"/>
        <v>6.6188812855102988E-2</v>
      </c>
      <c r="Q330" s="51">
        <v>0.73877253206892401</v>
      </c>
      <c r="R330" s="51">
        <v>5.74467854711804E-2</v>
      </c>
      <c r="S330" s="49">
        <v>375</v>
      </c>
      <c r="T330" s="3">
        <f t="shared" si="8"/>
        <v>3.1019999999999754</v>
      </c>
    </row>
    <row r="331" spans="2:20" ht="12" customHeight="1" x14ac:dyDescent="0.2">
      <c r="B331" s="49" t="s">
        <v>833</v>
      </c>
      <c r="C331" s="49"/>
      <c r="D331" s="49">
        <v>11</v>
      </c>
      <c r="E331" t="s">
        <v>932</v>
      </c>
      <c r="F331">
        <v>7</v>
      </c>
      <c r="G331">
        <v>2020</v>
      </c>
      <c r="H331" s="151">
        <v>35.767800000000001</v>
      </c>
      <c r="I331" s="151">
        <v>3488.04</v>
      </c>
      <c r="J331" s="150">
        <f t="shared" si="10"/>
        <v>27461.1073</v>
      </c>
      <c r="K331" s="52">
        <v>178.04900000000001</v>
      </c>
      <c r="L331" s="57">
        <v>0</v>
      </c>
      <c r="M331">
        <v>1500</v>
      </c>
      <c r="N331">
        <v>1</v>
      </c>
      <c r="O331" s="152">
        <f t="shared" si="11"/>
        <v>14.342700000000001</v>
      </c>
      <c r="P331" s="5">
        <f t="shared" si="7"/>
        <v>7.769406314147774E-2</v>
      </c>
      <c r="Q331" s="5">
        <f>R331/P331</f>
        <v>0.65700738007380077</v>
      </c>
      <c r="R331" s="5">
        <f>K331/I331</f>
        <v>5.104557287187074E-2</v>
      </c>
      <c r="S331" s="49">
        <v>271</v>
      </c>
      <c r="T331" s="3">
        <f t="shared" si="8"/>
        <v>92.950999999999993</v>
      </c>
    </row>
    <row r="332" spans="2:20" ht="12" customHeight="1" x14ac:dyDescent="0.2">
      <c r="B332" s="49" t="s">
        <v>833</v>
      </c>
      <c r="C332" s="49"/>
      <c r="D332" s="49">
        <v>11</v>
      </c>
      <c r="E332" t="s">
        <v>933</v>
      </c>
      <c r="F332">
        <v>8</v>
      </c>
      <c r="G332">
        <v>2020</v>
      </c>
      <c r="H332" s="151">
        <v>27.475899999999999</v>
      </c>
      <c r="I332" s="151">
        <v>4285.0200000000004</v>
      </c>
      <c r="J332" s="150">
        <f t="shared" si="10"/>
        <v>35541.992700000003</v>
      </c>
      <c r="K332" s="52">
        <v>300.298</v>
      </c>
      <c r="L332" s="57">
        <v>0</v>
      </c>
      <c r="M332">
        <v>1500</v>
      </c>
      <c r="N332">
        <v>1</v>
      </c>
      <c r="O332" s="149">
        <f t="shared" si="11"/>
        <v>23.561800000000002</v>
      </c>
      <c r="P332" s="5">
        <f t="shared" si="7"/>
        <v>0.16499339559675333</v>
      </c>
      <c r="Q332" s="5">
        <f>R332/P332</f>
        <v>0.42474964639321072</v>
      </c>
      <c r="R332" s="5">
        <f>K332/I332</f>
        <v>7.0080886436936107E-2</v>
      </c>
      <c r="S332" s="49">
        <v>707</v>
      </c>
      <c r="T332" s="3">
        <f t="shared" si="8"/>
        <v>406.702</v>
      </c>
    </row>
    <row r="334" spans="2:20" ht="12" customHeight="1" x14ac:dyDescent="0.2">
      <c r="Q334">
        <f>2019-1989</f>
        <v>30</v>
      </c>
    </row>
    <row r="336" spans="2:20" ht="12" customHeight="1" x14ac:dyDescent="0.2">
      <c r="B336" t="s">
        <v>201</v>
      </c>
    </row>
    <row r="338" spans="2:26" ht="12" customHeight="1" x14ac:dyDescent="0.2">
      <c r="C338" t="s">
        <v>202</v>
      </c>
    </row>
    <row r="339" spans="2:26" ht="12" customHeight="1" x14ac:dyDescent="0.2">
      <c r="C339" t="s">
        <v>203</v>
      </c>
    </row>
    <row r="340" spans="2:26" ht="12" customHeight="1" x14ac:dyDescent="0.2">
      <c r="C340" t="s">
        <v>204</v>
      </c>
    </row>
    <row r="342" spans="2:26" ht="12" customHeight="1" x14ac:dyDescent="0.2">
      <c r="J342" t="s">
        <v>205</v>
      </c>
      <c r="L342" t="s">
        <v>206</v>
      </c>
      <c r="N342" t="s">
        <v>207</v>
      </c>
      <c r="P342" t="s">
        <v>208</v>
      </c>
      <c r="R342" t="s">
        <v>209</v>
      </c>
      <c r="T342" t="s">
        <v>210</v>
      </c>
      <c r="V342" t="s">
        <v>934</v>
      </c>
      <c r="X342" t="s">
        <v>935</v>
      </c>
    </row>
    <row r="343" spans="2:26" ht="12" customHeight="1" x14ac:dyDescent="0.2">
      <c r="J343" t="s">
        <v>181</v>
      </c>
      <c r="L343" t="s">
        <v>182</v>
      </c>
      <c r="N343" t="s">
        <v>183</v>
      </c>
      <c r="P343" t="s">
        <v>184</v>
      </c>
      <c r="R343" t="s">
        <v>185</v>
      </c>
      <c r="T343" t="s">
        <v>186</v>
      </c>
      <c r="V343" t="s">
        <v>186</v>
      </c>
      <c r="X343" t="s">
        <v>186</v>
      </c>
    </row>
    <row r="344" spans="2:26" ht="12" customHeight="1" x14ac:dyDescent="0.2">
      <c r="J344" t="s">
        <v>211</v>
      </c>
      <c r="L344" t="s">
        <v>212</v>
      </c>
      <c r="N344" t="s">
        <v>213</v>
      </c>
      <c r="P344" t="s">
        <v>214</v>
      </c>
      <c r="R344" t="s">
        <v>215</v>
      </c>
      <c r="T344" t="s">
        <v>216</v>
      </c>
      <c r="V344" t="s">
        <v>1106</v>
      </c>
      <c r="X344" t="s">
        <v>1107</v>
      </c>
    </row>
    <row r="345" spans="2:26" ht="12" customHeight="1" x14ac:dyDescent="0.2">
      <c r="J345" s="155" t="s">
        <v>217</v>
      </c>
      <c r="K345" t="s">
        <v>218</v>
      </c>
      <c r="L345" s="155" t="s">
        <v>217</v>
      </c>
      <c r="M345" t="s">
        <v>218</v>
      </c>
      <c r="N345" s="155" t="s">
        <v>217</v>
      </c>
      <c r="O345" t="s">
        <v>218</v>
      </c>
      <c r="P345" s="155" t="s">
        <v>217</v>
      </c>
      <c r="Q345" t="s">
        <v>218</v>
      </c>
      <c r="R345" s="155" t="s">
        <v>217</v>
      </c>
      <c r="S345" t="s">
        <v>218</v>
      </c>
      <c r="T345" s="155" t="s">
        <v>217</v>
      </c>
      <c r="U345" t="s">
        <v>218</v>
      </c>
      <c r="V345" s="155" t="s">
        <v>217</v>
      </c>
      <c r="W345" t="s">
        <v>218</v>
      </c>
      <c r="X345" s="155" t="s">
        <v>217</v>
      </c>
      <c r="Y345" t="s">
        <v>218</v>
      </c>
    </row>
    <row r="346" spans="2:26" ht="12" customHeight="1" x14ac:dyDescent="0.2">
      <c r="J346">
        <v>1</v>
      </c>
      <c r="K346">
        <v>2</v>
      </c>
      <c r="L346">
        <v>3</v>
      </c>
      <c r="M346">
        <v>4</v>
      </c>
      <c r="N346">
        <v>5</v>
      </c>
      <c r="O346">
        <v>6</v>
      </c>
      <c r="P346">
        <v>7</v>
      </c>
      <c r="Q346">
        <v>8</v>
      </c>
      <c r="R346">
        <v>9</v>
      </c>
      <c r="S346">
        <v>10</v>
      </c>
      <c r="T346">
        <v>11</v>
      </c>
      <c r="U346">
        <v>12</v>
      </c>
      <c r="V346">
        <v>13</v>
      </c>
      <c r="W346">
        <v>14</v>
      </c>
      <c r="X346">
        <v>15</v>
      </c>
      <c r="Y346">
        <v>16</v>
      </c>
    </row>
    <row r="347" spans="2:26" ht="12" customHeight="1" x14ac:dyDescent="0.2">
      <c r="H347" t="s">
        <v>219</v>
      </c>
      <c r="I347" t="s">
        <v>220</v>
      </c>
      <c r="J347" t="s">
        <v>221</v>
      </c>
    </row>
    <row r="348" spans="2:26" ht="12" customHeight="1" x14ac:dyDescent="0.2">
      <c r="B348" t="s">
        <v>180</v>
      </c>
      <c r="D348" t="s">
        <v>1019</v>
      </c>
      <c r="H348">
        <v>1</v>
      </c>
      <c r="I348">
        <v>1</v>
      </c>
      <c r="J348" s="5">
        <v>0</v>
      </c>
      <c r="K348" s="5">
        <f>100-J349-J350-J351-J352</f>
        <v>100</v>
      </c>
      <c r="L348" s="5">
        <v>50.203357627395384</v>
      </c>
      <c r="M348" s="5">
        <f>100-L349-L350-L351-L352</f>
        <v>77.683355846160694</v>
      </c>
      <c r="N348" s="5">
        <v>0</v>
      </c>
      <c r="O348" s="5">
        <f>100-N349-N350-N351-N352</f>
        <v>57.576143749203517</v>
      </c>
      <c r="P348" s="5">
        <v>7.2138623499056598</v>
      </c>
      <c r="Q348" s="5">
        <f>100-P349-P350-P351-P352</f>
        <v>42.666017730189104</v>
      </c>
      <c r="R348" s="5">
        <v>62.65869760537521</v>
      </c>
      <c r="S348" s="5">
        <f>100-R349-R350-R351-R352</f>
        <v>88.341341458650732</v>
      </c>
      <c r="T348" s="5">
        <v>0</v>
      </c>
      <c r="U348" s="5">
        <f>100-T349-T350-T351-T352</f>
        <v>0.27532782677680245</v>
      </c>
      <c r="V348" s="5">
        <v>40.977034271888698</v>
      </c>
      <c r="W348" s="5">
        <f>100-V349-V350-V351-V352</f>
        <v>83.845725707565052</v>
      </c>
      <c r="X348" s="5">
        <v>0</v>
      </c>
      <c r="Y348" s="5">
        <f>100-X349-X350-X351-X352</f>
        <v>45.339274642465369</v>
      </c>
      <c r="Z348" s="5"/>
    </row>
    <row r="349" spans="2:26" ht="12" customHeight="1" x14ac:dyDescent="0.2">
      <c r="B349" t="s">
        <v>180</v>
      </c>
      <c r="D349" t="s">
        <v>1020</v>
      </c>
      <c r="H349">
        <v>1</v>
      </c>
      <c r="I349">
        <v>2</v>
      </c>
      <c r="J349" s="5">
        <v>0</v>
      </c>
      <c r="K349" s="5">
        <f>100-J350-J351-J352</f>
        <v>100</v>
      </c>
      <c r="L349" s="5">
        <v>0</v>
      </c>
      <c r="M349" s="5">
        <f>100-L350-L351-L352</f>
        <v>77.683355846160694</v>
      </c>
      <c r="N349" s="5">
        <v>42.423856250796483</v>
      </c>
      <c r="O349" s="5">
        <f>100-N350-N351-N352</f>
        <v>100</v>
      </c>
      <c r="P349" s="5">
        <v>3.6407114299493073</v>
      </c>
      <c r="Q349" s="5">
        <f>100-P350-P351-P352</f>
        <v>46.30672916013841</v>
      </c>
      <c r="R349" s="5">
        <v>0</v>
      </c>
      <c r="S349" s="5">
        <f>100-R350-R351-R352</f>
        <v>88.341341458650732</v>
      </c>
      <c r="T349" s="5">
        <v>0</v>
      </c>
      <c r="U349" s="5">
        <f>100-T350-T351-T352</f>
        <v>0.27532782677680245</v>
      </c>
      <c r="V349" s="5">
        <v>0</v>
      </c>
      <c r="W349" s="5">
        <f>100-V350-V351-V352</f>
        <v>83.845725707565052</v>
      </c>
      <c r="X349" s="5">
        <v>0</v>
      </c>
      <c r="Y349" s="5">
        <f>100-X350-X351-X352</f>
        <v>45.339274642465369</v>
      </c>
      <c r="Z349" s="5"/>
    </row>
    <row r="350" spans="2:26" ht="12" customHeight="1" x14ac:dyDescent="0.2">
      <c r="B350" t="s">
        <v>180</v>
      </c>
      <c r="D350" t="s">
        <v>1021</v>
      </c>
      <c r="H350">
        <v>1</v>
      </c>
      <c r="I350">
        <v>3</v>
      </c>
      <c r="J350" s="5">
        <v>0</v>
      </c>
      <c r="K350" s="5">
        <f>100-J351-J352</f>
        <v>100</v>
      </c>
      <c r="L350" s="5">
        <v>22.316644153839302</v>
      </c>
      <c r="M350" s="5">
        <f>100-L351-L352</f>
        <v>100</v>
      </c>
      <c r="N350" s="5">
        <v>0</v>
      </c>
      <c r="O350" s="5">
        <f>100-N351-N352</f>
        <v>100</v>
      </c>
      <c r="P350" s="5">
        <v>30.135987750212795</v>
      </c>
      <c r="Q350" s="5">
        <f>100-P351-P352</f>
        <v>76.442716910351209</v>
      </c>
      <c r="R350" s="5">
        <v>11.658658541349272</v>
      </c>
      <c r="S350" s="5">
        <f>100-R351-R352</f>
        <v>100</v>
      </c>
      <c r="T350" s="5">
        <v>7.2985206962527416</v>
      </c>
      <c r="U350" s="5">
        <f>100-T351-T352</f>
        <v>7.5738485230295396</v>
      </c>
      <c r="V350" s="5">
        <v>16.154274292434945</v>
      </c>
      <c r="W350" s="5">
        <f>100-V351-V352</f>
        <v>100</v>
      </c>
      <c r="X350" s="5">
        <v>15.92638772492829</v>
      </c>
      <c r="Y350" s="5">
        <f>100-X351-X352</f>
        <v>61.265662367393659</v>
      </c>
      <c r="Z350" s="5"/>
    </row>
    <row r="351" spans="2:26" ht="12" customHeight="1" x14ac:dyDescent="0.2">
      <c r="B351" t="s">
        <v>180</v>
      </c>
      <c r="D351" t="s">
        <v>1022</v>
      </c>
      <c r="H351">
        <v>1</v>
      </c>
      <c r="I351">
        <v>4</v>
      </c>
      <c r="J351" s="5">
        <v>0</v>
      </c>
      <c r="K351" s="5">
        <f>100-J352</f>
        <v>100</v>
      </c>
      <c r="L351" s="5">
        <v>0</v>
      </c>
      <c r="M351" s="5">
        <f>100-L352</f>
        <v>100</v>
      </c>
      <c r="N351" s="5">
        <v>0</v>
      </c>
      <c r="O351" s="5">
        <f>100-N352</f>
        <v>100</v>
      </c>
      <c r="P351" s="5">
        <v>23.557283089648799</v>
      </c>
      <c r="Q351" s="5">
        <f>100-P352</f>
        <v>100</v>
      </c>
      <c r="R351" s="5">
        <v>0</v>
      </c>
      <c r="S351" s="5">
        <f>100-R352</f>
        <v>100</v>
      </c>
      <c r="T351" s="5">
        <v>92.42615147697046</v>
      </c>
      <c r="U351" s="5">
        <f>100-T352</f>
        <v>100</v>
      </c>
      <c r="V351" s="5">
        <v>0</v>
      </c>
      <c r="W351" s="5">
        <f>100-V352</f>
        <v>100</v>
      </c>
      <c r="X351" s="5">
        <v>38.155196260790767</v>
      </c>
      <c r="Y351" s="5">
        <f>100-X352</f>
        <v>99.420858628184419</v>
      </c>
      <c r="Z351" s="5"/>
    </row>
    <row r="352" spans="2:26" ht="12" customHeight="1" x14ac:dyDescent="0.2">
      <c r="B352" t="s">
        <v>180</v>
      </c>
      <c r="D352" t="s">
        <v>1023</v>
      </c>
      <c r="H352">
        <v>1</v>
      </c>
      <c r="I352">
        <v>5</v>
      </c>
      <c r="J352" s="5">
        <v>0</v>
      </c>
      <c r="K352" s="5">
        <v>100</v>
      </c>
      <c r="L352" s="5">
        <v>0</v>
      </c>
      <c r="M352" s="5">
        <v>100</v>
      </c>
      <c r="N352" s="5">
        <v>0</v>
      </c>
      <c r="O352" s="5">
        <v>100</v>
      </c>
      <c r="P352" s="5">
        <v>0</v>
      </c>
      <c r="Q352" s="5">
        <v>100</v>
      </c>
      <c r="R352" s="5">
        <v>0</v>
      </c>
      <c r="S352" s="5">
        <v>100</v>
      </c>
      <c r="T352" s="5">
        <v>0</v>
      </c>
      <c r="U352" s="5">
        <v>100</v>
      </c>
      <c r="V352" s="5">
        <v>0</v>
      </c>
      <c r="W352" s="5">
        <v>100</v>
      </c>
      <c r="X352" s="5">
        <v>0.57914137181557412</v>
      </c>
      <c r="Y352" s="5">
        <v>100</v>
      </c>
      <c r="Z352" s="5"/>
    </row>
    <row r="353" spans="2:26" ht="12" customHeight="1" x14ac:dyDescent="0.2">
      <c r="B353" t="s">
        <v>180</v>
      </c>
      <c r="D353" t="s">
        <v>1024</v>
      </c>
      <c r="H353">
        <v>1</v>
      </c>
      <c r="I353">
        <v>6</v>
      </c>
      <c r="J353" s="5">
        <v>0</v>
      </c>
      <c r="K353" s="5">
        <f>100-J354-J355-J356</f>
        <v>100</v>
      </c>
      <c r="L353" s="5">
        <v>32.570618533746973</v>
      </c>
      <c r="M353" s="5">
        <f>100-L354-L355-L356</f>
        <v>100</v>
      </c>
      <c r="N353" s="5">
        <v>0</v>
      </c>
      <c r="O353" s="5">
        <f>100-N354-N355-N356</f>
        <v>57.576143749203517</v>
      </c>
      <c r="P353" s="5">
        <v>30.034202508183931</v>
      </c>
      <c r="Q353" s="5">
        <f>100-P354-P355-P356</f>
        <v>37.349850100118445</v>
      </c>
      <c r="R353" s="5">
        <v>6.0959412477049879</v>
      </c>
      <c r="S353" s="5">
        <f>100-R354-R355-R356</f>
        <v>87.244618930426967</v>
      </c>
      <c r="T353" s="5">
        <v>0</v>
      </c>
      <c r="U353" s="5">
        <f>100-T354-T355-T356</f>
        <v>92.701479303747263</v>
      </c>
      <c r="V353" s="5">
        <v>26.285321020845288</v>
      </c>
      <c r="W353" s="5">
        <f>100-V354-V355-V356</f>
        <v>41.662386197956536</v>
      </c>
      <c r="X353" s="5">
        <v>0</v>
      </c>
      <c r="Y353" s="5">
        <f>100-X354-X355-X356</f>
        <v>0.16761032643132978</v>
      </c>
      <c r="Z353" s="5"/>
    </row>
    <row r="354" spans="2:26" ht="12" customHeight="1" x14ac:dyDescent="0.2">
      <c r="B354" t="s">
        <v>180</v>
      </c>
      <c r="D354" t="s">
        <v>1025</v>
      </c>
      <c r="H354">
        <v>1</v>
      </c>
      <c r="I354">
        <v>7</v>
      </c>
      <c r="J354" s="5">
        <v>0</v>
      </c>
      <c r="K354" s="5">
        <f>100-J355-J356</f>
        <v>100</v>
      </c>
      <c r="L354" s="5">
        <v>0</v>
      </c>
      <c r="M354" s="5">
        <f>100-L355-L356</f>
        <v>100</v>
      </c>
      <c r="N354" s="5">
        <v>42.423856250796483</v>
      </c>
      <c r="O354" s="5">
        <f>100-N355-N356</f>
        <v>100</v>
      </c>
      <c r="P354" s="5">
        <v>6.7360495325212737</v>
      </c>
      <c r="Q354" s="5">
        <f>100-P355-P356</f>
        <v>44.085899632639716</v>
      </c>
      <c r="R354" s="5">
        <v>2.012773936481894</v>
      </c>
      <c r="S354" s="5">
        <f>100-R355-R356</f>
        <v>89.257392866908859</v>
      </c>
      <c r="T354" s="5">
        <v>7.2985206962527416</v>
      </c>
      <c r="U354" s="5">
        <f>100-T355-T356</f>
        <v>100</v>
      </c>
      <c r="V354" s="5">
        <v>58.337613802043464</v>
      </c>
      <c r="W354" s="5">
        <f>100-V355-V356</f>
        <v>100</v>
      </c>
      <c r="X354" s="5">
        <v>53.501079928322739</v>
      </c>
      <c r="Y354" s="5">
        <f>100-X355-X356</f>
        <v>53.668690254754068</v>
      </c>
      <c r="Z354" s="5"/>
    </row>
    <row r="355" spans="2:26" ht="12" customHeight="1" x14ac:dyDescent="0.2">
      <c r="B355" t="s">
        <v>180</v>
      </c>
      <c r="D355" t="s">
        <v>1026</v>
      </c>
      <c r="H355">
        <v>1</v>
      </c>
      <c r="I355">
        <v>8</v>
      </c>
      <c r="J355" s="5">
        <v>0</v>
      </c>
      <c r="K355" s="5">
        <f>100-J356</f>
        <v>100</v>
      </c>
      <c r="L355" s="5">
        <v>0</v>
      </c>
      <c r="M355" s="5">
        <f>100-L356</f>
        <v>100</v>
      </c>
      <c r="N355" s="5">
        <v>0</v>
      </c>
      <c r="O355" s="5">
        <f>100-N356</f>
        <v>100</v>
      </c>
      <c r="P355" s="5">
        <v>32.356817277711478</v>
      </c>
      <c r="Q355" s="5">
        <f>100-P356</f>
        <v>76.442716910351209</v>
      </c>
      <c r="R355" s="5">
        <v>0</v>
      </c>
      <c r="S355" s="5">
        <f>100-R356</f>
        <v>89.257392866908859</v>
      </c>
      <c r="T355" s="5">
        <v>0</v>
      </c>
      <c r="U355" s="5">
        <f>100-T356</f>
        <v>100</v>
      </c>
      <c r="V355" s="5">
        <v>0</v>
      </c>
      <c r="W355" s="5">
        <f>100-V356</f>
        <v>100</v>
      </c>
      <c r="X355" s="5">
        <v>0</v>
      </c>
      <c r="Y355" s="5">
        <f>100-X356</f>
        <v>53.668690254754068</v>
      </c>
      <c r="Z355" s="5"/>
    </row>
    <row r="356" spans="2:26" ht="12" customHeight="1" x14ac:dyDescent="0.2">
      <c r="B356" t="s">
        <v>180</v>
      </c>
      <c r="D356" t="s">
        <v>1027</v>
      </c>
      <c r="H356">
        <v>1</v>
      </c>
      <c r="I356">
        <v>9</v>
      </c>
      <c r="J356" s="5">
        <v>0</v>
      </c>
      <c r="K356" s="5">
        <v>100</v>
      </c>
      <c r="L356" s="5">
        <v>0</v>
      </c>
      <c r="M356" s="5">
        <v>100</v>
      </c>
      <c r="N356" s="5">
        <v>0</v>
      </c>
      <c r="O356" s="5">
        <v>100</v>
      </c>
      <c r="P356" s="5">
        <v>23.557283089648799</v>
      </c>
      <c r="Q356" s="5">
        <v>100</v>
      </c>
      <c r="R356" s="5">
        <v>10.742607133091136</v>
      </c>
      <c r="S356" s="5">
        <v>100</v>
      </c>
      <c r="T356" s="5">
        <v>0</v>
      </c>
      <c r="U356" s="5">
        <v>100</v>
      </c>
      <c r="V356" s="5">
        <v>0</v>
      </c>
      <c r="W356" s="5">
        <v>100</v>
      </c>
      <c r="X356" s="5">
        <v>46.331309745245932</v>
      </c>
      <c r="Y356" s="5">
        <v>100</v>
      </c>
      <c r="Z356" s="5"/>
    </row>
    <row r="357" spans="2:26" ht="12" customHeight="1" x14ac:dyDescent="0.2">
      <c r="B357" t="s">
        <v>180</v>
      </c>
      <c r="D357" t="s">
        <v>1028</v>
      </c>
      <c r="H357">
        <v>1</v>
      </c>
      <c r="I357">
        <v>10</v>
      </c>
      <c r="J357" s="5">
        <v>0</v>
      </c>
      <c r="K357" s="5">
        <f>100-J358</f>
        <v>100</v>
      </c>
      <c r="L357" s="5">
        <v>22.316644153839302</v>
      </c>
      <c r="M357" s="5">
        <f>100-L358</f>
        <v>72.520001781234697</v>
      </c>
      <c r="N357" s="5">
        <v>0</v>
      </c>
      <c r="O357" s="5">
        <f>100-N358</f>
        <v>42.42385625079649</v>
      </c>
      <c r="P357" s="5">
        <v>46.734316072067507</v>
      </c>
      <c r="Q357" s="5">
        <f>100-P358</f>
        <v>54.539999599970663</v>
      </c>
      <c r="R357" s="5">
        <v>50.234384155631084</v>
      </c>
      <c r="S357" s="5">
        <f>100-R358</f>
        <v>67.183288409703508</v>
      </c>
      <c r="T357" s="5">
        <v>0</v>
      </c>
      <c r="U357" s="5">
        <f>100-T358</f>
        <v>100</v>
      </c>
      <c r="V357" s="5">
        <v>26.215068871429981</v>
      </c>
      <c r="W357" s="5">
        <f>100-V358</f>
        <v>36.163975098403093</v>
      </c>
      <c r="X357" s="5">
        <v>52.374820295839044</v>
      </c>
      <c r="Y357" s="5">
        <f>100-X358</f>
        <v>61.731700836007604</v>
      </c>
      <c r="Z357" s="5"/>
    </row>
    <row r="358" spans="2:26" ht="12" customHeight="1" x14ac:dyDescent="0.2">
      <c r="B358" t="s">
        <v>180</v>
      </c>
      <c r="D358" t="s">
        <v>1029</v>
      </c>
      <c r="H358">
        <v>1</v>
      </c>
      <c r="I358">
        <v>11</v>
      </c>
      <c r="J358" s="5">
        <v>0</v>
      </c>
      <c r="K358" s="5">
        <v>100</v>
      </c>
      <c r="L358" s="5">
        <v>27.479998218765306</v>
      </c>
      <c r="M358" s="5">
        <v>100</v>
      </c>
      <c r="N358" s="5">
        <v>57.57614374920351</v>
      </c>
      <c r="O358" s="5">
        <v>100</v>
      </c>
      <c r="P358" s="5">
        <v>45.460000400029337</v>
      </c>
      <c r="Q358" s="5">
        <v>100</v>
      </c>
      <c r="R358" s="5">
        <v>32.816711590296492</v>
      </c>
      <c r="S358" s="5">
        <v>100</v>
      </c>
      <c r="T358" s="5">
        <v>0</v>
      </c>
      <c r="U358" s="5">
        <v>100</v>
      </c>
      <c r="V358" s="5">
        <v>63.836024901596907</v>
      </c>
      <c r="W358" s="5">
        <v>100</v>
      </c>
      <c r="X358" s="5">
        <v>38.268299163992396</v>
      </c>
      <c r="Y358" s="5">
        <v>100</v>
      </c>
      <c r="Z358" s="5"/>
    </row>
    <row r="359" spans="2:26" ht="12" customHeight="1" x14ac:dyDescent="0.2">
      <c r="B359" t="s">
        <v>180</v>
      </c>
      <c r="D359" t="s">
        <v>144</v>
      </c>
      <c r="H359">
        <v>1</v>
      </c>
      <c r="I359">
        <v>12</v>
      </c>
      <c r="J359" s="5">
        <v>0</v>
      </c>
      <c r="K359" s="5">
        <v>100</v>
      </c>
      <c r="L359" s="5">
        <v>100</v>
      </c>
      <c r="M359" s="5">
        <v>100</v>
      </c>
      <c r="N359" s="5">
        <v>100</v>
      </c>
      <c r="O359" s="5">
        <v>100</v>
      </c>
      <c r="P359" s="5">
        <v>100</v>
      </c>
      <c r="Q359" s="5">
        <v>100</v>
      </c>
      <c r="R359" s="5">
        <v>100</v>
      </c>
      <c r="S359" s="5">
        <v>100</v>
      </c>
      <c r="T359" s="5">
        <v>100</v>
      </c>
      <c r="U359" s="5">
        <v>100</v>
      </c>
      <c r="V359" s="5">
        <v>100</v>
      </c>
      <c r="W359" s="5">
        <v>100</v>
      </c>
      <c r="X359" s="5">
        <v>100</v>
      </c>
      <c r="Y359" s="5">
        <v>100</v>
      </c>
      <c r="Z359" s="5"/>
    </row>
    <row r="360" spans="2:26" ht="12" customHeight="1" x14ac:dyDescent="0.2">
      <c r="B360" t="s">
        <v>180</v>
      </c>
      <c r="D360" t="s">
        <v>145</v>
      </c>
      <c r="H360">
        <v>1</v>
      </c>
      <c r="I360">
        <v>13</v>
      </c>
      <c r="J360" s="5">
        <v>0</v>
      </c>
      <c r="K360" s="5">
        <v>100</v>
      </c>
      <c r="L360" s="5">
        <v>0</v>
      </c>
      <c r="M360" s="5">
        <v>100</v>
      </c>
      <c r="N360" s="5">
        <v>0</v>
      </c>
      <c r="O360" s="5">
        <v>100</v>
      </c>
      <c r="P360" s="5">
        <v>0.56781941786842138</v>
      </c>
      <c r="Q360" s="5">
        <v>100</v>
      </c>
      <c r="R360" s="5">
        <v>6.4240790655884989</v>
      </c>
      <c r="S360" s="5">
        <v>100</v>
      </c>
      <c r="T360" s="5">
        <v>0</v>
      </c>
      <c r="U360" s="5">
        <v>100</v>
      </c>
      <c r="V360" s="5">
        <v>0</v>
      </c>
      <c r="W360" s="5">
        <v>100</v>
      </c>
      <c r="X360" s="5">
        <v>0</v>
      </c>
      <c r="Y360" s="5">
        <v>100</v>
      </c>
      <c r="Z360" s="5"/>
    </row>
    <row r="361" spans="2:26" ht="12" customHeight="1" x14ac:dyDescent="0.2">
      <c r="B361" t="s">
        <v>180</v>
      </c>
      <c r="D361" t="s">
        <v>1030</v>
      </c>
      <c r="H361">
        <v>1</v>
      </c>
      <c r="I361">
        <v>14</v>
      </c>
      <c r="J361" s="5">
        <v>0</v>
      </c>
      <c r="K361" s="5">
        <f>J361</f>
        <v>0</v>
      </c>
      <c r="L361" s="5">
        <v>1.283231159732221</v>
      </c>
      <c r="M361" s="5">
        <f>L361</f>
        <v>1.283231159732221</v>
      </c>
      <c r="N361" s="5">
        <v>0</v>
      </c>
      <c r="O361" s="5">
        <f>N361</f>
        <v>0</v>
      </c>
      <c r="P361" s="5">
        <v>0</v>
      </c>
      <c r="Q361" s="5">
        <f>P361</f>
        <v>0</v>
      </c>
      <c r="R361" s="5">
        <v>0</v>
      </c>
      <c r="S361" s="5">
        <f>R361</f>
        <v>0</v>
      </c>
      <c r="T361" s="5">
        <v>0</v>
      </c>
      <c r="U361" s="5">
        <f>T361</f>
        <v>0</v>
      </c>
      <c r="V361" s="5">
        <v>0</v>
      </c>
      <c r="W361" s="5">
        <f>V361</f>
        <v>0</v>
      </c>
      <c r="X361" s="5">
        <v>0</v>
      </c>
      <c r="Y361" s="5">
        <f>X361</f>
        <v>0</v>
      </c>
      <c r="Z361" s="5"/>
    </row>
    <row r="362" spans="2:26" ht="12" customHeight="1" x14ac:dyDescent="0.2">
      <c r="B362" t="s">
        <v>180</v>
      </c>
      <c r="D362" t="s">
        <v>1031</v>
      </c>
      <c r="H362">
        <v>1</v>
      </c>
      <c r="I362">
        <v>15</v>
      </c>
      <c r="J362" s="5">
        <v>0</v>
      </c>
      <c r="K362" s="5">
        <f>J362+K361</f>
        <v>0</v>
      </c>
      <c r="L362" s="5">
        <v>11.569861509002658</v>
      </c>
      <c r="M362" s="5">
        <f>L362+M361</f>
        <v>12.853092668734879</v>
      </c>
      <c r="N362" s="5">
        <v>0</v>
      </c>
      <c r="O362" s="5">
        <f>N362+O361</f>
        <v>0</v>
      </c>
      <c r="P362" s="5">
        <v>0.48648011965321902</v>
      </c>
      <c r="Q362" s="5">
        <f>P362+Q361</f>
        <v>0.48648011965321902</v>
      </c>
      <c r="R362" s="5">
        <v>0</v>
      </c>
      <c r="S362" s="5">
        <f>R362+S361</f>
        <v>0</v>
      </c>
      <c r="T362" s="5">
        <v>2.3006206542535814</v>
      </c>
      <c r="U362" s="5">
        <f>T362+U361</f>
        <v>2.3006206542535814</v>
      </c>
      <c r="V362" s="5">
        <v>2.2320438510768897E-2</v>
      </c>
      <c r="W362" s="5">
        <f>V362+W361</f>
        <v>2.2320438510768897E-2</v>
      </c>
      <c r="X362" s="5">
        <v>0</v>
      </c>
      <c r="Y362" s="5">
        <f>X362+Y361</f>
        <v>0</v>
      </c>
      <c r="Z362" s="5"/>
    </row>
    <row r="363" spans="2:26" ht="12" customHeight="1" x14ac:dyDescent="0.2">
      <c r="B363" t="s">
        <v>180</v>
      </c>
      <c r="D363" t="s">
        <v>1032</v>
      </c>
      <c r="H363">
        <v>1</v>
      </c>
      <c r="I363">
        <v>16</v>
      </c>
      <c r="J363" s="5">
        <v>0</v>
      </c>
      <c r="K363" s="5">
        <f>J363+K362</f>
        <v>0</v>
      </c>
      <c r="L363" s="5">
        <v>0</v>
      </c>
      <c r="M363" s="5">
        <f>L363+M362</f>
        <v>12.853092668734879</v>
      </c>
      <c r="N363" s="5">
        <v>0</v>
      </c>
      <c r="O363" s="5">
        <f>N363+O362</f>
        <v>0</v>
      </c>
      <c r="P363" s="5">
        <v>0</v>
      </c>
      <c r="Q363" s="5">
        <f>P363+Q362</f>
        <v>0.48648011965321902</v>
      </c>
      <c r="R363" s="5">
        <v>0</v>
      </c>
      <c r="S363" s="5">
        <f>R363+S362</f>
        <v>0</v>
      </c>
      <c r="T363" s="5">
        <v>0</v>
      </c>
      <c r="U363" s="5">
        <f>T363+U362</f>
        <v>2.3006206542535814</v>
      </c>
      <c r="V363" s="5">
        <v>0</v>
      </c>
      <c r="W363" s="5">
        <f>V363+W362</f>
        <v>2.2320438510768897E-2</v>
      </c>
      <c r="X363" s="5">
        <v>0</v>
      </c>
      <c r="Y363" s="5">
        <f>X363+Y362</f>
        <v>0</v>
      </c>
      <c r="Z363" s="5"/>
    </row>
    <row r="364" spans="2:26" ht="12" customHeight="1" x14ac:dyDescent="0.2">
      <c r="B364" t="s">
        <v>180</v>
      </c>
      <c r="D364" t="s">
        <v>1033</v>
      </c>
      <c r="H364">
        <v>1</v>
      </c>
      <c r="I364">
        <v>17</v>
      </c>
      <c r="J364" s="5">
        <v>0</v>
      </c>
      <c r="K364" s="5">
        <f>J364</f>
        <v>0</v>
      </c>
      <c r="L364" s="5">
        <v>0</v>
      </c>
      <c r="M364" s="5">
        <f>L364</f>
        <v>0</v>
      </c>
      <c r="N364" s="5">
        <v>0</v>
      </c>
      <c r="O364" s="5">
        <f>N364</f>
        <v>0</v>
      </c>
      <c r="P364" s="5">
        <v>0</v>
      </c>
      <c r="Q364" s="5">
        <f>P364</f>
        <v>0</v>
      </c>
      <c r="R364" s="5">
        <v>0</v>
      </c>
      <c r="S364" s="5">
        <f>R364</f>
        <v>0</v>
      </c>
      <c r="T364" s="5">
        <v>0</v>
      </c>
      <c r="U364" s="5">
        <f>T364</f>
        <v>0</v>
      </c>
      <c r="V364" s="5">
        <v>0</v>
      </c>
      <c r="W364" s="5">
        <f>V364</f>
        <v>0</v>
      </c>
      <c r="X364" s="5">
        <v>0</v>
      </c>
      <c r="Y364" s="5">
        <f>X364</f>
        <v>0</v>
      </c>
      <c r="Z364" s="5"/>
    </row>
    <row r="365" spans="2:26" ht="12" customHeight="1" x14ac:dyDescent="0.2">
      <c r="B365" t="s">
        <v>180</v>
      </c>
      <c r="D365" t="s">
        <v>1034</v>
      </c>
      <c r="H365">
        <v>1</v>
      </c>
      <c r="I365">
        <v>18</v>
      </c>
      <c r="J365" s="5">
        <v>0</v>
      </c>
      <c r="K365" s="5">
        <f>J365</f>
        <v>0</v>
      </c>
      <c r="L365" s="5">
        <v>0</v>
      </c>
      <c r="M365" s="5">
        <f>L365</f>
        <v>0</v>
      </c>
      <c r="N365" s="5">
        <v>57.57614374920351</v>
      </c>
      <c r="O365" s="5">
        <f>N365</f>
        <v>57.57614374920351</v>
      </c>
      <c r="P365" s="5">
        <v>29.145915144888402</v>
      </c>
      <c r="Q365" s="5">
        <f>P365</f>
        <v>29.145915144888402</v>
      </c>
      <c r="R365" s="5">
        <v>23.669869916793626</v>
      </c>
      <c r="S365" s="5">
        <f>R365</f>
        <v>23.669869916793626</v>
      </c>
      <c r="T365" s="5">
        <v>4.9979000419991602</v>
      </c>
      <c r="U365" s="5">
        <f>T365</f>
        <v>4.9979000419991602</v>
      </c>
      <c r="V365" s="5">
        <v>55.824132114103229</v>
      </c>
      <c r="W365" s="5">
        <f>V365</f>
        <v>55.824132114103229</v>
      </c>
      <c r="X365" s="5">
        <v>0</v>
      </c>
      <c r="Y365" s="5">
        <f>X365</f>
        <v>0</v>
      </c>
      <c r="Z365" s="5"/>
    </row>
    <row r="366" spans="2:26" ht="12" customHeight="1" x14ac:dyDescent="0.2">
      <c r="B366" t="s">
        <v>180</v>
      </c>
      <c r="D366" t="s">
        <v>1035</v>
      </c>
      <c r="H366">
        <v>1</v>
      </c>
      <c r="I366">
        <v>19</v>
      </c>
      <c r="J366" s="5">
        <v>0</v>
      </c>
      <c r="K366" s="5">
        <f>K365+K364</f>
        <v>0</v>
      </c>
      <c r="L366" s="5">
        <v>0</v>
      </c>
      <c r="M366" s="5">
        <f>M365+M364</f>
        <v>0</v>
      </c>
      <c r="N366" s="5">
        <v>0</v>
      </c>
      <c r="O366" s="5">
        <f>O365+O364</f>
        <v>57.57614374920351</v>
      </c>
      <c r="P366" s="5">
        <v>0</v>
      </c>
      <c r="Q366" s="5">
        <f>Q365+Q364</f>
        <v>29.145915144888402</v>
      </c>
      <c r="R366" s="5">
        <v>0</v>
      </c>
      <c r="S366" s="5">
        <f>S365+S364</f>
        <v>23.669869916793626</v>
      </c>
      <c r="T366" s="5">
        <v>0</v>
      </c>
      <c r="U366" s="5">
        <f>U365+U364</f>
        <v>4.9979000419991602</v>
      </c>
      <c r="V366" s="5">
        <v>0</v>
      </c>
      <c r="W366" s="5">
        <f>W365+W364</f>
        <v>55.824132114103229</v>
      </c>
      <c r="X366" s="5">
        <v>0</v>
      </c>
      <c r="Y366" s="5">
        <f>Y365+Y364</f>
        <v>0</v>
      </c>
      <c r="Z366" s="5"/>
    </row>
    <row r="367" spans="2:26" ht="12" customHeight="1" x14ac:dyDescent="0.2">
      <c r="B367" t="s">
        <v>180</v>
      </c>
      <c r="D367" t="s">
        <v>1036</v>
      </c>
      <c r="H367">
        <v>1</v>
      </c>
      <c r="I367">
        <v>20</v>
      </c>
      <c r="J367" s="5">
        <v>0</v>
      </c>
      <c r="K367" s="5">
        <f>J367</f>
        <v>0</v>
      </c>
      <c r="L367" s="5">
        <v>0</v>
      </c>
      <c r="M367" s="5">
        <f>L367</f>
        <v>0</v>
      </c>
      <c r="N367" s="5">
        <v>0</v>
      </c>
      <c r="O367" s="5">
        <f>N367</f>
        <v>0</v>
      </c>
      <c r="P367" s="5">
        <v>0</v>
      </c>
      <c r="Q367" s="5">
        <f>P367</f>
        <v>0</v>
      </c>
      <c r="R367" s="5">
        <v>0</v>
      </c>
      <c r="S367" s="5">
        <f>R367</f>
        <v>0</v>
      </c>
      <c r="T367" s="5">
        <v>0</v>
      </c>
      <c r="U367" s="5">
        <f>T367</f>
        <v>0</v>
      </c>
      <c r="V367" s="5">
        <v>0</v>
      </c>
      <c r="W367" s="5">
        <f>V367</f>
        <v>0</v>
      </c>
      <c r="X367" s="5">
        <v>0</v>
      </c>
      <c r="Y367" s="5">
        <f>X367</f>
        <v>0</v>
      </c>
      <c r="Z367" s="5"/>
    </row>
    <row r="368" spans="2:26" ht="12" customHeight="1" x14ac:dyDescent="0.2">
      <c r="B368" t="s">
        <v>180</v>
      </c>
      <c r="D368" t="s">
        <v>1037</v>
      </c>
      <c r="H368">
        <v>1</v>
      </c>
      <c r="I368">
        <v>21</v>
      </c>
      <c r="J368" s="5">
        <v>0</v>
      </c>
      <c r="K368" s="5">
        <f>J368</f>
        <v>0</v>
      </c>
      <c r="L368" s="5">
        <v>26.196767059033089</v>
      </c>
      <c r="M368" s="5">
        <f>L368</f>
        <v>26.196767059033089</v>
      </c>
      <c r="N368" s="5">
        <v>0</v>
      </c>
      <c r="O368" s="5">
        <f>N368</f>
        <v>0</v>
      </c>
      <c r="P368" s="5">
        <v>27.397342471781265</v>
      </c>
      <c r="Q368" s="5">
        <f>P368</f>
        <v>27.397342471781265</v>
      </c>
      <c r="R368" s="5">
        <v>0</v>
      </c>
      <c r="S368" s="5">
        <f>R368</f>
        <v>0</v>
      </c>
      <c r="T368" s="5">
        <v>0</v>
      </c>
      <c r="U368" s="5">
        <f>T368</f>
        <v>0</v>
      </c>
      <c r="V368" s="5">
        <v>2.0955457847994952</v>
      </c>
      <c r="W368" s="5">
        <f>V368</f>
        <v>2.0955457847994952</v>
      </c>
      <c r="X368" s="5">
        <v>0</v>
      </c>
      <c r="Y368" s="5">
        <f>X368</f>
        <v>0</v>
      </c>
      <c r="Z368" s="5"/>
    </row>
    <row r="369" spans="2:26" ht="12" customHeight="1" x14ac:dyDescent="0.2">
      <c r="B369" t="s">
        <v>180</v>
      </c>
      <c r="D369" t="s">
        <v>1038</v>
      </c>
      <c r="H369">
        <v>1</v>
      </c>
      <c r="I369">
        <v>22</v>
      </c>
      <c r="J369" s="5">
        <v>0</v>
      </c>
      <c r="K369" s="5">
        <f>K368+J369</f>
        <v>0</v>
      </c>
      <c r="L369" s="5">
        <v>0</v>
      </c>
      <c r="M369" s="5">
        <f>M368+L369</f>
        <v>26.196767059033089</v>
      </c>
      <c r="N369" s="5">
        <v>0</v>
      </c>
      <c r="O369" s="5">
        <f>O368+N369</f>
        <v>0</v>
      </c>
      <c r="P369" s="5">
        <v>27.397342471781265</v>
      </c>
      <c r="Q369" s="5">
        <f>Q368+P369</f>
        <v>54.79468494356253</v>
      </c>
      <c r="R369" s="5">
        <v>0</v>
      </c>
      <c r="S369" s="5">
        <f>S368+R369</f>
        <v>0</v>
      </c>
      <c r="T369" s="5">
        <v>0</v>
      </c>
      <c r="U369" s="5">
        <f>U368+T369</f>
        <v>0</v>
      </c>
      <c r="V369" s="5">
        <v>0</v>
      </c>
      <c r="W369" s="5">
        <f>W368+V369</f>
        <v>2.0955457847994952</v>
      </c>
      <c r="X369" s="5">
        <v>0</v>
      </c>
      <c r="Y369" s="5">
        <f>Y368+X369</f>
        <v>0</v>
      </c>
      <c r="Z369" s="5"/>
    </row>
    <row r="370" spans="2:26" ht="12" customHeight="1" x14ac:dyDescent="0.2">
      <c r="B370" t="s">
        <v>180</v>
      </c>
      <c r="D370" t="s">
        <v>1039</v>
      </c>
      <c r="H370">
        <v>1</v>
      </c>
      <c r="I370">
        <v>23</v>
      </c>
      <c r="J370" s="5">
        <v>0</v>
      </c>
      <c r="K370" s="5">
        <f>J370</f>
        <v>0</v>
      </c>
      <c r="L370" s="5">
        <v>5.3214386438866539</v>
      </c>
      <c r="M370" s="5">
        <f>L370</f>
        <v>5.3214386438866539</v>
      </c>
      <c r="N370" s="5">
        <v>31.445138269402317</v>
      </c>
      <c r="O370" s="5">
        <f>N370</f>
        <v>31.445138269402317</v>
      </c>
      <c r="P370" s="5">
        <v>8.4097278244849072</v>
      </c>
      <c r="Q370" s="5">
        <f>P370</f>
        <v>8.4097278244849072</v>
      </c>
      <c r="R370" s="5">
        <v>62.65869760537521</v>
      </c>
      <c r="S370" s="5">
        <f>R370</f>
        <v>62.65869760537521</v>
      </c>
      <c r="T370" s="5">
        <v>0</v>
      </c>
      <c r="U370" s="5">
        <f>T370</f>
        <v>0</v>
      </c>
      <c r="V370" s="5">
        <v>13.077773851033966</v>
      </c>
      <c r="W370" s="5">
        <f>V370</f>
        <v>13.077773851033966</v>
      </c>
      <c r="X370" s="5">
        <v>47.046038332345383</v>
      </c>
      <c r="Y370" s="5">
        <f>X370</f>
        <v>47.046038332345383</v>
      </c>
      <c r="Z370" s="5"/>
    </row>
    <row r="371" spans="2:26" ht="12" customHeight="1" x14ac:dyDescent="0.2">
      <c r="B371" t="s">
        <v>180</v>
      </c>
      <c r="D371" t="s">
        <v>1040</v>
      </c>
      <c r="H371">
        <v>1</v>
      </c>
      <c r="I371">
        <v>24</v>
      </c>
      <c r="J371" s="5">
        <v>0</v>
      </c>
      <c r="K371" s="5">
        <f>J371+K370+K366+K367</f>
        <v>0</v>
      </c>
      <c r="L371" s="5">
        <v>0</v>
      </c>
      <c r="M371" s="5">
        <f>L371+M370+M366+M367</f>
        <v>5.3214386438866539</v>
      </c>
      <c r="N371" s="5">
        <v>0</v>
      </c>
      <c r="O371" s="5">
        <f>N371+O370+O366+O367</f>
        <v>89.021282018605831</v>
      </c>
      <c r="P371" s="5">
        <v>0</v>
      </c>
      <c r="Q371" s="5">
        <f>P371+Q370+Q366+Q367</f>
        <v>37.555642969373309</v>
      </c>
      <c r="R371" s="5">
        <v>0</v>
      </c>
      <c r="S371" s="5">
        <f>R371+S370+S366+S367</f>
        <v>86.328567522168839</v>
      </c>
      <c r="T371" s="5">
        <v>0</v>
      </c>
      <c r="U371" s="5">
        <f>T371+U370+U366+U367</f>
        <v>4.9979000419991602</v>
      </c>
      <c r="V371" s="5">
        <v>0</v>
      </c>
      <c r="W371" s="5">
        <f>V371+W370+W366+W367</f>
        <v>68.901905965137189</v>
      </c>
      <c r="X371" s="5">
        <v>0</v>
      </c>
      <c r="Y371" s="5">
        <f>X371+Y370+Y366+Y367</f>
        <v>47.046038332345383</v>
      </c>
      <c r="Z371" s="5"/>
    </row>
    <row r="372" spans="2:26" ht="12" customHeight="1" x14ac:dyDescent="0.2">
      <c r="B372" t="s">
        <v>180</v>
      </c>
      <c r="D372" t="s">
        <v>1041</v>
      </c>
      <c r="H372">
        <v>1</v>
      </c>
      <c r="I372">
        <v>25</v>
      </c>
      <c r="J372" s="5">
        <v>0</v>
      </c>
      <c r="K372" s="5">
        <f>K371+J372</f>
        <v>0</v>
      </c>
      <c r="L372" s="5">
        <v>0</v>
      </c>
      <c r="M372" s="5">
        <f>M371+L372</f>
        <v>5.3214386438866539</v>
      </c>
      <c r="N372" s="5">
        <v>0</v>
      </c>
      <c r="O372" s="5">
        <f>O371+N372</f>
        <v>89.021282018605831</v>
      </c>
      <c r="P372" s="5">
        <v>0</v>
      </c>
      <c r="Q372" s="5">
        <f>Q371+P372</f>
        <v>37.555642969373309</v>
      </c>
      <c r="R372" s="5">
        <v>0</v>
      </c>
      <c r="S372" s="5">
        <f>S371+R372</f>
        <v>86.328567522168839</v>
      </c>
      <c r="T372" s="5">
        <v>0</v>
      </c>
      <c r="U372" s="5">
        <f>U371+T372</f>
        <v>4.9979000419991602</v>
      </c>
      <c r="V372" s="5">
        <v>0</v>
      </c>
      <c r="W372" s="5">
        <f>W371+V372</f>
        <v>68.901905965137189</v>
      </c>
      <c r="X372" s="5">
        <v>0</v>
      </c>
      <c r="Y372" s="5">
        <f>Y371+X372</f>
        <v>47.046038332345383</v>
      </c>
      <c r="Z372" s="5"/>
    </row>
    <row r="373" spans="2:26" ht="12" customHeight="1" x14ac:dyDescent="0.2">
      <c r="B373" t="s">
        <v>180</v>
      </c>
      <c r="D373" t="s">
        <v>1042</v>
      </c>
      <c r="H373">
        <v>1</v>
      </c>
      <c r="I373">
        <v>26</v>
      </c>
      <c r="J373" s="5">
        <v>0</v>
      </c>
      <c r="K373" s="5">
        <f>J373</f>
        <v>0</v>
      </c>
      <c r="L373" s="5">
        <v>0</v>
      </c>
      <c r="M373" s="5">
        <f>L373</f>
        <v>0</v>
      </c>
      <c r="N373" s="5">
        <v>0</v>
      </c>
      <c r="O373" s="5">
        <f>N373</f>
        <v>0</v>
      </c>
      <c r="P373" s="5">
        <v>1.0562996841990635</v>
      </c>
      <c r="Q373" s="5">
        <f>P373</f>
        <v>1.0562996841990635</v>
      </c>
      <c r="R373" s="5">
        <v>0.91605140825813514</v>
      </c>
      <c r="S373" s="5">
        <f>R373</f>
        <v>0.91605140825813514</v>
      </c>
      <c r="T373" s="5">
        <v>0</v>
      </c>
      <c r="U373" s="5">
        <f>T373</f>
        <v>0</v>
      </c>
      <c r="V373" s="5">
        <v>21.869308109330085</v>
      </c>
      <c r="W373" s="5">
        <f>V373</f>
        <v>21.869308109330085</v>
      </c>
      <c r="X373" s="5">
        <v>6.6226519224086831</v>
      </c>
      <c r="Y373" s="5">
        <f>X373</f>
        <v>6.6226519224086831</v>
      </c>
      <c r="Z373" s="5"/>
    </row>
    <row r="374" spans="2:26" ht="12" customHeight="1" x14ac:dyDescent="0.2">
      <c r="B374" t="s">
        <v>180</v>
      </c>
      <c r="D374" t="s">
        <v>1043</v>
      </c>
      <c r="H374">
        <v>1</v>
      </c>
      <c r="I374">
        <v>27</v>
      </c>
      <c r="J374" s="5">
        <v>0</v>
      </c>
      <c r="K374" s="5">
        <f>J374+K373+K372</f>
        <v>0</v>
      </c>
      <c r="L374" s="5">
        <v>55.628701628345375</v>
      </c>
      <c r="M374" s="5">
        <f>L374+M373+M372</f>
        <v>60.950140272232026</v>
      </c>
      <c r="N374" s="5">
        <v>10.978717981394164</v>
      </c>
      <c r="O374" s="5">
        <f>N374+O373+O372</f>
        <v>100</v>
      </c>
      <c r="P374" s="5">
        <v>3.6407114299493073</v>
      </c>
      <c r="Q374" s="5">
        <f>P374+Q373+Q372</f>
        <v>42.252654083521676</v>
      </c>
      <c r="R374" s="5">
        <v>2.012773936481894</v>
      </c>
      <c r="S374" s="5">
        <f>R374+S373+S372</f>
        <v>89.257392866908873</v>
      </c>
      <c r="T374" s="5">
        <v>0</v>
      </c>
      <c r="U374" s="5">
        <f>T374+U373+U372</f>
        <v>4.9979000419991602</v>
      </c>
      <c r="V374" s="5">
        <v>0</v>
      </c>
      <c r="W374" s="5">
        <f>V374+W373+W372</f>
        <v>90.771214074467281</v>
      </c>
      <c r="X374" s="5">
        <v>0</v>
      </c>
      <c r="Y374" s="5">
        <f>X374+Y373+Y372</f>
        <v>53.668690254754068</v>
      </c>
      <c r="Z374" s="5"/>
    </row>
    <row r="375" spans="2:26" ht="12" customHeight="1" x14ac:dyDescent="0.2">
      <c r="B375" t="s">
        <v>180</v>
      </c>
      <c r="D375" t="s">
        <v>1044</v>
      </c>
      <c r="H375">
        <v>1</v>
      </c>
      <c r="I375">
        <v>28</v>
      </c>
      <c r="J375" s="5">
        <v>0</v>
      </c>
      <c r="K375" s="5">
        <f>K374</f>
        <v>0</v>
      </c>
      <c r="L375" s="5">
        <v>0</v>
      </c>
      <c r="M375" s="5">
        <f>M374</f>
        <v>60.950140272232026</v>
      </c>
      <c r="N375" s="5">
        <v>0</v>
      </c>
      <c r="O375" s="5">
        <f>O374</f>
        <v>100</v>
      </c>
      <c r="P375" s="5">
        <v>0</v>
      </c>
      <c r="Q375" s="5">
        <f>Q374</f>
        <v>42.252654083521676</v>
      </c>
      <c r="R375" s="5">
        <v>0</v>
      </c>
      <c r="S375" s="5">
        <f>S374</f>
        <v>89.257392866908873</v>
      </c>
      <c r="T375" s="5">
        <v>0</v>
      </c>
      <c r="U375" s="5">
        <f>U374</f>
        <v>4.9979000419991602</v>
      </c>
      <c r="V375" s="5">
        <v>0</v>
      </c>
      <c r="W375" s="5">
        <f>W374</f>
        <v>90.771214074467281</v>
      </c>
      <c r="X375" s="5">
        <v>0</v>
      </c>
      <c r="Y375" s="5">
        <f>Y374</f>
        <v>53.668690254754068</v>
      </c>
      <c r="Z375" s="5"/>
    </row>
    <row r="376" spans="2:26" ht="12" customHeight="1" x14ac:dyDescent="0.2">
      <c r="B376" t="s">
        <v>180</v>
      </c>
      <c r="D376" t="s">
        <v>1045</v>
      </c>
      <c r="H376">
        <v>1</v>
      </c>
      <c r="I376">
        <v>29</v>
      </c>
      <c r="J376" s="5">
        <v>0</v>
      </c>
      <c r="K376" s="5">
        <f>J376</f>
        <v>0</v>
      </c>
      <c r="L376" s="5">
        <v>0</v>
      </c>
      <c r="M376" s="5">
        <f>L376</f>
        <v>0</v>
      </c>
      <c r="N376" s="5">
        <v>0</v>
      </c>
      <c r="O376" s="5">
        <f>N376</f>
        <v>0</v>
      </c>
      <c r="P376" s="5">
        <v>0</v>
      </c>
      <c r="Q376" s="5">
        <f>P376</f>
        <v>0</v>
      </c>
      <c r="R376" s="5">
        <v>0</v>
      </c>
      <c r="S376" s="5">
        <f>R376</f>
        <v>0</v>
      </c>
      <c r="T376" s="5">
        <v>0.27532782677679779</v>
      </c>
      <c r="U376" s="5">
        <f>T376</f>
        <v>0.27532782677679779</v>
      </c>
      <c r="V376" s="5">
        <v>0</v>
      </c>
      <c r="W376" s="5">
        <f>V376</f>
        <v>0</v>
      </c>
      <c r="X376" s="5">
        <v>0</v>
      </c>
      <c r="Y376" s="5">
        <f>X376</f>
        <v>0</v>
      </c>
      <c r="Z376" s="5"/>
    </row>
    <row r="377" spans="2:26" ht="12" customHeight="1" x14ac:dyDescent="0.2">
      <c r="B377" t="s">
        <v>180</v>
      </c>
      <c r="D377" t="s">
        <v>1046</v>
      </c>
      <c r="H377">
        <v>1</v>
      </c>
      <c r="I377" s="53">
        <v>30</v>
      </c>
      <c r="J377" s="56">
        <v>0</v>
      </c>
      <c r="K377" s="56">
        <f>J377+K376</f>
        <v>0</v>
      </c>
      <c r="L377" s="56">
        <v>0</v>
      </c>
      <c r="M377" s="56">
        <f>L377+M376</f>
        <v>0</v>
      </c>
      <c r="N377" s="56">
        <v>0</v>
      </c>
      <c r="O377" s="56">
        <f>N377+O376</f>
        <v>0</v>
      </c>
      <c r="P377" s="56">
        <v>0</v>
      </c>
      <c r="Q377" s="56">
        <f>P377+Q376</f>
        <v>0</v>
      </c>
      <c r="R377" s="56">
        <v>0</v>
      </c>
      <c r="S377" s="56">
        <f>R377+S376</f>
        <v>0</v>
      </c>
      <c r="T377" s="56">
        <v>92.42615147697046</v>
      </c>
      <c r="U377" s="56">
        <f>T377+U376</f>
        <v>92.701479303747263</v>
      </c>
      <c r="V377" s="56">
        <v>0</v>
      </c>
      <c r="W377" s="56">
        <f>V377+W376</f>
        <v>0</v>
      </c>
      <c r="X377" s="56">
        <v>0</v>
      </c>
      <c r="Y377" s="56">
        <f>Y376</f>
        <v>0</v>
      </c>
      <c r="Z377" s="5"/>
    </row>
    <row r="378" spans="2:26" ht="12" customHeight="1" x14ac:dyDescent="0.2">
      <c r="B378" t="s">
        <v>180</v>
      </c>
      <c r="D378" t="s">
        <v>1047</v>
      </c>
      <c r="H378">
        <v>1</v>
      </c>
      <c r="I378">
        <v>31</v>
      </c>
      <c r="J378" s="5">
        <v>0</v>
      </c>
      <c r="K378" s="5">
        <v>0</v>
      </c>
      <c r="L378" s="5">
        <v>0</v>
      </c>
      <c r="M378" s="5">
        <v>61.81997654707655</v>
      </c>
      <c r="N378" s="5">
        <v>0</v>
      </c>
      <c r="O378" s="5">
        <v>100</v>
      </c>
      <c r="P378" s="5">
        <v>0</v>
      </c>
      <c r="Q378" s="5">
        <v>87.634628363926723</v>
      </c>
      <c r="R378" s="5">
        <v>0</v>
      </c>
      <c r="S378" s="5">
        <v>0.76808613068405618</v>
      </c>
      <c r="T378" s="5">
        <v>0</v>
      </c>
      <c r="U378" s="58">
        <v>7.5738485230295387</v>
      </c>
      <c r="V378" s="5">
        <v>0</v>
      </c>
      <c r="W378" s="5">
        <v>99.769874863680897</v>
      </c>
      <c r="X378" s="5">
        <v>0</v>
      </c>
      <c r="Y378" s="5">
        <v>100</v>
      </c>
      <c r="Z378" s="5"/>
    </row>
    <row r="379" spans="2:26" ht="12" customHeight="1" x14ac:dyDescent="0.2">
      <c r="B379" t="s">
        <v>180</v>
      </c>
      <c r="D379" t="s">
        <v>1048</v>
      </c>
      <c r="H379">
        <v>1</v>
      </c>
      <c r="I379">
        <v>32</v>
      </c>
      <c r="J379" s="5">
        <v>0</v>
      </c>
      <c r="K379" s="5">
        <v>0</v>
      </c>
      <c r="L379" s="5">
        <v>0</v>
      </c>
      <c r="M379" s="5">
        <v>7.8537606317445707</v>
      </c>
      <c r="N379" s="5">
        <v>0</v>
      </c>
      <c r="O379" s="5">
        <v>0</v>
      </c>
      <c r="P379" s="5">
        <v>0</v>
      </c>
      <c r="Q379" s="5">
        <v>7.1297977445491156</v>
      </c>
      <c r="R379" s="5">
        <v>0</v>
      </c>
      <c r="S379" s="5">
        <v>77.274716617795093</v>
      </c>
      <c r="T379" s="5">
        <v>0</v>
      </c>
      <c r="U379" s="58">
        <v>0</v>
      </c>
      <c r="V379" s="5">
        <v>0</v>
      </c>
      <c r="W379" s="5">
        <v>0.23012513631910686</v>
      </c>
      <c r="X379" s="5">
        <v>0</v>
      </c>
      <c r="Y379" s="5">
        <v>0</v>
      </c>
      <c r="Z379" s="5"/>
    </row>
    <row r="380" spans="2:26" ht="12" customHeight="1" x14ac:dyDescent="0.2">
      <c r="B380" t="s">
        <v>180</v>
      </c>
      <c r="D380" t="s">
        <v>1049</v>
      </c>
      <c r="H380">
        <v>1</v>
      </c>
      <c r="I380">
        <v>33</v>
      </c>
      <c r="J380" s="5">
        <v>0</v>
      </c>
      <c r="K380" s="5">
        <v>0</v>
      </c>
      <c r="L380" s="5">
        <v>0</v>
      </c>
      <c r="M380" s="5">
        <v>30.326262821178879</v>
      </c>
      <c r="N380" s="5">
        <v>0</v>
      </c>
      <c r="O380" s="5">
        <v>0</v>
      </c>
      <c r="P380" s="5">
        <v>0</v>
      </c>
      <c r="Q380" s="5">
        <v>5.2355738915241563</v>
      </c>
      <c r="R380" s="5">
        <v>0</v>
      </c>
      <c r="S380" s="5">
        <v>21.957197251520853</v>
      </c>
      <c r="T380" s="5">
        <v>0</v>
      </c>
      <c r="U380" s="58">
        <v>92.42615147697046</v>
      </c>
      <c r="V380" s="5">
        <v>0</v>
      </c>
      <c r="W380" s="5">
        <v>0</v>
      </c>
      <c r="X380" s="5">
        <v>0</v>
      </c>
      <c r="Y380" s="5">
        <v>0</v>
      </c>
      <c r="Z380" s="5"/>
    </row>
    <row r="381" spans="2:26" ht="12" customHeight="1" x14ac:dyDescent="0.2">
      <c r="B381" t="s">
        <v>180</v>
      </c>
      <c r="D381" t="s">
        <v>1059</v>
      </c>
      <c r="H381">
        <v>1</v>
      </c>
      <c r="I381">
        <v>34</v>
      </c>
      <c r="J381" s="5">
        <v>0</v>
      </c>
      <c r="K381" s="5">
        <f t="shared" ref="K381:K425" si="12">K378</f>
        <v>0</v>
      </c>
      <c r="L381" s="5">
        <v>0</v>
      </c>
      <c r="M381" s="5">
        <f t="shared" ref="M381:M425" si="13">M378</f>
        <v>61.81997654707655</v>
      </c>
      <c r="N381" s="5">
        <v>0</v>
      </c>
      <c r="O381" s="5">
        <f t="shared" ref="O381:O425" si="14">O378</f>
        <v>100</v>
      </c>
      <c r="P381" s="5">
        <v>0</v>
      </c>
      <c r="Q381" s="5">
        <f t="shared" ref="Q381:Q425" si="15">Q378</f>
        <v>87.634628363926723</v>
      </c>
      <c r="R381" s="5">
        <v>0</v>
      </c>
      <c r="S381" s="5">
        <f t="shared" ref="S381:S425" si="16">S378</f>
        <v>0.76808613068405618</v>
      </c>
      <c r="T381" s="5">
        <v>0</v>
      </c>
      <c r="U381" s="5">
        <f t="shared" ref="U381:U425" si="17">U378</f>
        <v>7.5738485230295387</v>
      </c>
      <c r="V381" s="5">
        <v>12.772155539117284</v>
      </c>
      <c r="W381" s="5">
        <f t="shared" ref="W381:W425" si="18">W378</f>
        <v>99.769874863680897</v>
      </c>
      <c r="X381" s="5">
        <v>0</v>
      </c>
      <c r="Y381" s="5">
        <f t="shared" ref="Y381:Y425" si="19">Y378</f>
        <v>100</v>
      </c>
      <c r="Z381" s="5"/>
    </row>
    <row r="382" spans="2:26" ht="12" customHeight="1" x14ac:dyDescent="0.2">
      <c r="B382" t="s">
        <v>180</v>
      </c>
      <c r="D382" t="s">
        <v>1060</v>
      </c>
      <c r="H382">
        <v>1</v>
      </c>
      <c r="I382">
        <v>35</v>
      </c>
      <c r="J382" s="5">
        <v>0</v>
      </c>
      <c r="K382" s="5">
        <f t="shared" si="12"/>
        <v>0</v>
      </c>
      <c r="L382" s="5">
        <v>0</v>
      </c>
      <c r="M382" s="5">
        <f t="shared" si="13"/>
        <v>7.8537606317445707</v>
      </c>
      <c r="N382" s="5">
        <v>0</v>
      </c>
      <c r="O382" s="5">
        <f t="shared" si="14"/>
        <v>0</v>
      </c>
      <c r="P382" s="5">
        <v>0</v>
      </c>
      <c r="Q382" s="5">
        <f t="shared" si="15"/>
        <v>7.1297977445491156</v>
      </c>
      <c r="R382" s="5">
        <v>0</v>
      </c>
      <c r="S382" s="5">
        <f t="shared" si="16"/>
        <v>77.274716617795093</v>
      </c>
      <c r="T382" s="5">
        <v>0</v>
      </c>
      <c r="U382" s="5">
        <f t="shared" si="17"/>
        <v>0</v>
      </c>
      <c r="V382" s="5">
        <v>0</v>
      </c>
      <c r="W382" s="5">
        <f t="shared" si="18"/>
        <v>0.23012513631910686</v>
      </c>
      <c r="X382" s="5">
        <v>0</v>
      </c>
      <c r="Y382" s="5">
        <f t="shared" si="19"/>
        <v>0</v>
      </c>
      <c r="Z382" s="5"/>
    </row>
    <row r="383" spans="2:26" ht="12" customHeight="1" x14ac:dyDescent="0.2">
      <c r="B383" t="s">
        <v>180</v>
      </c>
      <c r="D383" t="s">
        <v>1061</v>
      </c>
      <c r="H383">
        <v>1</v>
      </c>
      <c r="I383">
        <v>36</v>
      </c>
      <c r="J383" s="5">
        <v>0</v>
      </c>
      <c r="K383" s="5">
        <f t="shared" si="12"/>
        <v>0</v>
      </c>
      <c r="L383" s="5">
        <v>0</v>
      </c>
      <c r="M383" s="5">
        <f t="shared" si="13"/>
        <v>30.326262821178879</v>
      </c>
      <c r="N383" s="5">
        <v>0</v>
      </c>
      <c r="O383" s="5">
        <f t="shared" si="14"/>
        <v>0</v>
      </c>
      <c r="P383" s="5">
        <v>0</v>
      </c>
      <c r="Q383" s="5">
        <f t="shared" si="15"/>
        <v>5.2355738915241563</v>
      </c>
      <c r="R383" s="5">
        <v>0</v>
      </c>
      <c r="S383" s="5">
        <f t="shared" si="16"/>
        <v>21.957197251520853</v>
      </c>
      <c r="T383" s="5">
        <v>0</v>
      </c>
      <c r="U383" s="5">
        <f t="shared" si="17"/>
        <v>92.42615147697046</v>
      </c>
      <c r="V383" s="5">
        <v>0</v>
      </c>
      <c r="W383" s="5">
        <f t="shared" si="18"/>
        <v>0</v>
      </c>
      <c r="X383" s="5">
        <v>0</v>
      </c>
      <c r="Y383" s="5">
        <f t="shared" si="19"/>
        <v>0</v>
      </c>
      <c r="Z383" s="5"/>
    </row>
    <row r="384" spans="2:26" ht="12" customHeight="1" x14ac:dyDescent="0.2">
      <c r="B384" t="s">
        <v>180</v>
      </c>
      <c r="D384" t="s">
        <v>1062</v>
      </c>
      <c r="H384">
        <v>1</v>
      </c>
      <c r="I384">
        <v>37</v>
      </c>
      <c r="J384" s="5">
        <v>0</v>
      </c>
      <c r="K384" s="5">
        <f t="shared" si="12"/>
        <v>0</v>
      </c>
      <c r="L384" s="5">
        <v>0</v>
      </c>
      <c r="M384" s="5">
        <f t="shared" si="13"/>
        <v>61.81997654707655</v>
      </c>
      <c r="N384" s="5">
        <v>0</v>
      </c>
      <c r="O384" s="5">
        <f t="shared" si="14"/>
        <v>100</v>
      </c>
      <c r="P384" s="5">
        <v>0</v>
      </c>
      <c r="Q384" s="5">
        <f t="shared" si="15"/>
        <v>87.634628363926723</v>
      </c>
      <c r="R384" s="5">
        <v>0</v>
      </c>
      <c r="S384" s="5">
        <f t="shared" si="16"/>
        <v>0.76808613068405618</v>
      </c>
      <c r="T384" s="5">
        <v>0</v>
      </c>
      <c r="U384" s="5">
        <f t="shared" si="17"/>
        <v>7.5738485230295387</v>
      </c>
      <c r="V384" s="5">
        <v>0</v>
      </c>
      <c r="W384" s="5">
        <f t="shared" si="18"/>
        <v>99.769874863680897</v>
      </c>
      <c r="X384" s="5">
        <v>0</v>
      </c>
      <c r="Y384" s="5">
        <f t="shared" si="19"/>
        <v>100</v>
      </c>
      <c r="Z384" s="5"/>
    </row>
    <row r="385" spans="2:48" ht="12" customHeight="1" x14ac:dyDescent="0.2">
      <c r="B385" t="s">
        <v>180</v>
      </c>
      <c r="D385" t="s">
        <v>1063</v>
      </c>
      <c r="H385">
        <v>1</v>
      </c>
      <c r="I385">
        <v>38</v>
      </c>
      <c r="J385" s="5">
        <v>0</v>
      </c>
      <c r="K385" s="5">
        <f t="shared" si="12"/>
        <v>0</v>
      </c>
      <c r="L385" s="5">
        <v>0</v>
      </c>
      <c r="M385" s="5">
        <f t="shared" si="13"/>
        <v>7.8537606317445707</v>
      </c>
      <c r="N385" s="5">
        <v>0</v>
      </c>
      <c r="O385" s="5">
        <f t="shared" si="14"/>
        <v>0</v>
      </c>
      <c r="P385" s="5">
        <v>0</v>
      </c>
      <c r="Q385" s="5">
        <f t="shared" si="15"/>
        <v>7.1297977445491156</v>
      </c>
      <c r="R385" s="5">
        <v>0</v>
      </c>
      <c r="S385" s="5">
        <f t="shared" si="16"/>
        <v>77.274716617795093</v>
      </c>
      <c r="T385" s="5">
        <v>0</v>
      </c>
      <c r="U385" s="5">
        <f t="shared" si="17"/>
        <v>0</v>
      </c>
      <c r="V385" s="5">
        <v>0</v>
      </c>
      <c r="W385" s="5">
        <f t="shared" si="18"/>
        <v>0.23012513631910686</v>
      </c>
      <c r="X385" s="5">
        <v>0</v>
      </c>
      <c r="Y385" s="5">
        <f t="shared" si="19"/>
        <v>0</v>
      </c>
      <c r="Z385" s="5"/>
    </row>
    <row r="386" spans="2:48" ht="12" customHeight="1" x14ac:dyDescent="0.2">
      <c r="B386" t="s">
        <v>180</v>
      </c>
      <c r="D386" t="s">
        <v>1064</v>
      </c>
      <c r="H386">
        <v>1</v>
      </c>
      <c r="I386">
        <v>39</v>
      </c>
      <c r="J386" s="5">
        <v>0</v>
      </c>
      <c r="K386" s="5">
        <f t="shared" si="12"/>
        <v>0</v>
      </c>
      <c r="L386" s="5">
        <v>8.6812925826418681</v>
      </c>
      <c r="M386" s="5">
        <f t="shared" si="13"/>
        <v>30.326262821178879</v>
      </c>
      <c r="N386" s="5">
        <v>0</v>
      </c>
      <c r="O386" s="5">
        <f t="shared" si="14"/>
        <v>0</v>
      </c>
      <c r="P386" s="5">
        <v>0</v>
      </c>
      <c r="Q386" s="5">
        <f t="shared" si="15"/>
        <v>5.2355738915241563</v>
      </c>
      <c r="R386" s="5">
        <v>0</v>
      </c>
      <c r="S386" s="5">
        <f t="shared" si="16"/>
        <v>21.957197251520853</v>
      </c>
      <c r="T386" s="5">
        <v>92.42615147697046</v>
      </c>
      <c r="U386" s="5">
        <f t="shared" si="17"/>
        <v>92.42615147697046</v>
      </c>
      <c r="V386" s="5">
        <v>0</v>
      </c>
      <c r="W386" s="5">
        <f t="shared" si="18"/>
        <v>0</v>
      </c>
      <c r="X386" s="5">
        <v>0</v>
      </c>
      <c r="Y386" s="5">
        <f t="shared" si="19"/>
        <v>0</v>
      </c>
      <c r="Z386" s="5"/>
    </row>
    <row r="387" spans="2:48" ht="12" customHeight="1" x14ac:dyDescent="0.2">
      <c r="B387" t="s">
        <v>180</v>
      </c>
      <c r="D387" t="s">
        <v>1065</v>
      </c>
      <c r="H387">
        <v>1</v>
      </c>
      <c r="I387">
        <v>40</v>
      </c>
      <c r="J387" s="5">
        <v>0</v>
      </c>
      <c r="K387" s="5">
        <f t="shared" si="12"/>
        <v>0</v>
      </c>
      <c r="L387" s="5">
        <v>0</v>
      </c>
      <c r="M387" s="5">
        <f t="shared" si="13"/>
        <v>61.81997654707655</v>
      </c>
      <c r="N387" s="5">
        <v>0</v>
      </c>
      <c r="O387" s="5">
        <f t="shared" si="14"/>
        <v>100</v>
      </c>
      <c r="P387" s="5">
        <v>0</v>
      </c>
      <c r="Q387" s="5">
        <f t="shared" si="15"/>
        <v>87.634628363926723</v>
      </c>
      <c r="R387" s="5">
        <v>0</v>
      </c>
      <c r="S387" s="5">
        <f t="shared" si="16"/>
        <v>0.76808613068405618</v>
      </c>
      <c r="T387" s="5">
        <v>0</v>
      </c>
      <c r="U387" s="5">
        <f t="shared" si="17"/>
        <v>7.5738485230295387</v>
      </c>
      <c r="V387" s="5">
        <v>0</v>
      </c>
      <c r="W387" s="5">
        <f t="shared" si="18"/>
        <v>99.769874863680897</v>
      </c>
      <c r="X387" s="5">
        <v>0</v>
      </c>
      <c r="Y387" s="5">
        <f t="shared" si="19"/>
        <v>100</v>
      </c>
      <c r="Z387" s="5"/>
    </row>
    <row r="388" spans="2:48" ht="12" customHeight="1" x14ac:dyDescent="0.2">
      <c r="B388" t="s">
        <v>180</v>
      </c>
      <c r="D388" t="s">
        <v>1066</v>
      </c>
      <c r="H388">
        <v>1</v>
      </c>
      <c r="I388">
        <v>41</v>
      </c>
      <c r="J388" s="5">
        <v>0</v>
      </c>
      <c r="K388" s="5">
        <f t="shared" si="12"/>
        <v>0</v>
      </c>
      <c r="L388" s="5">
        <v>0</v>
      </c>
      <c r="M388" s="5">
        <f t="shared" si="13"/>
        <v>7.8537606317445707</v>
      </c>
      <c r="N388" s="5">
        <v>0</v>
      </c>
      <c r="O388" s="5">
        <f t="shared" si="14"/>
        <v>0</v>
      </c>
      <c r="P388" s="5">
        <v>0</v>
      </c>
      <c r="Q388" s="5">
        <f t="shared" si="15"/>
        <v>7.1297977445491156</v>
      </c>
      <c r="R388" s="5">
        <v>0</v>
      </c>
      <c r="S388" s="5">
        <f t="shared" si="16"/>
        <v>77.274716617795093</v>
      </c>
      <c r="T388" s="5">
        <v>0</v>
      </c>
      <c r="U388" s="5">
        <f t="shared" si="17"/>
        <v>0</v>
      </c>
      <c r="V388" s="5">
        <v>0</v>
      </c>
      <c r="W388" s="5">
        <f t="shared" si="18"/>
        <v>0.23012513631910686</v>
      </c>
      <c r="X388" s="5">
        <v>0</v>
      </c>
      <c r="Y388" s="5">
        <f t="shared" si="19"/>
        <v>0</v>
      </c>
      <c r="Z388" s="5"/>
    </row>
    <row r="389" spans="2:48" ht="12" customHeight="1" x14ac:dyDescent="0.2">
      <c r="B389" t="s">
        <v>180</v>
      </c>
      <c r="D389" t="s">
        <v>1067</v>
      </c>
      <c r="H389">
        <v>1</v>
      </c>
      <c r="I389">
        <v>42</v>
      </c>
      <c r="J389" s="5">
        <v>0</v>
      </c>
      <c r="K389" s="5">
        <f t="shared" si="12"/>
        <v>0</v>
      </c>
      <c r="L389" s="5">
        <v>8.6812925826418681</v>
      </c>
      <c r="M389" s="5">
        <f t="shared" si="13"/>
        <v>30.326262821178879</v>
      </c>
      <c r="N389" s="5">
        <v>0</v>
      </c>
      <c r="O389" s="5">
        <f t="shared" si="14"/>
        <v>0</v>
      </c>
      <c r="P389" s="5">
        <v>1.6392313214080145</v>
      </c>
      <c r="Q389" s="5">
        <f t="shared" si="15"/>
        <v>5.2355738915241563</v>
      </c>
      <c r="R389" s="5">
        <v>19.090589476151411</v>
      </c>
      <c r="S389" s="5">
        <f t="shared" si="16"/>
        <v>21.957197251520853</v>
      </c>
      <c r="T389" s="5">
        <v>92.42615147697046</v>
      </c>
      <c r="U389" s="5">
        <f t="shared" si="17"/>
        <v>92.42615147697046</v>
      </c>
      <c r="V389" s="5">
        <v>0</v>
      </c>
      <c r="W389" s="5">
        <f t="shared" si="18"/>
        <v>0</v>
      </c>
      <c r="X389" s="5">
        <v>0</v>
      </c>
      <c r="Y389" s="5">
        <f t="shared" si="19"/>
        <v>0</v>
      </c>
      <c r="Z389" s="5"/>
    </row>
    <row r="390" spans="2:48" ht="12" customHeight="1" x14ac:dyDescent="0.2">
      <c r="B390" t="s">
        <v>180</v>
      </c>
      <c r="D390" t="s">
        <v>1050</v>
      </c>
      <c r="H390">
        <v>1</v>
      </c>
      <c r="I390">
        <v>43</v>
      </c>
      <c r="J390" s="5">
        <v>0</v>
      </c>
      <c r="K390" s="5">
        <f t="shared" si="12"/>
        <v>0</v>
      </c>
      <c r="L390" s="5">
        <v>27.479998218765306</v>
      </c>
      <c r="M390" s="5">
        <f t="shared" si="13"/>
        <v>61.81997654707655</v>
      </c>
      <c r="N390" s="5">
        <v>0</v>
      </c>
      <c r="O390" s="5">
        <f t="shared" si="14"/>
        <v>100</v>
      </c>
      <c r="P390" s="5">
        <v>0</v>
      </c>
      <c r="Q390" s="5">
        <f t="shared" si="15"/>
        <v>87.634628363926723</v>
      </c>
      <c r="R390" s="5">
        <v>0</v>
      </c>
      <c r="S390" s="5">
        <f t="shared" si="16"/>
        <v>0.76808613068405618</v>
      </c>
      <c r="T390" s="5">
        <v>0</v>
      </c>
      <c r="U390" s="5">
        <f t="shared" si="17"/>
        <v>7.5738485230295387</v>
      </c>
      <c r="V390" s="5">
        <v>0</v>
      </c>
      <c r="W390" s="5">
        <f t="shared" si="18"/>
        <v>99.769874863680897</v>
      </c>
      <c r="X390" s="5">
        <v>0</v>
      </c>
      <c r="Y390" s="5">
        <f t="shared" si="19"/>
        <v>100</v>
      </c>
      <c r="Z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</row>
    <row r="391" spans="2:48" ht="12" customHeight="1" x14ac:dyDescent="0.2">
      <c r="B391" t="s">
        <v>180</v>
      </c>
      <c r="D391" t="s">
        <v>1051</v>
      </c>
      <c r="H391">
        <v>1</v>
      </c>
      <c r="I391">
        <v>44</v>
      </c>
      <c r="J391" s="5">
        <v>0</v>
      </c>
      <c r="K391" s="5">
        <f t="shared" si="12"/>
        <v>0</v>
      </c>
      <c r="L391" s="5">
        <v>0</v>
      </c>
      <c r="M391" s="5">
        <f t="shared" si="13"/>
        <v>7.8537606317445707</v>
      </c>
      <c r="N391" s="5">
        <v>0</v>
      </c>
      <c r="O391" s="5">
        <f t="shared" si="14"/>
        <v>0</v>
      </c>
      <c r="P391" s="5">
        <v>0</v>
      </c>
      <c r="Q391" s="5">
        <f t="shared" si="15"/>
        <v>7.1297977445491156</v>
      </c>
      <c r="R391" s="5">
        <v>0</v>
      </c>
      <c r="S391" s="5">
        <f t="shared" si="16"/>
        <v>77.274716617795093</v>
      </c>
      <c r="T391" s="5">
        <v>0</v>
      </c>
      <c r="U391" s="5">
        <f t="shared" si="17"/>
        <v>0</v>
      </c>
      <c r="V391" s="5">
        <v>0</v>
      </c>
      <c r="W391" s="5">
        <f t="shared" si="18"/>
        <v>0.23012513631910686</v>
      </c>
      <c r="X391" s="5">
        <v>0</v>
      </c>
      <c r="Y391" s="5">
        <f t="shared" si="19"/>
        <v>0</v>
      </c>
      <c r="Z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</row>
    <row r="392" spans="2:48" ht="12" customHeight="1" x14ac:dyDescent="0.2">
      <c r="B392" t="s">
        <v>180</v>
      </c>
      <c r="D392" t="s">
        <v>1052</v>
      </c>
      <c r="H392">
        <v>1</v>
      </c>
      <c r="I392">
        <v>45</v>
      </c>
      <c r="J392" s="5">
        <v>0</v>
      </c>
      <c r="K392" s="5">
        <f t="shared" si="12"/>
        <v>0</v>
      </c>
      <c r="L392" s="5">
        <v>0</v>
      </c>
      <c r="M392" s="5">
        <f t="shared" si="13"/>
        <v>30.326262821178879</v>
      </c>
      <c r="N392" s="5">
        <v>0</v>
      </c>
      <c r="O392" s="5">
        <f t="shared" si="14"/>
        <v>0</v>
      </c>
      <c r="P392" s="5">
        <v>0</v>
      </c>
      <c r="Q392" s="5">
        <f t="shared" si="15"/>
        <v>5.2355738915241563</v>
      </c>
      <c r="R392" s="5">
        <v>0</v>
      </c>
      <c r="S392" s="5">
        <f t="shared" si="16"/>
        <v>21.957197251520853</v>
      </c>
      <c r="T392" s="5">
        <v>0</v>
      </c>
      <c r="U392" s="5">
        <f t="shared" si="17"/>
        <v>92.42615147697046</v>
      </c>
      <c r="V392" s="5">
        <v>0</v>
      </c>
      <c r="W392" s="5">
        <f t="shared" si="18"/>
        <v>0</v>
      </c>
      <c r="X392" s="5">
        <v>0</v>
      </c>
      <c r="Y392" s="5">
        <f t="shared" si="19"/>
        <v>0</v>
      </c>
      <c r="Z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</row>
    <row r="393" spans="2:48" ht="12" customHeight="1" x14ac:dyDescent="0.2">
      <c r="B393" t="s">
        <v>180</v>
      </c>
      <c r="D393" t="s">
        <v>1053</v>
      </c>
      <c r="H393">
        <v>1</v>
      </c>
      <c r="I393">
        <v>46</v>
      </c>
      <c r="J393" s="5">
        <v>0</v>
      </c>
      <c r="K393" s="5">
        <f t="shared" si="12"/>
        <v>0</v>
      </c>
      <c r="L393" s="5">
        <v>0</v>
      </c>
      <c r="M393" s="5">
        <f t="shared" si="13"/>
        <v>61.81997654707655</v>
      </c>
      <c r="N393" s="5">
        <v>0</v>
      </c>
      <c r="O393" s="5">
        <f t="shared" si="14"/>
        <v>100</v>
      </c>
      <c r="P393" s="5">
        <v>3.6484897781392855</v>
      </c>
      <c r="Q393" s="5">
        <f t="shared" si="15"/>
        <v>87.634628363926723</v>
      </c>
      <c r="R393" s="5">
        <v>0</v>
      </c>
      <c r="S393" s="5">
        <f t="shared" si="16"/>
        <v>0.76808613068405618</v>
      </c>
      <c r="T393" s="5">
        <v>0</v>
      </c>
      <c r="U393" s="5">
        <f t="shared" si="17"/>
        <v>7.5738485230295387</v>
      </c>
      <c r="V393" s="5">
        <v>3.3483519360834215</v>
      </c>
      <c r="W393" s="5">
        <f t="shared" si="18"/>
        <v>99.769874863680897</v>
      </c>
      <c r="X393" s="5">
        <v>0</v>
      </c>
      <c r="Y393" s="5">
        <f t="shared" si="19"/>
        <v>100</v>
      </c>
      <c r="Z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</row>
    <row r="394" spans="2:48" ht="12" customHeight="1" x14ac:dyDescent="0.2">
      <c r="B394" t="s">
        <v>180</v>
      </c>
      <c r="D394" t="s">
        <v>1054</v>
      </c>
      <c r="H394">
        <v>1</v>
      </c>
      <c r="I394">
        <v>47</v>
      </c>
      <c r="J394" s="5">
        <v>0</v>
      </c>
      <c r="K394" s="5">
        <f t="shared" si="12"/>
        <v>0</v>
      </c>
      <c r="L394" s="5">
        <v>7.8537606317445707</v>
      </c>
      <c r="M394" s="5">
        <f t="shared" si="13"/>
        <v>7.8537606317445707</v>
      </c>
      <c r="N394" s="5">
        <v>0</v>
      </c>
      <c r="O394" s="5">
        <f t="shared" si="14"/>
        <v>0</v>
      </c>
      <c r="P394" s="5">
        <v>0</v>
      </c>
      <c r="Q394" s="5">
        <f t="shared" si="15"/>
        <v>7.1297977445491156</v>
      </c>
      <c r="R394" s="5">
        <v>21.572131723895467</v>
      </c>
      <c r="S394" s="5">
        <f t="shared" si="16"/>
        <v>77.274716617795093</v>
      </c>
      <c r="T394" s="5">
        <v>0</v>
      </c>
      <c r="U394" s="5">
        <f t="shared" si="17"/>
        <v>0</v>
      </c>
      <c r="V394" s="5">
        <v>0</v>
      </c>
      <c r="W394" s="5">
        <f t="shared" si="18"/>
        <v>0.23012513631910686</v>
      </c>
      <c r="X394" s="5">
        <v>0</v>
      </c>
      <c r="Y394" s="5">
        <f t="shared" si="19"/>
        <v>0</v>
      </c>
      <c r="Z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</row>
    <row r="395" spans="2:48" ht="12" customHeight="1" x14ac:dyDescent="0.2">
      <c r="B395" t="s">
        <v>180</v>
      </c>
      <c r="D395" t="s">
        <v>1055</v>
      </c>
      <c r="H395">
        <v>1</v>
      </c>
      <c r="I395">
        <v>48</v>
      </c>
      <c r="J395" s="5">
        <v>0</v>
      </c>
      <c r="K395" s="5">
        <f t="shared" si="12"/>
        <v>0</v>
      </c>
      <c r="L395" s="5">
        <v>19.882290074069676</v>
      </c>
      <c r="M395" s="5">
        <f t="shared" si="13"/>
        <v>30.326262821178879</v>
      </c>
      <c r="N395" s="5">
        <v>0</v>
      </c>
      <c r="O395" s="5">
        <f t="shared" si="14"/>
        <v>0</v>
      </c>
      <c r="P395" s="5">
        <v>0</v>
      </c>
      <c r="Q395" s="5">
        <f t="shared" si="15"/>
        <v>5.2355738915241563</v>
      </c>
      <c r="R395" s="5">
        <v>0</v>
      </c>
      <c r="S395" s="5">
        <f t="shared" si="16"/>
        <v>21.957197251520853</v>
      </c>
      <c r="T395" s="5">
        <v>0</v>
      </c>
      <c r="U395" s="5">
        <f t="shared" si="17"/>
        <v>92.42615147697046</v>
      </c>
      <c r="V395" s="5">
        <v>0</v>
      </c>
      <c r="W395" s="5">
        <f t="shared" si="18"/>
        <v>0</v>
      </c>
      <c r="X395" s="5">
        <v>0</v>
      </c>
      <c r="Y395" s="5">
        <f t="shared" si="19"/>
        <v>0</v>
      </c>
      <c r="Z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</row>
    <row r="396" spans="2:48" ht="12" customHeight="1" x14ac:dyDescent="0.2">
      <c r="B396" t="s">
        <v>180</v>
      </c>
      <c r="D396" t="s">
        <v>1056</v>
      </c>
      <c r="H396">
        <v>1</v>
      </c>
      <c r="I396">
        <v>49</v>
      </c>
      <c r="J396" s="5">
        <v>0</v>
      </c>
      <c r="K396" s="5">
        <f t="shared" si="12"/>
        <v>0</v>
      </c>
      <c r="L396" s="5">
        <v>0</v>
      </c>
      <c r="M396" s="5">
        <f t="shared" si="13"/>
        <v>61.81997654707655</v>
      </c>
      <c r="N396" s="5">
        <v>0</v>
      </c>
      <c r="O396" s="5">
        <f t="shared" si="14"/>
        <v>100</v>
      </c>
      <c r="P396" s="5">
        <v>0</v>
      </c>
      <c r="Q396" s="5">
        <f t="shared" si="15"/>
        <v>87.634628363926723</v>
      </c>
      <c r="R396" s="5">
        <v>0</v>
      </c>
      <c r="S396" s="5">
        <f t="shared" si="16"/>
        <v>0.76808613068405618</v>
      </c>
      <c r="T396" s="5">
        <v>0</v>
      </c>
      <c r="U396" s="5">
        <f t="shared" si="17"/>
        <v>7.5738485230295387</v>
      </c>
      <c r="V396" s="5">
        <v>0</v>
      </c>
      <c r="W396" s="5">
        <f t="shared" si="18"/>
        <v>99.769874863680897</v>
      </c>
      <c r="X396" s="5">
        <v>0</v>
      </c>
      <c r="Y396" s="5">
        <f t="shared" si="19"/>
        <v>100</v>
      </c>
      <c r="Z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</row>
    <row r="397" spans="2:48" ht="12" customHeight="1" x14ac:dyDescent="0.2">
      <c r="B397" t="s">
        <v>180</v>
      </c>
      <c r="D397" t="s">
        <v>1057</v>
      </c>
      <c r="H397">
        <v>1</v>
      </c>
      <c r="I397">
        <v>50</v>
      </c>
      <c r="J397" s="5">
        <v>0</v>
      </c>
      <c r="K397" s="5">
        <f t="shared" si="12"/>
        <v>0</v>
      </c>
      <c r="L397" s="5">
        <v>7.8537606317445707</v>
      </c>
      <c r="M397" s="5">
        <f t="shared" si="13"/>
        <v>7.8537606317445707</v>
      </c>
      <c r="N397" s="5">
        <v>0</v>
      </c>
      <c r="O397" s="5">
        <f t="shared" si="14"/>
        <v>0</v>
      </c>
      <c r="P397" s="5">
        <v>0</v>
      </c>
      <c r="Q397" s="5">
        <f t="shared" si="15"/>
        <v>7.1297977445491156</v>
      </c>
      <c r="R397" s="5">
        <v>1.5049415992812221</v>
      </c>
      <c r="S397" s="5">
        <f t="shared" si="16"/>
        <v>77.274716617795093</v>
      </c>
      <c r="T397" s="5">
        <v>0</v>
      </c>
      <c r="U397" s="5">
        <f t="shared" si="17"/>
        <v>0</v>
      </c>
      <c r="V397" s="5">
        <v>0</v>
      </c>
      <c r="W397" s="5">
        <f t="shared" si="18"/>
        <v>0.23012513631910686</v>
      </c>
      <c r="X397" s="5">
        <v>0</v>
      </c>
      <c r="Y397" s="5">
        <f t="shared" si="19"/>
        <v>0</v>
      </c>
      <c r="Z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</row>
    <row r="398" spans="2:48" ht="12" customHeight="1" x14ac:dyDescent="0.2">
      <c r="B398" t="s">
        <v>180</v>
      </c>
      <c r="D398" t="s">
        <v>1058</v>
      </c>
      <c r="H398">
        <v>1</v>
      </c>
      <c r="I398">
        <v>51</v>
      </c>
      <c r="J398" s="5">
        <v>0</v>
      </c>
      <c r="K398" s="5">
        <f t="shared" si="12"/>
        <v>0</v>
      </c>
      <c r="L398" s="5">
        <v>0</v>
      </c>
      <c r="M398" s="5">
        <f t="shared" si="13"/>
        <v>30.326262821178879</v>
      </c>
      <c r="N398" s="5">
        <v>0</v>
      </c>
      <c r="O398" s="5">
        <f t="shared" si="14"/>
        <v>0</v>
      </c>
      <c r="P398" s="5">
        <v>0</v>
      </c>
      <c r="Q398" s="5">
        <f t="shared" si="15"/>
        <v>5.2355738915241563</v>
      </c>
      <c r="R398" s="5">
        <v>0</v>
      </c>
      <c r="S398" s="5">
        <f t="shared" si="16"/>
        <v>21.957197251520853</v>
      </c>
      <c r="T398" s="5">
        <v>0</v>
      </c>
      <c r="U398" s="5">
        <f t="shared" si="17"/>
        <v>92.42615147697046</v>
      </c>
      <c r="V398" s="5">
        <v>0</v>
      </c>
      <c r="W398" s="5">
        <f t="shared" si="18"/>
        <v>0</v>
      </c>
      <c r="X398" s="5">
        <v>0</v>
      </c>
      <c r="Y398" s="5">
        <f t="shared" si="19"/>
        <v>0</v>
      </c>
      <c r="Z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</row>
    <row r="399" spans="2:48" ht="12" customHeight="1" x14ac:dyDescent="0.2">
      <c r="B399" t="s">
        <v>180</v>
      </c>
      <c r="D399" t="s">
        <v>1068</v>
      </c>
      <c r="H399">
        <v>1</v>
      </c>
      <c r="I399">
        <v>52</v>
      </c>
      <c r="J399" s="5">
        <v>0</v>
      </c>
      <c r="K399" s="5">
        <f t="shared" si="12"/>
        <v>0</v>
      </c>
      <c r="L399" s="5">
        <v>34.339978328311247</v>
      </c>
      <c r="M399" s="5">
        <f t="shared" si="13"/>
        <v>61.81997654707655</v>
      </c>
      <c r="N399" s="5">
        <v>57.57614374920351</v>
      </c>
      <c r="O399" s="5">
        <f t="shared" si="14"/>
        <v>100</v>
      </c>
      <c r="P399" s="5">
        <v>55.360726453273237</v>
      </c>
      <c r="Q399" s="5">
        <f t="shared" si="15"/>
        <v>87.634628363926723</v>
      </c>
      <c r="R399" s="5">
        <v>0.68557365522090707</v>
      </c>
      <c r="S399" s="5">
        <f t="shared" si="16"/>
        <v>0.76808613068405618</v>
      </c>
      <c r="T399" s="5">
        <v>7.5738485230295387</v>
      </c>
      <c r="U399" s="5">
        <f t="shared" si="17"/>
        <v>7.5738485230295387</v>
      </c>
      <c r="V399" s="5">
        <v>65.210878066019845</v>
      </c>
      <c r="W399" s="5">
        <f t="shared" si="18"/>
        <v>99.769874863680897</v>
      </c>
      <c r="X399" s="5">
        <v>47.046038332345383</v>
      </c>
      <c r="Y399" s="5">
        <f t="shared" si="19"/>
        <v>100</v>
      </c>
      <c r="Z399" s="5"/>
    </row>
    <row r="400" spans="2:48" ht="12" customHeight="1" x14ac:dyDescent="0.2">
      <c r="B400" t="s">
        <v>180</v>
      </c>
      <c r="D400" t="s">
        <v>1069</v>
      </c>
      <c r="H400">
        <v>1</v>
      </c>
      <c r="I400">
        <v>53</v>
      </c>
      <c r="J400" s="5">
        <v>0</v>
      </c>
      <c r="K400" s="5">
        <f t="shared" si="12"/>
        <v>0</v>
      </c>
      <c r="L400" s="5">
        <v>0</v>
      </c>
      <c r="M400" s="5">
        <f t="shared" si="13"/>
        <v>7.8537606317445707</v>
      </c>
      <c r="N400" s="5">
        <v>0</v>
      </c>
      <c r="O400" s="5">
        <f t="shared" si="14"/>
        <v>0</v>
      </c>
      <c r="P400" s="5">
        <v>0.2035704840577198</v>
      </c>
      <c r="Q400" s="5">
        <f t="shared" si="15"/>
        <v>7.1297977445491156</v>
      </c>
      <c r="R400" s="5">
        <v>3.8331575452166105</v>
      </c>
      <c r="S400" s="5">
        <f t="shared" si="16"/>
        <v>77.274716617795093</v>
      </c>
      <c r="T400" s="5">
        <v>0</v>
      </c>
      <c r="U400" s="5">
        <f t="shared" si="17"/>
        <v>0</v>
      </c>
      <c r="V400" s="5">
        <v>0</v>
      </c>
      <c r="W400" s="5">
        <f t="shared" si="18"/>
        <v>0.23012513631910686</v>
      </c>
      <c r="X400" s="5">
        <v>0</v>
      </c>
      <c r="Y400" s="5">
        <f t="shared" si="19"/>
        <v>0</v>
      </c>
      <c r="Z400" s="5"/>
    </row>
    <row r="401" spans="2:26" ht="12" customHeight="1" x14ac:dyDescent="0.2">
      <c r="B401" t="s">
        <v>180</v>
      </c>
      <c r="D401" t="s">
        <v>1070</v>
      </c>
      <c r="H401">
        <v>1</v>
      </c>
      <c r="I401">
        <v>54</v>
      </c>
      <c r="J401" s="5">
        <v>0</v>
      </c>
      <c r="K401" s="5">
        <f t="shared" si="12"/>
        <v>0</v>
      </c>
      <c r="L401" s="5">
        <v>0</v>
      </c>
      <c r="M401" s="5">
        <f t="shared" si="13"/>
        <v>30.326262821178879</v>
      </c>
      <c r="N401" s="5">
        <v>0</v>
      </c>
      <c r="O401" s="5">
        <f t="shared" si="14"/>
        <v>0</v>
      </c>
      <c r="P401" s="5">
        <v>0</v>
      </c>
      <c r="Q401" s="5">
        <f t="shared" si="15"/>
        <v>5.2355738915241563</v>
      </c>
      <c r="R401" s="5">
        <v>0</v>
      </c>
      <c r="S401" s="5">
        <f t="shared" si="16"/>
        <v>21.957197251520853</v>
      </c>
      <c r="T401" s="5">
        <v>0</v>
      </c>
      <c r="U401" s="5">
        <f t="shared" si="17"/>
        <v>92.42615147697046</v>
      </c>
      <c r="V401" s="5">
        <v>0</v>
      </c>
      <c r="W401" s="5">
        <f t="shared" si="18"/>
        <v>0</v>
      </c>
      <c r="X401" s="5">
        <v>0</v>
      </c>
      <c r="Y401" s="5">
        <f t="shared" si="19"/>
        <v>0</v>
      </c>
      <c r="Z401" s="5"/>
    </row>
    <row r="402" spans="2:26" ht="12" customHeight="1" x14ac:dyDescent="0.2">
      <c r="B402" t="s">
        <v>180</v>
      </c>
      <c r="D402" t="s">
        <v>1071</v>
      </c>
      <c r="H402">
        <v>1</v>
      </c>
      <c r="I402">
        <v>55</v>
      </c>
      <c r="J402" s="5">
        <v>0</v>
      </c>
      <c r="K402" s="5">
        <f t="shared" si="12"/>
        <v>0</v>
      </c>
      <c r="L402" s="5">
        <v>0</v>
      </c>
      <c r="M402" s="5">
        <f t="shared" si="13"/>
        <v>61.81997654707655</v>
      </c>
      <c r="N402" s="5">
        <v>0</v>
      </c>
      <c r="O402" s="5">
        <f t="shared" si="14"/>
        <v>100</v>
      </c>
      <c r="P402" s="5">
        <v>0</v>
      </c>
      <c r="Q402" s="5">
        <f t="shared" si="15"/>
        <v>87.634628363926723</v>
      </c>
      <c r="R402" s="5">
        <v>0</v>
      </c>
      <c r="S402" s="5">
        <f t="shared" si="16"/>
        <v>0.76808613068405618</v>
      </c>
      <c r="T402" s="5">
        <v>0</v>
      </c>
      <c r="U402" s="5">
        <f t="shared" si="17"/>
        <v>7.5738485230295387</v>
      </c>
      <c r="V402" s="5">
        <v>0</v>
      </c>
      <c r="W402" s="5">
        <f t="shared" si="18"/>
        <v>99.769874863680897</v>
      </c>
      <c r="X402" s="5">
        <v>0</v>
      </c>
      <c r="Y402" s="5">
        <f t="shared" si="19"/>
        <v>100</v>
      </c>
      <c r="Z402" s="5"/>
    </row>
    <row r="403" spans="2:26" ht="12" customHeight="1" x14ac:dyDescent="0.2">
      <c r="B403" t="s">
        <v>180</v>
      </c>
      <c r="D403" t="s">
        <v>1072</v>
      </c>
      <c r="H403">
        <v>1</v>
      </c>
      <c r="I403">
        <v>56</v>
      </c>
      <c r="J403" s="5">
        <v>0</v>
      </c>
      <c r="K403" s="5">
        <f t="shared" si="12"/>
        <v>0</v>
      </c>
      <c r="L403" s="5">
        <v>0</v>
      </c>
      <c r="M403" s="5">
        <f t="shared" si="13"/>
        <v>7.8537606317445707</v>
      </c>
      <c r="N403" s="5">
        <v>0</v>
      </c>
      <c r="O403" s="5">
        <f t="shared" si="14"/>
        <v>0</v>
      </c>
      <c r="P403" s="5">
        <v>0</v>
      </c>
      <c r="Q403" s="5">
        <f t="shared" si="15"/>
        <v>7.1297977445491156</v>
      </c>
      <c r="R403" s="5">
        <v>0</v>
      </c>
      <c r="S403" s="5">
        <f t="shared" si="16"/>
        <v>77.274716617795093</v>
      </c>
      <c r="T403" s="5">
        <v>0</v>
      </c>
      <c r="U403" s="5">
        <f t="shared" si="17"/>
        <v>0</v>
      </c>
      <c r="V403" s="5">
        <v>0</v>
      </c>
      <c r="W403" s="5">
        <f t="shared" si="18"/>
        <v>0.23012513631910686</v>
      </c>
      <c r="X403" s="5">
        <v>0</v>
      </c>
      <c r="Y403" s="5">
        <f t="shared" si="19"/>
        <v>0</v>
      </c>
      <c r="Z403" s="5"/>
    </row>
    <row r="404" spans="2:26" ht="12" customHeight="1" x14ac:dyDescent="0.2">
      <c r="B404" t="s">
        <v>180</v>
      </c>
      <c r="D404" t="s">
        <v>1073</v>
      </c>
      <c r="H404">
        <v>1</v>
      </c>
      <c r="I404">
        <v>57</v>
      </c>
      <c r="J404" s="5">
        <v>0</v>
      </c>
      <c r="K404" s="5">
        <f t="shared" si="12"/>
        <v>0</v>
      </c>
      <c r="L404" s="5">
        <v>0</v>
      </c>
      <c r="M404" s="5">
        <f t="shared" si="13"/>
        <v>30.326262821178879</v>
      </c>
      <c r="N404" s="5">
        <v>0</v>
      </c>
      <c r="O404" s="5">
        <f t="shared" si="14"/>
        <v>0</v>
      </c>
      <c r="P404" s="5">
        <v>0</v>
      </c>
      <c r="Q404" s="5">
        <f t="shared" si="15"/>
        <v>5.2355738915241563</v>
      </c>
      <c r="R404" s="5">
        <v>0</v>
      </c>
      <c r="S404" s="5">
        <f t="shared" si="16"/>
        <v>21.957197251520853</v>
      </c>
      <c r="T404" s="5">
        <v>0</v>
      </c>
      <c r="U404" s="5">
        <f t="shared" si="17"/>
        <v>92.42615147697046</v>
      </c>
      <c r="V404" s="5">
        <v>0</v>
      </c>
      <c r="W404" s="5">
        <f t="shared" si="18"/>
        <v>0</v>
      </c>
      <c r="X404" s="5">
        <v>0</v>
      </c>
      <c r="Y404" s="5">
        <f t="shared" si="19"/>
        <v>0</v>
      </c>
      <c r="Z404" s="5"/>
    </row>
    <row r="405" spans="2:26" ht="12" customHeight="1" x14ac:dyDescent="0.2">
      <c r="B405" t="s">
        <v>180</v>
      </c>
      <c r="D405" t="s">
        <v>1074</v>
      </c>
      <c r="H405">
        <v>1</v>
      </c>
      <c r="I405">
        <v>58</v>
      </c>
      <c r="J405" s="5">
        <v>0</v>
      </c>
      <c r="K405" s="5">
        <f t="shared" si="12"/>
        <v>0</v>
      </c>
      <c r="L405" s="5">
        <v>0</v>
      </c>
      <c r="M405" s="5">
        <f t="shared" si="13"/>
        <v>61.81997654707655</v>
      </c>
      <c r="N405" s="5">
        <v>0</v>
      </c>
      <c r="O405" s="5">
        <f t="shared" si="14"/>
        <v>100</v>
      </c>
      <c r="P405" s="5">
        <v>0</v>
      </c>
      <c r="Q405" s="5">
        <f t="shared" si="15"/>
        <v>87.634628363926723</v>
      </c>
      <c r="R405" s="5">
        <v>0</v>
      </c>
      <c r="S405" s="5">
        <f t="shared" si="16"/>
        <v>0.76808613068405618</v>
      </c>
      <c r="T405" s="5">
        <v>0</v>
      </c>
      <c r="U405" s="5">
        <f t="shared" si="17"/>
        <v>7.5738485230295387</v>
      </c>
      <c r="V405" s="5">
        <v>0</v>
      </c>
      <c r="W405" s="5">
        <f t="shared" si="18"/>
        <v>99.769874863680897</v>
      </c>
      <c r="X405" s="5">
        <v>0</v>
      </c>
      <c r="Y405" s="5">
        <f t="shared" si="19"/>
        <v>100</v>
      </c>
      <c r="Z405" s="5"/>
    </row>
    <row r="406" spans="2:26" ht="12" customHeight="1" x14ac:dyDescent="0.2">
      <c r="B406" t="s">
        <v>180</v>
      </c>
      <c r="D406" t="s">
        <v>1075</v>
      </c>
      <c r="H406">
        <v>1</v>
      </c>
      <c r="I406">
        <v>59</v>
      </c>
      <c r="J406" s="5">
        <v>0</v>
      </c>
      <c r="K406" s="5">
        <f t="shared" si="12"/>
        <v>0</v>
      </c>
      <c r="L406" s="5">
        <v>0</v>
      </c>
      <c r="M406" s="5">
        <f t="shared" si="13"/>
        <v>7.8537606317445707</v>
      </c>
      <c r="N406" s="5">
        <v>0</v>
      </c>
      <c r="O406" s="5">
        <f t="shared" si="14"/>
        <v>0</v>
      </c>
      <c r="P406" s="5">
        <v>0</v>
      </c>
      <c r="Q406" s="5">
        <f t="shared" si="15"/>
        <v>7.1297977445491156</v>
      </c>
      <c r="R406" s="5">
        <v>0</v>
      </c>
      <c r="S406" s="5">
        <f t="shared" si="16"/>
        <v>77.274716617795093</v>
      </c>
      <c r="T406" s="5">
        <v>0</v>
      </c>
      <c r="U406" s="5">
        <f t="shared" si="17"/>
        <v>0</v>
      </c>
      <c r="V406" s="5">
        <v>0</v>
      </c>
      <c r="W406" s="5">
        <f t="shared" si="18"/>
        <v>0.23012513631910686</v>
      </c>
      <c r="X406" s="5">
        <v>0</v>
      </c>
      <c r="Y406" s="5">
        <f t="shared" si="19"/>
        <v>0</v>
      </c>
      <c r="Z406" s="5"/>
    </row>
    <row r="407" spans="2:26" ht="12" customHeight="1" x14ac:dyDescent="0.2">
      <c r="B407" t="s">
        <v>180</v>
      </c>
      <c r="D407" t="s">
        <v>1076</v>
      </c>
      <c r="H407">
        <v>1</v>
      </c>
      <c r="I407">
        <v>60</v>
      </c>
      <c r="J407" s="5">
        <v>0</v>
      </c>
      <c r="K407" s="5">
        <f t="shared" si="12"/>
        <v>0</v>
      </c>
      <c r="L407" s="5">
        <v>0</v>
      </c>
      <c r="M407" s="5">
        <f t="shared" si="13"/>
        <v>30.326262821178879</v>
      </c>
      <c r="N407" s="5">
        <v>0</v>
      </c>
      <c r="O407" s="5">
        <f t="shared" si="14"/>
        <v>0</v>
      </c>
      <c r="P407" s="5">
        <v>0</v>
      </c>
      <c r="Q407" s="5">
        <f t="shared" si="15"/>
        <v>5.2355738915241563</v>
      </c>
      <c r="R407" s="5">
        <v>0</v>
      </c>
      <c r="S407" s="5">
        <f t="shared" si="16"/>
        <v>21.957197251520853</v>
      </c>
      <c r="T407" s="5">
        <v>0</v>
      </c>
      <c r="U407" s="5">
        <f t="shared" si="17"/>
        <v>92.42615147697046</v>
      </c>
      <c r="V407" s="5">
        <v>0</v>
      </c>
      <c r="W407" s="5">
        <f t="shared" si="18"/>
        <v>0</v>
      </c>
      <c r="X407" s="5">
        <v>0</v>
      </c>
      <c r="Y407" s="5">
        <f t="shared" si="19"/>
        <v>0</v>
      </c>
      <c r="Z407" s="5"/>
    </row>
    <row r="408" spans="2:26" ht="12" customHeight="1" x14ac:dyDescent="0.2">
      <c r="B408" t="s">
        <v>180</v>
      </c>
      <c r="D408" t="s">
        <v>1077</v>
      </c>
      <c r="H408">
        <v>1</v>
      </c>
      <c r="I408">
        <v>61</v>
      </c>
      <c r="J408" s="5">
        <v>0</v>
      </c>
      <c r="K408" s="5">
        <f t="shared" si="12"/>
        <v>0</v>
      </c>
      <c r="L408" s="5">
        <v>0</v>
      </c>
      <c r="M408" s="5">
        <f t="shared" si="13"/>
        <v>61.81997654707655</v>
      </c>
      <c r="N408" s="5">
        <v>0</v>
      </c>
      <c r="O408" s="5">
        <f t="shared" si="14"/>
        <v>100</v>
      </c>
      <c r="P408" s="5">
        <v>0</v>
      </c>
      <c r="Q408" s="5">
        <f t="shared" si="15"/>
        <v>87.634628363926723</v>
      </c>
      <c r="R408" s="5">
        <v>0</v>
      </c>
      <c r="S408" s="5">
        <f t="shared" si="16"/>
        <v>0.76808613068405618</v>
      </c>
      <c r="T408" s="5">
        <v>0</v>
      </c>
      <c r="U408" s="5">
        <f t="shared" si="17"/>
        <v>7.5738485230295387</v>
      </c>
      <c r="V408" s="5">
        <v>0</v>
      </c>
      <c r="W408" s="5">
        <f t="shared" si="18"/>
        <v>99.769874863680897</v>
      </c>
      <c r="X408" s="5">
        <v>0</v>
      </c>
      <c r="Y408" s="5">
        <f t="shared" si="19"/>
        <v>100</v>
      </c>
      <c r="Z408" s="5"/>
    </row>
    <row r="409" spans="2:26" ht="12" customHeight="1" x14ac:dyDescent="0.2">
      <c r="B409" t="s">
        <v>180</v>
      </c>
      <c r="D409" t="s">
        <v>1078</v>
      </c>
      <c r="H409">
        <v>1</v>
      </c>
      <c r="I409">
        <v>62</v>
      </c>
      <c r="J409" s="5">
        <v>0</v>
      </c>
      <c r="K409" s="5">
        <f t="shared" si="12"/>
        <v>0</v>
      </c>
      <c r="L409" s="5">
        <v>0</v>
      </c>
      <c r="M409" s="5">
        <f t="shared" si="13"/>
        <v>7.8537606317445707</v>
      </c>
      <c r="N409" s="5">
        <v>0</v>
      </c>
      <c r="O409" s="5">
        <f t="shared" si="14"/>
        <v>0</v>
      </c>
      <c r="P409" s="5">
        <v>0</v>
      </c>
      <c r="Q409" s="5">
        <f t="shared" si="15"/>
        <v>7.1297977445491156</v>
      </c>
      <c r="R409" s="5">
        <v>0</v>
      </c>
      <c r="S409" s="5">
        <f t="shared" si="16"/>
        <v>77.274716617795093</v>
      </c>
      <c r="T409" s="5">
        <v>0</v>
      </c>
      <c r="U409" s="5">
        <f t="shared" si="17"/>
        <v>0</v>
      </c>
      <c r="V409" s="5">
        <v>0</v>
      </c>
      <c r="W409" s="5">
        <f t="shared" si="18"/>
        <v>0.23012513631910686</v>
      </c>
      <c r="X409" s="5">
        <v>0</v>
      </c>
      <c r="Y409" s="5">
        <f t="shared" si="19"/>
        <v>0</v>
      </c>
      <c r="Z409" s="5"/>
    </row>
    <row r="410" spans="2:26" ht="12" customHeight="1" x14ac:dyDescent="0.2">
      <c r="B410" t="s">
        <v>180</v>
      </c>
      <c r="D410" t="s">
        <v>1079</v>
      </c>
      <c r="H410">
        <v>1</v>
      </c>
      <c r="I410">
        <v>63</v>
      </c>
      <c r="J410" s="5">
        <v>0</v>
      </c>
      <c r="K410" s="5">
        <f t="shared" si="12"/>
        <v>0</v>
      </c>
      <c r="L410" s="5">
        <v>0</v>
      </c>
      <c r="M410" s="5">
        <f t="shared" si="13"/>
        <v>30.326262821178879</v>
      </c>
      <c r="N410" s="5">
        <v>0</v>
      </c>
      <c r="O410" s="5">
        <f t="shared" si="14"/>
        <v>0</v>
      </c>
      <c r="P410" s="5">
        <v>0</v>
      </c>
      <c r="Q410" s="5">
        <f t="shared" si="15"/>
        <v>5.2355738915241563</v>
      </c>
      <c r="R410" s="5">
        <v>0</v>
      </c>
      <c r="S410" s="5">
        <f t="shared" si="16"/>
        <v>21.957197251520853</v>
      </c>
      <c r="T410" s="5">
        <v>0</v>
      </c>
      <c r="U410" s="5">
        <f t="shared" si="17"/>
        <v>92.42615147697046</v>
      </c>
      <c r="V410" s="5">
        <v>0</v>
      </c>
      <c r="W410" s="5">
        <f t="shared" si="18"/>
        <v>0</v>
      </c>
      <c r="X410" s="5">
        <v>0</v>
      </c>
      <c r="Y410" s="5">
        <f t="shared" si="19"/>
        <v>0</v>
      </c>
      <c r="Z410" s="5"/>
    </row>
    <row r="411" spans="2:26" ht="12" customHeight="1" x14ac:dyDescent="0.2">
      <c r="B411" t="s">
        <v>180</v>
      </c>
      <c r="D411" t="s">
        <v>1080</v>
      </c>
      <c r="H411">
        <v>1</v>
      </c>
      <c r="I411">
        <v>64</v>
      </c>
      <c r="J411" s="5">
        <v>0</v>
      </c>
      <c r="K411" s="5">
        <f t="shared" si="12"/>
        <v>0</v>
      </c>
      <c r="L411" s="5">
        <v>0</v>
      </c>
      <c r="M411" s="5">
        <f t="shared" si="13"/>
        <v>61.81997654707655</v>
      </c>
      <c r="N411" s="5">
        <v>0</v>
      </c>
      <c r="O411" s="5">
        <f t="shared" si="14"/>
        <v>100</v>
      </c>
      <c r="P411" s="5">
        <v>0</v>
      </c>
      <c r="Q411" s="5">
        <f t="shared" si="15"/>
        <v>87.634628363926723</v>
      </c>
      <c r="R411" s="5">
        <v>0</v>
      </c>
      <c r="S411" s="5">
        <f t="shared" si="16"/>
        <v>0.76808613068405618</v>
      </c>
      <c r="T411" s="5">
        <v>0</v>
      </c>
      <c r="U411" s="5">
        <f t="shared" si="17"/>
        <v>7.5738485230295387</v>
      </c>
      <c r="V411" s="5">
        <v>0</v>
      </c>
      <c r="W411" s="5">
        <f t="shared" si="18"/>
        <v>99.769874863680897</v>
      </c>
      <c r="X411" s="5">
        <v>0</v>
      </c>
      <c r="Y411" s="5">
        <f t="shared" si="19"/>
        <v>100</v>
      </c>
      <c r="Z411" s="5"/>
    </row>
    <row r="412" spans="2:26" ht="12" customHeight="1" x14ac:dyDescent="0.2">
      <c r="B412" t="s">
        <v>180</v>
      </c>
      <c r="D412" t="s">
        <v>1081</v>
      </c>
      <c r="H412">
        <v>1</v>
      </c>
      <c r="I412">
        <v>65</v>
      </c>
      <c r="J412" s="5">
        <v>0</v>
      </c>
      <c r="K412" s="5">
        <f t="shared" si="12"/>
        <v>0</v>
      </c>
      <c r="L412" s="5">
        <v>0</v>
      </c>
      <c r="M412" s="5">
        <f t="shared" si="13"/>
        <v>7.8537606317445707</v>
      </c>
      <c r="N412" s="5">
        <v>0</v>
      </c>
      <c r="O412" s="5">
        <f t="shared" si="14"/>
        <v>0</v>
      </c>
      <c r="P412" s="5">
        <v>0</v>
      </c>
      <c r="Q412" s="5">
        <f t="shared" si="15"/>
        <v>7.1297977445491156</v>
      </c>
      <c r="R412" s="5">
        <v>0</v>
      </c>
      <c r="S412" s="5">
        <f t="shared" si="16"/>
        <v>77.274716617795093</v>
      </c>
      <c r="T412" s="5">
        <v>0</v>
      </c>
      <c r="U412" s="5">
        <f t="shared" si="17"/>
        <v>0</v>
      </c>
      <c r="V412" s="5">
        <v>0</v>
      </c>
      <c r="W412" s="5">
        <f t="shared" si="18"/>
        <v>0.23012513631910686</v>
      </c>
      <c r="X412" s="5">
        <v>0</v>
      </c>
      <c r="Y412" s="5">
        <f t="shared" si="19"/>
        <v>0</v>
      </c>
      <c r="Z412" s="5"/>
    </row>
    <row r="413" spans="2:26" ht="12" customHeight="1" x14ac:dyDescent="0.2">
      <c r="B413" t="s">
        <v>180</v>
      </c>
      <c r="D413" t="s">
        <v>1082</v>
      </c>
      <c r="H413">
        <v>1</v>
      </c>
      <c r="I413">
        <v>66</v>
      </c>
      <c r="J413" s="5">
        <v>0</v>
      </c>
      <c r="K413" s="5">
        <f t="shared" si="12"/>
        <v>0</v>
      </c>
      <c r="L413" s="5">
        <v>0</v>
      </c>
      <c r="M413" s="5">
        <f t="shared" si="13"/>
        <v>30.326262821178879</v>
      </c>
      <c r="N413" s="5">
        <v>0</v>
      </c>
      <c r="O413" s="5">
        <f t="shared" si="14"/>
        <v>0</v>
      </c>
      <c r="P413" s="5">
        <v>0</v>
      </c>
      <c r="Q413" s="5">
        <f t="shared" si="15"/>
        <v>5.2355738915241563</v>
      </c>
      <c r="R413" s="5">
        <v>0</v>
      </c>
      <c r="S413" s="5">
        <f t="shared" si="16"/>
        <v>21.957197251520853</v>
      </c>
      <c r="T413" s="5">
        <v>0</v>
      </c>
      <c r="U413" s="5">
        <f t="shared" si="17"/>
        <v>92.42615147697046</v>
      </c>
      <c r="V413" s="5">
        <v>0</v>
      </c>
      <c r="W413" s="5">
        <f t="shared" si="18"/>
        <v>0</v>
      </c>
      <c r="X413" s="5">
        <v>0</v>
      </c>
      <c r="Y413" s="5">
        <f t="shared" si="19"/>
        <v>0</v>
      </c>
      <c r="Z413" s="5"/>
    </row>
    <row r="414" spans="2:26" ht="12" customHeight="1" x14ac:dyDescent="0.2">
      <c r="B414" t="s">
        <v>180</v>
      </c>
      <c r="D414" t="s">
        <v>1083</v>
      </c>
      <c r="H414">
        <v>1</v>
      </c>
      <c r="I414">
        <v>67</v>
      </c>
      <c r="J414" s="5">
        <v>0</v>
      </c>
      <c r="K414" s="5">
        <f t="shared" si="12"/>
        <v>0</v>
      </c>
      <c r="L414" s="5">
        <v>0</v>
      </c>
      <c r="M414" s="5">
        <f t="shared" si="13"/>
        <v>61.81997654707655</v>
      </c>
      <c r="N414" s="5">
        <v>0</v>
      </c>
      <c r="O414" s="5">
        <f t="shared" si="14"/>
        <v>100</v>
      </c>
      <c r="P414" s="5">
        <v>0</v>
      </c>
      <c r="Q414" s="5">
        <f t="shared" si="15"/>
        <v>87.634628363926723</v>
      </c>
      <c r="R414" s="5">
        <v>0</v>
      </c>
      <c r="S414" s="5">
        <f t="shared" si="16"/>
        <v>0.76808613068405618</v>
      </c>
      <c r="T414" s="5">
        <v>0</v>
      </c>
      <c r="U414" s="5">
        <f t="shared" si="17"/>
        <v>7.5738485230295387</v>
      </c>
      <c r="V414" s="5">
        <v>0</v>
      </c>
      <c r="W414" s="5">
        <f t="shared" si="18"/>
        <v>99.769874863680897</v>
      </c>
      <c r="X414" s="5">
        <v>0</v>
      </c>
      <c r="Y414" s="5">
        <f t="shared" si="19"/>
        <v>100</v>
      </c>
      <c r="Z414" s="5"/>
    </row>
    <row r="415" spans="2:26" ht="12" customHeight="1" x14ac:dyDescent="0.2">
      <c r="B415" t="s">
        <v>180</v>
      </c>
      <c r="D415" t="s">
        <v>1084</v>
      </c>
      <c r="H415">
        <v>1</v>
      </c>
      <c r="I415">
        <v>68</v>
      </c>
      <c r="J415" s="5">
        <v>0</v>
      </c>
      <c r="K415" s="5">
        <f t="shared" si="12"/>
        <v>0</v>
      </c>
      <c r="L415" s="5">
        <v>0</v>
      </c>
      <c r="M415" s="5">
        <f t="shared" si="13"/>
        <v>7.8537606317445707</v>
      </c>
      <c r="N415" s="5">
        <v>0</v>
      </c>
      <c r="O415" s="5">
        <f t="shared" si="14"/>
        <v>0</v>
      </c>
      <c r="P415" s="5">
        <v>0</v>
      </c>
      <c r="Q415" s="5">
        <f t="shared" si="15"/>
        <v>7.1297977445491156</v>
      </c>
      <c r="R415" s="5">
        <v>0</v>
      </c>
      <c r="S415" s="5">
        <f t="shared" si="16"/>
        <v>77.274716617795093</v>
      </c>
      <c r="T415" s="5">
        <v>0</v>
      </c>
      <c r="U415" s="5">
        <f t="shared" si="17"/>
        <v>0</v>
      </c>
      <c r="V415" s="5">
        <v>0</v>
      </c>
      <c r="W415" s="5">
        <f t="shared" si="18"/>
        <v>0.23012513631910686</v>
      </c>
      <c r="X415" s="5">
        <v>0</v>
      </c>
      <c r="Y415" s="5">
        <f t="shared" si="19"/>
        <v>0</v>
      </c>
      <c r="Z415" s="5"/>
    </row>
    <row r="416" spans="2:26" ht="12" customHeight="1" x14ac:dyDescent="0.2">
      <c r="B416" t="s">
        <v>180</v>
      </c>
      <c r="D416" t="s">
        <v>1085</v>
      </c>
      <c r="H416">
        <v>1</v>
      </c>
      <c r="I416">
        <v>69</v>
      </c>
      <c r="J416" s="5">
        <v>0</v>
      </c>
      <c r="K416" s="5">
        <f t="shared" si="12"/>
        <v>0</v>
      </c>
      <c r="L416" s="5">
        <v>0</v>
      </c>
      <c r="M416" s="5">
        <f t="shared" si="13"/>
        <v>30.326262821178879</v>
      </c>
      <c r="N416" s="5">
        <v>0</v>
      </c>
      <c r="O416" s="5">
        <f t="shared" si="14"/>
        <v>0</v>
      </c>
      <c r="P416" s="5">
        <v>0</v>
      </c>
      <c r="Q416" s="5">
        <f t="shared" si="15"/>
        <v>5.2355738915241563</v>
      </c>
      <c r="R416" s="5">
        <v>0</v>
      </c>
      <c r="S416" s="5">
        <f t="shared" si="16"/>
        <v>21.957197251520853</v>
      </c>
      <c r="T416" s="5">
        <v>0</v>
      </c>
      <c r="U416" s="5">
        <f t="shared" si="17"/>
        <v>92.42615147697046</v>
      </c>
      <c r="V416" s="5">
        <v>0</v>
      </c>
      <c r="W416" s="5">
        <f t="shared" si="18"/>
        <v>0</v>
      </c>
      <c r="X416" s="5">
        <v>0</v>
      </c>
      <c r="Y416" s="5">
        <f t="shared" si="19"/>
        <v>0</v>
      </c>
      <c r="Z416" s="5"/>
    </row>
    <row r="417" spans="2:26" ht="12" customHeight="1" x14ac:dyDescent="0.2">
      <c r="B417" t="s">
        <v>180</v>
      </c>
      <c r="D417" t="s">
        <v>1086</v>
      </c>
      <c r="H417">
        <v>1</v>
      </c>
      <c r="I417">
        <v>70</v>
      </c>
      <c r="J417" s="5">
        <v>0</v>
      </c>
      <c r="K417" s="5">
        <f t="shared" si="12"/>
        <v>0</v>
      </c>
      <c r="L417" s="5">
        <v>0</v>
      </c>
      <c r="M417" s="5">
        <f t="shared" si="13"/>
        <v>61.81997654707655</v>
      </c>
      <c r="N417" s="5">
        <v>0</v>
      </c>
      <c r="O417" s="5">
        <f t="shared" si="14"/>
        <v>100</v>
      </c>
      <c r="P417" s="5">
        <v>0</v>
      </c>
      <c r="Q417" s="5">
        <f t="shared" si="15"/>
        <v>87.634628363926723</v>
      </c>
      <c r="R417" s="5">
        <v>0</v>
      </c>
      <c r="S417" s="5">
        <f t="shared" si="16"/>
        <v>0.76808613068405618</v>
      </c>
      <c r="T417" s="5">
        <v>0</v>
      </c>
      <c r="U417" s="5">
        <f t="shared" si="17"/>
        <v>7.5738485230295387</v>
      </c>
      <c r="V417" s="5">
        <v>0</v>
      </c>
      <c r="W417" s="5">
        <f t="shared" si="18"/>
        <v>99.769874863680897</v>
      </c>
      <c r="X417" s="5">
        <v>0</v>
      </c>
      <c r="Y417" s="5">
        <f t="shared" si="19"/>
        <v>100</v>
      </c>
      <c r="Z417" s="5"/>
    </row>
    <row r="418" spans="2:26" ht="12" customHeight="1" x14ac:dyDescent="0.2">
      <c r="B418" t="s">
        <v>180</v>
      </c>
      <c r="D418" t="s">
        <v>1087</v>
      </c>
      <c r="H418">
        <v>1</v>
      </c>
      <c r="I418">
        <v>71</v>
      </c>
      <c r="J418" s="5">
        <v>0</v>
      </c>
      <c r="K418" s="5">
        <f t="shared" si="12"/>
        <v>0</v>
      </c>
      <c r="L418" s="5">
        <v>0</v>
      </c>
      <c r="M418" s="5">
        <f t="shared" si="13"/>
        <v>7.8537606317445707</v>
      </c>
      <c r="N418" s="5">
        <v>0</v>
      </c>
      <c r="O418" s="5">
        <f t="shared" si="14"/>
        <v>0</v>
      </c>
      <c r="P418" s="5">
        <v>0</v>
      </c>
      <c r="Q418" s="5">
        <f t="shared" si="15"/>
        <v>7.1297977445491156</v>
      </c>
      <c r="R418" s="5">
        <v>0</v>
      </c>
      <c r="S418" s="5">
        <f t="shared" si="16"/>
        <v>77.274716617795093</v>
      </c>
      <c r="T418" s="5">
        <v>0</v>
      </c>
      <c r="U418" s="5">
        <f t="shared" si="17"/>
        <v>0</v>
      </c>
      <c r="V418" s="5">
        <v>0</v>
      </c>
      <c r="W418" s="5">
        <f t="shared" si="18"/>
        <v>0.23012513631910686</v>
      </c>
      <c r="X418" s="5">
        <v>0</v>
      </c>
      <c r="Y418" s="5">
        <f t="shared" si="19"/>
        <v>0</v>
      </c>
      <c r="Z418" s="5"/>
    </row>
    <row r="419" spans="2:26" ht="12" customHeight="1" x14ac:dyDescent="0.2">
      <c r="B419" t="s">
        <v>180</v>
      </c>
      <c r="D419" t="s">
        <v>1088</v>
      </c>
      <c r="H419">
        <v>1</v>
      </c>
      <c r="I419">
        <v>72</v>
      </c>
      <c r="J419" s="5">
        <v>0</v>
      </c>
      <c r="K419" s="5">
        <f t="shared" si="12"/>
        <v>0</v>
      </c>
      <c r="L419" s="5">
        <v>0</v>
      </c>
      <c r="M419" s="5">
        <f t="shared" si="13"/>
        <v>30.326262821178879</v>
      </c>
      <c r="N419" s="5">
        <v>0</v>
      </c>
      <c r="O419" s="5">
        <f t="shared" si="14"/>
        <v>0</v>
      </c>
      <c r="P419" s="5">
        <v>0</v>
      </c>
      <c r="Q419" s="5">
        <f t="shared" si="15"/>
        <v>5.2355738915241563</v>
      </c>
      <c r="R419" s="5">
        <v>0</v>
      </c>
      <c r="S419" s="5">
        <f t="shared" si="16"/>
        <v>21.957197251520853</v>
      </c>
      <c r="T419" s="5">
        <v>0</v>
      </c>
      <c r="U419" s="5">
        <f t="shared" si="17"/>
        <v>92.42615147697046</v>
      </c>
      <c r="V419" s="5">
        <v>0</v>
      </c>
      <c r="W419" s="5">
        <f t="shared" si="18"/>
        <v>0</v>
      </c>
      <c r="X419" s="5">
        <v>0</v>
      </c>
      <c r="Y419" s="5">
        <f t="shared" si="19"/>
        <v>0</v>
      </c>
      <c r="Z419" s="5"/>
    </row>
    <row r="420" spans="2:26" ht="12" customHeight="1" x14ac:dyDescent="0.2">
      <c r="B420" t="s">
        <v>180</v>
      </c>
      <c r="D420" t="s">
        <v>1089</v>
      </c>
      <c r="H420">
        <v>1</v>
      </c>
      <c r="I420">
        <v>73</v>
      </c>
      <c r="J420" s="5">
        <v>0</v>
      </c>
      <c r="K420" s="5">
        <f t="shared" si="12"/>
        <v>0</v>
      </c>
      <c r="L420" s="5">
        <v>0</v>
      </c>
      <c r="M420" s="5">
        <f t="shared" si="13"/>
        <v>61.81997654707655</v>
      </c>
      <c r="N420" s="5">
        <v>42.423856250796483</v>
      </c>
      <c r="O420" s="5">
        <f t="shared" si="14"/>
        <v>100</v>
      </c>
      <c r="P420" s="5">
        <v>2.4546244502374619</v>
      </c>
      <c r="Q420" s="5">
        <f t="shared" si="15"/>
        <v>87.634628363926723</v>
      </c>
      <c r="R420" s="5">
        <v>0</v>
      </c>
      <c r="S420" s="5">
        <f t="shared" si="16"/>
        <v>0.76808613068405618</v>
      </c>
      <c r="T420" s="5">
        <v>0</v>
      </c>
      <c r="U420" s="5">
        <f t="shared" si="17"/>
        <v>7.5738485230295387</v>
      </c>
      <c r="V420" s="5">
        <v>11.34393363389616</v>
      </c>
      <c r="W420" s="5">
        <f t="shared" si="18"/>
        <v>99.769874863680897</v>
      </c>
      <c r="X420" s="5">
        <v>6.0435105505931093</v>
      </c>
      <c r="Y420" s="5">
        <f t="shared" si="19"/>
        <v>100</v>
      </c>
      <c r="Z420" s="5"/>
    </row>
    <row r="421" spans="2:26" ht="12" customHeight="1" x14ac:dyDescent="0.2">
      <c r="B421" t="s">
        <v>180</v>
      </c>
      <c r="D421" t="s">
        <v>1090</v>
      </c>
      <c r="H421">
        <v>1</v>
      </c>
      <c r="I421">
        <v>74</v>
      </c>
      <c r="J421" s="5">
        <v>0</v>
      </c>
      <c r="K421" s="5">
        <f t="shared" si="12"/>
        <v>0</v>
      </c>
      <c r="L421" s="5">
        <v>0</v>
      </c>
      <c r="M421" s="5">
        <f t="shared" si="13"/>
        <v>7.8537606317445707</v>
      </c>
      <c r="N421" s="5">
        <v>0</v>
      </c>
      <c r="O421" s="5">
        <f t="shared" si="14"/>
        <v>0</v>
      </c>
      <c r="P421" s="5">
        <v>1.2552031593427964</v>
      </c>
      <c r="Q421" s="5">
        <f t="shared" si="15"/>
        <v>7.1297977445491156</v>
      </c>
      <c r="R421" s="5">
        <v>0</v>
      </c>
      <c r="S421" s="5">
        <f t="shared" si="16"/>
        <v>77.274716617795093</v>
      </c>
      <c r="T421" s="5">
        <v>0</v>
      </c>
      <c r="U421" s="5">
        <f t="shared" si="17"/>
        <v>0</v>
      </c>
      <c r="V421" s="5">
        <v>0</v>
      </c>
      <c r="W421" s="5">
        <f t="shared" si="18"/>
        <v>0.23012513631910686</v>
      </c>
      <c r="X421" s="5">
        <v>0</v>
      </c>
      <c r="Y421" s="5">
        <f t="shared" si="19"/>
        <v>0</v>
      </c>
      <c r="Z421" s="5"/>
    </row>
    <row r="422" spans="2:26" ht="12" customHeight="1" x14ac:dyDescent="0.2">
      <c r="B422" t="s">
        <v>180</v>
      </c>
      <c r="D422" t="s">
        <v>1091</v>
      </c>
      <c r="H422">
        <v>1</v>
      </c>
      <c r="I422">
        <v>75</v>
      </c>
      <c r="J422" s="5">
        <v>0</v>
      </c>
      <c r="K422" s="5">
        <f t="shared" si="12"/>
        <v>0</v>
      </c>
      <c r="L422" s="5">
        <v>0</v>
      </c>
      <c r="M422" s="5">
        <f t="shared" si="13"/>
        <v>30.326262821178879</v>
      </c>
      <c r="N422" s="5">
        <v>0</v>
      </c>
      <c r="O422" s="5">
        <f t="shared" si="14"/>
        <v>0</v>
      </c>
      <c r="P422" s="5">
        <v>0</v>
      </c>
      <c r="Q422" s="5">
        <f t="shared" si="15"/>
        <v>5.2355738915241563</v>
      </c>
      <c r="R422" s="5">
        <v>0.50783233720067189</v>
      </c>
      <c r="S422" s="5">
        <f t="shared" si="16"/>
        <v>21.957197251520853</v>
      </c>
      <c r="T422" s="5">
        <v>0</v>
      </c>
      <c r="U422" s="5">
        <f t="shared" si="17"/>
        <v>92.42615147697046</v>
      </c>
      <c r="V422" s="5">
        <v>0</v>
      </c>
      <c r="W422" s="5">
        <f t="shared" si="18"/>
        <v>0</v>
      </c>
      <c r="X422" s="5">
        <v>0</v>
      </c>
      <c r="Y422" s="5">
        <f t="shared" si="19"/>
        <v>0</v>
      </c>
      <c r="Z422" s="5"/>
    </row>
    <row r="423" spans="2:26" ht="12" customHeight="1" x14ac:dyDescent="0.2">
      <c r="B423" t="s">
        <v>180</v>
      </c>
      <c r="D423" t="s">
        <v>1092</v>
      </c>
      <c r="H423">
        <v>1</v>
      </c>
      <c r="I423">
        <v>76</v>
      </c>
      <c r="J423" s="5">
        <v>0</v>
      </c>
      <c r="K423" s="5">
        <f t="shared" si="12"/>
        <v>0</v>
      </c>
      <c r="L423" s="5">
        <v>0</v>
      </c>
      <c r="M423" s="5">
        <f t="shared" si="13"/>
        <v>61.81997654707655</v>
      </c>
      <c r="N423" s="5">
        <v>0</v>
      </c>
      <c r="O423" s="5">
        <f t="shared" si="14"/>
        <v>100</v>
      </c>
      <c r="P423" s="5">
        <v>0</v>
      </c>
      <c r="Q423" s="5">
        <f t="shared" si="15"/>
        <v>87.634628363926723</v>
      </c>
      <c r="R423" s="5">
        <v>0</v>
      </c>
      <c r="S423" s="5">
        <f t="shared" si="16"/>
        <v>0.76808613068405618</v>
      </c>
      <c r="T423" s="5">
        <v>0</v>
      </c>
      <c r="U423" s="5">
        <f t="shared" si="17"/>
        <v>7.5738485230295387</v>
      </c>
      <c r="V423" s="5">
        <v>0</v>
      </c>
      <c r="W423" s="5">
        <f t="shared" si="18"/>
        <v>99.769874863680897</v>
      </c>
      <c r="X423" s="5">
        <v>0</v>
      </c>
      <c r="Y423" s="5">
        <f t="shared" si="19"/>
        <v>100</v>
      </c>
      <c r="Z423" s="5"/>
    </row>
    <row r="424" spans="2:26" ht="12" customHeight="1" x14ac:dyDescent="0.2">
      <c r="B424" t="s">
        <v>180</v>
      </c>
      <c r="D424" t="s">
        <v>1093</v>
      </c>
      <c r="H424">
        <v>1</v>
      </c>
      <c r="I424">
        <v>77</v>
      </c>
      <c r="J424" s="5">
        <v>0</v>
      </c>
      <c r="K424" s="5">
        <f t="shared" si="12"/>
        <v>0</v>
      </c>
      <c r="L424" s="5">
        <v>0</v>
      </c>
      <c r="M424" s="5">
        <f t="shared" si="13"/>
        <v>7.8537606317445707</v>
      </c>
      <c r="N424" s="5">
        <v>0</v>
      </c>
      <c r="O424" s="5">
        <f t="shared" si="14"/>
        <v>0</v>
      </c>
      <c r="P424" s="5">
        <v>0</v>
      </c>
      <c r="Q424" s="5">
        <f t="shared" si="15"/>
        <v>7.1297977445491156</v>
      </c>
      <c r="R424" s="5">
        <v>0</v>
      </c>
      <c r="S424" s="5">
        <f t="shared" si="16"/>
        <v>77.274716617795093</v>
      </c>
      <c r="T424" s="5">
        <v>0</v>
      </c>
      <c r="U424" s="5">
        <f t="shared" si="17"/>
        <v>0</v>
      </c>
      <c r="V424" s="5">
        <v>0</v>
      </c>
      <c r="W424" s="5">
        <f t="shared" si="18"/>
        <v>0.23012513631910686</v>
      </c>
      <c r="X424" s="5">
        <v>0</v>
      </c>
      <c r="Y424" s="5">
        <f t="shared" si="19"/>
        <v>0</v>
      </c>
      <c r="Z424" s="5"/>
    </row>
    <row r="425" spans="2:26" ht="12" customHeight="1" x14ac:dyDescent="0.2">
      <c r="B425" t="s">
        <v>180</v>
      </c>
      <c r="D425" t="s">
        <v>1093</v>
      </c>
      <c r="H425">
        <v>1</v>
      </c>
      <c r="I425">
        <v>78</v>
      </c>
      <c r="J425" s="5">
        <v>0</v>
      </c>
      <c r="K425" s="5">
        <f t="shared" si="12"/>
        <v>0</v>
      </c>
      <c r="L425" s="5">
        <v>0</v>
      </c>
      <c r="M425" s="5">
        <f t="shared" si="13"/>
        <v>30.326262821178879</v>
      </c>
      <c r="N425" s="5">
        <v>0</v>
      </c>
      <c r="O425" s="5">
        <f t="shared" si="14"/>
        <v>0</v>
      </c>
      <c r="P425" s="5">
        <v>0</v>
      </c>
      <c r="Q425" s="5">
        <f t="shared" si="15"/>
        <v>5.2355738915241563</v>
      </c>
      <c r="R425" s="5">
        <v>0</v>
      </c>
      <c r="S425" s="5">
        <f t="shared" si="16"/>
        <v>21.957197251520853</v>
      </c>
      <c r="T425" s="5">
        <v>0</v>
      </c>
      <c r="U425" s="5">
        <f t="shared" si="17"/>
        <v>92.42615147697046</v>
      </c>
      <c r="V425" s="5">
        <v>0</v>
      </c>
      <c r="W425" s="5">
        <f t="shared" si="18"/>
        <v>0</v>
      </c>
      <c r="X425" s="5">
        <v>0</v>
      </c>
      <c r="Y425" s="5">
        <f t="shared" si="19"/>
        <v>0</v>
      </c>
      <c r="Z425" s="5"/>
    </row>
    <row r="426" spans="2:26" ht="12" customHeight="1" x14ac:dyDescent="0.2">
      <c r="B426" t="s">
        <v>180</v>
      </c>
      <c r="D426" t="s">
        <v>136</v>
      </c>
      <c r="H426">
        <v>1</v>
      </c>
      <c r="I426" s="156">
        <v>79</v>
      </c>
      <c r="J426" s="157">
        <v>0</v>
      </c>
      <c r="K426" s="157">
        <v>100</v>
      </c>
      <c r="L426" s="157">
        <v>100</v>
      </c>
      <c r="M426" s="157">
        <v>100</v>
      </c>
      <c r="N426" s="157">
        <v>100</v>
      </c>
      <c r="O426" s="157">
        <v>100</v>
      </c>
      <c r="P426" s="157">
        <v>70.136476674956157</v>
      </c>
      <c r="Q426" s="157">
        <v>100</v>
      </c>
      <c r="R426" s="157">
        <v>89.257392866908873</v>
      </c>
      <c r="S426" s="157">
        <v>100</v>
      </c>
      <c r="T426" s="157">
        <v>100</v>
      </c>
      <c r="U426" s="157">
        <v>100</v>
      </c>
      <c r="V426" s="157">
        <v>92.889080297777539</v>
      </c>
      <c r="W426" s="157">
        <v>100</v>
      </c>
      <c r="X426" s="157">
        <v>53.089548882938495</v>
      </c>
      <c r="Y426" s="157">
        <v>100</v>
      </c>
      <c r="Z426" s="5"/>
    </row>
    <row r="427" spans="2:26" ht="12" customHeight="1" x14ac:dyDescent="0.2">
      <c r="B427" t="s">
        <v>180</v>
      </c>
      <c r="D427" t="s">
        <v>1094</v>
      </c>
      <c r="H427">
        <v>1</v>
      </c>
      <c r="I427" s="156">
        <v>80</v>
      </c>
      <c r="J427" s="157">
        <v>0</v>
      </c>
      <c r="K427" s="157">
        <v>100</v>
      </c>
      <c r="L427" s="157">
        <v>0</v>
      </c>
      <c r="M427" s="157">
        <v>100</v>
      </c>
      <c r="N427" s="157">
        <v>0</v>
      </c>
      <c r="O427" s="157">
        <v>100</v>
      </c>
      <c r="P427" s="157">
        <v>29.86352332504384</v>
      </c>
      <c r="Q427" s="157">
        <v>100</v>
      </c>
      <c r="R427" s="157">
        <v>10.742607133091136</v>
      </c>
      <c r="S427" s="157">
        <v>100</v>
      </c>
      <c r="T427" s="157">
        <v>0</v>
      </c>
      <c r="U427" s="157">
        <v>100</v>
      </c>
      <c r="V427" s="157">
        <v>7.1109197022224571</v>
      </c>
      <c r="W427" s="157">
        <v>100</v>
      </c>
      <c r="X427" s="157">
        <v>46.331309745245932</v>
      </c>
      <c r="Y427" s="157">
        <v>100</v>
      </c>
      <c r="Z427" s="5"/>
    </row>
    <row r="428" spans="2:26" ht="12" customHeight="1" x14ac:dyDescent="0.2">
      <c r="B428" t="s">
        <v>180</v>
      </c>
      <c r="D428" t="s">
        <v>1095</v>
      </c>
      <c r="H428">
        <v>1</v>
      </c>
      <c r="I428">
        <v>81</v>
      </c>
      <c r="J428" s="5">
        <v>0</v>
      </c>
      <c r="K428" s="5">
        <v>100</v>
      </c>
      <c r="L428" s="5">
        <v>0</v>
      </c>
      <c r="M428" s="5">
        <v>100</v>
      </c>
      <c r="N428" s="5">
        <v>0</v>
      </c>
      <c r="O428" s="5">
        <v>100</v>
      </c>
      <c r="P428" s="5">
        <v>0</v>
      </c>
      <c r="Q428" s="5">
        <v>100</v>
      </c>
      <c r="R428" s="5">
        <v>0</v>
      </c>
      <c r="S428" s="5">
        <v>100</v>
      </c>
      <c r="T428" s="5">
        <v>0</v>
      </c>
      <c r="U428" s="5">
        <v>100</v>
      </c>
      <c r="V428" s="5">
        <v>0</v>
      </c>
      <c r="W428" s="5">
        <v>100</v>
      </c>
      <c r="X428" s="5">
        <v>0</v>
      </c>
      <c r="Y428" s="5">
        <v>100</v>
      </c>
      <c r="Z428" s="5"/>
    </row>
    <row r="429" spans="2:26" ht="12" customHeight="1" x14ac:dyDescent="0.2">
      <c r="B429" t="s">
        <v>180</v>
      </c>
      <c r="D429" t="s">
        <v>1096</v>
      </c>
      <c r="H429">
        <v>1</v>
      </c>
      <c r="I429">
        <v>82</v>
      </c>
      <c r="J429" s="5">
        <v>0</v>
      </c>
      <c r="K429" s="5">
        <v>100</v>
      </c>
      <c r="L429" s="5">
        <v>0</v>
      </c>
      <c r="M429" s="5">
        <v>100</v>
      </c>
      <c r="N429" s="5">
        <v>0</v>
      </c>
      <c r="O429" s="5">
        <v>100</v>
      </c>
      <c r="P429" s="5">
        <v>0</v>
      </c>
      <c r="Q429" s="5">
        <v>100</v>
      </c>
      <c r="R429" s="5">
        <v>0</v>
      </c>
      <c r="S429" s="5">
        <v>100</v>
      </c>
      <c r="T429" s="5">
        <v>0</v>
      </c>
      <c r="U429" s="5">
        <v>100</v>
      </c>
      <c r="V429" s="5">
        <v>0</v>
      </c>
      <c r="W429" s="5">
        <v>100</v>
      </c>
      <c r="X429" s="5">
        <v>0</v>
      </c>
      <c r="Y429" s="5">
        <v>100</v>
      </c>
      <c r="Z429" s="5"/>
    </row>
    <row r="430" spans="2:26" ht="12" customHeight="1" x14ac:dyDescent="0.2">
      <c r="B430" t="s">
        <v>180</v>
      </c>
      <c r="D430" t="s">
        <v>848</v>
      </c>
      <c r="H430">
        <v>1</v>
      </c>
      <c r="I430">
        <v>83</v>
      </c>
      <c r="J430" s="5">
        <v>0</v>
      </c>
      <c r="K430" s="5">
        <v>100</v>
      </c>
      <c r="L430" s="5">
        <v>0</v>
      </c>
      <c r="M430" s="5">
        <v>100</v>
      </c>
      <c r="N430" s="5">
        <v>0</v>
      </c>
      <c r="O430" s="5">
        <v>100</v>
      </c>
      <c r="P430" s="5">
        <v>0</v>
      </c>
      <c r="Q430" s="5">
        <v>100</v>
      </c>
      <c r="R430" s="5">
        <v>0</v>
      </c>
      <c r="S430" s="5">
        <v>100</v>
      </c>
      <c r="T430" s="5">
        <v>0</v>
      </c>
      <c r="U430" s="5">
        <v>100</v>
      </c>
      <c r="V430" s="5">
        <v>0</v>
      </c>
      <c r="W430" s="5">
        <v>100</v>
      </c>
      <c r="X430" s="5">
        <v>0</v>
      </c>
      <c r="Y430" s="5">
        <v>100</v>
      </c>
      <c r="Z430" s="5"/>
    </row>
    <row r="431" spans="2:26" ht="12" customHeight="1" x14ac:dyDescent="0.2">
      <c r="B431" t="s">
        <v>180</v>
      </c>
      <c r="D431" t="s">
        <v>849</v>
      </c>
      <c r="H431">
        <v>1</v>
      </c>
      <c r="I431">
        <v>84</v>
      </c>
      <c r="J431" s="5">
        <v>0</v>
      </c>
      <c r="K431" s="5">
        <v>100</v>
      </c>
      <c r="L431" s="5">
        <v>0</v>
      </c>
      <c r="M431" s="5">
        <v>100</v>
      </c>
      <c r="N431" s="5">
        <v>0</v>
      </c>
      <c r="O431" s="5">
        <v>100</v>
      </c>
      <c r="P431" s="5">
        <v>0</v>
      </c>
      <c r="Q431" s="5">
        <v>100</v>
      </c>
      <c r="R431" s="5">
        <v>0</v>
      </c>
      <c r="S431" s="5">
        <v>100</v>
      </c>
      <c r="T431" s="5">
        <v>0</v>
      </c>
      <c r="U431" s="5">
        <v>100</v>
      </c>
      <c r="V431" s="5">
        <v>0</v>
      </c>
      <c r="W431" s="5">
        <v>100</v>
      </c>
      <c r="X431" s="5">
        <v>0</v>
      </c>
      <c r="Y431" s="5">
        <v>100</v>
      </c>
      <c r="Z431" s="5"/>
    </row>
    <row r="432" spans="2:26" ht="12" customHeight="1" x14ac:dyDescent="0.2">
      <c r="B432" t="s">
        <v>180</v>
      </c>
      <c r="D432" t="s">
        <v>850</v>
      </c>
      <c r="H432">
        <v>1</v>
      </c>
      <c r="I432">
        <v>85</v>
      </c>
      <c r="J432" s="5">
        <v>0</v>
      </c>
      <c r="K432" s="5">
        <v>100</v>
      </c>
      <c r="L432" s="5">
        <v>0</v>
      </c>
      <c r="M432" s="5">
        <v>100</v>
      </c>
      <c r="N432" s="5">
        <v>0</v>
      </c>
      <c r="O432" s="5">
        <v>100</v>
      </c>
      <c r="P432" s="5">
        <v>0</v>
      </c>
      <c r="Q432" s="5">
        <v>100</v>
      </c>
      <c r="R432" s="5">
        <v>0</v>
      </c>
      <c r="S432" s="5">
        <v>100</v>
      </c>
      <c r="T432" s="5">
        <v>0</v>
      </c>
      <c r="U432" s="5">
        <v>100</v>
      </c>
      <c r="V432" s="5">
        <v>0</v>
      </c>
      <c r="W432" s="5">
        <v>100</v>
      </c>
      <c r="X432" s="5">
        <v>0</v>
      </c>
      <c r="Y432" s="5">
        <v>100</v>
      </c>
      <c r="Z432" s="5"/>
    </row>
    <row r="433" spans="2:26" ht="12" customHeight="1" x14ac:dyDescent="0.2">
      <c r="B433" t="s">
        <v>180</v>
      </c>
      <c r="D433" t="s">
        <v>855</v>
      </c>
      <c r="H433">
        <v>1</v>
      </c>
      <c r="I433">
        <v>86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/>
    </row>
    <row r="434" spans="2:26" ht="12" customHeight="1" x14ac:dyDescent="0.2">
      <c r="B434" t="s">
        <v>180</v>
      </c>
      <c r="D434" t="s">
        <v>856</v>
      </c>
      <c r="H434">
        <v>1</v>
      </c>
      <c r="I434">
        <v>87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/>
    </row>
    <row r="435" spans="2:26" ht="12" customHeight="1" x14ac:dyDescent="0.2">
      <c r="B435" t="s">
        <v>180</v>
      </c>
      <c r="D435" t="s">
        <v>857</v>
      </c>
      <c r="H435">
        <v>1</v>
      </c>
      <c r="I435">
        <v>88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/>
    </row>
    <row r="436" spans="2:26" ht="12" customHeight="1" x14ac:dyDescent="0.2">
      <c r="B436" t="s">
        <v>180</v>
      </c>
      <c r="D436" t="s">
        <v>146</v>
      </c>
      <c r="H436">
        <v>1</v>
      </c>
      <c r="I436">
        <v>89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/>
    </row>
    <row r="437" spans="2:26" ht="12" customHeight="1" x14ac:dyDescent="0.2">
      <c r="B437" t="s">
        <v>180</v>
      </c>
      <c r="D437" t="s">
        <v>146</v>
      </c>
      <c r="H437">
        <v>1</v>
      </c>
      <c r="I437">
        <v>90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/>
    </row>
    <row r="438" spans="2:26" ht="12" customHeight="1" x14ac:dyDescent="0.2">
      <c r="B438" t="s">
        <v>180</v>
      </c>
      <c r="D438" t="s">
        <v>146</v>
      </c>
      <c r="H438">
        <v>1</v>
      </c>
      <c r="I438">
        <v>91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/>
    </row>
    <row r="439" spans="2:26" ht="12" customHeight="1" x14ac:dyDescent="0.2">
      <c r="B439" t="s">
        <v>180</v>
      </c>
      <c r="D439" t="s">
        <v>146</v>
      </c>
      <c r="H439">
        <v>1</v>
      </c>
      <c r="I439">
        <v>92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/>
    </row>
    <row r="440" spans="2:26" ht="12" customHeight="1" x14ac:dyDescent="0.2">
      <c r="B440" t="s">
        <v>180</v>
      </c>
      <c r="D440" t="s">
        <v>146</v>
      </c>
      <c r="H440">
        <v>1</v>
      </c>
      <c r="I440">
        <v>93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/>
    </row>
    <row r="441" spans="2:26" ht="12" customHeight="1" x14ac:dyDescent="0.2">
      <c r="B441" t="s">
        <v>180</v>
      </c>
      <c r="D441" t="s">
        <v>146</v>
      </c>
      <c r="H441">
        <v>1</v>
      </c>
      <c r="I441">
        <v>94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/>
    </row>
    <row r="442" spans="2:26" ht="12" customHeight="1" x14ac:dyDescent="0.2">
      <c r="B442" t="s">
        <v>180</v>
      </c>
      <c r="D442" t="s">
        <v>146</v>
      </c>
      <c r="H442">
        <v>1</v>
      </c>
      <c r="I442">
        <v>95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/>
    </row>
    <row r="443" spans="2:26" ht="12" customHeight="1" x14ac:dyDescent="0.2">
      <c r="B443" t="s">
        <v>180</v>
      </c>
      <c r="D443" t="s">
        <v>146</v>
      </c>
      <c r="H443">
        <v>1</v>
      </c>
      <c r="I443">
        <v>96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/>
    </row>
    <row r="444" spans="2:26" ht="12" customHeight="1" x14ac:dyDescent="0.2">
      <c r="B444" t="s">
        <v>180</v>
      </c>
      <c r="D444" t="s">
        <v>146</v>
      </c>
      <c r="H444">
        <v>1</v>
      </c>
      <c r="I444">
        <v>97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/>
    </row>
    <row r="445" spans="2:26" ht="12" customHeight="1" x14ac:dyDescent="0.2">
      <c r="B445" t="s">
        <v>180</v>
      </c>
      <c r="D445" t="s">
        <v>146</v>
      </c>
      <c r="H445">
        <v>1</v>
      </c>
      <c r="I445">
        <v>98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/>
    </row>
    <row r="446" spans="2:26" ht="12" customHeight="1" x14ac:dyDescent="0.2">
      <c r="B446" t="s">
        <v>180</v>
      </c>
      <c r="D446" t="s">
        <v>146</v>
      </c>
      <c r="H446">
        <v>1</v>
      </c>
      <c r="I446">
        <v>99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/>
    </row>
    <row r="447" spans="2:26" ht="12" customHeight="1" x14ac:dyDescent="0.2">
      <c r="B447" t="s">
        <v>180</v>
      </c>
      <c r="D447" t="s">
        <v>146</v>
      </c>
      <c r="H447">
        <v>1</v>
      </c>
      <c r="I447" s="77">
        <v>100</v>
      </c>
      <c r="J447" s="158">
        <v>0</v>
      </c>
      <c r="K447" s="158">
        <v>0</v>
      </c>
      <c r="L447" s="158">
        <v>0</v>
      </c>
      <c r="M447" s="158">
        <v>0</v>
      </c>
      <c r="N447" s="158">
        <v>0</v>
      </c>
      <c r="O447" s="158">
        <v>0</v>
      </c>
      <c r="P447" s="158">
        <v>0</v>
      </c>
      <c r="Q447" s="158">
        <v>0</v>
      </c>
      <c r="R447" s="158">
        <v>0</v>
      </c>
      <c r="S447" s="158">
        <v>0</v>
      </c>
      <c r="T447" s="158">
        <v>0</v>
      </c>
      <c r="U447" s="158">
        <v>0</v>
      </c>
      <c r="V447" s="158">
        <v>0</v>
      </c>
      <c r="W447" s="158">
        <v>0</v>
      </c>
      <c r="X447" s="158">
        <v>0</v>
      </c>
      <c r="Y447" s="158">
        <v>0</v>
      </c>
      <c r="Z447" s="5"/>
    </row>
    <row r="448" spans="2:26" ht="12" customHeight="1" x14ac:dyDescent="0.2">
      <c r="B448" t="s">
        <v>187</v>
      </c>
      <c r="D448" t="s">
        <v>1019</v>
      </c>
      <c r="H448">
        <v>2</v>
      </c>
      <c r="I448">
        <v>1</v>
      </c>
      <c r="J448" s="5">
        <v>0</v>
      </c>
      <c r="K448" s="5">
        <f>100-J449-J450-J451-J452</f>
        <v>0</v>
      </c>
      <c r="L448" s="5">
        <v>0</v>
      </c>
      <c r="M448" s="5">
        <f>100-L449-L450-L451-L452</f>
        <v>100</v>
      </c>
      <c r="N448" s="5">
        <v>0</v>
      </c>
      <c r="O448" s="5">
        <f>100-N449-N450-N451-N452</f>
        <v>64.873883956111584</v>
      </c>
      <c r="P448" s="5">
        <v>0</v>
      </c>
      <c r="Q448" s="5">
        <f>100-P449-P450-P451-P452</f>
        <v>16.999486991460277</v>
      </c>
      <c r="R448" s="5">
        <v>0</v>
      </c>
      <c r="S448" s="5">
        <f>100-R449-R450-R451-R452</f>
        <v>0.99983385415126946</v>
      </c>
      <c r="T448" s="5">
        <v>0</v>
      </c>
      <c r="U448" s="5">
        <f>100-T449-T450-T451-T452</f>
        <v>55.167589269420283</v>
      </c>
      <c r="V448" s="5">
        <v>14.93832883595045</v>
      </c>
      <c r="W448" s="5">
        <f>100-V449-V450-V451-V452</f>
        <v>54.455951626649068</v>
      </c>
      <c r="X448" s="5">
        <v>0</v>
      </c>
      <c r="Y448" s="5">
        <f>100-X449-X450-X451-X452</f>
        <v>3.0101886481135134</v>
      </c>
      <c r="Z448" s="5"/>
    </row>
    <row r="449" spans="2:26" ht="12" customHeight="1" x14ac:dyDescent="0.2">
      <c r="B449" t="s">
        <v>187</v>
      </c>
      <c r="D449" t="s">
        <v>1020</v>
      </c>
      <c r="H449">
        <v>2</v>
      </c>
      <c r="I449">
        <v>2</v>
      </c>
      <c r="J449" s="5">
        <v>34.627170582226761</v>
      </c>
      <c r="K449" s="5">
        <f>100-J450-J451-J452</f>
        <v>34.627170582226768</v>
      </c>
      <c r="L449" s="5">
        <v>0</v>
      </c>
      <c r="M449" s="5">
        <f>100-L450-L451-L452</f>
        <v>100</v>
      </c>
      <c r="N449" s="5">
        <v>4.3486338940587492</v>
      </c>
      <c r="O449" s="5">
        <f>100-N450-N451-N452</f>
        <v>69.222517850170334</v>
      </c>
      <c r="P449" s="5">
        <v>41.905022528926288</v>
      </c>
      <c r="Q449" s="5">
        <f>100-P450-P451-P452</f>
        <v>58.904509520386569</v>
      </c>
      <c r="R449" s="5">
        <v>9.1038821229342712</v>
      </c>
      <c r="S449" s="5">
        <f>100-R450-R451-R452</f>
        <v>10.103715977085535</v>
      </c>
      <c r="T449" s="5">
        <v>0</v>
      </c>
      <c r="U449" s="5">
        <f>100-T450-T451-T452</f>
        <v>55.167589269420283</v>
      </c>
      <c r="V449" s="5">
        <v>26.912939709427903</v>
      </c>
      <c r="W449" s="5">
        <f>100-V450-V451-V452</f>
        <v>81.36889133607697</v>
      </c>
      <c r="X449" s="5">
        <v>96.902499725002755</v>
      </c>
      <c r="Y449" s="5">
        <f>100-X450-X451-X452</f>
        <v>99.912688373116268</v>
      </c>
      <c r="Z449" s="5"/>
    </row>
    <row r="450" spans="2:26" ht="12" customHeight="1" x14ac:dyDescent="0.2">
      <c r="B450" t="s">
        <v>187</v>
      </c>
      <c r="D450" t="s">
        <v>1021</v>
      </c>
      <c r="H450">
        <v>2</v>
      </c>
      <c r="I450">
        <v>3</v>
      </c>
      <c r="J450" s="5">
        <v>65.372829417773232</v>
      </c>
      <c r="K450" s="5">
        <f>100-J451-J452</f>
        <v>100</v>
      </c>
      <c r="L450" s="5">
        <v>0</v>
      </c>
      <c r="M450" s="5">
        <f>100-L451-L452</f>
        <v>100</v>
      </c>
      <c r="N450" s="5">
        <v>30.777482149829666</v>
      </c>
      <c r="O450" s="5">
        <f>100-N451-N452</f>
        <v>100</v>
      </c>
      <c r="P450" s="5">
        <v>40.700557753861091</v>
      </c>
      <c r="Q450" s="5">
        <f>100-P451-P452</f>
        <v>99.605067274247659</v>
      </c>
      <c r="R450" s="5">
        <v>72.412961196978415</v>
      </c>
      <c r="S450" s="5">
        <f>100-R451-R452</f>
        <v>82.516677174063943</v>
      </c>
      <c r="T450" s="5">
        <v>0</v>
      </c>
      <c r="U450" s="5">
        <f>100-T451-T452</f>
        <v>55.167589269420283</v>
      </c>
      <c r="V450" s="5">
        <v>17.865204021935622</v>
      </c>
      <c r="W450" s="5">
        <f>100-V451-V452</f>
        <v>99.234095358012596</v>
      </c>
      <c r="X450" s="5">
        <v>0</v>
      </c>
      <c r="Y450" s="5">
        <f>100-X451-X452</f>
        <v>99.912688373116268</v>
      </c>
      <c r="Z450" s="5"/>
    </row>
    <row r="451" spans="2:26" ht="12" customHeight="1" x14ac:dyDescent="0.2">
      <c r="B451" t="s">
        <v>187</v>
      </c>
      <c r="D451" t="s">
        <v>1022</v>
      </c>
      <c r="H451">
        <v>2</v>
      </c>
      <c r="I451">
        <v>4</v>
      </c>
      <c r="J451" s="5">
        <v>0</v>
      </c>
      <c r="K451" s="5">
        <f>100-J452</f>
        <v>100</v>
      </c>
      <c r="L451" s="5">
        <v>0</v>
      </c>
      <c r="M451" s="5">
        <f>100-L452</f>
        <v>100</v>
      </c>
      <c r="N451" s="5">
        <v>0</v>
      </c>
      <c r="O451" s="5">
        <f>100-N452</f>
        <v>100</v>
      </c>
      <c r="P451" s="5">
        <v>0.39493272575234267</v>
      </c>
      <c r="Q451" s="5">
        <f>100-P452</f>
        <v>100</v>
      </c>
      <c r="R451" s="5">
        <v>17.48332282593605</v>
      </c>
      <c r="S451" s="5">
        <f>100-R452</f>
        <v>100</v>
      </c>
      <c r="T451" s="5">
        <v>44.832410730579717</v>
      </c>
      <c r="U451" s="5">
        <f>100-T452</f>
        <v>100</v>
      </c>
      <c r="V451" s="5">
        <v>0.7659046419874046</v>
      </c>
      <c r="W451" s="5">
        <f>100-V452</f>
        <v>100</v>
      </c>
      <c r="X451" s="5">
        <v>8.7311626883731161E-2</v>
      </c>
      <c r="Y451" s="5">
        <f>100-X452</f>
        <v>100</v>
      </c>
      <c r="Z451" s="5"/>
    </row>
    <row r="452" spans="2:26" ht="12" customHeight="1" x14ac:dyDescent="0.2">
      <c r="B452" t="s">
        <v>187</v>
      </c>
      <c r="D452" t="s">
        <v>1023</v>
      </c>
      <c r="H452">
        <v>2</v>
      </c>
      <c r="I452">
        <v>5</v>
      </c>
      <c r="J452" s="5">
        <v>0</v>
      </c>
      <c r="K452" s="5">
        <v>100</v>
      </c>
      <c r="L452" s="5">
        <v>0</v>
      </c>
      <c r="M452" s="5">
        <v>100</v>
      </c>
      <c r="N452" s="5">
        <v>0</v>
      </c>
      <c r="O452" s="5">
        <v>100</v>
      </c>
      <c r="P452" s="5">
        <v>0</v>
      </c>
      <c r="Q452" s="5">
        <v>100</v>
      </c>
      <c r="R452" s="5">
        <v>0</v>
      </c>
      <c r="S452" s="5">
        <v>100</v>
      </c>
      <c r="T452" s="5">
        <v>0</v>
      </c>
      <c r="U452" s="5">
        <v>100</v>
      </c>
      <c r="V452" s="5">
        <v>0</v>
      </c>
      <c r="W452" s="5">
        <v>100</v>
      </c>
      <c r="X452" s="5">
        <v>0</v>
      </c>
      <c r="Y452" s="5">
        <v>100</v>
      </c>
      <c r="Z452" s="5"/>
    </row>
    <row r="453" spans="2:26" ht="12" customHeight="1" x14ac:dyDescent="0.2">
      <c r="B453" t="s">
        <v>187</v>
      </c>
      <c r="D453" t="s">
        <v>1024</v>
      </c>
      <c r="H453">
        <v>2</v>
      </c>
      <c r="I453">
        <v>6</v>
      </c>
      <c r="J453" s="5">
        <v>9.7208035410282605</v>
      </c>
      <c r="K453" s="5">
        <f>100-J454-J455-J456</f>
        <v>9.7208035410282676</v>
      </c>
      <c r="L453" s="5">
        <v>56.361390506440799</v>
      </c>
      <c r="M453" s="5">
        <f>100-L454-L455-L456</f>
        <v>68.360684665607906</v>
      </c>
      <c r="N453" s="5">
        <v>30.680955512106472</v>
      </c>
      <c r="O453" s="5">
        <f>100-N454-N455-N456</f>
        <v>96.392661653087615</v>
      </c>
      <c r="P453" s="5">
        <v>46.962692159049418</v>
      </c>
      <c r="Q453" s="5">
        <f>100-P454-P455-P456</f>
        <v>54.872628288342817</v>
      </c>
      <c r="R453" s="5">
        <v>50.769847032020635</v>
      </c>
      <c r="S453" s="5">
        <f>100-R454-R455-R456</f>
        <v>52.85236006764184</v>
      </c>
      <c r="T453" s="5">
        <v>55.155423079262732</v>
      </c>
      <c r="U453" s="5">
        <f>100-T454-T455-T456</f>
        <v>100</v>
      </c>
      <c r="V453" s="5">
        <v>44.700105872374188</v>
      </c>
      <c r="W453" s="5">
        <f>100-V454-V455-V456</f>
        <v>60.186420400371667</v>
      </c>
      <c r="X453" s="5">
        <v>65.115911340886584</v>
      </c>
      <c r="Y453" s="5">
        <f>100-X454-X455-X456</f>
        <v>72.548399516004849</v>
      </c>
      <c r="Z453" s="5"/>
    </row>
    <row r="454" spans="2:26" ht="12" customHeight="1" x14ac:dyDescent="0.2">
      <c r="B454" t="s">
        <v>187</v>
      </c>
      <c r="D454" t="s">
        <v>1025</v>
      </c>
      <c r="H454">
        <v>2</v>
      </c>
      <c r="I454">
        <v>7</v>
      </c>
      <c r="J454" s="5">
        <v>65.372829417773232</v>
      </c>
      <c r="K454" s="5">
        <f>100-J455-J456</f>
        <v>75.093632958801493</v>
      </c>
      <c r="L454" s="5">
        <v>31.639315334392094</v>
      </c>
      <c r="M454" s="5">
        <f>100-L455-L456</f>
        <v>100</v>
      </c>
      <c r="N454" s="5">
        <v>0</v>
      </c>
      <c r="O454" s="5">
        <f>100-N455-N456</f>
        <v>96.392661653087615</v>
      </c>
      <c r="P454" s="5">
        <v>38.25694486263491</v>
      </c>
      <c r="Q454" s="5">
        <f>100-P455-P456</f>
        <v>93.12957315097772</v>
      </c>
      <c r="R454" s="5">
        <v>43.01333946328063</v>
      </c>
      <c r="S454" s="5">
        <f>100-R455-R456</f>
        <v>95.86569953092247</v>
      </c>
      <c r="T454" s="5">
        <v>0</v>
      </c>
      <c r="U454" s="5">
        <f>100-T455-T456</f>
        <v>100</v>
      </c>
      <c r="V454" s="5">
        <v>38.672870558370498</v>
      </c>
      <c r="W454" s="5">
        <f>100-V455-V456</f>
        <v>98.859290958742164</v>
      </c>
      <c r="X454" s="5">
        <v>27.451600483995158</v>
      </c>
      <c r="Y454" s="5">
        <f>100-X455-X456</f>
        <v>100</v>
      </c>
      <c r="Z454" s="5"/>
    </row>
    <row r="455" spans="2:26" ht="12" customHeight="1" x14ac:dyDescent="0.2">
      <c r="B455" t="s">
        <v>187</v>
      </c>
      <c r="D455" t="s">
        <v>1026</v>
      </c>
      <c r="H455">
        <v>2</v>
      </c>
      <c r="I455">
        <v>8</v>
      </c>
      <c r="J455" s="5">
        <v>24.9063670411985</v>
      </c>
      <c r="K455" s="5">
        <f>100-J456</f>
        <v>100</v>
      </c>
      <c r="L455" s="5">
        <v>0</v>
      </c>
      <c r="M455" s="5">
        <f>100-L456</f>
        <v>100</v>
      </c>
      <c r="N455" s="5">
        <v>3.6073383469123819</v>
      </c>
      <c r="O455" s="5">
        <f>100-N456</f>
        <v>100</v>
      </c>
      <c r="P455" s="5">
        <v>1.6074775758860067</v>
      </c>
      <c r="Q455" s="5">
        <f>100-P456</f>
        <v>94.737050726863728</v>
      </c>
      <c r="R455" s="5">
        <v>0</v>
      </c>
      <c r="S455" s="5">
        <f>100-R456</f>
        <v>95.86569953092247</v>
      </c>
      <c r="T455" s="5">
        <v>0</v>
      </c>
      <c r="U455" s="5">
        <f>100-T456</f>
        <v>100</v>
      </c>
      <c r="V455" s="5">
        <v>0.49393612434234635</v>
      </c>
      <c r="W455" s="5">
        <f>100-V456</f>
        <v>99.353227083084505</v>
      </c>
      <c r="X455" s="5">
        <v>0</v>
      </c>
      <c r="Y455" s="5">
        <f>100-X456</f>
        <v>100</v>
      </c>
      <c r="Z455" s="5"/>
    </row>
    <row r="456" spans="2:26" ht="12" customHeight="1" x14ac:dyDescent="0.2">
      <c r="B456" t="s">
        <v>187</v>
      </c>
      <c r="D456" t="s">
        <v>1027</v>
      </c>
      <c r="H456">
        <v>2</v>
      </c>
      <c r="I456">
        <v>9</v>
      </c>
      <c r="J456" s="5">
        <v>0</v>
      </c>
      <c r="K456" s="5">
        <v>100</v>
      </c>
      <c r="L456" s="5">
        <v>0</v>
      </c>
      <c r="M456" s="5">
        <v>100</v>
      </c>
      <c r="N456" s="5">
        <v>0</v>
      </c>
      <c r="O456" s="5">
        <v>100</v>
      </c>
      <c r="P456" s="5">
        <v>5.2629492731362655</v>
      </c>
      <c r="Q456" s="5">
        <v>100</v>
      </c>
      <c r="R456" s="5">
        <v>4.1343004690775267</v>
      </c>
      <c r="S456" s="5">
        <v>100</v>
      </c>
      <c r="T456" s="5">
        <v>0</v>
      </c>
      <c r="U456" s="5">
        <v>100</v>
      </c>
      <c r="V456" s="5">
        <v>0.64677291691549033</v>
      </c>
      <c r="W456" s="5">
        <v>100</v>
      </c>
      <c r="X456" s="5">
        <v>0</v>
      </c>
      <c r="Y456" s="5">
        <v>100</v>
      </c>
      <c r="Z456" s="5"/>
    </row>
    <row r="457" spans="2:26" ht="12" customHeight="1" x14ac:dyDescent="0.2">
      <c r="B457" t="s">
        <v>187</v>
      </c>
      <c r="D457" t="s">
        <v>1028</v>
      </c>
      <c r="H457">
        <v>2</v>
      </c>
      <c r="I457">
        <v>10</v>
      </c>
      <c r="J457" s="5">
        <v>0</v>
      </c>
      <c r="K457" s="5">
        <f>100-J458</f>
        <v>100</v>
      </c>
      <c r="L457" s="5">
        <v>0</v>
      </c>
      <c r="M457" s="5">
        <f>100-L458</f>
        <v>95.835539085936119</v>
      </c>
      <c r="N457" s="5">
        <v>12.815544127188724</v>
      </c>
      <c r="O457" s="5">
        <f>100-N458</f>
        <v>88.131287839530629</v>
      </c>
      <c r="P457" s="5">
        <v>9.6348797021653851</v>
      </c>
      <c r="Q457" s="5">
        <f>100-P458</f>
        <v>60.222628936273367</v>
      </c>
      <c r="R457" s="5">
        <v>3.7412403584198395</v>
      </c>
      <c r="S457" s="5">
        <f>100-R458</f>
        <v>44.832067514389827</v>
      </c>
      <c r="T457" s="5">
        <v>0</v>
      </c>
      <c r="U457" s="5">
        <f>100-T458</f>
        <v>100</v>
      </c>
      <c r="V457" s="5">
        <v>19.981841774445282</v>
      </c>
      <c r="W457" s="5">
        <f>100-V458</f>
        <v>79.100935037278006</v>
      </c>
      <c r="X457" s="5">
        <v>0.70846166538334621</v>
      </c>
      <c r="Y457" s="5">
        <f>100-X458</f>
        <v>48.474452755472441</v>
      </c>
      <c r="Z457" s="5"/>
    </row>
    <row r="458" spans="2:26" ht="12" customHeight="1" x14ac:dyDescent="0.2">
      <c r="B458" t="s">
        <v>187</v>
      </c>
      <c r="D458" t="s">
        <v>1029</v>
      </c>
      <c r="H458">
        <v>2</v>
      </c>
      <c r="I458">
        <v>11</v>
      </c>
      <c r="J458" s="5">
        <v>0</v>
      </c>
      <c r="K458" s="5">
        <v>100</v>
      </c>
      <c r="L458" s="5">
        <v>4.1644609140638789</v>
      </c>
      <c r="M458" s="5">
        <v>100</v>
      </c>
      <c r="N458" s="5">
        <v>11.868712160469366</v>
      </c>
      <c r="O458" s="5">
        <v>100</v>
      </c>
      <c r="P458" s="5">
        <v>39.777371063726633</v>
      </c>
      <c r="Q458" s="5">
        <v>100</v>
      </c>
      <c r="R458" s="5">
        <v>55.167932485610173</v>
      </c>
      <c r="S458" s="5">
        <v>100</v>
      </c>
      <c r="T458" s="5">
        <v>0</v>
      </c>
      <c r="U458" s="5">
        <v>100</v>
      </c>
      <c r="V458" s="5">
        <v>20.89906496272199</v>
      </c>
      <c r="W458" s="5">
        <v>100</v>
      </c>
      <c r="X458" s="5">
        <v>51.525547244527559</v>
      </c>
      <c r="Y458" s="5">
        <v>100</v>
      </c>
      <c r="Z458" s="5"/>
    </row>
    <row r="459" spans="2:26" ht="12" customHeight="1" x14ac:dyDescent="0.2">
      <c r="B459" t="s">
        <v>187</v>
      </c>
      <c r="D459" t="s">
        <v>144</v>
      </c>
      <c r="H459">
        <v>2</v>
      </c>
      <c r="I459">
        <v>12</v>
      </c>
      <c r="J459" s="5">
        <v>100</v>
      </c>
      <c r="K459" s="5">
        <v>100</v>
      </c>
      <c r="L459" s="5">
        <v>100</v>
      </c>
      <c r="M459" s="5">
        <v>100</v>
      </c>
      <c r="N459" s="5">
        <v>100</v>
      </c>
      <c r="O459" s="5">
        <v>100</v>
      </c>
      <c r="P459" s="5">
        <v>100</v>
      </c>
      <c r="Q459" s="5">
        <v>100</v>
      </c>
      <c r="R459" s="5">
        <v>100</v>
      </c>
      <c r="S459" s="5">
        <v>100</v>
      </c>
      <c r="T459" s="5">
        <v>100</v>
      </c>
      <c r="U459" s="5">
        <v>100</v>
      </c>
      <c r="V459" s="5">
        <v>100</v>
      </c>
      <c r="W459" s="5">
        <v>100</v>
      </c>
      <c r="X459" s="5">
        <v>100</v>
      </c>
      <c r="Y459" s="5">
        <v>100</v>
      </c>
      <c r="Z459" s="5"/>
    </row>
    <row r="460" spans="2:26" ht="12" customHeight="1" x14ac:dyDescent="0.2">
      <c r="B460" t="s">
        <v>187</v>
      </c>
      <c r="D460" t="s">
        <v>145</v>
      </c>
      <c r="H460">
        <v>2</v>
      </c>
      <c r="I460">
        <v>13</v>
      </c>
      <c r="J460" s="5">
        <v>0</v>
      </c>
      <c r="K460" s="5">
        <v>100</v>
      </c>
      <c r="L460" s="5">
        <v>0</v>
      </c>
      <c r="M460" s="5">
        <v>100</v>
      </c>
      <c r="N460" s="5">
        <v>0</v>
      </c>
      <c r="O460" s="5">
        <v>100</v>
      </c>
      <c r="P460" s="5">
        <v>0</v>
      </c>
      <c r="Q460" s="5">
        <v>100</v>
      </c>
      <c r="R460" s="5">
        <v>0</v>
      </c>
      <c r="S460" s="5">
        <v>100</v>
      </c>
      <c r="T460" s="5">
        <v>0</v>
      </c>
      <c r="U460" s="5">
        <v>100</v>
      </c>
      <c r="V460" s="5">
        <v>0.19727080048017068</v>
      </c>
      <c r="W460" s="5">
        <v>100</v>
      </c>
      <c r="X460" s="5">
        <v>0</v>
      </c>
      <c r="Y460" s="5">
        <v>100</v>
      </c>
      <c r="Z460" s="5"/>
    </row>
    <row r="461" spans="2:26" ht="12" customHeight="1" x14ac:dyDescent="0.2">
      <c r="B461" t="s">
        <v>187</v>
      </c>
      <c r="D461" t="s">
        <v>1030</v>
      </c>
      <c r="H461">
        <v>2</v>
      </c>
      <c r="I461">
        <v>14</v>
      </c>
      <c r="J461" s="5">
        <v>0</v>
      </c>
      <c r="K461" s="5">
        <f>J461</f>
        <v>0</v>
      </c>
      <c r="L461" s="5">
        <v>0</v>
      </c>
      <c r="M461" s="5">
        <f>L461</f>
        <v>0</v>
      </c>
      <c r="N461" s="5">
        <v>0</v>
      </c>
      <c r="O461" s="5">
        <f>N461</f>
        <v>0</v>
      </c>
      <c r="P461" s="5">
        <v>0</v>
      </c>
      <c r="Q461" s="5">
        <f>P461</f>
        <v>0</v>
      </c>
      <c r="R461" s="5">
        <v>0</v>
      </c>
      <c r="S461" s="5">
        <f>R461</f>
        <v>0</v>
      </c>
      <c r="T461" s="5">
        <v>0</v>
      </c>
      <c r="U461" s="5">
        <f>T461</f>
        <v>0</v>
      </c>
      <c r="V461" s="5">
        <v>0</v>
      </c>
      <c r="W461" s="5">
        <f>V461</f>
        <v>0</v>
      </c>
      <c r="X461" s="5">
        <v>0</v>
      </c>
      <c r="Y461" s="5">
        <f>X461</f>
        <v>0</v>
      </c>
      <c r="Z461" s="5"/>
    </row>
    <row r="462" spans="2:26" ht="12" customHeight="1" x14ac:dyDescent="0.2">
      <c r="B462" t="s">
        <v>187</v>
      </c>
      <c r="D462" t="s">
        <v>1031</v>
      </c>
      <c r="H462">
        <v>2</v>
      </c>
      <c r="I462">
        <v>15</v>
      </c>
      <c r="J462" s="5">
        <v>0</v>
      </c>
      <c r="K462" s="5">
        <f>J462+K461</f>
        <v>0</v>
      </c>
      <c r="L462" s="5">
        <v>35.133227457208399</v>
      </c>
      <c r="M462" s="5">
        <f>L462+M461</f>
        <v>35.133227457208399</v>
      </c>
      <c r="N462" s="5">
        <v>1.4156756356605686</v>
      </c>
      <c r="O462" s="5">
        <f>N462+O461</f>
        <v>1.4156756356605686</v>
      </c>
      <c r="P462" s="5">
        <v>0</v>
      </c>
      <c r="Q462" s="5">
        <f>P462+Q461</f>
        <v>0</v>
      </c>
      <c r="R462" s="5">
        <v>0</v>
      </c>
      <c r="S462" s="5">
        <f>R462+S461</f>
        <v>0</v>
      </c>
      <c r="T462" s="5">
        <v>0.57181093740495159</v>
      </c>
      <c r="U462" s="5">
        <f>T462+U461</f>
        <v>0.57181093740495159</v>
      </c>
      <c r="V462" s="5">
        <v>0</v>
      </c>
      <c r="W462" s="5">
        <f>V462+W461</f>
        <v>0</v>
      </c>
      <c r="X462" s="5">
        <v>0</v>
      </c>
      <c r="Y462" s="5">
        <f>X462+Y461</f>
        <v>0</v>
      </c>
      <c r="Z462" s="5"/>
    </row>
    <row r="463" spans="2:26" ht="12" customHeight="1" x14ac:dyDescent="0.2">
      <c r="B463" t="s">
        <v>187</v>
      </c>
      <c r="D463" t="s">
        <v>1032</v>
      </c>
      <c r="H463">
        <v>2</v>
      </c>
      <c r="I463">
        <v>16</v>
      </c>
      <c r="J463" s="5">
        <v>0</v>
      </c>
      <c r="K463" s="5">
        <f>J463+K462</f>
        <v>0</v>
      </c>
      <c r="L463" s="5">
        <v>0</v>
      </c>
      <c r="M463" s="5">
        <f>L463+M462</f>
        <v>35.133227457208399</v>
      </c>
      <c r="N463" s="5">
        <v>0</v>
      </c>
      <c r="O463" s="5">
        <f>N463+O462</f>
        <v>1.4156756356605686</v>
      </c>
      <c r="P463" s="5">
        <v>0</v>
      </c>
      <c r="Q463" s="5">
        <f>P463+Q462</f>
        <v>0</v>
      </c>
      <c r="R463" s="5">
        <v>0</v>
      </c>
      <c r="S463" s="5">
        <f>R463+S462</f>
        <v>0</v>
      </c>
      <c r="T463" s="5">
        <v>0</v>
      </c>
      <c r="U463" s="5">
        <f>T463+U462</f>
        <v>0.57181093740495159</v>
      </c>
      <c r="V463" s="5">
        <v>0</v>
      </c>
      <c r="W463" s="5">
        <f>V463+W462</f>
        <v>0</v>
      </c>
      <c r="X463" s="5">
        <v>0</v>
      </c>
      <c r="Y463" s="5">
        <f>X463+Y462</f>
        <v>0</v>
      </c>
      <c r="Z463" s="5"/>
    </row>
    <row r="464" spans="2:26" ht="12" customHeight="1" x14ac:dyDescent="0.2">
      <c r="B464" t="s">
        <v>187</v>
      </c>
      <c r="D464" t="s">
        <v>1033</v>
      </c>
      <c r="H464">
        <v>2</v>
      </c>
      <c r="I464" s="156">
        <v>17</v>
      </c>
      <c r="J464" s="157">
        <v>0</v>
      </c>
      <c r="K464" s="157">
        <f>J464</f>
        <v>0</v>
      </c>
      <c r="L464" s="157">
        <v>0</v>
      </c>
      <c r="M464" s="157">
        <f>L464</f>
        <v>0</v>
      </c>
      <c r="N464" s="157">
        <v>0</v>
      </c>
      <c r="O464" s="157">
        <f>N464</f>
        <v>0</v>
      </c>
      <c r="P464" s="157">
        <v>0</v>
      </c>
      <c r="Q464" s="157">
        <f>P464</f>
        <v>0</v>
      </c>
      <c r="R464" s="157">
        <v>0</v>
      </c>
      <c r="S464" s="157">
        <f>R464</f>
        <v>0</v>
      </c>
      <c r="T464" s="157">
        <v>0</v>
      </c>
      <c r="U464" s="157">
        <f>T464</f>
        <v>0</v>
      </c>
      <c r="V464" s="157">
        <v>0</v>
      </c>
      <c r="W464" s="157">
        <f>V464</f>
        <v>0</v>
      </c>
      <c r="X464" s="157">
        <v>0</v>
      </c>
      <c r="Y464" s="157">
        <f>X464</f>
        <v>0</v>
      </c>
      <c r="Z464" s="5"/>
    </row>
    <row r="465" spans="2:26" ht="12" customHeight="1" x14ac:dyDescent="0.2">
      <c r="B465" t="s">
        <v>187</v>
      </c>
      <c r="D465" t="s">
        <v>1034</v>
      </c>
      <c r="H465">
        <v>2</v>
      </c>
      <c r="I465" s="156">
        <v>18</v>
      </c>
      <c r="J465" s="157">
        <v>42.509363295880149</v>
      </c>
      <c r="K465" s="157">
        <f>J465</f>
        <v>42.509363295880149</v>
      </c>
      <c r="L465" s="157">
        <v>13.869772366331393</v>
      </c>
      <c r="M465" s="157">
        <f>L465</f>
        <v>13.869772366331393</v>
      </c>
      <c r="N465" s="157">
        <v>7.4029399255946551</v>
      </c>
      <c r="O465" s="157">
        <f>N465</f>
        <v>7.4029399255946551</v>
      </c>
      <c r="P465" s="157">
        <v>2.2016680019117763</v>
      </c>
      <c r="Q465" s="157">
        <f>P465</f>
        <v>2.2016680019117763</v>
      </c>
      <c r="R465" s="157">
        <v>15.971395602369739</v>
      </c>
      <c r="S465" s="157">
        <f>R465</f>
        <v>15.971395602369739</v>
      </c>
      <c r="T465" s="157">
        <v>17.032666220573027</v>
      </c>
      <c r="U465" s="157">
        <f>T465</f>
        <v>17.032666220573027</v>
      </c>
      <c r="V465" s="157">
        <v>31.77304849683496</v>
      </c>
      <c r="W465" s="157">
        <f>V465</f>
        <v>31.77304849683496</v>
      </c>
      <c r="X465" s="157">
        <v>0</v>
      </c>
      <c r="Y465" s="157">
        <f>X465</f>
        <v>0</v>
      </c>
      <c r="Z465" s="5"/>
    </row>
    <row r="466" spans="2:26" ht="12" customHeight="1" x14ac:dyDescent="0.2">
      <c r="B466" t="s">
        <v>187</v>
      </c>
      <c r="D466" t="s">
        <v>1035</v>
      </c>
      <c r="H466">
        <v>2</v>
      </c>
      <c r="I466" s="156">
        <v>19</v>
      </c>
      <c r="J466" s="157">
        <v>0</v>
      </c>
      <c r="K466" s="157">
        <f>K465+K464</f>
        <v>42.509363295880149</v>
      </c>
      <c r="L466" s="157">
        <v>0</v>
      </c>
      <c r="M466" s="157">
        <f>M465+M464</f>
        <v>13.869772366331393</v>
      </c>
      <c r="N466" s="157">
        <v>0</v>
      </c>
      <c r="O466" s="157">
        <f>O465+O464</f>
        <v>7.4029399255946551</v>
      </c>
      <c r="P466" s="157">
        <v>0</v>
      </c>
      <c r="Q466" s="157">
        <f>Q465+Q464</f>
        <v>2.2016680019117763</v>
      </c>
      <c r="R466" s="157">
        <v>0</v>
      </c>
      <c r="S466" s="157">
        <f>S465+S464</f>
        <v>15.971395602369739</v>
      </c>
      <c r="T466" s="157">
        <v>0</v>
      </c>
      <c r="U466" s="157">
        <f>U465+U464</f>
        <v>17.032666220573027</v>
      </c>
      <c r="V466" s="157">
        <v>0</v>
      </c>
      <c r="W466" s="157">
        <f>W465+W464</f>
        <v>31.77304849683496</v>
      </c>
      <c r="X466" s="157">
        <v>0</v>
      </c>
      <c r="Y466" s="157">
        <f>Y465+Y464</f>
        <v>0</v>
      </c>
      <c r="Z466" s="5"/>
    </row>
    <row r="467" spans="2:26" ht="12" customHeight="1" x14ac:dyDescent="0.2">
      <c r="B467" t="s">
        <v>187</v>
      </c>
      <c r="D467" t="s">
        <v>1036</v>
      </c>
      <c r="H467">
        <v>2</v>
      </c>
      <c r="I467" s="156">
        <v>20</v>
      </c>
      <c r="J467" s="157">
        <v>0</v>
      </c>
      <c r="K467" s="157">
        <f>J467</f>
        <v>0</v>
      </c>
      <c r="L467" s="157">
        <v>45.809070054702666</v>
      </c>
      <c r="M467" s="157">
        <f>L467</f>
        <v>45.809070054702666</v>
      </c>
      <c r="N467" s="157">
        <v>0</v>
      </c>
      <c r="O467" s="157">
        <f>N467</f>
        <v>0</v>
      </c>
      <c r="P467" s="157">
        <v>1.2795484915033437</v>
      </c>
      <c r="Q467" s="157">
        <f>P467</f>
        <v>1.2795484915033437</v>
      </c>
      <c r="R467" s="157">
        <v>0</v>
      </c>
      <c r="S467" s="157">
        <f>R467</f>
        <v>0</v>
      </c>
      <c r="T467" s="157">
        <v>11.910700164243568</v>
      </c>
      <c r="U467" s="157">
        <f>T467</f>
        <v>11.910700164243568</v>
      </c>
      <c r="V467" s="157">
        <v>0</v>
      </c>
      <c r="W467" s="157">
        <f>V467</f>
        <v>0</v>
      </c>
      <c r="X467" s="157">
        <v>0</v>
      </c>
      <c r="Y467" s="157">
        <f>X467</f>
        <v>0</v>
      </c>
      <c r="Z467" s="5"/>
    </row>
    <row r="468" spans="2:26" ht="12" customHeight="1" x14ac:dyDescent="0.2">
      <c r="B468" t="s">
        <v>187</v>
      </c>
      <c r="D468" t="s">
        <v>1037</v>
      </c>
      <c r="H468">
        <v>2</v>
      </c>
      <c r="I468" s="159">
        <v>21</v>
      </c>
      <c r="J468" s="58">
        <v>0</v>
      </c>
      <c r="K468" s="58">
        <f>J468</f>
        <v>0</v>
      </c>
      <c r="L468" s="58">
        <v>0</v>
      </c>
      <c r="M468" s="58">
        <f>L468</f>
        <v>0</v>
      </c>
      <c r="N468" s="58">
        <v>37.420401812088038</v>
      </c>
      <c r="O468" s="58">
        <f>N468</f>
        <v>37.420401812088038</v>
      </c>
      <c r="P468" s="58">
        <v>2.7621660394444874</v>
      </c>
      <c r="Q468" s="58">
        <f>P468</f>
        <v>2.7621660394444874</v>
      </c>
      <c r="R468" s="58">
        <v>9.1038821229342712</v>
      </c>
      <c r="S468" s="58">
        <f>R468</f>
        <v>9.1038821229342712</v>
      </c>
      <c r="T468" s="58">
        <v>0</v>
      </c>
      <c r="U468" s="58">
        <f>T468</f>
        <v>0</v>
      </c>
      <c r="V468" s="58">
        <v>16.314669700460129</v>
      </c>
      <c r="W468" s="58">
        <f>V468</f>
        <v>16.314669700460129</v>
      </c>
      <c r="X468" s="58">
        <v>0</v>
      </c>
      <c r="Y468" s="58">
        <f>X468</f>
        <v>0</v>
      </c>
      <c r="Z468" s="5"/>
    </row>
    <row r="469" spans="2:26" ht="12" customHeight="1" x14ac:dyDescent="0.2">
      <c r="B469" t="s">
        <v>187</v>
      </c>
      <c r="D469" t="s">
        <v>1038</v>
      </c>
      <c r="H469">
        <v>2</v>
      </c>
      <c r="I469" s="159">
        <v>22</v>
      </c>
      <c r="J469" s="58">
        <v>0</v>
      </c>
      <c r="K469" s="58">
        <f>K468+J469</f>
        <v>0</v>
      </c>
      <c r="L469" s="58">
        <v>0</v>
      </c>
      <c r="M469" s="58">
        <f>M468+L469</f>
        <v>0</v>
      </c>
      <c r="N469" s="58">
        <v>35.54401106645242</v>
      </c>
      <c r="O469" s="58">
        <f>O468+N469</f>
        <v>72.964412878540458</v>
      </c>
      <c r="P469" s="58">
        <v>60.593626345313446</v>
      </c>
      <c r="Q469" s="58">
        <f>Q468+P469</f>
        <v>63.355792384757933</v>
      </c>
      <c r="R469" s="58">
        <v>48.800449731776872</v>
      </c>
      <c r="S469" s="58">
        <f>S468+R469</f>
        <v>57.904331854711145</v>
      </c>
      <c r="T469" s="58">
        <v>0</v>
      </c>
      <c r="U469" s="58">
        <f>U468+T469</f>
        <v>0</v>
      </c>
      <c r="V469" s="58">
        <v>36.627387948363435</v>
      </c>
      <c r="W469" s="58">
        <f>W468+V469</f>
        <v>52.942057648823564</v>
      </c>
      <c r="X469" s="58">
        <v>25.213466615333846</v>
      </c>
      <c r="Y469" s="58">
        <f>Y468+X469</f>
        <v>25.213466615333846</v>
      </c>
      <c r="Z469" s="5"/>
    </row>
    <row r="470" spans="2:26" ht="12" customHeight="1" x14ac:dyDescent="0.2">
      <c r="B470" t="s">
        <v>187</v>
      </c>
      <c r="D470" t="s">
        <v>1039</v>
      </c>
      <c r="H470">
        <v>2</v>
      </c>
      <c r="I470" s="156">
        <v>23</v>
      </c>
      <c r="J470" s="157">
        <v>0</v>
      </c>
      <c r="K470" s="157">
        <f>J470</f>
        <v>0</v>
      </c>
      <c r="L470" s="160">
        <v>0</v>
      </c>
      <c r="M470" s="157">
        <f>L470</f>
        <v>0</v>
      </c>
      <c r="N470" s="160">
        <v>0.96454061303849903</v>
      </c>
      <c r="O470" s="157">
        <f>N470</f>
        <v>0.96454061303849903</v>
      </c>
      <c r="P470" s="160">
        <v>16.749233345707538</v>
      </c>
      <c r="Q470" s="157">
        <f>P470</f>
        <v>16.749233345707538</v>
      </c>
      <c r="R470" s="160">
        <v>14.768089982770904</v>
      </c>
      <c r="S470" s="157">
        <f>R470</f>
        <v>14.768089982770904</v>
      </c>
      <c r="T470" s="160">
        <v>0</v>
      </c>
      <c r="U470" s="157">
        <f>T470</f>
        <v>0</v>
      </c>
      <c r="V470" s="157">
        <v>10.96548317681901</v>
      </c>
      <c r="W470" s="157">
        <f>V470</f>
        <v>10.96548317681901</v>
      </c>
      <c r="X470" s="157">
        <v>64.407449675503244</v>
      </c>
      <c r="Y470" s="157">
        <f>X470</f>
        <v>64.407449675503244</v>
      </c>
      <c r="Z470" s="5"/>
    </row>
    <row r="471" spans="2:26" ht="12" customHeight="1" x14ac:dyDescent="0.2">
      <c r="B471" t="s">
        <v>187</v>
      </c>
      <c r="D471" t="s">
        <v>1040</v>
      </c>
      <c r="H471">
        <v>2</v>
      </c>
      <c r="I471" s="156">
        <v>24</v>
      </c>
      <c r="J471" s="157">
        <v>0</v>
      </c>
      <c r="K471" s="157">
        <f>J471+K470+K466+K467</f>
        <v>42.509363295880149</v>
      </c>
      <c r="L471" s="157">
        <v>36.156696664902064</v>
      </c>
      <c r="M471" s="157">
        <f>L471+M470+M466+M467</f>
        <v>95.835539085936119</v>
      </c>
      <c r="N471" s="157">
        <v>1.0871947617243578</v>
      </c>
      <c r="O471" s="157">
        <f>N471+O470+O466+O467</f>
        <v>9.4546753003575112</v>
      </c>
      <c r="P471" s="157">
        <v>3.4799968594425206</v>
      </c>
      <c r="Q471" s="157">
        <f>P471+Q470+Q466+Q467</f>
        <v>23.710446698565182</v>
      </c>
      <c r="R471" s="157">
        <v>4.2333051871644364E-2</v>
      </c>
      <c r="S471" s="157">
        <f>R471+S470+S466+S467</f>
        <v>30.781818637012286</v>
      </c>
      <c r="T471" s="157">
        <v>36.58981689883813</v>
      </c>
      <c r="U471" s="157">
        <f>T471+U470+U466+U467</f>
        <v>65.533183283654722</v>
      </c>
      <c r="V471" s="157">
        <v>0</v>
      </c>
      <c r="W471" s="157">
        <f>V471+W470+W466+W467</f>
        <v>42.738531673653966</v>
      </c>
      <c r="X471" s="157">
        <v>0</v>
      </c>
      <c r="Y471" s="157">
        <f>X471+Y470+Y466+Y467</f>
        <v>64.407449675503244</v>
      </c>
      <c r="Z471" s="5"/>
    </row>
    <row r="472" spans="2:26" ht="12" customHeight="1" x14ac:dyDescent="0.2">
      <c r="B472" t="s">
        <v>187</v>
      </c>
      <c r="D472" t="s">
        <v>1041</v>
      </c>
      <c r="H472">
        <v>2</v>
      </c>
      <c r="I472" s="156">
        <v>25</v>
      </c>
      <c r="J472" s="157">
        <v>0</v>
      </c>
      <c r="K472" s="157">
        <f>K471+J472</f>
        <v>42.509363295880149</v>
      </c>
      <c r="L472" s="157">
        <v>0</v>
      </c>
      <c r="M472" s="157">
        <f>M471+L472</f>
        <v>95.835539085936119</v>
      </c>
      <c r="N472" s="157">
        <v>0</v>
      </c>
      <c r="O472" s="157">
        <f>O471+N472</f>
        <v>9.4546753003575112</v>
      </c>
      <c r="P472" s="157">
        <v>0</v>
      </c>
      <c r="Q472" s="157">
        <f>Q471+P472</f>
        <v>23.710446698565182</v>
      </c>
      <c r="R472" s="157">
        <v>0</v>
      </c>
      <c r="S472" s="157">
        <f>S471+R472</f>
        <v>30.781818637012286</v>
      </c>
      <c r="T472" s="157">
        <v>0</v>
      </c>
      <c r="U472" s="157">
        <f>U471+T472</f>
        <v>65.533183283654722</v>
      </c>
      <c r="V472" s="157">
        <v>0</v>
      </c>
      <c r="W472" s="157">
        <f>W471+V472</f>
        <v>42.738531673653966</v>
      </c>
      <c r="X472" s="157">
        <v>0</v>
      </c>
      <c r="Y472" s="157">
        <f>Y471+X472</f>
        <v>64.407449675503244</v>
      </c>
      <c r="Z472" s="5"/>
    </row>
    <row r="473" spans="2:26" ht="12" customHeight="1" x14ac:dyDescent="0.2">
      <c r="B473" t="s">
        <v>187</v>
      </c>
      <c r="D473" t="s">
        <v>1042</v>
      </c>
      <c r="H473">
        <v>2</v>
      </c>
      <c r="I473" s="156">
        <v>26</v>
      </c>
      <c r="J473" s="157">
        <v>0</v>
      </c>
      <c r="K473" s="157">
        <f>J473</f>
        <v>0</v>
      </c>
      <c r="L473" s="157">
        <v>0</v>
      </c>
      <c r="M473" s="157">
        <f>L473</f>
        <v>0</v>
      </c>
      <c r="N473" s="157">
        <v>1.5335397406699385</v>
      </c>
      <c r="O473" s="157">
        <f>N473</f>
        <v>1.5335397406699385</v>
      </c>
      <c r="P473" s="157">
        <v>0</v>
      </c>
      <c r="Q473" s="157">
        <f>P473</f>
        <v>0</v>
      </c>
      <c r="R473" s="157">
        <v>0</v>
      </c>
      <c r="S473" s="157">
        <f>R473</f>
        <v>0</v>
      </c>
      <c r="T473" s="157">
        <v>0</v>
      </c>
      <c r="U473" s="157">
        <f>T473</f>
        <v>0</v>
      </c>
      <c r="V473" s="157">
        <v>0</v>
      </c>
      <c r="W473" s="157">
        <f>V473</f>
        <v>0</v>
      </c>
      <c r="X473" s="157">
        <v>2.1508222417775822</v>
      </c>
      <c r="Y473" s="157">
        <f>X473</f>
        <v>2.1508222417775822</v>
      </c>
      <c r="Z473" s="5"/>
    </row>
    <row r="474" spans="2:26" ht="12" customHeight="1" x14ac:dyDescent="0.2">
      <c r="B474" t="s">
        <v>187</v>
      </c>
      <c r="D474" t="s">
        <v>1043</v>
      </c>
      <c r="H474">
        <v>2</v>
      </c>
      <c r="I474" s="156">
        <v>27</v>
      </c>
      <c r="J474" s="157">
        <v>0</v>
      </c>
      <c r="K474" s="157">
        <f>J474+K473+K472</f>
        <v>42.509363295880149</v>
      </c>
      <c r="L474" s="157">
        <v>0</v>
      </c>
      <c r="M474" s="157">
        <f>L474+M473+M472</f>
        <v>95.835539085936119</v>
      </c>
      <c r="N474" s="157">
        <v>0</v>
      </c>
      <c r="O474" s="157">
        <f>N474+O473+O472</f>
        <v>10.98821504102745</v>
      </c>
      <c r="P474" s="157">
        <v>1.1019392942435564</v>
      </c>
      <c r="Q474" s="157">
        <f>P474+Q473+Q472</f>
        <v>24.812385992808739</v>
      </c>
      <c r="R474" s="157">
        <v>2.3836239368372656</v>
      </c>
      <c r="S474" s="157">
        <f>R474+S473+S472</f>
        <v>33.165442573849553</v>
      </c>
      <c r="T474" s="157">
        <v>0</v>
      </c>
      <c r="U474" s="157">
        <f>T474+U473+U472</f>
        <v>65.533183283654722</v>
      </c>
      <c r="V474" s="157">
        <v>0</v>
      </c>
      <c r="W474" s="157">
        <f>V474+W473+W472</f>
        <v>42.738531673653966</v>
      </c>
      <c r="X474" s="157">
        <v>7.432488175118249</v>
      </c>
      <c r="Y474" s="157">
        <f>X474+Y473+Y472</f>
        <v>73.990760092399071</v>
      </c>
      <c r="Z474" s="5"/>
    </row>
    <row r="475" spans="2:26" ht="12" customHeight="1" x14ac:dyDescent="0.2">
      <c r="B475" t="s">
        <v>187</v>
      </c>
      <c r="D475" t="s">
        <v>1044</v>
      </c>
      <c r="H475">
        <v>2</v>
      </c>
      <c r="I475" s="156">
        <v>28</v>
      </c>
      <c r="J475" s="157">
        <v>0</v>
      </c>
      <c r="K475" s="157">
        <f>K474</f>
        <v>42.509363295880149</v>
      </c>
      <c r="L475" s="157">
        <v>0</v>
      </c>
      <c r="M475" s="157">
        <f>M474</f>
        <v>95.835539085936119</v>
      </c>
      <c r="N475" s="157">
        <v>0</v>
      </c>
      <c r="O475" s="157">
        <f>O474</f>
        <v>10.98821504102745</v>
      </c>
      <c r="P475" s="157">
        <v>0</v>
      </c>
      <c r="Q475" s="157">
        <f>Q474</f>
        <v>24.812385992808739</v>
      </c>
      <c r="R475" s="157">
        <v>0</v>
      </c>
      <c r="S475" s="157">
        <f>S474</f>
        <v>33.165442573849553</v>
      </c>
      <c r="T475" s="157">
        <v>0</v>
      </c>
      <c r="U475" s="157">
        <f>U474</f>
        <v>65.533183283654722</v>
      </c>
      <c r="V475" s="157">
        <v>0</v>
      </c>
      <c r="W475" s="157">
        <f>W474</f>
        <v>42.738531673653966</v>
      </c>
      <c r="X475" s="157">
        <v>0</v>
      </c>
      <c r="Y475" s="157">
        <f>Y474</f>
        <v>73.990760092399071</v>
      </c>
      <c r="Z475" s="5"/>
    </row>
    <row r="476" spans="2:26" ht="12" customHeight="1" x14ac:dyDescent="0.2">
      <c r="B476" t="s">
        <v>187</v>
      </c>
      <c r="D476" t="s">
        <v>1045</v>
      </c>
      <c r="H476">
        <v>2</v>
      </c>
      <c r="I476">
        <v>29</v>
      </c>
      <c r="J476" s="5">
        <v>0</v>
      </c>
      <c r="K476" s="5">
        <f>J476</f>
        <v>0</v>
      </c>
      <c r="L476" s="5">
        <v>0</v>
      </c>
      <c r="M476" s="5">
        <f>L476</f>
        <v>0</v>
      </c>
      <c r="N476" s="5">
        <v>0.34459283902985649</v>
      </c>
      <c r="O476" s="5">
        <f>N476</f>
        <v>0.34459283902985649</v>
      </c>
      <c r="P476" s="5">
        <v>0.52619583205335296</v>
      </c>
      <c r="Q476" s="5">
        <f>P476</f>
        <v>0.52619583205335296</v>
      </c>
      <c r="R476" s="5">
        <v>1.1602897765679732</v>
      </c>
      <c r="S476" s="5">
        <f>R476</f>
        <v>1.1602897765679732</v>
      </c>
      <c r="T476" s="5">
        <v>0</v>
      </c>
      <c r="U476" s="5">
        <f>T476</f>
        <v>0</v>
      </c>
      <c r="V476" s="5">
        <v>2.3378968442744905</v>
      </c>
      <c r="W476" s="5">
        <f>V476</f>
        <v>2.3378968442744905</v>
      </c>
      <c r="X476" s="5">
        <v>0</v>
      </c>
      <c r="Y476" s="5">
        <f>X476</f>
        <v>0</v>
      </c>
      <c r="Z476" s="5"/>
    </row>
    <row r="477" spans="2:26" ht="12" customHeight="1" x14ac:dyDescent="0.2">
      <c r="B477" t="s">
        <v>187</v>
      </c>
      <c r="D477" t="s">
        <v>1046</v>
      </c>
      <c r="H477">
        <v>2</v>
      </c>
      <c r="I477" s="53">
        <v>30</v>
      </c>
      <c r="J477" s="56">
        <v>0</v>
      </c>
      <c r="K477" s="56">
        <f>J477+K476</f>
        <v>0</v>
      </c>
      <c r="L477" s="56">
        <v>0</v>
      </c>
      <c r="M477" s="56">
        <f>L477+M476</f>
        <v>0</v>
      </c>
      <c r="N477" s="56">
        <v>4.4897224532571567</v>
      </c>
      <c r="O477" s="56">
        <f>N477+O476</f>
        <v>4.8343152922870134</v>
      </c>
      <c r="P477" s="56">
        <v>0</v>
      </c>
      <c r="Q477" s="56">
        <f>P477+Q476</f>
        <v>0.52619583205335296</v>
      </c>
      <c r="R477" s="56">
        <v>0</v>
      </c>
      <c r="S477" s="56">
        <f>R477+S476</f>
        <v>1.1602897765679732</v>
      </c>
      <c r="T477" s="56">
        <v>0</v>
      </c>
      <c r="U477" s="56">
        <f>T477+U476</f>
        <v>0</v>
      </c>
      <c r="V477" s="56">
        <v>0</v>
      </c>
      <c r="W477" s="56">
        <f>V477+W476</f>
        <v>2.3378968442744905</v>
      </c>
      <c r="X477" s="56">
        <v>0</v>
      </c>
      <c r="Y477" s="56">
        <f>Y476</f>
        <v>0</v>
      </c>
      <c r="Z477" s="5"/>
    </row>
    <row r="478" spans="2:26" ht="12" customHeight="1" x14ac:dyDescent="0.2">
      <c r="B478" t="s">
        <v>187</v>
      </c>
      <c r="D478" t="s">
        <v>1047</v>
      </c>
      <c r="H478">
        <v>2</v>
      </c>
      <c r="I478">
        <v>31</v>
      </c>
      <c r="J478" s="5">
        <v>0</v>
      </c>
      <c r="K478" s="5">
        <v>100</v>
      </c>
      <c r="L478" s="5">
        <v>0</v>
      </c>
      <c r="M478" s="5">
        <v>9.2432332903700978</v>
      </c>
      <c r="N478" s="5">
        <v>0</v>
      </c>
      <c r="O478" s="5">
        <v>97.278936450088167</v>
      </c>
      <c r="P478" s="5">
        <v>0</v>
      </c>
      <c r="Q478" s="5">
        <v>91.734976182445081</v>
      </c>
      <c r="R478" s="5">
        <v>0</v>
      </c>
      <c r="S478" s="5">
        <v>98.862537650876121</v>
      </c>
      <c r="T478" s="5">
        <v>0</v>
      </c>
      <c r="U478" s="5">
        <v>44.832410730579717</v>
      </c>
      <c r="V478" s="5">
        <v>0</v>
      </c>
      <c r="W478" s="5">
        <v>100</v>
      </c>
      <c r="X478" s="5">
        <v>0</v>
      </c>
      <c r="Y478" s="5">
        <v>62.465306292165202</v>
      </c>
      <c r="Z478" s="5"/>
    </row>
    <row r="479" spans="2:26" ht="12" customHeight="1" x14ac:dyDescent="0.2">
      <c r="B479" t="s">
        <v>187</v>
      </c>
      <c r="D479" t="s">
        <v>1048</v>
      </c>
      <c r="H479">
        <v>2</v>
      </c>
      <c r="I479">
        <v>32</v>
      </c>
      <c r="J479" s="5">
        <v>0</v>
      </c>
      <c r="K479" s="5">
        <v>0</v>
      </c>
      <c r="L479" s="5">
        <v>0</v>
      </c>
      <c r="M479" s="5">
        <v>82.581476707788624</v>
      </c>
      <c r="N479" s="5">
        <v>0</v>
      </c>
      <c r="O479" s="5">
        <v>2.7210635499118228</v>
      </c>
      <c r="P479" s="5">
        <v>0</v>
      </c>
      <c r="Q479" s="5">
        <v>8.2650238175549209</v>
      </c>
      <c r="R479" s="5">
        <v>0</v>
      </c>
      <c r="S479" s="5">
        <v>0.9295495464932283</v>
      </c>
      <c r="T479" s="5">
        <v>0</v>
      </c>
      <c r="U479" s="5">
        <v>55.167589269420283</v>
      </c>
      <c r="V479" s="5">
        <v>0</v>
      </c>
      <c r="W479" s="5">
        <v>0</v>
      </c>
      <c r="X479" s="5">
        <v>0</v>
      </c>
      <c r="Y479" s="5">
        <v>37.534693707834798</v>
      </c>
      <c r="Z479" s="5"/>
    </row>
    <row r="480" spans="2:26" ht="12" customHeight="1" x14ac:dyDescent="0.2">
      <c r="B480" t="s">
        <v>187</v>
      </c>
      <c r="D480" t="s">
        <v>1049</v>
      </c>
      <c r="H480">
        <v>2</v>
      </c>
      <c r="I480">
        <v>33</v>
      </c>
      <c r="J480" s="5">
        <v>0</v>
      </c>
      <c r="K480" s="5">
        <v>0</v>
      </c>
      <c r="L480" s="5">
        <v>0</v>
      </c>
      <c r="M480" s="5">
        <v>8.1752900018412813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0.20791280263065429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/>
    </row>
    <row r="481" spans="2:48" ht="12" customHeight="1" x14ac:dyDescent="0.2">
      <c r="B481" t="s">
        <v>187</v>
      </c>
      <c r="D481" t="s">
        <v>1059</v>
      </c>
      <c r="H481">
        <v>2</v>
      </c>
      <c r="I481">
        <v>34</v>
      </c>
      <c r="J481" s="5">
        <v>0</v>
      </c>
      <c r="K481" s="5">
        <f t="shared" ref="K481:K525" si="20">K478</f>
        <v>100</v>
      </c>
      <c r="L481" s="5">
        <v>0</v>
      </c>
      <c r="M481" s="5">
        <f t="shared" ref="M481:M525" si="21">M478</f>
        <v>9.2432332903700978</v>
      </c>
      <c r="N481" s="5">
        <v>0</v>
      </c>
      <c r="O481" s="5">
        <f t="shared" ref="O481:O525" si="22">O478</f>
        <v>97.278936450088167</v>
      </c>
      <c r="P481" s="5">
        <v>0</v>
      </c>
      <c r="Q481" s="5">
        <f t="shared" ref="Q481:Q525" si="23">Q478</f>
        <v>91.734976182445081</v>
      </c>
      <c r="R481" s="5">
        <v>0</v>
      </c>
      <c r="S481" s="5">
        <f t="shared" ref="S481:S525" si="24">S478</f>
        <v>98.862537650876121</v>
      </c>
      <c r="T481" s="5">
        <v>0</v>
      </c>
      <c r="U481" s="5">
        <f t="shared" ref="U481:U525" si="25">U478</f>
        <v>44.832410730579717</v>
      </c>
      <c r="V481" s="5">
        <v>6.316208190027754</v>
      </c>
      <c r="W481" s="5">
        <f t="shared" ref="W481:W525" si="26">W478</f>
        <v>100</v>
      </c>
      <c r="X481" s="5">
        <v>0</v>
      </c>
      <c r="Y481" s="5">
        <f t="shared" ref="Y481:Y525" si="27">Y478</f>
        <v>62.465306292165202</v>
      </c>
      <c r="Z481" s="5"/>
    </row>
    <row r="482" spans="2:48" ht="12" customHeight="1" x14ac:dyDescent="0.2">
      <c r="B482" t="s">
        <v>187</v>
      </c>
      <c r="D482" t="s">
        <v>1060</v>
      </c>
      <c r="H482">
        <v>2</v>
      </c>
      <c r="I482">
        <v>35</v>
      </c>
      <c r="J482" s="5">
        <v>0</v>
      </c>
      <c r="K482" s="5">
        <f t="shared" si="20"/>
        <v>0</v>
      </c>
      <c r="L482" s="5">
        <v>0</v>
      </c>
      <c r="M482" s="5">
        <f t="shared" si="21"/>
        <v>82.581476707788624</v>
      </c>
      <c r="N482" s="5">
        <v>1.5335397406699385</v>
      </c>
      <c r="O482" s="5">
        <f t="shared" si="22"/>
        <v>2.7210635499118228</v>
      </c>
      <c r="P482" s="5">
        <v>5.0309901369725178E-2</v>
      </c>
      <c r="Q482" s="5">
        <f t="shared" si="23"/>
        <v>8.2650238175549209</v>
      </c>
      <c r="R482" s="5">
        <v>0</v>
      </c>
      <c r="S482" s="5">
        <f t="shared" si="24"/>
        <v>0.9295495464932283</v>
      </c>
      <c r="T482" s="5">
        <v>0</v>
      </c>
      <c r="U482" s="5">
        <f t="shared" si="25"/>
        <v>55.167589269420283</v>
      </c>
      <c r="V482" s="5">
        <v>0</v>
      </c>
      <c r="W482" s="5">
        <f t="shared" si="26"/>
        <v>0</v>
      </c>
      <c r="X482" s="5">
        <v>2.1508222417775822</v>
      </c>
      <c r="Y482" s="5">
        <f t="shared" si="27"/>
        <v>37.534693707834798</v>
      </c>
      <c r="Z482" s="5"/>
    </row>
    <row r="483" spans="2:48" ht="12" customHeight="1" x14ac:dyDescent="0.2">
      <c r="B483" t="s">
        <v>187</v>
      </c>
      <c r="D483" t="s">
        <v>1061</v>
      </c>
      <c r="H483">
        <v>2</v>
      </c>
      <c r="I483">
        <v>36</v>
      </c>
      <c r="J483" s="5">
        <v>0</v>
      </c>
      <c r="K483" s="5">
        <f t="shared" si="20"/>
        <v>0</v>
      </c>
      <c r="L483" s="5">
        <v>0</v>
      </c>
      <c r="M483" s="5">
        <f t="shared" si="21"/>
        <v>8.1752900018412813</v>
      </c>
      <c r="N483" s="5">
        <v>0</v>
      </c>
      <c r="O483" s="5">
        <f t="shared" si="22"/>
        <v>0</v>
      </c>
      <c r="P483" s="5">
        <v>0</v>
      </c>
      <c r="Q483" s="5">
        <f t="shared" si="23"/>
        <v>0</v>
      </c>
      <c r="R483" s="5">
        <v>0</v>
      </c>
      <c r="S483" s="5">
        <f t="shared" si="24"/>
        <v>0.20791280263065429</v>
      </c>
      <c r="T483" s="5">
        <v>0</v>
      </c>
      <c r="U483" s="5">
        <f t="shared" si="25"/>
        <v>0</v>
      </c>
      <c r="V483" s="5">
        <v>0</v>
      </c>
      <c r="W483" s="5">
        <f t="shared" si="26"/>
        <v>0</v>
      </c>
      <c r="X483" s="5">
        <v>0</v>
      </c>
      <c r="Y483" s="5">
        <f t="shared" si="27"/>
        <v>0</v>
      </c>
      <c r="Z483" s="5"/>
    </row>
    <row r="484" spans="2:48" ht="12" customHeight="1" x14ac:dyDescent="0.2">
      <c r="B484" t="s">
        <v>187</v>
      </c>
      <c r="D484" t="s">
        <v>1062</v>
      </c>
      <c r="H484">
        <v>2</v>
      </c>
      <c r="I484">
        <v>37</v>
      </c>
      <c r="J484" s="5">
        <v>0</v>
      </c>
      <c r="K484" s="5">
        <f t="shared" si="20"/>
        <v>100</v>
      </c>
      <c r="L484" s="5">
        <v>0</v>
      </c>
      <c r="M484" s="5">
        <f t="shared" si="21"/>
        <v>9.2432332903700978</v>
      </c>
      <c r="N484" s="5">
        <v>0</v>
      </c>
      <c r="O484" s="5">
        <f t="shared" si="22"/>
        <v>97.278936450088167</v>
      </c>
      <c r="P484" s="5">
        <v>0</v>
      </c>
      <c r="Q484" s="5">
        <f t="shared" si="23"/>
        <v>91.734976182445081</v>
      </c>
      <c r="R484" s="5">
        <v>0</v>
      </c>
      <c r="S484" s="5">
        <f t="shared" si="24"/>
        <v>98.862537650876121</v>
      </c>
      <c r="T484" s="5">
        <v>0</v>
      </c>
      <c r="U484" s="5">
        <f t="shared" si="25"/>
        <v>44.832410730579717</v>
      </c>
      <c r="V484" s="5">
        <v>6.316208190027754</v>
      </c>
      <c r="W484" s="5">
        <f t="shared" si="26"/>
        <v>100</v>
      </c>
      <c r="X484" s="5">
        <v>0</v>
      </c>
      <c r="Y484" s="5">
        <f t="shared" si="27"/>
        <v>62.465306292165202</v>
      </c>
      <c r="Z484" s="5"/>
    </row>
    <row r="485" spans="2:48" ht="12" customHeight="1" x14ac:dyDescent="0.2">
      <c r="B485" t="s">
        <v>187</v>
      </c>
      <c r="D485" t="s">
        <v>1063</v>
      </c>
      <c r="H485">
        <v>2</v>
      </c>
      <c r="I485">
        <v>38</v>
      </c>
      <c r="J485" s="5">
        <v>0</v>
      </c>
      <c r="K485" s="5">
        <f t="shared" si="20"/>
        <v>0</v>
      </c>
      <c r="L485" s="5">
        <v>0</v>
      </c>
      <c r="M485" s="5">
        <f t="shared" si="21"/>
        <v>82.581476707788624</v>
      </c>
      <c r="N485" s="5">
        <v>1.5335397406699385</v>
      </c>
      <c r="O485" s="5">
        <f t="shared" si="22"/>
        <v>2.7210635499118228</v>
      </c>
      <c r="P485" s="5">
        <v>0.10732778958874704</v>
      </c>
      <c r="Q485" s="5">
        <f t="shared" si="23"/>
        <v>8.2650238175549209</v>
      </c>
      <c r="R485" s="5">
        <v>0</v>
      </c>
      <c r="S485" s="5">
        <f t="shared" si="24"/>
        <v>0.9295495464932283</v>
      </c>
      <c r="T485" s="5">
        <v>0</v>
      </c>
      <c r="U485" s="5">
        <f t="shared" si="25"/>
        <v>55.167589269420283</v>
      </c>
      <c r="V485" s="5">
        <v>0</v>
      </c>
      <c r="W485" s="5">
        <f t="shared" si="26"/>
        <v>0</v>
      </c>
      <c r="X485" s="5">
        <v>2.1508222417775822</v>
      </c>
      <c r="Y485" s="5">
        <f t="shared" si="27"/>
        <v>37.534693707834798</v>
      </c>
      <c r="Z485" s="5"/>
    </row>
    <row r="486" spans="2:48" ht="12" customHeight="1" x14ac:dyDescent="0.2">
      <c r="B486" t="s">
        <v>187</v>
      </c>
      <c r="D486" t="s">
        <v>1064</v>
      </c>
      <c r="H486">
        <v>2</v>
      </c>
      <c r="I486">
        <v>39</v>
      </c>
      <c r="J486" s="5">
        <v>0</v>
      </c>
      <c r="K486" s="5">
        <f t="shared" si="20"/>
        <v>0</v>
      </c>
      <c r="L486" s="5">
        <v>0</v>
      </c>
      <c r="M486" s="5">
        <f t="shared" si="21"/>
        <v>8.1752900018412813</v>
      </c>
      <c r="N486" s="5">
        <v>0</v>
      </c>
      <c r="O486" s="5">
        <f t="shared" si="22"/>
        <v>0</v>
      </c>
      <c r="P486" s="5">
        <v>0</v>
      </c>
      <c r="Q486" s="5">
        <f t="shared" si="23"/>
        <v>0</v>
      </c>
      <c r="R486" s="5">
        <v>0</v>
      </c>
      <c r="S486" s="5">
        <f t="shared" si="24"/>
        <v>0.20791280263065429</v>
      </c>
      <c r="T486" s="5">
        <v>0</v>
      </c>
      <c r="U486" s="5">
        <f t="shared" si="25"/>
        <v>0</v>
      </c>
      <c r="V486" s="5">
        <v>0</v>
      </c>
      <c r="W486" s="5">
        <f t="shared" si="26"/>
        <v>0</v>
      </c>
      <c r="X486" s="5">
        <v>0</v>
      </c>
      <c r="Y486" s="5">
        <f t="shared" si="27"/>
        <v>0</v>
      </c>
      <c r="Z486" s="5"/>
    </row>
    <row r="487" spans="2:48" ht="12" customHeight="1" x14ac:dyDescent="0.2">
      <c r="B487" t="s">
        <v>187</v>
      </c>
      <c r="D487" t="s">
        <v>1065</v>
      </c>
      <c r="H487">
        <v>2</v>
      </c>
      <c r="I487">
        <v>40</v>
      </c>
      <c r="J487" s="5">
        <v>0</v>
      </c>
      <c r="K487" s="5">
        <f t="shared" si="20"/>
        <v>100</v>
      </c>
      <c r="L487" s="5">
        <v>0</v>
      </c>
      <c r="M487" s="5">
        <f t="shared" si="21"/>
        <v>9.2432332903700978</v>
      </c>
      <c r="N487" s="5">
        <v>0</v>
      </c>
      <c r="O487" s="5">
        <f t="shared" si="22"/>
        <v>97.278936450088167</v>
      </c>
      <c r="P487" s="5">
        <v>0</v>
      </c>
      <c r="Q487" s="5">
        <f t="shared" si="23"/>
        <v>91.734976182445081</v>
      </c>
      <c r="R487" s="5">
        <v>0</v>
      </c>
      <c r="S487" s="5">
        <f t="shared" si="24"/>
        <v>98.862537650876121</v>
      </c>
      <c r="T487" s="5">
        <v>0</v>
      </c>
      <c r="U487" s="5">
        <f t="shared" si="25"/>
        <v>44.832410730579717</v>
      </c>
      <c r="V487" s="5">
        <v>0</v>
      </c>
      <c r="W487" s="5">
        <f t="shared" si="26"/>
        <v>100</v>
      </c>
      <c r="X487" s="5">
        <v>0</v>
      </c>
      <c r="Y487" s="5">
        <f t="shared" si="27"/>
        <v>62.465306292165202</v>
      </c>
      <c r="Z487" s="5"/>
    </row>
    <row r="488" spans="2:48" ht="12" customHeight="1" x14ac:dyDescent="0.2">
      <c r="B488" t="s">
        <v>187</v>
      </c>
      <c r="D488" t="s">
        <v>1066</v>
      </c>
      <c r="H488">
        <v>2</v>
      </c>
      <c r="I488">
        <v>41</v>
      </c>
      <c r="J488" s="5">
        <v>0</v>
      </c>
      <c r="K488" s="5">
        <f t="shared" si="20"/>
        <v>0</v>
      </c>
      <c r="L488" s="5">
        <v>0</v>
      </c>
      <c r="M488" s="5">
        <f t="shared" si="21"/>
        <v>82.581476707788624</v>
      </c>
      <c r="N488" s="5">
        <v>1.5335397406699385</v>
      </c>
      <c r="O488" s="5">
        <f t="shared" si="22"/>
        <v>2.7210635499118228</v>
      </c>
      <c r="P488" s="5">
        <v>0.10732778958874704</v>
      </c>
      <c r="Q488" s="5">
        <f t="shared" si="23"/>
        <v>8.2650238175549209</v>
      </c>
      <c r="R488" s="5">
        <v>0</v>
      </c>
      <c r="S488" s="5">
        <f t="shared" si="24"/>
        <v>0.9295495464932283</v>
      </c>
      <c r="T488" s="5">
        <v>0</v>
      </c>
      <c r="U488" s="5">
        <f t="shared" si="25"/>
        <v>55.167589269420283</v>
      </c>
      <c r="V488" s="5">
        <v>0</v>
      </c>
      <c r="W488" s="5">
        <f t="shared" si="26"/>
        <v>0</v>
      </c>
      <c r="X488" s="5">
        <v>2.1508222417775822</v>
      </c>
      <c r="Y488" s="5">
        <f t="shared" si="27"/>
        <v>37.534693707834798</v>
      </c>
      <c r="Z488" s="5"/>
    </row>
    <row r="489" spans="2:48" ht="12" customHeight="1" x14ac:dyDescent="0.2">
      <c r="B489" t="s">
        <v>187</v>
      </c>
      <c r="D489" t="s">
        <v>1067</v>
      </c>
      <c r="H489">
        <v>2</v>
      </c>
      <c r="I489">
        <v>42</v>
      </c>
      <c r="J489" s="5">
        <v>0</v>
      </c>
      <c r="K489" s="5">
        <f t="shared" si="20"/>
        <v>0</v>
      </c>
      <c r="L489" s="5">
        <v>0</v>
      </c>
      <c r="M489" s="5">
        <f t="shared" si="21"/>
        <v>8.1752900018412813</v>
      </c>
      <c r="N489" s="5">
        <v>0</v>
      </c>
      <c r="O489" s="5">
        <f t="shared" si="22"/>
        <v>0</v>
      </c>
      <c r="P489" s="5">
        <v>0</v>
      </c>
      <c r="Q489" s="5">
        <f t="shared" si="23"/>
        <v>0</v>
      </c>
      <c r="R489" s="5">
        <v>0</v>
      </c>
      <c r="S489" s="5">
        <f t="shared" si="24"/>
        <v>0.20791280263065429</v>
      </c>
      <c r="T489" s="5">
        <v>0</v>
      </c>
      <c r="U489" s="5">
        <f t="shared" si="25"/>
        <v>0</v>
      </c>
      <c r="V489" s="5">
        <v>0</v>
      </c>
      <c r="W489" s="5">
        <f t="shared" si="26"/>
        <v>0</v>
      </c>
      <c r="X489" s="5">
        <v>0</v>
      </c>
      <c r="Y489" s="5">
        <f t="shared" si="27"/>
        <v>0</v>
      </c>
      <c r="Z489" s="5"/>
    </row>
    <row r="490" spans="2:48" ht="12" customHeight="1" x14ac:dyDescent="0.2">
      <c r="B490" t="s">
        <v>187</v>
      </c>
      <c r="D490" t="s">
        <v>1050</v>
      </c>
      <c r="H490">
        <v>2</v>
      </c>
      <c r="I490">
        <v>43</v>
      </c>
      <c r="J490" s="5">
        <v>0</v>
      </c>
      <c r="K490" s="5">
        <f t="shared" si="20"/>
        <v>100</v>
      </c>
      <c r="L490" s="5">
        <v>0</v>
      </c>
      <c r="M490" s="5">
        <f t="shared" si="21"/>
        <v>9.2432332903700978</v>
      </c>
      <c r="N490" s="5">
        <v>5.2593228039464153</v>
      </c>
      <c r="O490" s="5">
        <f t="shared" si="22"/>
        <v>97.278936450088167</v>
      </c>
      <c r="P490" s="5">
        <v>11.082356546271008</v>
      </c>
      <c r="Q490" s="5">
        <f t="shared" si="23"/>
        <v>91.734976182445081</v>
      </c>
      <c r="R490" s="5">
        <v>0</v>
      </c>
      <c r="S490" s="5">
        <f t="shared" si="24"/>
        <v>98.862537650876121</v>
      </c>
      <c r="T490" s="5">
        <v>0</v>
      </c>
      <c r="U490" s="5">
        <f t="shared" si="25"/>
        <v>44.832410730579717</v>
      </c>
      <c r="V490" s="5">
        <v>3.0029899330149741</v>
      </c>
      <c r="W490" s="5">
        <f t="shared" si="26"/>
        <v>100</v>
      </c>
      <c r="X490" s="5">
        <v>0</v>
      </c>
      <c r="Y490" s="5">
        <f t="shared" si="27"/>
        <v>62.465306292165202</v>
      </c>
      <c r="Z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</row>
    <row r="491" spans="2:48" ht="12" customHeight="1" x14ac:dyDescent="0.2">
      <c r="B491" t="s">
        <v>187</v>
      </c>
      <c r="D491" t="s">
        <v>1051</v>
      </c>
      <c r="H491">
        <v>2</v>
      </c>
      <c r="I491">
        <v>44</v>
      </c>
      <c r="J491" s="5">
        <v>0</v>
      </c>
      <c r="K491" s="5">
        <f t="shared" si="20"/>
        <v>0</v>
      </c>
      <c r="L491" s="5">
        <v>0</v>
      </c>
      <c r="M491" s="5">
        <f t="shared" si="21"/>
        <v>82.581476707788624</v>
      </c>
      <c r="N491" s="5">
        <v>0</v>
      </c>
      <c r="O491" s="5">
        <f t="shared" si="22"/>
        <v>2.7210635499118228</v>
      </c>
      <c r="P491" s="5">
        <v>0</v>
      </c>
      <c r="Q491" s="5">
        <f t="shared" si="23"/>
        <v>8.2650238175549209</v>
      </c>
      <c r="R491" s="5">
        <v>0</v>
      </c>
      <c r="S491" s="5">
        <f t="shared" si="24"/>
        <v>0.9295495464932283</v>
      </c>
      <c r="T491" s="5">
        <v>18.577772370582153</v>
      </c>
      <c r="U491" s="5">
        <f t="shared" si="25"/>
        <v>55.167589269420283</v>
      </c>
      <c r="V491" s="5">
        <v>0</v>
      </c>
      <c r="W491" s="5">
        <f t="shared" si="26"/>
        <v>0</v>
      </c>
      <c r="X491" s="5">
        <v>0</v>
      </c>
      <c r="Y491" s="5">
        <f t="shared" si="27"/>
        <v>37.534693707834798</v>
      </c>
      <c r="Z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</row>
    <row r="492" spans="2:48" ht="12" customHeight="1" x14ac:dyDescent="0.2">
      <c r="B492" t="s">
        <v>187</v>
      </c>
      <c r="D492" t="s">
        <v>1052</v>
      </c>
      <c r="H492">
        <v>2</v>
      </c>
      <c r="I492">
        <v>45</v>
      </c>
      <c r="J492" s="5">
        <v>0</v>
      </c>
      <c r="K492" s="5">
        <f t="shared" si="20"/>
        <v>0</v>
      </c>
      <c r="L492" s="5">
        <v>0</v>
      </c>
      <c r="M492" s="5">
        <f t="shared" si="21"/>
        <v>8.1752900018412813</v>
      </c>
      <c r="N492" s="5">
        <v>0</v>
      </c>
      <c r="O492" s="5">
        <f t="shared" si="22"/>
        <v>0</v>
      </c>
      <c r="P492" s="5">
        <v>0</v>
      </c>
      <c r="Q492" s="5">
        <f t="shared" si="23"/>
        <v>0</v>
      </c>
      <c r="R492" s="5">
        <v>0</v>
      </c>
      <c r="S492" s="5">
        <f t="shared" si="24"/>
        <v>0.20791280263065429</v>
      </c>
      <c r="T492" s="5">
        <v>0</v>
      </c>
      <c r="U492" s="5">
        <f t="shared" si="25"/>
        <v>0</v>
      </c>
      <c r="V492" s="5">
        <v>0</v>
      </c>
      <c r="W492" s="5">
        <f t="shared" si="26"/>
        <v>0</v>
      </c>
      <c r="X492" s="5">
        <v>0</v>
      </c>
      <c r="Y492" s="5">
        <f t="shared" si="27"/>
        <v>0</v>
      </c>
      <c r="Z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</row>
    <row r="493" spans="2:48" ht="12" customHeight="1" x14ac:dyDescent="0.2">
      <c r="B493" t="s">
        <v>187</v>
      </c>
      <c r="D493" t="s">
        <v>1053</v>
      </c>
      <c r="H493">
        <v>2</v>
      </c>
      <c r="I493">
        <v>46</v>
      </c>
      <c r="J493" s="5">
        <v>34.627170582226761</v>
      </c>
      <c r="K493" s="5">
        <f t="shared" si="20"/>
        <v>100</v>
      </c>
      <c r="L493" s="5">
        <v>0</v>
      </c>
      <c r="M493" s="5">
        <f t="shared" si="21"/>
        <v>9.2432332903700978</v>
      </c>
      <c r="N493" s="5">
        <v>44.449137719561818</v>
      </c>
      <c r="O493" s="5">
        <f t="shared" si="22"/>
        <v>97.278936450088167</v>
      </c>
      <c r="P493" s="5">
        <v>25.916993236367354</v>
      </c>
      <c r="Q493" s="5">
        <f t="shared" si="23"/>
        <v>91.734976182445081</v>
      </c>
      <c r="R493" s="5">
        <v>23.909298022409207</v>
      </c>
      <c r="S493" s="5">
        <f t="shared" si="24"/>
        <v>98.862537650876121</v>
      </c>
      <c r="T493" s="5">
        <v>0</v>
      </c>
      <c r="U493" s="5">
        <f t="shared" si="25"/>
        <v>44.832410730579717</v>
      </c>
      <c r="V493" s="5">
        <v>26.230234963794885</v>
      </c>
      <c r="W493" s="5">
        <f t="shared" si="26"/>
        <v>100</v>
      </c>
      <c r="X493" s="5">
        <v>39.614728852711472</v>
      </c>
      <c r="Y493" s="5">
        <f t="shared" si="27"/>
        <v>62.465306292165202</v>
      </c>
      <c r="Z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</row>
    <row r="494" spans="2:48" ht="12" customHeight="1" x14ac:dyDescent="0.2">
      <c r="B494" t="s">
        <v>187</v>
      </c>
      <c r="D494" t="s">
        <v>1054</v>
      </c>
      <c r="H494">
        <v>2</v>
      </c>
      <c r="I494">
        <v>47</v>
      </c>
      <c r="J494" s="5">
        <v>0</v>
      </c>
      <c r="K494" s="5">
        <f t="shared" si="20"/>
        <v>0</v>
      </c>
      <c r="L494" s="5">
        <v>33.333333333333329</v>
      </c>
      <c r="M494" s="5">
        <f t="shared" si="21"/>
        <v>82.581476707788624</v>
      </c>
      <c r="N494" s="5">
        <v>0.65928419329132604</v>
      </c>
      <c r="O494" s="5">
        <f t="shared" si="22"/>
        <v>2.7210635499118228</v>
      </c>
      <c r="P494" s="5">
        <v>3.6117173284832558</v>
      </c>
      <c r="Q494" s="5">
        <f t="shared" si="23"/>
        <v>8.2650238175549209</v>
      </c>
      <c r="R494" s="5">
        <v>0.52802516313018777</v>
      </c>
      <c r="S494" s="5">
        <f t="shared" si="24"/>
        <v>0.9295495464932283</v>
      </c>
      <c r="T494" s="5">
        <v>0</v>
      </c>
      <c r="U494" s="5">
        <f t="shared" si="25"/>
        <v>55.167589269420283</v>
      </c>
      <c r="V494" s="5">
        <v>0</v>
      </c>
      <c r="W494" s="5">
        <f t="shared" si="26"/>
        <v>0</v>
      </c>
      <c r="X494" s="5">
        <v>12.881902430975689</v>
      </c>
      <c r="Y494" s="5">
        <f t="shared" si="27"/>
        <v>37.534693707834798</v>
      </c>
      <c r="Z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</row>
    <row r="495" spans="2:48" ht="12" customHeight="1" x14ac:dyDescent="0.2">
      <c r="B495" t="s">
        <v>187</v>
      </c>
      <c r="D495" t="s">
        <v>1055</v>
      </c>
      <c r="H495">
        <v>2</v>
      </c>
      <c r="I495">
        <v>48</v>
      </c>
      <c r="J495" s="5">
        <v>0</v>
      </c>
      <c r="K495" s="5">
        <f t="shared" si="20"/>
        <v>0</v>
      </c>
      <c r="L495" s="5">
        <v>7.834833245103229</v>
      </c>
      <c r="M495" s="5">
        <f t="shared" si="21"/>
        <v>8.1752900018412813</v>
      </c>
      <c r="N495" s="5">
        <v>0</v>
      </c>
      <c r="O495" s="5">
        <f t="shared" si="22"/>
        <v>0</v>
      </c>
      <c r="P495" s="5">
        <v>0</v>
      </c>
      <c r="Q495" s="5">
        <f t="shared" si="23"/>
        <v>0</v>
      </c>
      <c r="R495" s="5">
        <v>0.19527827153694013</v>
      </c>
      <c r="S495" s="5">
        <f t="shared" si="24"/>
        <v>0.20791280263065429</v>
      </c>
      <c r="T495" s="5">
        <v>0</v>
      </c>
      <c r="U495" s="5">
        <f t="shared" si="25"/>
        <v>0</v>
      </c>
      <c r="V495" s="5">
        <v>0</v>
      </c>
      <c r="W495" s="5">
        <f t="shared" si="26"/>
        <v>0</v>
      </c>
      <c r="X495" s="5">
        <v>0</v>
      </c>
      <c r="Y495" s="5">
        <f t="shared" si="27"/>
        <v>0</v>
      </c>
      <c r="Z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</row>
    <row r="496" spans="2:48" ht="12" customHeight="1" x14ac:dyDescent="0.2">
      <c r="B496" t="s">
        <v>187</v>
      </c>
      <c r="D496" t="s">
        <v>1056</v>
      </c>
      <c r="H496">
        <v>2</v>
      </c>
      <c r="I496">
        <v>49</v>
      </c>
      <c r="J496" s="5">
        <v>0</v>
      </c>
      <c r="K496" s="5">
        <f t="shared" si="20"/>
        <v>100</v>
      </c>
      <c r="L496" s="5">
        <v>0</v>
      </c>
      <c r="M496" s="5">
        <f t="shared" si="21"/>
        <v>9.2432332903700978</v>
      </c>
      <c r="N496" s="5">
        <v>0</v>
      </c>
      <c r="O496" s="5">
        <f t="shared" si="22"/>
        <v>97.278936450088167</v>
      </c>
      <c r="P496" s="5">
        <v>0</v>
      </c>
      <c r="Q496" s="5">
        <f t="shared" si="23"/>
        <v>91.734976182445081</v>
      </c>
      <c r="R496" s="5">
        <v>0</v>
      </c>
      <c r="S496" s="5">
        <f t="shared" si="24"/>
        <v>98.862537650876121</v>
      </c>
      <c r="T496" s="5">
        <v>0</v>
      </c>
      <c r="U496" s="5">
        <f t="shared" si="25"/>
        <v>44.832410730579717</v>
      </c>
      <c r="V496" s="5">
        <v>0</v>
      </c>
      <c r="W496" s="5">
        <f t="shared" si="26"/>
        <v>100</v>
      </c>
      <c r="X496" s="5">
        <v>0</v>
      </c>
      <c r="Y496" s="5">
        <f t="shared" si="27"/>
        <v>62.465306292165202</v>
      </c>
      <c r="Z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</row>
    <row r="497" spans="2:48" ht="12" customHeight="1" x14ac:dyDescent="0.2">
      <c r="B497" t="s">
        <v>187</v>
      </c>
      <c r="D497" t="s">
        <v>1057</v>
      </c>
      <c r="H497">
        <v>2</v>
      </c>
      <c r="I497">
        <v>50</v>
      </c>
      <c r="J497" s="5">
        <v>0</v>
      </c>
      <c r="K497" s="5">
        <f t="shared" si="20"/>
        <v>0</v>
      </c>
      <c r="L497" s="5">
        <v>0</v>
      </c>
      <c r="M497" s="5">
        <f t="shared" si="21"/>
        <v>82.581476707788624</v>
      </c>
      <c r="N497" s="5">
        <v>0</v>
      </c>
      <c r="O497" s="5">
        <f t="shared" si="22"/>
        <v>2.7210635499118228</v>
      </c>
      <c r="P497" s="5">
        <v>0</v>
      </c>
      <c r="Q497" s="5">
        <f t="shared" si="23"/>
        <v>8.2650238175549209</v>
      </c>
      <c r="R497" s="5">
        <v>0</v>
      </c>
      <c r="S497" s="5">
        <f t="shared" si="24"/>
        <v>0.9295495464932283</v>
      </c>
      <c r="T497" s="5">
        <v>0</v>
      </c>
      <c r="U497" s="5">
        <f t="shared" si="25"/>
        <v>55.167589269420283</v>
      </c>
      <c r="V497" s="5">
        <v>0</v>
      </c>
      <c r="W497" s="5">
        <f t="shared" si="26"/>
        <v>0</v>
      </c>
      <c r="X497" s="5">
        <v>0</v>
      </c>
      <c r="Y497" s="5">
        <f t="shared" si="27"/>
        <v>37.534693707834798</v>
      </c>
      <c r="Z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</row>
    <row r="498" spans="2:48" ht="12" customHeight="1" x14ac:dyDescent="0.2">
      <c r="B498" t="s">
        <v>187</v>
      </c>
      <c r="D498" t="s">
        <v>1058</v>
      </c>
      <c r="H498">
        <v>2</v>
      </c>
      <c r="I498">
        <v>51</v>
      </c>
      <c r="J498" s="5">
        <v>0</v>
      </c>
      <c r="K498" s="5">
        <f t="shared" si="20"/>
        <v>0</v>
      </c>
      <c r="L498" s="5">
        <v>0</v>
      </c>
      <c r="M498" s="5">
        <f t="shared" si="21"/>
        <v>8.1752900018412813</v>
      </c>
      <c r="N498" s="5">
        <v>0</v>
      </c>
      <c r="O498" s="5">
        <f t="shared" si="22"/>
        <v>0</v>
      </c>
      <c r="P498" s="5">
        <v>0</v>
      </c>
      <c r="Q498" s="5">
        <f t="shared" si="23"/>
        <v>0</v>
      </c>
      <c r="R498" s="5">
        <v>0</v>
      </c>
      <c r="S498" s="5">
        <f t="shared" si="24"/>
        <v>0.20791280263065429</v>
      </c>
      <c r="T498" s="5">
        <v>0</v>
      </c>
      <c r="U498" s="5">
        <f t="shared" si="25"/>
        <v>0</v>
      </c>
      <c r="V498" s="5">
        <v>0</v>
      </c>
      <c r="W498" s="5">
        <f t="shared" si="26"/>
        <v>0</v>
      </c>
      <c r="X498" s="5">
        <v>0</v>
      </c>
      <c r="Y498" s="5">
        <f t="shared" si="27"/>
        <v>0</v>
      </c>
      <c r="Z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</row>
    <row r="499" spans="2:48" ht="12" customHeight="1" x14ac:dyDescent="0.2">
      <c r="B499" t="s">
        <v>187</v>
      </c>
      <c r="D499" t="s">
        <v>1068</v>
      </c>
      <c r="H499">
        <v>2</v>
      </c>
      <c r="I499">
        <v>52</v>
      </c>
      <c r="J499" s="5">
        <v>65.372829417773232</v>
      </c>
      <c r="K499" s="5">
        <f t="shared" si="20"/>
        <v>100</v>
      </c>
      <c r="L499" s="5">
        <v>8.8583024527968934</v>
      </c>
      <c r="M499" s="5">
        <f t="shared" si="21"/>
        <v>9.2432332903700978</v>
      </c>
      <c r="N499" s="5">
        <v>13.571354958203241</v>
      </c>
      <c r="O499" s="5">
        <f t="shared" si="22"/>
        <v>97.278936450088167</v>
      </c>
      <c r="P499" s="5">
        <v>2.7343431394445634</v>
      </c>
      <c r="Q499" s="5">
        <f t="shared" si="23"/>
        <v>91.734976182445081</v>
      </c>
      <c r="R499" s="5">
        <v>60.521925562107825</v>
      </c>
      <c r="S499" s="5">
        <f t="shared" si="24"/>
        <v>98.862537650876121</v>
      </c>
      <c r="T499" s="5">
        <v>0</v>
      </c>
      <c r="U499" s="5">
        <f t="shared" si="25"/>
        <v>44.832410730579717</v>
      </c>
      <c r="V499" s="5">
        <v>16.020129921395331</v>
      </c>
      <c r="W499" s="5">
        <f t="shared" si="26"/>
        <v>100</v>
      </c>
      <c r="X499" s="5">
        <v>19.343306566934331</v>
      </c>
      <c r="Y499" s="5">
        <f t="shared" si="27"/>
        <v>62.465306292165202</v>
      </c>
      <c r="Z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</row>
    <row r="500" spans="2:48" ht="12" customHeight="1" x14ac:dyDescent="0.2">
      <c r="B500" t="s">
        <v>187</v>
      </c>
      <c r="D500" t="s">
        <v>1069</v>
      </c>
      <c r="H500">
        <v>2</v>
      </c>
      <c r="I500">
        <v>53</v>
      </c>
      <c r="J500" s="5">
        <v>0</v>
      </c>
      <c r="K500" s="5">
        <f t="shared" si="20"/>
        <v>0</v>
      </c>
      <c r="L500" s="5">
        <v>45.809070054702666</v>
      </c>
      <c r="M500" s="5">
        <f t="shared" si="21"/>
        <v>82.581476707788624</v>
      </c>
      <c r="N500" s="5">
        <v>0.39844454218068914</v>
      </c>
      <c r="O500" s="5">
        <f t="shared" si="22"/>
        <v>2.7210635499118228</v>
      </c>
      <c r="P500" s="5">
        <v>1.9411236945152299</v>
      </c>
      <c r="Q500" s="5">
        <f t="shared" si="23"/>
        <v>8.2650238175549209</v>
      </c>
      <c r="R500" s="5">
        <v>0.34503713245920892</v>
      </c>
      <c r="S500" s="5">
        <f t="shared" si="24"/>
        <v>0.9295495464932283</v>
      </c>
      <c r="T500" s="5">
        <v>36.58981689883813</v>
      </c>
      <c r="U500" s="5">
        <f t="shared" si="25"/>
        <v>55.167589269420283</v>
      </c>
      <c r="V500" s="5">
        <v>0</v>
      </c>
      <c r="W500" s="5">
        <f t="shared" si="26"/>
        <v>0</v>
      </c>
      <c r="X500" s="5">
        <v>0</v>
      </c>
      <c r="Y500" s="5">
        <f t="shared" si="27"/>
        <v>37.534693707834798</v>
      </c>
      <c r="Z500" s="5"/>
    </row>
    <row r="501" spans="2:48" ht="12" customHeight="1" x14ac:dyDescent="0.2">
      <c r="B501" t="s">
        <v>187</v>
      </c>
      <c r="D501" t="s">
        <v>1070</v>
      </c>
      <c r="H501">
        <v>2</v>
      </c>
      <c r="I501">
        <v>54</v>
      </c>
      <c r="J501" s="5">
        <v>0</v>
      </c>
      <c r="K501" s="5">
        <f t="shared" si="20"/>
        <v>0</v>
      </c>
      <c r="L501" s="5">
        <v>0</v>
      </c>
      <c r="M501" s="5">
        <f t="shared" si="21"/>
        <v>8.1752900018412813</v>
      </c>
      <c r="N501" s="5">
        <v>0</v>
      </c>
      <c r="O501" s="5">
        <f t="shared" si="22"/>
        <v>0</v>
      </c>
      <c r="P501" s="5">
        <v>0</v>
      </c>
      <c r="Q501" s="5">
        <f t="shared" si="23"/>
        <v>0</v>
      </c>
      <c r="R501" s="5">
        <v>0</v>
      </c>
      <c r="S501" s="5">
        <f t="shared" si="24"/>
        <v>0.20791280263065429</v>
      </c>
      <c r="T501" s="5">
        <v>0</v>
      </c>
      <c r="U501" s="5">
        <f t="shared" si="25"/>
        <v>0</v>
      </c>
      <c r="V501" s="5">
        <v>0</v>
      </c>
      <c r="W501" s="5">
        <f t="shared" si="26"/>
        <v>0</v>
      </c>
      <c r="X501" s="5">
        <v>0</v>
      </c>
      <c r="Y501" s="5">
        <f t="shared" si="27"/>
        <v>0</v>
      </c>
      <c r="Z501" s="5"/>
    </row>
    <row r="502" spans="2:48" ht="12" customHeight="1" x14ac:dyDescent="0.2">
      <c r="B502" t="s">
        <v>187</v>
      </c>
      <c r="D502" t="s">
        <v>1071</v>
      </c>
      <c r="H502">
        <v>2</v>
      </c>
      <c r="I502">
        <v>55</v>
      </c>
      <c r="J502" s="5">
        <v>0</v>
      </c>
      <c r="K502" s="5">
        <f t="shared" si="20"/>
        <v>100</v>
      </c>
      <c r="L502" s="5">
        <v>0</v>
      </c>
      <c r="M502" s="5">
        <f t="shared" si="21"/>
        <v>9.2432332903700978</v>
      </c>
      <c r="N502" s="5">
        <v>0</v>
      </c>
      <c r="O502" s="5">
        <f t="shared" si="22"/>
        <v>97.278936450088167</v>
      </c>
      <c r="P502" s="5">
        <v>0</v>
      </c>
      <c r="Q502" s="5">
        <f t="shared" si="23"/>
        <v>91.734976182445081</v>
      </c>
      <c r="R502" s="5">
        <v>0</v>
      </c>
      <c r="S502" s="5">
        <f t="shared" si="24"/>
        <v>98.862537650876121</v>
      </c>
      <c r="T502" s="5">
        <v>0</v>
      </c>
      <c r="U502" s="5">
        <f t="shared" si="25"/>
        <v>44.832410730579717</v>
      </c>
      <c r="V502" s="5">
        <v>0</v>
      </c>
      <c r="W502" s="5">
        <f t="shared" si="26"/>
        <v>100</v>
      </c>
      <c r="X502" s="5">
        <v>0</v>
      </c>
      <c r="Y502" s="5">
        <f t="shared" si="27"/>
        <v>62.465306292165202</v>
      </c>
      <c r="Z502" s="5"/>
    </row>
    <row r="503" spans="2:48" ht="12" customHeight="1" x14ac:dyDescent="0.2">
      <c r="B503" t="s">
        <v>187</v>
      </c>
      <c r="D503" t="s">
        <v>1072</v>
      </c>
      <c r="H503">
        <v>2</v>
      </c>
      <c r="I503">
        <v>56</v>
      </c>
      <c r="J503" s="5">
        <v>0</v>
      </c>
      <c r="K503" s="5">
        <f t="shared" si="20"/>
        <v>0</v>
      </c>
      <c r="L503" s="5">
        <v>0</v>
      </c>
      <c r="M503" s="5">
        <f t="shared" si="21"/>
        <v>82.581476707788624</v>
      </c>
      <c r="N503" s="5">
        <v>0</v>
      </c>
      <c r="O503" s="5">
        <f t="shared" si="22"/>
        <v>2.7210635499118228</v>
      </c>
      <c r="P503" s="5">
        <v>0</v>
      </c>
      <c r="Q503" s="5">
        <f t="shared" si="23"/>
        <v>8.2650238175549209</v>
      </c>
      <c r="R503" s="5">
        <v>0</v>
      </c>
      <c r="S503" s="5">
        <f t="shared" si="24"/>
        <v>0.9295495464932283</v>
      </c>
      <c r="T503" s="5">
        <v>0</v>
      </c>
      <c r="U503" s="5">
        <f t="shared" si="25"/>
        <v>55.167589269420283</v>
      </c>
      <c r="V503" s="5">
        <v>0</v>
      </c>
      <c r="W503" s="5">
        <f t="shared" si="26"/>
        <v>0</v>
      </c>
      <c r="X503" s="5">
        <v>0</v>
      </c>
      <c r="Y503" s="5">
        <f t="shared" si="27"/>
        <v>37.534693707834798</v>
      </c>
      <c r="Z503" s="5"/>
    </row>
    <row r="504" spans="2:48" ht="12" customHeight="1" x14ac:dyDescent="0.2">
      <c r="B504" t="s">
        <v>187</v>
      </c>
      <c r="D504" t="s">
        <v>1073</v>
      </c>
      <c r="H504">
        <v>2</v>
      </c>
      <c r="I504">
        <v>57</v>
      </c>
      <c r="J504" s="5">
        <v>0</v>
      </c>
      <c r="K504" s="5">
        <f t="shared" si="20"/>
        <v>0</v>
      </c>
      <c r="L504" s="5">
        <v>0</v>
      </c>
      <c r="M504" s="5">
        <f t="shared" si="21"/>
        <v>8.1752900018412813</v>
      </c>
      <c r="N504" s="5">
        <v>0</v>
      </c>
      <c r="O504" s="5">
        <f t="shared" si="22"/>
        <v>0</v>
      </c>
      <c r="P504" s="5">
        <v>0</v>
      </c>
      <c r="Q504" s="5">
        <f t="shared" si="23"/>
        <v>0</v>
      </c>
      <c r="R504" s="5">
        <v>0</v>
      </c>
      <c r="S504" s="5">
        <f t="shared" si="24"/>
        <v>0.20791280263065429</v>
      </c>
      <c r="T504" s="5">
        <v>0</v>
      </c>
      <c r="U504" s="5">
        <f t="shared" si="25"/>
        <v>0</v>
      </c>
      <c r="V504" s="5">
        <v>0</v>
      </c>
      <c r="W504" s="5">
        <f t="shared" si="26"/>
        <v>0</v>
      </c>
      <c r="X504" s="5">
        <v>0</v>
      </c>
      <c r="Y504" s="5">
        <f t="shared" si="27"/>
        <v>0</v>
      </c>
      <c r="Z504" s="5"/>
    </row>
    <row r="505" spans="2:48" ht="12" customHeight="1" x14ac:dyDescent="0.2">
      <c r="B505" t="s">
        <v>187</v>
      </c>
      <c r="D505" t="s">
        <v>1074</v>
      </c>
      <c r="H505">
        <v>2</v>
      </c>
      <c r="I505">
        <v>58</v>
      </c>
      <c r="J505" s="5">
        <v>0</v>
      </c>
      <c r="K505" s="5">
        <f t="shared" si="20"/>
        <v>100</v>
      </c>
      <c r="L505" s="5">
        <v>0</v>
      </c>
      <c r="M505" s="5">
        <f t="shared" si="21"/>
        <v>9.2432332903700978</v>
      </c>
      <c r="N505" s="5">
        <v>0</v>
      </c>
      <c r="O505" s="5">
        <f t="shared" si="22"/>
        <v>97.278936450088167</v>
      </c>
      <c r="P505" s="5">
        <v>0</v>
      </c>
      <c r="Q505" s="5">
        <f t="shared" si="23"/>
        <v>91.734976182445081</v>
      </c>
      <c r="R505" s="5">
        <v>0</v>
      </c>
      <c r="S505" s="5">
        <f t="shared" si="24"/>
        <v>98.862537650876121</v>
      </c>
      <c r="T505" s="5">
        <v>0</v>
      </c>
      <c r="U505" s="5">
        <f t="shared" si="25"/>
        <v>44.832410730579717</v>
      </c>
      <c r="V505" s="5">
        <v>0</v>
      </c>
      <c r="W505" s="5">
        <f t="shared" si="26"/>
        <v>100</v>
      </c>
      <c r="X505" s="5">
        <v>0</v>
      </c>
      <c r="Y505" s="5">
        <f t="shared" si="27"/>
        <v>62.465306292165202</v>
      </c>
      <c r="Z505" s="5"/>
    </row>
    <row r="506" spans="2:48" ht="12" customHeight="1" x14ac:dyDescent="0.2">
      <c r="B506" t="s">
        <v>187</v>
      </c>
      <c r="D506" t="s">
        <v>1075</v>
      </c>
      <c r="H506">
        <v>2</v>
      </c>
      <c r="I506">
        <v>59</v>
      </c>
      <c r="J506" s="5">
        <v>0</v>
      </c>
      <c r="K506" s="5">
        <f t="shared" si="20"/>
        <v>0</v>
      </c>
      <c r="L506" s="5">
        <v>0</v>
      </c>
      <c r="M506" s="5">
        <f t="shared" si="21"/>
        <v>82.581476707788624</v>
      </c>
      <c r="N506" s="5">
        <v>0</v>
      </c>
      <c r="O506" s="5">
        <f t="shared" si="22"/>
        <v>2.7210635499118228</v>
      </c>
      <c r="P506" s="5">
        <v>0</v>
      </c>
      <c r="Q506" s="5">
        <f t="shared" si="23"/>
        <v>8.2650238175549209</v>
      </c>
      <c r="R506" s="5">
        <v>0</v>
      </c>
      <c r="S506" s="5">
        <f t="shared" si="24"/>
        <v>0.9295495464932283</v>
      </c>
      <c r="T506" s="5">
        <v>0</v>
      </c>
      <c r="U506" s="5">
        <f t="shared" si="25"/>
        <v>55.167589269420283</v>
      </c>
      <c r="V506" s="5">
        <v>0</v>
      </c>
      <c r="W506" s="5">
        <f t="shared" si="26"/>
        <v>0</v>
      </c>
      <c r="X506" s="5">
        <v>0</v>
      </c>
      <c r="Y506" s="5">
        <f t="shared" si="27"/>
        <v>37.534693707834798</v>
      </c>
      <c r="Z506" s="5"/>
    </row>
    <row r="507" spans="2:48" ht="12" customHeight="1" x14ac:dyDescent="0.2">
      <c r="B507" t="s">
        <v>187</v>
      </c>
      <c r="D507" t="s">
        <v>1076</v>
      </c>
      <c r="H507">
        <v>2</v>
      </c>
      <c r="I507">
        <v>60</v>
      </c>
      <c r="J507" s="5">
        <v>0</v>
      </c>
      <c r="K507" s="5">
        <f t="shared" si="20"/>
        <v>0</v>
      </c>
      <c r="L507" s="5">
        <v>0</v>
      </c>
      <c r="M507" s="5">
        <f t="shared" si="21"/>
        <v>8.1752900018412813</v>
      </c>
      <c r="N507" s="5">
        <v>0</v>
      </c>
      <c r="O507" s="5">
        <f t="shared" si="22"/>
        <v>0</v>
      </c>
      <c r="P507" s="5">
        <v>0</v>
      </c>
      <c r="Q507" s="5">
        <f t="shared" si="23"/>
        <v>0</v>
      </c>
      <c r="R507" s="5">
        <v>0</v>
      </c>
      <c r="S507" s="5">
        <f t="shared" si="24"/>
        <v>0.20791280263065429</v>
      </c>
      <c r="T507" s="5">
        <v>0</v>
      </c>
      <c r="U507" s="5">
        <f t="shared" si="25"/>
        <v>0</v>
      </c>
      <c r="V507" s="5">
        <v>0</v>
      </c>
      <c r="W507" s="5">
        <f t="shared" si="26"/>
        <v>0</v>
      </c>
      <c r="X507" s="5">
        <v>0</v>
      </c>
      <c r="Y507" s="5">
        <f t="shared" si="27"/>
        <v>0</v>
      </c>
      <c r="Z507" s="5"/>
    </row>
    <row r="508" spans="2:48" ht="12" customHeight="1" x14ac:dyDescent="0.2">
      <c r="B508" t="s">
        <v>187</v>
      </c>
      <c r="D508" t="s">
        <v>1077</v>
      </c>
      <c r="H508">
        <v>2</v>
      </c>
      <c r="I508">
        <v>61</v>
      </c>
      <c r="J508" s="5">
        <v>0</v>
      </c>
      <c r="K508" s="5">
        <f t="shared" si="20"/>
        <v>100</v>
      </c>
      <c r="L508" s="5">
        <v>0</v>
      </c>
      <c r="M508" s="5">
        <f t="shared" si="21"/>
        <v>9.2432332903700978</v>
      </c>
      <c r="N508" s="5">
        <v>0.6129804377519309</v>
      </c>
      <c r="O508" s="5">
        <f t="shared" si="22"/>
        <v>97.278936450088167</v>
      </c>
      <c r="P508" s="5">
        <v>19.021487663783503</v>
      </c>
      <c r="Q508" s="5">
        <f t="shared" si="23"/>
        <v>91.734976182445081</v>
      </c>
      <c r="R508" s="5">
        <v>0</v>
      </c>
      <c r="S508" s="5">
        <f t="shared" si="24"/>
        <v>98.862537650876121</v>
      </c>
      <c r="T508" s="5">
        <v>0</v>
      </c>
      <c r="U508" s="5">
        <f t="shared" si="25"/>
        <v>44.832410730579717</v>
      </c>
      <c r="V508" s="5">
        <v>16.137034885250944</v>
      </c>
      <c r="W508" s="5">
        <f t="shared" si="26"/>
        <v>100</v>
      </c>
      <c r="X508" s="5">
        <v>0</v>
      </c>
      <c r="Y508" s="5">
        <f t="shared" si="27"/>
        <v>62.465306292165202</v>
      </c>
      <c r="Z508" s="5"/>
    </row>
    <row r="509" spans="2:48" ht="12" customHeight="1" x14ac:dyDescent="0.2">
      <c r="B509" t="s">
        <v>187</v>
      </c>
      <c r="D509" t="s">
        <v>1078</v>
      </c>
      <c r="H509">
        <v>2</v>
      </c>
      <c r="I509">
        <v>62</v>
      </c>
      <c r="J509" s="5">
        <v>0</v>
      </c>
      <c r="K509" s="5">
        <f t="shared" si="20"/>
        <v>0</v>
      </c>
      <c r="L509" s="5">
        <v>0</v>
      </c>
      <c r="M509" s="5">
        <f t="shared" si="21"/>
        <v>82.581476707788624</v>
      </c>
      <c r="N509" s="5">
        <v>0</v>
      </c>
      <c r="O509" s="5">
        <f t="shared" si="22"/>
        <v>2.7210635499118228</v>
      </c>
      <c r="P509" s="5">
        <v>0</v>
      </c>
      <c r="Q509" s="5">
        <f t="shared" si="23"/>
        <v>8.2650238175549209</v>
      </c>
      <c r="R509" s="5">
        <v>0</v>
      </c>
      <c r="S509" s="5">
        <f t="shared" si="24"/>
        <v>0.9295495464932283</v>
      </c>
      <c r="T509" s="5">
        <v>0</v>
      </c>
      <c r="U509" s="5">
        <f t="shared" si="25"/>
        <v>55.167589269420283</v>
      </c>
      <c r="V509" s="5">
        <v>0</v>
      </c>
      <c r="W509" s="5">
        <f t="shared" si="26"/>
        <v>0</v>
      </c>
      <c r="X509" s="5">
        <v>0</v>
      </c>
      <c r="Y509" s="5">
        <f t="shared" si="27"/>
        <v>37.534693707834798</v>
      </c>
      <c r="Z509" s="5"/>
    </row>
    <row r="510" spans="2:48" ht="12" customHeight="1" x14ac:dyDescent="0.2">
      <c r="B510" t="s">
        <v>187</v>
      </c>
      <c r="D510" t="s">
        <v>1079</v>
      </c>
      <c r="H510">
        <v>2</v>
      </c>
      <c r="I510">
        <v>63</v>
      </c>
      <c r="J510" s="5">
        <v>0</v>
      </c>
      <c r="K510" s="5">
        <f t="shared" si="20"/>
        <v>0</v>
      </c>
      <c r="L510" s="5">
        <v>0</v>
      </c>
      <c r="M510" s="5">
        <f t="shared" si="21"/>
        <v>8.1752900018412813</v>
      </c>
      <c r="N510" s="5">
        <v>0</v>
      </c>
      <c r="O510" s="5">
        <f t="shared" si="22"/>
        <v>0</v>
      </c>
      <c r="P510" s="5">
        <v>0</v>
      </c>
      <c r="Q510" s="5">
        <f t="shared" si="23"/>
        <v>0</v>
      </c>
      <c r="R510" s="5">
        <v>0</v>
      </c>
      <c r="S510" s="5">
        <f t="shared" si="24"/>
        <v>0.20791280263065429</v>
      </c>
      <c r="T510" s="5">
        <v>0</v>
      </c>
      <c r="U510" s="5">
        <f t="shared" si="25"/>
        <v>0</v>
      </c>
      <c r="V510" s="5">
        <v>0</v>
      </c>
      <c r="W510" s="5">
        <f t="shared" si="26"/>
        <v>0</v>
      </c>
      <c r="X510" s="5">
        <v>0</v>
      </c>
      <c r="Y510" s="5">
        <f t="shared" si="27"/>
        <v>0</v>
      </c>
      <c r="Z510" s="5"/>
    </row>
    <row r="511" spans="2:48" ht="12" customHeight="1" x14ac:dyDescent="0.2">
      <c r="B511" t="s">
        <v>187</v>
      </c>
      <c r="D511" t="s">
        <v>1080</v>
      </c>
      <c r="H511">
        <v>2</v>
      </c>
      <c r="I511">
        <v>64</v>
      </c>
      <c r="J511" s="5">
        <v>0</v>
      </c>
      <c r="K511" s="5">
        <f t="shared" si="20"/>
        <v>100</v>
      </c>
      <c r="L511" s="5">
        <v>0</v>
      </c>
      <c r="M511" s="5">
        <f t="shared" si="21"/>
        <v>9.2432332903700978</v>
      </c>
      <c r="N511" s="5">
        <v>19.074389378295876</v>
      </c>
      <c r="O511" s="5">
        <f t="shared" si="22"/>
        <v>97.278936450088167</v>
      </c>
      <c r="P511" s="5">
        <v>17.76922848241707</v>
      </c>
      <c r="Q511" s="5">
        <f t="shared" si="23"/>
        <v>91.734976182445081</v>
      </c>
      <c r="R511" s="5">
        <v>8.4235945312980096</v>
      </c>
      <c r="S511" s="5">
        <f t="shared" si="24"/>
        <v>98.862537650876121</v>
      </c>
      <c r="T511" s="5">
        <v>44.832410730579717</v>
      </c>
      <c r="U511" s="5">
        <f t="shared" si="25"/>
        <v>44.832410730579717</v>
      </c>
      <c r="V511" s="5">
        <v>16.94018716940187</v>
      </c>
      <c r="W511" s="5">
        <f t="shared" si="26"/>
        <v>100</v>
      </c>
      <c r="X511" s="5">
        <v>0</v>
      </c>
      <c r="Y511" s="5">
        <f t="shared" si="27"/>
        <v>62.465306292165202</v>
      </c>
      <c r="Z511" s="5"/>
    </row>
    <row r="512" spans="2:48" ht="12" customHeight="1" x14ac:dyDescent="0.2">
      <c r="B512" t="s">
        <v>187</v>
      </c>
      <c r="D512" t="s">
        <v>1081</v>
      </c>
      <c r="H512">
        <v>2</v>
      </c>
      <c r="I512">
        <v>65</v>
      </c>
      <c r="J512" s="5">
        <v>0</v>
      </c>
      <c r="K512" s="5">
        <f t="shared" si="20"/>
        <v>0</v>
      </c>
      <c r="L512" s="5">
        <v>0</v>
      </c>
      <c r="M512" s="5">
        <f t="shared" si="21"/>
        <v>82.581476707788624</v>
      </c>
      <c r="N512" s="5">
        <v>0</v>
      </c>
      <c r="O512" s="5">
        <f t="shared" si="22"/>
        <v>2.7210635499118228</v>
      </c>
      <c r="P512" s="5">
        <v>0</v>
      </c>
      <c r="Q512" s="5">
        <f t="shared" si="23"/>
        <v>8.2650238175549209</v>
      </c>
      <c r="R512" s="5">
        <v>0</v>
      </c>
      <c r="S512" s="5">
        <f t="shared" si="24"/>
        <v>0.9295495464932283</v>
      </c>
      <c r="T512" s="5">
        <v>0</v>
      </c>
      <c r="U512" s="5">
        <f t="shared" si="25"/>
        <v>55.167589269420283</v>
      </c>
      <c r="V512" s="5">
        <v>0</v>
      </c>
      <c r="W512" s="5">
        <f t="shared" si="26"/>
        <v>0</v>
      </c>
      <c r="X512" s="5">
        <v>0</v>
      </c>
      <c r="Y512" s="5">
        <f t="shared" si="27"/>
        <v>37.534693707834798</v>
      </c>
      <c r="Z512" s="5"/>
    </row>
    <row r="513" spans="2:26" ht="12" customHeight="1" x14ac:dyDescent="0.2">
      <c r="B513" t="s">
        <v>187</v>
      </c>
      <c r="D513" t="s">
        <v>1082</v>
      </c>
      <c r="H513">
        <v>2</v>
      </c>
      <c r="I513">
        <v>66</v>
      </c>
      <c r="J513" s="5">
        <v>0</v>
      </c>
      <c r="K513" s="5">
        <f t="shared" si="20"/>
        <v>0</v>
      </c>
      <c r="L513" s="5">
        <v>0</v>
      </c>
      <c r="M513" s="5">
        <f t="shared" si="21"/>
        <v>8.1752900018412813</v>
      </c>
      <c r="N513" s="5">
        <v>0</v>
      </c>
      <c r="O513" s="5">
        <f t="shared" si="22"/>
        <v>0</v>
      </c>
      <c r="P513" s="5">
        <v>0</v>
      </c>
      <c r="Q513" s="5">
        <f t="shared" si="23"/>
        <v>0</v>
      </c>
      <c r="R513" s="5">
        <v>0</v>
      </c>
      <c r="S513" s="5">
        <f t="shared" si="24"/>
        <v>0.20791280263065429</v>
      </c>
      <c r="T513" s="5">
        <v>0</v>
      </c>
      <c r="U513" s="5">
        <f t="shared" si="25"/>
        <v>0</v>
      </c>
      <c r="V513" s="5">
        <v>0</v>
      </c>
      <c r="W513" s="5">
        <f t="shared" si="26"/>
        <v>0</v>
      </c>
      <c r="X513" s="5">
        <v>0</v>
      </c>
      <c r="Y513" s="5">
        <f t="shared" si="27"/>
        <v>0</v>
      </c>
      <c r="Z513" s="5"/>
    </row>
    <row r="514" spans="2:26" ht="12" customHeight="1" x14ac:dyDescent="0.2">
      <c r="B514" t="s">
        <v>187</v>
      </c>
      <c r="D514" t="s">
        <v>1083</v>
      </c>
      <c r="H514">
        <v>2</v>
      </c>
      <c r="I514">
        <v>67</v>
      </c>
      <c r="J514" s="5">
        <v>0</v>
      </c>
      <c r="K514" s="5">
        <f t="shared" si="20"/>
        <v>100</v>
      </c>
      <c r="L514" s="5">
        <v>0</v>
      </c>
      <c r="M514" s="5">
        <f t="shared" si="21"/>
        <v>9.2432332903700978</v>
      </c>
      <c r="N514" s="5">
        <v>0</v>
      </c>
      <c r="O514" s="5">
        <f t="shared" si="22"/>
        <v>97.278936450088167</v>
      </c>
      <c r="P514" s="5">
        <v>0</v>
      </c>
      <c r="Q514" s="5">
        <f t="shared" si="23"/>
        <v>91.734976182445081</v>
      </c>
      <c r="R514" s="5">
        <v>0</v>
      </c>
      <c r="S514" s="5">
        <f t="shared" si="24"/>
        <v>98.862537650876121</v>
      </c>
      <c r="T514" s="5">
        <v>0</v>
      </c>
      <c r="U514" s="5">
        <f t="shared" si="25"/>
        <v>44.832410730579717</v>
      </c>
      <c r="V514" s="5">
        <v>0</v>
      </c>
      <c r="W514" s="5">
        <f t="shared" si="26"/>
        <v>100</v>
      </c>
      <c r="X514" s="5">
        <v>0</v>
      </c>
      <c r="Y514" s="5">
        <f t="shared" si="27"/>
        <v>62.465306292165202</v>
      </c>
      <c r="Z514" s="5"/>
    </row>
    <row r="515" spans="2:26" ht="12" customHeight="1" x14ac:dyDescent="0.2">
      <c r="B515" t="s">
        <v>187</v>
      </c>
      <c r="D515" t="s">
        <v>1084</v>
      </c>
      <c r="H515">
        <v>2</v>
      </c>
      <c r="I515">
        <v>68</v>
      </c>
      <c r="J515" s="5">
        <v>0</v>
      </c>
      <c r="K515" s="5">
        <f t="shared" si="20"/>
        <v>0</v>
      </c>
      <c r="L515" s="5">
        <v>0</v>
      </c>
      <c r="M515" s="5">
        <f t="shared" si="21"/>
        <v>82.581476707788624</v>
      </c>
      <c r="N515" s="5">
        <v>0</v>
      </c>
      <c r="O515" s="5">
        <f t="shared" si="22"/>
        <v>2.7210635499118228</v>
      </c>
      <c r="P515" s="5">
        <v>0</v>
      </c>
      <c r="Q515" s="5">
        <f t="shared" si="23"/>
        <v>8.2650238175549209</v>
      </c>
      <c r="R515" s="5">
        <v>0</v>
      </c>
      <c r="S515" s="5">
        <f t="shared" si="24"/>
        <v>0.9295495464932283</v>
      </c>
      <c r="T515" s="5">
        <v>0</v>
      </c>
      <c r="U515" s="5">
        <f t="shared" si="25"/>
        <v>55.167589269420283</v>
      </c>
      <c r="V515" s="5">
        <v>0</v>
      </c>
      <c r="W515" s="5">
        <f t="shared" si="26"/>
        <v>0</v>
      </c>
      <c r="X515" s="5">
        <v>0</v>
      </c>
      <c r="Y515" s="5">
        <f t="shared" si="27"/>
        <v>37.534693707834798</v>
      </c>
      <c r="Z515" s="5"/>
    </row>
    <row r="516" spans="2:26" ht="12" customHeight="1" x14ac:dyDescent="0.2">
      <c r="B516" t="s">
        <v>187</v>
      </c>
      <c r="D516" t="s">
        <v>1085</v>
      </c>
      <c r="H516">
        <v>2</v>
      </c>
      <c r="I516">
        <v>69</v>
      </c>
      <c r="J516" s="5">
        <v>0</v>
      </c>
      <c r="K516" s="5">
        <f t="shared" si="20"/>
        <v>0</v>
      </c>
      <c r="L516" s="5">
        <v>0</v>
      </c>
      <c r="M516" s="5">
        <f t="shared" si="21"/>
        <v>8.1752900018412813</v>
      </c>
      <c r="N516" s="5">
        <v>0</v>
      </c>
      <c r="O516" s="5">
        <f t="shared" si="22"/>
        <v>0</v>
      </c>
      <c r="P516" s="5">
        <v>0</v>
      </c>
      <c r="Q516" s="5">
        <f t="shared" si="23"/>
        <v>0</v>
      </c>
      <c r="R516" s="5">
        <v>0</v>
      </c>
      <c r="S516" s="5">
        <f t="shared" si="24"/>
        <v>0.20791280263065429</v>
      </c>
      <c r="T516" s="5">
        <v>0</v>
      </c>
      <c r="U516" s="5">
        <f t="shared" si="25"/>
        <v>0</v>
      </c>
      <c r="V516" s="5">
        <v>0</v>
      </c>
      <c r="W516" s="5">
        <f t="shared" si="26"/>
        <v>0</v>
      </c>
      <c r="X516" s="5">
        <v>0</v>
      </c>
      <c r="Y516" s="5">
        <f t="shared" si="27"/>
        <v>0</v>
      </c>
      <c r="Z516" s="5"/>
    </row>
    <row r="517" spans="2:26" ht="12" customHeight="1" x14ac:dyDescent="0.2">
      <c r="B517" t="s">
        <v>187</v>
      </c>
      <c r="D517" t="s">
        <v>1086</v>
      </c>
      <c r="H517">
        <v>2</v>
      </c>
      <c r="I517">
        <v>70</v>
      </c>
      <c r="J517" s="5">
        <v>0</v>
      </c>
      <c r="K517" s="5">
        <f t="shared" si="20"/>
        <v>100</v>
      </c>
      <c r="L517" s="5">
        <v>0</v>
      </c>
      <c r="M517" s="5">
        <f t="shared" si="21"/>
        <v>9.2432332903700978</v>
      </c>
      <c r="N517" s="5">
        <v>0</v>
      </c>
      <c r="O517" s="5">
        <f t="shared" si="22"/>
        <v>97.278936450088167</v>
      </c>
      <c r="P517" s="5">
        <v>0</v>
      </c>
      <c r="Q517" s="5">
        <f t="shared" si="23"/>
        <v>91.734976182445081</v>
      </c>
      <c r="R517" s="5">
        <v>0</v>
      </c>
      <c r="S517" s="5">
        <f t="shared" si="24"/>
        <v>98.862537650876121</v>
      </c>
      <c r="T517" s="5">
        <v>0</v>
      </c>
      <c r="U517" s="5">
        <f t="shared" si="25"/>
        <v>44.832410730579717</v>
      </c>
      <c r="V517" s="5">
        <v>0</v>
      </c>
      <c r="W517" s="5">
        <f t="shared" si="26"/>
        <v>100</v>
      </c>
      <c r="X517" s="5">
        <v>0</v>
      </c>
      <c r="Y517" s="5">
        <f t="shared" si="27"/>
        <v>62.465306292165202</v>
      </c>
      <c r="Z517" s="5"/>
    </row>
    <row r="518" spans="2:26" ht="12" customHeight="1" x14ac:dyDescent="0.2">
      <c r="B518" t="s">
        <v>187</v>
      </c>
      <c r="D518" t="s">
        <v>1087</v>
      </c>
      <c r="H518">
        <v>2</v>
      </c>
      <c r="I518">
        <v>71</v>
      </c>
      <c r="J518" s="5">
        <v>0</v>
      </c>
      <c r="K518" s="5">
        <f t="shared" si="20"/>
        <v>0</v>
      </c>
      <c r="L518" s="5">
        <v>0</v>
      </c>
      <c r="M518" s="5">
        <f t="shared" si="21"/>
        <v>82.581476707788624</v>
      </c>
      <c r="N518" s="5">
        <v>0</v>
      </c>
      <c r="O518" s="5">
        <f t="shared" si="22"/>
        <v>2.7210635499118228</v>
      </c>
      <c r="P518" s="5">
        <v>0</v>
      </c>
      <c r="Q518" s="5">
        <f t="shared" si="23"/>
        <v>8.2650238175549209</v>
      </c>
      <c r="R518" s="5">
        <v>0</v>
      </c>
      <c r="S518" s="5">
        <f t="shared" si="24"/>
        <v>0.9295495464932283</v>
      </c>
      <c r="T518" s="5">
        <v>0</v>
      </c>
      <c r="U518" s="5">
        <f t="shared" si="25"/>
        <v>55.167589269420283</v>
      </c>
      <c r="V518" s="5">
        <v>0</v>
      </c>
      <c r="W518" s="5">
        <f t="shared" si="26"/>
        <v>0</v>
      </c>
      <c r="X518" s="5">
        <v>0</v>
      </c>
      <c r="Y518" s="5">
        <f t="shared" si="27"/>
        <v>37.534693707834798</v>
      </c>
      <c r="Z518" s="5"/>
    </row>
    <row r="519" spans="2:26" ht="12" customHeight="1" x14ac:dyDescent="0.2">
      <c r="B519" t="s">
        <v>187</v>
      </c>
      <c r="D519" t="s">
        <v>1088</v>
      </c>
      <c r="H519">
        <v>2</v>
      </c>
      <c r="I519">
        <v>72</v>
      </c>
      <c r="J519" s="5">
        <v>0</v>
      </c>
      <c r="K519" s="5">
        <f t="shared" si="20"/>
        <v>0</v>
      </c>
      <c r="L519" s="5">
        <v>0</v>
      </c>
      <c r="M519" s="5">
        <f t="shared" si="21"/>
        <v>8.1752900018412813</v>
      </c>
      <c r="N519" s="5">
        <v>0</v>
      </c>
      <c r="O519" s="5">
        <f t="shared" si="22"/>
        <v>0</v>
      </c>
      <c r="P519" s="5">
        <v>0</v>
      </c>
      <c r="Q519" s="5">
        <f t="shared" si="23"/>
        <v>0</v>
      </c>
      <c r="R519" s="5">
        <v>0</v>
      </c>
      <c r="S519" s="5">
        <f t="shared" si="24"/>
        <v>0.20791280263065429</v>
      </c>
      <c r="T519" s="5">
        <v>0</v>
      </c>
      <c r="U519" s="5">
        <f t="shared" si="25"/>
        <v>0</v>
      </c>
      <c r="V519" s="5">
        <v>0</v>
      </c>
      <c r="W519" s="5">
        <f t="shared" si="26"/>
        <v>0</v>
      </c>
      <c r="X519" s="5">
        <v>0</v>
      </c>
      <c r="Y519" s="5">
        <f t="shared" si="27"/>
        <v>0</v>
      </c>
      <c r="Z519" s="5"/>
    </row>
    <row r="520" spans="2:26" ht="12" customHeight="1" x14ac:dyDescent="0.2">
      <c r="B520" t="s">
        <v>187</v>
      </c>
      <c r="D520" t="s">
        <v>1089</v>
      </c>
      <c r="H520">
        <v>2</v>
      </c>
      <c r="I520">
        <v>73</v>
      </c>
      <c r="J520" s="5">
        <v>0</v>
      </c>
      <c r="K520" s="5">
        <f t="shared" si="20"/>
        <v>100</v>
      </c>
      <c r="L520" s="5">
        <v>0</v>
      </c>
      <c r="M520" s="5">
        <f t="shared" si="21"/>
        <v>9.2432332903700978</v>
      </c>
      <c r="N520" s="5">
        <v>0</v>
      </c>
      <c r="O520" s="5">
        <f t="shared" si="22"/>
        <v>97.278936450088167</v>
      </c>
      <c r="P520" s="5">
        <v>0</v>
      </c>
      <c r="Q520" s="5">
        <f t="shared" si="23"/>
        <v>91.734976182445081</v>
      </c>
      <c r="R520" s="5">
        <v>0</v>
      </c>
      <c r="S520" s="5">
        <f t="shared" si="24"/>
        <v>98.862537650876121</v>
      </c>
      <c r="T520" s="5">
        <v>0</v>
      </c>
      <c r="U520" s="5">
        <f t="shared" si="25"/>
        <v>44.832410730579717</v>
      </c>
      <c r="V520" s="5">
        <v>0</v>
      </c>
      <c r="W520" s="5">
        <f t="shared" si="26"/>
        <v>100</v>
      </c>
      <c r="X520" s="5">
        <v>0</v>
      </c>
      <c r="Y520" s="5">
        <f t="shared" si="27"/>
        <v>62.465306292165202</v>
      </c>
      <c r="Z520" s="5"/>
    </row>
    <row r="521" spans="2:26" ht="12" customHeight="1" x14ac:dyDescent="0.2">
      <c r="B521" t="s">
        <v>187</v>
      </c>
      <c r="D521" t="s">
        <v>1090</v>
      </c>
      <c r="H521">
        <v>2</v>
      </c>
      <c r="I521">
        <v>74</v>
      </c>
      <c r="J521" s="5">
        <v>0</v>
      </c>
      <c r="K521" s="5">
        <f t="shared" si="20"/>
        <v>0</v>
      </c>
      <c r="L521" s="5">
        <v>0</v>
      </c>
      <c r="M521" s="5">
        <f t="shared" si="21"/>
        <v>82.581476707788624</v>
      </c>
      <c r="N521" s="5">
        <v>0</v>
      </c>
      <c r="O521" s="5">
        <f t="shared" si="22"/>
        <v>2.7210635499118228</v>
      </c>
      <c r="P521" s="5">
        <v>0</v>
      </c>
      <c r="Q521" s="5">
        <f t="shared" si="23"/>
        <v>8.2650238175549209</v>
      </c>
      <c r="R521" s="5">
        <v>0</v>
      </c>
      <c r="S521" s="5">
        <f t="shared" si="24"/>
        <v>0.9295495464932283</v>
      </c>
      <c r="T521" s="5">
        <v>0</v>
      </c>
      <c r="U521" s="5">
        <f t="shared" si="25"/>
        <v>55.167589269420283</v>
      </c>
      <c r="V521" s="5">
        <v>0</v>
      </c>
      <c r="W521" s="5">
        <f t="shared" si="26"/>
        <v>0</v>
      </c>
      <c r="X521" s="5">
        <v>0</v>
      </c>
      <c r="Y521" s="5">
        <f t="shared" si="27"/>
        <v>37.534693707834798</v>
      </c>
      <c r="Z521" s="5"/>
    </row>
    <row r="522" spans="2:26" ht="12" customHeight="1" x14ac:dyDescent="0.2">
      <c r="B522" t="s">
        <v>187</v>
      </c>
      <c r="D522" t="s">
        <v>1091</v>
      </c>
      <c r="H522">
        <v>2</v>
      </c>
      <c r="I522">
        <v>75</v>
      </c>
      <c r="J522" s="5">
        <v>0</v>
      </c>
      <c r="K522" s="5">
        <f t="shared" si="20"/>
        <v>0</v>
      </c>
      <c r="L522" s="5">
        <v>0</v>
      </c>
      <c r="M522" s="5">
        <f t="shared" si="21"/>
        <v>8.1752900018412813</v>
      </c>
      <c r="N522" s="5">
        <v>0</v>
      </c>
      <c r="O522" s="5">
        <f t="shared" si="22"/>
        <v>0</v>
      </c>
      <c r="P522" s="5">
        <v>0</v>
      </c>
      <c r="Q522" s="5">
        <f t="shared" si="23"/>
        <v>0</v>
      </c>
      <c r="R522" s="5">
        <v>0</v>
      </c>
      <c r="S522" s="5">
        <f t="shared" si="24"/>
        <v>0.20791280263065429</v>
      </c>
      <c r="T522" s="5">
        <v>0</v>
      </c>
      <c r="U522" s="5">
        <f t="shared" si="25"/>
        <v>0</v>
      </c>
      <c r="V522" s="5">
        <v>0</v>
      </c>
      <c r="W522" s="5">
        <f t="shared" si="26"/>
        <v>0</v>
      </c>
      <c r="X522" s="5">
        <v>0</v>
      </c>
      <c r="Y522" s="5">
        <f t="shared" si="27"/>
        <v>0</v>
      </c>
      <c r="Z522" s="5"/>
    </row>
    <row r="523" spans="2:26" ht="12" customHeight="1" x14ac:dyDescent="0.2">
      <c r="B523" t="s">
        <v>187</v>
      </c>
      <c r="D523" t="s">
        <v>1092</v>
      </c>
      <c r="H523">
        <v>2</v>
      </c>
      <c r="I523">
        <v>76</v>
      </c>
      <c r="J523" s="5">
        <v>0</v>
      </c>
      <c r="K523" s="5">
        <f t="shared" si="20"/>
        <v>100</v>
      </c>
      <c r="L523" s="5">
        <v>0</v>
      </c>
      <c r="M523" s="5">
        <f t="shared" si="21"/>
        <v>9.2432332903700978</v>
      </c>
      <c r="N523" s="5">
        <v>0</v>
      </c>
      <c r="O523" s="5">
        <f t="shared" si="22"/>
        <v>97.278936450088167</v>
      </c>
      <c r="P523" s="5">
        <v>0</v>
      </c>
      <c r="Q523" s="5">
        <f t="shared" si="23"/>
        <v>91.734976182445081</v>
      </c>
      <c r="R523" s="5">
        <v>0</v>
      </c>
      <c r="S523" s="5">
        <f t="shared" si="24"/>
        <v>98.862537650876121</v>
      </c>
      <c r="T523" s="5">
        <v>0</v>
      </c>
      <c r="U523" s="5">
        <f t="shared" si="25"/>
        <v>44.832410730579717</v>
      </c>
      <c r="V523" s="5">
        <v>0</v>
      </c>
      <c r="W523" s="5">
        <f t="shared" si="26"/>
        <v>100</v>
      </c>
      <c r="X523" s="5">
        <v>0</v>
      </c>
      <c r="Y523" s="5">
        <f t="shared" si="27"/>
        <v>62.465306292165202</v>
      </c>
      <c r="Z523" s="5"/>
    </row>
    <row r="524" spans="2:26" ht="12" customHeight="1" x14ac:dyDescent="0.2">
      <c r="B524" t="s">
        <v>187</v>
      </c>
      <c r="D524" t="s">
        <v>1093</v>
      </c>
      <c r="H524">
        <v>2</v>
      </c>
      <c r="I524">
        <v>77</v>
      </c>
      <c r="J524" s="5">
        <v>0</v>
      </c>
      <c r="K524" s="5">
        <f t="shared" si="20"/>
        <v>0</v>
      </c>
      <c r="L524" s="5">
        <v>0</v>
      </c>
      <c r="M524" s="5">
        <f t="shared" si="21"/>
        <v>82.581476707788624</v>
      </c>
      <c r="N524" s="5">
        <v>0</v>
      </c>
      <c r="O524" s="5">
        <f t="shared" si="22"/>
        <v>2.7210635499118228</v>
      </c>
      <c r="P524" s="5">
        <v>0</v>
      </c>
      <c r="Q524" s="5">
        <f t="shared" si="23"/>
        <v>8.2650238175549209</v>
      </c>
      <c r="R524" s="5">
        <v>0</v>
      </c>
      <c r="S524" s="5">
        <f t="shared" si="24"/>
        <v>0.9295495464932283</v>
      </c>
      <c r="T524" s="5">
        <v>0</v>
      </c>
      <c r="U524" s="5">
        <f t="shared" si="25"/>
        <v>55.167589269420283</v>
      </c>
      <c r="V524" s="5">
        <v>0</v>
      </c>
      <c r="W524" s="5">
        <f t="shared" si="26"/>
        <v>0</v>
      </c>
      <c r="X524" s="5">
        <v>0</v>
      </c>
      <c r="Y524" s="5">
        <f t="shared" si="27"/>
        <v>37.534693707834798</v>
      </c>
      <c r="Z524" s="5"/>
    </row>
    <row r="525" spans="2:26" ht="12" customHeight="1" x14ac:dyDescent="0.2">
      <c r="B525" t="s">
        <v>187</v>
      </c>
      <c r="D525" t="s">
        <v>1093</v>
      </c>
      <c r="H525">
        <v>2</v>
      </c>
      <c r="I525">
        <v>78</v>
      </c>
      <c r="J525" s="5">
        <v>0</v>
      </c>
      <c r="K525" s="5">
        <f t="shared" si="20"/>
        <v>0</v>
      </c>
      <c r="L525" s="5">
        <v>0</v>
      </c>
      <c r="M525" s="5">
        <f t="shared" si="21"/>
        <v>8.1752900018412813</v>
      </c>
      <c r="N525" s="5">
        <v>0</v>
      </c>
      <c r="O525" s="5">
        <f t="shared" si="22"/>
        <v>0</v>
      </c>
      <c r="P525" s="5">
        <v>0</v>
      </c>
      <c r="Q525" s="5">
        <f t="shared" si="23"/>
        <v>0</v>
      </c>
      <c r="R525" s="5">
        <v>0</v>
      </c>
      <c r="S525" s="5">
        <f t="shared" si="24"/>
        <v>0.20791280263065429</v>
      </c>
      <c r="T525" s="5">
        <v>0</v>
      </c>
      <c r="U525" s="5">
        <f t="shared" si="25"/>
        <v>0</v>
      </c>
      <c r="V525" s="5">
        <v>0</v>
      </c>
      <c r="W525" s="5">
        <f t="shared" si="26"/>
        <v>0</v>
      </c>
      <c r="X525" s="5">
        <v>0</v>
      </c>
      <c r="Y525" s="5">
        <f t="shared" si="27"/>
        <v>0</v>
      </c>
      <c r="Z525" s="5"/>
    </row>
    <row r="526" spans="2:26" ht="12" customHeight="1" x14ac:dyDescent="0.2">
      <c r="B526" t="s">
        <v>187</v>
      </c>
      <c r="D526" t="s">
        <v>136</v>
      </c>
      <c r="H526">
        <v>2</v>
      </c>
      <c r="I526" s="156">
        <v>79</v>
      </c>
      <c r="J526" s="157">
        <v>100</v>
      </c>
      <c r="K526" s="157">
        <v>100</v>
      </c>
      <c r="L526" s="157">
        <v>95.835539085936119</v>
      </c>
      <c r="M526" s="157">
        <v>100</v>
      </c>
      <c r="N526" s="157">
        <v>74.371379343880136</v>
      </c>
      <c r="O526" s="157">
        <v>100</v>
      </c>
      <c r="P526" s="157">
        <v>74.153364398426973</v>
      </c>
      <c r="Q526" s="157">
        <v>100</v>
      </c>
      <c r="R526" s="157">
        <v>45.152751762170183</v>
      </c>
      <c r="S526" s="157">
        <v>100</v>
      </c>
      <c r="T526" s="157">
        <v>100</v>
      </c>
      <c r="U526" s="157">
        <v>100</v>
      </c>
      <c r="V526" s="157">
        <v>78.675016346451656</v>
      </c>
      <c r="W526" s="157">
        <v>100</v>
      </c>
      <c r="X526" s="157">
        <v>99.204226707732929</v>
      </c>
      <c r="Y526" s="157">
        <v>100</v>
      </c>
      <c r="Z526" s="5"/>
    </row>
    <row r="527" spans="2:26" ht="12" customHeight="1" x14ac:dyDescent="0.2">
      <c r="B527" t="s">
        <v>187</v>
      </c>
      <c r="D527" t="s">
        <v>1094</v>
      </c>
      <c r="H527">
        <v>2</v>
      </c>
      <c r="I527" s="156">
        <v>80</v>
      </c>
      <c r="J527" s="157">
        <v>0</v>
      </c>
      <c r="K527" s="157">
        <v>100</v>
      </c>
      <c r="L527" s="157">
        <v>4.1644609140638789</v>
      </c>
      <c r="M527" s="157">
        <v>100</v>
      </c>
      <c r="N527" s="157">
        <v>25.62862065611986</v>
      </c>
      <c r="O527" s="157">
        <v>100</v>
      </c>
      <c r="P527" s="157">
        <v>25.84663560157302</v>
      </c>
      <c r="Q527" s="157">
        <v>100</v>
      </c>
      <c r="R527" s="157">
        <v>54.847248237829817</v>
      </c>
      <c r="S527" s="157">
        <v>100</v>
      </c>
      <c r="T527" s="157">
        <v>0</v>
      </c>
      <c r="U527" s="157">
        <v>100</v>
      </c>
      <c r="V527" s="157">
        <v>21.324983653548344</v>
      </c>
      <c r="W527" s="157">
        <v>100</v>
      </c>
      <c r="X527" s="157">
        <v>0.79577329226707738</v>
      </c>
      <c r="Y527" s="157">
        <v>100</v>
      </c>
      <c r="Z527" s="5"/>
    </row>
    <row r="528" spans="2:26" ht="12" customHeight="1" x14ac:dyDescent="0.2">
      <c r="B528" t="s">
        <v>187</v>
      </c>
      <c r="D528" t="s">
        <v>1095</v>
      </c>
      <c r="H528">
        <v>2</v>
      </c>
      <c r="I528">
        <v>81</v>
      </c>
      <c r="J528" s="5">
        <v>0</v>
      </c>
      <c r="K528" s="5">
        <v>100</v>
      </c>
      <c r="L528" s="5">
        <v>0</v>
      </c>
      <c r="M528" s="5">
        <v>100</v>
      </c>
      <c r="N528" s="5">
        <v>0</v>
      </c>
      <c r="O528" s="5">
        <v>100</v>
      </c>
      <c r="P528" s="5">
        <v>0</v>
      </c>
      <c r="Q528" s="5">
        <v>100</v>
      </c>
      <c r="R528" s="5">
        <v>0</v>
      </c>
      <c r="S528" s="5">
        <v>100</v>
      </c>
      <c r="T528" s="5">
        <v>0</v>
      </c>
      <c r="U528" s="5">
        <v>100</v>
      </c>
      <c r="V528" s="5">
        <v>0</v>
      </c>
      <c r="W528" s="5">
        <v>100</v>
      </c>
      <c r="X528" s="5">
        <v>0</v>
      </c>
      <c r="Y528" s="5">
        <v>100</v>
      </c>
      <c r="Z528" s="5"/>
    </row>
    <row r="529" spans="2:26" ht="12" customHeight="1" x14ac:dyDescent="0.2">
      <c r="B529" t="s">
        <v>187</v>
      </c>
      <c r="D529" t="s">
        <v>1096</v>
      </c>
      <c r="H529">
        <v>2</v>
      </c>
      <c r="I529">
        <v>82</v>
      </c>
      <c r="J529" s="5">
        <v>0</v>
      </c>
      <c r="K529" s="5">
        <v>100</v>
      </c>
      <c r="L529" s="5">
        <v>0</v>
      </c>
      <c r="M529" s="5">
        <v>100</v>
      </c>
      <c r="N529" s="5">
        <v>0</v>
      </c>
      <c r="O529" s="5">
        <v>100</v>
      </c>
      <c r="P529" s="5">
        <v>0</v>
      </c>
      <c r="Q529" s="5">
        <v>100</v>
      </c>
      <c r="R529" s="5">
        <v>0</v>
      </c>
      <c r="S529" s="5">
        <v>100</v>
      </c>
      <c r="T529" s="5">
        <v>0</v>
      </c>
      <c r="U529" s="5">
        <v>100</v>
      </c>
      <c r="V529" s="5">
        <v>0</v>
      </c>
      <c r="W529" s="5">
        <v>100</v>
      </c>
      <c r="X529" s="5">
        <v>0</v>
      </c>
      <c r="Y529" s="5">
        <v>100</v>
      </c>
      <c r="Z529" s="5"/>
    </row>
    <row r="530" spans="2:26" ht="12" customHeight="1" x14ac:dyDescent="0.2">
      <c r="B530" t="s">
        <v>187</v>
      </c>
      <c r="D530" t="s">
        <v>848</v>
      </c>
      <c r="H530">
        <v>2</v>
      </c>
      <c r="I530">
        <v>83</v>
      </c>
      <c r="J530" s="5">
        <v>0</v>
      </c>
      <c r="K530" s="5">
        <v>100</v>
      </c>
      <c r="L530" s="5">
        <v>0</v>
      </c>
      <c r="M530" s="5">
        <v>100</v>
      </c>
      <c r="N530" s="5">
        <v>0</v>
      </c>
      <c r="O530" s="5">
        <v>100</v>
      </c>
      <c r="P530" s="5">
        <v>0</v>
      </c>
      <c r="Q530" s="5">
        <v>100</v>
      </c>
      <c r="R530" s="5">
        <v>0</v>
      </c>
      <c r="S530" s="5">
        <v>100</v>
      </c>
      <c r="T530" s="5">
        <v>0</v>
      </c>
      <c r="U530" s="5">
        <v>100</v>
      </c>
      <c r="V530" s="5">
        <v>0</v>
      </c>
      <c r="W530" s="5">
        <v>100</v>
      </c>
      <c r="X530" s="5">
        <v>0</v>
      </c>
      <c r="Y530" s="5">
        <v>100</v>
      </c>
      <c r="Z530" s="5"/>
    </row>
    <row r="531" spans="2:26" ht="12" customHeight="1" x14ac:dyDescent="0.2">
      <c r="B531" t="s">
        <v>187</v>
      </c>
      <c r="D531" t="s">
        <v>849</v>
      </c>
      <c r="H531">
        <v>2</v>
      </c>
      <c r="I531">
        <v>84</v>
      </c>
      <c r="J531" s="5">
        <v>0</v>
      </c>
      <c r="K531" s="5">
        <v>100</v>
      </c>
      <c r="L531" s="5">
        <v>0</v>
      </c>
      <c r="M531" s="5">
        <v>100</v>
      </c>
      <c r="N531" s="5">
        <v>0</v>
      </c>
      <c r="O531" s="5">
        <v>100</v>
      </c>
      <c r="P531" s="5">
        <v>0</v>
      </c>
      <c r="Q531" s="5">
        <v>100</v>
      </c>
      <c r="R531" s="5">
        <v>0</v>
      </c>
      <c r="S531" s="5">
        <v>100</v>
      </c>
      <c r="T531" s="5">
        <v>0</v>
      </c>
      <c r="U531" s="5">
        <v>100</v>
      </c>
      <c r="V531" s="5">
        <v>0</v>
      </c>
      <c r="W531" s="5">
        <v>100</v>
      </c>
      <c r="X531" s="5">
        <v>0</v>
      </c>
      <c r="Y531" s="5">
        <v>100</v>
      </c>
      <c r="Z531" s="5"/>
    </row>
    <row r="532" spans="2:26" ht="12" customHeight="1" x14ac:dyDescent="0.2">
      <c r="B532" t="s">
        <v>187</v>
      </c>
      <c r="D532" t="s">
        <v>850</v>
      </c>
      <c r="H532">
        <v>2</v>
      </c>
      <c r="I532">
        <v>85</v>
      </c>
      <c r="J532" s="5">
        <v>0</v>
      </c>
      <c r="K532" s="5">
        <v>100</v>
      </c>
      <c r="L532" s="5">
        <v>0</v>
      </c>
      <c r="M532" s="5">
        <v>100</v>
      </c>
      <c r="N532" s="5">
        <v>0</v>
      </c>
      <c r="O532" s="5">
        <v>100</v>
      </c>
      <c r="P532" s="5">
        <v>0</v>
      </c>
      <c r="Q532" s="5">
        <v>100</v>
      </c>
      <c r="R532" s="5">
        <v>0</v>
      </c>
      <c r="S532" s="5">
        <v>100</v>
      </c>
      <c r="T532" s="5">
        <v>0</v>
      </c>
      <c r="U532" s="5">
        <v>100</v>
      </c>
      <c r="V532" s="5">
        <v>0</v>
      </c>
      <c r="W532" s="5">
        <v>100</v>
      </c>
      <c r="X532" s="5">
        <v>0</v>
      </c>
      <c r="Y532" s="5">
        <v>100</v>
      </c>
      <c r="Z532" s="5"/>
    </row>
    <row r="533" spans="2:26" ht="12" customHeight="1" x14ac:dyDescent="0.2">
      <c r="B533" t="s">
        <v>187</v>
      </c>
      <c r="D533" t="s">
        <v>855</v>
      </c>
      <c r="H533">
        <v>2</v>
      </c>
      <c r="I533">
        <v>86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/>
    </row>
    <row r="534" spans="2:26" ht="12" customHeight="1" x14ac:dyDescent="0.2">
      <c r="B534" t="s">
        <v>187</v>
      </c>
      <c r="D534" t="s">
        <v>856</v>
      </c>
      <c r="H534">
        <v>2</v>
      </c>
      <c r="I534">
        <v>87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/>
    </row>
    <row r="535" spans="2:26" ht="12" customHeight="1" x14ac:dyDescent="0.2">
      <c r="B535" t="s">
        <v>187</v>
      </c>
      <c r="D535" t="s">
        <v>857</v>
      </c>
      <c r="H535">
        <v>2</v>
      </c>
      <c r="I535">
        <v>88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/>
    </row>
    <row r="536" spans="2:26" ht="12" customHeight="1" x14ac:dyDescent="0.2">
      <c r="B536" t="s">
        <v>187</v>
      </c>
      <c r="D536" t="s">
        <v>146</v>
      </c>
      <c r="H536">
        <v>2</v>
      </c>
      <c r="I536">
        <v>89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/>
    </row>
    <row r="537" spans="2:26" ht="12" customHeight="1" x14ac:dyDescent="0.2">
      <c r="B537" t="s">
        <v>187</v>
      </c>
      <c r="D537" t="s">
        <v>146</v>
      </c>
      <c r="H537">
        <v>2</v>
      </c>
      <c r="I537">
        <v>90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/>
    </row>
    <row r="538" spans="2:26" ht="12" customHeight="1" x14ac:dyDescent="0.2">
      <c r="B538" t="s">
        <v>187</v>
      </c>
      <c r="D538" t="s">
        <v>146</v>
      </c>
      <c r="H538">
        <v>2</v>
      </c>
      <c r="I538">
        <v>91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/>
    </row>
    <row r="539" spans="2:26" ht="12" customHeight="1" x14ac:dyDescent="0.2">
      <c r="B539" t="s">
        <v>187</v>
      </c>
      <c r="D539" t="s">
        <v>146</v>
      </c>
      <c r="H539">
        <v>2</v>
      </c>
      <c r="I539">
        <v>92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/>
    </row>
    <row r="540" spans="2:26" ht="12" customHeight="1" x14ac:dyDescent="0.2">
      <c r="B540" t="s">
        <v>187</v>
      </c>
      <c r="D540" t="s">
        <v>146</v>
      </c>
      <c r="H540">
        <v>2</v>
      </c>
      <c r="I540">
        <v>93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/>
    </row>
    <row r="541" spans="2:26" ht="12" customHeight="1" x14ac:dyDescent="0.2">
      <c r="B541" t="s">
        <v>187</v>
      </c>
      <c r="D541" t="s">
        <v>146</v>
      </c>
      <c r="H541">
        <v>2</v>
      </c>
      <c r="I541">
        <v>94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/>
    </row>
    <row r="542" spans="2:26" ht="12" customHeight="1" x14ac:dyDescent="0.2">
      <c r="B542" t="s">
        <v>187</v>
      </c>
      <c r="D542" t="s">
        <v>146</v>
      </c>
      <c r="H542">
        <v>2</v>
      </c>
      <c r="I542">
        <v>95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/>
    </row>
    <row r="543" spans="2:26" ht="12" customHeight="1" x14ac:dyDescent="0.2">
      <c r="B543" t="s">
        <v>187</v>
      </c>
      <c r="D543" t="s">
        <v>146</v>
      </c>
      <c r="H543">
        <v>2</v>
      </c>
      <c r="I543">
        <v>96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/>
    </row>
    <row r="544" spans="2:26" ht="12" customHeight="1" x14ac:dyDescent="0.2">
      <c r="B544" t="s">
        <v>187</v>
      </c>
      <c r="D544" t="s">
        <v>146</v>
      </c>
      <c r="H544">
        <v>2</v>
      </c>
      <c r="I544">
        <v>97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/>
    </row>
    <row r="545" spans="2:26" ht="12" customHeight="1" x14ac:dyDescent="0.2">
      <c r="B545" t="s">
        <v>187</v>
      </c>
      <c r="D545" t="s">
        <v>146</v>
      </c>
      <c r="H545">
        <v>2</v>
      </c>
      <c r="I545">
        <v>98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/>
    </row>
    <row r="546" spans="2:26" ht="12" customHeight="1" x14ac:dyDescent="0.2">
      <c r="B546" t="s">
        <v>187</v>
      </c>
      <c r="D546" t="s">
        <v>146</v>
      </c>
      <c r="H546">
        <v>2</v>
      </c>
      <c r="I546">
        <v>99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/>
    </row>
    <row r="547" spans="2:26" ht="12" customHeight="1" x14ac:dyDescent="0.2">
      <c r="B547" t="s">
        <v>187</v>
      </c>
      <c r="D547" t="s">
        <v>146</v>
      </c>
      <c r="H547">
        <v>2</v>
      </c>
      <c r="I547" s="77">
        <v>100</v>
      </c>
      <c r="J547" s="158">
        <v>0</v>
      </c>
      <c r="K547" s="158">
        <v>0</v>
      </c>
      <c r="L547" s="158">
        <v>0</v>
      </c>
      <c r="M547" s="158">
        <v>0</v>
      </c>
      <c r="N547" s="158">
        <v>0</v>
      </c>
      <c r="O547" s="158">
        <v>0</v>
      </c>
      <c r="P547" s="158">
        <v>0</v>
      </c>
      <c r="Q547" s="158">
        <v>0</v>
      </c>
      <c r="R547" s="158">
        <v>0</v>
      </c>
      <c r="S547" s="158">
        <v>0</v>
      </c>
      <c r="T547" s="158">
        <v>0</v>
      </c>
      <c r="U547" s="158">
        <v>0</v>
      </c>
      <c r="V547" s="158">
        <v>0</v>
      </c>
      <c r="W547" s="158">
        <v>0</v>
      </c>
      <c r="X547" s="158">
        <v>0</v>
      </c>
      <c r="Y547" s="158">
        <v>0</v>
      </c>
      <c r="Z547" s="5"/>
    </row>
    <row r="548" spans="2:26" ht="12" customHeight="1" x14ac:dyDescent="0.2">
      <c r="B548" t="s">
        <v>188</v>
      </c>
      <c r="D548" t="s">
        <v>1019</v>
      </c>
      <c r="H548">
        <v>3</v>
      </c>
      <c r="I548">
        <v>1</v>
      </c>
      <c r="J548" s="5">
        <v>0</v>
      </c>
      <c r="K548" s="5">
        <f>100-J549-J550-J551-J552</f>
        <v>100</v>
      </c>
      <c r="L548" s="5">
        <v>19.900553417422817</v>
      </c>
      <c r="M548" s="5">
        <f>100-L549-L550-L551-L552</f>
        <v>76.687642217040761</v>
      </c>
      <c r="N548" s="5">
        <v>41.696629704528029</v>
      </c>
      <c r="O548" s="5">
        <f>100-N549-N550-N551-N552</f>
        <v>83.009467657797614</v>
      </c>
      <c r="P548" s="5">
        <v>18.907628696059906</v>
      </c>
      <c r="Q548" s="5">
        <f>100-P549-P550-P551-P552</f>
        <v>65.807982494778273</v>
      </c>
      <c r="R548" s="5">
        <v>13.555494731079786</v>
      </c>
      <c r="S548" s="5">
        <f>100-R549-R550-R551-R552</f>
        <v>100</v>
      </c>
      <c r="T548" s="5">
        <v>2.2413557468908025</v>
      </c>
      <c r="U548" s="5">
        <f>100-T549-T550-T551-T552</f>
        <v>79.991799917999174</v>
      </c>
      <c r="V548" s="5">
        <v>100</v>
      </c>
      <c r="W548" s="5">
        <f>100-V549-V550-V551-V552</f>
        <v>100</v>
      </c>
      <c r="X548" s="5">
        <v>11.199798974177051</v>
      </c>
      <c r="Y548" s="5">
        <f>100-X549-X550-X551-X552</f>
        <v>13.858956735104137</v>
      </c>
      <c r="Z548" s="5"/>
    </row>
    <row r="549" spans="2:26" ht="12" customHeight="1" x14ac:dyDescent="0.2">
      <c r="B549" t="s">
        <v>188</v>
      </c>
      <c r="D549" t="s">
        <v>1020</v>
      </c>
      <c r="H549">
        <v>3</v>
      </c>
      <c r="I549">
        <v>2</v>
      </c>
      <c r="J549" s="5">
        <v>0</v>
      </c>
      <c r="K549" s="5">
        <f>100-J550-J551-J552</f>
        <v>100</v>
      </c>
      <c r="L549" s="5">
        <v>0</v>
      </c>
      <c r="M549" s="5">
        <f>100-L550-L551-L552</f>
        <v>76.687642217040761</v>
      </c>
      <c r="N549" s="5">
        <v>0</v>
      </c>
      <c r="O549" s="5">
        <f>100-N550-N551-N552</f>
        <v>83.009467657797614</v>
      </c>
      <c r="P549" s="5">
        <v>0</v>
      </c>
      <c r="Q549" s="5">
        <f>100-P550-P551-P552</f>
        <v>65.807982494778273</v>
      </c>
      <c r="R549" s="5">
        <v>0</v>
      </c>
      <c r="S549" s="5">
        <f>100-R550-R551-R552</f>
        <v>100</v>
      </c>
      <c r="T549" s="5">
        <v>20.008200082000823</v>
      </c>
      <c r="U549" s="5">
        <f>100-T550-T551-T552</f>
        <v>100</v>
      </c>
      <c r="V549" s="5">
        <v>0</v>
      </c>
      <c r="W549" s="5">
        <f>100-V550-V551-V552</f>
        <v>100</v>
      </c>
      <c r="X549" s="5">
        <v>0</v>
      </c>
      <c r="Y549" s="5">
        <f>100-X550-X551-X552</f>
        <v>13.858956735104137</v>
      </c>
      <c r="Z549" s="5"/>
    </row>
    <row r="550" spans="2:26" ht="12" customHeight="1" x14ac:dyDescent="0.2">
      <c r="B550" t="s">
        <v>188</v>
      </c>
      <c r="D550" t="s">
        <v>1021</v>
      </c>
      <c r="H550">
        <v>3</v>
      </c>
      <c r="I550">
        <v>3</v>
      </c>
      <c r="J550" s="5">
        <v>0</v>
      </c>
      <c r="K550" s="5">
        <f>100-J551-J552</f>
        <v>100</v>
      </c>
      <c r="L550" s="5">
        <v>21.164704890861589</v>
      </c>
      <c r="M550" s="5">
        <f>100-L551-L552</f>
        <v>97.852347107902347</v>
      </c>
      <c r="N550" s="5">
        <v>15.825251590193048</v>
      </c>
      <c r="O550" s="5">
        <f>100-N551-N552</f>
        <v>98.834719247990662</v>
      </c>
      <c r="P550" s="5">
        <v>33.045368646897508</v>
      </c>
      <c r="Q550" s="5">
        <f>100-P551-P552</f>
        <v>98.853351141675788</v>
      </c>
      <c r="R550" s="5">
        <v>0</v>
      </c>
      <c r="S550" s="5">
        <f>100-R551-R552</f>
        <v>100</v>
      </c>
      <c r="T550" s="5">
        <v>0</v>
      </c>
      <c r="U550" s="5">
        <f>100-T551-T552</f>
        <v>100</v>
      </c>
      <c r="V550" s="5">
        <v>0</v>
      </c>
      <c r="W550" s="5">
        <f>100-V551-V552</f>
        <v>100</v>
      </c>
      <c r="X550" s="5">
        <v>86.107046250720586</v>
      </c>
      <c r="Y550" s="5">
        <f>100-X551-X552</f>
        <v>99.96600298582473</v>
      </c>
      <c r="Z550" s="5"/>
    </row>
    <row r="551" spans="2:26" ht="12" customHeight="1" x14ac:dyDescent="0.2">
      <c r="B551" t="s">
        <v>188</v>
      </c>
      <c r="D551" t="s">
        <v>1022</v>
      </c>
      <c r="H551">
        <v>3</v>
      </c>
      <c r="I551">
        <v>4</v>
      </c>
      <c r="J551" s="5">
        <v>0</v>
      </c>
      <c r="K551" s="5">
        <f>100-J552</f>
        <v>100</v>
      </c>
      <c r="L551" s="5">
        <v>0</v>
      </c>
      <c r="M551" s="5">
        <f>100-L552</f>
        <v>97.852347107902347</v>
      </c>
      <c r="N551" s="5">
        <v>1.1652807520093444</v>
      </c>
      <c r="O551" s="5">
        <f>100-N552</f>
        <v>100</v>
      </c>
      <c r="P551" s="5">
        <v>1.146648858324216</v>
      </c>
      <c r="Q551" s="5">
        <f>100-P552</f>
        <v>100</v>
      </c>
      <c r="R551" s="5">
        <v>0</v>
      </c>
      <c r="S551" s="5">
        <f>100-R552</f>
        <v>100</v>
      </c>
      <c r="T551" s="5">
        <v>0</v>
      </c>
      <c r="U551" s="5">
        <f>100-T552</f>
        <v>100</v>
      </c>
      <c r="V551" s="5">
        <v>0</v>
      </c>
      <c r="W551" s="5">
        <f>100-V552</f>
        <v>100</v>
      </c>
      <c r="X551" s="5">
        <v>3.3997014175276785E-2</v>
      </c>
      <c r="Y551" s="5">
        <f>100-X552</f>
        <v>100</v>
      </c>
      <c r="Z551" s="5"/>
    </row>
    <row r="552" spans="2:26" ht="12" customHeight="1" x14ac:dyDescent="0.2">
      <c r="B552" t="s">
        <v>188</v>
      </c>
      <c r="D552" t="s">
        <v>1023</v>
      </c>
      <c r="H552">
        <v>3</v>
      </c>
      <c r="I552">
        <v>5</v>
      </c>
      <c r="J552" s="5">
        <v>0</v>
      </c>
      <c r="K552" s="5">
        <v>100</v>
      </c>
      <c r="L552" s="5">
        <v>2.147652892097649</v>
      </c>
      <c r="M552" s="5">
        <v>100</v>
      </c>
      <c r="N552" s="5">
        <v>0</v>
      </c>
      <c r="O552" s="5">
        <v>100</v>
      </c>
      <c r="P552" s="5">
        <v>0</v>
      </c>
      <c r="Q552" s="5">
        <v>100</v>
      </c>
      <c r="R552" s="5">
        <v>0</v>
      </c>
      <c r="S552" s="5">
        <v>100</v>
      </c>
      <c r="T552" s="5">
        <v>0</v>
      </c>
      <c r="U552" s="5">
        <v>100</v>
      </c>
      <c r="V552" s="5">
        <v>0</v>
      </c>
      <c r="W552" s="5">
        <v>100</v>
      </c>
      <c r="X552" s="5">
        <v>0</v>
      </c>
      <c r="Y552" s="5">
        <v>100</v>
      </c>
      <c r="Z552" s="5"/>
    </row>
    <row r="553" spans="2:26" ht="12" customHeight="1" x14ac:dyDescent="0.2">
      <c r="B553" t="s">
        <v>188</v>
      </c>
      <c r="D553" t="s">
        <v>1024</v>
      </c>
      <c r="H553">
        <v>3</v>
      </c>
      <c r="I553">
        <v>6</v>
      </c>
      <c r="J553" s="5">
        <v>0</v>
      </c>
      <c r="K553" s="5">
        <f>100-J554-J555-J556</f>
        <v>37.868376851427698</v>
      </c>
      <c r="L553" s="5">
        <v>16.713487091608844</v>
      </c>
      <c r="M553" s="5">
        <f>100-L554-L555-L556</f>
        <v>52.987611315560301</v>
      </c>
      <c r="N553" s="5">
        <v>8.2197386560931918</v>
      </c>
      <c r="O553" s="5">
        <f>100-N554-N555-N556</f>
        <v>58.49606077100028</v>
      </c>
      <c r="P553" s="5">
        <v>1.5487574418505521</v>
      </c>
      <c r="Q553" s="5">
        <f>100-P554-P555-P556</f>
        <v>23.866494266755701</v>
      </c>
      <c r="R553" s="5">
        <v>0</v>
      </c>
      <c r="S553" s="5">
        <f>100-R554-R555-R556</f>
        <v>13.55549473107979</v>
      </c>
      <c r="T553" s="5">
        <v>3.198031980319803</v>
      </c>
      <c r="U553" s="5">
        <f>100-T554-T555-T556</f>
        <v>100</v>
      </c>
      <c r="V553" s="5">
        <v>33.870330104763788</v>
      </c>
      <c r="W553" s="5">
        <f>100-V554-V555-V556</f>
        <v>33.870330104763795</v>
      </c>
      <c r="X553" s="5">
        <v>12.608457865874389</v>
      </c>
      <c r="Y553" s="5">
        <f>100-X554-X555-X556</f>
        <v>73.983415369606675</v>
      </c>
      <c r="Z553" s="5"/>
    </row>
    <row r="554" spans="2:26" ht="12" customHeight="1" x14ac:dyDescent="0.2">
      <c r="B554" t="s">
        <v>188</v>
      </c>
      <c r="D554" t="s">
        <v>1025</v>
      </c>
      <c r="H554">
        <v>3</v>
      </c>
      <c r="I554">
        <v>7</v>
      </c>
      <c r="J554" s="5">
        <v>62.131623148572302</v>
      </c>
      <c r="K554" s="5">
        <f>100-J555-J556</f>
        <v>100</v>
      </c>
      <c r="L554" s="5">
        <v>47.012388684439699</v>
      </c>
      <c r="M554" s="5">
        <f>100-L555-L556</f>
        <v>100</v>
      </c>
      <c r="N554" s="5">
        <v>41.50393922899972</v>
      </c>
      <c r="O554" s="5">
        <f>100-N555-N556</f>
        <v>100</v>
      </c>
      <c r="P554" s="5">
        <v>75.035166740078722</v>
      </c>
      <c r="Q554" s="5">
        <f>100-P555-P556</f>
        <v>98.901661006834431</v>
      </c>
      <c r="R554" s="5">
        <v>86.44450526892021</v>
      </c>
      <c r="S554" s="5">
        <f>100-R555-R556</f>
        <v>100</v>
      </c>
      <c r="T554" s="5">
        <v>0</v>
      </c>
      <c r="U554" s="5">
        <f>100-T555-T556</f>
        <v>100</v>
      </c>
      <c r="V554" s="5">
        <v>66.129669895236205</v>
      </c>
      <c r="W554" s="5">
        <f>100-V555-V556</f>
        <v>100</v>
      </c>
      <c r="X554" s="5">
        <v>22.976069058282707</v>
      </c>
      <c r="Y554" s="5">
        <f>100-X555-X556</f>
        <v>96.959484427889379</v>
      </c>
      <c r="Z554" s="5"/>
    </row>
    <row r="555" spans="2:26" ht="12" customHeight="1" x14ac:dyDescent="0.2">
      <c r="B555" t="s">
        <v>188</v>
      </c>
      <c r="D555" t="s">
        <v>1026</v>
      </c>
      <c r="H555">
        <v>3</v>
      </c>
      <c r="I555">
        <v>8</v>
      </c>
      <c r="J555" s="5">
        <v>0</v>
      </c>
      <c r="K555" s="5">
        <f>100-J556</f>
        <v>100</v>
      </c>
      <c r="L555" s="5">
        <v>0</v>
      </c>
      <c r="M555" s="5">
        <f>100-L556</f>
        <v>100</v>
      </c>
      <c r="N555" s="5">
        <v>0</v>
      </c>
      <c r="O555" s="5">
        <f>100-N556</f>
        <v>100</v>
      </c>
      <c r="P555" s="5">
        <v>1.0983389931655749</v>
      </c>
      <c r="Q555" s="5">
        <f>100-P556</f>
        <v>100</v>
      </c>
      <c r="R555" s="5">
        <v>0</v>
      </c>
      <c r="S555" s="5">
        <f>100-R556</f>
        <v>100</v>
      </c>
      <c r="T555" s="5">
        <v>0</v>
      </c>
      <c r="U555" s="5">
        <f>100-T556</f>
        <v>100</v>
      </c>
      <c r="V555" s="5">
        <v>0</v>
      </c>
      <c r="W555" s="5">
        <f>100-V556</f>
        <v>100</v>
      </c>
      <c r="X555" s="5">
        <v>2.6591577609270836</v>
      </c>
      <c r="Y555" s="5">
        <f>100-X556</f>
        <v>99.618642188816466</v>
      </c>
      <c r="Z555" s="5"/>
    </row>
    <row r="556" spans="2:26" ht="12" customHeight="1" x14ac:dyDescent="0.2">
      <c r="B556" t="s">
        <v>188</v>
      </c>
      <c r="D556" t="s">
        <v>1027</v>
      </c>
      <c r="H556">
        <v>3</v>
      </c>
      <c r="I556">
        <v>9</v>
      </c>
      <c r="J556" s="5">
        <v>0</v>
      </c>
      <c r="K556" s="5">
        <v>100</v>
      </c>
      <c r="L556" s="5">
        <v>0</v>
      </c>
      <c r="M556" s="5">
        <v>100</v>
      </c>
      <c r="N556" s="5">
        <v>0</v>
      </c>
      <c r="O556" s="5">
        <v>100</v>
      </c>
      <c r="P556" s="5">
        <v>0</v>
      </c>
      <c r="Q556" s="5">
        <v>100</v>
      </c>
      <c r="R556" s="5">
        <v>0</v>
      </c>
      <c r="S556" s="5">
        <v>100</v>
      </c>
      <c r="T556" s="5">
        <v>0</v>
      </c>
      <c r="U556" s="5">
        <v>100</v>
      </c>
      <c r="V556" s="5">
        <v>0</v>
      </c>
      <c r="W556" s="5">
        <v>100</v>
      </c>
      <c r="X556" s="5">
        <v>0.38135781118353951</v>
      </c>
      <c r="Y556" s="5">
        <v>100</v>
      </c>
      <c r="Z556" s="5"/>
    </row>
    <row r="557" spans="2:26" ht="12" customHeight="1" x14ac:dyDescent="0.2">
      <c r="B557" t="s">
        <v>188</v>
      </c>
      <c r="D557" t="s">
        <v>1028</v>
      </c>
      <c r="H557">
        <v>3</v>
      </c>
      <c r="I557">
        <v>10</v>
      </c>
      <c r="J557" s="5">
        <v>0</v>
      </c>
      <c r="K557" s="5">
        <f>100-J558</f>
        <v>100</v>
      </c>
      <c r="L557" s="5">
        <v>21.164704890861589</v>
      </c>
      <c r="M557" s="5">
        <f>100-L558</f>
        <v>97.194988341714193</v>
      </c>
      <c r="N557" s="5">
        <v>14.818096218101781</v>
      </c>
      <c r="O557" s="5">
        <f>100-N558</f>
        <v>72.242639025184843</v>
      </c>
      <c r="P557" s="5">
        <v>30.506258969294819</v>
      </c>
      <c r="Q557" s="5">
        <f>100-P558</f>
        <v>99.757029795819776</v>
      </c>
      <c r="R557" s="5">
        <v>0</v>
      </c>
      <c r="S557" s="5">
        <f>100-R558</f>
        <v>100</v>
      </c>
      <c r="T557" s="5">
        <v>0</v>
      </c>
      <c r="U557" s="5">
        <f>100-T558</f>
        <v>100</v>
      </c>
      <c r="V557" s="5">
        <v>66.129669895236205</v>
      </c>
      <c r="W557" s="5">
        <f>100-V558</f>
        <v>100</v>
      </c>
      <c r="X557" s="5">
        <v>1.5712533073182271</v>
      </c>
      <c r="Y557" s="5">
        <f>100-X558</f>
        <v>99.618642188816466</v>
      </c>
      <c r="Z557" s="5"/>
    </row>
    <row r="558" spans="2:26" ht="12" customHeight="1" x14ac:dyDescent="0.2">
      <c r="B558" t="s">
        <v>188</v>
      </c>
      <c r="D558" t="s">
        <v>1029</v>
      </c>
      <c r="H558">
        <v>3</v>
      </c>
      <c r="I558">
        <v>11</v>
      </c>
      <c r="J558" s="5">
        <v>0</v>
      </c>
      <c r="K558" s="5">
        <v>100</v>
      </c>
      <c r="L558" s="5">
        <v>2.8050116582858107</v>
      </c>
      <c r="M558" s="5">
        <v>100</v>
      </c>
      <c r="N558" s="5">
        <v>27.757360974815153</v>
      </c>
      <c r="O558" s="5">
        <v>100</v>
      </c>
      <c r="P558" s="5">
        <v>0.24297020418022419</v>
      </c>
      <c r="Q558" s="5">
        <v>100</v>
      </c>
      <c r="R558" s="5">
        <v>0</v>
      </c>
      <c r="S558" s="5">
        <v>100</v>
      </c>
      <c r="T558" s="5">
        <v>0</v>
      </c>
      <c r="U558" s="5">
        <v>100</v>
      </c>
      <c r="V558" s="5">
        <v>0</v>
      </c>
      <c r="W558" s="5">
        <v>100</v>
      </c>
      <c r="X558" s="5">
        <v>0.38135781118353951</v>
      </c>
      <c r="Y558" s="5">
        <v>100</v>
      </c>
      <c r="Z558" s="5"/>
    </row>
    <row r="559" spans="2:26" ht="12" customHeight="1" x14ac:dyDescent="0.2">
      <c r="B559" t="s">
        <v>188</v>
      </c>
      <c r="D559" t="s">
        <v>144</v>
      </c>
      <c r="H559">
        <v>3</v>
      </c>
      <c r="I559">
        <v>12</v>
      </c>
      <c r="J559" s="5">
        <v>100</v>
      </c>
      <c r="K559" s="5">
        <v>100</v>
      </c>
      <c r="L559" s="5">
        <v>100</v>
      </c>
      <c r="M559" s="5">
        <v>100</v>
      </c>
      <c r="N559" s="5">
        <v>100</v>
      </c>
      <c r="O559" s="5">
        <v>100</v>
      </c>
      <c r="P559" s="5">
        <v>100</v>
      </c>
      <c r="Q559" s="5">
        <v>100</v>
      </c>
      <c r="R559" s="5">
        <v>100</v>
      </c>
      <c r="S559" s="5">
        <v>100</v>
      </c>
      <c r="T559" s="5">
        <v>100</v>
      </c>
      <c r="U559" s="5">
        <v>100</v>
      </c>
      <c r="V559" s="5">
        <v>100</v>
      </c>
      <c r="W559" s="5">
        <v>100</v>
      </c>
      <c r="X559" s="5">
        <v>100</v>
      </c>
      <c r="Y559" s="5">
        <v>100</v>
      </c>
      <c r="Z559" s="5"/>
    </row>
    <row r="560" spans="2:26" ht="12" customHeight="1" x14ac:dyDescent="0.2">
      <c r="B560" t="s">
        <v>188</v>
      </c>
      <c r="D560" t="s">
        <v>145</v>
      </c>
      <c r="H560">
        <v>3</v>
      </c>
      <c r="I560">
        <v>13</v>
      </c>
      <c r="J560" s="5">
        <v>0</v>
      </c>
      <c r="K560" s="5">
        <v>100</v>
      </c>
      <c r="L560" s="5">
        <v>13.301682726072423</v>
      </c>
      <c r="M560" s="5">
        <v>100</v>
      </c>
      <c r="N560" s="5">
        <v>13.125995732998541</v>
      </c>
      <c r="O560" s="5">
        <v>100</v>
      </c>
      <c r="P560" s="5">
        <v>35.04738629420708</v>
      </c>
      <c r="Q560" s="5">
        <v>100</v>
      </c>
      <c r="R560" s="5">
        <v>0</v>
      </c>
      <c r="S560" s="5">
        <v>100</v>
      </c>
      <c r="T560" s="5">
        <v>0</v>
      </c>
      <c r="U560" s="5">
        <v>100</v>
      </c>
      <c r="V560" s="5">
        <v>0</v>
      </c>
      <c r="W560" s="5">
        <v>100</v>
      </c>
      <c r="X560" s="5">
        <v>1.3746618775220609</v>
      </c>
      <c r="Y560" s="5">
        <v>100</v>
      </c>
      <c r="Z560" s="5"/>
    </row>
    <row r="561" spans="2:26" ht="12" customHeight="1" x14ac:dyDescent="0.2">
      <c r="B561" t="s">
        <v>188</v>
      </c>
      <c r="D561" t="s">
        <v>1030</v>
      </c>
      <c r="H561">
        <v>3</v>
      </c>
      <c r="I561">
        <v>14</v>
      </c>
      <c r="J561" s="5">
        <v>0</v>
      </c>
      <c r="K561" s="5">
        <f>J561</f>
        <v>0</v>
      </c>
      <c r="L561" s="5">
        <v>0</v>
      </c>
      <c r="M561" s="5">
        <f>L561</f>
        <v>0</v>
      </c>
      <c r="N561" s="5">
        <v>0</v>
      </c>
      <c r="O561" s="5">
        <f>N561</f>
        <v>0</v>
      </c>
      <c r="P561" s="5">
        <v>0</v>
      </c>
      <c r="Q561" s="5">
        <f>P561</f>
        <v>0</v>
      </c>
      <c r="R561" s="5">
        <v>0</v>
      </c>
      <c r="S561" s="5">
        <f>R561</f>
        <v>0</v>
      </c>
      <c r="T561" s="5">
        <v>0</v>
      </c>
      <c r="U561" s="5">
        <f>T561</f>
        <v>0</v>
      </c>
      <c r="V561" s="5">
        <v>0</v>
      </c>
      <c r="W561" s="5">
        <f>V561</f>
        <v>0</v>
      </c>
      <c r="X561" s="5">
        <v>0</v>
      </c>
      <c r="Y561" s="5">
        <f>X561</f>
        <v>0</v>
      </c>
      <c r="Z561" s="5"/>
    </row>
    <row r="562" spans="2:26" ht="12" customHeight="1" x14ac:dyDescent="0.2">
      <c r="B562" t="s">
        <v>188</v>
      </c>
      <c r="D562" t="s">
        <v>1031</v>
      </c>
      <c r="H562">
        <v>3</v>
      </c>
      <c r="I562">
        <v>15</v>
      </c>
      <c r="J562" s="5">
        <v>3.9089937395022138</v>
      </c>
      <c r="K562" s="5">
        <f>J562+K561</f>
        <v>3.9089937395022138</v>
      </c>
      <c r="L562" s="5">
        <v>0.44526224120010111</v>
      </c>
      <c r="M562" s="5">
        <f>L562+M561</f>
        <v>0.44526224120010111</v>
      </c>
      <c r="N562" s="5">
        <v>0.16368757921167743</v>
      </c>
      <c r="O562" s="5">
        <f>N562+O561</f>
        <v>0.16368757921167743</v>
      </c>
      <c r="P562" s="5">
        <v>0.27849216385569558</v>
      </c>
      <c r="Q562" s="5">
        <f>P562+Q561</f>
        <v>0.27849216385569558</v>
      </c>
      <c r="R562" s="5">
        <v>1.3343369371835228</v>
      </c>
      <c r="S562" s="5">
        <f>R562+S561</f>
        <v>1.3343369371835228</v>
      </c>
      <c r="T562" s="5">
        <v>23.028563618969521</v>
      </c>
      <c r="U562" s="5">
        <f>T562+U561</f>
        <v>23.028563618969521</v>
      </c>
      <c r="V562" s="5">
        <v>0</v>
      </c>
      <c r="W562" s="5">
        <f>V562+W561</f>
        <v>0</v>
      </c>
      <c r="X562" s="5">
        <v>0</v>
      </c>
      <c r="Y562" s="5">
        <f>X562+Y561</f>
        <v>0</v>
      </c>
      <c r="Z562" s="5"/>
    </row>
    <row r="563" spans="2:26" ht="12" customHeight="1" x14ac:dyDescent="0.2">
      <c r="B563" t="s">
        <v>188</v>
      </c>
      <c r="D563" t="s">
        <v>1032</v>
      </c>
      <c r="H563">
        <v>3</v>
      </c>
      <c r="I563">
        <v>16</v>
      </c>
      <c r="J563" s="5">
        <v>6.947625591693388</v>
      </c>
      <c r="K563" s="5">
        <f>J563+K562</f>
        <v>10.856619331195603</v>
      </c>
      <c r="L563" s="5">
        <v>0</v>
      </c>
      <c r="M563" s="5">
        <f>L563+M562</f>
        <v>0.44526224120010111</v>
      </c>
      <c r="N563" s="5">
        <v>0</v>
      </c>
      <c r="O563" s="5">
        <f>N563+O562</f>
        <v>0.16368757921167743</v>
      </c>
      <c r="P563" s="5">
        <v>0</v>
      </c>
      <c r="Q563" s="5">
        <f>P563+Q562</f>
        <v>0.27849216385569558</v>
      </c>
      <c r="R563" s="5">
        <v>0</v>
      </c>
      <c r="S563" s="5">
        <f>R563+S562</f>
        <v>1.3343369371835228</v>
      </c>
      <c r="T563" s="5">
        <v>0</v>
      </c>
      <c r="U563" s="5">
        <f>T563+U562</f>
        <v>23.028563618969521</v>
      </c>
      <c r="V563" s="5">
        <v>0</v>
      </c>
      <c r="W563" s="5">
        <f>V563+W562</f>
        <v>0</v>
      </c>
      <c r="X563" s="5">
        <v>0</v>
      </c>
      <c r="Y563" s="5">
        <f>X563+Y562</f>
        <v>0</v>
      </c>
      <c r="Z563" s="5"/>
    </row>
    <row r="564" spans="2:26" ht="12" customHeight="1" x14ac:dyDescent="0.2">
      <c r="B564" t="s">
        <v>188</v>
      </c>
      <c r="D564" t="s">
        <v>1033</v>
      </c>
      <c r="H564">
        <v>3</v>
      </c>
      <c r="I564" s="159">
        <v>17</v>
      </c>
      <c r="J564" s="58">
        <v>0</v>
      </c>
      <c r="K564" s="58">
        <f>J564</f>
        <v>0</v>
      </c>
      <c r="L564" s="58">
        <v>0</v>
      </c>
      <c r="M564" s="58">
        <f>L564</f>
        <v>0</v>
      </c>
      <c r="N564" s="58">
        <v>0</v>
      </c>
      <c r="O564" s="58">
        <f>N564</f>
        <v>0</v>
      </c>
      <c r="P564" s="58">
        <v>0</v>
      </c>
      <c r="Q564" s="58">
        <f>P564</f>
        <v>0</v>
      </c>
      <c r="R564" s="58">
        <v>0</v>
      </c>
      <c r="S564" s="58">
        <f>R564</f>
        <v>0</v>
      </c>
      <c r="T564" s="58">
        <v>0</v>
      </c>
      <c r="U564" s="58">
        <f>T564</f>
        <v>0</v>
      </c>
      <c r="V564" s="58">
        <v>0</v>
      </c>
      <c r="W564" s="58">
        <f>V564</f>
        <v>0</v>
      </c>
      <c r="X564" s="58">
        <v>0</v>
      </c>
      <c r="Y564" s="58">
        <f>X564</f>
        <v>0</v>
      </c>
      <c r="Z564" s="5"/>
    </row>
    <row r="565" spans="2:26" ht="12" customHeight="1" x14ac:dyDescent="0.2">
      <c r="B565" t="s">
        <v>188</v>
      </c>
      <c r="D565" t="s">
        <v>1034</v>
      </c>
      <c r="H565">
        <v>3</v>
      </c>
      <c r="I565" s="159">
        <v>18</v>
      </c>
      <c r="J565" s="58">
        <v>0</v>
      </c>
      <c r="K565" s="58">
        <f>J565</f>
        <v>0</v>
      </c>
      <c r="L565" s="58">
        <v>0</v>
      </c>
      <c r="M565" s="58">
        <f>L565</f>
        <v>0</v>
      </c>
      <c r="N565" s="58">
        <v>8.934083965371336</v>
      </c>
      <c r="O565" s="58">
        <f>N565</f>
        <v>8.934083965371336</v>
      </c>
      <c r="P565" s="58">
        <v>0</v>
      </c>
      <c r="Q565" s="58">
        <f>P565</f>
        <v>0</v>
      </c>
      <c r="R565" s="58">
        <v>0</v>
      </c>
      <c r="S565" s="58">
        <f>R565</f>
        <v>0</v>
      </c>
      <c r="T565" s="58">
        <v>0</v>
      </c>
      <c r="U565" s="58">
        <f>T565</f>
        <v>0</v>
      </c>
      <c r="V565" s="58">
        <v>0</v>
      </c>
      <c r="W565" s="58">
        <f>V565</f>
        <v>0</v>
      </c>
      <c r="X565" s="58">
        <v>0</v>
      </c>
      <c r="Y565" s="58">
        <f>X565</f>
        <v>0</v>
      </c>
      <c r="Z565" s="5"/>
    </row>
    <row r="566" spans="2:26" ht="12" customHeight="1" x14ac:dyDescent="0.2">
      <c r="B566" t="s">
        <v>188</v>
      </c>
      <c r="D566" t="s">
        <v>1035</v>
      </c>
      <c r="H566">
        <v>3</v>
      </c>
      <c r="I566" s="159">
        <v>19</v>
      </c>
      <c r="J566" s="58">
        <v>0</v>
      </c>
      <c r="K566" s="58">
        <f>K565+K564</f>
        <v>0</v>
      </c>
      <c r="L566" s="58">
        <v>0</v>
      </c>
      <c r="M566" s="58">
        <f>M565+M564</f>
        <v>0</v>
      </c>
      <c r="N566" s="58">
        <v>0</v>
      </c>
      <c r="O566" s="58">
        <f>O565+O564</f>
        <v>8.934083965371336</v>
      </c>
      <c r="P566" s="58">
        <v>0</v>
      </c>
      <c r="Q566" s="58">
        <f>Q565+Q564</f>
        <v>0</v>
      </c>
      <c r="R566" s="58">
        <v>0</v>
      </c>
      <c r="S566" s="58">
        <f>S565+S564</f>
        <v>0</v>
      </c>
      <c r="T566" s="58">
        <v>0</v>
      </c>
      <c r="U566" s="58">
        <f>U565+U564</f>
        <v>0</v>
      </c>
      <c r="V566" s="58">
        <v>0</v>
      </c>
      <c r="W566" s="58">
        <f>W565+W564</f>
        <v>0</v>
      </c>
      <c r="X566" s="58">
        <v>0</v>
      </c>
      <c r="Y566" s="58">
        <f>Y565+Y564</f>
        <v>0</v>
      </c>
      <c r="Z566" s="5"/>
    </row>
    <row r="567" spans="2:26" ht="12" customHeight="1" x14ac:dyDescent="0.2">
      <c r="B567" t="s">
        <v>188</v>
      </c>
      <c r="D567" t="s">
        <v>1036</v>
      </c>
      <c r="H567">
        <v>3</v>
      </c>
      <c r="I567" s="159">
        <v>20</v>
      </c>
      <c r="J567" s="58">
        <v>0</v>
      </c>
      <c r="K567" s="58">
        <f>J567</f>
        <v>0</v>
      </c>
      <c r="L567" s="58">
        <v>0</v>
      </c>
      <c r="M567" s="58">
        <f>L567</f>
        <v>0</v>
      </c>
      <c r="N567" s="58">
        <v>0</v>
      </c>
      <c r="O567" s="58">
        <f>N567</f>
        <v>0</v>
      </c>
      <c r="P567" s="58">
        <v>0</v>
      </c>
      <c r="Q567" s="58">
        <f>P567</f>
        <v>0</v>
      </c>
      <c r="R567" s="58">
        <v>0</v>
      </c>
      <c r="S567" s="58">
        <f>R567</f>
        <v>0</v>
      </c>
      <c r="T567" s="58">
        <v>0</v>
      </c>
      <c r="U567" s="58">
        <f>T567</f>
        <v>0</v>
      </c>
      <c r="V567" s="58">
        <v>0</v>
      </c>
      <c r="W567" s="58">
        <f>V567</f>
        <v>0</v>
      </c>
      <c r="X567" s="58">
        <v>0</v>
      </c>
      <c r="Y567" s="58">
        <f>X567</f>
        <v>0</v>
      </c>
      <c r="Z567" s="5"/>
    </row>
    <row r="568" spans="2:26" ht="12" customHeight="1" x14ac:dyDescent="0.2">
      <c r="B568" t="s">
        <v>188</v>
      </c>
      <c r="D568" t="s">
        <v>1037</v>
      </c>
      <c r="H568">
        <v>3</v>
      </c>
      <c r="I568">
        <v>21</v>
      </c>
      <c r="J568" s="5">
        <v>0</v>
      </c>
      <c r="K568" s="5">
        <f>J568</f>
        <v>0</v>
      </c>
      <c r="L568" s="5">
        <v>0</v>
      </c>
      <c r="M568" s="5">
        <f>L568</f>
        <v>0</v>
      </c>
      <c r="N568" s="5">
        <v>0</v>
      </c>
      <c r="O568" s="5">
        <f>N568</f>
        <v>0</v>
      </c>
      <c r="P568" s="5">
        <v>0</v>
      </c>
      <c r="Q568" s="5">
        <f>P568</f>
        <v>0</v>
      </c>
      <c r="R568" s="5">
        <v>0</v>
      </c>
      <c r="S568" s="5">
        <f>R568</f>
        <v>0</v>
      </c>
      <c r="T568" s="5">
        <v>0</v>
      </c>
      <c r="U568" s="5">
        <f>T568</f>
        <v>0</v>
      </c>
      <c r="V568" s="5">
        <v>0</v>
      </c>
      <c r="W568" s="5">
        <f>V568</f>
        <v>0</v>
      </c>
      <c r="X568" s="5">
        <v>0</v>
      </c>
      <c r="Y568" s="5">
        <f>X568</f>
        <v>0</v>
      </c>
      <c r="Z568" s="5"/>
    </row>
    <row r="569" spans="2:26" ht="12" customHeight="1" x14ac:dyDescent="0.2">
      <c r="B569" t="s">
        <v>188</v>
      </c>
      <c r="D569" t="s">
        <v>1038</v>
      </c>
      <c r="H569">
        <v>3</v>
      </c>
      <c r="I569">
        <v>22</v>
      </c>
      <c r="J569" s="5">
        <v>0</v>
      </c>
      <c r="K569" s="5">
        <f>K568+J569</f>
        <v>0</v>
      </c>
      <c r="L569" s="5">
        <v>0</v>
      </c>
      <c r="M569" s="5">
        <f>M568+L569</f>
        <v>0</v>
      </c>
      <c r="N569" s="5">
        <v>0</v>
      </c>
      <c r="O569" s="5">
        <f>O568+N569</f>
        <v>0</v>
      </c>
      <c r="P569" s="5">
        <v>0</v>
      </c>
      <c r="Q569" s="5">
        <f>Q568+P569</f>
        <v>0</v>
      </c>
      <c r="R569" s="5">
        <v>0</v>
      </c>
      <c r="S569" s="5">
        <f>S568+R569</f>
        <v>0</v>
      </c>
      <c r="T569" s="5">
        <v>0</v>
      </c>
      <c r="U569" s="5">
        <f>U568+T569</f>
        <v>0</v>
      </c>
      <c r="V569" s="5">
        <v>0</v>
      </c>
      <c r="W569" s="5">
        <f>W568+V569</f>
        <v>0</v>
      </c>
      <c r="X569" s="5">
        <v>0</v>
      </c>
      <c r="Y569" s="5">
        <f>Y568+X569</f>
        <v>0</v>
      </c>
      <c r="Z569" s="5"/>
    </row>
    <row r="570" spans="2:26" ht="12" customHeight="1" x14ac:dyDescent="0.2">
      <c r="B570" t="s">
        <v>188</v>
      </c>
      <c r="D570" t="s">
        <v>1039</v>
      </c>
      <c r="H570">
        <v>3</v>
      </c>
      <c r="I570" s="159">
        <v>23</v>
      </c>
      <c r="J570" s="58">
        <v>2.2293479920598562</v>
      </c>
      <c r="K570" s="58">
        <f>J570</f>
        <v>2.2293479920598562</v>
      </c>
      <c r="L570" s="160">
        <v>8.9839031379048784</v>
      </c>
      <c r="M570" s="58">
        <f>L570</f>
        <v>8.9839031379048784</v>
      </c>
      <c r="N570" s="160">
        <v>36.759780531507872</v>
      </c>
      <c r="O570" s="58">
        <f>N570</f>
        <v>36.759780531507872</v>
      </c>
      <c r="P570" s="58">
        <v>51.638983219426251</v>
      </c>
      <c r="Q570" s="58">
        <f>P570</f>
        <v>51.638983219426251</v>
      </c>
      <c r="R570" s="58">
        <v>100</v>
      </c>
      <c r="S570" s="58">
        <f>R570</f>
        <v>100</v>
      </c>
      <c r="T570" s="160">
        <v>20.008200082000823</v>
      </c>
      <c r="U570" s="58">
        <f>T570</f>
        <v>20.008200082000823</v>
      </c>
      <c r="V570" s="58">
        <v>33.870330104763788</v>
      </c>
      <c r="W570" s="58">
        <f>V570</f>
        <v>33.870330104763788</v>
      </c>
      <c r="X570" s="58">
        <v>45.378623268739005</v>
      </c>
      <c r="Y570" s="58">
        <f>X570</f>
        <v>45.378623268739005</v>
      </c>
      <c r="Z570" s="5"/>
    </row>
    <row r="571" spans="2:26" ht="12" customHeight="1" x14ac:dyDescent="0.2">
      <c r="B571" t="s">
        <v>188</v>
      </c>
      <c r="D571" t="s">
        <v>1040</v>
      </c>
      <c r="H571">
        <v>3</v>
      </c>
      <c r="I571" s="159">
        <v>24</v>
      </c>
      <c r="J571" s="58">
        <v>0</v>
      </c>
      <c r="K571" s="58">
        <f>J571+K570+K566+K567</f>
        <v>2.2293479920598562</v>
      </c>
      <c r="L571" s="58">
        <v>5.2911762227153973</v>
      </c>
      <c r="M571" s="58">
        <f>L571+M570+M566+M567</f>
        <v>14.275079360620275</v>
      </c>
      <c r="N571" s="58">
        <v>20.986575234704947</v>
      </c>
      <c r="O571" s="58">
        <f>N571+O570+O566+O567</f>
        <v>66.680439731584158</v>
      </c>
      <c r="P571" s="58">
        <v>0</v>
      </c>
      <c r="Q571" s="58">
        <f>P571+Q570+Q566+Q567</f>
        <v>51.638983219426251</v>
      </c>
      <c r="R571" s="58">
        <v>0</v>
      </c>
      <c r="S571" s="58">
        <f>R571+S570+S566+S567</f>
        <v>100</v>
      </c>
      <c r="T571" s="58">
        <v>43.433100997676647</v>
      </c>
      <c r="U571" s="58">
        <f>T571+U570+U566+U567</f>
        <v>63.441301079677473</v>
      </c>
      <c r="V571" s="58">
        <v>0</v>
      </c>
      <c r="W571" s="58">
        <f>V571+W570+W566+W567</f>
        <v>33.870330104763788</v>
      </c>
      <c r="X571" s="58">
        <v>0</v>
      </c>
      <c r="Y571" s="58">
        <f>X571+Y570+Y566+Y567</f>
        <v>45.378623268739005</v>
      </c>
      <c r="Z571" s="5"/>
    </row>
    <row r="572" spans="2:26" ht="12" customHeight="1" x14ac:dyDescent="0.2">
      <c r="B572" t="s">
        <v>188</v>
      </c>
      <c r="D572" t="s">
        <v>1041</v>
      </c>
      <c r="H572">
        <v>3</v>
      </c>
      <c r="I572" s="159">
        <v>25</v>
      </c>
      <c r="J572" s="58">
        <v>0</v>
      </c>
      <c r="K572" s="58">
        <f>K571+J572</f>
        <v>2.2293479920598562</v>
      </c>
      <c r="L572" s="58">
        <v>0</v>
      </c>
      <c r="M572" s="58">
        <f>M571+L572</f>
        <v>14.275079360620275</v>
      </c>
      <c r="N572" s="58">
        <v>0</v>
      </c>
      <c r="O572" s="58">
        <f>O571+N572</f>
        <v>66.680439731584158</v>
      </c>
      <c r="P572" s="58">
        <v>0</v>
      </c>
      <c r="Q572" s="58">
        <f>Q571+P572</f>
        <v>51.638983219426251</v>
      </c>
      <c r="R572" s="58">
        <v>0</v>
      </c>
      <c r="S572" s="58">
        <f>S571+R572</f>
        <v>100</v>
      </c>
      <c r="T572" s="58">
        <v>0</v>
      </c>
      <c r="U572" s="58">
        <f>U571+T572</f>
        <v>63.441301079677473</v>
      </c>
      <c r="V572" s="58">
        <v>0</v>
      </c>
      <c r="W572" s="58">
        <f>W571+V572</f>
        <v>33.870330104763788</v>
      </c>
      <c r="X572" s="58">
        <v>0</v>
      </c>
      <c r="Y572" s="58">
        <f>Y571+X572</f>
        <v>45.378623268739005</v>
      </c>
      <c r="Z572" s="5"/>
    </row>
    <row r="573" spans="2:26" ht="12" customHeight="1" x14ac:dyDescent="0.2">
      <c r="B573" t="s">
        <v>188</v>
      </c>
      <c r="D573" t="s">
        <v>1042</v>
      </c>
      <c r="H573">
        <v>3</v>
      </c>
      <c r="I573" s="159">
        <v>26</v>
      </c>
      <c r="J573" s="58">
        <v>0</v>
      </c>
      <c r="K573" s="58">
        <f>J573</f>
        <v>0</v>
      </c>
      <c r="L573" s="58">
        <v>21.164704890861589</v>
      </c>
      <c r="M573" s="58">
        <f>L573</f>
        <v>21.164704890861589</v>
      </c>
      <c r="N573" s="58">
        <v>15.825251590193048</v>
      </c>
      <c r="O573" s="58">
        <f>N573</f>
        <v>15.825251590193048</v>
      </c>
      <c r="P573" s="58">
        <v>30.506258969294819</v>
      </c>
      <c r="Q573" s="58">
        <f>P573</f>
        <v>30.506258969294819</v>
      </c>
      <c r="R573" s="58">
        <v>0</v>
      </c>
      <c r="S573" s="58">
        <f>R573</f>
        <v>0</v>
      </c>
      <c r="T573" s="58">
        <v>29.192291922919228</v>
      </c>
      <c r="U573" s="58">
        <f>T573</f>
        <v>29.192291922919228</v>
      </c>
      <c r="V573" s="58">
        <v>0</v>
      </c>
      <c r="W573" s="58">
        <f>V573</f>
        <v>0</v>
      </c>
      <c r="X573" s="58">
        <v>40.067698402140337</v>
      </c>
      <c r="Y573" s="58">
        <f>X573</f>
        <v>40.067698402140337</v>
      </c>
      <c r="Z573" s="5"/>
    </row>
    <row r="574" spans="2:26" ht="12" customHeight="1" x14ac:dyDescent="0.2">
      <c r="B574" t="s">
        <v>188</v>
      </c>
      <c r="D574" t="s">
        <v>1043</v>
      </c>
      <c r="H574">
        <v>3</v>
      </c>
      <c r="I574" s="159">
        <v>27</v>
      </c>
      <c r="J574" s="58">
        <v>0</v>
      </c>
      <c r="K574" s="58">
        <f>J574+K573+K572</f>
        <v>2.2293479920598562</v>
      </c>
      <c r="L574" s="58">
        <v>0</v>
      </c>
      <c r="M574" s="58">
        <f>L574+M573+M572</f>
        <v>35.439784251481868</v>
      </c>
      <c r="N574" s="58">
        <v>0</v>
      </c>
      <c r="O574" s="58">
        <f>N574+O573+O572</f>
        <v>82.505691321777206</v>
      </c>
      <c r="P574" s="58">
        <v>0</v>
      </c>
      <c r="Q574" s="58">
        <f>P574+Q573+Q572</f>
        <v>82.14524218872107</v>
      </c>
      <c r="R574" s="58">
        <v>0</v>
      </c>
      <c r="S574" s="58">
        <f>R574+S573+S572</f>
        <v>100</v>
      </c>
      <c r="T574" s="58">
        <v>0</v>
      </c>
      <c r="U574" s="58">
        <f>T574+U573+U572</f>
        <v>92.633593002596697</v>
      </c>
      <c r="V574" s="58">
        <v>0</v>
      </c>
      <c r="W574" s="58">
        <f>V574+W573+W572</f>
        <v>33.870330104763788</v>
      </c>
      <c r="X574" s="58">
        <v>0</v>
      </c>
      <c r="Y574" s="58">
        <f>X574+Y573+Y572</f>
        <v>85.446321670879342</v>
      </c>
      <c r="Z574" s="5"/>
    </row>
    <row r="575" spans="2:26" ht="12" customHeight="1" x14ac:dyDescent="0.2">
      <c r="B575" t="s">
        <v>188</v>
      </c>
      <c r="D575" t="s">
        <v>1044</v>
      </c>
      <c r="H575">
        <v>3</v>
      </c>
      <c r="I575" s="159">
        <v>28</v>
      </c>
      <c r="J575" s="58">
        <v>0</v>
      </c>
      <c r="K575" s="58">
        <f>K574</f>
        <v>2.2293479920598562</v>
      </c>
      <c r="L575" s="58">
        <v>0</v>
      </c>
      <c r="M575" s="58">
        <f>M574</f>
        <v>35.439784251481868</v>
      </c>
      <c r="N575" s="58">
        <v>0</v>
      </c>
      <c r="O575" s="58">
        <f>O574</f>
        <v>82.505691321777206</v>
      </c>
      <c r="P575" s="58">
        <v>0</v>
      </c>
      <c r="Q575" s="58">
        <f>Q574</f>
        <v>82.14524218872107</v>
      </c>
      <c r="R575" s="58">
        <v>0</v>
      </c>
      <c r="S575" s="58">
        <f>S574</f>
        <v>100</v>
      </c>
      <c r="T575" s="58">
        <v>0</v>
      </c>
      <c r="U575" s="58">
        <f>U574</f>
        <v>92.633593002596697</v>
      </c>
      <c r="V575" s="58">
        <v>0</v>
      </c>
      <c r="W575" s="58">
        <f>W574</f>
        <v>33.870330104763788</v>
      </c>
      <c r="X575" s="58">
        <v>0</v>
      </c>
      <c r="Y575" s="58">
        <f>Y574</f>
        <v>85.446321670879342</v>
      </c>
      <c r="Z575" s="5"/>
    </row>
    <row r="576" spans="2:26" ht="12" customHeight="1" x14ac:dyDescent="0.2">
      <c r="B576" t="s">
        <v>188</v>
      </c>
      <c r="D576" t="s">
        <v>1045</v>
      </c>
      <c r="H576">
        <v>3</v>
      </c>
      <c r="I576">
        <v>29</v>
      </c>
      <c r="J576" s="5">
        <v>0</v>
      </c>
      <c r="K576" s="5">
        <f>J576</f>
        <v>0</v>
      </c>
      <c r="L576" s="5">
        <v>18.845689243475576</v>
      </c>
      <c r="M576" s="5">
        <f>L576</f>
        <v>18.845689243475576</v>
      </c>
      <c r="N576" s="5">
        <v>7.6873567237056957</v>
      </c>
      <c r="O576" s="5">
        <f>N576</f>
        <v>7.6873567237056957</v>
      </c>
      <c r="P576" s="5">
        <v>16.288949828784155</v>
      </c>
      <c r="Q576" s="5">
        <f>P576</f>
        <v>16.288949828784155</v>
      </c>
      <c r="R576" s="5">
        <v>0</v>
      </c>
      <c r="S576" s="5">
        <f>R576</f>
        <v>0</v>
      </c>
      <c r="T576" s="5">
        <v>6.0817274839415063</v>
      </c>
      <c r="U576" s="5">
        <f>T576</f>
        <v>6.0817274839415063</v>
      </c>
      <c r="V576" s="5">
        <v>0</v>
      </c>
      <c r="W576" s="5">
        <f>V576</f>
        <v>0</v>
      </c>
      <c r="X576" s="5">
        <v>0</v>
      </c>
      <c r="Y576" s="5">
        <f>X576</f>
        <v>0</v>
      </c>
      <c r="Z576" s="5"/>
    </row>
    <row r="577" spans="2:48" ht="12" customHeight="1" x14ac:dyDescent="0.2">
      <c r="B577" t="s">
        <v>188</v>
      </c>
      <c r="D577" t="s">
        <v>1046</v>
      </c>
      <c r="H577">
        <v>3</v>
      </c>
      <c r="I577" s="53">
        <v>30</v>
      </c>
      <c r="J577" s="56">
        <v>97.770652007940143</v>
      </c>
      <c r="K577" s="56">
        <f>J577+K576</f>
        <v>97.770652007940143</v>
      </c>
      <c r="L577" s="56">
        <v>40.112930864960525</v>
      </c>
      <c r="M577" s="56">
        <f>L577+M576</f>
        <v>58.958620108436101</v>
      </c>
      <c r="N577" s="56">
        <v>5.1879427411312715</v>
      </c>
      <c r="O577" s="56">
        <f>N577+O576</f>
        <v>12.875299464836967</v>
      </c>
      <c r="P577" s="56">
        <v>1.3228377783145542</v>
      </c>
      <c r="Q577" s="56">
        <f>P577+Q576</f>
        <v>17.611787607098709</v>
      </c>
      <c r="R577" s="56">
        <v>0</v>
      </c>
      <c r="S577" s="56">
        <f>R577+S576</f>
        <v>0</v>
      </c>
      <c r="T577" s="56">
        <v>0</v>
      </c>
      <c r="U577" s="56">
        <f>T577+U576</f>
        <v>6.0817274839415063</v>
      </c>
      <c r="V577" s="56">
        <v>66.129669895236205</v>
      </c>
      <c r="W577" s="56">
        <f>V577+W576</f>
        <v>66.129669895236205</v>
      </c>
      <c r="X577" s="56">
        <v>13.975729088140953</v>
      </c>
      <c r="Y577" s="56">
        <f>X577+Y576</f>
        <v>13.975729088140953</v>
      </c>
      <c r="Z577" s="5"/>
    </row>
    <row r="578" spans="2:48" ht="12" customHeight="1" x14ac:dyDescent="0.2">
      <c r="B578" t="s">
        <v>188</v>
      </c>
      <c r="D578" t="s">
        <v>1047</v>
      </c>
      <c r="H578">
        <v>3</v>
      </c>
      <c r="I578">
        <v>31</v>
      </c>
      <c r="J578" s="5">
        <v>0</v>
      </c>
      <c r="K578">
        <v>100</v>
      </c>
      <c r="L578" s="5">
        <v>0</v>
      </c>
      <c r="M578" s="5">
        <v>74.746015000650317</v>
      </c>
      <c r="N578" s="5">
        <v>0</v>
      </c>
      <c r="O578" s="5">
        <v>92.411118138224197</v>
      </c>
      <c r="P578" s="5">
        <v>0</v>
      </c>
      <c r="Q578" s="5">
        <v>75.589676390154963</v>
      </c>
      <c r="R578" s="5">
        <v>0</v>
      </c>
      <c r="S578" s="5">
        <v>100</v>
      </c>
      <c r="T578" s="5">
        <v>0</v>
      </c>
      <c r="U578" s="5">
        <v>59.874265409320756</v>
      </c>
      <c r="V578" s="5">
        <v>0</v>
      </c>
      <c r="W578" s="5">
        <v>100</v>
      </c>
      <c r="X578" s="5">
        <v>0</v>
      </c>
      <c r="Y578" s="5">
        <v>91.741250631857511</v>
      </c>
      <c r="Z578" s="5"/>
    </row>
    <row r="579" spans="2:48" ht="12" customHeight="1" x14ac:dyDescent="0.2">
      <c r="B579" t="s">
        <v>188</v>
      </c>
      <c r="D579" t="s">
        <v>1048</v>
      </c>
      <c r="H579">
        <v>3</v>
      </c>
      <c r="I579">
        <v>32</v>
      </c>
      <c r="J579" s="5">
        <v>0</v>
      </c>
      <c r="K579">
        <v>0</v>
      </c>
      <c r="L579" s="5">
        <v>0</v>
      </c>
      <c r="M579" s="5">
        <v>23.352168446608957</v>
      </c>
      <c r="N579" s="5">
        <v>0</v>
      </c>
      <c r="O579" s="5">
        <v>7.3182935322984797</v>
      </c>
      <c r="P579" s="5">
        <v>0</v>
      </c>
      <c r="Q579" s="5">
        <v>21.154284412032816</v>
      </c>
      <c r="R579" s="5">
        <v>0</v>
      </c>
      <c r="S579" s="5">
        <v>0</v>
      </c>
      <c r="T579" s="5">
        <v>0</v>
      </c>
      <c r="U579" s="5">
        <v>40.125734590679244</v>
      </c>
      <c r="V579" s="5">
        <v>0</v>
      </c>
      <c r="W579" s="5">
        <v>0</v>
      </c>
      <c r="X579" s="5">
        <v>0</v>
      </c>
      <c r="Y579" s="5">
        <v>8.2587493681424871</v>
      </c>
      <c r="Z579" s="5"/>
    </row>
    <row r="580" spans="2:48" ht="12" customHeight="1" x14ac:dyDescent="0.2">
      <c r="B580" t="s">
        <v>188</v>
      </c>
      <c r="D580" t="s">
        <v>1049</v>
      </c>
      <c r="H580">
        <v>3</v>
      </c>
      <c r="I580">
        <v>33</v>
      </c>
      <c r="J580" s="5">
        <v>0</v>
      </c>
      <c r="K580">
        <v>0</v>
      </c>
      <c r="L580" s="5">
        <v>0</v>
      </c>
      <c r="M580" s="5">
        <v>1.9018165527407256</v>
      </c>
      <c r="N580" s="5">
        <v>0</v>
      </c>
      <c r="O580" s="5">
        <v>0.2705883294773162</v>
      </c>
      <c r="P580" s="5">
        <v>0</v>
      </c>
      <c r="Q580" s="5">
        <v>3.2560391978122154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/>
    </row>
    <row r="581" spans="2:48" ht="12" customHeight="1" x14ac:dyDescent="0.2">
      <c r="B581" t="s">
        <v>188</v>
      </c>
      <c r="D581" t="s">
        <v>1059</v>
      </c>
      <c r="H581">
        <v>3</v>
      </c>
      <c r="I581">
        <v>34</v>
      </c>
      <c r="J581" s="5">
        <v>0</v>
      </c>
      <c r="K581" s="5">
        <f t="shared" ref="K581:K625" si="28">K578</f>
        <v>100</v>
      </c>
      <c r="L581" s="5">
        <v>0</v>
      </c>
      <c r="M581" s="5">
        <f t="shared" ref="M581:M625" si="29">M578</f>
        <v>74.746015000650317</v>
      </c>
      <c r="N581" s="5">
        <v>0</v>
      </c>
      <c r="O581" s="5">
        <f t="shared" ref="O581:O625" si="30">O578</f>
        <v>92.411118138224197</v>
      </c>
      <c r="P581" s="5">
        <v>0</v>
      </c>
      <c r="Q581" s="5">
        <f t="shared" ref="Q581:Q625" si="31">Q578</f>
        <v>75.589676390154963</v>
      </c>
      <c r="R581" s="5">
        <v>0</v>
      </c>
      <c r="S581" s="5">
        <f t="shared" ref="S581:S588" si="32">S578</f>
        <v>100</v>
      </c>
      <c r="T581" s="5">
        <v>0</v>
      </c>
      <c r="U581" s="5">
        <f>U578</f>
        <v>59.874265409320756</v>
      </c>
      <c r="V581" s="5">
        <v>0</v>
      </c>
      <c r="W581" s="5">
        <f t="shared" ref="W581:W589" si="33">W578</f>
        <v>100</v>
      </c>
      <c r="X581" s="5">
        <v>0</v>
      </c>
      <c r="Y581" s="5">
        <f>Y578</f>
        <v>91.741250631857511</v>
      </c>
      <c r="Z581" s="5"/>
    </row>
    <row r="582" spans="2:48" ht="12" customHeight="1" x14ac:dyDescent="0.2">
      <c r="B582" t="s">
        <v>188</v>
      </c>
      <c r="D582" t="s">
        <v>1060</v>
      </c>
      <c r="H582">
        <v>3</v>
      </c>
      <c r="I582">
        <v>35</v>
      </c>
      <c r="J582" s="5">
        <v>0</v>
      </c>
      <c r="K582" s="5">
        <f t="shared" si="28"/>
        <v>0</v>
      </c>
      <c r="L582" s="5">
        <v>0</v>
      </c>
      <c r="M582" s="5">
        <f t="shared" si="29"/>
        <v>23.352168446608957</v>
      </c>
      <c r="N582" s="5">
        <v>0</v>
      </c>
      <c r="O582" s="5">
        <f t="shared" si="30"/>
        <v>7.3182935322984797</v>
      </c>
      <c r="P582" s="5">
        <v>0</v>
      </c>
      <c r="Q582" s="5">
        <f t="shared" si="31"/>
        <v>21.154284412032816</v>
      </c>
      <c r="R582" s="5">
        <v>0</v>
      </c>
      <c r="S582" s="5">
        <f t="shared" si="32"/>
        <v>0</v>
      </c>
      <c r="T582" s="5">
        <v>0</v>
      </c>
      <c r="U582" s="5">
        <f t="shared" ref="U582:U625" si="34">U579</f>
        <v>40.125734590679244</v>
      </c>
      <c r="V582" s="5">
        <v>0</v>
      </c>
      <c r="W582" s="5">
        <f t="shared" si="33"/>
        <v>0</v>
      </c>
      <c r="X582" s="5">
        <v>0</v>
      </c>
      <c r="Y582" s="5">
        <f t="shared" ref="Y582:Y625" si="35">Y579</f>
        <v>8.2587493681424871</v>
      </c>
      <c r="Z582" s="5"/>
    </row>
    <row r="583" spans="2:48" ht="12" customHeight="1" x14ac:dyDescent="0.2">
      <c r="B583" t="s">
        <v>188</v>
      </c>
      <c r="D583" t="s">
        <v>1061</v>
      </c>
      <c r="H583">
        <v>3</v>
      </c>
      <c r="I583">
        <v>36</v>
      </c>
      <c r="J583" s="5">
        <v>0</v>
      </c>
      <c r="K583" s="5">
        <f t="shared" si="28"/>
        <v>0</v>
      </c>
      <c r="L583" s="5">
        <v>0</v>
      </c>
      <c r="M583" s="5">
        <f t="shared" si="29"/>
        <v>1.9018165527407256</v>
      </c>
      <c r="N583" s="5">
        <v>0</v>
      </c>
      <c r="O583" s="5">
        <f t="shared" si="30"/>
        <v>0.2705883294773162</v>
      </c>
      <c r="P583" s="5">
        <v>0</v>
      </c>
      <c r="Q583" s="5">
        <f t="shared" si="31"/>
        <v>3.2560391978122154</v>
      </c>
      <c r="R583" s="5">
        <v>0</v>
      </c>
      <c r="S583" s="5">
        <f t="shared" si="32"/>
        <v>0</v>
      </c>
      <c r="T583" s="5">
        <v>0</v>
      </c>
      <c r="U583" s="5">
        <f t="shared" si="34"/>
        <v>0</v>
      </c>
      <c r="V583" s="5">
        <v>0</v>
      </c>
      <c r="W583" s="5">
        <f t="shared" si="33"/>
        <v>0</v>
      </c>
      <c r="X583" s="5">
        <v>0</v>
      </c>
      <c r="Y583" s="5">
        <f t="shared" si="35"/>
        <v>0</v>
      </c>
      <c r="Z583" s="5"/>
    </row>
    <row r="584" spans="2:48" ht="12" customHeight="1" x14ac:dyDescent="0.2">
      <c r="B584" t="s">
        <v>188</v>
      </c>
      <c r="D584" t="s">
        <v>1062</v>
      </c>
      <c r="H584">
        <v>3</v>
      </c>
      <c r="I584">
        <v>37</v>
      </c>
      <c r="J584" s="5">
        <v>0</v>
      </c>
      <c r="K584" s="5">
        <f t="shared" si="28"/>
        <v>100</v>
      </c>
      <c r="L584" s="5">
        <v>0</v>
      </c>
      <c r="M584" s="5">
        <f t="shared" si="29"/>
        <v>74.746015000650317</v>
      </c>
      <c r="N584" s="5">
        <v>0</v>
      </c>
      <c r="O584" s="5">
        <f t="shared" si="30"/>
        <v>92.411118138224197</v>
      </c>
      <c r="P584" s="5">
        <v>0</v>
      </c>
      <c r="Q584" s="5">
        <f t="shared" si="31"/>
        <v>75.589676390154963</v>
      </c>
      <c r="R584" s="5">
        <v>0</v>
      </c>
      <c r="S584" s="5">
        <f t="shared" si="32"/>
        <v>100</v>
      </c>
      <c r="T584" s="5">
        <v>0</v>
      </c>
      <c r="U584" s="5">
        <f t="shared" si="34"/>
        <v>59.874265409320756</v>
      </c>
      <c r="V584" s="5">
        <v>0</v>
      </c>
      <c r="W584" s="5">
        <f t="shared" si="33"/>
        <v>100</v>
      </c>
      <c r="X584" s="5">
        <v>0</v>
      </c>
      <c r="Y584" s="5">
        <f t="shared" si="35"/>
        <v>91.741250631857511</v>
      </c>
      <c r="Z584" s="5"/>
    </row>
    <row r="585" spans="2:48" ht="12" customHeight="1" x14ac:dyDescent="0.2">
      <c r="B585" t="s">
        <v>188</v>
      </c>
      <c r="D585" t="s">
        <v>1063</v>
      </c>
      <c r="H585">
        <v>3</v>
      </c>
      <c r="I585">
        <v>38</v>
      </c>
      <c r="J585" s="5">
        <v>0</v>
      </c>
      <c r="K585" s="5">
        <f t="shared" si="28"/>
        <v>0</v>
      </c>
      <c r="L585" s="5">
        <v>0</v>
      </c>
      <c r="M585" s="5">
        <f t="shared" si="29"/>
        <v>23.352168446608957</v>
      </c>
      <c r="N585" s="5">
        <v>0</v>
      </c>
      <c r="O585" s="5">
        <f t="shared" si="30"/>
        <v>7.3182935322984797</v>
      </c>
      <c r="P585" s="5">
        <v>0</v>
      </c>
      <c r="Q585" s="5">
        <f t="shared" si="31"/>
        <v>21.154284412032816</v>
      </c>
      <c r="R585" s="5">
        <v>0</v>
      </c>
      <c r="S585" s="5">
        <f t="shared" si="32"/>
        <v>0</v>
      </c>
      <c r="T585" s="5">
        <v>0</v>
      </c>
      <c r="U585" s="5">
        <f t="shared" si="34"/>
        <v>40.125734590679244</v>
      </c>
      <c r="V585" s="5">
        <v>0</v>
      </c>
      <c r="W585" s="5">
        <f t="shared" si="33"/>
        <v>0</v>
      </c>
      <c r="X585" s="5">
        <v>0</v>
      </c>
      <c r="Y585" s="5">
        <f t="shared" si="35"/>
        <v>8.2587493681424871</v>
      </c>
      <c r="Z585" s="5"/>
    </row>
    <row r="586" spans="2:48" ht="12" customHeight="1" x14ac:dyDescent="0.2">
      <c r="B586" t="s">
        <v>188</v>
      </c>
      <c r="D586" t="s">
        <v>1064</v>
      </c>
      <c r="H586">
        <v>3</v>
      </c>
      <c r="I586">
        <v>39</v>
      </c>
      <c r="J586" s="5">
        <v>0</v>
      </c>
      <c r="K586" s="5">
        <f t="shared" si="28"/>
        <v>0</v>
      </c>
      <c r="L586" s="5">
        <v>0</v>
      </c>
      <c r="M586" s="5">
        <f t="shared" si="29"/>
        <v>1.9018165527407256</v>
      </c>
      <c r="N586" s="5">
        <v>0</v>
      </c>
      <c r="O586" s="5">
        <f t="shared" si="30"/>
        <v>0.2705883294773162</v>
      </c>
      <c r="P586" s="5">
        <v>0</v>
      </c>
      <c r="Q586" s="5">
        <f t="shared" si="31"/>
        <v>3.2560391978122154</v>
      </c>
      <c r="R586" s="5">
        <v>0</v>
      </c>
      <c r="S586" s="5">
        <f t="shared" si="32"/>
        <v>0</v>
      </c>
      <c r="T586" s="5">
        <v>0</v>
      </c>
      <c r="U586" s="5">
        <f t="shared" si="34"/>
        <v>0</v>
      </c>
      <c r="V586" s="5">
        <v>0</v>
      </c>
      <c r="W586" s="5">
        <f t="shared" si="33"/>
        <v>0</v>
      </c>
      <c r="X586" s="5">
        <v>0</v>
      </c>
      <c r="Y586" s="5">
        <f t="shared" si="35"/>
        <v>0</v>
      </c>
      <c r="Z586" s="5"/>
    </row>
    <row r="587" spans="2:48" ht="12" customHeight="1" x14ac:dyDescent="0.2">
      <c r="B587" t="s">
        <v>188</v>
      </c>
      <c r="D587" t="s">
        <v>1065</v>
      </c>
      <c r="H587">
        <v>3</v>
      </c>
      <c r="I587">
        <v>40</v>
      </c>
      <c r="J587" s="5">
        <v>0</v>
      </c>
      <c r="K587" s="5">
        <f t="shared" si="28"/>
        <v>100</v>
      </c>
      <c r="L587" s="5">
        <v>0</v>
      </c>
      <c r="M587" s="5">
        <f t="shared" si="29"/>
        <v>74.746015000650317</v>
      </c>
      <c r="N587" s="5">
        <v>0</v>
      </c>
      <c r="O587" s="5">
        <f t="shared" si="30"/>
        <v>92.411118138224197</v>
      </c>
      <c r="P587" s="5">
        <v>0</v>
      </c>
      <c r="Q587" s="5">
        <f t="shared" si="31"/>
        <v>75.589676390154963</v>
      </c>
      <c r="R587" s="5">
        <v>0</v>
      </c>
      <c r="S587" s="5">
        <f t="shared" si="32"/>
        <v>100</v>
      </c>
      <c r="T587" s="5">
        <v>0</v>
      </c>
      <c r="U587" s="5">
        <f t="shared" si="34"/>
        <v>59.874265409320756</v>
      </c>
      <c r="V587" s="5">
        <v>0</v>
      </c>
      <c r="W587" s="5">
        <f t="shared" si="33"/>
        <v>100</v>
      </c>
      <c r="X587" s="5">
        <v>0</v>
      </c>
      <c r="Y587" s="5">
        <f t="shared" si="35"/>
        <v>91.741250631857511</v>
      </c>
      <c r="Z587" s="5"/>
    </row>
    <row r="588" spans="2:48" ht="12" customHeight="1" x14ac:dyDescent="0.2">
      <c r="B588" t="s">
        <v>188</v>
      </c>
      <c r="D588" t="s">
        <v>1066</v>
      </c>
      <c r="H588">
        <v>3</v>
      </c>
      <c r="I588">
        <v>41</v>
      </c>
      <c r="J588" s="5">
        <v>0</v>
      </c>
      <c r="K588" s="5">
        <f t="shared" si="28"/>
        <v>0</v>
      </c>
      <c r="L588" s="5">
        <v>0</v>
      </c>
      <c r="M588" s="5">
        <f t="shared" si="29"/>
        <v>23.352168446608957</v>
      </c>
      <c r="N588" s="5">
        <v>0</v>
      </c>
      <c r="O588" s="5">
        <f t="shared" si="30"/>
        <v>7.3182935322984797</v>
      </c>
      <c r="P588" s="5">
        <v>0</v>
      </c>
      <c r="Q588" s="5">
        <f t="shared" si="31"/>
        <v>21.154284412032816</v>
      </c>
      <c r="R588" s="5">
        <v>0</v>
      </c>
      <c r="S588" s="5">
        <f t="shared" si="32"/>
        <v>0</v>
      </c>
      <c r="T588" s="5">
        <v>0</v>
      </c>
      <c r="U588" s="5">
        <f t="shared" si="34"/>
        <v>40.125734590679244</v>
      </c>
      <c r="V588" s="5">
        <v>0</v>
      </c>
      <c r="W588" s="5">
        <f t="shared" si="33"/>
        <v>0</v>
      </c>
      <c r="X588" s="5">
        <v>0</v>
      </c>
      <c r="Y588" s="5">
        <f t="shared" si="35"/>
        <v>8.2587493681424871</v>
      </c>
      <c r="Z588" s="5"/>
    </row>
    <row r="589" spans="2:48" ht="12" customHeight="1" x14ac:dyDescent="0.2">
      <c r="B589" t="s">
        <v>188</v>
      </c>
      <c r="D589" t="s">
        <v>1067</v>
      </c>
      <c r="H589">
        <v>3</v>
      </c>
      <c r="I589">
        <v>42</v>
      </c>
      <c r="J589" s="5">
        <v>0</v>
      </c>
      <c r="K589" s="5">
        <f t="shared" si="28"/>
        <v>0</v>
      </c>
      <c r="L589" s="5">
        <v>0</v>
      </c>
      <c r="M589" s="5">
        <f t="shared" si="29"/>
        <v>1.9018165527407256</v>
      </c>
      <c r="N589" s="5">
        <v>0</v>
      </c>
      <c r="O589" s="5">
        <f t="shared" si="30"/>
        <v>0.2705883294773162</v>
      </c>
      <c r="P589" s="5">
        <v>0</v>
      </c>
      <c r="Q589" s="5">
        <f t="shared" si="31"/>
        <v>3.2560391978122154</v>
      </c>
      <c r="R589" s="5">
        <v>0</v>
      </c>
      <c r="S589" s="5">
        <f>S586</f>
        <v>0</v>
      </c>
      <c r="T589" s="5">
        <v>0</v>
      </c>
      <c r="U589" s="5">
        <f t="shared" si="34"/>
        <v>0</v>
      </c>
      <c r="V589" s="5">
        <v>0</v>
      </c>
      <c r="W589" s="5">
        <f t="shared" si="33"/>
        <v>0</v>
      </c>
      <c r="X589" s="5">
        <v>0</v>
      </c>
      <c r="Y589" s="5">
        <f t="shared" si="35"/>
        <v>0</v>
      </c>
      <c r="Z589" s="5"/>
    </row>
    <row r="590" spans="2:48" ht="12" customHeight="1" x14ac:dyDescent="0.2">
      <c r="B590" t="s">
        <v>188</v>
      </c>
      <c r="D590" t="s">
        <v>1050</v>
      </c>
      <c r="H590">
        <v>3</v>
      </c>
      <c r="I590">
        <v>43</v>
      </c>
      <c r="J590" s="5">
        <v>0</v>
      </c>
      <c r="K590" s="5">
        <f t="shared" si="28"/>
        <v>100</v>
      </c>
      <c r="L590" s="5">
        <v>0</v>
      </c>
      <c r="M590" s="5">
        <f t="shared" si="29"/>
        <v>74.746015000650317</v>
      </c>
      <c r="N590" s="5">
        <v>0</v>
      </c>
      <c r="O590" s="5">
        <f t="shared" si="30"/>
        <v>92.411118138224197</v>
      </c>
      <c r="P590" s="5">
        <v>0</v>
      </c>
      <c r="Q590" s="5">
        <f t="shared" si="31"/>
        <v>75.589676390154963</v>
      </c>
      <c r="R590" s="5">
        <v>0</v>
      </c>
      <c r="S590" s="5">
        <f t="shared" ref="S590:S625" si="36">S587</f>
        <v>100</v>
      </c>
      <c r="T590" s="5">
        <v>0</v>
      </c>
      <c r="U590" s="5">
        <f t="shared" si="34"/>
        <v>59.874265409320756</v>
      </c>
      <c r="V590" s="5">
        <v>0</v>
      </c>
      <c r="W590" s="5">
        <v>100</v>
      </c>
      <c r="X590" s="5">
        <v>0</v>
      </c>
      <c r="Y590" s="5">
        <f t="shared" si="35"/>
        <v>91.741250631857511</v>
      </c>
      <c r="Z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</row>
    <row r="591" spans="2:48" ht="12" customHeight="1" x14ac:dyDescent="0.2">
      <c r="B591" t="s">
        <v>188</v>
      </c>
      <c r="D591" t="s">
        <v>1051</v>
      </c>
      <c r="H591">
        <v>3</v>
      </c>
      <c r="I591">
        <v>44</v>
      </c>
      <c r="J591" s="5">
        <v>0</v>
      </c>
      <c r="K591" s="5">
        <f t="shared" si="28"/>
        <v>0</v>
      </c>
      <c r="L591" s="5">
        <v>0</v>
      </c>
      <c r="M591" s="5">
        <f t="shared" si="29"/>
        <v>23.352168446608957</v>
      </c>
      <c r="N591" s="5">
        <v>0</v>
      </c>
      <c r="O591" s="5">
        <f t="shared" si="30"/>
        <v>7.3182935322984797</v>
      </c>
      <c r="P591" s="5">
        <v>0</v>
      </c>
      <c r="Q591" s="5">
        <f t="shared" si="31"/>
        <v>21.154284412032816</v>
      </c>
      <c r="R591" s="5">
        <v>0</v>
      </c>
      <c r="S591" s="5">
        <f t="shared" si="36"/>
        <v>0</v>
      </c>
      <c r="T591" s="5">
        <v>0</v>
      </c>
      <c r="U591" s="5">
        <f t="shared" si="34"/>
        <v>40.125734590679244</v>
      </c>
      <c r="V591" s="5">
        <v>0</v>
      </c>
      <c r="W591" s="5">
        <v>0</v>
      </c>
      <c r="X591" s="5">
        <v>0</v>
      </c>
      <c r="Y591" s="5">
        <f t="shared" si="35"/>
        <v>8.2587493681424871</v>
      </c>
      <c r="Z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</row>
    <row r="592" spans="2:48" ht="12" customHeight="1" x14ac:dyDescent="0.2">
      <c r="B592" t="s">
        <v>188</v>
      </c>
      <c r="D592" t="s">
        <v>1052</v>
      </c>
      <c r="H592">
        <v>3</v>
      </c>
      <c r="I592">
        <v>45</v>
      </c>
      <c r="J592" s="5">
        <v>0</v>
      </c>
      <c r="K592" s="5">
        <f t="shared" si="28"/>
        <v>0</v>
      </c>
      <c r="L592" s="5">
        <v>0</v>
      </c>
      <c r="M592" s="5">
        <f t="shared" si="29"/>
        <v>1.9018165527407256</v>
      </c>
      <c r="N592" s="5">
        <v>0</v>
      </c>
      <c r="O592" s="5">
        <f t="shared" si="30"/>
        <v>0.2705883294773162</v>
      </c>
      <c r="P592" s="5">
        <v>0</v>
      </c>
      <c r="Q592" s="5">
        <f t="shared" si="31"/>
        <v>3.2560391978122154</v>
      </c>
      <c r="R592" s="5">
        <v>0</v>
      </c>
      <c r="S592" s="5">
        <f t="shared" si="36"/>
        <v>0</v>
      </c>
      <c r="T592" s="5">
        <v>0</v>
      </c>
      <c r="U592" s="5">
        <f t="shared" si="34"/>
        <v>0</v>
      </c>
      <c r="V592" s="5">
        <v>0</v>
      </c>
      <c r="W592" s="5">
        <v>0</v>
      </c>
      <c r="X592" s="5">
        <v>0</v>
      </c>
      <c r="Y592" s="5">
        <f t="shared" si="35"/>
        <v>0</v>
      </c>
      <c r="Z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</row>
    <row r="593" spans="2:48" ht="12" customHeight="1" x14ac:dyDescent="0.2">
      <c r="B593" t="s">
        <v>188</v>
      </c>
      <c r="D593" t="s">
        <v>1053</v>
      </c>
      <c r="H593">
        <v>3</v>
      </c>
      <c r="I593">
        <v>46</v>
      </c>
      <c r="J593" s="5">
        <v>0</v>
      </c>
      <c r="K593" s="5">
        <f t="shared" si="28"/>
        <v>100</v>
      </c>
      <c r="L593" s="5">
        <v>0</v>
      </c>
      <c r="M593" s="5">
        <f t="shared" si="29"/>
        <v>74.746015000650317</v>
      </c>
      <c r="N593" s="5">
        <v>0</v>
      </c>
      <c r="O593" s="5">
        <f t="shared" si="30"/>
        <v>92.411118138224197</v>
      </c>
      <c r="P593" s="5">
        <v>0</v>
      </c>
      <c r="Q593" s="5">
        <f t="shared" si="31"/>
        <v>75.589676390154963</v>
      </c>
      <c r="R593" s="5">
        <v>0</v>
      </c>
      <c r="S593" s="5">
        <f t="shared" si="36"/>
        <v>100</v>
      </c>
      <c r="T593" s="5">
        <v>0</v>
      </c>
      <c r="U593" s="5">
        <f t="shared" si="34"/>
        <v>59.874265409320756</v>
      </c>
      <c r="V593" s="5">
        <v>0</v>
      </c>
      <c r="W593" s="5">
        <v>100</v>
      </c>
      <c r="X593" s="5">
        <v>0</v>
      </c>
      <c r="Y593" s="5">
        <f t="shared" si="35"/>
        <v>91.741250631857511</v>
      </c>
      <c r="Z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</row>
    <row r="594" spans="2:48" ht="12" customHeight="1" x14ac:dyDescent="0.2">
      <c r="B594" t="s">
        <v>188</v>
      </c>
      <c r="D594" t="s">
        <v>1054</v>
      </c>
      <c r="H594">
        <v>3</v>
      </c>
      <c r="I594">
        <v>47</v>
      </c>
      <c r="J594" s="5">
        <v>0</v>
      </c>
      <c r="K594" s="5">
        <f t="shared" si="28"/>
        <v>0</v>
      </c>
      <c r="L594" s="5">
        <v>0</v>
      </c>
      <c r="M594" s="5">
        <f t="shared" si="29"/>
        <v>23.352168446608957</v>
      </c>
      <c r="N594" s="5">
        <v>0</v>
      </c>
      <c r="O594" s="5">
        <f t="shared" si="30"/>
        <v>7.3182935322984797</v>
      </c>
      <c r="P594" s="5">
        <v>0</v>
      </c>
      <c r="Q594" s="5">
        <f t="shared" si="31"/>
        <v>21.154284412032816</v>
      </c>
      <c r="R594" s="5">
        <v>0</v>
      </c>
      <c r="S594" s="5">
        <f t="shared" si="36"/>
        <v>0</v>
      </c>
      <c r="T594" s="5">
        <v>0</v>
      </c>
      <c r="U594" s="5">
        <f t="shared" si="34"/>
        <v>40.125734590679244</v>
      </c>
      <c r="V594" s="5">
        <v>0</v>
      </c>
      <c r="W594" s="5">
        <v>0</v>
      </c>
      <c r="X594" s="5">
        <v>6.8141841455663457</v>
      </c>
      <c r="Y594" s="5">
        <f t="shared" si="35"/>
        <v>8.2587493681424871</v>
      </c>
      <c r="Z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</row>
    <row r="595" spans="2:48" ht="12" customHeight="1" x14ac:dyDescent="0.2">
      <c r="B595" t="s">
        <v>188</v>
      </c>
      <c r="D595" t="s">
        <v>1055</v>
      </c>
      <c r="H595">
        <v>3</v>
      </c>
      <c r="I595">
        <v>48</v>
      </c>
      <c r="J595" s="5">
        <v>0</v>
      </c>
      <c r="K595" s="5">
        <f t="shared" si="28"/>
        <v>0</v>
      </c>
      <c r="L595" s="5">
        <v>0</v>
      </c>
      <c r="M595" s="5">
        <f t="shared" si="29"/>
        <v>1.9018165527407256</v>
      </c>
      <c r="N595" s="5">
        <v>0</v>
      </c>
      <c r="O595" s="5">
        <f t="shared" si="30"/>
        <v>0.2705883294773162</v>
      </c>
      <c r="P595" s="5">
        <v>0</v>
      </c>
      <c r="Q595" s="5">
        <f t="shared" si="31"/>
        <v>3.2560391978122154</v>
      </c>
      <c r="R595" s="5">
        <v>0</v>
      </c>
      <c r="S595" s="5">
        <f t="shared" si="36"/>
        <v>0</v>
      </c>
      <c r="T595" s="5">
        <v>0</v>
      </c>
      <c r="U595" s="5">
        <f t="shared" si="34"/>
        <v>0</v>
      </c>
      <c r="V595" s="5">
        <v>0</v>
      </c>
      <c r="W595" s="5">
        <v>0</v>
      </c>
      <c r="X595" s="5">
        <v>0</v>
      </c>
      <c r="Y595" s="5">
        <f t="shared" si="35"/>
        <v>0</v>
      </c>
      <c r="Z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</row>
    <row r="596" spans="2:48" ht="12" customHeight="1" x14ac:dyDescent="0.2">
      <c r="B596" t="s">
        <v>188</v>
      </c>
      <c r="D596" t="s">
        <v>1056</v>
      </c>
      <c r="H596">
        <v>3</v>
      </c>
      <c r="I596">
        <v>49</v>
      </c>
      <c r="J596" s="5">
        <v>0</v>
      </c>
      <c r="K596" s="5">
        <f t="shared" si="28"/>
        <v>100</v>
      </c>
      <c r="L596" s="5">
        <v>0</v>
      </c>
      <c r="M596" s="5">
        <f t="shared" si="29"/>
        <v>74.746015000650317</v>
      </c>
      <c r="N596" s="5">
        <v>0</v>
      </c>
      <c r="O596" s="5">
        <f t="shared" si="30"/>
        <v>92.411118138224197</v>
      </c>
      <c r="P596" s="5">
        <v>0</v>
      </c>
      <c r="Q596" s="5">
        <f t="shared" si="31"/>
        <v>75.589676390154963</v>
      </c>
      <c r="R596" s="5">
        <v>0</v>
      </c>
      <c r="S596" s="5">
        <f t="shared" si="36"/>
        <v>100</v>
      </c>
      <c r="T596" s="5">
        <v>0</v>
      </c>
      <c r="U596" s="5">
        <f t="shared" si="34"/>
        <v>59.874265409320756</v>
      </c>
      <c r="V596" s="5">
        <v>0</v>
      </c>
      <c r="W596" s="5">
        <v>100</v>
      </c>
      <c r="X596" s="5">
        <v>0</v>
      </c>
      <c r="Y596" s="5">
        <f t="shared" si="35"/>
        <v>91.741250631857511</v>
      </c>
      <c r="Z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</row>
    <row r="597" spans="2:48" ht="12" customHeight="1" x14ac:dyDescent="0.2">
      <c r="B597" t="s">
        <v>188</v>
      </c>
      <c r="D597" t="s">
        <v>1057</v>
      </c>
      <c r="H597">
        <v>3</v>
      </c>
      <c r="I597">
        <v>50</v>
      </c>
      <c r="J597" s="5">
        <v>0</v>
      </c>
      <c r="K597" s="5">
        <f t="shared" si="28"/>
        <v>0</v>
      </c>
      <c r="L597" s="5">
        <v>0</v>
      </c>
      <c r="M597" s="5">
        <f t="shared" si="29"/>
        <v>23.352168446608957</v>
      </c>
      <c r="N597" s="5">
        <v>0</v>
      </c>
      <c r="O597" s="5">
        <f t="shared" si="30"/>
        <v>7.3182935322984797</v>
      </c>
      <c r="P597" s="5">
        <v>0</v>
      </c>
      <c r="Q597" s="5">
        <f t="shared" si="31"/>
        <v>21.154284412032816</v>
      </c>
      <c r="R597" s="5">
        <v>0</v>
      </c>
      <c r="S597" s="5">
        <f t="shared" si="36"/>
        <v>0</v>
      </c>
      <c r="T597" s="5">
        <v>0</v>
      </c>
      <c r="U597" s="5">
        <f t="shared" si="34"/>
        <v>40.125734590679244</v>
      </c>
      <c r="V597" s="5">
        <v>0</v>
      </c>
      <c r="W597" s="5">
        <v>0</v>
      </c>
      <c r="X597" s="5">
        <v>0</v>
      </c>
      <c r="Y597" s="5">
        <f t="shared" si="35"/>
        <v>8.2587493681424871</v>
      </c>
      <c r="Z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</row>
    <row r="598" spans="2:48" ht="12" customHeight="1" x14ac:dyDescent="0.2">
      <c r="B598" t="s">
        <v>188</v>
      </c>
      <c r="D598" t="s">
        <v>1058</v>
      </c>
      <c r="H598">
        <v>3</v>
      </c>
      <c r="I598">
        <v>51</v>
      </c>
      <c r="J598" s="5">
        <v>0</v>
      </c>
      <c r="K598" s="5">
        <f t="shared" si="28"/>
        <v>0</v>
      </c>
      <c r="L598" s="5">
        <v>0</v>
      </c>
      <c r="M598" s="5">
        <f t="shared" si="29"/>
        <v>1.9018165527407256</v>
      </c>
      <c r="N598" s="5">
        <v>0</v>
      </c>
      <c r="O598" s="5">
        <f t="shared" si="30"/>
        <v>0.2705883294773162</v>
      </c>
      <c r="P598" s="5">
        <v>0</v>
      </c>
      <c r="Q598" s="5">
        <f t="shared" si="31"/>
        <v>3.2560391978122154</v>
      </c>
      <c r="R598" s="5">
        <v>0</v>
      </c>
      <c r="S598" s="5">
        <f t="shared" si="36"/>
        <v>0</v>
      </c>
      <c r="T598" s="5">
        <v>0</v>
      </c>
      <c r="U598" s="5">
        <f t="shared" si="34"/>
        <v>0</v>
      </c>
      <c r="V598" s="5">
        <v>0</v>
      </c>
      <c r="W598" s="5">
        <v>0</v>
      </c>
      <c r="X598" s="5">
        <v>0</v>
      </c>
      <c r="Y598" s="5">
        <f t="shared" si="35"/>
        <v>0</v>
      </c>
      <c r="Z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</row>
    <row r="599" spans="2:48" ht="12" customHeight="1" x14ac:dyDescent="0.2">
      <c r="B599" t="s">
        <v>188</v>
      </c>
      <c r="D599" t="s">
        <v>1068</v>
      </c>
      <c r="H599">
        <v>3</v>
      </c>
      <c r="I599">
        <v>52</v>
      </c>
      <c r="J599" s="5">
        <v>100</v>
      </c>
      <c r="K599" s="5">
        <f t="shared" si="28"/>
        <v>100</v>
      </c>
      <c r="L599" s="5">
        <v>65.75273197179537</v>
      </c>
      <c r="M599" s="5">
        <f t="shared" si="29"/>
        <v>74.746015000650317</v>
      </c>
      <c r="N599" s="5">
        <v>78.598246318022717</v>
      </c>
      <c r="O599" s="5">
        <f t="shared" si="30"/>
        <v>92.411118138224197</v>
      </c>
      <c r="P599" s="5">
        <v>73.016098552124916</v>
      </c>
      <c r="Q599" s="5">
        <f t="shared" si="31"/>
        <v>75.589676390154963</v>
      </c>
      <c r="R599" s="5">
        <v>100</v>
      </c>
      <c r="S599" s="5">
        <f t="shared" si="36"/>
        <v>100</v>
      </c>
      <c r="T599" s="5">
        <v>57.947246139128062</v>
      </c>
      <c r="U599" s="5">
        <f t="shared" si="34"/>
        <v>59.874265409320756</v>
      </c>
      <c r="V599" s="5">
        <v>100</v>
      </c>
      <c r="W599" s="5">
        <f t="shared" ref="W599:W625" si="37">W596</f>
        <v>100</v>
      </c>
      <c r="X599" s="5">
        <v>90.826718696879666</v>
      </c>
      <c r="Y599" s="5">
        <f t="shared" si="35"/>
        <v>91.741250631857511</v>
      </c>
      <c r="Z599" s="5"/>
    </row>
    <row r="600" spans="2:48" ht="12" customHeight="1" x14ac:dyDescent="0.2">
      <c r="B600" t="s">
        <v>188</v>
      </c>
      <c r="D600" t="s">
        <v>1069</v>
      </c>
      <c r="H600">
        <v>3</v>
      </c>
      <c r="I600">
        <v>53</v>
      </c>
      <c r="J600" s="5">
        <v>0</v>
      </c>
      <c r="K600" s="5">
        <f t="shared" si="28"/>
        <v>0</v>
      </c>
      <c r="L600" s="5">
        <v>22.697137399219038</v>
      </c>
      <c r="M600" s="5">
        <f t="shared" si="29"/>
        <v>23.352168446608957</v>
      </c>
      <c r="N600" s="5">
        <v>7.2638349774929587</v>
      </c>
      <c r="O600" s="5">
        <f t="shared" si="30"/>
        <v>7.3182935322984797</v>
      </c>
      <c r="P600" s="5">
        <v>21.102885804004035</v>
      </c>
      <c r="Q600" s="5">
        <f t="shared" si="31"/>
        <v>21.154284412032816</v>
      </c>
      <c r="R600" s="5">
        <v>0</v>
      </c>
      <c r="S600" s="5">
        <f t="shared" si="36"/>
        <v>0</v>
      </c>
      <c r="T600" s="5">
        <v>40.125734590679244</v>
      </c>
      <c r="U600" s="5">
        <f t="shared" si="34"/>
        <v>40.125734590679244</v>
      </c>
      <c r="V600" s="5">
        <v>0</v>
      </c>
      <c r="W600" s="5">
        <f t="shared" si="37"/>
        <v>0</v>
      </c>
      <c r="X600" s="5">
        <v>1.3968338432885461</v>
      </c>
      <c r="Y600" s="5">
        <f t="shared" si="35"/>
        <v>8.2587493681424871</v>
      </c>
      <c r="Z600" s="5"/>
    </row>
    <row r="601" spans="2:48" ht="12" customHeight="1" x14ac:dyDescent="0.2">
      <c r="B601" t="s">
        <v>188</v>
      </c>
      <c r="D601" t="s">
        <v>1070</v>
      </c>
      <c r="H601">
        <v>3</v>
      </c>
      <c r="I601">
        <v>54</v>
      </c>
      <c r="J601" s="5">
        <v>0</v>
      </c>
      <c r="K601" s="5">
        <f t="shared" si="28"/>
        <v>0</v>
      </c>
      <c r="L601" s="5">
        <v>1.8484703767171391</v>
      </c>
      <c r="M601" s="5">
        <f t="shared" si="29"/>
        <v>1.9018165527407256</v>
      </c>
      <c r="N601" s="5">
        <v>0.26857476589100471</v>
      </c>
      <c r="O601" s="5">
        <f t="shared" si="30"/>
        <v>0.2705883294773162</v>
      </c>
      <c r="P601" s="5">
        <v>3.2481279927251028</v>
      </c>
      <c r="Q601" s="5">
        <f t="shared" si="31"/>
        <v>3.2560391978122154</v>
      </c>
      <c r="R601" s="5">
        <v>0</v>
      </c>
      <c r="S601" s="5">
        <f t="shared" si="36"/>
        <v>0</v>
      </c>
      <c r="T601" s="5">
        <v>0</v>
      </c>
      <c r="U601" s="5">
        <f t="shared" si="34"/>
        <v>0</v>
      </c>
      <c r="V601" s="5">
        <v>0</v>
      </c>
      <c r="W601" s="5">
        <f t="shared" si="37"/>
        <v>0</v>
      </c>
      <c r="X601" s="5">
        <v>0</v>
      </c>
      <c r="Y601" s="5">
        <f t="shared" si="35"/>
        <v>0</v>
      </c>
      <c r="Z601" s="5"/>
    </row>
    <row r="602" spans="2:48" ht="12" customHeight="1" x14ac:dyDescent="0.2">
      <c r="B602" t="s">
        <v>188</v>
      </c>
      <c r="D602" t="s">
        <v>1071</v>
      </c>
      <c r="H602">
        <v>3</v>
      </c>
      <c r="I602">
        <v>55</v>
      </c>
      <c r="J602" s="5">
        <v>0</v>
      </c>
      <c r="K602" s="5">
        <f t="shared" si="28"/>
        <v>100</v>
      </c>
      <c r="L602" s="5">
        <v>0</v>
      </c>
      <c r="M602" s="5">
        <f t="shared" si="29"/>
        <v>74.746015000650317</v>
      </c>
      <c r="N602" s="5">
        <v>0.16726327875756361</v>
      </c>
      <c r="O602" s="5">
        <f t="shared" si="30"/>
        <v>92.411118138224197</v>
      </c>
      <c r="P602" s="5">
        <v>0</v>
      </c>
      <c r="Q602" s="5">
        <f t="shared" si="31"/>
        <v>75.589676390154963</v>
      </c>
      <c r="R602" s="5">
        <v>0</v>
      </c>
      <c r="S602" s="5">
        <f t="shared" si="36"/>
        <v>100</v>
      </c>
      <c r="T602" s="5">
        <v>0</v>
      </c>
      <c r="U602" s="5">
        <f t="shared" si="34"/>
        <v>59.874265409320756</v>
      </c>
      <c r="V602" s="5">
        <v>0</v>
      </c>
      <c r="W602" s="5">
        <f t="shared" si="37"/>
        <v>100</v>
      </c>
      <c r="X602" s="5">
        <v>0</v>
      </c>
      <c r="Y602" s="5">
        <f t="shared" si="35"/>
        <v>91.741250631857511</v>
      </c>
      <c r="Z602" s="5"/>
    </row>
    <row r="603" spans="2:48" ht="12" customHeight="1" x14ac:dyDescent="0.2">
      <c r="B603" t="s">
        <v>188</v>
      </c>
      <c r="D603" t="s">
        <v>1072</v>
      </c>
      <c r="H603">
        <v>3</v>
      </c>
      <c r="I603">
        <v>56</v>
      </c>
      <c r="J603" s="5">
        <v>0</v>
      </c>
      <c r="K603" s="5">
        <f t="shared" si="28"/>
        <v>0</v>
      </c>
      <c r="L603" s="5">
        <v>0</v>
      </c>
      <c r="M603" s="5">
        <f t="shared" si="29"/>
        <v>23.352168446608957</v>
      </c>
      <c r="N603" s="5">
        <v>0</v>
      </c>
      <c r="O603" s="5">
        <f t="shared" si="30"/>
        <v>7.3182935322984797</v>
      </c>
      <c r="P603" s="5">
        <v>0</v>
      </c>
      <c r="Q603" s="5">
        <f t="shared" si="31"/>
        <v>21.154284412032816</v>
      </c>
      <c r="R603" s="5">
        <v>0</v>
      </c>
      <c r="S603" s="5">
        <f t="shared" si="36"/>
        <v>0</v>
      </c>
      <c r="T603" s="5">
        <v>0</v>
      </c>
      <c r="U603" s="5">
        <f t="shared" si="34"/>
        <v>40.125734590679244</v>
      </c>
      <c r="V603" s="5">
        <v>0</v>
      </c>
      <c r="W603" s="5">
        <f t="shared" si="37"/>
        <v>0</v>
      </c>
      <c r="X603" s="5">
        <v>0</v>
      </c>
      <c r="Y603" s="5">
        <f t="shared" si="35"/>
        <v>8.2587493681424871</v>
      </c>
      <c r="Z603" s="5"/>
    </row>
    <row r="604" spans="2:48" ht="12" customHeight="1" x14ac:dyDescent="0.2">
      <c r="B604" t="s">
        <v>188</v>
      </c>
      <c r="D604" t="s">
        <v>1073</v>
      </c>
      <c r="H604">
        <v>3</v>
      </c>
      <c r="I604">
        <v>57</v>
      </c>
      <c r="J604" s="5">
        <v>0</v>
      </c>
      <c r="K604" s="5">
        <f t="shared" si="28"/>
        <v>0</v>
      </c>
      <c r="L604" s="5">
        <v>0</v>
      </c>
      <c r="M604" s="5">
        <f t="shared" si="29"/>
        <v>1.9018165527407256</v>
      </c>
      <c r="N604" s="5">
        <v>0</v>
      </c>
      <c r="O604" s="5">
        <f t="shared" si="30"/>
        <v>0.2705883294773162</v>
      </c>
      <c r="P604" s="5">
        <v>0</v>
      </c>
      <c r="Q604" s="5">
        <f t="shared" si="31"/>
        <v>3.2560391978122154</v>
      </c>
      <c r="R604" s="5">
        <v>0</v>
      </c>
      <c r="S604" s="5">
        <f t="shared" si="36"/>
        <v>0</v>
      </c>
      <c r="T604" s="5">
        <v>0</v>
      </c>
      <c r="U604" s="5">
        <f t="shared" si="34"/>
        <v>0</v>
      </c>
      <c r="V604" s="5">
        <v>0</v>
      </c>
      <c r="W604" s="5">
        <f t="shared" si="37"/>
        <v>0</v>
      </c>
      <c r="X604" s="5">
        <v>0</v>
      </c>
      <c r="Y604" s="5">
        <f t="shared" si="35"/>
        <v>0</v>
      </c>
      <c r="Z604" s="5"/>
    </row>
    <row r="605" spans="2:48" ht="12" customHeight="1" x14ac:dyDescent="0.2">
      <c r="B605" t="s">
        <v>188</v>
      </c>
      <c r="D605" t="s">
        <v>1074</v>
      </c>
      <c r="H605">
        <v>3</v>
      </c>
      <c r="I605">
        <v>58</v>
      </c>
      <c r="J605" s="5">
        <v>0</v>
      </c>
      <c r="K605" s="5">
        <f t="shared" si="28"/>
        <v>100</v>
      </c>
      <c r="L605" s="5">
        <v>0</v>
      </c>
      <c r="M605" s="5">
        <f t="shared" si="29"/>
        <v>74.746015000650317</v>
      </c>
      <c r="N605" s="5">
        <v>0</v>
      </c>
      <c r="O605" s="5">
        <f t="shared" si="30"/>
        <v>92.411118138224197</v>
      </c>
      <c r="P605" s="5">
        <v>0</v>
      </c>
      <c r="Q605" s="5">
        <f t="shared" si="31"/>
        <v>75.589676390154963</v>
      </c>
      <c r="R605" s="5">
        <v>0</v>
      </c>
      <c r="S605" s="5">
        <f t="shared" si="36"/>
        <v>100</v>
      </c>
      <c r="T605" s="5">
        <v>0</v>
      </c>
      <c r="U605" s="5">
        <f t="shared" si="34"/>
        <v>59.874265409320756</v>
      </c>
      <c r="V605" s="5">
        <v>0</v>
      </c>
      <c r="W605" s="5">
        <f t="shared" si="37"/>
        <v>100</v>
      </c>
      <c r="X605" s="5">
        <v>0</v>
      </c>
      <c r="Y605" s="5">
        <f t="shared" si="35"/>
        <v>91.741250631857511</v>
      </c>
      <c r="Z605" s="5"/>
    </row>
    <row r="606" spans="2:48" ht="12" customHeight="1" x14ac:dyDescent="0.2">
      <c r="B606" t="s">
        <v>188</v>
      </c>
      <c r="D606" t="s">
        <v>1075</v>
      </c>
      <c r="H606">
        <v>3</v>
      </c>
      <c r="I606">
        <v>59</v>
      </c>
      <c r="J606" s="5">
        <v>0</v>
      </c>
      <c r="K606" s="5">
        <f t="shared" si="28"/>
        <v>0</v>
      </c>
      <c r="L606" s="5">
        <v>0</v>
      </c>
      <c r="M606" s="5">
        <f t="shared" si="29"/>
        <v>23.352168446608957</v>
      </c>
      <c r="N606" s="5">
        <v>0</v>
      </c>
      <c r="O606" s="5">
        <f t="shared" si="30"/>
        <v>7.3182935322984797</v>
      </c>
      <c r="P606" s="5">
        <v>0</v>
      </c>
      <c r="Q606" s="5">
        <f t="shared" si="31"/>
        <v>21.154284412032816</v>
      </c>
      <c r="R606" s="5">
        <v>0</v>
      </c>
      <c r="S606" s="5">
        <f t="shared" si="36"/>
        <v>0</v>
      </c>
      <c r="T606" s="5">
        <v>0</v>
      </c>
      <c r="U606" s="5">
        <f t="shared" si="34"/>
        <v>40.125734590679244</v>
      </c>
      <c r="V606" s="5">
        <v>0</v>
      </c>
      <c r="W606" s="5">
        <f t="shared" si="37"/>
        <v>0</v>
      </c>
      <c r="X606" s="5">
        <v>0</v>
      </c>
      <c r="Y606" s="5">
        <f t="shared" si="35"/>
        <v>8.2587493681424871</v>
      </c>
      <c r="Z606" s="5"/>
    </row>
    <row r="607" spans="2:48" ht="12" customHeight="1" x14ac:dyDescent="0.2">
      <c r="B607" t="s">
        <v>188</v>
      </c>
      <c r="D607" t="s">
        <v>1076</v>
      </c>
      <c r="H607">
        <v>3</v>
      </c>
      <c r="I607">
        <v>60</v>
      </c>
      <c r="J607" s="5">
        <v>0</v>
      </c>
      <c r="K607" s="5">
        <f t="shared" si="28"/>
        <v>0</v>
      </c>
      <c r="L607" s="5">
        <v>0</v>
      </c>
      <c r="M607" s="5">
        <f t="shared" si="29"/>
        <v>1.9018165527407256</v>
      </c>
      <c r="N607" s="5">
        <v>0</v>
      </c>
      <c r="O607" s="5">
        <f t="shared" si="30"/>
        <v>0.2705883294773162</v>
      </c>
      <c r="P607" s="5">
        <v>0</v>
      </c>
      <c r="Q607" s="5">
        <f t="shared" si="31"/>
        <v>3.2560391978122154</v>
      </c>
      <c r="R607" s="5">
        <v>0</v>
      </c>
      <c r="S607" s="5">
        <f t="shared" si="36"/>
        <v>0</v>
      </c>
      <c r="T607" s="5">
        <v>0</v>
      </c>
      <c r="U607" s="5">
        <f t="shared" si="34"/>
        <v>0</v>
      </c>
      <c r="V607" s="5">
        <v>0</v>
      </c>
      <c r="W607" s="5">
        <f t="shared" si="37"/>
        <v>0</v>
      </c>
      <c r="X607" s="5">
        <v>0</v>
      </c>
      <c r="Y607" s="5">
        <f t="shared" si="35"/>
        <v>0</v>
      </c>
      <c r="Z607" s="5"/>
    </row>
    <row r="608" spans="2:48" ht="12" customHeight="1" x14ac:dyDescent="0.2">
      <c r="B608" t="s">
        <v>188</v>
      </c>
      <c r="D608" t="s">
        <v>1077</v>
      </c>
      <c r="H608">
        <v>3</v>
      </c>
      <c r="I608">
        <v>61</v>
      </c>
      <c r="J608" s="5">
        <v>0</v>
      </c>
      <c r="K608" s="5">
        <f t="shared" si="28"/>
        <v>100</v>
      </c>
      <c r="L608" s="5">
        <v>0</v>
      </c>
      <c r="M608" s="5">
        <f t="shared" si="29"/>
        <v>74.746015000650317</v>
      </c>
      <c r="N608" s="5">
        <v>0</v>
      </c>
      <c r="O608" s="5">
        <f t="shared" si="30"/>
        <v>92.411118138224197</v>
      </c>
      <c r="P608" s="5">
        <v>0</v>
      </c>
      <c r="Q608" s="5">
        <f t="shared" si="31"/>
        <v>75.589676390154963</v>
      </c>
      <c r="R608" s="5">
        <v>0</v>
      </c>
      <c r="S608" s="5">
        <f t="shared" si="36"/>
        <v>100</v>
      </c>
      <c r="T608" s="5">
        <v>0</v>
      </c>
      <c r="U608" s="5">
        <f t="shared" si="34"/>
        <v>59.874265409320756</v>
      </c>
      <c r="V608" s="5">
        <v>0</v>
      </c>
      <c r="W608" s="5">
        <f t="shared" si="37"/>
        <v>100</v>
      </c>
      <c r="X608" s="5">
        <v>0</v>
      </c>
      <c r="Y608" s="5">
        <f t="shared" si="35"/>
        <v>91.741250631857511</v>
      </c>
      <c r="Z608" s="5"/>
    </row>
    <row r="609" spans="2:26" ht="12" customHeight="1" x14ac:dyDescent="0.2">
      <c r="B609" t="s">
        <v>188</v>
      </c>
      <c r="D609" t="s">
        <v>1078</v>
      </c>
      <c r="H609">
        <v>3</v>
      </c>
      <c r="I609">
        <v>62</v>
      </c>
      <c r="J609" s="5">
        <v>0</v>
      </c>
      <c r="K609" s="5">
        <f t="shared" si="28"/>
        <v>0</v>
      </c>
      <c r="L609" s="5">
        <v>0</v>
      </c>
      <c r="M609" s="5">
        <f t="shared" si="29"/>
        <v>23.352168446608957</v>
      </c>
      <c r="N609" s="5">
        <v>0</v>
      </c>
      <c r="O609" s="5">
        <f t="shared" si="30"/>
        <v>7.3182935322984797</v>
      </c>
      <c r="P609" s="5">
        <v>0</v>
      </c>
      <c r="Q609" s="5">
        <f t="shared" si="31"/>
        <v>21.154284412032816</v>
      </c>
      <c r="R609" s="5">
        <v>0</v>
      </c>
      <c r="S609" s="5">
        <f t="shared" si="36"/>
        <v>0</v>
      </c>
      <c r="T609" s="5">
        <v>0</v>
      </c>
      <c r="U609" s="5">
        <f t="shared" si="34"/>
        <v>40.125734590679244</v>
      </c>
      <c r="V609" s="5">
        <v>0</v>
      </c>
      <c r="W609" s="5">
        <f t="shared" si="37"/>
        <v>0</v>
      </c>
      <c r="X609" s="5">
        <v>0</v>
      </c>
      <c r="Y609" s="5">
        <f t="shared" si="35"/>
        <v>8.2587493681424871</v>
      </c>
      <c r="Z609" s="5"/>
    </row>
    <row r="610" spans="2:26" ht="12" customHeight="1" x14ac:dyDescent="0.2">
      <c r="B610" t="s">
        <v>188</v>
      </c>
      <c r="D610" t="s">
        <v>1079</v>
      </c>
      <c r="H610">
        <v>3</v>
      </c>
      <c r="I610">
        <v>63</v>
      </c>
      <c r="J610" s="5">
        <v>0</v>
      </c>
      <c r="K610" s="5">
        <f t="shared" si="28"/>
        <v>0</v>
      </c>
      <c r="L610" s="5">
        <v>0</v>
      </c>
      <c r="M610" s="5">
        <f t="shared" si="29"/>
        <v>1.9018165527407256</v>
      </c>
      <c r="N610" s="5">
        <v>0</v>
      </c>
      <c r="O610" s="5">
        <f t="shared" si="30"/>
        <v>0.2705883294773162</v>
      </c>
      <c r="P610" s="5">
        <v>0</v>
      </c>
      <c r="Q610" s="5">
        <f t="shared" si="31"/>
        <v>3.2560391978122154</v>
      </c>
      <c r="R610" s="5">
        <v>0</v>
      </c>
      <c r="S610" s="5">
        <f t="shared" si="36"/>
        <v>0</v>
      </c>
      <c r="T610" s="5">
        <v>0</v>
      </c>
      <c r="U610" s="5">
        <f t="shared" si="34"/>
        <v>0</v>
      </c>
      <c r="V610" s="5">
        <v>0</v>
      </c>
      <c r="W610" s="5">
        <f t="shared" si="37"/>
        <v>0</v>
      </c>
      <c r="X610" s="5">
        <v>0</v>
      </c>
      <c r="Y610" s="5">
        <f t="shared" si="35"/>
        <v>0</v>
      </c>
      <c r="Z610" s="5"/>
    </row>
    <row r="611" spans="2:26" ht="12" customHeight="1" x14ac:dyDescent="0.2">
      <c r="B611" t="s">
        <v>188</v>
      </c>
      <c r="D611" t="s">
        <v>1080</v>
      </c>
      <c r="H611">
        <v>3</v>
      </c>
      <c r="I611">
        <v>64</v>
      </c>
      <c r="J611" s="5">
        <v>0</v>
      </c>
      <c r="K611" s="5">
        <f t="shared" si="28"/>
        <v>100</v>
      </c>
      <c r="L611" s="5">
        <v>0</v>
      </c>
      <c r="M611" s="5">
        <f t="shared" si="29"/>
        <v>74.746015000650317</v>
      </c>
      <c r="N611" s="5">
        <v>0</v>
      </c>
      <c r="O611" s="5">
        <f t="shared" si="30"/>
        <v>92.411118138224197</v>
      </c>
      <c r="P611" s="5">
        <v>0</v>
      </c>
      <c r="Q611" s="5">
        <f t="shared" si="31"/>
        <v>75.589676390154963</v>
      </c>
      <c r="R611" s="5">
        <v>0</v>
      </c>
      <c r="S611" s="5">
        <f t="shared" si="36"/>
        <v>100</v>
      </c>
      <c r="T611" s="5">
        <v>0</v>
      </c>
      <c r="U611" s="5">
        <f t="shared" si="34"/>
        <v>59.874265409320756</v>
      </c>
      <c r="V611" s="5">
        <v>0</v>
      </c>
      <c r="W611" s="5">
        <f t="shared" si="37"/>
        <v>100</v>
      </c>
      <c r="X611" s="5">
        <v>0</v>
      </c>
      <c r="Y611" s="5">
        <f t="shared" si="35"/>
        <v>91.741250631857511</v>
      </c>
      <c r="Z611" s="5"/>
    </row>
    <row r="612" spans="2:26" ht="12" customHeight="1" x14ac:dyDescent="0.2">
      <c r="B612" t="s">
        <v>188</v>
      </c>
      <c r="D612" t="s">
        <v>1081</v>
      </c>
      <c r="H612">
        <v>3</v>
      </c>
      <c r="I612">
        <v>65</v>
      </c>
      <c r="J612" s="5">
        <v>0</v>
      </c>
      <c r="K612" s="5">
        <f t="shared" si="28"/>
        <v>0</v>
      </c>
      <c r="L612" s="5">
        <v>0</v>
      </c>
      <c r="M612" s="5">
        <f t="shared" si="29"/>
        <v>23.352168446608957</v>
      </c>
      <c r="N612" s="5">
        <v>0</v>
      </c>
      <c r="O612" s="5">
        <f t="shared" si="30"/>
        <v>7.3182935322984797</v>
      </c>
      <c r="P612" s="5">
        <v>0</v>
      </c>
      <c r="Q612" s="5">
        <f t="shared" si="31"/>
        <v>21.154284412032816</v>
      </c>
      <c r="R612" s="5">
        <v>0</v>
      </c>
      <c r="S612" s="5">
        <f t="shared" si="36"/>
        <v>0</v>
      </c>
      <c r="T612" s="5">
        <v>0</v>
      </c>
      <c r="U612" s="5">
        <f t="shared" si="34"/>
        <v>40.125734590679244</v>
      </c>
      <c r="V612" s="5">
        <v>0</v>
      </c>
      <c r="W612" s="5">
        <f t="shared" si="37"/>
        <v>0</v>
      </c>
      <c r="X612" s="5">
        <v>0</v>
      </c>
      <c r="Y612" s="5">
        <f t="shared" si="35"/>
        <v>8.2587493681424871</v>
      </c>
      <c r="Z612" s="5"/>
    </row>
    <row r="613" spans="2:26" ht="12" customHeight="1" x14ac:dyDescent="0.2">
      <c r="B613" t="s">
        <v>188</v>
      </c>
      <c r="D613" t="s">
        <v>1082</v>
      </c>
      <c r="H613">
        <v>3</v>
      </c>
      <c r="I613">
        <v>66</v>
      </c>
      <c r="J613" s="5">
        <v>0</v>
      </c>
      <c r="K613" s="5">
        <f t="shared" si="28"/>
        <v>0</v>
      </c>
      <c r="L613" s="5">
        <v>0</v>
      </c>
      <c r="M613" s="5">
        <f t="shared" si="29"/>
        <v>1.9018165527407256</v>
      </c>
      <c r="N613" s="5">
        <v>0</v>
      </c>
      <c r="O613" s="5">
        <f t="shared" si="30"/>
        <v>0.2705883294773162</v>
      </c>
      <c r="P613" s="5">
        <v>0</v>
      </c>
      <c r="Q613" s="5">
        <f t="shared" si="31"/>
        <v>3.2560391978122154</v>
      </c>
      <c r="R613" s="5">
        <v>0</v>
      </c>
      <c r="S613" s="5">
        <f t="shared" si="36"/>
        <v>0</v>
      </c>
      <c r="T613" s="5">
        <v>0</v>
      </c>
      <c r="U613" s="5">
        <f t="shared" si="34"/>
        <v>0</v>
      </c>
      <c r="V613" s="5">
        <v>0</v>
      </c>
      <c r="W613" s="5">
        <f t="shared" si="37"/>
        <v>0</v>
      </c>
      <c r="X613" s="5">
        <v>0</v>
      </c>
      <c r="Y613" s="5">
        <f t="shared" si="35"/>
        <v>0</v>
      </c>
      <c r="Z613" s="5"/>
    </row>
    <row r="614" spans="2:26" ht="12" customHeight="1" x14ac:dyDescent="0.2">
      <c r="B614" t="s">
        <v>188</v>
      </c>
      <c r="D614" t="s">
        <v>1083</v>
      </c>
      <c r="H614">
        <v>3</v>
      </c>
      <c r="I614">
        <v>67</v>
      </c>
      <c r="J614" s="5">
        <v>0</v>
      </c>
      <c r="K614" s="5">
        <f t="shared" si="28"/>
        <v>100</v>
      </c>
      <c r="L614" s="5">
        <v>0</v>
      </c>
      <c r="M614" s="5">
        <f t="shared" si="29"/>
        <v>74.746015000650317</v>
      </c>
      <c r="N614" s="5">
        <v>0</v>
      </c>
      <c r="O614" s="5">
        <f t="shared" si="30"/>
        <v>92.411118138224197</v>
      </c>
      <c r="P614" s="5">
        <v>0</v>
      </c>
      <c r="Q614" s="5">
        <f t="shared" si="31"/>
        <v>75.589676390154963</v>
      </c>
      <c r="R614" s="5">
        <v>0</v>
      </c>
      <c r="S614" s="5">
        <f t="shared" si="36"/>
        <v>100</v>
      </c>
      <c r="T614" s="5">
        <v>0</v>
      </c>
      <c r="U614" s="5">
        <f t="shared" si="34"/>
        <v>59.874265409320756</v>
      </c>
      <c r="V614" s="5">
        <v>0</v>
      </c>
      <c r="W614" s="5">
        <f t="shared" si="37"/>
        <v>100</v>
      </c>
      <c r="X614" s="5">
        <v>0</v>
      </c>
      <c r="Y614" s="5">
        <f t="shared" si="35"/>
        <v>91.741250631857511</v>
      </c>
      <c r="Z614" s="5"/>
    </row>
    <row r="615" spans="2:26" ht="12" customHeight="1" x14ac:dyDescent="0.2">
      <c r="B615" t="s">
        <v>188</v>
      </c>
      <c r="D615" t="s">
        <v>1084</v>
      </c>
      <c r="H615">
        <v>3</v>
      </c>
      <c r="I615">
        <v>68</v>
      </c>
      <c r="J615" s="5">
        <v>0</v>
      </c>
      <c r="K615" s="5">
        <f t="shared" si="28"/>
        <v>0</v>
      </c>
      <c r="L615" s="5">
        <v>0</v>
      </c>
      <c r="M615" s="5">
        <f t="shared" si="29"/>
        <v>23.352168446608957</v>
      </c>
      <c r="N615" s="5">
        <v>0</v>
      </c>
      <c r="O615" s="5">
        <f t="shared" si="30"/>
        <v>7.3182935322984797</v>
      </c>
      <c r="P615" s="5">
        <v>0</v>
      </c>
      <c r="Q615" s="5">
        <f t="shared" si="31"/>
        <v>21.154284412032816</v>
      </c>
      <c r="R615" s="5">
        <v>0</v>
      </c>
      <c r="S615" s="5">
        <f t="shared" si="36"/>
        <v>0</v>
      </c>
      <c r="T615" s="5">
        <v>0</v>
      </c>
      <c r="U615" s="5">
        <f t="shared" si="34"/>
        <v>40.125734590679244</v>
      </c>
      <c r="V615" s="5">
        <v>0</v>
      </c>
      <c r="W615" s="5">
        <f t="shared" si="37"/>
        <v>0</v>
      </c>
      <c r="X615" s="5">
        <v>0</v>
      </c>
      <c r="Y615" s="5">
        <f t="shared" si="35"/>
        <v>8.2587493681424871</v>
      </c>
      <c r="Z615" s="5"/>
    </row>
    <row r="616" spans="2:26" ht="12" customHeight="1" x14ac:dyDescent="0.2">
      <c r="B616" t="s">
        <v>188</v>
      </c>
      <c r="D616" t="s">
        <v>1085</v>
      </c>
      <c r="H616">
        <v>3</v>
      </c>
      <c r="I616">
        <v>69</v>
      </c>
      <c r="J616" s="5">
        <v>0</v>
      </c>
      <c r="K616" s="5">
        <f t="shared" si="28"/>
        <v>0</v>
      </c>
      <c r="L616" s="5">
        <v>0</v>
      </c>
      <c r="M616" s="5">
        <f t="shared" si="29"/>
        <v>1.9018165527407256</v>
      </c>
      <c r="N616" s="5">
        <v>0</v>
      </c>
      <c r="O616" s="5">
        <f t="shared" si="30"/>
        <v>0.2705883294773162</v>
      </c>
      <c r="P616" s="5">
        <v>0</v>
      </c>
      <c r="Q616" s="5">
        <f t="shared" si="31"/>
        <v>3.2560391978122154</v>
      </c>
      <c r="R616" s="5">
        <v>0</v>
      </c>
      <c r="S616" s="5">
        <f t="shared" si="36"/>
        <v>0</v>
      </c>
      <c r="T616" s="5">
        <v>0</v>
      </c>
      <c r="U616" s="5">
        <f t="shared" si="34"/>
        <v>0</v>
      </c>
      <c r="V616" s="5">
        <v>0</v>
      </c>
      <c r="W616" s="5">
        <f t="shared" si="37"/>
        <v>0</v>
      </c>
      <c r="X616" s="5">
        <v>0</v>
      </c>
      <c r="Y616" s="5">
        <f t="shared" si="35"/>
        <v>0</v>
      </c>
      <c r="Z616" s="5"/>
    </row>
    <row r="617" spans="2:26" ht="12" customHeight="1" x14ac:dyDescent="0.2">
      <c r="B617" t="s">
        <v>188</v>
      </c>
      <c r="D617" t="s">
        <v>1086</v>
      </c>
      <c r="H617">
        <v>3</v>
      </c>
      <c r="I617">
        <v>70</v>
      </c>
      <c r="J617" s="5">
        <v>0</v>
      </c>
      <c r="K617" s="5">
        <f t="shared" si="28"/>
        <v>100</v>
      </c>
      <c r="L617" s="5">
        <v>0</v>
      </c>
      <c r="M617" s="5">
        <f t="shared" si="29"/>
        <v>74.746015000650317</v>
      </c>
      <c r="N617" s="5">
        <v>0</v>
      </c>
      <c r="O617" s="5">
        <f t="shared" si="30"/>
        <v>92.411118138224197</v>
      </c>
      <c r="P617" s="5">
        <v>0</v>
      </c>
      <c r="Q617" s="5">
        <f t="shared" si="31"/>
        <v>75.589676390154963</v>
      </c>
      <c r="R617" s="5">
        <v>0</v>
      </c>
      <c r="S617" s="5">
        <f t="shared" si="36"/>
        <v>100</v>
      </c>
      <c r="T617" s="5">
        <v>0</v>
      </c>
      <c r="U617" s="5">
        <f t="shared" si="34"/>
        <v>59.874265409320756</v>
      </c>
      <c r="V617" s="5">
        <v>0</v>
      </c>
      <c r="W617" s="5">
        <f t="shared" si="37"/>
        <v>100</v>
      </c>
      <c r="X617" s="5">
        <v>0</v>
      </c>
      <c r="Y617" s="5">
        <f t="shared" si="35"/>
        <v>91.741250631857511</v>
      </c>
      <c r="Z617" s="5"/>
    </row>
    <row r="618" spans="2:26" ht="12" customHeight="1" x14ac:dyDescent="0.2">
      <c r="B618" t="s">
        <v>188</v>
      </c>
      <c r="D618" t="s">
        <v>1087</v>
      </c>
      <c r="H618">
        <v>3</v>
      </c>
      <c r="I618">
        <v>71</v>
      </c>
      <c r="J618" s="5">
        <v>0</v>
      </c>
      <c r="K618" s="5">
        <f t="shared" si="28"/>
        <v>0</v>
      </c>
      <c r="L618" s="5">
        <v>0</v>
      </c>
      <c r="M618" s="5">
        <f t="shared" si="29"/>
        <v>23.352168446608957</v>
      </c>
      <c r="N618" s="5">
        <v>0</v>
      </c>
      <c r="O618" s="5">
        <f t="shared" si="30"/>
        <v>7.3182935322984797</v>
      </c>
      <c r="P618" s="5">
        <v>0</v>
      </c>
      <c r="Q618" s="5">
        <f t="shared" si="31"/>
        <v>21.154284412032816</v>
      </c>
      <c r="R618" s="5">
        <v>0</v>
      </c>
      <c r="S618" s="5">
        <f t="shared" si="36"/>
        <v>0</v>
      </c>
      <c r="T618" s="5">
        <v>0</v>
      </c>
      <c r="U618" s="5">
        <f t="shared" si="34"/>
        <v>40.125734590679244</v>
      </c>
      <c r="V618" s="5">
        <v>0</v>
      </c>
      <c r="W618" s="5">
        <f t="shared" si="37"/>
        <v>0</v>
      </c>
      <c r="X618" s="5">
        <v>0</v>
      </c>
      <c r="Y618" s="5">
        <f t="shared" si="35"/>
        <v>8.2587493681424871</v>
      </c>
      <c r="Z618" s="5"/>
    </row>
    <row r="619" spans="2:26" ht="12" customHeight="1" x14ac:dyDescent="0.2">
      <c r="B619" t="s">
        <v>188</v>
      </c>
      <c r="D619" t="s">
        <v>1088</v>
      </c>
      <c r="H619">
        <v>3</v>
      </c>
      <c r="I619">
        <v>72</v>
      </c>
      <c r="J619" s="5">
        <v>0</v>
      </c>
      <c r="K619" s="5">
        <f t="shared" si="28"/>
        <v>0</v>
      </c>
      <c r="L619" s="5">
        <v>0</v>
      </c>
      <c r="M619" s="5">
        <f t="shared" si="29"/>
        <v>1.9018165527407256</v>
      </c>
      <c r="N619" s="5">
        <v>0</v>
      </c>
      <c r="O619" s="5">
        <f t="shared" si="30"/>
        <v>0.2705883294773162</v>
      </c>
      <c r="P619" s="5">
        <v>0</v>
      </c>
      <c r="Q619" s="5">
        <f t="shared" si="31"/>
        <v>3.2560391978122154</v>
      </c>
      <c r="R619" s="5">
        <v>0</v>
      </c>
      <c r="S619" s="5">
        <f t="shared" si="36"/>
        <v>0</v>
      </c>
      <c r="T619" s="5">
        <v>0</v>
      </c>
      <c r="U619" s="5">
        <f t="shared" si="34"/>
        <v>0</v>
      </c>
      <c r="V619" s="5">
        <v>0</v>
      </c>
      <c r="W619" s="5">
        <f t="shared" si="37"/>
        <v>0</v>
      </c>
      <c r="X619" s="5">
        <v>0</v>
      </c>
      <c r="Y619" s="5">
        <f t="shared" si="35"/>
        <v>0</v>
      </c>
      <c r="Z619" s="5"/>
    </row>
    <row r="620" spans="2:26" ht="12" customHeight="1" x14ac:dyDescent="0.2">
      <c r="B620" t="s">
        <v>188</v>
      </c>
      <c r="D620" t="s">
        <v>1089</v>
      </c>
      <c r="H620">
        <v>3</v>
      </c>
      <c r="I620">
        <v>73</v>
      </c>
      <c r="J620" s="5">
        <v>0</v>
      </c>
      <c r="K620" s="5">
        <f t="shared" si="28"/>
        <v>100</v>
      </c>
      <c r="L620" s="5">
        <v>0</v>
      </c>
      <c r="M620" s="5">
        <f t="shared" si="29"/>
        <v>74.746015000650317</v>
      </c>
      <c r="N620" s="5">
        <v>0</v>
      </c>
      <c r="O620" s="5">
        <f t="shared" si="30"/>
        <v>92.411118138224197</v>
      </c>
      <c r="P620" s="5">
        <v>0</v>
      </c>
      <c r="Q620" s="5">
        <f t="shared" si="31"/>
        <v>75.589676390154963</v>
      </c>
      <c r="R620" s="5">
        <v>0</v>
      </c>
      <c r="S620" s="5">
        <f t="shared" si="36"/>
        <v>100</v>
      </c>
      <c r="T620" s="5">
        <v>0</v>
      </c>
      <c r="U620" s="5">
        <f t="shared" si="34"/>
        <v>59.874265409320756</v>
      </c>
      <c r="V620" s="5">
        <v>0</v>
      </c>
      <c r="W620" s="5">
        <f t="shared" si="37"/>
        <v>100</v>
      </c>
      <c r="X620" s="5">
        <v>0</v>
      </c>
      <c r="Y620" s="5">
        <f t="shared" si="35"/>
        <v>91.741250631857511</v>
      </c>
      <c r="Z620" s="5"/>
    </row>
    <row r="621" spans="2:26" ht="12" customHeight="1" x14ac:dyDescent="0.2">
      <c r="B621" t="s">
        <v>188</v>
      </c>
      <c r="D621" t="s">
        <v>1090</v>
      </c>
      <c r="H621">
        <v>3</v>
      </c>
      <c r="I621">
        <v>74</v>
      </c>
      <c r="J621" s="5">
        <v>0</v>
      </c>
      <c r="K621" s="5">
        <f t="shared" si="28"/>
        <v>0</v>
      </c>
      <c r="L621" s="5">
        <v>0</v>
      </c>
      <c r="M621" s="5">
        <f t="shared" si="29"/>
        <v>23.352168446608957</v>
      </c>
      <c r="N621" s="5">
        <v>0</v>
      </c>
      <c r="O621" s="5">
        <f t="shared" si="30"/>
        <v>7.3182935322984797</v>
      </c>
      <c r="P621" s="5">
        <v>0</v>
      </c>
      <c r="Q621" s="5">
        <f t="shared" si="31"/>
        <v>21.154284412032816</v>
      </c>
      <c r="R621" s="5">
        <v>0</v>
      </c>
      <c r="S621" s="5">
        <f t="shared" si="36"/>
        <v>0</v>
      </c>
      <c r="T621" s="5">
        <v>0</v>
      </c>
      <c r="U621" s="5">
        <f t="shared" si="34"/>
        <v>40.125734590679244</v>
      </c>
      <c r="V621" s="5">
        <v>0</v>
      </c>
      <c r="W621" s="5">
        <f t="shared" si="37"/>
        <v>0</v>
      </c>
      <c r="X621" s="5">
        <v>0</v>
      </c>
      <c r="Y621" s="5">
        <f t="shared" si="35"/>
        <v>8.2587493681424871</v>
      </c>
      <c r="Z621" s="5"/>
    </row>
    <row r="622" spans="2:26" ht="12" customHeight="1" x14ac:dyDescent="0.2">
      <c r="B622" t="s">
        <v>188</v>
      </c>
      <c r="D622" t="s">
        <v>1091</v>
      </c>
      <c r="H622">
        <v>3</v>
      </c>
      <c r="I622">
        <v>75</v>
      </c>
      <c r="J622" s="5">
        <v>0</v>
      </c>
      <c r="K622" s="5">
        <f t="shared" si="28"/>
        <v>0</v>
      </c>
      <c r="L622" s="5">
        <v>0</v>
      </c>
      <c r="M622" s="5">
        <f t="shared" si="29"/>
        <v>1.9018165527407256</v>
      </c>
      <c r="N622" s="5">
        <v>0</v>
      </c>
      <c r="O622" s="5">
        <f t="shared" si="30"/>
        <v>0.2705883294773162</v>
      </c>
      <c r="P622" s="5">
        <v>0</v>
      </c>
      <c r="Q622" s="5">
        <f t="shared" si="31"/>
        <v>3.2560391978122154</v>
      </c>
      <c r="R622" s="5">
        <v>0</v>
      </c>
      <c r="S622" s="5">
        <f t="shared" si="36"/>
        <v>0</v>
      </c>
      <c r="T622" s="5">
        <v>0</v>
      </c>
      <c r="U622" s="5">
        <f t="shared" si="34"/>
        <v>0</v>
      </c>
      <c r="V622" s="5">
        <v>0</v>
      </c>
      <c r="W622" s="5">
        <f t="shared" si="37"/>
        <v>0</v>
      </c>
      <c r="X622" s="5">
        <v>0</v>
      </c>
      <c r="Y622" s="5">
        <f t="shared" si="35"/>
        <v>0</v>
      </c>
      <c r="Z622" s="5"/>
    </row>
    <row r="623" spans="2:26" ht="12" customHeight="1" x14ac:dyDescent="0.2">
      <c r="B623" t="s">
        <v>188</v>
      </c>
      <c r="D623" t="s">
        <v>1092</v>
      </c>
      <c r="H623">
        <v>3</v>
      </c>
      <c r="I623">
        <v>76</v>
      </c>
      <c r="J623" s="5">
        <v>0</v>
      </c>
      <c r="K623" s="5">
        <f t="shared" si="28"/>
        <v>100</v>
      </c>
      <c r="L623" s="5">
        <v>0</v>
      </c>
      <c r="M623" s="5">
        <f t="shared" si="29"/>
        <v>74.746015000650317</v>
      </c>
      <c r="N623" s="5">
        <v>0</v>
      </c>
      <c r="O623" s="5">
        <f t="shared" si="30"/>
        <v>92.411118138224197</v>
      </c>
      <c r="P623" s="5">
        <v>0</v>
      </c>
      <c r="Q623" s="5">
        <f t="shared" si="31"/>
        <v>75.589676390154963</v>
      </c>
      <c r="R623" s="5">
        <v>0</v>
      </c>
      <c r="S623" s="5">
        <f t="shared" si="36"/>
        <v>100</v>
      </c>
      <c r="T623" s="5">
        <v>0</v>
      </c>
      <c r="U623" s="5">
        <f t="shared" si="34"/>
        <v>59.874265409320756</v>
      </c>
      <c r="V623" s="5">
        <v>0</v>
      </c>
      <c r="W623" s="5">
        <f t="shared" si="37"/>
        <v>100</v>
      </c>
      <c r="X623" s="5">
        <v>0</v>
      </c>
      <c r="Y623" s="5">
        <f t="shared" si="35"/>
        <v>91.741250631857511</v>
      </c>
      <c r="Z623" s="5"/>
    </row>
    <row r="624" spans="2:26" ht="12" customHeight="1" x14ac:dyDescent="0.2">
      <c r="B624" t="s">
        <v>188</v>
      </c>
      <c r="D624" t="s">
        <v>1093</v>
      </c>
      <c r="H624">
        <v>3</v>
      </c>
      <c r="I624">
        <v>77</v>
      </c>
      <c r="J624" s="5">
        <v>0</v>
      </c>
      <c r="K624" s="5">
        <f t="shared" si="28"/>
        <v>0</v>
      </c>
      <c r="L624" s="5">
        <v>0</v>
      </c>
      <c r="M624" s="5">
        <f t="shared" si="29"/>
        <v>23.352168446608957</v>
      </c>
      <c r="N624" s="5">
        <v>0</v>
      </c>
      <c r="O624" s="5">
        <f t="shared" si="30"/>
        <v>7.3182935322984797</v>
      </c>
      <c r="P624" s="5">
        <v>0</v>
      </c>
      <c r="Q624" s="5">
        <f t="shared" si="31"/>
        <v>21.154284412032816</v>
      </c>
      <c r="R624" s="5">
        <v>0</v>
      </c>
      <c r="S624" s="5">
        <f t="shared" si="36"/>
        <v>0</v>
      </c>
      <c r="T624" s="5">
        <v>0</v>
      </c>
      <c r="U624" s="5">
        <f t="shared" si="34"/>
        <v>40.125734590679244</v>
      </c>
      <c r="V624" s="5">
        <v>0</v>
      </c>
      <c r="W624" s="5">
        <f t="shared" si="37"/>
        <v>0</v>
      </c>
      <c r="X624" s="5">
        <v>0</v>
      </c>
      <c r="Y624" s="5">
        <f t="shared" si="35"/>
        <v>8.2587493681424871</v>
      </c>
      <c r="Z624" s="5"/>
    </row>
    <row r="625" spans="2:26" ht="12" customHeight="1" x14ac:dyDescent="0.2">
      <c r="B625" t="s">
        <v>188</v>
      </c>
      <c r="D625" t="s">
        <v>1093</v>
      </c>
      <c r="H625">
        <v>3</v>
      </c>
      <c r="I625">
        <v>78</v>
      </c>
      <c r="J625" s="5">
        <v>0</v>
      </c>
      <c r="K625" s="5">
        <f t="shared" si="28"/>
        <v>0</v>
      </c>
      <c r="L625" s="5">
        <v>0</v>
      </c>
      <c r="M625" s="5">
        <f t="shared" si="29"/>
        <v>1.9018165527407256</v>
      </c>
      <c r="N625" s="5">
        <v>0</v>
      </c>
      <c r="O625" s="5">
        <f t="shared" si="30"/>
        <v>0.2705883294773162</v>
      </c>
      <c r="P625" s="5">
        <v>0</v>
      </c>
      <c r="Q625" s="5">
        <f t="shared" si="31"/>
        <v>3.2560391978122154</v>
      </c>
      <c r="R625" s="5">
        <v>0</v>
      </c>
      <c r="S625" s="5">
        <f t="shared" si="36"/>
        <v>0</v>
      </c>
      <c r="T625" s="5">
        <v>0</v>
      </c>
      <c r="U625" s="5">
        <f t="shared" si="34"/>
        <v>0</v>
      </c>
      <c r="V625" s="5">
        <v>0</v>
      </c>
      <c r="W625" s="5">
        <f t="shared" si="37"/>
        <v>0</v>
      </c>
      <c r="X625" s="5">
        <v>0</v>
      </c>
      <c r="Y625" s="5">
        <f t="shared" si="35"/>
        <v>0</v>
      </c>
      <c r="Z625" s="5"/>
    </row>
    <row r="626" spans="2:26" ht="12" customHeight="1" x14ac:dyDescent="0.2">
      <c r="B626" t="s">
        <v>188</v>
      </c>
      <c r="D626" t="s">
        <v>136</v>
      </c>
      <c r="H626">
        <v>3</v>
      </c>
      <c r="I626" s="156">
        <v>79</v>
      </c>
      <c r="J626" s="157">
        <v>100</v>
      </c>
      <c r="K626" s="157">
        <v>100</v>
      </c>
      <c r="L626" s="157">
        <v>100</v>
      </c>
      <c r="M626" s="157">
        <v>100</v>
      </c>
      <c r="N626" s="157">
        <v>99.255857194506135</v>
      </c>
      <c r="O626" s="157">
        <v>100</v>
      </c>
      <c r="P626" s="157">
        <v>99.757029795819776</v>
      </c>
      <c r="Q626" s="157">
        <v>100</v>
      </c>
      <c r="R626" s="157">
        <v>100</v>
      </c>
      <c r="S626" s="157">
        <v>100</v>
      </c>
      <c r="T626" s="157">
        <v>100</v>
      </c>
      <c r="U626" s="157">
        <v>100</v>
      </c>
      <c r="V626" s="157">
        <v>100</v>
      </c>
      <c r="W626" s="157">
        <v>100</v>
      </c>
      <c r="X626" s="157">
        <v>99.422050759020294</v>
      </c>
      <c r="Y626" s="157">
        <v>100</v>
      </c>
      <c r="Z626" s="5"/>
    </row>
    <row r="627" spans="2:26" ht="12" customHeight="1" x14ac:dyDescent="0.2">
      <c r="B627" t="s">
        <v>188</v>
      </c>
      <c r="D627" t="s">
        <v>1094</v>
      </c>
      <c r="H627">
        <v>3</v>
      </c>
      <c r="I627" s="156">
        <v>80</v>
      </c>
      <c r="J627" s="157">
        <v>0</v>
      </c>
      <c r="K627" s="157">
        <v>100</v>
      </c>
      <c r="L627" s="157">
        <v>0</v>
      </c>
      <c r="M627" s="157">
        <v>100</v>
      </c>
      <c r="N627" s="157">
        <v>0.74414280549386369</v>
      </c>
      <c r="O627" s="157">
        <v>100</v>
      </c>
      <c r="P627" s="157">
        <v>0.24297020418022419</v>
      </c>
      <c r="Q627" s="157">
        <v>100</v>
      </c>
      <c r="R627" s="157">
        <v>0</v>
      </c>
      <c r="S627" s="157">
        <v>100</v>
      </c>
      <c r="T627" s="157">
        <v>0</v>
      </c>
      <c r="U627" s="157">
        <v>100</v>
      </c>
      <c r="V627" s="157">
        <v>0</v>
      </c>
      <c r="W627" s="157">
        <v>100</v>
      </c>
      <c r="X627" s="157">
        <v>0.57794924097970524</v>
      </c>
      <c r="Y627" s="157">
        <v>100</v>
      </c>
      <c r="Z627" s="5"/>
    </row>
    <row r="628" spans="2:26" ht="12" customHeight="1" x14ac:dyDescent="0.2">
      <c r="B628" t="s">
        <v>188</v>
      </c>
      <c r="D628" t="s">
        <v>1095</v>
      </c>
      <c r="H628">
        <v>3</v>
      </c>
      <c r="I628">
        <v>81</v>
      </c>
      <c r="J628" s="5">
        <v>0</v>
      </c>
      <c r="K628" s="5">
        <v>100</v>
      </c>
      <c r="L628" s="5">
        <v>0.70090176138438631</v>
      </c>
      <c r="M628" s="5">
        <v>100</v>
      </c>
      <c r="N628" s="5">
        <v>1.0254311697702414</v>
      </c>
      <c r="O628" s="5">
        <v>100</v>
      </c>
      <c r="P628" s="5">
        <v>8.0038079540772102</v>
      </c>
      <c r="Q628" s="5">
        <v>100</v>
      </c>
      <c r="R628" s="5">
        <v>0</v>
      </c>
      <c r="S628" s="5">
        <v>100</v>
      </c>
      <c r="T628" s="5">
        <v>0</v>
      </c>
      <c r="U628" s="5">
        <v>100</v>
      </c>
      <c r="V628" s="5">
        <v>0</v>
      </c>
      <c r="W628" s="5">
        <v>100</v>
      </c>
      <c r="X628" s="5">
        <v>0</v>
      </c>
      <c r="Y628" s="5">
        <v>100</v>
      </c>
      <c r="Z628" s="5"/>
    </row>
    <row r="629" spans="2:26" ht="12" customHeight="1" x14ac:dyDescent="0.2">
      <c r="B629" t="s">
        <v>188</v>
      </c>
      <c r="D629" t="s">
        <v>1096</v>
      </c>
      <c r="H629">
        <v>3</v>
      </c>
      <c r="I629">
        <v>82</v>
      </c>
      <c r="J629" s="5">
        <v>0</v>
      </c>
      <c r="K629" s="5">
        <v>100</v>
      </c>
      <c r="L629" s="5">
        <v>0</v>
      </c>
      <c r="M629" s="5">
        <v>100</v>
      </c>
      <c r="N629" s="5">
        <v>0</v>
      </c>
      <c r="O629" s="5">
        <v>100</v>
      </c>
      <c r="P629" s="5">
        <v>0</v>
      </c>
      <c r="Q629" s="5">
        <v>100</v>
      </c>
      <c r="R629" s="5">
        <v>0</v>
      </c>
      <c r="S629" s="5">
        <v>100</v>
      </c>
      <c r="T629" s="5">
        <v>0</v>
      </c>
      <c r="U629" s="5">
        <v>100</v>
      </c>
      <c r="V629" s="5">
        <v>0</v>
      </c>
      <c r="W629" s="5">
        <v>100</v>
      </c>
      <c r="X629" s="5">
        <v>0</v>
      </c>
      <c r="Y629" s="5">
        <v>100</v>
      </c>
      <c r="Z629" s="5"/>
    </row>
    <row r="630" spans="2:26" ht="12" customHeight="1" x14ac:dyDescent="0.2">
      <c r="B630" t="s">
        <v>188</v>
      </c>
      <c r="D630" t="s">
        <v>848</v>
      </c>
      <c r="H630">
        <v>3</v>
      </c>
      <c r="I630">
        <v>83</v>
      </c>
      <c r="J630" s="5">
        <v>0</v>
      </c>
      <c r="K630" s="5">
        <v>100</v>
      </c>
      <c r="L630" s="5">
        <v>0</v>
      </c>
      <c r="M630" s="5">
        <v>100</v>
      </c>
      <c r="N630" s="5">
        <v>0</v>
      </c>
      <c r="O630" s="5">
        <v>100</v>
      </c>
      <c r="P630" s="5">
        <v>0</v>
      </c>
      <c r="Q630" s="5">
        <v>100</v>
      </c>
      <c r="R630" s="5">
        <v>0</v>
      </c>
      <c r="S630" s="5">
        <v>100</v>
      </c>
      <c r="T630" s="5">
        <v>0</v>
      </c>
      <c r="U630" s="5">
        <v>100</v>
      </c>
      <c r="V630" s="5">
        <v>0</v>
      </c>
      <c r="W630" s="5">
        <v>100</v>
      </c>
      <c r="X630" s="5">
        <v>0</v>
      </c>
      <c r="Y630" s="5">
        <v>100</v>
      </c>
      <c r="Z630" s="5"/>
    </row>
    <row r="631" spans="2:26" ht="12" customHeight="1" x14ac:dyDescent="0.2">
      <c r="B631" t="s">
        <v>188</v>
      </c>
      <c r="D631" t="s">
        <v>849</v>
      </c>
      <c r="H631">
        <v>3</v>
      </c>
      <c r="I631">
        <v>84</v>
      </c>
      <c r="J631" s="5">
        <v>0</v>
      </c>
      <c r="K631" s="5">
        <v>100</v>
      </c>
      <c r="L631" s="5">
        <v>0</v>
      </c>
      <c r="M631" s="5">
        <v>100</v>
      </c>
      <c r="N631" s="5">
        <v>0</v>
      </c>
      <c r="O631" s="5">
        <v>100</v>
      </c>
      <c r="P631" s="5">
        <v>0</v>
      </c>
      <c r="Q631" s="5">
        <v>100</v>
      </c>
      <c r="R631" s="5">
        <v>0</v>
      </c>
      <c r="S631" s="5">
        <v>100</v>
      </c>
      <c r="T631" s="5">
        <v>0</v>
      </c>
      <c r="U631" s="5">
        <v>100</v>
      </c>
      <c r="V631" s="5">
        <v>0</v>
      </c>
      <c r="W631" s="5">
        <v>100</v>
      </c>
      <c r="X631" s="5">
        <v>0</v>
      </c>
      <c r="Y631" s="5">
        <v>100</v>
      </c>
      <c r="Z631" s="5"/>
    </row>
    <row r="632" spans="2:26" ht="12" customHeight="1" x14ac:dyDescent="0.2">
      <c r="B632" t="s">
        <v>188</v>
      </c>
      <c r="D632" t="s">
        <v>850</v>
      </c>
      <c r="H632">
        <v>3</v>
      </c>
      <c r="I632">
        <v>85</v>
      </c>
      <c r="J632" s="5">
        <v>0</v>
      </c>
      <c r="K632" s="5">
        <v>100</v>
      </c>
      <c r="L632" s="5">
        <v>0</v>
      </c>
      <c r="M632" s="5">
        <v>100</v>
      </c>
      <c r="N632" s="5">
        <v>0</v>
      </c>
      <c r="O632" s="5">
        <v>100</v>
      </c>
      <c r="P632" s="5">
        <v>0</v>
      </c>
      <c r="Q632" s="5">
        <v>100</v>
      </c>
      <c r="R632" s="5">
        <v>0</v>
      </c>
      <c r="S632" s="5">
        <v>100</v>
      </c>
      <c r="T632" s="5">
        <v>0</v>
      </c>
      <c r="U632" s="5">
        <v>100</v>
      </c>
      <c r="V632" s="5">
        <v>0</v>
      </c>
      <c r="W632" s="5">
        <v>100</v>
      </c>
      <c r="X632" s="5">
        <v>0</v>
      </c>
      <c r="Y632" s="5">
        <v>100</v>
      </c>
      <c r="Z632" s="5"/>
    </row>
    <row r="633" spans="2:26" ht="12" customHeight="1" x14ac:dyDescent="0.2">
      <c r="B633" t="s">
        <v>188</v>
      </c>
      <c r="D633" t="s">
        <v>855</v>
      </c>
      <c r="H633">
        <v>3</v>
      </c>
      <c r="I633">
        <v>86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/>
    </row>
    <row r="634" spans="2:26" ht="12" customHeight="1" x14ac:dyDescent="0.2">
      <c r="B634" t="s">
        <v>188</v>
      </c>
      <c r="D634" t="s">
        <v>856</v>
      </c>
      <c r="H634">
        <v>3</v>
      </c>
      <c r="I634">
        <v>87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/>
    </row>
    <row r="635" spans="2:26" ht="12" customHeight="1" x14ac:dyDescent="0.2">
      <c r="B635" t="s">
        <v>188</v>
      </c>
      <c r="D635" t="s">
        <v>857</v>
      </c>
      <c r="H635">
        <v>3</v>
      </c>
      <c r="I635">
        <v>88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/>
    </row>
    <row r="636" spans="2:26" ht="12" customHeight="1" x14ac:dyDescent="0.2">
      <c r="B636" t="s">
        <v>188</v>
      </c>
      <c r="D636" t="s">
        <v>146</v>
      </c>
      <c r="H636">
        <v>3</v>
      </c>
      <c r="I636">
        <v>89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/>
    </row>
    <row r="637" spans="2:26" ht="12" customHeight="1" x14ac:dyDescent="0.2">
      <c r="B637" t="s">
        <v>188</v>
      </c>
      <c r="D637" t="s">
        <v>146</v>
      </c>
      <c r="H637">
        <v>3</v>
      </c>
      <c r="I637">
        <v>90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/>
    </row>
    <row r="638" spans="2:26" ht="12" customHeight="1" x14ac:dyDescent="0.2">
      <c r="B638" t="s">
        <v>188</v>
      </c>
      <c r="D638" t="s">
        <v>146</v>
      </c>
      <c r="H638">
        <v>3</v>
      </c>
      <c r="I638">
        <v>91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/>
    </row>
    <row r="639" spans="2:26" ht="12" customHeight="1" x14ac:dyDescent="0.2">
      <c r="B639" t="s">
        <v>188</v>
      </c>
      <c r="D639" t="s">
        <v>146</v>
      </c>
      <c r="H639">
        <v>3</v>
      </c>
      <c r="I639">
        <v>92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/>
    </row>
    <row r="640" spans="2:26" ht="12" customHeight="1" x14ac:dyDescent="0.2">
      <c r="B640" t="s">
        <v>188</v>
      </c>
      <c r="D640" t="s">
        <v>146</v>
      </c>
      <c r="H640">
        <v>3</v>
      </c>
      <c r="I640">
        <v>93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/>
    </row>
    <row r="641" spans="2:26" ht="12" customHeight="1" x14ac:dyDescent="0.2">
      <c r="B641" t="s">
        <v>188</v>
      </c>
      <c r="D641" t="s">
        <v>146</v>
      </c>
      <c r="H641">
        <v>3</v>
      </c>
      <c r="I641">
        <v>94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/>
    </row>
    <row r="642" spans="2:26" ht="12" customHeight="1" x14ac:dyDescent="0.2">
      <c r="B642" t="s">
        <v>188</v>
      </c>
      <c r="D642" t="s">
        <v>146</v>
      </c>
      <c r="H642">
        <v>3</v>
      </c>
      <c r="I642">
        <v>95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/>
    </row>
    <row r="643" spans="2:26" ht="12" customHeight="1" x14ac:dyDescent="0.2">
      <c r="B643" t="s">
        <v>188</v>
      </c>
      <c r="D643" t="s">
        <v>146</v>
      </c>
      <c r="H643">
        <v>3</v>
      </c>
      <c r="I643">
        <v>96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/>
    </row>
    <row r="644" spans="2:26" ht="12" customHeight="1" x14ac:dyDescent="0.2">
      <c r="B644" t="s">
        <v>188</v>
      </c>
      <c r="D644" t="s">
        <v>146</v>
      </c>
      <c r="H644">
        <v>3</v>
      </c>
      <c r="I644">
        <v>97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/>
    </row>
    <row r="645" spans="2:26" ht="12" customHeight="1" x14ac:dyDescent="0.2">
      <c r="B645" t="s">
        <v>188</v>
      </c>
      <c r="D645" t="s">
        <v>146</v>
      </c>
      <c r="H645">
        <v>3</v>
      </c>
      <c r="I645">
        <v>98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/>
    </row>
    <row r="646" spans="2:26" ht="12" customHeight="1" x14ac:dyDescent="0.2">
      <c r="B646" t="s">
        <v>188</v>
      </c>
      <c r="D646" t="s">
        <v>146</v>
      </c>
      <c r="H646">
        <v>3</v>
      </c>
      <c r="I646">
        <v>99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/>
    </row>
    <row r="647" spans="2:26" ht="12" customHeight="1" x14ac:dyDescent="0.2">
      <c r="B647" t="s">
        <v>188</v>
      </c>
      <c r="D647" t="s">
        <v>146</v>
      </c>
      <c r="H647">
        <v>3</v>
      </c>
      <c r="I647" s="77">
        <v>100</v>
      </c>
      <c r="J647" s="158">
        <v>0</v>
      </c>
      <c r="K647" s="158">
        <v>0</v>
      </c>
      <c r="L647" s="158">
        <v>0</v>
      </c>
      <c r="M647" s="158">
        <v>0</v>
      </c>
      <c r="N647" s="158">
        <v>0</v>
      </c>
      <c r="O647" s="158">
        <v>0</v>
      </c>
      <c r="P647" s="158">
        <v>0</v>
      </c>
      <c r="Q647" s="158">
        <v>0</v>
      </c>
      <c r="R647" s="158">
        <v>0</v>
      </c>
      <c r="S647" s="158">
        <v>0</v>
      </c>
      <c r="T647" s="158">
        <v>0</v>
      </c>
      <c r="U647" s="158">
        <v>0</v>
      </c>
      <c r="V647" s="158">
        <v>0</v>
      </c>
      <c r="W647" s="158">
        <v>0</v>
      </c>
      <c r="X647" s="158">
        <v>0</v>
      </c>
      <c r="Y647" s="158">
        <v>0</v>
      </c>
      <c r="Z647" s="5"/>
    </row>
    <row r="648" spans="2:26" ht="12" customHeight="1" x14ac:dyDescent="0.2">
      <c r="B648" t="s">
        <v>189</v>
      </c>
      <c r="D648" t="s">
        <v>1019</v>
      </c>
      <c r="H648">
        <v>4</v>
      </c>
      <c r="I648">
        <v>1</v>
      </c>
      <c r="J648" s="5">
        <v>0</v>
      </c>
      <c r="K648" s="5">
        <f>100-J649-J650-J651-J652</f>
        <v>96.540189238268184</v>
      </c>
      <c r="L648" s="5">
        <v>36.601355881695596</v>
      </c>
      <c r="M648" s="5">
        <f>100-L649-L650-L651-L652</f>
        <v>81.412500931237432</v>
      </c>
      <c r="N648" s="5">
        <v>0</v>
      </c>
      <c r="O648" s="5">
        <f>100-N649-N650-N651-N652</f>
        <v>44.685071912712843</v>
      </c>
      <c r="P648" s="5">
        <v>24.650251818690545</v>
      </c>
      <c r="Q648" s="5">
        <f>100-P649-P650-P651-P652</f>
        <v>67.158645775041975</v>
      </c>
      <c r="R648" s="5">
        <v>7.2450024655767553</v>
      </c>
      <c r="S648" s="5">
        <f>100-R649-R650-R651-R652</f>
        <v>47.086826233736673</v>
      </c>
      <c r="T648" s="5">
        <v>0</v>
      </c>
      <c r="U648" s="5">
        <f>100-T649-T650-T651-T652</f>
        <v>55.066228914298648</v>
      </c>
      <c r="V648" s="5">
        <v>0</v>
      </c>
      <c r="W648" s="5">
        <f>100-V649-V650-V651-V652</f>
        <v>100</v>
      </c>
      <c r="X648" s="5">
        <v>0</v>
      </c>
      <c r="Y648" s="5">
        <f>100-X649-X650-X651-X652</f>
        <v>21.679284239504469</v>
      </c>
      <c r="Z648" s="5"/>
    </row>
    <row r="649" spans="2:26" ht="12" customHeight="1" x14ac:dyDescent="0.2">
      <c r="B649" t="s">
        <v>189</v>
      </c>
      <c r="D649" t="s">
        <v>1020</v>
      </c>
      <c r="H649">
        <v>4</v>
      </c>
      <c r="I649">
        <v>2</v>
      </c>
      <c r="J649" s="5">
        <v>3.4598107617318172</v>
      </c>
      <c r="K649" s="5">
        <f>100-J650-J651-J652</f>
        <v>100</v>
      </c>
      <c r="L649" s="5">
        <v>2.8980108768531623</v>
      </c>
      <c r="M649" s="5">
        <f>100-L650-L651-L652</f>
        <v>84.310511808090595</v>
      </c>
      <c r="N649" s="5">
        <v>0</v>
      </c>
      <c r="O649" s="5">
        <f>100-N650-N651-N652</f>
        <v>44.685071912712843</v>
      </c>
      <c r="P649" s="5">
        <v>19.59988808058198</v>
      </c>
      <c r="Q649" s="5">
        <f>100-P650-P651-P652</f>
        <v>86.758533855623952</v>
      </c>
      <c r="R649" s="5">
        <v>15.992110154383038</v>
      </c>
      <c r="S649" s="5">
        <f>100-R650-R651-R652</f>
        <v>63.078936388119715</v>
      </c>
      <c r="T649" s="5">
        <v>6.6115702479338845</v>
      </c>
      <c r="U649" s="5">
        <f>100-T650-T651-T652</f>
        <v>61.677799162232532</v>
      </c>
      <c r="V649" s="5">
        <v>0</v>
      </c>
      <c r="W649" s="5">
        <f>100-V650-V651-V652</f>
        <v>100</v>
      </c>
      <c r="X649" s="5">
        <v>0</v>
      </c>
      <c r="Y649" s="5">
        <f>100-X650-X651-X652</f>
        <v>21.679284239504469</v>
      </c>
      <c r="Z649" s="5"/>
    </row>
    <row r="650" spans="2:26" ht="12" customHeight="1" x14ac:dyDescent="0.2">
      <c r="B650" t="s">
        <v>189</v>
      </c>
      <c r="D650" t="s">
        <v>1021</v>
      </c>
      <c r="H650">
        <v>4</v>
      </c>
      <c r="I650">
        <v>3</v>
      </c>
      <c r="J650" s="5">
        <v>0</v>
      </c>
      <c r="K650" s="5">
        <f>100-J651-J652</f>
        <v>100</v>
      </c>
      <c r="L650" s="5">
        <v>15.68948819190941</v>
      </c>
      <c r="M650" s="5">
        <f>100-L651-L652</f>
        <v>100</v>
      </c>
      <c r="N650" s="5">
        <v>13.803934534633825</v>
      </c>
      <c r="O650" s="5">
        <f>100-N651-N652</f>
        <v>58.489006447346668</v>
      </c>
      <c r="P650" s="5">
        <v>13.24146614437605</v>
      </c>
      <c r="Q650" s="5">
        <f>100-P651-P652</f>
        <v>100</v>
      </c>
      <c r="R650" s="5">
        <v>36.59864203618708</v>
      </c>
      <c r="S650" s="5">
        <f>100-R651-R652</f>
        <v>99.677578424306787</v>
      </c>
      <c r="T650" s="5">
        <v>0.46416845918713912</v>
      </c>
      <c r="U650" s="5">
        <f>100-T651-T652</f>
        <v>62.141967621419667</v>
      </c>
      <c r="V650" s="5">
        <v>0</v>
      </c>
      <c r="W650" s="5">
        <f>100-V651-V652</f>
        <v>100</v>
      </c>
      <c r="X650" s="5">
        <v>78.320715760495531</v>
      </c>
      <c r="Y650" s="5">
        <f>100-X651-X652</f>
        <v>100</v>
      </c>
      <c r="Z650" s="5"/>
    </row>
    <row r="651" spans="2:26" ht="12" customHeight="1" x14ac:dyDescent="0.2">
      <c r="B651" t="s">
        <v>189</v>
      </c>
      <c r="D651" t="s">
        <v>1022</v>
      </c>
      <c r="H651">
        <v>4</v>
      </c>
      <c r="I651">
        <v>4</v>
      </c>
      <c r="J651" s="5">
        <v>0</v>
      </c>
      <c r="K651" s="5">
        <f>100-J652</f>
        <v>100</v>
      </c>
      <c r="L651" s="5">
        <v>0</v>
      </c>
      <c r="M651" s="5">
        <f>100-L652</f>
        <v>100</v>
      </c>
      <c r="N651" s="5">
        <v>41.510993552653332</v>
      </c>
      <c r="O651" s="5">
        <f>100-N652</f>
        <v>100</v>
      </c>
      <c r="P651" s="5">
        <v>0</v>
      </c>
      <c r="Q651" s="5">
        <f>100-P652</f>
        <v>100</v>
      </c>
      <c r="R651" s="5">
        <v>0.3224215756932064</v>
      </c>
      <c r="S651" s="5">
        <f>100-R652</f>
        <v>100</v>
      </c>
      <c r="T651" s="5">
        <v>14.84206951205706</v>
      </c>
      <c r="U651" s="5">
        <f>100-T652</f>
        <v>76.984037133476733</v>
      </c>
      <c r="V651" s="5">
        <v>0</v>
      </c>
      <c r="W651" s="5">
        <f>100-V652</f>
        <v>100</v>
      </c>
      <c r="X651" s="5">
        <v>0</v>
      </c>
      <c r="Y651" s="5">
        <f>100-X652</f>
        <v>100</v>
      </c>
      <c r="Z651" s="5"/>
    </row>
    <row r="652" spans="2:26" ht="12" customHeight="1" x14ac:dyDescent="0.2">
      <c r="B652" t="s">
        <v>189</v>
      </c>
      <c r="D652" t="s">
        <v>1023</v>
      </c>
      <c r="H652">
        <v>4</v>
      </c>
      <c r="I652">
        <v>5</v>
      </c>
      <c r="J652" s="5">
        <v>0</v>
      </c>
      <c r="K652" s="5">
        <v>100</v>
      </c>
      <c r="L652" s="5">
        <v>0</v>
      </c>
      <c r="M652" s="5">
        <v>100</v>
      </c>
      <c r="N652" s="5">
        <v>0</v>
      </c>
      <c r="O652" s="5">
        <v>100</v>
      </c>
      <c r="P652" s="5">
        <v>0</v>
      </c>
      <c r="Q652" s="5">
        <v>100</v>
      </c>
      <c r="R652" s="5">
        <v>0</v>
      </c>
      <c r="S652" s="5">
        <v>100</v>
      </c>
      <c r="T652" s="5">
        <v>23.015962866523264</v>
      </c>
      <c r="U652" s="5">
        <v>100</v>
      </c>
      <c r="V652" s="5">
        <v>0</v>
      </c>
      <c r="W652" s="5">
        <v>100</v>
      </c>
      <c r="X652" s="5">
        <v>0</v>
      </c>
      <c r="Y652" s="5">
        <v>100</v>
      </c>
      <c r="Z652" s="5"/>
    </row>
    <row r="653" spans="2:26" ht="12" customHeight="1" x14ac:dyDescent="0.2">
      <c r="B653" t="s">
        <v>189</v>
      </c>
      <c r="D653" t="s">
        <v>1024</v>
      </c>
      <c r="H653">
        <v>4</v>
      </c>
      <c r="I653">
        <v>6</v>
      </c>
      <c r="J653" s="5">
        <v>30.488387651725123</v>
      </c>
      <c r="K653" s="5">
        <f>100-J654-J655-J656</f>
        <v>100</v>
      </c>
      <c r="L653" s="5">
        <v>48.01460180287566</v>
      </c>
      <c r="M653" s="5">
        <f>100-L654-L655-L656</f>
        <v>96.654995157565367</v>
      </c>
      <c r="N653" s="5">
        <v>33.245164489998345</v>
      </c>
      <c r="O653" s="5">
        <f>100-N654-N655-N656</f>
        <v>86.196065465366175</v>
      </c>
      <c r="P653" s="5">
        <v>1.6927811975377727</v>
      </c>
      <c r="Q653" s="5">
        <f>100-P654-P655-P656</f>
        <v>53.861219921656406</v>
      </c>
      <c r="R653" s="5">
        <v>54.013200318628385</v>
      </c>
      <c r="S653" s="5">
        <f>100-R654-R655-R656</f>
        <v>63.465842278951555</v>
      </c>
      <c r="T653" s="5">
        <v>23.536737235367372</v>
      </c>
      <c r="U653" s="5">
        <f>100-T654-T655-T656</f>
        <v>83.788067474244315</v>
      </c>
      <c r="V653" s="5">
        <v>0</v>
      </c>
      <c r="W653" s="5">
        <f>100-V654-V655-V656</f>
        <v>100</v>
      </c>
      <c r="X653" s="5">
        <v>31.176875430144531</v>
      </c>
      <c r="Y653" s="5">
        <f>100-X654-X655-X656</f>
        <v>31.17687543014452</v>
      </c>
      <c r="Z653" s="5"/>
    </row>
    <row r="654" spans="2:26" ht="12" customHeight="1" x14ac:dyDescent="0.2">
      <c r="B654" t="s">
        <v>189</v>
      </c>
      <c r="D654" t="s">
        <v>1025</v>
      </c>
      <c r="H654">
        <v>4</v>
      </c>
      <c r="I654">
        <v>7</v>
      </c>
      <c r="J654" s="5">
        <v>0</v>
      </c>
      <c r="K654" s="5">
        <f>100-J655-J656</f>
        <v>100</v>
      </c>
      <c r="L654" s="5">
        <v>0</v>
      </c>
      <c r="M654" s="5">
        <f>100-L655-L656</f>
        <v>96.654995157565367</v>
      </c>
      <c r="N654" s="5">
        <v>13.803934534633825</v>
      </c>
      <c r="O654" s="5">
        <f>100-N655-N656</f>
        <v>100</v>
      </c>
      <c r="P654" s="5">
        <v>46.138780078343594</v>
      </c>
      <c r="Q654" s="5">
        <f>100-P655-P656</f>
        <v>100</v>
      </c>
      <c r="R654" s="5">
        <v>22.450024655767553</v>
      </c>
      <c r="S654" s="5">
        <f>100-R655-R656</f>
        <v>85.915866934719105</v>
      </c>
      <c r="T654" s="5">
        <v>15.294916789312804</v>
      </c>
      <c r="U654" s="5">
        <f>100-T655-T656</f>
        <v>99.082984263557123</v>
      </c>
      <c r="V654" s="5">
        <v>0</v>
      </c>
      <c r="W654" s="5">
        <f>100-V655-V656</f>
        <v>100</v>
      </c>
      <c r="X654" s="5">
        <v>0</v>
      </c>
      <c r="Y654" s="5">
        <f>100-X655-X656</f>
        <v>31.17687543014452</v>
      </c>
      <c r="Z654" s="5"/>
    </row>
    <row r="655" spans="2:26" ht="12" customHeight="1" x14ac:dyDescent="0.2">
      <c r="B655" t="s">
        <v>189</v>
      </c>
      <c r="D655" t="s">
        <v>1026</v>
      </c>
      <c r="H655">
        <v>4</v>
      </c>
      <c r="I655">
        <v>8</v>
      </c>
      <c r="J655" s="5">
        <v>0</v>
      </c>
      <c r="K655" s="5">
        <f>100-J656</f>
        <v>100</v>
      </c>
      <c r="L655" s="5">
        <v>3.3450048424346268</v>
      </c>
      <c r="M655" s="5">
        <f>100-L656</f>
        <v>100</v>
      </c>
      <c r="N655" s="5">
        <v>0</v>
      </c>
      <c r="O655" s="5">
        <f>100-N656</f>
        <v>100</v>
      </c>
      <c r="P655" s="5">
        <v>0</v>
      </c>
      <c r="Q655" s="5">
        <f>100-P656</f>
        <v>100</v>
      </c>
      <c r="R655" s="5">
        <v>2.0350491218753555</v>
      </c>
      <c r="S655" s="5">
        <f>100-R656</f>
        <v>87.950916056594465</v>
      </c>
      <c r="T655" s="5">
        <v>0.45284727725574553</v>
      </c>
      <c r="U655" s="5">
        <f>100-T656</f>
        <v>99.535831540812865</v>
      </c>
      <c r="V655" s="5">
        <v>0</v>
      </c>
      <c r="W655" s="5">
        <f>100-V656</f>
        <v>100</v>
      </c>
      <c r="X655" s="5">
        <v>0</v>
      </c>
      <c r="Y655" s="5">
        <f>100-X656</f>
        <v>31.17687543014452</v>
      </c>
      <c r="Z655" s="5"/>
    </row>
    <row r="656" spans="2:26" ht="12" customHeight="1" x14ac:dyDescent="0.2">
      <c r="B656" t="s">
        <v>189</v>
      </c>
      <c r="D656" t="s">
        <v>1027</v>
      </c>
      <c r="H656">
        <v>4</v>
      </c>
      <c r="I656">
        <v>9</v>
      </c>
      <c r="J656" s="5">
        <v>0</v>
      </c>
      <c r="K656" s="5">
        <v>100</v>
      </c>
      <c r="L656" s="5">
        <v>0</v>
      </c>
      <c r="M656" s="5">
        <v>100</v>
      </c>
      <c r="N656" s="5">
        <v>0</v>
      </c>
      <c r="O656" s="5">
        <v>100</v>
      </c>
      <c r="P656" s="5">
        <v>0</v>
      </c>
      <c r="Q656" s="5">
        <v>100</v>
      </c>
      <c r="R656" s="5">
        <v>12.049083943405531</v>
      </c>
      <c r="S656" s="5">
        <v>100</v>
      </c>
      <c r="T656" s="5">
        <v>0.46416845918713912</v>
      </c>
      <c r="U656" s="5">
        <v>100</v>
      </c>
      <c r="V656" s="5">
        <v>0</v>
      </c>
      <c r="W656" s="5">
        <v>100</v>
      </c>
      <c r="X656" s="5">
        <v>68.82312456985548</v>
      </c>
      <c r="Y656" s="5">
        <v>100</v>
      </c>
      <c r="Z656" s="5"/>
    </row>
    <row r="657" spans="2:26" ht="12" customHeight="1" x14ac:dyDescent="0.2">
      <c r="B657" t="s">
        <v>189</v>
      </c>
      <c r="D657" t="s">
        <v>1028</v>
      </c>
      <c r="H657">
        <v>4</v>
      </c>
      <c r="I657">
        <v>10</v>
      </c>
      <c r="J657" s="5">
        <v>0</v>
      </c>
      <c r="K657" s="5">
        <f>100-J658</f>
        <v>100</v>
      </c>
      <c r="L657" s="5">
        <v>15.808686582731132</v>
      </c>
      <c r="M657" s="5">
        <f>100-L658</f>
        <v>99.55300603441853</v>
      </c>
      <c r="N657" s="5">
        <v>0</v>
      </c>
      <c r="O657" s="5">
        <f>100-N658</f>
        <v>100</v>
      </c>
      <c r="P657" s="5">
        <v>23.838836038052602</v>
      </c>
      <c r="Q657" s="5">
        <f>100-P658</f>
        <v>87.807778399552319</v>
      </c>
      <c r="R657" s="5">
        <v>4.7244243826575127</v>
      </c>
      <c r="S657" s="5">
        <f>100-R658</f>
        <v>69.026666160907325</v>
      </c>
      <c r="T657" s="5">
        <v>0</v>
      </c>
      <c r="U657" s="5">
        <f>100-T658</f>
        <v>99.547152722744258</v>
      </c>
      <c r="V657" s="5">
        <v>0</v>
      </c>
      <c r="W657" s="5">
        <f>100-V658</f>
        <v>100</v>
      </c>
      <c r="X657" s="5">
        <v>78.320715760495531</v>
      </c>
      <c r="Y657" s="5">
        <f>100-X658</f>
        <v>100</v>
      </c>
      <c r="Z657" s="5"/>
    </row>
    <row r="658" spans="2:26" ht="12" customHeight="1" x14ac:dyDescent="0.2">
      <c r="B658" t="s">
        <v>189</v>
      </c>
      <c r="D658" t="s">
        <v>1029</v>
      </c>
      <c r="H658">
        <v>4</v>
      </c>
      <c r="I658">
        <v>11</v>
      </c>
      <c r="J658" s="5">
        <v>0</v>
      </c>
      <c r="K658" s="5">
        <v>100</v>
      </c>
      <c r="L658" s="5">
        <v>0.44699396558146465</v>
      </c>
      <c r="M658" s="5">
        <v>100</v>
      </c>
      <c r="N658" s="5">
        <v>0</v>
      </c>
      <c r="O658" s="5">
        <v>100</v>
      </c>
      <c r="P658" s="5">
        <v>12.192221600447677</v>
      </c>
      <c r="Q658" s="5">
        <v>100</v>
      </c>
      <c r="R658" s="5">
        <v>30.973333839092671</v>
      </c>
      <c r="S658" s="5">
        <v>100</v>
      </c>
      <c r="T658" s="5">
        <v>0.45284727725574553</v>
      </c>
      <c r="U658" s="5">
        <v>100</v>
      </c>
      <c r="V658" s="5">
        <v>0</v>
      </c>
      <c r="W658" s="5">
        <v>100</v>
      </c>
      <c r="X658" s="5">
        <v>0</v>
      </c>
      <c r="Y658" s="5">
        <v>100</v>
      </c>
      <c r="Z658" s="5"/>
    </row>
    <row r="659" spans="2:26" ht="12" customHeight="1" x14ac:dyDescent="0.2">
      <c r="B659" t="s">
        <v>189</v>
      </c>
      <c r="D659" t="s">
        <v>144</v>
      </c>
      <c r="H659">
        <v>4</v>
      </c>
      <c r="I659">
        <v>12</v>
      </c>
      <c r="J659" s="5">
        <v>100</v>
      </c>
      <c r="K659" s="5">
        <v>100</v>
      </c>
      <c r="L659" s="5">
        <v>100</v>
      </c>
      <c r="M659" s="5">
        <v>100</v>
      </c>
      <c r="N659" s="5">
        <v>100</v>
      </c>
      <c r="O659" s="5">
        <v>100</v>
      </c>
      <c r="P659" s="5">
        <v>100</v>
      </c>
      <c r="Q659" s="5">
        <v>100</v>
      </c>
      <c r="R659" s="5">
        <v>100</v>
      </c>
      <c r="S659" s="5">
        <v>100</v>
      </c>
      <c r="T659" s="5">
        <v>100</v>
      </c>
      <c r="U659" s="5">
        <v>100</v>
      </c>
      <c r="V659" s="5">
        <v>0</v>
      </c>
      <c r="W659" s="5">
        <v>100</v>
      </c>
      <c r="X659" s="5">
        <v>100</v>
      </c>
      <c r="Y659" s="5">
        <v>100</v>
      </c>
      <c r="Z659" s="5"/>
    </row>
    <row r="660" spans="2:26" ht="12" customHeight="1" x14ac:dyDescent="0.2">
      <c r="B660" t="s">
        <v>189</v>
      </c>
      <c r="D660" t="s">
        <v>145</v>
      </c>
      <c r="H660">
        <v>4</v>
      </c>
      <c r="I660">
        <v>13</v>
      </c>
      <c r="J660" s="5">
        <v>0</v>
      </c>
      <c r="K660" s="5">
        <v>100</v>
      </c>
      <c r="L660" s="5">
        <v>5.5054756760783734</v>
      </c>
      <c r="M660" s="5">
        <v>100</v>
      </c>
      <c r="N660" s="5">
        <v>22.102826913539428</v>
      </c>
      <c r="O660" s="5">
        <v>100</v>
      </c>
      <c r="P660" s="5">
        <v>9.5131505316172351</v>
      </c>
      <c r="Q660" s="5">
        <v>100</v>
      </c>
      <c r="R660" s="5">
        <v>13.970337215036224</v>
      </c>
      <c r="S660" s="5">
        <v>100</v>
      </c>
      <c r="T660" s="5">
        <v>0</v>
      </c>
      <c r="U660" s="5">
        <v>100</v>
      </c>
      <c r="V660" s="5">
        <v>0</v>
      </c>
      <c r="W660" s="5">
        <v>100</v>
      </c>
      <c r="X660" s="5">
        <v>9.4975911906400547</v>
      </c>
      <c r="Y660" s="5">
        <v>100</v>
      </c>
      <c r="Z660" s="5"/>
    </row>
    <row r="661" spans="2:26" ht="12" customHeight="1" x14ac:dyDescent="0.2">
      <c r="B661" t="s">
        <v>189</v>
      </c>
      <c r="D661" t="s">
        <v>1030</v>
      </c>
      <c r="H661">
        <v>4</v>
      </c>
      <c r="I661">
        <v>14</v>
      </c>
      <c r="J661" s="5">
        <v>0</v>
      </c>
      <c r="K661" s="5">
        <f>J661</f>
        <v>0</v>
      </c>
      <c r="L661" s="5">
        <v>0</v>
      </c>
      <c r="M661" s="5">
        <f>L661</f>
        <v>0</v>
      </c>
      <c r="N661" s="5">
        <v>0</v>
      </c>
      <c r="O661" s="5">
        <f>N661</f>
        <v>0</v>
      </c>
      <c r="P661" s="5">
        <v>0</v>
      </c>
      <c r="Q661" s="5">
        <f>P661</f>
        <v>0</v>
      </c>
      <c r="R661" s="5">
        <v>0</v>
      </c>
      <c r="S661" s="5">
        <f>R661</f>
        <v>0</v>
      </c>
      <c r="T661" s="5">
        <v>0</v>
      </c>
      <c r="U661" s="5">
        <f>T661</f>
        <v>0</v>
      </c>
      <c r="V661" s="5">
        <v>0</v>
      </c>
      <c r="W661" s="5">
        <f>V661</f>
        <v>0</v>
      </c>
      <c r="X661" s="5">
        <v>0</v>
      </c>
      <c r="Y661" s="5">
        <f>X661</f>
        <v>0</v>
      </c>
      <c r="Z661" s="5"/>
    </row>
    <row r="662" spans="2:26" ht="12" customHeight="1" x14ac:dyDescent="0.2">
      <c r="B662" t="s">
        <v>189</v>
      </c>
      <c r="D662" t="s">
        <v>1031</v>
      </c>
      <c r="H662">
        <v>4</v>
      </c>
      <c r="I662">
        <v>15</v>
      </c>
      <c r="J662" s="5">
        <v>2.4467170027716718</v>
      </c>
      <c r="K662" s="5">
        <f>J662+K661</f>
        <v>2.4467170027716718</v>
      </c>
      <c r="L662" s="5">
        <v>2.361618118155405</v>
      </c>
      <c r="M662" s="5">
        <f>L662+M661</f>
        <v>2.361618118155405</v>
      </c>
      <c r="N662" s="5">
        <v>6.8110431476277071</v>
      </c>
      <c r="O662" s="5">
        <f>N662+O661</f>
        <v>6.8110431476277071</v>
      </c>
      <c r="P662" s="5">
        <v>1.3710128707330722</v>
      </c>
      <c r="Q662" s="5">
        <f>P662+Q661</f>
        <v>1.3710128707330722</v>
      </c>
      <c r="R662" s="5">
        <v>0.36983651329514855</v>
      </c>
      <c r="S662" s="5">
        <f>R662+S661</f>
        <v>0.36983651329514855</v>
      </c>
      <c r="T662" s="5">
        <v>19.076191554398278</v>
      </c>
      <c r="U662" s="5">
        <f>T662+U661</f>
        <v>19.076191554398278</v>
      </c>
      <c r="V662" s="5">
        <v>0</v>
      </c>
      <c r="W662" s="5">
        <f>V662+W661</f>
        <v>0</v>
      </c>
      <c r="X662" s="5">
        <v>0</v>
      </c>
      <c r="Y662" s="5">
        <f>X662+Y661</f>
        <v>0</v>
      </c>
      <c r="Z662" s="5"/>
    </row>
    <row r="663" spans="2:26" ht="12" customHeight="1" x14ac:dyDescent="0.2">
      <c r="B663" t="s">
        <v>189</v>
      </c>
      <c r="D663" t="s">
        <v>1032</v>
      </c>
      <c r="H663">
        <v>4</v>
      </c>
      <c r="I663">
        <v>16</v>
      </c>
      <c r="J663" s="5">
        <v>4.3486571728949635</v>
      </c>
      <c r="K663" s="5">
        <f>J663+K662</f>
        <v>6.7953741756666357</v>
      </c>
      <c r="L663" s="5">
        <v>0</v>
      </c>
      <c r="M663" s="5">
        <f>L663+M662</f>
        <v>2.361618118155405</v>
      </c>
      <c r="N663" s="5">
        <v>0</v>
      </c>
      <c r="O663" s="5">
        <f>N663+O662</f>
        <v>6.8110431476277071</v>
      </c>
      <c r="P663" s="5">
        <v>0</v>
      </c>
      <c r="Q663" s="5">
        <f>P663+Q662</f>
        <v>1.3710128707330722</v>
      </c>
      <c r="R663" s="5">
        <v>0</v>
      </c>
      <c r="S663" s="5">
        <f>R663+S662</f>
        <v>0.36983651329514855</v>
      </c>
      <c r="T663" s="5">
        <v>0</v>
      </c>
      <c r="U663" s="5">
        <f>T663+U662</f>
        <v>19.076191554398278</v>
      </c>
      <c r="V663" s="5">
        <v>0</v>
      </c>
      <c r="W663" s="5">
        <f>V663+W662</f>
        <v>0</v>
      </c>
      <c r="X663" s="5">
        <v>0</v>
      </c>
      <c r="Y663" s="5">
        <f>X663+Y662</f>
        <v>0</v>
      </c>
      <c r="Z663" s="5"/>
    </row>
    <row r="664" spans="2:26" ht="12" customHeight="1" x14ac:dyDescent="0.2">
      <c r="B664" t="s">
        <v>189</v>
      </c>
      <c r="D664" t="s">
        <v>1033</v>
      </c>
      <c r="H664">
        <v>4</v>
      </c>
      <c r="I664" s="159">
        <v>17</v>
      </c>
      <c r="J664" s="58">
        <v>0</v>
      </c>
      <c r="K664" s="58">
        <f>J664</f>
        <v>0</v>
      </c>
      <c r="L664" s="58">
        <v>0</v>
      </c>
      <c r="M664" s="58">
        <f>L664</f>
        <v>0</v>
      </c>
      <c r="N664" s="58">
        <v>0</v>
      </c>
      <c r="O664" s="58">
        <f>N664</f>
        <v>0</v>
      </c>
      <c r="P664" s="58">
        <v>0</v>
      </c>
      <c r="Q664" s="58">
        <f>P664</f>
        <v>0</v>
      </c>
      <c r="R664" s="58">
        <v>0</v>
      </c>
      <c r="S664" s="58">
        <f>R664</f>
        <v>0</v>
      </c>
      <c r="T664" s="58">
        <v>0</v>
      </c>
      <c r="U664" s="58">
        <f>T664</f>
        <v>0</v>
      </c>
      <c r="V664" s="58">
        <v>0</v>
      </c>
      <c r="W664" s="58">
        <f>V664</f>
        <v>0</v>
      </c>
      <c r="X664" s="58">
        <v>0</v>
      </c>
      <c r="Y664" s="58">
        <f>X664</f>
        <v>0</v>
      </c>
      <c r="Z664" s="5"/>
    </row>
    <row r="665" spans="2:26" ht="12" customHeight="1" x14ac:dyDescent="0.2">
      <c r="B665" t="s">
        <v>189</v>
      </c>
      <c r="D665" t="s">
        <v>1034</v>
      </c>
      <c r="H665">
        <v>4</v>
      </c>
      <c r="I665" s="159">
        <v>18</v>
      </c>
      <c r="J665" s="160">
        <v>1.0130937589601452</v>
      </c>
      <c r="K665" s="58">
        <f>J665</f>
        <v>1.0130937589601452</v>
      </c>
      <c r="L665" s="58">
        <v>0</v>
      </c>
      <c r="M665" s="58">
        <f>L665</f>
        <v>0</v>
      </c>
      <c r="N665" s="58">
        <v>0</v>
      </c>
      <c r="O665" s="58">
        <f>N665</f>
        <v>0</v>
      </c>
      <c r="P665" s="58">
        <v>0</v>
      </c>
      <c r="Q665" s="58">
        <f>P665</f>
        <v>0</v>
      </c>
      <c r="R665" s="58">
        <v>0</v>
      </c>
      <c r="S665" s="58">
        <f>R665</f>
        <v>0</v>
      </c>
      <c r="T665" s="58">
        <v>0</v>
      </c>
      <c r="U665" s="58">
        <f>T665</f>
        <v>0</v>
      </c>
      <c r="V665" s="58">
        <v>0</v>
      </c>
      <c r="W665" s="58">
        <f>V665</f>
        <v>0</v>
      </c>
      <c r="X665" s="58">
        <v>0</v>
      </c>
      <c r="Y665" s="58">
        <f>X665</f>
        <v>0</v>
      </c>
      <c r="Z665" s="5"/>
    </row>
    <row r="666" spans="2:26" ht="12" customHeight="1" x14ac:dyDescent="0.2">
      <c r="B666" t="s">
        <v>189</v>
      </c>
      <c r="D666" t="s">
        <v>1035</v>
      </c>
      <c r="H666">
        <v>4</v>
      </c>
      <c r="I666" s="159">
        <v>19</v>
      </c>
      <c r="J666" s="58">
        <v>0</v>
      </c>
      <c r="K666" s="58">
        <f>K665+K664</f>
        <v>1.0130937589601452</v>
      </c>
      <c r="L666" s="58">
        <v>0</v>
      </c>
      <c r="M666" s="58">
        <f>M665+M664</f>
        <v>0</v>
      </c>
      <c r="N666" s="58">
        <v>0</v>
      </c>
      <c r="O666" s="58">
        <f>O665+O664</f>
        <v>0</v>
      </c>
      <c r="P666" s="58">
        <v>0</v>
      </c>
      <c r="Q666" s="58">
        <f>Q665+Q664</f>
        <v>0</v>
      </c>
      <c r="R666" s="58">
        <v>0</v>
      </c>
      <c r="S666" s="58">
        <f>S665+S664</f>
        <v>0</v>
      </c>
      <c r="T666" s="58">
        <v>0</v>
      </c>
      <c r="U666" s="58">
        <f>U665+U664</f>
        <v>0</v>
      </c>
      <c r="V666" s="58">
        <v>0</v>
      </c>
      <c r="W666" s="58">
        <f>W665+W664</f>
        <v>0</v>
      </c>
      <c r="X666" s="58">
        <v>0</v>
      </c>
      <c r="Y666" s="58">
        <f>Y665+Y664</f>
        <v>0</v>
      </c>
      <c r="Z666" s="5"/>
    </row>
    <row r="667" spans="2:26" ht="12" customHeight="1" x14ac:dyDescent="0.2">
      <c r="B667" t="s">
        <v>189</v>
      </c>
      <c r="D667" t="s">
        <v>1036</v>
      </c>
      <c r="H667">
        <v>4</v>
      </c>
      <c r="I667">
        <v>20</v>
      </c>
      <c r="J667" s="5">
        <v>0</v>
      </c>
      <c r="K667" s="5">
        <f>J667</f>
        <v>0</v>
      </c>
      <c r="L667" s="5">
        <v>0</v>
      </c>
      <c r="M667" s="5">
        <f>L667</f>
        <v>0</v>
      </c>
      <c r="N667" s="5">
        <v>0</v>
      </c>
      <c r="O667" s="5">
        <f>N667</f>
        <v>0</v>
      </c>
      <c r="P667" s="5">
        <v>0</v>
      </c>
      <c r="Q667" s="5">
        <f>P667</f>
        <v>0</v>
      </c>
      <c r="R667" s="5">
        <v>0</v>
      </c>
      <c r="S667" s="5">
        <f>R667</f>
        <v>0</v>
      </c>
      <c r="T667" s="5">
        <v>0</v>
      </c>
      <c r="U667" s="5">
        <f>T667</f>
        <v>0</v>
      </c>
      <c r="V667" s="5">
        <v>0</v>
      </c>
      <c r="W667" s="5">
        <f>V667</f>
        <v>0</v>
      </c>
      <c r="X667" s="5">
        <v>0</v>
      </c>
      <c r="Y667" s="5">
        <f>X667</f>
        <v>0</v>
      </c>
      <c r="Z667" s="5"/>
    </row>
    <row r="668" spans="2:26" ht="12" customHeight="1" x14ac:dyDescent="0.2">
      <c r="B668" t="s">
        <v>189</v>
      </c>
      <c r="D668" t="s">
        <v>1037</v>
      </c>
      <c r="H668">
        <v>4</v>
      </c>
      <c r="I668">
        <v>21</v>
      </c>
      <c r="J668" s="5">
        <v>0</v>
      </c>
      <c r="K668" s="5">
        <f>J668</f>
        <v>0</v>
      </c>
      <c r="L668" s="5">
        <v>0</v>
      </c>
      <c r="M668" s="5">
        <f>L668</f>
        <v>0</v>
      </c>
      <c r="N668" s="5">
        <v>0</v>
      </c>
      <c r="O668" s="5">
        <f>N668</f>
        <v>0</v>
      </c>
      <c r="P668" s="5">
        <v>0</v>
      </c>
      <c r="Q668" s="5">
        <f>P668</f>
        <v>0</v>
      </c>
      <c r="R668" s="5">
        <v>0</v>
      </c>
      <c r="S668" s="5">
        <f>R668</f>
        <v>0</v>
      </c>
      <c r="T668" s="5">
        <v>0</v>
      </c>
      <c r="U668" s="5">
        <f>T668</f>
        <v>0</v>
      </c>
      <c r="V668" s="5">
        <v>0</v>
      </c>
      <c r="W668" s="5">
        <f>V668</f>
        <v>0</v>
      </c>
      <c r="X668" s="5">
        <v>0</v>
      </c>
      <c r="Y668" s="5">
        <f>X668</f>
        <v>0</v>
      </c>
      <c r="Z668" s="5"/>
    </row>
    <row r="669" spans="2:26" ht="12" customHeight="1" x14ac:dyDescent="0.2">
      <c r="B669" t="s">
        <v>189</v>
      </c>
      <c r="D669" t="s">
        <v>1038</v>
      </c>
      <c r="H669">
        <v>4</v>
      </c>
      <c r="I669">
        <v>22</v>
      </c>
      <c r="J669" s="5">
        <v>0</v>
      </c>
      <c r="K669" s="5">
        <f>K668+J669</f>
        <v>0</v>
      </c>
      <c r="L669" s="5">
        <v>0</v>
      </c>
      <c r="M669" s="5">
        <f>M668+L669</f>
        <v>0</v>
      </c>
      <c r="N669" s="5">
        <v>0</v>
      </c>
      <c r="O669" s="5">
        <f>O668+N669</f>
        <v>0</v>
      </c>
      <c r="P669" s="5">
        <v>0</v>
      </c>
      <c r="Q669" s="5">
        <f>Q668+P669</f>
        <v>0</v>
      </c>
      <c r="R669" s="5">
        <v>0</v>
      </c>
      <c r="S669" s="5">
        <f>S668+R669</f>
        <v>0</v>
      </c>
      <c r="T669" s="5">
        <v>0</v>
      </c>
      <c r="U669" s="5">
        <f>U668+T669</f>
        <v>0</v>
      </c>
      <c r="V669" s="5">
        <v>0</v>
      </c>
      <c r="W669" s="5">
        <f>W668+V669</f>
        <v>0</v>
      </c>
      <c r="X669" s="5">
        <v>0</v>
      </c>
      <c r="Y669" s="5">
        <f>Y668+X669</f>
        <v>0</v>
      </c>
      <c r="Z669" s="5"/>
    </row>
    <row r="670" spans="2:26" ht="12" customHeight="1" x14ac:dyDescent="0.2">
      <c r="B670" t="s">
        <v>189</v>
      </c>
      <c r="D670" t="s">
        <v>1039</v>
      </c>
      <c r="H670">
        <v>4</v>
      </c>
      <c r="I670" s="159">
        <v>23</v>
      </c>
      <c r="J670" s="58">
        <v>0</v>
      </c>
      <c r="K670" s="58">
        <f>J670</f>
        <v>0</v>
      </c>
      <c r="L670" s="58">
        <v>27.274081799895701</v>
      </c>
      <c r="M670" s="58">
        <f>L670</f>
        <v>27.274081799895701</v>
      </c>
      <c r="N670" s="160">
        <v>5.5215738138535295</v>
      </c>
      <c r="O670" s="58">
        <f>N670</f>
        <v>5.5215738138535295</v>
      </c>
      <c r="P670" s="58">
        <v>59.534135422495801</v>
      </c>
      <c r="Q670" s="58">
        <f>P670</f>
        <v>59.534135422495801</v>
      </c>
      <c r="R670" s="160">
        <v>23.587983158214161</v>
      </c>
      <c r="S670" s="58">
        <f>R670</f>
        <v>23.587983158214161</v>
      </c>
      <c r="T670" s="58">
        <v>6.6115702479338845</v>
      </c>
      <c r="U670" s="58">
        <f>T670</f>
        <v>6.6115702479338845</v>
      </c>
      <c r="V670" s="58">
        <v>0</v>
      </c>
      <c r="W670" s="58">
        <f>V670</f>
        <v>0</v>
      </c>
      <c r="X670" s="58">
        <v>21.679284239504472</v>
      </c>
      <c r="Y670" s="58">
        <f>X670</f>
        <v>21.679284239504472</v>
      </c>
      <c r="Z670" s="5"/>
    </row>
    <row r="671" spans="2:26" ht="12" customHeight="1" x14ac:dyDescent="0.2">
      <c r="B671" t="s">
        <v>189</v>
      </c>
      <c r="D671" t="s">
        <v>1040</v>
      </c>
      <c r="H671">
        <v>4</v>
      </c>
      <c r="I671" s="159">
        <v>24</v>
      </c>
      <c r="J671" s="58">
        <v>0</v>
      </c>
      <c r="K671" s="58">
        <f>J671+K670+K666+K667</f>
        <v>1.0130937589601452</v>
      </c>
      <c r="L671" s="58">
        <v>0</v>
      </c>
      <c r="M671" s="58">
        <f>L671+M670+M666+M667</f>
        <v>27.274081799895701</v>
      </c>
      <c r="N671" s="58">
        <v>3.1410150438088937</v>
      </c>
      <c r="O671" s="58">
        <f>N671+O670+O666+O667</f>
        <v>8.6625888576624241</v>
      </c>
      <c r="P671" s="58">
        <v>0</v>
      </c>
      <c r="Q671" s="58">
        <f>P671+Q670+Q666+Q667</f>
        <v>59.534135422495801</v>
      </c>
      <c r="R671" s="58">
        <v>0.39259568334408074</v>
      </c>
      <c r="S671" s="58">
        <f>R671+S670+S666+S667</f>
        <v>23.980578841558241</v>
      </c>
      <c r="T671" s="58">
        <v>0</v>
      </c>
      <c r="U671" s="58">
        <f>T671+U670+U666+U667</f>
        <v>6.6115702479338845</v>
      </c>
      <c r="V671" s="58">
        <v>0</v>
      </c>
      <c r="W671" s="58">
        <f>V671+W670+W666+W667</f>
        <v>0</v>
      </c>
      <c r="X671" s="58">
        <v>0</v>
      </c>
      <c r="Y671" s="58">
        <f>X671+Y670+Y666+Y667</f>
        <v>21.679284239504472</v>
      </c>
      <c r="Z671" s="5"/>
    </row>
    <row r="672" spans="2:26" ht="12" customHeight="1" x14ac:dyDescent="0.2">
      <c r="B672" t="s">
        <v>189</v>
      </c>
      <c r="D672" t="s">
        <v>1041</v>
      </c>
      <c r="H672">
        <v>4</v>
      </c>
      <c r="I672" s="159">
        <v>25</v>
      </c>
      <c r="J672" s="58">
        <v>0</v>
      </c>
      <c r="K672" s="58">
        <f>K671+J672</f>
        <v>1.0130937589601452</v>
      </c>
      <c r="L672" s="58">
        <v>0</v>
      </c>
      <c r="M672" s="58">
        <f>M671+L672</f>
        <v>27.274081799895701</v>
      </c>
      <c r="N672" s="58">
        <v>0</v>
      </c>
      <c r="O672" s="58">
        <f>O671+N672</f>
        <v>8.6625888576624241</v>
      </c>
      <c r="P672" s="58">
        <v>0</v>
      </c>
      <c r="Q672" s="58">
        <f>Q671+P672</f>
        <v>59.534135422495801</v>
      </c>
      <c r="R672" s="58">
        <v>0</v>
      </c>
      <c r="S672" s="58">
        <f>S671+R672</f>
        <v>23.980578841558241</v>
      </c>
      <c r="T672" s="58">
        <v>0</v>
      </c>
      <c r="U672" s="58">
        <f>U671+T672</f>
        <v>6.6115702479338845</v>
      </c>
      <c r="V672" s="58">
        <v>0</v>
      </c>
      <c r="W672" s="58">
        <f>W671+V672</f>
        <v>0</v>
      </c>
      <c r="X672" s="58">
        <v>0</v>
      </c>
      <c r="Y672" s="58">
        <f>Y671+X672</f>
        <v>21.679284239504472</v>
      </c>
      <c r="Z672" s="5"/>
    </row>
    <row r="673" spans="2:26" ht="12" customHeight="1" x14ac:dyDescent="0.2">
      <c r="B673" t="s">
        <v>189</v>
      </c>
      <c r="D673" t="s">
        <v>1042</v>
      </c>
      <c r="H673">
        <v>4</v>
      </c>
      <c r="I673" s="159">
        <v>26</v>
      </c>
      <c r="J673" s="58">
        <v>0</v>
      </c>
      <c r="K673" s="58">
        <f>J673</f>
        <v>0</v>
      </c>
      <c r="L673" s="58">
        <v>10.035014527303881</v>
      </c>
      <c r="M673" s="58">
        <f>L673</f>
        <v>10.035014527303881</v>
      </c>
      <c r="N673" s="58">
        <v>22.102826913539428</v>
      </c>
      <c r="O673" s="58">
        <f>N673</f>
        <v>22.102826913539428</v>
      </c>
      <c r="P673" s="58">
        <v>4.0780637940682709</v>
      </c>
      <c r="Q673" s="58">
        <f>P673</f>
        <v>4.0780637940682709</v>
      </c>
      <c r="R673" s="58">
        <v>22.211053370253765</v>
      </c>
      <c r="S673" s="58">
        <f>R673</f>
        <v>22.211053370253765</v>
      </c>
      <c r="T673" s="58">
        <v>43.609192799728291</v>
      </c>
      <c r="U673" s="58">
        <f>T673</f>
        <v>43.609192799728291</v>
      </c>
      <c r="V673" s="58">
        <v>0</v>
      </c>
      <c r="W673" s="58">
        <f>V673</f>
        <v>0</v>
      </c>
      <c r="X673" s="58">
        <v>9.4975911906400547</v>
      </c>
      <c r="Y673" s="58">
        <f>X673</f>
        <v>9.4975911906400547</v>
      </c>
      <c r="Z673" s="5"/>
    </row>
    <row r="674" spans="2:26" ht="12" customHeight="1" x14ac:dyDescent="0.2">
      <c r="B674" t="s">
        <v>189</v>
      </c>
      <c r="D674" t="s">
        <v>1043</v>
      </c>
      <c r="H674">
        <v>4</v>
      </c>
      <c r="I674" s="159">
        <v>27</v>
      </c>
      <c r="J674" s="58">
        <v>0</v>
      </c>
      <c r="K674" s="58">
        <f>J674+K673+K672</f>
        <v>1.0130937589601452</v>
      </c>
      <c r="L674" s="58">
        <v>22.796692244654697</v>
      </c>
      <c r="M674" s="58">
        <f>L674+M673+M672</f>
        <v>60.105788571854276</v>
      </c>
      <c r="N674" s="58">
        <v>0</v>
      </c>
      <c r="O674" s="58">
        <f>N674+O673+O672</f>
        <v>30.765415771201852</v>
      </c>
      <c r="P674" s="58">
        <v>31.792109681029658</v>
      </c>
      <c r="Q674" s="58">
        <f>P674+Q673+Q672</f>
        <v>95.404308897593722</v>
      </c>
      <c r="R674" s="58">
        <v>19.864962257709671</v>
      </c>
      <c r="S674" s="58">
        <f>R674+S673+S672</f>
        <v>66.056594469521684</v>
      </c>
      <c r="T674" s="58">
        <v>0</v>
      </c>
      <c r="U674" s="58">
        <f>T674+U673+U672</f>
        <v>50.220763047662174</v>
      </c>
      <c r="V674" s="58">
        <v>0</v>
      </c>
      <c r="W674" s="58">
        <f>V674+W673+W672</f>
        <v>0</v>
      </c>
      <c r="X674" s="58">
        <v>0</v>
      </c>
      <c r="Y674" s="58">
        <f>X674+Y673+Y672</f>
        <v>31.176875430144527</v>
      </c>
      <c r="Z674" s="5"/>
    </row>
    <row r="675" spans="2:26" ht="12" customHeight="1" x14ac:dyDescent="0.2">
      <c r="B675" t="s">
        <v>189</v>
      </c>
      <c r="D675" t="s">
        <v>1044</v>
      </c>
      <c r="H675">
        <v>4</v>
      </c>
      <c r="I675" s="159">
        <v>28</v>
      </c>
      <c r="J675" s="58">
        <v>0</v>
      </c>
      <c r="K675" s="58">
        <f>K674</f>
        <v>1.0130937589601452</v>
      </c>
      <c r="L675" s="58">
        <v>0</v>
      </c>
      <c r="M675" s="58">
        <f>M674</f>
        <v>60.105788571854276</v>
      </c>
      <c r="N675" s="58">
        <v>0</v>
      </c>
      <c r="O675" s="58">
        <f>O674</f>
        <v>30.765415771201852</v>
      </c>
      <c r="P675" s="58">
        <v>0</v>
      </c>
      <c r="Q675" s="58">
        <f>Q674</f>
        <v>95.404308897593722</v>
      </c>
      <c r="R675" s="58">
        <v>0</v>
      </c>
      <c r="S675" s="58">
        <f>S674</f>
        <v>66.056594469521684</v>
      </c>
      <c r="T675" s="58">
        <v>0</v>
      </c>
      <c r="U675" s="58">
        <f>U674</f>
        <v>50.220763047662174</v>
      </c>
      <c r="V675" s="58">
        <v>0</v>
      </c>
      <c r="W675" s="58">
        <f>W674</f>
        <v>0</v>
      </c>
      <c r="X675" s="58">
        <v>0</v>
      </c>
      <c r="Y675" s="58">
        <f>Y674</f>
        <v>31.176875430144527</v>
      </c>
      <c r="Z675" s="5"/>
    </row>
    <row r="676" spans="2:26" ht="12" customHeight="1" x14ac:dyDescent="0.2">
      <c r="B676" t="s">
        <v>189</v>
      </c>
      <c r="D676" t="s">
        <v>1045</v>
      </c>
      <c r="H676">
        <v>4</v>
      </c>
      <c r="I676">
        <v>29</v>
      </c>
      <c r="J676" s="5">
        <v>0</v>
      </c>
      <c r="K676" s="5">
        <f>J676</f>
        <v>0</v>
      </c>
      <c r="L676" s="5">
        <v>28.622513596066451</v>
      </c>
      <c r="M676" s="5">
        <f>L676</f>
        <v>28.622513596066451</v>
      </c>
      <c r="N676" s="5">
        <v>0</v>
      </c>
      <c r="O676" s="5">
        <f>N676</f>
        <v>0</v>
      </c>
      <c r="P676" s="5">
        <v>0</v>
      </c>
      <c r="Q676" s="5">
        <f>P676</f>
        <v>0</v>
      </c>
      <c r="R676" s="5">
        <v>0</v>
      </c>
      <c r="S676" s="5">
        <f>R676</f>
        <v>0</v>
      </c>
      <c r="T676" s="5">
        <v>28.597305558700331</v>
      </c>
      <c r="U676" s="5">
        <f>T676</f>
        <v>28.597305558700331</v>
      </c>
      <c r="V676" s="5">
        <v>0</v>
      </c>
      <c r="W676" s="5">
        <f>V676</f>
        <v>0</v>
      </c>
      <c r="X676" s="5">
        <v>0</v>
      </c>
      <c r="Y676" s="5">
        <f>X676</f>
        <v>0</v>
      </c>
      <c r="Z676" s="5"/>
    </row>
    <row r="677" spans="2:26" ht="12" customHeight="1" x14ac:dyDescent="0.2">
      <c r="B677" t="s">
        <v>189</v>
      </c>
      <c r="D677" t="s">
        <v>1046</v>
      </c>
      <c r="H677">
        <v>4</v>
      </c>
      <c r="I677" s="53">
        <v>30</v>
      </c>
      <c r="J677" s="56">
        <v>92.019497276115843</v>
      </c>
      <c r="K677" s="56">
        <f>J677+K676</f>
        <v>92.019497276115843</v>
      </c>
      <c r="L677" s="56">
        <v>8.3438873575206749</v>
      </c>
      <c r="M677" s="56">
        <f>L677+M676</f>
        <v>36.966400953587126</v>
      </c>
      <c r="N677" s="56">
        <v>62.423541081170441</v>
      </c>
      <c r="O677" s="56">
        <f>N677+O676</f>
        <v>62.423541081170441</v>
      </c>
      <c r="P677" s="56">
        <v>2.6790710688304418</v>
      </c>
      <c r="Q677" s="56">
        <f>P677+Q676</f>
        <v>2.6790710688304418</v>
      </c>
      <c r="R677" s="56">
        <v>7.7532905966695749</v>
      </c>
      <c r="S677" s="56">
        <f>R677+S676</f>
        <v>7.7532905966695749</v>
      </c>
      <c r="T677" s="56">
        <v>1.188724102796332</v>
      </c>
      <c r="U677" s="56">
        <f>T677+U676</f>
        <v>29.786029661496663</v>
      </c>
      <c r="V677" s="56">
        <v>0</v>
      </c>
      <c r="W677" s="56">
        <f>V677+W676</f>
        <v>0</v>
      </c>
      <c r="X677" s="56">
        <v>0</v>
      </c>
      <c r="Y677" s="56">
        <f>X677+Y676</f>
        <v>0</v>
      </c>
      <c r="Z677" s="5"/>
    </row>
    <row r="678" spans="2:26" ht="12" customHeight="1" x14ac:dyDescent="0.2">
      <c r="B678" t="s">
        <v>189</v>
      </c>
      <c r="D678" t="s">
        <v>1047</v>
      </c>
      <c r="H678">
        <v>4</v>
      </c>
      <c r="I678">
        <v>31</v>
      </c>
      <c r="J678" s="5">
        <v>0</v>
      </c>
      <c r="K678" s="5">
        <v>0</v>
      </c>
      <c r="L678" s="5">
        <v>0</v>
      </c>
      <c r="M678" s="5">
        <v>10.925690338995734</v>
      </c>
      <c r="N678" s="5">
        <v>0</v>
      </c>
      <c r="O678" s="5">
        <v>0</v>
      </c>
      <c r="P678" s="5">
        <v>0</v>
      </c>
      <c r="Q678" s="5">
        <v>14.48014592395117</v>
      </c>
      <c r="R678" s="5">
        <v>0</v>
      </c>
      <c r="S678" s="5">
        <v>27.278073225608505</v>
      </c>
      <c r="T678" s="5">
        <v>0</v>
      </c>
      <c r="U678" s="5">
        <v>2.9227794836802001</v>
      </c>
      <c r="V678" s="5">
        <v>0</v>
      </c>
      <c r="W678" s="5">
        <v>0</v>
      </c>
      <c r="X678" s="5">
        <v>0</v>
      </c>
      <c r="Y678" s="5">
        <v>0</v>
      </c>
      <c r="Z678" s="5"/>
    </row>
    <row r="679" spans="2:26" ht="12" customHeight="1" x14ac:dyDescent="0.2">
      <c r="B679" t="s">
        <v>189</v>
      </c>
      <c r="D679" t="s">
        <v>1048</v>
      </c>
      <c r="H679">
        <v>4</v>
      </c>
      <c r="I679">
        <v>32</v>
      </c>
      <c r="J679" s="5">
        <v>0</v>
      </c>
      <c r="K679" s="5">
        <v>85.945428434657728</v>
      </c>
      <c r="L679" s="5">
        <v>0</v>
      </c>
      <c r="M679" s="5">
        <v>14.465314674848461</v>
      </c>
      <c r="N679" s="5">
        <v>0</v>
      </c>
      <c r="O679" s="5">
        <v>67.01934204000662</v>
      </c>
      <c r="P679" s="5">
        <v>0</v>
      </c>
      <c r="Q679" s="5">
        <v>37.028202609793745</v>
      </c>
      <c r="R679" s="5">
        <v>0</v>
      </c>
      <c r="S679" s="5">
        <v>28.308447535283289</v>
      </c>
      <c r="T679" s="5">
        <v>0</v>
      </c>
      <c r="U679" s="5">
        <v>45.32014102126692</v>
      </c>
      <c r="V679" s="5">
        <v>0</v>
      </c>
      <c r="W679" s="5">
        <v>0</v>
      </c>
      <c r="X679" s="5">
        <v>0</v>
      </c>
      <c r="Y679" s="5">
        <v>0</v>
      </c>
      <c r="Z679" s="5"/>
    </row>
    <row r="680" spans="2:26" ht="12" customHeight="1" x14ac:dyDescent="0.2">
      <c r="B680" t="s">
        <v>189</v>
      </c>
      <c r="D680" t="s">
        <v>1049</v>
      </c>
      <c r="H680">
        <v>4</v>
      </c>
      <c r="I680">
        <v>33</v>
      </c>
      <c r="J680" s="5">
        <v>0</v>
      </c>
      <c r="K680" s="5">
        <v>14.05457156534227</v>
      </c>
      <c r="L680" s="5">
        <v>0</v>
      </c>
      <c r="M680" s="5">
        <v>74.608994986155807</v>
      </c>
      <c r="N680" s="5">
        <v>0</v>
      </c>
      <c r="O680" s="5">
        <v>32.980657959993387</v>
      </c>
      <c r="P680" s="5">
        <v>0</v>
      </c>
      <c r="Q680" s="5">
        <v>48.491651466255085</v>
      </c>
      <c r="R680" s="5">
        <v>0</v>
      </c>
      <c r="S680" s="5">
        <v>44.413479239108199</v>
      </c>
      <c r="T680" s="5">
        <v>0</v>
      </c>
      <c r="U680" s="5">
        <v>51.757079495052885</v>
      </c>
      <c r="V680" s="5">
        <v>0</v>
      </c>
      <c r="W680" s="5">
        <v>0</v>
      </c>
      <c r="X680" s="5">
        <v>0</v>
      </c>
      <c r="Y680" s="5">
        <v>100</v>
      </c>
      <c r="Z680" s="5"/>
    </row>
    <row r="681" spans="2:26" ht="12" customHeight="1" x14ac:dyDescent="0.2">
      <c r="B681" t="s">
        <v>189</v>
      </c>
      <c r="D681" t="s">
        <v>1059</v>
      </c>
      <c r="H681">
        <v>4</v>
      </c>
      <c r="I681">
        <v>34</v>
      </c>
      <c r="J681" s="5">
        <v>0</v>
      </c>
      <c r="K681" s="5">
        <f t="shared" ref="K681:K725" si="38">K678</f>
        <v>0</v>
      </c>
      <c r="L681" s="5">
        <v>0</v>
      </c>
      <c r="M681" s="5">
        <f t="shared" ref="M681:M725" si="39">M678</f>
        <v>10.925690338995734</v>
      </c>
      <c r="N681" s="5">
        <v>0</v>
      </c>
      <c r="O681" s="5">
        <f t="shared" ref="O681:O725" si="40">O678</f>
        <v>0</v>
      </c>
      <c r="P681" s="5">
        <v>0</v>
      </c>
      <c r="Q681" s="5">
        <f t="shared" ref="Q681:Q725" si="41">Q678</f>
        <v>14.48014592395117</v>
      </c>
      <c r="R681" s="5">
        <v>0</v>
      </c>
      <c r="S681" s="5">
        <f t="shared" ref="S681:S725" si="42">S678</f>
        <v>27.278073225608505</v>
      </c>
      <c r="T681" s="5">
        <v>0</v>
      </c>
      <c r="U681" s="5">
        <f t="shared" ref="U681:U725" si="43">U678</f>
        <v>2.9227794836802001</v>
      </c>
      <c r="V681" s="5">
        <v>0</v>
      </c>
      <c r="W681" s="5">
        <f t="shared" ref="W681:W725" si="44">W678</f>
        <v>0</v>
      </c>
      <c r="X681" s="5">
        <v>0</v>
      </c>
      <c r="Y681" s="5">
        <f t="shared" ref="Y681:Y725" si="45">Y678</f>
        <v>0</v>
      </c>
      <c r="Z681" s="5"/>
    </row>
    <row r="682" spans="2:26" ht="12" customHeight="1" x14ac:dyDescent="0.2">
      <c r="B682" t="s">
        <v>189</v>
      </c>
      <c r="D682" t="s">
        <v>1060</v>
      </c>
      <c r="H682">
        <v>4</v>
      </c>
      <c r="I682">
        <v>35</v>
      </c>
      <c r="J682" s="5">
        <v>0</v>
      </c>
      <c r="K682" s="5">
        <f t="shared" si="38"/>
        <v>85.945428434657728</v>
      </c>
      <c r="L682" s="5">
        <v>0</v>
      </c>
      <c r="M682" s="5">
        <f t="shared" si="39"/>
        <v>14.465314674848461</v>
      </c>
      <c r="N682" s="5">
        <v>0</v>
      </c>
      <c r="O682" s="5">
        <f t="shared" si="40"/>
        <v>67.01934204000662</v>
      </c>
      <c r="P682" s="5">
        <v>0</v>
      </c>
      <c r="Q682" s="5">
        <f t="shared" si="41"/>
        <v>37.028202609793745</v>
      </c>
      <c r="R682" s="5">
        <v>0</v>
      </c>
      <c r="S682" s="5">
        <f t="shared" si="42"/>
        <v>28.308447535283289</v>
      </c>
      <c r="T682" s="5">
        <v>0</v>
      </c>
      <c r="U682" s="5">
        <f t="shared" si="43"/>
        <v>45.32014102126692</v>
      </c>
      <c r="V682" s="5">
        <v>0</v>
      </c>
      <c r="W682" s="5">
        <f t="shared" si="44"/>
        <v>0</v>
      </c>
      <c r="X682" s="5">
        <v>0</v>
      </c>
      <c r="Y682" s="5">
        <f t="shared" si="45"/>
        <v>0</v>
      </c>
      <c r="Z682" s="5"/>
    </row>
    <row r="683" spans="2:26" ht="12" customHeight="1" x14ac:dyDescent="0.2">
      <c r="B683" t="s">
        <v>189</v>
      </c>
      <c r="D683" t="s">
        <v>1061</v>
      </c>
      <c r="H683">
        <v>4</v>
      </c>
      <c r="I683">
        <v>36</v>
      </c>
      <c r="J683" s="5">
        <v>0</v>
      </c>
      <c r="K683" s="5">
        <f t="shared" si="38"/>
        <v>14.05457156534227</v>
      </c>
      <c r="L683" s="5">
        <v>0</v>
      </c>
      <c r="M683" s="5">
        <f t="shared" si="39"/>
        <v>74.608994986155807</v>
      </c>
      <c r="N683" s="5">
        <v>0</v>
      </c>
      <c r="O683" s="5">
        <f t="shared" si="40"/>
        <v>32.980657959993387</v>
      </c>
      <c r="P683" s="5">
        <v>0</v>
      </c>
      <c r="Q683" s="5">
        <f t="shared" si="41"/>
        <v>48.491651466255085</v>
      </c>
      <c r="R683" s="5">
        <v>0</v>
      </c>
      <c r="S683" s="5">
        <f t="shared" si="42"/>
        <v>44.413479239108199</v>
      </c>
      <c r="T683" s="5">
        <v>0</v>
      </c>
      <c r="U683" s="5">
        <f t="shared" si="43"/>
        <v>51.757079495052885</v>
      </c>
      <c r="V683" s="5">
        <v>0</v>
      </c>
      <c r="W683" s="5">
        <f t="shared" si="44"/>
        <v>0</v>
      </c>
      <c r="X683" s="5">
        <v>0</v>
      </c>
      <c r="Y683" s="5">
        <f t="shared" si="45"/>
        <v>100</v>
      </c>
      <c r="Z683" s="5"/>
    </row>
    <row r="684" spans="2:26" ht="12" customHeight="1" x14ac:dyDescent="0.2">
      <c r="B684" t="s">
        <v>189</v>
      </c>
      <c r="D684" t="s">
        <v>1062</v>
      </c>
      <c r="H684">
        <v>4</v>
      </c>
      <c r="I684">
        <v>37</v>
      </c>
      <c r="J684" s="5">
        <v>0</v>
      </c>
      <c r="K684" s="5">
        <f t="shared" si="38"/>
        <v>0</v>
      </c>
      <c r="L684" s="5">
        <v>0</v>
      </c>
      <c r="M684" s="5">
        <f t="shared" si="39"/>
        <v>10.925690338995734</v>
      </c>
      <c r="N684" s="5">
        <v>0</v>
      </c>
      <c r="O684" s="5">
        <f t="shared" si="40"/>
        <v>0</v>
      </c>
      <c r="P684" s="5">
        <v>0</v>
      </c>
      <c r="Q684" s="5">
        <f t="shared" si="41"/>
        <v>14.48014592395117</v>
      </c>
      <c r="R684" s="5">
        <v>0</v>
      </c>
      <c r="S684" s="5">
        <f t="shared" si="42"/>
        <v>27.278073225608505</v>
      </c>
      <c r="T684" s="5">
        <v>0</v>
      </c>
      <c r="U684" s="5">
        <f t="shared" si="43"/>
        <v>2.9227794836802001</v>
      </c>
      <c r="V684" s="5">
        <v>0</v>
      </c>
      <c r="W684" s="5">
        <f t="shared" si="44"/>
        <v>0</v>
      </c>
      <c r="X684" s="5">
        <v>0</v>
      </c>
      <c r="Y684" s="5">
        <f t="shared" si="45"/>
        <v>0</v>
      </c>
      <c r="Z684" s="5"/>
    </row>
    <row r="685" spans="2:26" ht="12" customHeight="1" x14ac:dyDescent="0.2">
      <c r="B685" t="s">
        <v>189</v>
      </c>
      <c r="D685" t="s">
        <v>1063</v>
      </c>
      <c r="H685">
        <v>4</v>
      </c>
      <c r="I685">
        <v>38</v>
      </c>
      <c r="J685" s="5">
        <v>0</v>
      </c>
      <c r="K685" s="5">
        <f t="shared" si="38"/>
        <v>85.945428434657728</v>
      </c>
      <c r="L685" s="5">
        <v>0</v>
      </c>
      <c r="M685" s="5">
        <f t="shared" si="39"/>
        <v>14.465314674848461</v>
      </c>
      <c r="N685" s="5">
        <v>0</v>
      </c>
      <c r="O685" s="5">
        <f t="shared" si="40"/>
        <v>67.01934204000662</v>
      </c>
      <c r="P685" s="5">
        <v>0</v>
      </c>
      <c r="Q685" s="5">
        <f t="shared" si="41"/>
        <v>37.028202609793745</v>
      </c>
      <c r="R685" s="5">
        <v>0</v>
      </c>
      <c r="S685" s="5">
        <f t="shared" si="42"/>
        <v>28.308447535283289</v>
      </c>
      <c r="T685" s="5">
        <v>0</v>
      </c>
      <c r="U685" s="5">
        <f t="shared" si="43"/>
        <v>45.32014102126692</v>
      </c>
      <c r="V685" s="5">
        <v>0</v>
      </c>
      <c r="W685" s="5">
        <f t="shared" si="44"/>
        <v>0</v>
      </c>
      <c r="X685" s="5">
        <v>0</v>
      </c>
      <c r="Y685" s="5">
        <f t="shared" si="45"/>
        <v>0</v>
      </c>
      <c r="Z685" s="5"/>
    </row>
    <row r="686" spans="2:26" ht="12" customHeight="1" x14ac:dyDescent="0.2">
      <c r="B686" t="s">
        <v>189</v>
      </c>
      <c r="D686" t="s">
        <v>1064</v>
      </c>
      <c r="H686">
        <v>4</v>
      </c>
      <c r="I686">
        <v>39</v>
      </c>
      <c r="J686" s="5">
        <v>0</v>
      </c>
      <c r="K686" s="5">
        <f t="shared" si="38"/>
        <v>14.05457156534227</v>
      </c>
      <c r="L686" s="5">
        <v>0</v>
      </c>
      <c r="M686" s="5">
        <f t="shared" si="39"/>
        <v>74.608994986155807</v>
      </c>
      <c r="N686" s="5">
        <v>0</v>
      </c>
      <c r="O686" s="5">
        <f t="shared" si="40"/>
        <v>32.980657959993387</v>
      </c>
      <c r="P686" s="5">
        <v>0</v>
      </c>
      <c r="Q686" s="5">
        <f t="shared" si="41"/>
        <v>48.491651466255085</v>
      </c>
      <c r="R686" s="5">
        <v>0</v>
      </c>
      <c r="S686" s="5">
        <f t="shared" si="42"/>
        <v>44.413479239108199</v>
      </c>
      <c r="T686" s="5">
        <v>0</v>
      </c>
      <c r="U686" s="5">
        <f t="shared" si="43"/>
        <v>51.757079495052885</v>
      </c>
      <c r="V686" s="5">
        <v>0</v>
      </c>
      <c r="W686" s="5">
        <f t="shared" si="44"/>
        <v>0</v>
      </c>
      <c r="X686" s="5">
        <v>0</v>
      </c>
      <c r="Y686" s="5">
        <f t="shared" si="45"/>
        <v>100</v>
      </c>
      <c r="Z686" s="5"/>
    </row>
    <row r="687" spans="2:26" ht="12" customHeight="1" x14ac:dyDescent="0.2">
      <c r="B687" t="s">
        <v>189</v>
      </c>
      <c r="D687" t="s">
        <v>1065</v>
      </c>
      <c r="H687">
        <v>4</v>
      </c>
      <c r="I687">
        <v>40</v>
      </c>
      <c r="J687" s="5">
        <v>0</v>
      </c>
      <c r="K687" s="5">
        <f t="shared" si="38"/>
        <v>0</v>
      </c>
      <c r="L687" s="5">
        <v>0</v>
      </c>
      <c r="M687" s="5">
        <f t="shared" si="39"/>
        <v>10.925690338995734</v>
      </c>
      <c r="N687" s="5">
        <v>0</v>
      </c>
      <c r="O687" s="5">
        <f t="shared" si="40"/>
        <v>0</v>
      </c>
      <c r="P687" s="5">
        <v>0</v>
      </c>
      <c r="Q687" s="5">
        <f t="shared" si="41"/>
        <v>14.48014592395117</v>
      </c>
      <c r="R687" s="5">
        <v>0</v>
      </c>
      <c r="S687" s="5">
        <f t="shared" si="42"/>
        <v>27.278073225608505</v>
      </c>
      <c r="T687" s="5">
        <v>0</v>
      </c>
      <c r="U687" s="5">
        <f t="shared" si="43"/>
        <v>2.9227794836802001</v>
      </c>
      <c r="V687" s="5">
        <v>0</v>
      </c>
      <c r="W687" s="5">
        <f t="shared" si="44"/>
        <v>0</v>
      </c>
      <c r="X687" s="5">
        <v>0</v>
      </c>
      <c r="Y687" s="5">
        <f t="shared" si="45"/>
        <v>0</v>
      </c>
      <c r="Z687" s="5"/>
    </row>
    <row r="688" spans="2:26" ht="12" customHeight="1" x14ac:dyDescent="0.2">
      <c r="B688" t="s">
        <v>189</v>
      </c>
      <c r="D688" t="s">
        <v>1066</v>
      </c>
      <c r="H688">
        <v>4</v>
      </c>
      <c r="I688">
        <v>41</v>
      </c>
      <c r="J688" s="5">
        <v>0</v>
      </c>
      <c r="K688" s="5">
        <f t="shared" si="38"/>
        <v>85.945428434657728</v>
      </c>
      <c r="L688" s="5">
        <v>0</v>
      </c>
      <c r="M688" s="5">
        <f t="shared" si="39"/>
        <v>14.465314674848461</v>
      </c>
      <c r="N688" s="5">
        <v>0</v>
      </c>
      <c r="O688" s="5">
        <f t="shared" si="40"/>
        <v>67.01934204000662</v>
      </c>
      <c r="P688" s="5">
        <v>0</v>
      </c>
      <c r="Q688" s="5">
        <f t="shared" si="41"/>
        <v>37.028202609793745</v>
      </c>
      <c r="R688" s="5">
        <v>0</v>
      </c>
      <c r="S688" s="5">
        <f t="shared" si="42"/>
        <v>28.308447535283289</v>
      </c>
      <c r="T688" s="5">
        <v>0</v>
      </c>
      <c r="U688" s="5">
        <f t="shared" si="43"/>
        <v>45.32014102126692</v>
      </c>
      <c r="V688" s="5">
        <v>0</v>
      </c>
      <c r="W688" s="5">
        <f t="shared" si="44"/>
        <v>0</v>
      </c>
      <c r="X688" s="5">
        <v>0</v>
      </c>
      <c r="Y688" s="5">
        <f t="shared" si="45"/>
        <v>0</v>
      </c>
      <c r="Z688" s="5"/>
    </row>
    <row r="689" spans="2:48" ht="12" customHeight="1" x14ac:dyDescent="0.2">
      <c r="B689" t="s">
        <v>189</v>
      </c>
      <c r="D689" t="s">
        <v>1067</v>
      </c>
      <c r="H689">
        <v>4</v>
      </c>
      <c r="I689">
        <v>42</v>
      </c>
      <c r="J689" s="5">
        <v>0</v>
      </c>
      <c r="K689" s="5">
        <f t="shared" si="38"/>
        <v>14.05457156534227</v>
      </c>
      <c r="L689" s="5">
        <v>0</v>
      </c>
      <c r="M689" s="5">
        <f t="shared" si="39"/>
        <v>74.608994986155807</v>
      </c>
      <c r="N689" s="5">
        <v>0</v>
      </c>
      <c r="O689" s="5">
        <f t="shared" si="40"/>
        <v>32.980657959993387</v>
      </c>
      <c r="P689" s="5">
        <v>0</v>
      </c>
      <c r="Q689" s="5">
        <f t="shared" si="41"/>
        <v>48.491651466255085</v>
      </c>
      <c r="R689" s="5">
        <v>0</v>
      </c>
      <c r="S689" s="5">
        <f t="shared" si="42"/>
        <v>44.413479239108199</v>
      </c>
      <c r="T689" s="5">
        <v>0</v>
      </c>
      <c r="U689" s="5">
        <f t="shared" si="43"/>
        <v>51.757079495052885</v>
      </c>
      <c r="V689" s="5">
        <v>0</v>
      </c>
      <c r="W689" s="5">
        <f t="shared" si="44"/>
        <v>0</v>
      </c>
      <c r="X689" s="5">
        <v>0</v>
      </c>
      <c r="Y689" s="5">
        <f t="shared" si="45"/>
        <v>100</v>
      </c>
      <c r="Z689" s="5"/>
    </row>
    <row r="690" spans="2:48" ht="12" customHeight="1" x14ac:dyDescent="0.2">
      <c r="B690" t="s">
        <v>189</v>
      </c>
      <c r="D690" t="s">
        <v>1050</v>
      </c>
      <c r="H690">
        <v>4</v>
      </c>
      <c r="I690">
        <v>43</v>
      </c>
      <c r="J690" s="5">
        <v>0</v>
      </c>
      <c r="K690" s="5">
        <f t="shared" si="38"/>
        <v>0</v>
      </c>
      <c r="L690" s="5">
        <v>0</v>
      </c>
      <c r="M690" s="5">
        <f t="shared" si="39"/>
        <v>10.925690338995734</v>
      </c>
      <c r="N690" s="5">
        <v>0</v>
      </c>
      <c r="O690" s="5">
        <f t="shared" si="40"/>
        <v>0</v>
      </c>
      <c r="P690" s="5">
        <v>0</v>
      </c>
      <c r="Q690" s="5">
        <f t="shared" si="41"/>
        <v>14.48014592395117</v>
      </c>
      <c r="R690" s="5">
        <v>0</v>
      </c>
      <c r="S690" s="5">
        <f t="shared" si="42"/>
        <v>27.278073225608505</v>
      </c>
      <c r="T690" s="5">
        <v>0</v>
      </c>
      <c r="U690" s="5">
        <f t="shared" si="43"/>
        <v>2.9227794836802001</v>
      </c>
      <c r="V690" s="5">
        <v>0</v>
      </c>
      <c r="W690" s="5">
        <f t="shared" si="44"/>
        <v>0</v>
      </c>
      <c r="X690" s="5">
        <v>0</v>
      </c>
      <c r="Y690" s="5">
        <f t="shared" si="45"/>
        <v>0</v>
      </c>
      <c r="Z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</row>
    <row r="691" spans="2:48" ht="12" customHeight="1" x14ac:dyDescent="0.2">
      <c r="B691" t="s">
        <v>189</v>
      </c>
      <c r="D691" t="s">
        <v>1051</v>
      </c>
      <c r="H691">
        <v>4</v>
      </c>
      <c r="I691">
        <v>44</v>
      </c>
      <c r="J691" s="5">
        <v>0</v>
      </c>
      <c r="K691" s="5">
        <f t="shared" si="38"/>
        <v>85.945428434657728</v>
      </c>
      <c r="L691" s="5">
        <v>0</v>
      </c>
      <c r="M691" s="5">
        <f t="shared" si="39"/>
        <v>14.465314674848461</v>
      </c>
      <c r="N691" s="5">
        <v>0</v>
      </c>
      <c r="O691" s="5">
        <f t="shared" si="40"/>
        <v>67.01934204000662</v>
      </c>
      <c r="P691" s="5">
        <v>0</v>
      </c>
      <c r="Q691" s="5">
        <f t="shared" si="41"/>
        <v>37.028202609793745</v>
      </c>
      <c r="R691" s="5">
        <v>0</v>
      </c>
      <c r="S691" s="5">
        <f t="shared" si="42"/>
        <v>28.308447535283289</v>
      </c>
      <c r="T691" s="5">
        <v>0</v>
      </c>
      <c r="U691" s="5">
        <f t="shared" si="43"/>
        <v>45.32014102126692</v>
      </c>
      <c r="V691" s="5">
        <v>0</v>
      </c>
      <c r="W691" s="5">
        <f t="shared" si="44"/>
        <v>0</v>
      </c>
      <c r="X691" s="5">
        <v>0</v>
      </c>
      <c r="Y691" s="5">
        <f t="shared" si="45"/>
        <v>0</v>
      </c>
      <c r="Z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</row>
    <row r="692" spans="2:48" ht="12" customHeight="1" x14ac:dyDescent="0.2">
      <c r="B692" t="s">
        <v>189</v>
      </c>
      <c r="D692" t="s">
        <v>1052</v>
      </c>
      <c r="H692">
        <v>4</v>
      </c>
      <c r="I692">
        <v>45</v>
      </c>
      <c r="J692" s="5">
        <v>0</v>
      </c>
      <c r="K692" s="5">
        <f t="shared" si="38"/>
        <v>14.05457156534227</v>
      </c>
      <c r="L692" s="5">
        <v>0</v>
      </c>
      <c r="M692" s="5">
        <f t="shared" si="39"/>
        <v>74.608994986155807</v>
      </c>
      <c r="N692" s="5">
        <v>0</v>
      </c>
      <c r="O692" s="5">
        <f t="shared" si="40"/>
        <v>32.980657959993387</v>
      </c>
      <c r="P692" s="5">
        <v>0</v>
      </c>
      <c r="Q692" s="5">
        <f t="shared" si="41"/>
        <v>48.491651466255085</v>
      </c>
      <c r="R692" s="5">
        <v>0</v>
      </c>
      <c r="S692" s="5">
        <f t="shared" si="42"/>
        <v>44.413479239108199</v>
      </c>
      <c r="T692" s="5">
        <v>0</v>
      </c>
      <c r="U692" s="5">
        <f t="shared" si="43"/>
        <v>51.757079495052885</v>
      </c>
      <c r="V692" s="5">
        <v>0</v>
      </c>
      <c r="W692" s="5">
        <f t="shared" si="44"/>
        <v>0</v>
      </c>
      <c r="X692" s="5">
        <v>0</v>
      </c>
      <c r="Y692" s="5">
        <f t="shared" si="45"/>
        <v>100</v>
      </c>
      <c r="Z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</row>
    <row r="693" spans="2:48" ht="12" customHeight="1" x14ac:dyDescent="0.2">
      <c r="B693" t="s">
        <v>189</v>
      </c>
      <c r="D693" t="s">
        <v>1053</v>
      </c>
      <c r="H693">
        <v>4</v>
      </c>
      <c r="I693">
        <v>46</v>
      </c>
      <c r="J693" s="5">
        <v>0</v>
      </c>
      <c r="K693" s="5">
        <f t="shared" si="38"/>
        <v>0</v>
      </c>
      <c r="L693" s="5">
        <v>0</v>
      </c>
      <c r="M693" s="5">
        <f t="shared" si="39"/>
        <v>10.925690338995734</v>
      </c>
      <c r="N693" s="5">
        <v>0</v>
      </c>
      <c r="O693" s="5">
        <f t="shared" si="40"/>
        <v>0</v>
      </c>
      <c r="P693" s="5">
        <v>0</v>
      </c>
      <c r="Q693" s="5">
        <f t="shared" si="41"/>
        <v>14.48014592395117</v>
      </c>
      <c r="R693" s="5">
        <v>0</v>
      </c>
      <c r="S693" s="5">
        <f t="shared" si="42"/>
        <v>27.278073225608505</v>
      </c>
      <c r="T693" s="5">
        <v>0</v>
      </c>
      <c r="U693" s="5">
        <f t="shared" si="43"/>
        <v>2.9227794836802001</v>
      </c>
      <c r="V693" s="5">
        <v>0</v>
      </c>
      <c r="W693" s="5">
        <f t="shared" si="44"/>
        <v>0</v>
      </c>
      <c r="X693" s="5">
        <v>0</v>
      </c>
      <c r="Y693" s="5">
        <f t="shared" si="45"/>
        <v>0</v>
      </c>
      <c r="Z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</row>
    <row r="694" spans="2:48" ht="12" customHeight="1" x14ac:dyDescent="0.2">
      <c r="B694" t="s">
        <v>189</v>
      </c>
      <c r="D694" t="s">
        <v>1054</v>
      </c>
      <c r="H694">
        <v>4</v>
      </c>
      <c r="I694">
        <v>47</v>
      </c>
      <c r="J694" s="5">
        <v>0</v>
      </c>
      <c r="K694" s="5">
        <f t="shared" si="38"/>
        <v>85.945428434657728</v>
      </c>
      <c r="L694" s="5">
        <v>0</v>
      </c>
      <c r="M694" s="5">
        <f t="shared" si="39"/>
        <v>14.465314674848461</v>
      </c>
      <c r="N694" s="5">
        <v>0</v>
      </c>
      <c r="O694" s="5">
        <f t="shared" si="40"/>
        <v>67.01934204000662</v>
      </c>
      <c r="P694" s="5">
        <v>12.192221600447677</v>
      </c>
      <c r="Q694" s="5">
        <f t="shared" si="41"/>
        <v>37.028202609793745</v>
      </c>
      <c r="R694" s="5">
        <v>0</v>
      </c>
      <c r="S694" s="5">
        <f t="shared" si="42"/>
        <v>28.308447535283289</v>
      </c>
      <c r="T694" s="5">
        <v>18.328993546926302</v>
      </c>
      <c r="U694" s="5">
        <f t="shared" si="43"/>
        <v>45.32014102126692</v>
      </c>
      <c r="V694" s="5">
        <v>0</v>
      </c>
      <c r="W694" s="5">
        <f t="shared" si="44"/>
        <v>0</v>
      </c>
      <c r="X694" s="5">
        <v>0</v>
      </c>
      <c r="Y694" s="5">
        <f t="shared" si="45"/>
        <v>0</v>
      </c>
      <c r="Z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</row>
    <row r="695" spans="2:48" ht="12" customHeight="1" x14ac:dyDescent="0.2">
      <c r="B695" t="s">
        <v>189</v>
      </c>
      <c r="D695" t="s">
        <v>1055</v>
      </c>
      <c r="H695">
        <v>4</v>
      </c>
      <c r="I695">
        <v>48</v>
      </c>
      <c r="J695" s="5">
        <v>0</v>
      </c>
      <c r="K695" s="5">
        <f t="shared" si="38"/>
        <v>14.05457156534227</v>
      </c>
      <c r="L695" s="5">
        <v>5.0137823139387621</v>
      </c>
      <c r="M695" s="5">
        <f t="shared" si="39"/>
        <v>74.608994986155807</v>
      </c>
      <c r="N695" s="5">
        <v>3.1410150438088937</v>
      </c>
      <c r="O695" s="5">
        <f t="shared" si="40"/>
        <v>32.980657959993387</v>
      </c>
      <c r="P695" s="5">
        <v>0</v>
      </c>
      <c r="Q695" s="5">
        <f t="shared" si="41"/>
        <v>48.491651466255085</v>
      </c>
      <c r="R695" s="5">
        <v>0</v>
      </c>
      <c r="S695" s="5">
        <f t="shared" si="42"/>
        <v>44.413479239108199</v>
      </c>
      <c r="T695" s="5">
        <v>23.015962866523264</v>
      </c>
      <c r="U695" s="5">
        <f t="shared" si="43"/>
        <v>51.757079495052885</v>
      </c>
      <c r="V695" s="5">
        <v>0</v>
      </c>
      <c r="W695" s="5">
        <f t="shared" si="44"/>
        <v>0</v>
      </c>
      <c r="X695" s="5">
        <v>0</v>
      </c>
      <c r="Y695" s="5">
        <f t="shared" si="45"/>
        <v>100</v>
      </c>
      <c r="Z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</row>
    <row r="696" spans="2:48" ht="12" customHeight="1" x14ac:dyDescent="0.2">
      <c r="B696" t="s">
        <v>189</v>
      </c>
      <c r="D696" t="s">
        <v>1056</v>
      </c>
      <c r="H696">
        <v>4</v>
      </c>
      <c r="I696">
        <v>49</v>
      </c>
      <c r="J696" s="5">
        <v>0</v>
      </c>
      <c r="K696" s="5">
        <f t="shared" si="38"/>
        <v>0</v>
      </c>
      <c r="L696" s="5">
        <v>0</v>
      </c>
      <c r="M696" s="5">
        <f t="shared" si="39"/>
        <v>10.925690338995734</v>
      </c>
      <c r="N696" s="5">
        <v>0</v>
      </c>
      <c r="O696" s="5">
        <f t="shared" si="40"/>
        <v>0</v>
      </c>
      <c r="P696" s="5">
        <v>0</v>
      </c>
      <c r="Q696" s="5">
        <f t="shared" si="41"/>
        <v>14.48014592395117</v>
      </c>
      <c r="R696" s="5">
        <v>0</v>
      </c>
      <c r="S696" s="5">
        <f t="shared" si="42"/>
        <v>27.278073225608505</v>
      </c>
      <c r="T696" s="5">
        <v>0</v>
      </c>
      <c r="U696" s="5">
        <f t="shared" si="43"/>
        <v>2.9227794836802001</v>
      </c>
      <c r="V696" s="5">
        <v>0</v>
      </c>
      <c r="W696" s="5">
        <f t="shared" si="44"/>
        <v>0</v>
      </c>
      <c r="X696" s="5">
        <v>0</v>
      </c>
      <c r="Y696" s="5">
        <f t="shared" si="45"/>
        <v>0</v>
      </c>
      <c r="Z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</row>
    <row r="697" spans="2:48" ht="12" customHeight="1" x14ac:dyDescent="0.2">
      <c r="B697" t="s">
        <v>189</v>
      </c>
      <c r="D697" t="s">
        <v>1057</v>
      </c>
      <c r="H697">
        <v>4</v>
      </c>
      <c r="I697">
        <v>50</v>
      </c>
      <c r="J697" s="5">
        <v>0</v>
      </c>
      <c r="K697" s="5">
        <f t="shared" si="38"/>
        <v>85.945428434657728</v>
      </c>
      <c r="L697" s="5">
        <v>0</v>
      </c>
      <c r="M697" s="5">
        <f t="shared" si="39"/>
        <v>14.465314674848461</v>
      </c>
      <c r="N697" s="5">
        <v>0</v>
      </c>
      <c r="O697" s="5">
        <f t="shared" si="40"/>
        <v>67.01934204000662</v>
      </c>
      <c r="P697" s="5">
        <v>12.192221600447677</v>
      </c>
      <c r="Q697" s="5">
        <f t="shared" si="41"/>
        <v>37.028202609793745</v>
      </c>
      <c r="R697" s="5">
        <v>0</v>
      </c>
      <c r="S697" s="5">
        <f t="shared" si="42"/>
        <v>28.308447535283289</v>
      </c>
      <c r="T697" s="5">
        <v>18.328993546926302</v>
      </c>
      <c r="U697" s="5">
        <f t="shared" si="43"/>
        <v>45.32014102126692</v>
      </c>
      <c r="V697" s="5">
        <v>0</v>
      </c>
      <c r="W697" s="5">
        <f t="shared" si="44"/>
        <v>0</v>
      </c>
      <c r="X697" s="5">
        <v>0</v>
      </c>
      <c r="Y697" s="5">
        <f t="shared" si="45"/>
        <v>0</v>
      </c>
      <c r="Z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</row>
    <row r="698" spans="2:48" ht="12" customHeight="1" x14ac:dyDescent="0.2">
      <c r="B698" t="s">
        <v>189</v>
      </c>
      <c r="D698" t="s">
        <v>1058</v>
      </c>
      <c r="H698">
        <v>4</v>
      </c>
      <c r="I698">
        <v>51</v>
      </c>
      <c r="J698" s="5">
        <v>0</v>
      </c>
      <c r="K698" s="5">
        <f t="shared" si="38"/>
        <v>14.05457156534227</v>
      </c>
      <c r="L698" s="5">
        <v>0</v>
      </c>
      <c r="M698" s="5">
        <f t="shared" si="39"/>
        <v>74.608994986155807</v>
      </c>
      <c r="N698" s="5">
        <v>0</v>
      </c>
      <c r="O698" s="5">
        <f t="shared" si="40"/>
        <v>32.980657959993387</v>
      </c>
      <c r="P698" s="5">
        <v>0</v>
      </c>
      <c r="Q698" s="5">
        <f t="shared" si="41"/>
        <v>48.491651466255085</v>
      </c>
      <c r="R698" s="5">
        <v>0</v>
      </c>
      <c r="S698" s="5">
        <f t="shared" si="42"/>
        <v>44.413479239108199</v>
      </c>
      <c r="T698" s="5">
        <v>10.879655836069285</v>
      </c>
      <c r="U698" s="5">
        <f t="shared" si="43"/>
        <v>51.757079495052885</v>
      </c>
      <c r="V698" s="5">
        <v>0</v>
      </c>
      <c r="W698" s="5">
        <f t="shared" si="44"/>
        <v>0</v>
      </c>
      <c r="X698" s="5">
        <v>0</v>
      </c>
      <c r="Y698" s="5">
        <f t="shared" si="45"/>
        <v>100</v>
      </c>
      <c r="Z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</row>
    <row r="699" spans="2:48" ht="12" customHeight="1" x14ac:dyDescent="0.2">
      <c r="B699" t="s">
        <v>189</v>
      </c>
      <c r="D699" t="s">
        <v>1068</v>
      </c>
      <c r="H699">
        <v>4</v>
      </c>
      <c r="I699">
        <v>52</v>
      </c>
      <c r="J699" s="5">
        <v>0</v>
      </c>
      <c r="K699" s="5">
        <f t="shared" si="38"/>
        <v>0</v>
      </c>
      <c r="L699" s="5">
        <v>10.876853162482307</v>
      </c>
      <c r="M699" s="5">
        <f t="shared" si="39"/>
        <v>10.925690338995734</v>
      </c>
      <c r="N699" s="5">
        <v>0</v>
      </c>
      <c r="O699" s="5">
        <f t="shared" si="40"/>
        <v>0</v>
      </c>
      <c r="P699" s="5">
        <v>0</v>
      </c>
      <c r="Q699" s="5">
        <f t="shared" si="41"/>
        <v>14.48014592395117</v>
      </c>
      <c r="R699" s="5">
        <v>20.234798771004815</v>
      </c>
      <c r="S699" s="5">
        <f t="shared" si="42"/>
        <v>27.278073225608505</v>
      </c>
      <c r="T699" s="5">
        <v>2.5246235707007814</v>
      </c>
      <c r="U699" s="5">
        <f t="shared" si="43"/>
        <v>2.9227794836802001</v>
      </c>
      <c r="V699" s="5">
        <v>0</v>
      </c>
      <c r="W699" s="5">
        <f t="shared" si="44"/>
        <v>0</v>
      </c>
      <c r="X699" s="5">
        <v>0</v>
      </c>
      <c r="Y699" s="5">
        <f t="shared" si="45"/>
        <v>0</v>
      </c>
      <c r="Z699" s="5"/>
    </row>
    <row r="700" spans="2:48" ht="12" customHeight="1" x14ac:dyDescent="0.2">
      <c r="B700" t="s">
        <v>189</v>
      </c>
      <c r="D700" t="s">
        <v>1069</v>
      </c>
      <c r="H700">
        <v>4</v>
      </c>
      <c r="I700">
        <v>53</v>
      </c>
      <c r="J700" s="5">
        <v>85.797572397973809</v>
      </c>
      <c r="K700" s="5">
        <f t="shared" si="38"/>
        <v>85.945428434657728</v>
      </c>
      <c r="L700" s="5">
        <v>14.281457200327797</v>
      </c>
      <c r="M700" s="5">
        <f t="shared" si="39"/>
        <v>14.465314674848461</v>
      </c>
      <c r="N700" s="5">
        <v>67.01934204000662</v>
      </c>
      <c r="O700" s="5">
        <f t="shared" si="40"/>
        <v>67.01934204000662</v>
      </c>
      <c r="P700" s="5">
        <v>19.313094571908227</v>
      </c>
      <c r="Q700" s="5">
        <f t="shared" si="41"/>
        <v>37.028202609793745</v>
      </c>
      <c r="R700" s="5">
        <v>20.999127565148122</v>
      </c>
      <c r="S700" s="5">
        <f t="shared" si="42"/>
        <v>28.308447535283289</v>
      </c>
      <c r="T700" s="5">
        <v>25.597192346881016</v>
      </c>
      <c r="U700" s="5">
        <f t="shared" si="43"/>
        <v>45.32014102126692</v>
      </c>
      <c r="V700" s="5">
        <v>0</v>
      </c>
      <c r="W700" s="5">
        <f t="shared" si="44"/>
        <v>0</v>
      </c>
      <c r="X700" s="5">
        <v>0</v>
      </c>
      <c r="Y700" s="5">
        <f t="shared" si="45"/>
        <v>0</v>
      </c>
      <c r="Z700" s="5"/>
    </row>
    <row r="701" spans="2:48" ht="12" customHeight="1" x14ac:dyDescent="0.2">
      <c r="B701" t="s">
        <v>189</v>
      </c>
      <c r="D701" t="s">
        <v>1070</v>
      </c>
      <c r="H701">
        <v>4</v>
      </c>
      <c r="I701">
        <v>54</v>
      </c>
      <c r="J701" s="5">
        <v>0</v>
      </c>
      <c r="K701" s="5">
        <f t="shared" si="38"/>
        <v>14.05457156534227</v>
      </c>
      <c r="L701" s="5">
        <v>59.904641287342621</v>
      </c>
      <c r="M701" s="5">
        <f t="shared" si="39"/>
        <v>74.608994986155807</v>
      </c>
      <c r="N701" s="5">
        <v>26.599437923623743</v>
      </c>
      <c r="O701" s="5">
        <f t="shared" si="40"/>
        <v>32.980657959993387</v>
      </c>
      <c r="P701" s="5">
        <v>40.969501958589817</v>
      </c>
      <c r="Q701" s="5">
        <f t="shared" si="41"/>
        <v>48.491651466255085</v>
      </c>
      <c r="R701" s="5">
        <v>27.424799908963323</v>
      </c>
      <c r="S701" s="5">
        <f t="shared" si="42"/>
        <v>44.413479239108199</v>
      </c>
      <c r="T701" s="5">
        <v>25.087739159968304</v>
      </c>
      <c r="U701" s="5">
        <f t="shared" si="43"/>
        <v>51.757079495052885</v>
      </c>
      <c r="V701" s="5">
        <v>0</v>
      </c>
      <c r="W701" s="5">
        <f t="shared" si="44"/>
        <v>0</v>
      </c>
      <c r="X701" s="5">
        <v>21.679284239504472</v>
      </c>
      <c r="Y701" s="5">
        <f t="shared" si="45"/>
        <v>100</v>
      </c>
      <c r="Z701" s="5"/>
    </row>
    <row r="702" spans="2:48" ht="12" customHeight="1" x14ac:dyDescent="0.2">
      <c r="B702" t="s">
        <v>189</v>
      </c>
      <c r="D702" t="s">
        <v>1071</v>
      </c>
      <c r="H702">
        <v>4</v>
      </c>
      <c r="I702">
        <v>55</v>
      </c>
      <c r="J702" s="5">
        <v>0</v>
      </c>
      <c r="K702" s="5">
        <f t="shared" si="38"/>
        <v>0</v>
      </c>
      <c r="L702" s="5">
        <v>0</v>
      </c>
      <c r="M702" s="5">
        <f t="shared" si="39"/>
        <v>10.925690338995734</v>
      </c>
      <c r="N702" s="5">
        <v>0</v>
      </c>
      <c r="O702" s="5">
        <f t="shared" si="40"/>
        <v>0</v>
      </c>
      <c r="P702" s="5">
        <v>0</v>
      </c>
      <c r="Q702" s="5">
        <f t="shared" si="41"/>
        <v>14.48014592395117</v>
      </c>
      <c r="R702" s="5">
        <v>0</v>
      </c>
      <c r="S702" s="5">
        <f t="shared" si="42"/>
        <v>27.278073225608505</v>
      </c>
      <c r="T702" s="5">
        <v>0</v>
      </c>
      <c r="U702" s="5">
        <f t="shared" si="43"/>
        <v>2.9227794836802001</v>
      </c>
      <c r="V702" s="5">
        <v>0</v>
      </c>
      <c r="W702" s="5">
        <f t="shared" si="44"/>
        <v>0</v>
      </c>
      <c r="X702" s="5">
        <v>0</v>
      </c>
      <c r="Y702" s="5">
        <f t="shared" si="45"/>
        <v>0</v>
      </c>
      <c r="Z702" s="5"/>
    </row>
    <row r="703" spans="2:48" ht="12" customHeight="1" x14ac:dyDescent="0.2">
      <c r="B703" t="s">
        <v>189</v>
      </c>
      <c r="D703" t="s">
        <v>1072</v>
      </c>
      <c r="H703">
        <v>4</v>
      </c>
      <c r="I703">
        <v>56</v>
      </c>
      <c r="J703" s="5">
        <v>0</v>
      </c>
      <c r="K703" s="5">
        <f t="shared" si="38"/>
        <v>85.945428434657728</v>
      </c>
      <c r="L703" s="5">
        <v>0</v>
      </c>
      <c r="M703" s="5">
        <f t="shared" si="39"/>
        <v>14.465314674848461</v>
      </c>
      <c r="N703" s="5">
        <v>0</v>
      </c>
      <c r="O703" s="5">
        <f t="shared" si="40"/>
        <v>67.01934204000662</v>
      </c>
      <c r="P703" s="5">
        <v>0</v>
      </c>
      <c r="Q703" s="5">
        <f t="shared" si="41"/>
        <v>37.028202609793745</v>
      </c>
      <c r="R703" s="5">
        <v>0</v>
      </c>
      <c r="S703" s="5">
        <f t="shared" si="42"/>
        <v>28.308447535283289</v>
      </c>
      <c r="T703" s="5">
        <v>0</v>
      </c>
      <c r="U703" s="5">
        <f t="shared" si="43"/>
        <v>45.32014102126692</v>
      </c>
      <c r="V703" s="5">
        <v>0</v>
      </c>
      <c r="W703" s="5">
        <f t="shared" si="44"/>
        <v>0</v>
      </c>
      <c r="X703" s="5">
        <v>0</v>
      </c>
      <c r="Y703" s="5">
        <f t="shared" si="45"/>
        <v>0</v>
      </c>
      <c r="Z703" s="5"/>
    </row>
    <row r="704" spans="2:48" ht="12" customHeight="1" x14ac:dyDescent="0.2">
      <c r="B704" t="s">
        <v>189</v>
      </c>
      <c r="D704" t="s">
        <v>1073</v>
      </c>
      <c r="H704">
        <v>4</v>
      </c>
      <c r="I704">
        <v>57</v>
      </c>
      <c r="J704" s="5">
        <v>0</v>
      </c>
      <c r="K704" s="5">
        <f t="shared" si="38"/>
        <v>14.05457156534227</v>
      </c>
      <c r="L704" s="5">
        <v>0</v>
      </c>
      <c r="M704" s="5">
        <f t="shared" si="39"/>
        <v>74.608994986155807</v>
      </c>
      <c r="N704" s="5">
        <v>0</v>
      </c>
      <c r="O704" s="5">
        <f t="shared" si="40"/>
        <v>32.980657959993387</v>
      </c>
      <c r="P704" s="5">
        <v>0</v>
      </c>
      <c r="Q704" s="5">
        <f t="shared" si="41"/>
        <v>48.491651466255085</v>
      </c>
      <c r="R704" s="5">
        <v>7.2070705154952022E-2</v>
      </c>
      <c r="S704" s="5">
        <f t="shared" si="42"/>
        <v>44.413479239108199</v>
      </c>
      <c r="T704" s="5">
        <v>0.28302954828484095</v>
      </c>
      <c r="U704" s="5">
        <f t="shared" si="43"/>
        <v>51.757079495052885</v>
      </c>
      <c r="V704" s="5">
        <v>0</v>
      </c>
      <c r="W704" s="5">
        <f t="shared" si="44"/>
        <v>0</v>
      </c>
      <c r="X704" s="5">
        <v>0</v>
      </c>
      <c r="Y704" s="5">
        <f t="shared" si="45"/>
        <v>100</v>
      </c>
      <c r="Z704" s="5"/>
    </row>
    <row r="705" spans="2:26" ht="12" customHeight="1" x14ac:dyDescent="0.2">
      <c r="B705" t="s">
        <v>189</v>
      </c>
      <c r="D705" t="s">
        <v>1074</v>
      </c>
      <c r="H705">
        <v>4</v>
      </c>
      <c r="I705">
        <v>58</v>
      </c>
      <c r="J705" s="5">
        <v>0</v>
      </c>
      <c r="K705" s="5">
        <f t="shared" si="38"/>
        <v>0</v>
      </c>
      <c r="L705" s="5">
        <v>0</v>
      </c>
      <c r="M705" s="5">
        <f t="shared" si="39"/>
        <v>10.925690338995734</v>
      </c>
      <c r="N705" s="5">
        <v>0</v>
      </c>
      <c r="O705" s="5">
        <f t="shared" si="40"/>
        <v>0</v>
      </c>
      <c r="P705" s="5">
        <v>0</v>
      </c>
      <c r="Q705" s="5">
        <f t="shared" si="41"/>
        <v>14.48014592395117</v>
      </c>
      <c r="R705" s="5">
        <v>0</v>
      </c>
      <c r="S705" s="5">
        <f t="shared" si="42"/>
        <v>27.278073225608505</v>
      </c>
      <c r="T705" s="5">
        <v>0</v>
      </c>
      <c r="U705" s="5">
        <f t="shared" si="43"/>
        <v>2.9227794836802001</v>
      </c>
      <c r="V705" s="5">
        <v>0</v>
      </c>
      <c r="W705" s="5">
        <f t="shared" si="44"/>
        <v>0</v>
      </c>
      <c r="X705" s="5">
        <v>0</v>
      </c>
      <c r="Y705" s="5">
        <f t="shared" si="45"/>
        <v>0</v>
      </c>
      <c r="Z705" s="5"/>
    </row>
    <row r="706" spans="2:26" ht="12" customHeight="1" x14ac:dyDescent="0.2">
      <c r="B706" t="s">
        <v>189</v>
      </c>
      <c r="D706" t="s">
        <v>1075</v>
      </c>
      <c r="H706">
        <v>4</v>
      </c>
      <c r="I706">
        <v>59</v>
      </c>
      <c r="J706" s="5">
        <v>0</v>
      </c>
      <c r="K706" s="5">
        <f t="shared" si="38"/>
        <v>85.945428434657728</v>
      </c>
      <c r="L706" s="5">
        <v>0</v>
      </c>
      <c r="M706" s="5">
        <f t="shared" si="39"/>
        <v>14.465314674848461</v>
      </c>
      <c r="N706" s="5">
        <v>0</v>
      </c>
      <c r="O706" s="5">
        <f t="shared" si="40"/>
        <v>67.01934204000662</v>
      </c>
      <c r="P706" s="5">
        <v>0</v>
      </c>
      <c r="Q706" s="5">
        <f t="shared" si="41"/>
        <v>37.028202609793745</v>
      </c>
      <c r="R706" s="5">
        <v>0</v>
      </c>
      <c r="S706" s="5">
        <f t="shared" si="42"/>
        <v>28.308447535283289</v>
      </c>
      <c r="T706" s="5">
        <v>0</v>
      </c>
      <c r="U706" s="5">
        <f t="shared" si="43"/>
        <v>45.32014102126692</v>
      </c>
      <c r="V706" s="5">
        <v>0</v>
      </c>
      <c r="W706" s="5">
        <f t="shared" si="44"/>
        <v>0</v>
      </c>
      <c r="X706" s="5">
        <v>0</v>
      </c>
      <c r="Y706" s="5">
        <f t="shared" si="45"/>
        <v>0</v>
      </c>
      <c r="Z706" s="5"/>
    </row>
    <row r="707" spans="2:26" ht="12" customHeight="1" x14ac:dyDescent="0.2">
      <c r="B707" t="s">
        <v>189</v>
      </c>
      <c r="D707" t="s">
        <v>1076</v>
      </c>
      <c r="H707">
        <v>4</v>
      </c>
      <c r="I707">
        <v>60</v>
      </c>
      <c r="J707" s="5">
        <v>0</v>
      </c>
      <c r="K707" s="5">
        <f t="shared" si="38"/>
        <v>14.05457156534227</v>
      </c>
      <c r="L707" s="5">
        <v>0</v>
      </c>
      <c r="M707" s="5">
        <f t="shared" si="39"/>
        <v>74.608994986155807</v>
      </c>
      <c r="N707" s="5">
        <v>0</v>
      </c>
      <c r="O707" s="5">
        <f t="shared" si="40"/>
        <v>32.980657959993387</v>
      </c>
      <c r="P707" s="5">
        <v>0</v>
      </c>
      <c r="Q707" s="5">
        <f t="shared" si="41"/>
        <v>48.491651466255085</v>
      </c>
      <c r="R707" s="5">
        <v>0</v>
      </c>
      <c r="S707" s="5">
        <f t="shared" si="42"/>
        <v>44.413479239108199</v>
      </c>
      <c r="T707" s="5">
        <v>0</v>
      </c>
      <c r="U707" s="5">
        <f t="shared" si="43"/>
        <v>51.757079495052885</v>
      </c>
      <c r="V707" s="5">
        <v>0</v>
      </c>
      <c r="W707" s="5">
        <f t="shared" si="44"/>
        <v>0</v>
      </c>
      <c r="X707" s="5">
        <v>0</v>
      </c>
      <c r="Y707" s="5">
        <f t="shared" si="45"/>
        <v>100</v>
      </c>
      <c r="Z707" s="5"/>
    </row>
    <row r="708" spans="2:26" ht="12" customHeight="1" x14ac:dyDescent="0.2">
      <c r="B708" t="s">
        <v>189</v>
      </c>
      <c r="D708" t="s">
        <v>1077</v>
      </c>
      <c r="H708">
        <v>4</v>
      </c>
      <c r="I708">
        <v>61</v>
      </c>
      <c r="J708" s="5">
        <v>0</v>
      </c>
      <c r="K708" s="5">
        <f t="shared" si="38"/>
        <v>0</v>
      </c>
      <c r="L708" s="5">
        <v>0</v>
      </c>
      <c r="M708" s="5">
        <f t="shared" si="39"/>
        <v>10.925690338995734</v>
      </c>
      <c r="N708" s="5">
        <v>0</v>
      </c>
      <c r="O708" s="5">
        <f t="shared" si="40"/>
        <v>0</v>
      </c>
      <c r="P708" s="5">
        <v>0</v>
      </c>
      <c r="Q708" s="5">
        <f t="shared" si="41"/>
        <v>14.48014592395117</v>
      </c>
      <c r="R708" s="5">
        <v>0</v>
      </c>
      <c r="S708" s="5">
        <f t="shared" si="42"/>
        <v>27.278073225608505</v>
      </c>
      <c r="T708" s="5">
        <v>0</v>
      </c>
      <c r="U708" s="5">
        <f t="shared" si="43"/>
        <v>2.9227794836802001</v>
      </c>
      <c r="V708" s="5">
        <v>0</v>
      </c>
      <c r="W708" s="5">
        <f t="shared" si="44"/>
        <v>0</v>
      </c>
      <c r="X708" s="5">
        <v>0</v>
      </c>
      <c r="Y708" s="5">
        <f t="shared" si="45"/>
        <v>0</v>
      </c>
      <c r="Z708" s="5"/>
    </row>
    <row r="709" spans="2:26" ht="12" customHeight="1" x14ac:dyDescent="0.2">
      <c r="B709" t="s">
        <v>189</v>
      </c>
      <c r="D709" t="s">
        <v>1078</v>
      </c>
      <c r="H709">
        <v>4</v>
      </c>
      <c r="I709">
        <v>62</v>
      </c>
      <c r="J709" s="5">
        <v>0</v>
      </c>
      <c r="K709" s="5">
        <f t="shared" si="38"/>
        <v>85.945428434657728</v>
      </c>
      <c r="L709" s="5">
        <v>0.1191983908217239</v>
      </c>
      <c r="M709" s="5">
        <f t="shared" si="39"/>
        <v>14.465314674848461</v>
      </c>
      <c r="N709" s="5">
        <v>0</v>
      </c>
      <c r="O709" s="5">
        <f t="shared" si="40"/>
        <v>67.01934204000662</v>
      </c>
      <c r="P709" s="5">
        <v>0.2518186905428092</v>
      </c>
      <c r="Q709" s="5">
        <f t="shared" si="41"/>
        <v>37.028202609793745</v>
      </c>
      <c r="R709" s="5">
        <v>0</v>
      </c>
      <c r="S709" s="5">
        <f t="shared" si="42"/>
        <v>28.308447535283289</v>
      </c>
      <c r="T709" s="5">
        <v>0</v>
      </c>
      <c r="U709" s="5">
        <f t="shared" si="43"/>
        <v>45.32014102126692</v>
      </c>
      <c r="V709" s="5">
        <v>0</v>
      </c>
      <c r="W709" s="5">
        <f t="shared" si="44"/>
        <v>0</v>
      </c>
      <c r="X709" s="5">
        <v>0</v>
      </c>
      <c r="Y709" s="5">
        <f t="shared" si="45"/>
        <v>0</v>
      </c>
      <c r="Z709" s="5"/>
    </row>
    <row r="710" spans="2:26" ht="12" customHeight="1" x14ac:dyDescent="0.2">
      <c r="B710" t="s">
        <v>189</v>
      </c>
      <c r="D710" t="s">
        <v>1079</v>
      </c>
      <c r="H710">
        <v>4</v>
      </c>
      <c r="I710">
        <v>63</v>
      </c>
      <c r="J710" s="5">
        <v>0</v>
      </c>
      <c r="K710" s="5">
        <f t="shared" si="38"/>
        <v>14.05457156534227</v>
      </c>
      <c r="L710" s="5">
        <v>0</v>
      </c>
      <c r="M710" s="5">
        <f t="shared" si="39"/>
        <v>74.608994986155807</v>
      </c>
      <c r="N710" s="5">
        <v>0</v>
      </c>
      <c r="O710" s="5">
        <f t="shared" si="40"/>
        <v>32.980657959993387</v>
      </c>
      <c r="P710" s="5">
        <v>0</v>
      </c>
      <c r="Q710" s="5">
        <f t="shared" si="41"/>
        <v>48.491651466255085</v>
      </c>
      <c r="R710" s="5">
        <v>0</v>
      </c>
      <c r="S710" s="5">
        <f t="shared" si="42"/>
        <v>44.413479239108199</v>
      </c>
      <c r="T710" s="5">
        <v>0</v>
      </c>
      <c r="U710" s="5">
        <f t="shared" si="43"/>
        <v>51.757079495052885</v>
      </c>
      <c r="V710" s="5">
        <v>0</v>
      </c>
      <c r="W710" s="5">
        <f t="shared" si="44"/>
        <v>0</v>
      </c>
      <c r="X710" s="5">
        <v>0</v>
      </c>
      <c r="Y710" s="5">
        <f t="shared" si="45"/>
        <v>100</v>
      </c>
      <c r="Z710" s="5"/>
    </row>
    <row r="711" spans="2:26" ht="12" customHeight="1" x14ac:dyDescent="0.2">
      <c r="B711" t="s">
        <v>189</v>
      </c>
      <c r="D711" t="s">
        <v>1080</v>
      </c>
      <c r="H711">
        <v>4</v>
      </c>
      <c r="I711">
        <v>64</v>
      </c>
      <c r="J711" s="5">
        <v>0</v>
      </c>
      <c r="K711" s="5">
        <f t="shared" si="38"/>
        <v>0</v>
      </c>
      <c r="L711" s="5">
        <v>0</v>
      </c>
      <c r="M711" s="5">
        <f t="shared" si="39"/>
        <v>10.925690338995734</v>
      </c>
      <c r="N711" s="5">
        <v>0</v>
      </c>
      <c r="O711" s="5">
        <f t="shared" si="40"/>
        <v>0</v>
      </c>
      <c r="P711" s="5">
        <v>0</v>
      </c>
      <c r="Q711" s="5">
        <f t="shared" si="41"/>
        <v>14.48014592395117</v>
      </c>
      <c r="R711" s="5">
        <v>0</v>
      </c>
      <c r="S711" s="5">
        <f t="shared" si="42"/>
        <v>27.278073225608505</v>
      </c>
      <c r="T711" s="5">
        <v>0</v>
      </c>
      <c r="U711" s="5">
        <f t="shared" si="43"/>
        <v>2.9227794836802001</v>
      </c>
      <c r="V711" s="5">
        <v>0</v>
      </c>
      <c r="W711" s="5">
        <f t="shared" si="44"/>
        <v>0</v>
      </c>
      <c r="X711" s="5">
        <v>0</v>
      </c>
      <c r="Y711" s="5">
        <f t="shared" si="45"/>
        <v>0</v>
      </c>
      <c r="Z711" s="5"/>
    </row>
    <row r="712" spans="2:26" ht="12" customHeight="1" x14ac:dyDescent="0.2">
      <c r="B712" t="s">
        <v>189</v>
      </c>
      <c r="D712" t="s">
        <v>1081</v>
      </c>
      <c r="H712">
        <v>4</v>
      </c>
      <c r="I712">
        <v>65</v>
      </c>
      <c r="J712" s="5">
        <v>0</v>
      </c>
      <c r="K712" s="5">
        <f t="shared" si="38"/>
        <v>85.945428434657728</v>
      </c>
      <c r="L712" s="5">
        <v>0</v>
      </c>
      <c r="M712" s="5">
        <f t="shared" si="39"/>
        <v>14.465314674848461</v>
      </c>
      <c r="N712" s="5">
        <v>0</v>
      </c>
      <c r="O712" s="5">
        <f t="shared" si="40"/>
        <v>67.01934204000662</v>
      </c>
      <c r="P712" s="5">
        <v>0</v>
      </c>
      <c r="Q712" s="5">
        <f t="shared" si="41"/>
        <v>37.028202609793745</v>
      </c>
      <c r="R712" s="5">
        <v>0</v>
      </c>
      <c r="S712" s="5">
        <f t="shared" si="42"/>
        <v>28.308447535283289</v>
      </c>
      <c r="T712" s="5">
        <v>0</v>
      </c>
      <c r="U712" s="5">
        <f t="shared" si="43"/>
        <v>45.32014102126692</v>
      </c>
      <c r="V712" s="5">
        <v>0</v>
      </c>
      <c r="W712" s="5">
        <f t="shared" si="44"/>
        <v>0</v>
      </c>
      <c r="X712" s="5">
        <v>0</v>
      </c>
      <c r="Y712" s="5">
        <f t="shared" si="45"/>
        <v>0</v>
      </c>
      <c r="Z712" s="5"/>
    </row>
    <row r="713" spans="2:26" ht="12" customHeight="1" x14ac:dyDescent="0.2">
      <c r="B713" t="s">
        <v>189</v>
      </c>
      <c r="D713" t="s">
        <v>1082</v>
      </c>
      <c r="H713">
        <v>4</v>
      </c>
      <c r="I713">
        <v>66</v>
      </c>
      <c r="J713" s="5">
        <v>0</v>
      </c>
      <c r="K713" s="5">
        <f t="shared" si="38"/>
        <v>14.05457156534227</v>
      </c>
      <c r="L713" s="5">
        <v>0</v>
      </c>
      <c r="M713" s="5">
        <f t="shared" si="39"/>
        <v>74.608994986155807</v>
      </c>
      <c r="N713" s="5">
        <v>0</v>
      </c>
      <c r="O713" s="5">
        <f t="shared" si="40"/>
        <v>32.980657959993387</v>
      </c>
      <c r="P713" s="5">
        <v>0</v>
      </c>
      <c r="Q713" s="5">
        <f t="shared" si="41"/>
        <v>48.491651466255085</v>
      </c>
      <c r="R713" s="5">
        <v>0</v>
      </c>
      <c r="S713" s="5">
        <f t="shared" si="42"/>
        <v>44.413479239108199</v>
      </c>
      <c r="T713" s="5">
        <v>0</v>
      </c>
      <c r="U713" s="5">
        <f t="shared" si="43"/>
        <v>51.757079495052885</v>
      </c>
      <c r="V713" s="5">
        <v>0</v>
      </c>
      <c r="W713" s="5">
        <f t="shared" si="44"/>
        <v>0</v>
      </c>
      <c r="X713" s="5">
        <v>0</v>
      </c>
      <c r="Y713" s="5">
        <f t="shared" si="45"/>
        <v>100</v>
      </c>
      <c r="Z713" s="5"/>
    </row>
    <row r="714" spans="2:26" ht="12" customHeight="1" x14ac:dyDescent="0.2">
      <c r="B714" t="s">
        <v>189</v>
      </c>
      <c r="D714" t="s">
        <v>1083</v>
      </c>
      <c r="H714">
        <v>4</v>
      </c>
      <c r="I714">
        <v>67</v>
      </c>
      <c r="J714" s="5">
        <v>0</v>
      </c>
      <c r="K714" s="5">
        <f t="shared" si="38"/>
        <v>0</v>
      </c>
      <c r="L714" s="5">
        <v>0</v>
      </c>
      <c r="M714" s="5">
        <f t="shared" si="39"/>
        <v>10.925690338995734</v>
      </c>
      <c r="N714" s="5">
        <v>0</v>
      </c>
      <c r="O714" s="5">
        <f t="shared" si="40"/>
        <v>0</v>
      </c>
      <c r="P714" s="5">
        <v>0</v>
      </c>
      <c r="Q714" s="5">
        <f t="shared" si="41"/>
        <v>14.48014592395117</v>
      </c>
      <c r="R714" s="5">
        <v>0</v>
      </c>
      <c r="S714" s="5">
        <f t="shared" si="42"/>
        <v>27.278073225608505</v>
      </c>
      <c r="T714" s="5">
        <v>0</v>
      </c>
      <c r="U714" s="5">
        <f t="shared" si="43"/>
        <v>2.9227794836802001</v>
      </c>
      <c r="V714" s="5">
        <v>0</v>
      </c>
      <c r="W714" s="5">
        <f t="shared" si="44"/>
        <v>0</v>
      </c>
      <c r="X714" s="5">
        <v>0</v>
      </c>
      <c r="Y714" s="5">
        <f t="shared" si="45"/>
        <v>0</v>
      </c>
      <c r="Z714" s="5"/>
    </row>
    <row r="715" spans="2:26" ht="12" customHeight="1" x14ac:dyDescent="0.2">
      <c r="B715" t="s">
        <v>189</v>
      </c>
      <c r="D715" t="s">
        <v>1084</v>
      </c>
      <c r="H715">
        <v>4</v>
      </c>
      <c r="I715">
        <v>68</v>
      </c>
      <c r="J715" s="5">
        <v>0</v>
      </c>
      <c r="K715" s="5">
        <f t="shared" si="38"/>
        <v>85.945428434657728</v>
      </c>
      <c r="L715" s="5">
        <v>0</v>
      </c>
      <c r="M715" s="5">
        <f t="shared" si="39"/>
        <v>14.465314674848461</v>
      </c>
      <c r="N715" s="5">
        <v>0</v>
      </c>
      <c r="O715" s="5">
        <f t="shared" si="40"/>
        <v>67.01934204000662</v>
      </c>
      <c r="P715" s="5">
        <v>0</v>
      </c>
      <c r="Q715" s="5">
        <f t="shared" si="41"/>
        <v>37.028202609793745</v>
      </c>
      <c r="R715" s="5">
        <v>0</v>
      </c>
      <c r="S715" s="5">
        <f t="shared" si="42"/>
        <v>28.308447535283289</v>
      </c>
      <c r="T715" s="5">
        <v>0</v>
      </c>
      <c r="U715" s="5">
        <f t="shared" si="43"/>
        <v>45.32014102126692</v>
      </c>
      <c r="V715" s="5">
        <v>0</v>
      </c>
      <c r="W715" s="5">
        <f t="shared" si="44"/>
        <v>0</v>
      </c>
      <c r="X715" s="5">
        <v>0</v>
      </c>
      <c r="Y715" s="5">
        <f t="shared" si="45"/>
        <v>0</v>
      </c>
      <c r="Z715" s="5"/>
    </row>
    <row r="716" spans="2:26" ht="12" customHeight="1" x14ac:dyDescent="0.2">
      <c r="B716" t="s">
        <v>189</v>
      </c>
      <c r="D716" t="s">
        <v>1085</v>
      </c>
      <c r="H716">
        <v>4</v>
      </c>
      <c r="I716">
        <v>69</v>
      </c>
      <c r="J716" s="5">
        <v>0</v>
      </c>
      <c r="K716" s="5">
        <f t="shared" si="38"/>
        <v>14.05457156534227</v>
      </c>
      <c r="L716" s="5">
        <v>0</v>
      </c>
      <c r="M716" s="5">
        <f t="shared" si="39"/>
        <v>74.608994986155807</v>
      </c>
      <c r="N716" s="5">
        <v>0</v>
      </c>
      <c r="O716" s="5">
        <f t="shared" si="40"/>
        <v>32.980657959993387</v>
      </c>
      <c r="P716" s="5">
        <v>0</v>
      </c>
      <c r="Q716" s="5">
        <f t="shared" si="41"/>
        <v>48.491651466255085</v>
      </c>
      <c r="R716" s="5">
        <v>0</v>
      </c>
      <c r="S716" s="5">
        <f t="shared" si="42"/>
        <v>44.413479239108199</v>
      </c>
      <c r="T716" s="5">
        <v>0</v>
      </c>
      <c r="U716" s="5">
        <f t="shared" si="43"/>
        <v>51.757079495052885</v>
      </c>
      <c r="V716" s="5">
        <v>0</v>
      </c>
      <c r="W716" s="5">
        <f t="shared" si="44"/>
        <v>0</v>
      </c>
      <c r="X716" s="5">
        <v>0</v>
      </c>
      <c r="Y716" s="5">
        <f t="shared" si="45"/>
        <v>100</v>
      </c>
      <c r="Z716" s="5"/>
    </row>
    <row r="717" spans="2:26" ht="12" customHeight="1" x14ac:dyDescent="0.2">
      <c r="B717" t="s">
        <v>189</v>
      </c>
      <c r="D717" t="s">
        <v>1086</v>
      </c>
      <c r="H717">
        <v>4</v>
      </c>
      <c r="I717">
        <v>70</v>
      </c>
      <c r="J717" s="5">
        <v>0</v>
      </c>
      <c r="K717" s="5">
        <f t="shared" si="38"/>
        <v>0</v>
      </c>
      <c r="L717" s="5">
        <v>0</v>
      </c>
      <c r="M717" s="5">
        <f t="shared" si="39"/>
        <v>10.925690338995734</v>
      </c>
      <c r="N717" s="5">
        <v>0</v>
      </c>
      <c r="O717" s="5">
        <f t="shared" si="40"/>
        <v>0</v>
      </c>
      <c r="P717" s="5">
        <v>0</v>
      </c>
      <c r="Q717" s="5">
        <f t="shared" si="41"/>
        <v>14.48014592395117</v>
      </c>
      <c r="R717" s="5">
        <v>0</v>
      </c>
      <c r="S717" s="5">
        <f t="shared" si="42"/>
        <v>27.278073225608505</v>
      </c>
      <c r="T717" s="5">
        <v>0</v>
      </c>
      <c r="U717" s="5">
        <f t="shared" si="43"/>
        <v>2.9227794836802001</v>
      </c>
      <c r="V717" s="5">
        <v>0</v>
      </c>
      <c r="W717" s="5">
        <f t="shared" si="44"/>
        <v>0</v>
      </c>
      <c r="X717" s="5">
        <v>0</v>
      </c>
      <c r="Y717" s="5">
        <f t="shared" si="45"/>
        <v>0</v>
      </c>
      <c r="Z717" s="5"/>
    </row>
    <row r="718" spans="2:26" ht="12" customHeight="1" x14ac:dyDescent="0.2">
      <c r="B718" t="s">
        <v>189</v>
      </c>
      <c r="D718" t="s">
        <v>1087</v>
      </c>
      <c r="H718">
        <v>4</v>
      </c>
      <c r="I718">
        <v>71</v>
      </c>
      <c r="J718" s="5">
        <v>0</v>
      </c>
      <c r="K718" s="5">
        <f t="shared" si="38"/>
        <v>85.945428434657728</v>
      </c>
      <c r="L718" s="5">
        <v>0</v>
      </c>
      <c r="M718" s="5">
        <f t="shared" si="39"/>
        <v>14.465314674848461</v>
      </c>
      <c r="N718" s="5">
        <v>0</v>
      </c>
      <c r="O718" s="5">
        <f t="shared" si="40"/>
        <v>67.01934204000662</v>
      </c>
      <c r="P718" s="5">
        <v>0</v>
      </c>
      <c r="Q718" s="5">
        <f t="shared" si="41"/>
        <v>37.028202609793745</v>
      </c>
      <c r="R718" s="5">
        <v>0</v>
      </c>
      <c r="S718" s="5">
        <f t="shared" si="42"/>
        <v>28.308447535283289</v>
      </c>
      <c r="T718" s="5">
        <v>0</v>
      </c>
      <c r="U718" s="5">
        <f t="shared" si="43"/>
        <v>45.32014102126692</v>
      </c>
      <c r="V718" s="5">
        <v>0</v>
      </c>
      <c r="W718" s="5">
        <f t="shared" si="44"/>
        <v>0</v>
      </c>
      <c r="X718" s="5">
        <v>0</v>
      </c>
      <c r="Y718" s="5">
        <f t="shared" si="45"/>
        <v>0</v>
      </c>
      <c r="Z718" s="5"/>
    </row>
    <row r="719" spans="2:26" ht="12" customHeight="1" x14ac:dyDescent="0.2">
      <c r="B719" t="s">
        <v>189</v>
      </c>
      <c r="D719" t="s">
        <v>1088</v>
      </c>
      <c r="H719">
        <v>4</v>
      </c>
      <c r="I719">
        <v>72</v>
      </c>
      <c r="J719" s="5">
        <v>0</v>
      </c>
      <c r="K719" s="5">
        <f t="shared" si="38"/>
        <v>14.05457156534227</v>
      </c>
      <c r="L719" s="5">
        <v>0</v>
      </c>
      <c r="M719" s="5">
        <f t="shared" si="39"/>
        <v>74.608994986155807</v>
      </c>
      <c r="N719" s="5">
        <v>0</v>
      </c>
      <c r="O719" s="5">
        <f t="shared" si="40"/>
        <v>32.980657959993387</v>
      </c>
      <c r="P719" s="5">
        <v>0</v>
      </c>
      <c r="Q719" s="5">
        <f t="shared" si="41"/>
        <v>48.491651466255085</v>
      </c>
      <c r="R719" s="5">
        <v>0</v>
      </c>
      <c r="S719" s="5">
        <f t="shared" si="42"/>
        <v>44.413479239108199</v>
      </c>
      <c r="T719" s="5">
        <v>0</v>
      </c>
      <c r="U719" s="5">
        <f t="shared" si="43"/>
        <v>51.757079495052885</v>
      </c>
      <c r="V719" s="5">
        <v>0</v>
      </c>
      <c r="W719" s="5">
        <f t="shared" si="44"/>
        <v>0</v>
      </c>
      <c r="X719" s="5">
        <v>0</v>
      </c>
      <c r="Y719" s="5">
        <f t="shared" si="45"/>
        <v>100</v>
      </c>
      <c r="Z719" s="5"/>
    </row>
    <row r="720" spans="2:26" ht="12" customHeight="1" x14ac:dyDescent="0.2">
      <c r="B720" t="s">
        <v>189</v>
      </c>
      <c r="D720" t="s">
        <v>1089</v>
      </c>
      <c r="H720">
        <v>4</v>
      </c>
      <c r="I720">
        <v>73</v>
      </c>
      <c r="J720" s="5">
        <v>0</v>
      </c>
      <c r="K720" s="5">
        <f t="shared" si="38"/>
        <v>0</v>
      </c>
      <c r="L720" s="5">
        <v>0</v>
      </c>
      <c r="M720" s="5">
        <f t="shared" si="39"/>
        <v>10.925690338995734</v>
      </c>
      <c r="N720" s="5">
        <v>0</v>
      </c>
      <c r="O720" s="5">
        <f t="shared" si="40"/>
        <v>0</v>
      </c>
      <c r="P720" s="5">
        <v>0</v>
      </c>
      <c r="Q720" s="5">
        <f t="shared" si="41"/>
        <v>14.48014592395117</v>
      </c>
      <c r="R720" s="5">
        <v>0</v>
      </c>
      <c r="S720" s="5">
        <f t="shared" si="42"/>
        <v>27.278073225608505</v>
      </c>
      <c r="T720" s="5">
        <v>0</v>
      </c>
      <c r="U720" s="5">
        <f t="shared" si="43"/>
        <v>2.9227794836802001</v>
      </c>
      <c r="V720" s="5">
        <v>0</v>
      </c>
      <c r="W720" s="5">
        <f t="shared" si="44"/>
        <v>0</v>
      </c>
      <c r="X720" s="5">
        <v>0</v>
      </c>
      <c r="Y720" s="5">
        <f t="shared" si="45"/>
        <v>0</v>
      </c>
      <c r="Z720" s="5"/>
    </row>
    <row r="721" spans="2:26" ht="12" customHeight="1" x14ac:dyDescent="0.2">
      <c r="B721" t="s">
        <v>189</v>
      </c>
      <c r="D721" t="s">
        <v>1090</v>
      </c>
      <c r="H721">
        <v>4</v>
      </c>
      <c r="I721">
        <v>74</v>
      </c>
      <c r="J721" s="5">
        <v>0</v>
      </c>
      <c r="K721" s="5">
        <f t="shared" si="38"/>
        <v>85.945428434657728</v>
      </c>
      <c r="L721" s="5">
        <v>0</v>
      </c>
      <c r="M721" s="5">
        <f t="shared" si="39"/>
        <v>14.465314674848461</v>
      </c>
      <c r="N721" s="5">
        <v>0</v>
      </c>
      <c r="O721" s="5">
        <f t="shared" si="40"/>
        <v>67.01934204000662</v>
      </c>
      <c r="P721" s="5">
        <v>5.1622831561275877</v>
      </c>
      <c r="Q721" s="5">
        <f t="shared" si="41"/>
        <v>37.028202609793745</v>
      </c>
      <c r="R721" s="5">
        <v>0</v>
      </c>
      <c r="S721" s="5">
        <f t="shared" si="42"/>
        <v>28.308447535283289</v>
      </c>
      <c r="T721" s="5">
        <v>0</v>
      </c>
      <c r="U721" s="5">
        <f t="shared" si="43"/>
        <v>45.32014102126692</v>
      </c>
      <c r="V721" s="5">
        <v>0</v>
      </c>
      <c r="W721" s="5">
        <f t="shared" si="44"/>
        <v>0</v>
      </c>
      <c r="X721" s="5">
        <v>0</v>
      </c>
      <c r="Y721" s="5">
        <f t="shared" si="45"/>
        <v>0</v>
      </c>
      <c r="Z721" s="5"/>
    </row>
    <row r="722" spans="2:26" ht="12" customHeight="1" x14ac:dyDescent="0.2">
      <c r="B722" t="s">
        <v>189</v>
      </c>
      <c r="D722" t="s">
        <v>1091</v>
      </c>
      <c r="H722">
        <v>4</v>
      </c>
      <c r="I722">
        <v>75</v>
      </c>
      <c r="J722" s="5">
        <v>14.030392812768804</v>
      </c>
      <c r="K722" s="5">
        <f t="shared" si="38"/>
        <v>14.05457156534227</v>
      </c>
      <c r="L722" s="5">
        <v>9.3570736795053264</v>
      </c>
      <c r="M722" s="5">
        <f t="shared" si="39"/>
        <v>74.608994986155807</v>
      </c>
      <c r="N722" s="5">
        <v>3.2402049925607539</v>
      </c>
      <c r="O722" s="5">
        <f t="shared" si="40"/>
        <v>32.980657959993387</v>
      </c>
      <c r="P722" s="5">
        <v>7.3796866256295477</v>
      </c>
      <c r="Q722" s="5">
        <f t="shared" si="41"/>
        <v>48.491651466255085</v>
      </c>
      <c r="R722" s="5">
        <v>5.4489246292151874</v>
      </c>
      <c r="S722" s="5">
        <f t="shared" si="42"/>
        <v>44.413479239108199</v>
      </c>
      <c r="T722" s="5">
        <v>0</v>
      </c>
      <c r="U722" s="5">
        <f t="shared" si="43"/>
        <v>51.757079495052885</v>
      </c>
      <c r="V722" s="5">
        <v>0</v>
      </c>
      <c r="W722" s="5">
        <f t="shared" si="44"/>
        <v>0</v>
      </c>
      <c r="X722" s="5">
        <v>9.4975911906400547</v>
      </c>
      <c r="Y722" s="5">
        <f t="shared" si="45"/>
        <v>100</v>
      </c>
      <c r="Z722" s="5"/>
    </row>
    <row r="723" spans="2:26" ht="12" customHeight="1" x14ac:dyDescent="0.2">
      <c r="B723" t="s">
        <v>189</v>
      </c>
      <c r="D723" t="s">
        <v>1092</v>
      </c>
      <c r="H723">
        <v>4</v>
      </c>
      <c r="I723">
        <v>76</v>
      </c>
      <c r="J723" s="5">
        <v>0</v>
      </c>
      <c r="K723" s="5">
        <f t="shared" si="38"/>
        <v>0</v>
      </c>
      <c r="L723" s="5">
        <v>0</v>
      </c>
      <c r="M723" s="5">
        <f t="shared" si="39"/>
        <v>10.925690338995734</v>
      </c>
      <c r="N723" s="5">
        <v>0</v>
      </c>
      <c r="O723" s="5">
        <f t="shared" si="40"/>
        <v>0</v>
      </c>
      <c r="P723" s="5">
        <v>0</v>
      </c>
      <c r="Q723" s="5">
        <f t="shared" si="41"/>
        <v>14.48014592395117</v>
      </c>
      <c r="R723" s="5">
        <v>0</v>
      </c>
      <c r="S723" s="5">
        <f t="shared" si="42"/>
        <v>27.278073225608505</v>
      </c>
      <c r="T723" s="5">
        <v>0</v>
      </c>
      <c r="U723" s="5">
        <f t="shared" si="43"/>
        <v>2.9227794836802001</v>
      </c>
      <c r="V723" s="5">
        <v>0</v>
      </c>
      <c r="W723" s="5">
        <f t="shared" si="44"/>
        <v>0</v>
      </c>
      <c r="X723" s="5">
        <v>0</v>
      </c>
      <c r="Y723" s="5">
        <f t="shared" si="45"/>
        <v>0</v>
      </c>
      <c r="Z723" s="5"/>
    </row>
    <row r="724" spans="2:26" ht="12" customHeight="1" x14ac:dyDescent="0.2">
      <c r="B724" t="s">
        <v>189</v>
      </c>
      <c r="D724" t="s">
        <v>1093</v>
      </c>
      <c r="H724">
        <v>4</v>
      </c>
      <c r="I724">
        <v>77</v>
      </c>
      <c r="J724" s="5">
        <v>0</v>
      </c>
      <c r="K724" s="5">
        <f t="shared" si="38"/>
        <v>85.945428434657728</v>
      </c>
      <c r="L724" s="5">
        <v>0</v>
      </c>
      <c r="M724" s="5">
        <f t="shared" si="39"/>
        <v>14.465314674848461</v>
      </c>
      <c r="N724" s="5">
        <v>0</v>
      </c>
      <c r="O724" s="5">
        <f t="shared" si="40"/>
        <v>67.01934204000662</v>
      </c>
      <c r="P724" s="5">
        <v>0</v>
      </c>
      <c r="Q724" s="5">
        <f t="shared" si="41"/>
        <v>37.028202609793745</v>
      </c>
      <c r="R724" s="5">
        <v>0</v>
      </c>
      <c r="S724" s="5">
        <f t="shared" si="42"/>
        <v>28.308447535283289</v>
      </c>
      <c r="T724" s="5">
        <v>0</v>
      </c>
      <c r="U724" s="5">
        <f t="shared" si="43"/>
        <v>45.32014102126692</v>
      </c>
      <c r="V724" s="5">
        <v>0</v>
      </c>
      <c r="W724" s="5">
        <f t="shared" si="44"/>
        <v>0</v>
      </c>
      <c r="X724" s="5">
        <v>0</v>
      </c>
      <c r="Y724" s="5">
        <f t="shared" si="45"/>
        <v>0</v>
      </c>
      <c r="Z724" s="5"/>
    </row>
    <row r="725" spans="2:26" ht="12" customHeight="1" x14ac:dyDescent="0.2">
      <c r="B725" t="s">
        <v>189</v>
      </c>
      <c r="D725" t="s">
        <v>1093</v>
      </c>
      <c r="H725">
        <v>4</v>
      </c>
      <c r="I725">
        <v>78</v>
      </c>
      <c r="J725" s="5">
        <v>0</v>
      </c>
      <c r="K725" s="5">
        <f t="shared" si="38"/>
        <v>14.05457156534227</v>
      </c>
      <c r="L725" s="5">
        <v>0</v>
      </c>
      <c r="M725" s="5">
        <f t="shared" si="39"/>
        <v>74.608994986155807</v>
      </c>
      <c r="N725" s="5">
        <v>0</v>
      </c>
      <c r="O725" s="5">
        <f t="shared" si="40"/>
        <v>32.980657959993387</v>
      </c>
      <c r="P725" s="5">
        <v>0</v>
      </c>
      <c r="Q725" s="5">
        <f t="shared" si="41"/>
        <v>48.491651466255085</v>
      </c>
      <c r="R725" s="5">
        <v>0</v>
      </c>
      <c r="S725" s="5">
        <f t="shared" si="42"/>
        <v>44.413479239108199</v>
      </c>
      <c r="T725" s="5">
        <v>0</v>
      </c>
      <c r="U725" s="5">
        <f t="shared" si="43"/>
        <v>51.757079495052885</v>
      </c>
      <c r="V725" s="5">
        <v>0</v>
      </c>
      <c r="W725" s="5">
        <f t="shared" si="44"/>
        <v>0</v>
      </c>
      <c r="X725" s="5">
        <v>0</v>
      </c>
      <c r="Y725" s="5">
        <f t="shared" si="45"/>
        <v>100</v>
      </c>
      <c r="Z725" s="5"/>
    </row>
    <row r="726" spans="2:26" ht="12" customHeight="1" x14ac:dyDescent="0.2">
      <c r="B726" t="s">
        <v>189</v>
      </c>
      <c r="D726" t="s">
        <v>136</v>
      </c>
      <c r="H726">
        <v>4</v>
      </c>
      <c r="I726" s="156">
        <v>79</v>
      </c>
      <c r="J726" s="157">
        <v>96.368154449010802</v>
      </c>
      <c r="K726" s="157">
        <v>100</v>
      </c>
      <c r="L726" s="157">
        <v>99.433807643596822</v>
      </c>
      <c r="M726" s="157">
        <v>100</v>
      </c>
      <c r="N726" s="157">
        <v>100</v>
      </c>
      <c r="O726" s="157">
        <v>100</v>
      </c>
      <c r="P726" s="157">
        <v>99.454392837157243</v>
      </c>
      <c r="Q726" s="157">
        <v>100</v>
      </c>
      <c r="R726" s="157">
        <v>74.179721579486397</v>
      </c>
      <c r="S726" s="157">
        <v>100</v>
      </c>
      <c r="T726" s="157">
        <v>99.082984263557123</v>
      </c>
      <c r="U726" s="157">
        <v>100</v>
      </c>
      <c r="V726" s="157">
        <v>0</v>
      </c>
      <c r="W726" s="157">
        <v>100</v>
      </c>
      <c r="X726" s="157">
        <v>31.176875430144531</v>
      </c>
      <c r="Y726" s="157">
        <v>100</v>
      </c>
      <c r="Z726" s="5"/>
    </row>
    <row r="727" spans="2:26" ht="12" customHeight="1" x14ac:dyDescent="0.2">
      <c r="B727" t="s">
        <v>189</v>
      </c>
      <c r="D727" t="s">
        <v>1094</v>
      </c>
      <c r="H727">
        <v>4</v>
      </c>
      <c r="I727" s="156">
        <v>80</v>
      </c>
      <c r="J727" s="157">
        <v>0.17203478925738316</v>
      </c>
      <c r="K727" s="157">
        <v>100</v>
      </c>
      <c r="L727" s="157">
        <v>0.56619235640318855</v>
      </c>
      <c r="M727" s="157">
        <v>100</v>
      </c>
      <c r="N727" s="157">
        <v>0</v>
      </c>
      <c r="O727" s="157">
        <v>100</v>
      </c>
      <c r="P727" s="157">
        <v>0.54560716284275323</v>
      </c>
      <c r="Q727" s="157">
        <v>100</v>
      </c>
      <c r="R727" s="157">
        <v>25.820278420513599</v>
      </c>
      <c r="S727" s="157">
        <v>100</v>
      </c>
      <c r="T727" s="157">
        <v>0.91701573644288459</v>
      </c>
      <c r="U727" s="157">
        <v>100</v>
      </c>
      <c r="V727" s="157">
        <v>0</v>
      </c>
      <c r="W727" s="157">
        <v>100</v>
      </c>
      <c r="X727" s="157">
        <v>68.82312456985548</v>
      </c>
      <c r="Y727" s="157">
        <v>100</v>
      </c>
      <c r="Z727" s="5"/>
    </row>
    <row r="728" spans="2:26" ht="12" customHeight="1" x14ac:dyDescent="0.2">
      <c r="B728" t="s">
        <v>189</v>
      </c>
      <c r="D728" t="s">
        <v>1095</v>
      </c>
      <c r="H728">
        <v>4</v>
      </c>
      <c r="I728">
        <v>81</v>
      </c>
      <c r="J728" s="5">
        <v>0</v>
      </c>
      <c r="K728" s="5">
        <v>100</v>
      </c>
      <c r="L728" s="5">
        <v>4.4922893540937192</v>
      </c>
      <c r="M728" s="5">
        <v>100</v>
      </c>
      <c r="N728" s="5">
        <v>13.803934534633825</v>
      </c>
      <c r="O728" s="5">
        <v>100</v>
      </c>
      <c r="P728" s="5">
        <v>5.4350867375489651</v>
      </c>
      <c r="Q728" s="5">
        <v>100</v>
      </c>
      <c r="R728" s="5">
        <v>3.279217084550317</v>
      </c>
      <c r="S728" s="5">
        <v>100</v>
      </c>
      <c r="T728" s="5">
        <v>0.13585418317672365</v>
      </c>
      <c r="U728" s="5">
        <v>100</v>
      </c>
      <c r="V728" s="5">
        <v>0</v>
      </c>
      <c r="W728" s="5">
        <v>100</v>
      </c>
      <c r="X728" s="5">
        <v>0</v>
      </c>
      <c r="Y728" s="5">
        <v>100</v>
      </c>
      <c r="Z728" s="5"/>
    </row>
    <row r="729" spans="2:26" ht="12" customHeight="1" x14ac:dyDescent="0.2">
      <c r="B729" t="s">
        <v>189</v>
      </c>
      <c r="D729" t="s">
        <v>1096</v>
      </c>
      <c r="H729">
        <v>4</v>
      </c>
      <c r="I729">
        <v>82</v>
      </c>
      <c r="J729" s="5">
        <v>0</v>
      </c>
      <c r="K729" s="5">
        <v>100</v>
      </c>
      <c r="L729" s="5">
        <v>0</v>
      </c>
      <c r="M729" s="5">
        <v>100</v>
      </c>
      <c r="N729" s="5">
        <v>0</v>
      </c>
      <c r="O729" s="5">
        <v>100</v>
      </c>
      <c r="P729" s="5">
        <v>0</v>
      </c>
      <c r="Q729" s="5">
        <v>100</v>
      </c>
      <c r="R729" s="5">
        <v>0</v>
      </c>
      <c r="S729" s="5">
        <v>100</v>
      </c>
      <c r="T729" s="5">
        <v>0</v>
      </c>
      <c r="U729" s="5">
        <v>100</v>
      </c>
      <c r="V729" s="5">
        <v>0</v>
      </c>
      <c r="W729" s="5">
        <v>100</v>
      </c>
      <c r="X729" s="5">
        <v>0</v>
      </c>
      <c r="Y729" s="5">
        <v>100</v>
      </c>
      <c r="Z729" s="5"/>
    </row>
    <row r="730" spans="2:26" ht="12" customHeight="1" x14ac:dyDescent="0.2">
      <c r="B730" t="s">
        <v>189</v>
      </c>
      <c r="D730" t="s">
        <v>848</v>
      </c>
      <c r="H730">
        <v>4</v>
      </c>
      <c r="I730">
        <v>83</v>
      </c>
      <c r="J730" s="5">
        <v>0</v>
      </c>
      <c r="K730" s="5">
        <v>100</v>
      </c>
      <c r="L730" s="5">
        <v>0</v>
      </c>
      <c r="M730" s="5">
        <v>100</v>
      </c>
      <c r="N730" s="5">
        <v>0</v>
      </c>
      <c r="O730" s="5">
        <v>100</v>
      </c>
      <c r="P730" s="5">
        <v>0</v>
      </c>
      <c r="Q730" s="5">
        <v>100</v>
      </c>
      <c r="R730" s="5">
        <v>0</v>
      </c>
      <c r="S730" s="5">
        <v>100</v>
      </c>
      <c r="T730" s="5">
        <v>0</v>
      </c>
      <c r="U730" s="5">
        <v>100</v>
      </c>
      <c r="V730" s="5">
        <v>0</v>
      </c>
      <c r="W730" s="5">
        <v>100</v>
      </c>
      <c r="X730" s="5">
        <v>0</v>
      </c>
      <c r="Y730" s="5">
        <v>100</v>
      </c>
      <c r="Z730" s="5"/>
    </row>
    <row r="731" spans="2:26" ht="12" customHeight="1" x14ac:dyDescent="0.2">
      <c r="B731" t="s">
        <v>189</v>
      </c>
      <c r="D731" t="s">
        <v>849</v>
      </c>
      <c r="H731">
        <v>4</v>
      </c>
      <c r="I731">
        <v>84</v>
      </c>
      <c r="J731" s="5">
        <v>0</v>
      </c>
      <c r="K731" s="5">
        <v>100</v>
      </c>
      <c r="L731" s="5">
        <v>0</v>
      </c>
      <c r="M731" s="5">
        <v>100</v>
      </c>
      <c r="N731" s="5">
        <v>0</v>
      </c>
      <c r="O731" s="5">
        <v>100</v>
      </c>
      <c r="P731" s="5">
        <v>0</v>
      </c>
      <c r="Q731" s="5">
        <v>100</v>
      </c>
      <c r="R731" s="5">
        <v>0</v>
      </c>
      <c r="S731" s="5">
        <v>100</v>
      </c>
      <c r="T731" s="5">
        <v>0</v>
      </c>
      <c r="U731" s="5">
        <v>100</v>
      </c>
      <c r="V731" s="5">
        <v>0</v>
      </c>
      <c r="W731" s="5">
        <v>100</v>
      </c>
      <c r="X731" s="5">
        <v>0</v>
      </c>
      <c r="Y731" s="5">
        <v>100</v>
      </c>
      <c r="Z731" s="5"/>
    </row>
    <row r="732" spans="2:26" ht="12" customHeight="1" x14ac:dyDescent="0.2">
      <c r="B732" t="s">
        <v>189</v>
      </c>
      <c r="D732" t="s">
        <v>850</v>
      </c>
      <c r="H732">
        <v>4</v>
      </c>
      <c r="I732">
        <v>85</v>
      </c>
      <c r="J732" s="5">
        <v>0</v>
      </c>
      <c r="K732" s="5">
        <v>100</v>
      </c>
      <c r="L732" s="5">
        <v>0</v>
      </c>
      <c r="M732" s="5">
        <v>100</v>
      </c>
      <c r="N732" s="5">
        <v>0</v>
      </c>
      <c r="O732" s="5">
        <v>100</v>
      </c>
      <c r="P732" s="5">
        <v>0</v>
      </c>
      <c r="Q732" s="5">
        <v>100</v>
      </c>
      <c r="R732" s="5">
        <v>0</v>
      </c>
      <c r="S732" s="5">
        <v>100</v>
      </c>
      <c r="T732" s="5">
        <v>0</v>
      </c>
      <c r="U732" s="5">
        <v>100</v>
      </c>
      <c r="V732" s="5">
        <v>0</v>
      </c>
      <c r="W732" s="5">
        <v>100</v>
      </c>
      <c r="X732" s="5">
        <v>0</v>
      </c>
      <c r="Y732" s="5">
        <v>100</v>
      </c>
      <c r="Z732" s="5"/>
    </row>
    <row r="733" spans="2:26" ht="12" customHeight="1" x14ac:dyDescent="0.2">
      <c r="B733" t="s">
        <v>189</v>
      </c>
      <c r="D733" t="s">
        <v>855</v>
      </c>
      <c r="H733">
        <v>4</v>
      </c>
      <c r="I733">
        <v>86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/>
    </row>
    <row r="734" spans="2:26" ht="12" customHeight="1" x14ac:dyDescent="0.2">
      <c r="B734" t="s">
        <v>189</v>
      </c>
      <c r="D734" t="s">
        <v>856</v>
      </c>
      <c r="H734">
        <v>4</v>
      </c>
      <c r="I734">
        <v>87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/>
    </row>
    <row r="735" spans="2:26" ht="12" customHeight="1" x14ac:dyDescent="0.2">
      <c r="B735" t="s">
        <v>189</v>
      </c>
      <c r="D735" t="s">
        <v>857</v>
      </c>
      <c r="H735">
        <v>4</v>
      </c>
      <c r="I735">
        <v>88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/>
    </row>
    <row r="736" spans="2:26" ht="12" customHeight="1" x14ac:dyDescent="0.2">
      <c r="B736" t="s">
        <v>189</v>
      </c>
      <c r="D736" t="s">
        <v>146</v>
      </c>
      <c r="H736">
        <v>4</v>
      </c>
      <c r="I736">
        <v>89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/>
    </row>
    <row r="737" spans="2:41" ht="12" customHeight="1" x14ac:dyDescent="0.2">
      <c r="B737" t="s">
        <v>189</v>
      </c>
      <c r="D737" t="s">
        <v>146</v>
      </c>
      <c r="H737">
        <v>4</v>
      </c>
      <c r="I737">
        <v>90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/>
    </row>
    <row r="738" spans="2:41" ht="12" customHeight="1" x14ac:dyDescent="0.2">
      <c r="B738" t="s">
        <v>189</v>
      </c>
      <c r="D738" t="s">
        <v>146</v>
      </c>
      <c r="H738">
        <v>4</v>
      </c>
      <c r="I738">
        <v>91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/>
    </row>
    <row r="739" spans="2:41" ht="12" customHeight="1" x14ac:dyDescent="0.2">
      <c r="B739" t="s">
        <v>189</v>
      </c>
      <c r="D739" t="s">
        <v>146</v>
      </c>
      <c r="H739">
        <v>4</v>
      </c>
      <c r="I739">
        <v>92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/>
    </row>
    <row r="740" spans="2:41" ht="12" customHeight="1" x14ac:dyDescent="0.2">
      <c r="B740" t="s">
        <v>189</v>
      </c>
      <c r="D740" t="s">
        <v>146</v>
      </c>
      <c r="H740">
        <v>4</v>
      </c>
      <c r="I740">
        <v>93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/>
    </row>
    <row r="741" spans="2:41" ht="12" customHeight="1" x14ac:dyDescent="0.2">
      <c r="B741" t="s">
        <v>189</v>
      </c>
      <c r="D741" t="s">
        <v>146</v>
      </c>
      <c r="H741">
        <v>4</v>
      </c>
      <c r="I741">
        <v>94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/>
    </row>
    <row r="742" spans="2:41" ht="12" customHeight="1" x14ac:dyDescent="0.2">
      <c r="B742" t="s">
        <v>189</v>
      </c>
      <c r="D742" t="s">
        <v>146</v>
      </c>
      <c r="H742">
        <v>4</v>
      </c>
      <c r="I742">
        <v>95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/>
    </row>
    <row r="743" spans="2:41" ht="12" customHeight="1" x14ac:dyDescent="0.2">
      <c r="B743" t="s">
        <v>189</v>
      </c>
      <c r="D743" t="s">
        <v>146</v>
      </c>
      <c r="H743">
        <v>4</v>
      </c>
      <c r="I743">
        <v>96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/>
    </row>
    <row r="744" spans="2:41" ht="12" customHeight="1" x14ac:dyDescent="0.2">
      <c r="B744" t="s">
        <v>189</v>
      </c>
      <c r="D744" t="s">
        <v>146</v>
      </c>
      <c r="H744">
        <v>4</v>
      </c>
      <c r="I744">
        <v>97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/>
    </row>
    <row r="745" spans="2:41" ht="12" customHeight="1" x14ac:dyDescent="0.2">
      <c r="B745" t="s">
        <v>189</v>
      </c>
      <c r="D745" t="s">
        <v>146</v>
      </c>
      <c r="H745">
        <v>4</v>
      </c>
      <c r="I745">
        <v>98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/>
    </row>
    <row r="746" spans="2:41" ht="12" customHeight="1" x14ac:dyDescent="0.2">
      <c r="B746" t="s">
        <v>189</v>
      </c>
      <c r="D746" t="s">
        <v>146</v>
      </c>
      <c r="H746">
        <v>4</v>
      </c>
      <c r="I746">
        <v>99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/>
    </row>
    <row r="747" spans="2:41" ht="12" customHeight="1" x14ac:dyDescent="0.2">
      <c r="B747" t="s">
        <v>189</v>
      </c>
      <c r="D747" t="s">
        <v>146</v>
      </c>
      <c r="H747">
        <v>4</v>
      </c>
      <c r="I747" s="77">
        <v>100</v>
      </c>
      <c r="J747" s="158">
        <v>0</v>
      </c>
      <c r="K747" s="158">
        <v>0</v>
      </c>
      <c r="L747" s="158">
        <v>0</v>
      </c>
      <c r="M747" s="158">
        <v>0</v>
      </c>
      <c r="N747" s="158">
        <v>0</v>
      </c>
      <c r="O747" s="158">
        <v>0</v>
      </c>
      <c r="P747" s="158">
        <v>0</v>
      </c>
      <c r="Q747" s="158">
        <v>0</v>
      </c>
      <c r="R747" s="158">
        <v>0</v>
      </c>
      <c r="S747" s="158">
        <v>0</v>
      </c>
      <c r="T747" s="158">
        <v>0</v>
      </c>
      <c r="U747" s="158">
        <v>0</v>
      </c>
      <c r="V747" s="158">
        <v>0</v>
      </c>
      <c r="W747" s="158">
        <v>0</v>
      </c>
      <c r="X747" s="158">
        <v>0</v>
      </c>
      <c r="Y747" s="158">
        <v>0</v>
      </c>
      <c r="Z747" s="5"/>
    </row>
    <row r="748" spans="2:41" ht="12" customHeight="1" x14ac:dyDescent="0.2">
      <c r="B748" s="49" t="s">
        <v>832</v>
      </c>
      <c r="C748" s="49"/>
      <c r="D748" t="s">
        <v>1019</v>
      </c>
      <c r="E748" s="49"/>
      <c r="F748" s="49"/>
      <c r="G748" s="49"/>
      <c r="H748" s="49">
        <v>5</v>
      </c>
      <c r="I748" s="49">
        <v>1</v>
      </c>
      <c r="J748" s="5">
        <v>0</v>
      </c>
      <c r="K748" s="5">
        <f>100-J749-J750-J751-J752</f>
        <v>100</v>
      </c>
      <c r="L748" s="5">
        <v>50.203357627395384</v>
      </c>
      <c r="M748" s="5">
        <f>100-L749-L750-L751-L752</f>
        <v>77.683355846160694</v>
      </c>
      <c r="N748" s="5">
        <v>0</v>
      </c>
      <c r="O748" s="5">
        <f>100-N749-N750-N751-N752</f>
        <v>57.576143749203517</v>
      </c>
      <c r="P748" s="5">
        <v>7.2138623499056598</v>
      </c>
      <c r="Q748" s="5">
        <f>100-P749-P750-P751-P752</f>
        <v>42.666017730189104</v>
      </c>
      <c r="R748" s="5">
        <v>62.65869760537521</v>
      </c>
      <c r="S748" s="5">
        <f>100-R749-R750-R751-R752</f>
        <v>88.341341458650732</v>
      </c>
      <c r="T748" s="5">
        <v>0</v>
      </c>
      <c r="U748" s="5">
        <f>100-T749-T750-T751-T752</f>
        <v>0.27532782677680245</v>
      </c>
      <c r="V748" s="5">
        <v>40.977034271888698</v>
      </c>
      <c r="W748" s="5">
        <f>100-V749-V750-V751-V752</f>
        <v>83.845725707565052</v>
      </c>
      <c r="X748" s="5">
        <v>0</v>
      </c>
      <c r="Y748" s="5">
        <f>100-X749-X750-X751-X752</f>
        <v>45.339274642465369</v>
      </c>
      <c r="Z748" s="5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  <c r="AO748" s="49"/>
    </row>
    <row r="749" spans="2:41" ht="12" customHeight="1" x14ac:dyDescent="0.2">
      <c r="B749" s="49" t="s">
        <v>832</v>
      </c>
      <c r="C749" s="49"/>
      <c r="D749" t="s">
        <v>1020</v>
      </c>
      <c r="E749" s="49"/>
      <c r="F749" s="49"/>
      <c r="G749" s="49"/>
      <c r="H749" s="49">
        <v>5</v>
      </c>
      <c r="I749" s="49">
        <v>2</v>
      </c>
      <c r="J749" s="5">
        <v>0</v>
      </c>
      <c r="K749" s="5">
        <f>100-J750-J751-J752</f>
        <v>100</v>
      </c>
      <c r="L749" s="5">
        <v>0</v>
      </c>
      <c r="M749" s="5">
        <f>100-L750-L751-L752</f>
        <v>77.683355846160694</v>
      </c>
      <c r="N749" s="5">
        <v>42.423856250796483</v>
      </c>
      <c r="O749" s="5">
        <f>100-N750-N751-N752</f>
        <v>100</v>
      </c>
      <c r="P749" s="5">
        <v>3.6407114299493073</v>
      </c>
      <c r="Q749" s="5">
        <f>100-P750-P751-P752</f>
        <v>46.30672916013841</v>
      </c>
      <c r="R749" s="5">
        <v>0</v>
      </c>
      <c r="S749" s="5">
        <f>100-R750-R751-R752</f>
        <v>88.341341458650732</v>
      </c>
      <c r="T749" s="5">
        <v>0</v>
      </c>
      <c r="U749" s="5">
        <f>100-T750-T751-T752</f>
        <v>0.27532782677680245</v>
      </c>
      <c r="V749" s="5">
        <v>0</v>
      </c>
      <c r="W749" s="5">
        <f>100-V750-V751-V752</f>
        <v>83.845725707565052</v>
      </c>
      <c r="X749" s="5">
        <v>0</v>
      </c>
      <c r="Y749" s="5">
        <f>100-X750-X751-X752</f>
        <v>45.339274642465369</v>
      </c>
      <c r="Z749" s="5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</row>
    <row r="750" spans="2:41" ht="12" customHeight="1" x14ac:dyDescent="0.2">
      <c r="B750" s="49" t="s">
        <v>832</v>
      </c>
      <c r="C750" s="49"/>
      <c r="D750" t="s">
        <v>1021</v>
      </c>
      <c r="E750" s="49"/>
      <c r="F750" s="49"/>
      <c r="G750" s="49"/>
      <c r="H750" s="49">
        <v>5</v>
      </c>
      <c r="I750" s="49">
        <v>3</v>
      </c>
      <c r="J750" s="5">
        <v>0</v>
      </c>
      <c r="K750" s="5">
        <f>100-J751-J752</f>
        <v>100</v>
      </c>
      <c r="L750" s="5">
        <v>22.316644153839302</v>
      </c>
      <c r="M750" s="5">
        <f>100-L751-L752</f>
        <v>100</v>
      </c>
      <c r="N750" s="5">
        <v>0</v>
      </c>
      <c r="O750" s="5">
        <f>100-N751-N752</f>
        <v>100</v>
      </c>
      <c r="P750" s="5">
        <v>30.135987750212795</v>
      </c>
      <c r="Q750" s="5">
        <f>100-P751-P752</f>
        <v>76.442716910351209</v>
      </c>
      <c r="R750" s="5">
        <v>11.658658541349272</v>
      </c>
      <c r="S750" s="5">
        <f>100-R751-R752</f>
        <v>100</v>
      </c>
      <c r="T750" s="5">
        <v>7.2985206962527416</v>
      </c>
      <c r="U750" s="5">
        <f>100-T751-T752</f>
        <v>7.5738485230295396</v>
      </c>
      <c r="V750" s="5">
        <v>16.154274292434945</v>
      </c>
      <c r="W750" s="5">
        <f>100-V751-V752</f>
        <v>100</v>
      </c>
      <c r="X750" s="5">
        <v>15.92638772492829</v>
      </c>
      <c r="Y750" s="5">
        <f>100-X751-X752</f>
        <v>61.265662367393659</v>
      </c>
      <c r="Z750" s="5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</row>
    <row r="751" spans="2:41" ht="12" customHeight="1" x14ac:dyDescent="0.2">
      <c r="B751" s="49" t="s">
        <v>832</v>
      </c>
      <c r="C751" s="49"/>
      <c r="D751" t="s">
        <v>1022</v>
      </c>
      <c r="E751" s="49"/>
      <c r="F751" s="49"/>
      <c r="G751" s="49"/>
      <c r="H751" s="49">
        <v>5</v>
      </c>
      <c r="I751" s="49">
        <v>4</v>
      </c>
      <c r="J751" s="5">
        <v>0</v>
      </c>
      <c r="K751" s="5">
        <f>100-J752</f>
        <v>100</v>
      </c>
      <c r="L751" s="5">
        <v>0</v>
      </c>
      <c r="M751" s="5">
        <f>100-L752</f>
        <v>100</v>
      </c>
      <c r="N751" s="5">
        <v>0</v>
      </c>
      <c r="O751" s="5">
        <f>100-N752</f>
        <v>100</v>
      </c>
      <c r="P751" s="5">
        <v>23.557283089648799</v>
      </c>
      <c r="Q751" s="5">
        <f>100-P752</f>
        <v>100</v>
      </c>
      <c r="R751" s="5">
        <v>0</v>
      </c>
      <c r="S751" s="5">
        <f>100-R752</f>
        <v>100</v>
      </c>
      <c r="T751" s="5">
        <v>92.42615147697046</v>
      </c>
      <c r="U751" s="5">
        <f>100-T752</f>
        <v>100</v>
      </c>
      <c r="V751" s="5">
        <v>0</v>
      </c>
      <c r="W751" s="5">
        <f>100-V752</f>
        <v>100</v>
      </c>
      <c r="X751" s="5">
        <v>38.155196260790767</v>
      </c>
      <c r="Y751" s="5">
        <f>100-X752</f>
        <v>99.420858628184419</v>
      </c>
      <c r="Z751" s="5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</row>
    <row r="752" spans="2:41" ht="12" customHeight="1" x14ac:dyDescent="0.2">
      <c r="B752" s="49" t="s">
        <v>832</v>
      </c>
      <c r="C752" s="49"/>
      <c r="D752" t="s">
        <v>1023</v>
      </c>
      <c r="E752" s="49"/>
      <c r="F752" s="49"/>
      <c r="G752" s="49"/>
      <c r="H752" s="49">
        <v>5</v>
      </c>
      <c r="I752" s="49">
        <v>5</v>
      </c>
      <c r="J752" s="5">
        <v>0</v>
      </c>
      <c r="K752" s="5">
        <v>100</v>
      </c>
      <c r="L752" s="5">
        <v>0</v>
      </c>
      <c r="M752" s="5">
        <v>100</v>
      </c>
      <c r="N752" s="5">
        <v>0</v>
      </c>
      <c r="O752" s="5">
        <v>100</v>
      </c>
      <c r="P752" s="5">
        <v>0</v>
      </c>
      <c r="Q752" s="5">
        <v>100</v>
      </c>
      <c r="R752" s="5">
        <v>0</v>
      </c>
      <c r="S752" s="5">
        <v>100</v>
      </c>
      <c r="T752" s="5">
        <v>0</v>
      </c>
      <c r="U752" s="5">
        <v>100</v>
      </c>
      <c r="V752" s="5">
        <v>0</v>
      </c>
      <c r="W752" s="5">
        <v>100</v>
      </c>
      <c r="X752" s="5">
        <v>0.57914137181557412</v>
      </c>
      <c r="Y752" s="5">
        <v>100</v>
      </c>
      <c r="Z752" s="5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  <c r="AO752" s="49"/>
    </row>
    <row r="753" spans="2:41" ht="12" customHeight="1" x14ac:dyDescent="0.2">
      <c r="B753" s="49" t="s">
        <v>832</v>
      </c>
      <c r="C753" s="49"/>
      <c r="D753" t="s">
        <v>1024</v>
      </c>
      <c r="E753" s="49"/>
      <c r="F753" s="49"/>
      <c r="G753" s="49"/>
      <c r="H753" s="49">
        <v>5</v>
      </c>
      <c r="I753" s="49">
        <v>6</v>
      </c>
      <c r="J753" s="5">
        <v>0</v>
      </c>
      <c r="K753" s="5">
        <f>100-J754-J755-J756</f>
        <v>100</v>
      </c>
      <c r="L753" s="5">
        <v>32.570618533746973</v>
      </c>
      <c r="M753" s="5">
        <f>100-L754-L755-L756</f>
        <v>100</v>
      </c>
      <c r="N753" s="5">
        <v>0</v>
      </c>
      <c r="O753" s="5">
        <f>100-N754-N755-N756</f>
        <v>57.576143749203517</v>
      </c>
      <c r="P753" s="5">
        <v>30.034202508183931</v>
      </c>
      <c r="Q753" s="5">
        <f>100-P754-P755-P756</f>
        <v>37.349850100118445</v>
      </c>
      <c r="R753" s="5">
        <v>6.0959412477049879</v>
      </c>
      <c r="S753" s="5">
        <f>100-R754-R755-R756</f>
        <v>87.244618930426967</v>
      </c>
      <c r="T753" s="5">
        <v>0</v>
      </c>
      <c r="U753" s="5">
        <f>100-T754-T755-T756</f>
        <v>92.701479303747263</v>
      </c>
      <c r="V753" s="5">
        <v>26.285321020845288</v>
      </c>
      <c r="W753" s="5">
        <f>100-V754-V755-V756</f>
        <v>41.662386197956536</v>
      </c>
      <c r="X753" s="5">
        <v>0</v>
      </c>
      <c r="Y753" s="5">
        <f>100-X754-X755-X756</f>
        <v>0.16761032643132978</v>
      </c>
      <c r="Z753" s="5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</row>
    <row r="754" spans="2:41" ht="12" customHeight="1" x14ac:dyDescent="0.2">
      <c r="B754" s="49" t="s">
        <v>832</v>
      </c>
      <c r="C754" s="49"/>
      <c r="D754" t="s">
        <v>1025</v>
      </c>
      <c r="E754" s="49"/>
      <c r="F754" s="49"/>
      <c r="G754" s="49"/>
      <c r="H754" s="49">
        <v>5</v>
      </c>
      <c r="I754" s="49">
        <v>7</v>
      </c>
      <c r="J754" s="5">
        <v>0</v>
      </c>
      <c r="K754" s="5">
        <f>100-J755-J756</f>
        <v>100</v>
      </c>
      <c r="L754" s="5">
        <v>0</v>
      </c>
      <c r="M754" s="5">
        <f>100-L755-L756</f>
        <v>100</v>
      </c>
      <c r="N754" s="5">
        <v>42.423856250796483</v>
      </c>
      <c r="O754" s="5">
        <f>100-N755-N756</f>
        <v>100</v>
      </c>
      <c r="P754" s="5">
        <v>6.7360495325212737</v>
      </c>
      <c r="Q754" s="5">
        <f>100-P755-P756</f>
        <v>44.085899632639716</v>
      </c>
      <c r="R754" s="5">
        <v>2.012773936481894</v>
      </c>
      <c r="S754" s="5">
        <f>100-R755-R756</f>
        <v>89.257392866908859</v>
      </c>
      <c r="T754" s="5">
        <v>7.2985206962527416</v>
      </c>
      <c r="U754" s="5">
        <f>100-T755-T756</f>
        <v>100</v>
      </c>
      <c r="V754" s="5">
        <v>58.337613802043464</v>
      </c>
      <c r="W754" s="5">
        <f>100-V755-V756</f>
        <v>100</v>
      </c>
      <c r="X754" s="5">
        <v>53.501079928322739</v>
      </c>
      <c r="Y754" s="5">
        <f>100-X755-X756</f>
        <v>53.668690254754068</v>
      </c>
      <c r="Z754" s="5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</row>
    <row r="755" spans="2:41" ht="12" customHeight="1" x14ac:dyDescent="0.2">
      <c r="B755" s="49" t="s">
        <v>832</v>
      </c>
      <c r="C755" s="49"/>
      <c r="D755" t="s">
        <v>1026</v>
      </c>
      <c r="E755" s="49"/>
      <c r="F755" s="49"/>
      <c r="G755" s="49"/>
      <c r="H755" s="49">
        <v>5</v>
      </c>
      <c r="I755" s="49">
        <v>8</v>
      </c>
      <c r="J755" s="5">
        <v>0</v>
      </c>
      <c r="K755" s="5">
        <f>100-J756</f>
        <v>100</v>
      </c>
      <c r="L755" s="5">
        <v>0</v>
      </c>
      <c r="M755" s="5">
        <f>100-L756</f>
        <v>100</v>
      </c>
      <c r="N755" s="5">
        <v>0</v>
      </c>
      <c r="O755" s="5">
        <f>100-N756</f>
        <v>100</v>
      </c>
      <c r="P755" s="5">
        <v>32.356817277711478</v>
      </c>
      <c r="Q755" s="5">
        <f>100-P756</f>
        <v>76.442716910351209</v>
      </c>
      <c r="R755" s="5">
        <v>0</v>
      </c>
      <c r="S755" s="5">
        <f>100-R756</f>
        <v>89.257392866908859</v>
      </c>
      <c r="T755" s="5">
        <v>0</v>
      </c>
      <c r="U755" s="5">
        <f>100-T756</f>
        <v>100</v>
      </c>
      <c r="V755" s="5">
        <v>0</v>
      </c>
      <c r="W755" s="5">
        <f>100-V756</f>
        <v>100</v>
      </c>
      <c r="X755" s="5">
        <v>0</v>
      </c>
      <c r="Y755" s="5">
        <f>100-X756</f>
        <v>53.668690254754068</v>
      </c>
      <c r="Z755" s="5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</row>
    <row r="756" spans="2:41" ht="12" customHeight="1" x14ac:dyDescent="0.2">
      <c r="B756" s="49" t="s">
        <v>832</v>
      </c>
      <c r="C756" s="49"/>
      <c r="D756" t="s">
        <v>1027</v>
      </c>
      <c r="E756" s="49"/>
      <c r="F756" s="49"/>
      <c r="G756" s="49"/>
      <c r="H756" s="49">
        <v>5</v>
      </c>
      <c r="I756" s="49">
        <v>9</v>
      </c>
      <c r="J756" s="5">
        <v>0</v>
      </c>
      <c r="K756" s="5">
        <v>100</v>
      </c>
      <c r="L756" s="5">
        <v>0</v>
      </c>
      <c r="M756" s="5">
        <v>100</v>
      </c>
      <c r="N756" s="5">
        <v>0</v>
      </c>
      <c r="O756" s="5">
        <v>100</v>
      </c>
      <c r="P756" s="5">
        <v>23.557283089648799</v>
      </c>
      <c r="Q756" s="5">
        <v>100</v>
      </c>
      <c r="R756" s="5">
        <v>10.742607133091136</v>
      </c>
      <c r="S756" s="5">
        <v>100</v>
      </c>
      <c r="T756" s="5">
        <v>0</v>
      </c>
      <c r="U756" s="5">
        <v>100</v>
      </c>
      <c r="V756" s="5">
        <v>0</v>
      </c>
      <c r="W756" s="5">
        <v>100</v>
      </c>
      <c r="X756" s="5">
        <v>46.331309745245932</v>
      </c>
      <c r="Y756" s="5">
        <v>100</v>
      </c>
      <c r="Z756" s="5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</row>
    <row r="757" spans="2:41" ht="12" customHeight="1" x14ac:dyDescent="0.2">
      <c r="B757" s="49" t="s">
        <v>832</v>
      </c>
      <c r="C757" s="49"/>
      <c r="D757" t="s">
        <v>1028</v>
      </c>
      <c r="E757" s="49"/>
      <c r="F757" s="49"/>
      <c r="G757" s="49"/>
      <c r="H757" s="49">
        <v>5</v>
      </c>
      <c r="I757" s="49">
        <v>10</v>
      </c>
      <c r="J757" s="5">
        <v>0</v>
      </c>
      <c r="K757" s="5">
        <f>100-J758</f>
        <v>100</v>
      </c>
      <c r="L757" s="5">
        <v>22.316644153839302</v>
      </c>
      <c r="M757" s="5">
        <f>100-L758</f>
        <v>72.520001781234697</v>
      </c>
      <c r="N757" s="5">
        <v>0</v>
      </c>
      <c r="O757" s="5">
        <f>100-N758</f>
        <v>42.42385625079649</v>
      </c>
      <c r="P757" s="5">
        <v>46.734316072067507</v>
      </c>
      <c r="Q757" s="5">
        <f>100-P758</f>
        <v>54.539999599970663</v>
      </c>
      <c r="R757" s="5">
        <v>50.234384155631084</v>
      </c>
      <c r="S757" s="5">
        <f>100-R758</f>
        <v>67.183288409703508</v>
      </c>
      <c r="T757" s="5">
        <v>0</v>
      </c>
      <c r="U757" s="5">
        <f>100-T758</f>
        <v>100</v>
      </c>
      <c r="V757" s="5">
        <v>26.215068871429981</v>
      </c>
      <c r="W757" s="5">
        <f>100-V758</f>
        <v>36.163975098403093</v>
      </c>
      <c r="X757" s="5">
        <v>52.374820295839044</v>
      </c>
      <c r="Y757" s="5">
        <f>100-X758</f>
        <v>61.731700836007604</v>
      </c>
      <c r="Z757" s="5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</row>
    <row r="758" spans="2:41" ht="12" customHeight="1" x14ac:dyDescent="0.2">
      <c r="B758" s="49" t="s">
        <v>832</v>
      </c>
      <c r="C758" s="49"/>
      <c r="D758" t="s">
        <v>1029</v>
      </c>
      <c r="E758" s="49"/>
      <c r="F758" s="49"/>
      <c r="G758" s="49"/>
      <c r="H758" s="49">
        <v>5</v>
      </c>
      <c r="I758" s="49">
        <v>11</v>
      </c>
      <c r="J758" s="5">
        <v>0</v>
      </c>
      <c r="K758" s="5">
        <v>100</v>
      </c>
      <c r="L758" s="5">
        <v>27.479998218765306</v>
      </c>
      <c r="M758" s="5">
        <v>100</v>
      </c>
      <c r="N758" s="5">
        <v>57.57614374920351</v>
      </c>
      <c r="O758" s="5">
        <v>100</v>
      </c>
      <c r="P758" s="5">
        <v>45.460000400029337</v>
      </c>
      <c r="Q758" s="5">
        <v>100</v>
      </c>
      <c r="R758" s="5">
        <v>32.816711590296492</v>
      </c>
      <c r="S758" s="5">
        <v>100</v>
      </c>
      <c r="T758" s="5">
        <v>0</v>
      </c>
      <c r="U758" s="5">
        <v>100</v>
      </c>
      <c r="V758" s="5">
        <v>63.836024901596907</v>
      </c>
      <c r="W758" s="5">
        <v>100</v>
      </c>
      <c r="X758" s="5">
        <v>38.268299163992396</v>
      </c>
      <c r="Y758" s="5">
        <v>100</v>
      </c>
      <c r="Z758" s="5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</row>
    <row r="759" spans="2:41" ht="12" customHeight="1" x14ac:dyDescent="0.2">
      <c r="B759" s="49" t="s">
        <v>832</v>
      </c>
      <c r="C759" s="49"/>
      <c r="D759" t="s">
        <v>144</v>
      </c>
      <c r="E759" s="49"/>
      <c r="F759" s="49"/>
      <c r="G759" s="49"/>
      <c r="H759" s="49">
        <v>5</v>
      </c>
      <c r="I759" s="49">
        <v>12</v>
      </c>
      <c r="J759" s="5">
        <v>0</v>
      </c>
      <c r="K759" s="5">
        <v>100</v>
      </c>
      <c r="L759" s="5">
        <v>100</v>
      </c>
      <c r="M759" s="5">
        <v>100</v>
      </c>
      <c r="N759" s="5">
        <v>100</v>
      </c>
      <c r="O759" s="5">
        <v>100</v>
      </c>
      <c r="P759" s="5">
        <v>100</v>
      </c>
      <c r="Q759" s="5">
        <v>100</v>
      </c>
      <c r="R759" s="5">
        <v>100</v>
      </c>
      <c r="S759" s="5">
        <v>100</v>
      </c>
      <c r="T759" s="5">
        <v>100</v>
      </c>
      <c r="U759" s="5">
        <v>100</v>
      </c>
      <c r="V759" s="5">
        <v>100</v>
      </c>
      <c r="W759" s="5">
        <v>100</v>
      </c>
      <c r="X759" s="5">
        <v>100</v>
      </c>
      <c r="Y759" s="5">
        <v>100</v>
      </c>
      <c r="Z759" s="5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</row>
    <row r="760" spans="2:41" ht="12" customHeight="1" x14ac:dyDescent="0.2">
      <c r="B760" s="49" t="s">
        <v>832</v>
      </c>
      <c r="C760" s="49"/>
      <c r="D760" t="s">
        <v>145</v>
      </c>
      <c r="E760" s="49"/>
      <c r="F760" s="49"/>
      <c r="G760" s="49"/>
      <c r="H760" s="49">
        <v>5</v>
      </c>
      <c r="I760" s="49">
        <v>13</v>
      </c>
      <c r="J760" s="5">
        <v>0</v>
      </c>
      <c r="K760" s="5">
        <v>100</v>
      </c>
      <c r="L760" s="5">
        <v>0</v>
      </c>
      <c r="M760" s="5">
        <v>100</v>
      </c>
      <c r="N760" s="5">
        <v>0</v>
      </c>
      <c r="O760" s="5">
        <v>100</v>
      </c>
      <c r="P760" s="5">
        <v>0.56781941786842138</v>
      </c>
      <c r="Q760" s="5">
        <v>100</v>
      </c>
      <c r="R760" s="5">
        <v>6.4240790655884989</v>
      </c>
      <c r="S760" s="5">
        <v>100</v>
      </c>
      <c r="T760" s="5">
        <v>0</v>
      </c>
      <c r="U760" s="5">
        <v>100</v>
      </c>
      <c r="V760" s="5">
        <v>0</v>
      </c>
      <c r="W760" s="5">
        <v>100</v>
      </c>
      <c r="X760" s="5">
        <v>0</v>
      </c>
      <c r="Y760" s="5">
        <v>100</v>
      </c>
      <c r="Z760" s="5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</row>
    <row r="761" spans="2:41" ht="12" customHeight="1" x14ac:dyDescent="0.2">
      <c r="B761" s="49" t="s">
        <v>832</v>
      </c>
      <c r="C761" s="49"/>
      <c r="D761" t="s">
        <v>1030</v>
      </c>
      <c r="E761" s="49"/>
      <c r="F761" s="49"/>
      <c r="G761" s="49"/>
      <c r="H761" s="49">
        <v>5</v>
      </c>
      <c r="I761" s="49">
        <v>14</v>
      </c>
      <c r="J761" s="5">
        <v>0</v>
      </c>
      <c r="K761" s="5">
        <f>J761</f>
        <v>0</v>
      </c>
      <c r="L761" s="5">
        <v>1.283231159732221</v>
      </c>
      <c r="M761" s="5">
        <f>L761</f>
        <v>1.283231159732221</v>
      </c>
      <c r="N761" s="5">
        <v>0</v>
      </c>
      <c r="O761" s="5">
        <f>N761</f>
        <v>0</v>
      </c>
      <c r="P761" s="5">
        <v>0</v>
      </c>
      <c r="Q761" s="5">
        <f>P761</f>
        <v>0</v>
      </c>
      <c r="R761" s="5">
        <v>0</v>
      </c>
      <c r="S761" s="5">
        <f>R761</f>
        <v>0</v>
      </c>
      <c r="T761" s="5">
        <v>0</v>
      </c>
      <c r="U761" s="5">
        <f>T761</f>
        <v>0</v>
      </c>
      <c r="V761" s="5">
        <v>0</v>
      </c>
      <c r="W761" s="5">
        <f>V761</f>
        <v>0</v>
      </c>
      <c r="X761" s="5">
        <v>0</v>
      </c>
      <c r="Y761" s="5">
        <f>X761</f>
        <v>0</v>
      </c>
      <c r="Z761" s="5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</row>
    <row r="762" spans="2:41" ht="12" customHeight="1" x14ac:dyDescent="0.2">
      <c r="B762" s="49" t="s">
        <v>832</v>
      </c>
      <c r="C762" s="49"/>
      <c r="D762" t="s">
        <v>1031</v>
      </c>
      <c r="E762" s="49"/>
      <c r="F762" s="49"/>
      <c r="G762" s="49"/>
      <c r="H762" s="49">
        <v>5</v>
      </c>
      <c r="I762" s="49">
        <v>15</v>
      </c>
      <c r="J762" s="5">
        <v>0</v>
      </c>
      <c r="K762" s="5">
        <f>J762+K761</f>
        <v>0</v>
      </c>
      <c r="L762" s="5">
        <v>11.569861509002658</v>
      </c>
      <c r="M762" s="5">
        <f>L762+M761</f>
        <v>12.853092668734879</v>
      </c>
      <c r="N762" s="5">
        <v>0</v>
      </c>
      <c r="O762" s="5">
        <f>N762+O761</f>
        <v>0</v>
      </c>
      <c r="P762" s="5">
        <v>0.48648011965321902</v>
      </c>
      <c r="Q762" s="5">
        <f>P762+Q761</f>
        <v>0.48648011965321902</v>
      </c>
      <c r="R762" s="5">
        <v>0</v>
      </c>
      <c r="S762" s="5">
        <f>R762+S761</f>
        <v>0</v>
      </c>
      <c r="T762" s="5">
        <v>2.3006206542535814</v>
      </c>
      <c r="U762" s="5">
        <f>T762+U761</f>
        <v>2.3006206542535814</v>
      </c>
      <c r="V762" s="5">
        <v>2.2320438510768897E-2</v>
      </c>
      <c r="W762" s="5">
        <f>V762+W761</f>
        <v>2.2320438510768897E-2</v>
      </c>
      <c r="X762" s="5">
        <v>0</v>
      </c>
      <c r="Y762" s="5">
        <f>X762+Y761</f>
        <v>0</v>
      </c>
      <c r="Z762" s="5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</row>
    <row r="763" spans="2:41" ht="12" customHeight="1" x14ac:dyDescent="0.2">
      <c r="B763" s="49" t="s">
        <v>832</v>
      </c>
      <c r="C763" s="49"/>
      <c r="D763" t="s">
        <v>1032</v>
      </c>
      <c r="E763" s="49"/>
      <c r="F763" s="49"/>
      <c r="G763" s="49"/>
      <c r="H763" s="49">
        <v>5</v>
      </c>
      <c r="I763" s="49">
        <v>16</v>
      </c>
      <c r="J763" s="5">
        <v>0</v>
      </c>
      <c r="K763" s="5">
        <f>J763+K762</f>
        <v>0</v>
      </c>
      <c r="L763" s="5">
        <v>0</v>
      </c>
      <c r="M763" s="5">
        <f>L763+M762</f>
        <v>12.853092668734879</v>
      </c>
      <c r="N763" s="5">
        <v>0</v>
      </c>
      <c r="O763" s="5">
        <f>N763+O762</f>
        <v>0</v>
      </c>
      <c r="P763" s="5">
        <v>0</v>
      </c>
      <c r="Q763" s="5">
        <f>P763+Q762</f>
        <v>0.48648011965321902</v>
      </c>
      <c r="R763" s="5">
        <v>0</v>
      </c>
      <c r="S763" s="5">
        <f>R763+S762</f>
        <v>0</v>
      </c>
      <c r="T763" s="5">
        <v>0</v>
      </c>
      <c r="U763" s="5">
        <f>T763+U762</f>
        <v>2.3006206542535814</v>
      </c>
      <c r="V763" s="5">
        <v>0</v>
      </c>
      <c r="W763" s="5">
        <f>V763+W762</f>
        <v>2.2320438510768897E-2</v>
      </c>
      <c r="X763" s="5">
        <v>0</v>
      </c>
      <c r="Y763" s="5">
        <f>X763+Y762</f>
        <v>0</v>
      </c>
      <c r="Z763" s="5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</row>
    <row r="764" spans="2:41" ht="12" customHeight="1" x14ac:dyDescent="0.2">
      <c r="B764" s="49" t="s">
        <v>832</v>
      </c>
      <c r="C764" s="49"/>
      <c r="D764" t="s">
        <v>1033</v>
      </c>
      <c r="E764" s="49"/>
      <c r="F764" s="49"/>
      <c r="G764" s="49"/>
      <c r="H764" s="49">
        <v>5</v>
      </c>
      <c r="I764" s="49">
        <v>17</v>
      </c>
      <c r="J764" s="5">
        <v>0</v>
      </c>
      <c r="K764" s="5">
        <f>J764</f>
        <v>0</v>
      </c>
      <c r="L764" s="5">
        <v>0</v>
      </c>
      <c r="M764" s="5">
        <f>L764</f>
        <v>0</v>
      </c>
      <c r="N764" s="5">
        <v>0</v>
      </c>
      <c r="O764" s="5">
        <f>N764</f>
        <v>0</v>
      </c>
      <c r="P764" s="5">
        <v>0</v>
      </c>
      <c r="Q764" s="5">
        <f>P764</f>
        <v>0</v>
      </c>
      <c r="R764" s="5">
        <v>0</v>
      </c>
      <c r="S764" s="5">
        <f>R764</f>
        <v>0</v>
      </c>
      <c r="T764" s="5">
        <v>0</v>
      </c>
      <c r="U764" s="5">
        <f>T764</f>
        <v>0</v>
      </c>
      <c r="V764" s="5">
        <v>0</v>
      </c>
      <c r="W764" s="5">
        <f>V764</f>
        <v>0</v>
      </c>
      <c r="X764" s="5">
        <v>0</v>
      </c>
      <c r="Y764" s="5">
        <f>X764</f>
        <v>0</v>
      </c>
      <c r="Z764" s="5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</row>
    <row r="765" spans="2:41" ht="12" customHeight="1" x14ac:dyDescent="0.2">
      <c r="B765" s="49" t="s">
        <v>832</v>
      </c>
      <c r="C765" s="49"/>
      <c r="D765" t="s">
        <v>1034</v>
      </c>
      <c r="E765" s="49"/>
      <c r="F765" s="49"/>
      <c r="G765" s="49"/>
      <c r="H765" s="49">
        <v>5</v>
      </c>
      <c r="I765" s="49">
        <v>18</v>
      </c>
      <c r="J765" s="5">
        <v>0</v>
      </c>
      <c r="K765" s="5">
        <f>J765</f>
        <v>0</v>
      </c>
      <c r="L765" s="5">
        <v>0</v>
      </c>
      <c r="M765" s="5">
        <f>L765</f>
        <v>0</v>
      </c>
      <c r="N765" s="5">
        <v>57.57614374920351</v>
      </c>
      <c r="O765" s="5">
        <f>N765</f>
        <v>57.57614374920351</v>
      </c>
      <c r="P765" s="5">
        <v>29.145915144888402</v>
      </c>
      <c r="Q765" s="5">
        <f>P765</f>
        <v>29.145915144888402</v>
      </c>
      <c r="R765" s="5">
        <v>23.669869916793626</v>
      </c>
      <c r="S765" s="5">
        <f>R765</f>
        <v>23.669869916793626</v>
      </c>
      <c r="T765" s="5">
        <v>4.9979000419991602</v>
      </c>
      <c r="U765" s="5">
        <f>T765</f>
        <v>4.9979000419991602</v>
      </c>
      <c r="V765" s="5">
        <v>55.824132114103229</v>
      </c>
      <c r="W765" s="5">
        <f>V765</f>
        <v>55.824132114103229</v>
      </c>
      <c r="X765" s="5">
        <v>0</v>
      </c>
      <c r="Y765" s="5">
        <f>X765</f>
        <v>0</v>
      </c>
      <c r="Z765" s="5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</row>
    <row r="766" spans="2:41" ht="12" customHeight="1" x14ac:dyDescent="0.2">
      <c r="B766" s="49" t="s">
        <v>832</v>
      </c>
      <c r="C766" s="49"/>
      <c r="D766" t="s">
        <v>1035</v>
      </c>
      <c r="E766" s="49"/>
      <c r="F766" s="49"/>
      <c r="G766" s="49"/>
      <c r="H766" s="49">
        <v>5</v>
      </c>
      <c r="I766" s="49">
        <v>19</v>
      </c>
      <c r="J766" s="5">
        <v>0</v>
      </c>
      <c r="K766" s="5">
        <f>K765+K764</f>
        <v>0</v>
      </c>
      <c r="L766" s="5">
        <v>0</v>
      </c>
      <c r="M766" s="5">
        <f>M765+M764</f>
        <v>0</v>
      </c>
      <c r="N766" s="5">
        <v>0</v>
      </c>
      <c r="O766" s="5">
        <f>O765+O764</f>
        <v>57.57614374920351</v>
      </c>
      <c r="P766" s="5">
        <v>0</v>
      </c>
      <c r="Q766" s="5">
        <f>Q765+Q764</f>
        <v>29.145915144888402</v>
      </c>
      <c r="R766" s="5">
        <v>0</v>
      </c>
      <c r="S766" s="5">
        <f>S765+S764</f>
        <v>23.669869916793626</v>
      </c>
      <c r="T766" s="5">
        <v>0</v>
      </c>
      <c r="U766" s="5">
        <f>U765+U764</f>
        <v>4.9979000419991602</v>
      </c>
      <c r="V766" s="5">
        <v>0</v>
      </c>
      <c r="W766" s="5">
        <f>W765+W764</f>
        <v>55.824132114103229</v>
      </c>
      <c r="X766" s="5">
        <v>0</v>
      </c>
      <c r="Y766" s="5">
        <f>Y765+Y764</f>
        <v>0</v>
      </c>
      <c r="Z766" s="5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  <c r="AO766" s="49"/>
    </row>
    <row r="767" spans="2:41" ht="12" customHeight="1" x14ac:dyDescent="0.2">
      <c r="B767" s="49" t="s">
        <v>832</v>
      </c>
      <c r="C767" s="49"/>
      <c r="D767" t="s">
        <v>1036</v>
      </c>
      <c r="E767" s="49"/>
      <c r="F767" s="49"/>
      <c r="G767" s="49"/>
      <c r="H767" s="49">
        <v>5</v>
      </c>
      <c r="I767" s="49">
        <v>20</v>
      </c>
      <c r="J767" s="5">
        <v>0</v>
      </c>
      <c r="K767" s="5">
        <f>J767</f>
        <v>0</v>
      </c>
      <c r="L767" s="5">
        <v>0</v>
      </c>
      <c r="M767" s="5">
        <f>L767</f>
        <v>0</v>
      </c>
      <c r="N767" s="5">
        <v>0</v>
      </c>
      <c r="O767" s="5">
        <f>N767</f>
        <v>0</v>
      </c>
      <c r="P767" s="5">
        <v>0</v>
      </c>
      <c r="Q767" s="5">
        <f>P767</f>
        <v>0</v>
      </c>
      <c r="R767" s="5">
        <v>0</v>
      </c>
      <c r="S767" s="5">
        <f>R767</f>
        <v>0</v>
      </c>
      <c r="T767" s="5">
        <v>0</v>
      </c>
      <c r="U767" s="5">
        <f>T767</f>
        <v>0</v>
      </c>
      <c r="V767" s="5">
        <v>0</v>
      </c>
      <c r="W767" s="5">
        <f>V767</f>
        <v>0</v>
      </c>
      <c r="X767" s="5">
        <v>0</v>
      </c>
      <c r="Y767" s="5">
        <f>X767</f>
        <v>0</v>
      </c>
      <c r="Z767" s="5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</row>
    <row r="768" spans="2:41" ht="12" customHeight="1" x14ac:dyDescent="0.2">
      <c r="B768" s="49" t="s">
        <v>832</v>
      </c>
      <c r="C768" s="49"/>
      <c r="D768" t="s">
        <v>1037</v>
      </c>
      <c r="E768" s="49"/>
      <c r="F768" s="49"/>
      <c r="G768" s="49"/>
      <c r="H768" s="49">
        <v>5</v>
      </c>
      <c r="I768" s="49">
        <v>21</v>
      </c>
      <c r="J768" s="5">
        <v>0</v>
      </c>
      <c r="K768" s="5">
        <f>J768</f>
        <v>0</v>
      </c>
      <c r="L768" s="5">
        <v>26.196767059033089</v>
      </c>
      <c r="M768" s="5">
        <f>L768</f>
        <v>26.196767059033089</v>
      </c>
      <c r="N768" s="5">
        <v>0</v>
      </c>
      <c r="O768" s="5">
        <f>N768</f>
        <v>0</v>
      </c>
      <c r="P768" s="5">
        <v>27.397342471781265</v>
      </c>
      <c r="Q768" s="5">
        <f>P768</f>
        <v>27.397342471781265</v>
      </c>
      <c r="R768" s="5">
        <v>0</v>
      </c>
      <c r="S768" s="5">
        <f>R768</f>
        <v>0</v>
      </c>
      <c r="T768" s="5">
        <v>0</v>
      </c>
      <c r="U768" s="5">
        <f>T768</f>
        <v>0</v>
      </c>
      <c r="V768" s="5">
        <v>2.0955457847994952</v>
      </c>
      <c r="W768" s="5">
        <f>V768</f>
        <v>2.0955457847994952</v>
      </c>
      <c r="X768" s="5">
        <v>0</v>
      </c>
      <c r="Y768" s="5">
        <f>X768</f>
        <v>0</v>
      </c>
      <c r="Z768" s="5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</row>
    <row r="769" spans="2:41" ht="12" customHeight="1" x14ac:dyDescent="0.2">
      <c r="B769" s="49" t="s">
        <v>832</v>
      </c>
      <c r="C769" s="49"/>
      <c r="D769" t="s">
        <v>1038</v>
      </c>
      <c r="E769" s="49"/>
      <c r="F769" s="49"/>
      <c r="G769" s="49"/>
      <c r="H769" s="49">
        <v>5</v>
      </c>
      <c r="I769" s="49">
        <v>22</v>
      </c>
      <c r="J769" s="5">
        <v>0</v>
      </c>
      <c r="K769" s="5">
        <f>K768+J769</f>
        <v>0</v>
      </c>
      <c r="L769" s="5">
        <v>0</v>
      </c>
      <c r="M769" s="5">
        <f>M768+L769</f>
        <v>26.196767059033089</v>
      </c>
      <c r="N769" s="5">
        <v>0</v>
      </c>
      <c r="O769" s="5">
        <f>O768+N769</f>
        <v>0</v>
      </c>
      <c r="P769" s="5">
        <v>27.397342471781265</v>
      </c>
      <c r="Q769" s="5">
        <f>Q768+P769</f>
        <v>54.79468494356253</v>
      </c>
      <c r="R769" s="5">
        <v>0</v>
      </c>
      <c r="S769" s="5">
        <f>S768+R769</f>
        <v>0</v>
      </c>
      <c r="T769" s="5">
        <v>0</v>
      </c>
      <c r="U769" s="5">
        <f>U768+T769</f>
        <v>0</v>
      </c>
      <c r="V769" s="5">
        <v>0</v>
      </c>
      <c r="W769" s="5">
        <f>W768+V769</f>
        <v>2.0955457847994952</v>
      </c>
      <c r="X769" s="5">
        <v>0</v>
      </c>
      <c r="Y769" s="5">
        <f>Y768+X769</f>
        <v>0</v>
      </c>
      <c r="Z769" s="5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</row>
    <row r="770" spans="2:41" ht="12" customHeight="1" x14ac:dyDescent="0.2">
      <c r="B770" s="49" t="s">
        <v>832</v>
      </c>
      <c r="C770" s="49"/>
      <c r="D770" t="s">
        <v>1039</v>
      </c>
      <c r="E770" s="49"/>
      <c r="F770" s="49"/>
      <c r="G770" s="49"/>
      <c r="H770" s="49">
        <v>5</v>
      </c>
      <c r="I770" s="49">
        <v>23</v>
      </c>
      <c r="J770" s="5">
        <v>0</v>
      </c>
      <c r="K770" s="5">
        <f>J770</f>
        <v>0</v>
      </c>
      <c r="L770" s="5">
        <v>5.3214386438866539</v>
      </c>
      <c r="M770" s="5">
        <f>L770</f>
        <v>5.3214386438866539</v>
      </c>
      <c r="N770" s="5">
        <v>31.445138269402317</v>
      </c>
      <c r="O770" s="5">
        <f>N770</f>
        <v>31.445138269402317</v>
      </c>
      <c r="P770" s="5">
        <v>8.4097278244849072</v>
      </c>
      <c r="Q770" s="5">
        <f>P770</f>
        <v>8.4097278244849072</v>
      </c>
      <c r="R770" s="5">
        <v>62.65869760537521</v>
      </c>
      <c r="S770" s="5">
        <f>R770</f>
        <v>62.65869760537521</v>
      </c>
      <c r="T770" s="5">
        <v>0</v>
      </c>
      <c r="U770" s="5">
        <f>T770</f>
        <v>0</v>
      </c>
      <c r="V770" s="5">
        <v>13.077773851033966</v>
      </c>
      <c r="W770" s="5">
        <f>V770</f>
        <v>13.077773851033966</v>
      </c>
      <c r="X770" s="5">
        <v>47.046038332345383</v>
      </c>
      <c r="Y770" s="5">
        <f>X770</f>
        <v>47.046038332345383</v>
      </c>
      <c r="Z770" s="5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  <c r="AO770" s="49"/>
    </row>
    <row r="771" spans="2:41" ht="12" customHeight="1" x14ac:dyDescent="0.2">
      <c r="B771" s="49" t="s">
        <v>832</v>
      </c>
      <c r="C771" s="49"/>
      <c r="D771" t="s">
        <v>1040</v>
      </c>
      <c r="E771" s="49"/>
      <c r="F771" s="49"/>
      <c r="G771" s="49"/>
      <c r="H771" s="49">
        <v>5</v>
      </c>
      <c r="I771" s="49">
        <v>24</v>
      </c>
      <c r="J771" s="5">
        <v>0</v>
      </c>
      <c r="K771" s="5">
        <f>J771+K770+K766+K767</f>
        <v>0</v>
      </c>
      <c r="L771" s="5">
        <v>0</v>
      </c>
      <c r="M771" s="5">
        <f>L771+M770+M766+M767</f>
        <v>5.3214386438866539</v>
      </c>
      <c r="N771" s="5">
        <v>0</v>
      </c>
      <c r="O771" s="5">
        <f>N771+O770+O766+O767</f>
        <v>89.021282018605831</v>
      </c>
      <c r="P771" s="5">
        <v>0</v>
      </c>
      <c r="Q771" s="5">
        <f>P771+Q770+Q766+Q767</f>
        <v>37.555642969373309</v>
      </c>
      <c r="R771" s="5">
        <v>0</v>
      </c>
      <c r="S771" s="5">
        <f>R771+S770+S766+S767</f>
        <v>86.328567522168839</v>
      </c>
      <c r="T771" s="5">
        <v>0</v>
      </c>
      <c r="U771" s="5">
        <f>T771+U770+U766+U767</f>
        <v>4.9979000419991602</v>
      </c>
      <c r="V771" s="5">
        <v>0</v>
      </c>
      <c r="W771" s="5">
        <f>V771+W770+W766+W767</f>
        <v>68.901905965137189</v>
      </c>
      <c r="X771" s="5">
        <v>0</v>
      </c>
      <c r="Y771" s="5">
        <f>X771+Y770+Y766+Y767</f>
        <v>47.046038332345383</v>
      </c>
      <c r="Z771" s="5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  <c r="AO771" s="49"/>
    </row>
    <row r="772" spans="2:41" ht="12" customHeight="1" x14ac:dyDescent="0.2">
      <c r="B772" s="49" t="s">
        <v>832</v>
      </c>
      <c r="C772" s="49"/>
      <c r="D772" t="s">
        <v>1041</v>
      </c>
      <c r="E772" s="49"/>
      <c r="F772" s="49"/>
      <c r="G772" s="49"/>
      <c r="H772" s="49">
        <v>5</v>
      </c>
      <c r="I772" s="49">
        <v>25</v>
      </c>
      <c r="J772" s="5">
        <v>0</v>
      </c>
      <c r="K772" s="5">
        <f>K771+J772</f>
        <v>0</v>
      </c>
      <c r="L772" s="5">
        <v>0</v>
      </c>
      <c r="M772" s="5">
        <f>M771+L772</f>
        <v>5.3214386438866539</v>
      </c>
      <c r="N772" s="5">
        <v>0</v>
      </c>
      <c r="O772" s="5">
        <f>O771+N772</f>
        <v>89.021282018605831</v>
      </c>
      <c r="P772" s="5">
        <v>0</v>
      </c>
      <c r="Q772" s="5">
        <f>Q771+P772</f>
        <v>37.555642969373309</v>
      </c>
      <c r="R772" s="5">
        <v>0</v>
      </c>
      <c r="S772" s="5">
        <f>S771+R772</f>
        <v>86.328567522168839</v>
      </c>
      <c r="T772" s="5">
        <v>0</v>
      </c>
      <c r="U772" s="5">
        <f>U771+T772</f>
        <v>4.9979000419991602</v>
      </c>
      <c r="V772" s="5">
        <v>0</v>
      </c>
      <c r="W772" s="5">
        <f>W771+V772</f>
        <v>68.901905965137189</v>
      </c>
      <c r="X772" s="5">
        <v>0</v>
      </c>
      <c r="Y772" s="5">
        <f>Y771+X772</f>
        <v>47.046038332345383</v>
      </c>
      <c r="Z772" s="5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</row>
    <row r="773" spans="2:41" ht="12" customHeight="1" x14ac:dyDescent="0.2">
      <c r="B773" s="49" t="s">
        <v>832</v>
      </c>
      <c r="C773" s="49"/>
      <c r="D773" t="s">
        <v>1042</v>
      </c>
      <c r="E773" s="49"/>
      <c r="F773" s="49"/>
      <c r="G773" s="49"/>
      <c r="H773" s="49">
        <v>5</v>
      </c>
      <c r="I773" s="49">
        <v>26</v>
      </c>
      <c r="J773" s="5">
        <v>0</v>
      </c>
      <c r="K773" s="5">
        <f>J773</f>
        <v>0</v>
      </c>
      <c r="L773" s="5">
        <v>0</v>
      </c>
      <c r="M773" s="5">
        <f>L773</f>
        <v>0</v>
      </c>
      <c r="N773" s="5">
        <v>0</v>
      </c>
      <c r="O773" s="5">
        <f>N773</f>
        <v>0</v>
      </c>
      <c r="P773" s="5">
        <v>1.0562996841990635</v>
      </c>
      <c r="Q773" s="5">
        <f>P773</f>
        <v>1.0562996841990635</v>
      </c>
      <c r="R773" s="5">
        <v>0.91605140825813514</v>
      </c>
      <c r="S773" s="5">
        <f>R773</f>
        <v>0.91605140825813514</v>
      </c>
      <c r="T773" s="5">
        <v>0</v>
      </c>
      <c r="U773" s="5">
        <f>T773</f>
        <v>0</v>
      </c>
      <c r="V773" s="5">
        <v>21.869308109330085</v>
      </c>
      <c r="W773" s="5">
        <f>V773</f>
        <v>21.869308109330085</v>
      </c>
      <c r="X773" s="5">
        <v>6.6226519224086831</v>
      </c>
      <c r="Y773" s="5">
        <f>X773</f>
        <v>6.6226519224086831</v>
      </c>
      <c r="Z773" s="5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</row>
    <row r="774" spans="2:41" ht="12" customHeight="1" x14ac:dyDescent="0.2">
      <c r="B774" s="49" t="s">
        <v>832</v>
      </c>
      <c r="C774" s="49"/>
      <c r="D774" t="s">
        <v>1043</v>
      </c>
      <c r="E774" s="49"/>
      <c r="F774" s="49"/>
      <c r="G774" s="49"/>
      <c r="H774" s="49">
        <v>5</v>
      </c>
      <c r="I774" s="49">
        <v>27</v>
      </c>
      <c r="J774" s="5">
        <v>0</v>
      </c>
      <c r="K774" s="5">
        <f>J774+K773+K772</f>
        <v>0</v>
      </c>
      <c r="L774" s="5">
        <v>55.628701628345375</v>
      </c>
      <c r="M774" s="5">
        <f>L774+M773+M772</f>
        <v>60.950140272232026</v>
      </c>
      <c r="N774" s="5">
        <v>10.978717981394164</v>
      </c>
      <c r="O774" s="5">
        <f>N774+O773+O772</f>
        <v>100</v>
      </c>
      <c r="P774" s="5">
        <v>3.6407114299493073</v>
      </c>
      <c r="Q774" s="5">
        <f>P774+Q773+Q772</f>
        <v>42.252654083521676</v>
      </c>
      <c r="R774" s="5">
        <v>2.012773936481894</v>
      </c>
      <c r="S774" s="5">
        <f>R774+S773+S772</f>
        <v>89.257392866908873</v>
      </c>
      <c r="T774" s="5">
        <v>0</v>
      </c>
      <c r="U774" s="5">
        <f>T774+U773+U772</f>
        <v>4.9979000419991602</v>
      </c>
      <c r="V774" s="5">
        <v>0</v>
      </c>
      <c r="W774" s="5">
        <f>V774+W773+W772</f>
        <v>90.771214074467281</v>
      </c>
      <c r="X774" s="5">
        <v>0</v>
      </c>
      <c r="Y774" s="5">
        <f>X774+Y773+Y772</f>
        <v>53.668690254754068</v>
      </c>
      <c r="Z774" s="5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</row>
    <row r="775" spans="2:41" ht="12" customHeight="1" x14ac:dyDescent="0.2">
      <c r="B775" s="49" t="s">
        <v>832</v>
      </c>
      <c r="C775" s="49"/>
      <c r="D775" t="s">
        <v>1044</v>
      </c>
      <c r="E775" s="49"/>
      <c r="F775" s="49"/>
      <c r="G775" s="49"/>
      <c r="H775" s="49">
        <v>5</v>
      </c>
      <c r="I775" s="49">
        <v>28</v>
      </c>
      <c r="J775" s="5">
        <v>0</v>
      </c>
      <c r="K775" s="5">
        <f>K774</f>
        <v>0</v>
      </c>
      <c r="L775" s="5">
        <v>0</v>
      </c>
      <c r="M775" s="5">
        <f>M774</f>
        <v>60.950140272232026</v>
      </c>
      <c r="N775" s="5">
        <v>0</v>
      </c>
      <c r="O775" s="5">
        <f>O774</f>
        <v>100</v>
      </c>
      <c r="P775" s="5">
        <v>0</v>
      </c>
      <c r="Q775" s="5">
        <f>Q774</f>
        <v>42.252654083521676</v>
      </c>
      <c r="R775" s="5">
        <v>0</v>
      </c>
      <c r="S775" s="5">
        <f>S774</f>
        <v>89.257392866908873</v>
      </c>
      <c r="T775" s="5">
        <v>0</v>
      </c>
      <c r="U775" s="5">
        <f>U774</f>
        <v>4.9979000419991602</v>
      </c>
      <c r="V775" s="5">
        <v>0</v>
      </c>
      <c r="W775" s="5">
        <f>W774</f>
        <v>90.771214074467281</v>
      </c>
      <c r="X775" s="5">
        <v>0</v>
      </c>
      <c r="Y775" s="5">
        <f>Y774</f>
        <v>53.668690254754068</v>
      </c>
      <c r="Z775" s="5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  <c r="AO775" s="49"/>
    </row>
    <row r="776" spans="2:41" ht="12" customHeight="1" x14ac:dyDescent="0.2">
      <c r="B776" s="49" t="s">
        <v>832</v>
      </c>
      <c r="C776" s="49"/>
      <c r="D776" t="s">
        <v>1045</v>
      </c>
      <c r="E776" s="49"/>
      <c r="F776" s="49"/>
      <c r="G776" s="49"/>
      <c r="H776" s="49">
        <v>5</v>
      </c>
      <c r="I776" s="49">
        <v>29</v>
      </c>
      <c r="J776" s="5">
        <v>0</v>
      </c>
      <c r="K776" s="5">
        <f>J776</f>
        <v>0</v>
      </c>
      <c r="L776" s="5">
        <v>0</v>
      </c>
      <c r="M776" s="5">
        <f>L776</f>
        <v>0</v>
      </c>
      <c r="N776" s="5">
        <v>0</v>
      </c>
      <c r="O776" s="5">
        <f>N776</f>
        <v>0</v>
      </c>
      <c r="P776" s="5">
        <v>0</v>
      </c>
      <c r="Q776" s="5">
        <f>P776</f>
        <v>0</v>
      </c>
      <c r="R776" s="5">
        <v>0</v>
      </c>
      <c r="S776" s="5">
        <f>R776</f>
        <v>0</v>
      </c>
      <c r="T776" s="5">
        <v>0.27532782677679779</v>
      </c>
      <c r="U776" s="5">
        <f>T776</f>
        <v>0.27532782677679779</v>
      </c>
      <c r="V776" s="5">
        <v>0</v>
      </c>
      <c r="W776" s="5">
        <f>V776</f>
        <v>0</v>
      </c>
      <c r="X776" s="5">
        <v>0</v>
      </c>
      <c r="Y776" s="5">
        <f>X776</f>
        <v>0</v>
      </c>
      <c r="Z776" s="5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</row>
    <row r="777" spans="2:41" ht="12" customHeight="1" x14ac:dyDescent="0.2">
      <c r="B777" s="49" t="s">
        <v>832</v>
      </c>
      <c r="C777" s="49"/>
      <c r="D777" t="s">
        <v>1046</v>
      </c>
      <c r="E777" s="49"/>
      <c r="F777" s="49"/>
      <c r="G777" s="49"/>
      <c r="H777" s="49">
        <v>5</v>
      </c>
      <c r="I777" s="161">
        <v>30</v>
      </c>
      <c r="J777" s="56">
        <v>0</v>
      </c>
      <c r="K777" s="56">
        <f>J777+K776</f>
        <v>0</v>
      </c>
      <c r="L777" s="56">
        <v>0</v>
      </c>
      <c r="M777" s="56">
        <f>L777+M776</f>
        <v>0</v>
      </c>
      <c r="N777" s="56">
        <v>0</v>
      </c>
      <c r="O777" s="56">
        <f>N777+O776</f>
        <v>0</v>
      </c>
      <c r="P777" s="56">
        <v>0</v>
      </c>
      <c r="Q777" s="56">
        <f>P777+Q776</f>
        <v>0</v>
      </c>
      <c r="R777" s="56">
        <v>0</v>
      </c>
      <c r="S777" s="56">
        <f>R777+S776</f>
        <v>0</v>
      </c>
      <c r="T777" s="56">
        <v>92.42615147697046</v>
      </c>
      <c r="U777" s="56">
        <f>T777+U776</f>
        <v>92.701479303747263</v>
      </c>
      <c r="V777" s="56">
        <v>0</v>
      </c>
      <c r="W777" s="56">
        <f>V777+W776</f>
        <v>0</v>
      </c>
      <c r="X777" s="56">
        <v>0</v>
      </c>
      <c r="Y777" s="56">
        <f>Y776</f>
        <v>0</v>
      </c>
      <c r="Z777" s="5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</row>
    <row r="778" spans="2:41" ht="12" customHeight="1" x14ac:dyDescent="0.2">
      <c r="B778" s="49" t="s">
        <v>832</v>
      </c>
      <c r="C778" s="49"/>
      <c r="D778" t="s">
        <v>1047</v>
      </c>
      <c r="E778" s="49"/>
      <c r="F778" s="49"/>
      <c r="G778" s="49"/>
      <c r="H778" s="49">
        <v>5</v>
      </c>
      <c r="I778" s="49">
        <v>31</v>
      </c>
      <c r="J778" s="5">
        <v>0</v>
      </c>
      <c r="K778" s="5">
        <v>0</v>
      </c>
      <c r="L778" s="5">
        <v>0</v>
      </c>
      <c r="M778" s="5">
        <v>61.81997654707655</v>
      </c>
      <c r="N778" s="5">
        <v>0</v>
      </c>
      <c r="O778" s="5">
        <v>100</v>
      </c>
      <c r="P778" s="5">
        <v>0</v>
      </c>
      <c r="Q778" s="5">
        <v>87.634628363926723</v>
      </c>
      <c r="R778" s="5">
        <v>0</v>
      </c>
      <c r="S778" s="5">
        <v>0.76808613068405618</v>
      </c>
      <c r="T778" s="5">
        <v>0</v>
      </c>
      <c r="U778" s="160">
        <v>7.5738485230295387</v>
      </c>
      <c r="V778" s="5">
        <v>0</v>
      </c>
      <c r="W778" s="5">
        <v>99.769874863680897</v>
      </c>
      <c r="X778" s="5">
        <v>0</v>
      </c>
      <c r="Y778" s="5">
        <v>100</v>
      </c>
      <c r="Z778" s="5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</row>
    <row r="779" spans="2:41" ht="12" customHeight="1" x14ac:dyDescent="0.2">
      <c r="B779" s="49" t="s">
        <v>832</v>
      </c>
      <c r="C779" s="49"/>
      <c r="D779" t="s">
        <v>1048</v>
      </c>
      <c r="E779" s="49"/>
      <c r="F779" s="49"/>
      <c r="G779" s="49"/>
      <c r="H779" s="49">
        <v>5</v>
      </c>
      <c r="I779" s="49">
        <v>32</v>
      </c>
      <c r="J779" s="5">
        <v>0</v>
      </c>
      <c r="K779" s="5">
        <v>0</v>
      </c>
      <c r="L779" s="5">
        <v>0</v>
      </c>
      <c r="M779" s="5">
        <v>7.8537606317445707</v>
      </c>
      <c r="N779" s="5">
        <v>0</v>
      </c>
      <c r="O779" s="5">
        <v>0</v>
      </c>
      <c r="P779" s="5">
        <v>0</v>
      </c>
      <c r="Q779" s="5">
        <v>7.1297977445491156</v>
      </c>
      <c r="R779" s="5">
        <v>0</v>
      </c>
      <c r="S779" s="5">
        <v>77.274716617795093</v>
      </c>
      <c r="T779" s="5">
        <v>0</v>
      </c>
      <c r="U779" s="160">
        <v>0</v>
      </c>
      <c r="V779" s="5">
        <v>0</v>
      </c>
      <c r="W779" s="5">
        <v>0.23012513631910686</v>
      </c>
      <c r="X779" s="5">
        <v>0</v>
      </c>
      <c r="Y779" s="5">
        <v>0</v>
      </c>
      <c r="Z779" s="5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  <c r="AO779" s="49"/>
    </row>
    <row r="780" spans="2:41" ht="12" customHeight="1" x14ac:dyDescent="0.2">
      <c r="B780" s="49" t="s">
        <v>832</v>
      </c>
      <c r="C780" s="49"/>
      <c r="D780" t="s">
        <v>1049</v>
      </c>
      <c r="E780" s="49"/>
      <c r="F780" s="49"/>
      <c r="G780" s="49"/>
      <c r="H780" s="49">
        <v>5</v>
      </c>
      <c r="I780" s="49">
        <v>33</v>
      </c>
      <c r="J780" s="5">
        <v>0</v>
      </c>
      <c r="K780" s="5">
        <v>0</v>
      </c>
      <c r="L780" s="5">
        <v>0</v>
      </c>
      <c r="M780" s="5">
        <v>30.326262821178879</v>
      </c>
      <c r="N780" s="5">
        <v>0</v>
      </c>
      <c r="O780" s="5">
        <v>0</v>
      </c>
      <c r="P780" s="5">
        <v>0</v>
      </c>
      <c r="Q780" s="5">
        <v>5.2355738915241563</v>
      </c>
      <c r="R780" s="5">
        <v>0</v>
      </c>
      <c r="S780" s="5">
        <v>21.957197251520853</v>
      </c>
      <c r="T780" s="5">
        <v>0</v>
      </c>
      <c r="U780" s="160">
        <v>92.42615147697046</v>
      </c>
      <c r="V780" s="5">
        <v>0</v>
      </c>
      <c r="W780" s="5">
        <v>0</v>
      </c>
      <c r="X780" s="5">
        <v>0</v>
      </c>
      <c r="Y780" s="5">
        <v>0</v>
      </c>
      <c r="Z780" s="5"/>
      <c r="AA780" s="49"/>
      <c r="AB780" s="49"/>
      <c r="AC780" s="49"/>
      <c r="AD780" s="49"/>
      <c r="AE780" s="49"/>
      <c r="AF780" s="49"/>
      <c r="AG780" s="49"/>
      <c r="AH780" s="49"/>
      <c r="AI780" s="49"/>
      <c r="AJ780" s="49"/>
      <c r="AK780" s="49"/>
      <c r="AL780" s="49"/>
      <c r="AM780" s="49"/>
      <c r="AN780" s="49"/>
      <c r="AO780" s="49"/>
    </row>
    <row r="781" spans="2:41" ht="12" customHeight="1" x14ac:dyDescent="0.2">
      <c r="B781" s="49" t="s">
        <v>832</v>
      </c>
      <c r="C781" s="49"/>
      <c r="D781" t="s">
        <v>1059</v>
      </c>
      <c r="E781" s="49"/>
      <c r="F781" s="49"/>
      <c r="G781" s="49"/>
      <c r="H781" s="49">
        <v>5</v>
      </c>
      <c r="I781" s="49">
        <v>34</v>
      </c>
      <c r="J781" s="5">
        <v>0</v>
      </c>
      <c r="K781" s="5">
        <f t="shared" ref="K781:K825" si="46">K778</f>
        <v>0</v>
      </c>
      <c r="L781" s="5">
        <v>0</v>
      </c>
      <c r="M781" s="5">
        <f t="shared" ref="M781:M825" si="47">M778</f>
        <v>61.81997654707655</v>
      </c>
      <c r="N781" s="5">
        <v>0</v>
      </c>
      <c r="O781" s="5">
        <f t="shared" ref="O781:O825" si="48">O778</f>
        <v>100</v>
      </c>
      <c r="P781" s="5">
        <v>0</v>
      </c>
      <c r="Q781" s="5">
        <f t="shared" ref="Q781:Q825" si="49">Q778</f>
        <v>87.634628363926723</v>
      </c>
      <c r="R781" s="5">
        <v>0</v>
      </c>
      <c r="S781" s="5">
        <f t="shared" ref="S781:S825" si="50">S778</f>
        <v>0.76808613068405618</v>
      </c>
      <c r="T781" s="5">
        <v>0</v>
      </c>
      <c r="U781" s="5">
        <f t="shared" ref="U781:U825" si="51">U778</f>
        <v>7.5738485230295387</v>
      </c>
      <c r="V781" s="5">
        <v>12.772155539117284</v>
      </c>
      <c r="W781" s="5">
        <f t="shared" ref="W781:W825" si="52">W778</f>
        <v>99.769874863680897</v>
      </c>
      <c r="X781" s="5">
        <v>0</v>
      </c>
      <c r="Y781" s="5">
        <f t="shared" ref="Y781:Y825" si="53">Y778</f>
        <v>100</v>
      </c>
      <c r="Z781" s="5"/>
      <c r="AA781" s="49"/>
      <c r="AB781" s="49"/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</row>
    <row r="782" spans="2:41" ht="12" customHeight="1" x14ac:dyDescent="0.2">
      <c r="B782" s="49" t="s">
        <v>832</v>
      </c>
      <c r="C782" s="49"/>
      <c r="D782" t="s">
        <v>1060</v>
      </c>
      <c r="E782" s="49"/>
      <c r="F782" s="49"/>
      <c r="G782" s="49"/>
      <c r="H782" s="49">
        <v>5</v>
      </c>
      <c r="I782" s="49">
        <v>35</v>
      </c>
      <c r="J782" s="5">
        <v>0</v>
      </c>
      <c r="K782" s="5">
        <f t="shared" si="46"/>
        <v>0</v>
      </c>
      <c r="L782" s="5">
        <v>0</v>
      </c>
      <c r="M782" s="5">
        <f t="shared" si="47"/>
        <v>7.8537606317445707</v>
      </c>
      <c r="N782" s="5">
        <v>0</v>
      </c>
      <c r="O782" s="5">
        <f t="shared" si="48"/>
        <v>0</v>
      </c>
      <c r="P782" s="5">
        <v>0</v>
      </c>
      <c r="Q782" s="5">
        <f t="shared" si="49"/>
        <v>7.1297977445491156</v>
      </c>
      <c r="R782" s="5">
        <v>0</v>
      </c>
      <c r="S782" s="5">
        <f t="shared" si="50"/>
        <v>77.274716617795093</v>
      </c>
      <c r="T782" s="5">
        <v>0</v>
      </c>
      <c r="U782" s="5">
        <f t="shared" si="51"/>
        <v>0</v>
      </c>
      <c r="V782" s="5">
        <v>0</v>
      </c>
      <c r="W782" s="5">
        <f t="shared" si="52"/>
        <v>0.23012513631910686</v>
      </c>
      <c r="X782" s="5">
        <v>0</v>
      </c>
      <c r="Y782" s="5">
        <f t="shared" si="53"/>
        <v>0</v>
      </c>
      <c r="Z782" s="5"/>
      <c r="AA782" s="49"/>
      <c r="AB782" s="49"/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</row>
    <row r="783" spans="2:41" ht="12" customHeight="1" x14ac:dyDescent="0.2">
      <c r="B783" s="49" t="s">
        <v>832</v>
      </c>
      <c r="C783" s="49"/>
      <c r="D783" t="s">
        <v>1061</v>
      </c>
      <c r="E783" s="49"/>
      <c r="F783" s="49"/>
      <c r="G783" s="49"/>
      <c r="H783" s="49">
        <v>5</v>
      </c>
      <c r="I783" s="49">
        <v>36</v>
      </c>
      <c r="J783" s="5">
        <v>0</v>
      </c>
      <c r="K783" s="5">
        <f t="shared" si="46"/>
        <v>0</v>
      </c>
      <c r="L783" s="5">
        <v>0</v>
      </c>
      <c r="M783" s="5">
        <f t="shared" si="47"/>
        <v>30.326262821178879</v>
      </c>
      <c r="N783" s="5">
        <v>0</v>
      </c>
      <c r="O783" s="5">
        <f t="shared" si="48"/>
        <v>0</v>
      </c>
      <c r="P783" s="5">
        <v>0</v>
      </c>
      <c r="Q783" s="5">
        <f t="shared" si="49"/>
        <v>5.2355738915241563</v>
      </c>
      <c r="R783" s="5">
        <v>0</v>
      </c>
      <c r="S783" s="5">
        <f t="shared" si="50"/>
        <v>21.957197251520853</v>
      </c>
      <c r="T783" s="5">
        <v>0</v>
      </c>
      <c r="U783" s="5">
        <f t="shared" si="51"/>
        <v>92.42615147697046</v>
      </c>
      <c r="V783" s="5">
        <v>0</v>
      </c>
      <c r="W783" s="5">
        <f t="shared" si="52"/>
        <v>0</v>
      </c>
      <c r="X783" s="5">
        <v>0</v>
      </c>
      <c r="Y783" s="5">
        <f t="shared" si="53"/>
        <v>0</v>
      </c>
      <c r="Z783" s="5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</row>
    <row r="784" spans="2:41" ht="12" customHeight="1" x14ac:dyDescent="0.2">
      <c r="B784" s="49" t="s">
        <v>832</v>
      </c>
      <c r="C784" s="49"/>
      <c r="D784" t="s">
        <v>1062</v>
      </c>
      <c r="E784" s="49"/>
      <c r="F784" s="49"/>
      <c r="G784" s="49"/>
      <c r="H784" s="49">
        <v>5</v>
      </c>
      <c r="I784" s="49">
        <v>37</v>
      </c>
      <c r="J784" s="5">
        <v>0</v>
      </c>
      <c r="K784" s="5">
        <f t="shared" si="46"/>
        <v>0</v>
      </c>
      <c r="L784" s="5">
        <v>0</v>
      </c>
      <c r="M784" s="5">
        <f t="shared" si="47"/>
        <v>61.81997654707655</v>
      </c>
      <c r="N784" s="5">
        <v>0</v>
      </c>
      <c r="O784" s="5">
        <f t="shared" si="48"/>
        <v>100</v>
      </c>
      <c r="P784" s="5">
        <v>0</v>
      </c>
      <c r="Q784" s="5">
        <f t="shared" si="49"/>
        <v>87.634628363926723</v>
      </c>
      <c r="R784" s="5">
        <v>0</v>
      </c>
      <c r="S784" s="5">
        <f t="shared" si="50"/>
        <v>0.76808613068405618</v>
      </c>
      <c r="T784" s="5">
        <v>0</v>
      </c>
      <c r="U784" s="5">
        <f t="shared" si="51"/>
        <v>7.5738485230295387</v>
      </c>
      <c r="V784" s="5">
        <v>0</v>
      </c>
      <c r="W784" s="5">
        <f t="shared" si="52"/>
        <v>99.769874863680897</v>
      </c>
      <c r="X784" s="5">
        <v>0</v>
      </c>
      <c r="Y784" s="5">
        <f t="shared" si="53"/>
        <v>100</v>
      </c>
      <c r="Z784" s="5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</row>
    <row r="785" spans="2:48" ht="12" customHeight="1" x14ac:dyDescent="0.2">
      <c r="B785" s="49" t="s">
        <v>832</v>
      </c>
      <c r="C785" s="49"/>
      <c r="D785" t="s">
        <v>1063</v>
      </c>
      <c r="E785" s="49"/>
      <c r="F785" s="49"/>
      <c r="G785" s="49"/>
      <c r="H785" s="49">
        <v>5</v>
      </c>
      <c r="I785" s="49">
        <v>38</v>
      </c>
      <c r="J785" s="5">
        <v>0</v>
      </c>
      <c r="K785" s="5">
        <f t="shared" si="46"/>
        <v>0</v>
      </c>
      <c r="L785" s="5">
        <v>0</v>
      </c>
      <c r="M785" s="5">
        <f t="shared" si="47"/>
        <v>7.8537606317445707</v>
      </c>
      <c r="N785" s="5">
        <v>0</v>
      </c>
      <c r="O785" s="5">
        <f t="shared" si="48"/>
        <v>0</v>
      </c>
      <c r="P785" s="5">
        <v>0</v>
      </c>
      <c r="Q785" s="5">
        <f t="shared" si="49"/>
        <v>7.1297977445491156</v>
      </c>
      <c r="R785" s="5">
        <v>0</v>
      </c>
      <c r="S785" s="5">
        <f t="shared" si="50"/>
        <v>77.274716617795093</v>
      </c>
      <c r="T785" s="5">
        <v>0</v>
      </c>
      <c r="U785" s="5">
        <f t="shared" si="51"/>
        <v>0</v>
      </c>
      <c r="V785" s="5">
        <v>0</v>
      </c>
      <c r="W785" s="5">
        <f t="shared" si="52"/>
        <v>0.23012513631910686</v>
      </c>
      <c r="X785" s="5">
        <v>0</v>
      </c>
      <c r="Y785" s="5">
        <f t="shared" si="53"/>
        <v>0</v>
      </c>
      <c r="Z785" s="5"/>
      <c r="AA785" s="49"/>
      <c r="AB785" s="49"/>
      <c r="AC785" s="49"/>
      <c r="AD785" s="49"/>
      <c r="AE785" s="49"/>
      <c r="AF785" s="49"/>
      <c r="AG785" s="49"/>
      <c r="AH785" s="49"/>
      <c r="AI785" s="49"/>
      <c r="AJ785" s="49"/>
      <c r="AK785" s="49"/>
      <c r="AL785" s="49"/>
      <c r="AM785" s="49"/>
      <c r="AN785" s="49"/>
      <c r="AO785" s="49"/>
    </row>
    <row r="786" spans="2:48" ht="12" customHeight="1" x14ac:dyDescent="0.2">
      <c r="B786" s="49" t="s">
        <v>832</v>
      </c>
      <c r="C786" s="49"/>
      <c r="D786" t="s">
        <v>1064</v>
      </c>
      <c r="E786" s="49"/>
      <c r="F786" s="49"/>
      <c r="G786" s="49"/>
      <c r="H786" s="49">
        <v>5</v>
      </c>
      <c r="I786" s="49">
        <v>39</v>
      </c>
      <c r="J786" s="5">
        <v>0</v>
      </c>
      <c r="K786" s="5">
        <f t="shared" si="46"/>
        <v>0</v>
      </c>
      <c r="L786" s="5">
        <v>8.6812925826418681</v>
      </c>
      <c r="M786" s="5">
        <f t="shared" si="47"/>
        <v>30.326262821178879</v>
      </c>
      <c r="N786" s="5">
        <v>0</v>
      </c>
      <c r="O786" s="5">
        <f t="shared" si="48"/>
        <v>0</v>
      </c>
      <c r="P786" s="5">
        <v>0</v>
      </c>
      <c r="Q786" s="5">
        <f t="shared" si="49"/>
        <v>5.2355738915241563</v>
      </c>
      <c r="R786" s="5">
        <v>0</v>
      </c>
      <c r="S786" s="5">
        <f t="shared" si="50"/>
        <v>21.957197251520853</v>
      </c>
      <c r="T786" s="5">
        <v>92.42615147697046</v>
      </c>
      <c r="U786" s="5">
        <f t="shared" si="51"/>
        <v>92.42615147697046</v>
      </c>
      <c r="V786" s="5">
        <v>0</v>
      </c>
      <c r="W786" s="5">
        <f t="shared" si="52"/>
        <v>0</v>
      </c>
      <c r="X786" s="5">
        <v>0</v>
      </c>
      <c r="Y786" s="5">
        <f t="shared" si="53"/>
        <v>0</v>
      </c>
      <c r="Z786" s="5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</row>
    <row r="787" spans="2:48" ht="12" customHeight="1" x14ac:dyDescent="0.2">
      <c r="B787" s="49" t="s">
        <v>832</v>
      </c>
      <c r="C787" s="49"/>
      <c r="D787" t="s">
        <v>1065</v>
      </c>
      <c r="E787" s="49"/>
      <c r="F787" s="49"/>
      <c r="G787" s="49"/>
      <c r="H787" s="49">
        <v>5</v>
      </c>
      <c r="I787" s="49">
        <v>40</v>
      </c>
      <c r="J787" s="5">
        <v>0</v>
      </c>
      <c r="K787" s="5">
        <f t="shared" si="46"/>
        <v>0</v>
      </c>
      <c r="L787" s="5">
        <v>0</v>
      </c>
      <c r="M787" s="5">
        <f t="shared" si="47"/>
        <v>61.81997654707655</v>
      </c>
      <c r="N787" s="5">
        <v>0</v>
      </c>
      <c r="O787" s="5">
        <f t="shared" si="48"/>
        <v>100</v>
      </c>
      <c r="P787" s="5">
        <v>0</v>
      </c>
      <c r="Q787" s="5">
        <f t="shared" si="49"/>
        <v>87.634628363926723</v>
      </c>
      <c r="R787" s="5">
        <v>0</v>
      </c>
      <c r="S787" s="5">
        <f t="shared" si="50"/>
        <v>0.76808613068405618</v>
      </c>
      <c r="T787" s="5">
        <v>0</v>
      </c>
      <c r="U787" s="5">
        <f t="shared" si="51"/>
        <v>7.5738485230295387</v>
      </c>
      <c r="V787" s="5">
        <v>0</v>
      </c>
      <c r="W787" s="5">
        <f t="shared" si="52"/>
        <v>99.769874863680897</v>
      </c>
      <c r="X787" s="5">
        <v>0</v>
      </c>
      <c r="Y787" s="5">
        <f t="shared" si="53"/>
        <v>100</v>
      </c>
      <c r="Z787" s="5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</row>
    <row r="788" spans="2:48" ht="12" customHeight="1" x14ac:dyDescent="0.2">
      <c r="B788" s="49" t="s">
        <v>832</v>
      </c>
      <c r="C788" s="49"/>
      <c r="D788" t="s">
        <v>1066</v>
      </c>
      <c r="E788" s="49"/>
      <c r="F788" s="49"/>
      <c r="G788" s="49"/>
      <c r="H788" s="49">
        <v>5</v>
      </c>
      <c r="I788" s="49">
        <v>41</v>
      </c>
      <c r="J788" s="5">
        <v>0</v>
      </c>
      <c r="K788" s="5">
        <f t="shared" si="46"/>
        <v>0</v>
      </c>
      <c r="L788" s="5">
        <v>0</v>
      </c>
      <c r="M788" s="5">
        <f t="shared" si="47"/>
        <v>7.8537606317445707</v>
      </c>
      <c r="N788" s="5">
        <v>0</v>
      </c>
      <c r="O788" s="5">
        <f t="shared" si="48"/>
        <v>0</v>
      </c>
      <c r="P788" s="5">
        <v>0</v>
      </c>
      <c r="Q788" s="5">
        <f t="shared" si="49"/>
        <v>7.1297977445491156</v>
      </c>
      <c r="R788" s="5">
        <v>0</v>
      </c>
      <c r="S788" s="5">
        <f t="shared" si="50"/>
        <v>77.274716617795093</v>
      </c>
      <c r="T788" s="5">
        <v>0</v>
      </c>
      <c r="U788" s="5">
        <f t="shared" si="51"/>
        <v>0</v>
      </c>
      <c r="V788" s="5">
        <v>0</v>
      </c>
      <c r="W788" s="5">
        <f t="shared" si="52"/>
        <v>0.23012513631910686</v>
      </c>
      <c r="X788" s="5">
        <v>0</v>
      </c>
      <c r="Y788" s="5">
        <f t="shared" si="53"/>
        <v>0</v>
      </c>
      <c r="Z788" s="5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</row>
    <row r="789" spans="2:48" ht="12" customHeight="1" x14ac:dyDescent="0.2">
      <c r="B789" s="49" t="s">
        <v>832</v>
      </c>
      <c r="C789" s="49"/>
      <c r="D789" t="s">
        <v>1067</v>
      </c>
      <c r="E789" s="49"/>
      <c r="F789" s="49"/>
      <c r="G789" s="49"/>
      <c r="H789" s="49">
        <v>5</v>
      </c>
      <c r="I789" s="49">
        <v>42</v>
      </c>
      <c r="J789" s="5">
        <v>0</v>
      </c>
      <c r="K789" s="5">
        <f t="shared" si="46"/>
        <v>0</v>
      </c>
      <c r="L789" s="5">
        <v>8.6812925826418681</v>
      </c>
      <c r="M789" s="5">
        <f t="shared" si="47"/>
        <v>30.326262821178879</v>
      </c>
      <c r="N789" s="5">
        <v>0</v>
      </c>
      <c r="O789" s="5">
        <f t="shared" si="48"/>
        <v>0</v>
      </c>
      <c r="P789" s="5">
        <v>1.6392313214080145</v>
      </c>
      <c r="Q789" s="5">
        <f t="shared" si="49"/>
        <v>5.2355738915241563</v>
      </c>
      <c r="R789" s="5">
        <v>19.090589476151411</v>
      </c>
      <c r="S789" s="5">
        <f t="shared" si="50"/>
        <v>21.957197251520853</v>
      </c>
      <c r="T789" s="5">
        <v>92.42615147697046</v>
      </c>
      <c r="U789" s="5">
        <f t="shared" si="51"/>
        <v>92.42615147697046</v>
      </c>
      <c r="V789" s="5">
        <v>0</v>
      </c>
      <c r="W789" s="5">
        <f t="shared" si="52"/>
        <v>0</v>
      </c>
      <c r="X789" s="5">
        <v>0</v>
      </c>
      <c r="Y789" s="5">
        <f t="shared" si="53"/>
        <v>0</v>
      </c>
      <c r="Z789" s="5"/>
      <c r="AA789" s="49"/>
      <c r="AB789" s="49"/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</row>
    <row r="790" spans="2:48" ht="12" customHeight="1" x14ac:dyDescent="0.2">
      <c r="B790" s="49" t="s">
        <v>832</v>
      </c>
      <c r="C790" s="49"/>
      <c r="D790" t="s">
        <v>1050</v>
      </c>
      <c r="E790" s="49"/>
      <c r="F790" s="49"/>
      <c r="G790" s="49"/>
      <c r="H790" s="49">
        <v>5</v>
      </c>
      <c r="I790" s="49">
        <v>43</v>
      </c>
      <c r="J790" s="5">
        <v>0</v>
      </c>
      <c r="K790" s="5">
        <f t="shared" si="46"/>
        <v>0</v>
      </c>
      <c r="L790" s="5">
        <v>27.479998218765306</v>
      </c>
      <c r="M790" s="5">
        <f t="shared" si="47"/>
        <v>61.81997654707655</v>
      </c>
      <c r="N790" s="5">
        <v>0</v>
      </c>
      <c r="O790" s="5">
        <f t="shared" si="48"/>
        <v>100</v>
      </c>
      <c r="P790" s="5">
        <v>0</v>
      </c>
      <c r="Q790" s="5">
        <f t="shared" si="49"/>
        <v>87.634628363926723</v>
      </c>
      <c r="R790" s="5">
        <v>0</v>
      </c>
      <c r="S790" s="5">
        <f t="shared" si="50"/>
        <v>0.76808613068405618</v>
      </c>
      <c r="T790" s="5">
        <v>0</v>
      </c>
      <c r="U790" s="5">
        <f t="shared" si="51"/>
        <v>7.5738485230295387</v>
      </c>
      <c r="V790" s="5">
        <v>0</v>
      </c>
      <c r="W790" s="5">
        <f t="shared" si="52"/>
        <v>99.769874863680897</v>
      </c>
      <c r="X790" s="5">
        <v>0</v>
      </c>
      <c r="Y790" s="5">
        <f t="shared" si="53"/>
        <v>100</v>
      </c>
      <c r="Z790" s="5"/>
      <c r="AB790" s="49"/>
      <c r="AC790" s="49"/>
      <c r="AD790" s="49"/>
      <c r="AE790" s="49"/>
      <c r="AF790" s="49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</row>
    <row r="791" spans="2:48" ht="12" customHeight="1" x14ac:dyDescent="0.2">
      <c r="B791" s="49" t="s">
        <v>832</v>
      </c>
      <c r="C791" s="49"/>
      <c r="D791" t="s">
        <v>1051</v>
      </c>
      <c r="E791" s="49"/>
      <c r="F791" s="49"/>
      <c r="G791" s="49"/>
      <c r="H791" s="49">
        <v>5</v>
      </c>
      <c r="I791" s="49">
        <v>44</v>
      </c>
      <c r="J791" s="5">
        <v>0</v>
      </c>
      <c r="K791" s="5">
        <f t="shared" si="46"/>
        <v>0</v>
      </c>
      <c r="L791" s="5">
        <v>0</v>
      </c>
      <c r="M791" s="5">
        <f t="shared" si="47"/>
        <v>7.8537606317445707</v>
      </c>
      <c r="N791" s="5">
        <v>0</v>
      </c>
      <c r="O791" s="5">
        <f t="shared" si="48"/>
        <v>0</v>
      </c>
      <c r="P791" s="5">
        <v>0</v>
      </c>
      <c r="Q791" s="5">
        <f t="shared" si="49"/>
        <v>7.1297977445491156</v>
      </c>
      <c r="R791" s="5">
        <v>0</v>
      </c>
      <c r="S791" s="5">
        <f t="shared" si="50"/>
        <v>77.274716617795093</v>
      </c>
      <c r="T791" s="5">
        <v>0</v>
      </c>
      <c r="U791" s="5">
        <f t="shared" si="51"/>
        <v>0</v>
      </c>
      <c r="V791" s="5">
        <v>0</v>
      </c>
      <c r="W791" s="5">
        <f t="shared" si="52"/>
        <v>0.23012513631910686</v>
      </c>
      <c r="X791" s="5">
        <v>0</v>
      </c>
      <c r="Y791" s="5">
        <f t="shared" si="53"/>
        <v>0</v>
      </c>
      <c r="Z791" s="5"/>
      <c r="AB791" s="49"/>
      <c r="AC791" s="49"/>
      <c r="AD791" s="49"/>
      <c r="AE791" s="49"/>
      <c r="AF791" s="49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</row>
    <row r="792" spans="2:48" ht="12" customHeight="1" x14ac:dyDescent="0.2">
      <c r="B792" s="49" t="s">
        <v>832</v>
      </c>
      <c r="C792" s="49"/>
      <c r="D792" t="s">
        <v>1052</v>
      </c>
      <c r="E792" s="49"/>
      <c r="F792" s="49"/>
      <c r="G792" s="49"/>
      <c r="H792" s="49">
        <v>5</v>
      </c>
      <c r="I792" s="49">
        <v>45</v>
      </c>
      <c r="J792" s="5">
        <v>0</v>
      </c>
      <c r="K792" s="5">
        <f t="shared" si="46"/>
        <v>0</v>
      </c>
      <c r="L792" s="5">
        <v>0</v>
      </c>
      <c r="M792" s="5">
        <f t="shared" si="47"/>
        <v>30.326262821178879</v>
      </c>
      <c r="N792" s="5">
        <v>0</v>
      </c>
      <c r="O792" s="5">
        <f t="shared" si="48"/>
        <v>0</v>
      </c>
      <c r="P792" s="5">
        <v>0</v>
      </c>
      <c r="Q792" s="5">
        <f t="shared" si="49"/>
        <v>5.2355738915241563</v>
      </c>
      <c r="R792" s="5">
        <v>0</v>
      </c>
      <c r="S792" s="5">
        <f t="shared" si="50"/>
        <v>21.957197251520853</v>
      </c>
      <c r="T792" s="5">
        <v>0</v>
      </c>
      <c r="U792" s="5">
        <f t="shared" si="51"/>
        <v>92.42615147697046</v>
      </c>
      <c r="V792" s="5">
        <v>0</v>
      </c>
      <c r="W792" s="5">
        <f t="shared" si="52"/>
        <v>0</v>
      </c>
      <c r="X792" s="5">
        <v>0</v>
      </c>
      <c r="Y792" s="5">
        <f t="shared" si="53"/>
        <v>0</v>
      </c>
      <c r="Z792" s="5"/>
      <c r="AB792" s="49"/>
      <c r="AC792" s="49"/>
      <c r="AD792" s="49"/>
      <c r="AE792" s="49"/>
      <c r="AF792" s="49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</row>
    <row r="793" spans="2:48" ht="12" customHeight="1" x14ac:dyDescent="0.2">
      <c r="B793" s="49" t="s">
        <v>832</v>
      </c>
      <c r="C793" s="49"/>
      <c r="D793" t="s">
        <v>1053</v>
      </c>
      <c r="E793" s="49"/>
      <c r="F793" s="49"/>
      <c r="G793" s="49"/>
      <c r="H793" s="49">
        <v>5</v>
      </c>
      <c r="I793" s="49">
        <v>46</v>
      </c>
      <c r="J793" s="5">
        <v>0</v>
      </c>
      <c r="K793" s="5">
        <f t="shared" si="46"/>
        <v>0</v>
      </c>
      <c r="L793" s="5">
        <v>0</v>
      </c>
      <c r="M793" s="5">
        <f t="shared" si="47"/>
        <v>61.81997654707655</v>
      </c>
      <c r="N793" s="5">
        <v>0</v>
      </c>
      <c r="O793" s="5">
        <f t="shared" si="48"/>
        <v>100</v>
      </c>
      <c r="P793" s="5">
        <v>3.6484897781392855</v>
      </c>
      <c r="Q793" s="5">
        <f t="shared" si="49"/>
        <v>87.634628363926723</v>
      </c>
      <c r="R793" s="5">
        <v>0</v>
      </c>
      <c r="S793" s="5">
        <f t="shared" si="50"/>
        <v>0.76808613068405618</v>
      </c>
      <c r="T793" s="5">
        <v>0</v>
      </c>
      <c r="U793" s="5">
        <f t="shared" si="51"/>
        <v>7.5738485230295387</v>
      </c>
      <c r="V793" s="5">
        <v>3.3483519360834215</v>
      </c>
      <c r="W793" s="5">
        <f t="shared" si="52"/>
        <v>99.769874863680897</v>
      </c>
      <c r="X793" s="5">
        <v>0</v>
      </c>
      <c r="Y793" s="5">
        <f t="shared" si="53"/>
        <v>100</v>
      </c>
      <c r="Z793" s="5"/>
      <c r="AB793" s="49"/>
      <c r="AC793" s="49"/>
      <c r="AD793" s="49"/>
      <c r="AE793" s="49"/>
      <c r="AF793" s="49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</row>
    <row r="794" spans="2:48" ht="12" customHeight="1" x14ac:dyDescent="0.2">
      <c r="B794" s="49" t="s">
        <v>832</v>
      </c>
      <c r="C794" s="49"/>
      <c r="D794" t="s">
        <v>1054</v>
      </c>
      <c r="E794" s="49"/>
      <c r="F794" s="49"/>
      <c r="G794" s="49"/>
      <c r="H794" s="49">
        <v>5</v>
      </c>
      <c r="I794" s="49">
        <v>47</v>
      </c>
      <c r="J794" s="5">
        <v>0</v>
      </c>
      <c r="K794" s="5">
        <f t="shared" si="46"/>
        <v>0</v>
      </c>
      <c r="L794" s="5">
        <v>7.8537606317445707</v>
      </c>
      <c r="M794" s="5">
        <f t="shared" si="47"/>
        <v>7.8537606317445707</v>
      </c>
      <c r="N794" s="5">
        <v>0</v>
      </c>
      <c r="O794" s="5">
        <f t="shared" si="48"/>
        <v>0</v>
      </c>
      <c r="P794" s="5">
        <v>0</v>
      </c>
      <c r="Q794" s="5">
        <f t="shared" si="49"/>
        <v>7.1297977445491156</v>
      </c>
      <c r="R794" s="5">
        <v>21.572131723895467</v>
      </c>
      <c r="S794" s="5">
        <f t="shared" si="50"/>
        <v>77.274716617795093</v>
      </c>
      <c r="T794" s="5">
        <v>0</v>
      </c>
      <c r="U794" s="5">
        <f t="shared" si="51"/>
        <v>0</v>
      </c>
      <c r="V794" s="5">
        <v>0</v>
      </c>
      <c r="W794" s="5">
        <f t="shared" si="52"/>
        <v>0.23012513631910686</v>
      </c>
      <c r="X794" s="5">
        <v>0</v>
      </c>
      <c r="Y794" s="5">
        <f t="shared" si="53"/>
        <v>0</v>
      </c>
      <c r="Z794" s="5"/>
      <c r="AB794" s="49"/>
      <c r="AC794" s="49"/>
      <c r="AD794" s="49"/>
      <c r="AE794" s="49"/>
      <c r="AF794" s="49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</row>
    <row r="795" spans="2:48" ht="12" customHeight="1" x14ac:dyDescent="0.2">
      <c r="B795" s="49" t="s">
        <v>832</v>
      </c>
      <c r="C795" s="49"/>
      <c r="D795" t="s">
        <v>1055</v>
      </c>
      <c r="E795" s="49"/>
      <c r="F795" s="49"/>
      <c r="G795" s="49"/>
      <c r="H795" s="49">
        <v>5</v>
      </c>
      <c r="I795" s="49">
        <v>48</v>
      </c>
      <c r="J795" s="5">
        <v>0</v>
      </c>
      <c r="K795" s="5">
        <f t="shared" si="46"/>
        <v>0</v>
      </c>
      <c r="L795" s="5">
        <v>19.882290074069676</v>
      </c>
      <c r="M795" s="5">
        <f t="shared" si="47"/>
        <v>30.326262821178879</v>
      </c>
      <c r="N795" s="5">
        <v>0</v>
      </c>
      <c r="O795" s="5">
        <f t="shared" si="48"/>
        <v>0</v>
      </c>
      <c r="P795" s="5">
        <v>0</v>
      </c>
      <c r="Q795" s="5">
        <f t="shared" si="49"/>
        <v>5.2355738915241563</v>
      </c>
      <c r="R795" s="5">
        <v>0</v>
      </c>
      <c r="S795" s="5">
        <f t="shared" si="50"/>
        <v>21.957197251520853</v>
      </c>
      <c r="T795" s="5">
        <v>0</v>
      </c>
      <c r="U795" s="5">
        <f t="shared" si="51"/>
        <v>92.42615147697046</v>
      </c>
      <c r="V795" s="5">
        <v>0</v>
      </c>
      <c r="W795" s="5">
        <f t="shared" si="52"/>
        <v>0</v>
      </c>
      <c r="X795" s="5">
        <v>0</v>
      </c>
      <c r="Y795" s="5">
        <f t="shared" si="53"/>
        <v>0</v>
      </c>
      <c r="Z795" s="5"/>
      <c r="AB795" s="49"/>
      <c r="AC795" s="49"/>
      <c r="AD795" s="49"/>
      <c r="AE795" s="49"/>
      <c r="AF795" s="49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</row>
    <row r="796" spans="2:48" ht="12" customHeight="1" x14ac:dyDescent="0.2">
      <c r="B796" s="49" t="s">
        <v>832</v>
      </c>
      <c r="C796" s="49"/>
      <c r="D796" t="s">
        <v>1056</v>
      </c>
      <c r="E796" s="49"/>
      <c r="F796" s="49"/>
      <c r="G796" s="49"/>
      <c r="H796" s="49">
        <v>5</v>
      </c>
      <c r="I796" s="49">
        <v>49</v>
      </c>
      <c r="J796" s="5">
        <v>0</v>
      </c>
      <c r="K796" s="5">
        <f t="shared" si="46"/>
        <v>0</v>
      </c>
      <c r="L796" s="5">
        <v>0</v>
      </c>
      <c r="M796" s="5">
        <f t="shared" si="47"/>
        <v>61.81997654707655</v>
      </c>
      <c r="N796" s="5">
        <v>0</v>
      </c>
      <c r="O796" s="5">
        <f t="shared" si="48"/>
        <v>100</v>
      </c>
      <c r="P796" s="5">
        <v>0</v>
      </c>
      <c r="Q796" s="5">
        <f t="shared" si="49"/>
        <v>87.634628363926723</v>
      </c>
      <c r="R796" s="5">
        <v>0</v>
      </c>
      <c r="S796" s="5">
        <f t="shared" si="50"/>
        <v>0.76808613068405618</v>
      </c>
      <c r="T796" s="5">
        <v>0</v>
      </c>
      <c r="U796" s="5">
        <f t="shared" si="51"/>
        <v>7.5738485230295387</v>
      </c>
      <c r="V796" s="5">
        <v>0</v>
      </c>
      <c r="W796" s="5">
        <f t="shared" si="52"/>
        <v>99.769874863680897</v>
      </c>
      <c r="X796" s="5">
        <v>0</v>
      </c>
      <c r="Y796" s="5">
        <f t="shared" si="53"/>
        <v>100</v>
      </c>
      <c r="Z796" s="5"/>
      <c r="AB796" s="49"/>
      <c r="AC796" s="49"/>
      <c r="AD796" s="49"/>
      <c r="AE796" s="49"/>
      <c r="AF796" s="49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</row>
    <row r="797" spans="2:48" ht="12" customHeight="1" x14ac:dyDescent="0.2">
      <c r="B797" s="49" t="s">
        <v>832</v>
      </c>
      <c r="C797" s="49"/>
      <c r="D797" t="s">
        <v>1057</v>
      </c>
      <c r="E797" s="49"/>
      <c r="F797" s="49"/>
      <c r="G797" s="49"/>
      <c r="H797" s="49">
        <v>5</v>
      </c>
      <c r="I797" s="49">
        <v>50</v>
      </c>
      <c r="J797" s="5">
        <v>0</v>
      </c>
      <c r="K797" s="5">
        <f t="shared" si="46"/>
        <v>0</v>
      </c>
      <c r="L797" s="5">
        <v>7.8537606317445707</v>
      </c>
      <c r="M797" s="5">
        <f t="shared" si="47"/>
        <v>7.8537606317445707</v>
      </c>
      <c r="N797" s="5">
        <v>0</v>
      </c>
      <c r="O797" s="5">
        <f t="shared" si="48"/>
        <v>0</v>
      </c>
      <c r="P797" s="5">
        <v>0</v>
      </c>
      <c r="Q797" s="5">
        <f t="shared" si="49"/>
        <v>7.1297977445491156</v>
      </c>
      <c r="R797" s="5">
        <v>1.5049415992812221</v>
      </c>
      <c r="S797" s="5">
        <f t="shared" si="50"/>
        <v>77.274716617795093</v>
      </c>
      <c r="T797" s="5">
        <v>0</v>
      </c>
      <c r="U797" s="5">
        <f t="shared" si="51"/>
        <v>0</v>
      </c>
      <c r="V797" s="5">
        <v>0</v>
      </c>
      <c r="W797" s="5">
        <f t="shared" si="52"/>
        <v>0.23012513631910686</v>
      </c>
      <c r="X797" s="5">
        <v>0</v>
      </c>
      <c r="Y797" s="5">
        <f t="shared" si="53"/>
        <v>0</v>
      </c>
      <c r="Z797" s="5"/>
      <c r="AB797" s="49"/>
      <c r="AC797" s="49"/>
      <c r="AD797" s="49"/>
      <c r="AE797" s="49"/>
      <c r="AF797" s="49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</row>
    <row r="798" spans="2:48" ht="12" customHeight="1" x14ac:dyDescent="0.2">
      <c r="B798" s="49" t="s">
        <v>832</v>
      </c>
      <c r="C798" s="49"/>
      <c r="D798" t="s">
        <v>1058</v>
      </c>
      <c r="E798" s="49"/>
      <c r="F798" s="49"/>
      <c r="G798" s="49"/>
      <c r="H798" s="49">
        <v>5</v>
      </c>
      <c r="I798" s="49">
        <v>51</v>
      </c>
      <c r="J798" s="5">
        <v>0</v>
      </c>
      <c r="K798" s="5">
        <f t="shared" si="46"/>
        <v>0</v>
      </c>
      <c r="L798" s="5">
        <v>0</v>
      </c>
      <c r="M798" s="5">
        <f t="shared" si="47"/>
        <v>30.326262821178879</v>
      </c>
      <c r="N798" s="5">
        <v>0</v>
      </c>
      <c r="O798" s="5">
        <f t="shared" si="48"/>
        <v>0</v>
      </c>
      <c r="P798" s="5">
        <v>0</v>
      </c>
      <c r="Q798" s="5">
        <f t="shared" si="49"/>
        <v>5.2355738915241563</v>
      </c>
      <c r="R798" s="5">
        <v>0</v>
      </c>
      <c r="S798" s="5">
        <f t="shared" si="50"/>
        <v>21.957197251520853</v>
      </c>
      <c r="T798" s="5">
        <v>0</v>
      </c>
      <c r="U798" s="5">
        <f t="shared" si="51"/>
        <v>92.42615147697046</v>
      </c>
      <c r="V798" s="5">
        <v>0</v>
      </c>
      <c r="W798" s="5">
        <f t="shared" si="52"/>
        <v>0</v>
      </c>
      <c r="X798" s="5">
        <v>0</v>
      </c>
      <c r="Y798" s="5">
        <f t="shared" si="53"/>
        <v>0</v>
      </c>
      <c r="Z798" s="5"/>
      <c r="AB798" s="49"/>
      <c r="AC798" s="49"/>
      <c r="AD798" s="49"/>
      <c r="AE798" s="49"/>
      <c r="AF798" s="49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</row>
    <row r="799" spans="2:48" ht="12" customHeight="1" x14ac:dyDescent="0.2">
      <c r="B799" s="49" t="s">
        <v>832</v>
      </c>
      <c r="C799" s="49"/>
      <c r="D799" t="s">
        <v>1068</v>
      </c>
      <c r="E799" s="49"/>
      <c r="F799" s="49"/>
      <c r="G799" s="49"/>
      <c r="H799" s="49">
        <v>5</v>
      </c>
      <c r="I799" s="49">
        <v>52</v>
      </c>
      <c r="J799" s="5">
        <v>0</v>
      </c>
      <c r="K799" s="5">
        <f t="shared" si="46"/>
        <v>0</v>
      </c>
      <c r="L799" s="5">
        <v>34.339978328311247</v>
      </c>
      <c r="M799" s="5">
        <f t="shared" si="47"/>
        <v>61.81997654707655</v>
      </c>
      <c r="N799" s="5">
        <v>57.57614374920351</v>
      </c>
      <c r="O799" s="5">
        <f t="shared" si="48"/>
        <v>100</v>
      </c>
      <c r="P799" s="5">
        <v>55.360726453273237</v>
      </c>
      <c r="Q799" s="5">
        <f t="shared" si="49"/>
        <v>87.634628363926723</v>
      </c>
      <c r="R799" s="5">
        <v>0.68557365522090707</v>
      </c>
      <c r="S799" s="5">
        <f t="shared" si="50"/>
        <v>0.76808613068405618</v>
      </c>
      <c r="T799" s="5">
        <v>7.5738485230295387</v>
      </c>
      <c r="U799" s="5">
        <f t="shared" si="51"/>
        <v>7.5738485230295387</v>
      </c>
      <c r="V799" s="5">
        <v>65.210878066019845</v>
      </c>
      <c r="W799" s="5">
        <f t="shared" si="52"/>
        <v>99.769874863680897</v>
      </c>
      <c r="X799" s="5">
        <v>47.046038332345383</v>
      </c>
      <c r="Y799" s="5">
        <f t="shared" si="53"/>
        <v>100</v>
      </c>
      <c r="Z799" s="5"/>
      <c r="AB799" s="49"/>
      <c r="AC799" s="49"/>
      <c r="AD799" s="49"/>
      <c r="AE799" s="49"/>
      <c r="AF799" s="49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</row>
    <row r="800" spans="2:48" ht="12" customHeight="1" x14ac:dyDescent="0.2">
      <c r="B800" s="49" t="s">
        <v>832</v>
      </c>
      <c r="C800" s="49"/>
      <c r="D800" t="s">
        <v>1069</v>
      </c>
      <c r="E800" s="49"/>
      <c r="F800" s="49"/>
      <c r="G800" s="49"/>
      <c r="H800" s="49">
        <v>5</v>
      </c>
      <c r="I800" s="49">
        <v>53</v>
      </c>
      <c r="J800" s="5">
        <v>0</v>
      </c>
      <c r="K800" s="5">
        <f t="shared" si="46"/>
        <v>0</v>
      </c>
      <c r="L800" s="5">
        <v>0</v>
      </c>
      <c r="M800" s="5">
        <f t="shared" si="47"/>
        <v>7.8537606317445707</v>
      </c>
      <c r="N800" s="5">
        <v>0</v>
      </c>
      <c r="O800" s="5">
        <f t="shared" si="48"/>
        <v>0</v>
      </c>
      <c r="P800" s="5">
        <v>0.2035704840577198</v>
      </c>
      <c r="Q800" s="5">
        <f t="shared" si="49"/>
        <v>7.1297977445491156</v>
      </c>
      <c r="R800" s="5">
        <v>3.8331575452166105</v>
      </c>
      <c r="S800" s="5">
        <f t="shared" si="50"/>
        <v>77.274716617795093</v>
      </c>
      <c r="T800" s="5">
        <v>0</v>
      </c>
      <c r="U800" s="5">
        <f t="shared" si="51"/>
        <v>0</v>
      </c>
      <c r="V800" s="5">
        <v>0</v>
      </c>
      <c r="W800" s="5">
        <f t="shared" si="52"/>
        <v>0.23012513631910686</v>
      </c>
      <c r="X800" s="5">
        <v>0</v>
      </c>
      <c r="Y800" s="5">
        <f t="shared" si="53"/>
        <v>0</v>
      </c>
      <c r="Z800" s="5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</row>
    <row r="801" spans="2:41" ht="12" customHeight="1" x14ac:dyDescent="0.2">
      <c r="B801" s="49" t="s">
        <v>832</v>
      </c>
      <c r="C801" s="49"/>
      <c r="D801" t="s">
        <v>1070</v>
      </c>
      <c r="E801" s="49"/>
      <c r="F801" s="49"/>
      <c r="G801" s="49"/>
      <c r="H801" s="49">
        <v>5</v>
      </c>
      <c r="I801" s="49">
        <v>54</v>
      </c>
      <c r="J801" s="5">
        <v>0</v>
      </c>
      <c r="K801" s="5">
        <f t="shared" si="46"/>
        <v>0</v>
      </c>
      <c r="L801" s="5">
        <v>0</v>
      </c>
      <c r="M801" s="5">
        <f t="shared" si="47"/>
        <v>30.326262821178879</v>
      </c>
      <c r="N801" s="5">
        <v>0</v>
      </c>
      <c r="O801" s="5">
        <f t="shared" si="48"/>
        <v>0</v>
      </c>
      <c r="P801" s="5">
        <v>0</v>
      </c>
      <c r="Q801" s="5">
        <f t="shared" si="49"/>
        <v>5.2355738915241563</v>
      </c>
      <c r="R801" s="5">
        <v>0</v>
      </c>
      <c r="S801" s="5">
        <f t="shared" si="50"/>
        <v>21.957197251520853</v>
      </c>
      <c r="T801" s="5">
        <v>0</v>
      </c>
      <c r="U801" s="5">
        <f t="shared" si="51"/>
        <v>92.42615147697046</v>
      </c>
      <c r="V801" s="5">
        <v>0</v>
      </c>
      <c r="W801" s="5">
        <f t="shared" si="52"/>
        <v>0</v>
      </c>
      <c r="X801" s="5">
        <v>0</v>
      </c>
      <c r="Y801" s="5">
        <f t="shared" si="53"/>
        <v>0</v>
      </c>
      <c r="Z801" s="5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</row>
    <row r="802" spans="2:41" ht="12" customHeight="1" x14ac:dyDescent="0.2">
      <c r="B802" s="49" t="s">
        <v>832</v>
      </c>
      <c r="C802" s="49"/>
      <c r="D802" t="s">
        <v>1071</v>
      </c>
      <c r="E802" s="49"/>
      <c r="F802" s="49"/>
      <c r="G802" s="49"/>
      <c r="H802" s="49">
        <v>5</v>
      </c>
      <c r="I802" s="49">
        <v>55</v>
      </c>
      <c r="J802" s="5">
        <v>0</v>
      </c>
      <c r="K802" s="5">
        <f t="shared" si="46"/>
        <v>0</v>
      </c>
      <c r="L802" s="5">
        <v>0</v>
      </c>
      <c r="M802" s="5">
        <f t="shared" si="47"/>
        <v>61.81997654707655</v>
      </c>
      <c r="N802" s="5">
        <v>0</v>
      </c>
      <c r="O802" s="5">
        <f t="shared" si="48"/>
        <v>100</v>
      </c>
      <c r="P802" s="5">
        <v>0</v>
      </c>
      <c r="Q802" s="5">
        <f t="shared" si="49"/>
        <v>87.634628363926723</v>
      </c>
      <c r="R802" s="5">
        <v>0</v>
      </c>
      <c r="S802" s="5">
        <f t="shared" si="50"/>
        <v>0.76808613068405618</v>
      </c>
      <c r="T802" s="5">
        <v>0</v>
      </c>
      <c r="U802" s="5">
        <f t="shared" si="51"/>
        <v>7.5738485230295387</v>
      </c>
      <c r="V802" s="5">
        <v>0</v>
      </c>
      <c r="W802" s="5">
        <f t="shared" si="52"/>
        <v>99.769874863680897</v>
      </c>
      <c r="X802" s="5">
        <v>0</v>
      </c>
      <c r="Y802" s="5">
        <f t="shared" si="53"/>
        <v>100</v>
      </c>
      <c r="Z802" s="5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</row>
    <row r="803" spans="2:41" ht="12" customHeight="1" x14ac:dyDescent="0.2">
      <c r="B803" s="49" t="s">
        <v>832</v>
      </c>
      <c r="C803" s="49"/>
      <c r="D803" t="s">
        <v>1072</v>
      </c>
      <c r="E803" s="49"/>
      <c r="F803" s="49"/>
      <c r="G803" s="49"/>
      <c r="H803" s="49">
        <v>5</v>
      </c>
      <c r="I803" s="49">
        <v>56</v>
      </c>
      <c r="J803" s="5">
        <v>0</v>
      </c>
      <c r="K803" s="5">
        <f t="shared" si="46"/>
        <v>0</v>
      </c>
      <c r="L803" s="5">
        <v>0</v>
      </c>
      <c r="M803" s="5">
        <f t="shared" si="47"/>
        <v>7.8537606317445707</v>
      </c>
      <c r="N803" s="5">
        <v>0</v>
      </c>
      <c r="O803" s="5">
        <f t="shared" si="48"/>
        <v>0</v>
      </c>
      <c r="P803" s="5">
        <v>0</v>
      </c>
      <c r="Q803" s="5">
        <f t="shared" si="49"/>
        <v>7.1297977445491156</v>
      </c>
      <c r="R803" s="5">
        <v>0</v>
      </c>
      <c r="S803" s="5">
        <f t="shared" si="50"/>
        <v>77.274716617795093</v>
      </c>
      <c r="T803" s="5">
        <v>0</v>
      </c>
      <c r="U803" s="5">
        <f t="shared" si="51"/>
        <v>0</v>
      </c>
      <c r="V803" s="5">
        <v>0</v>
      </c>
      <c r="W803" s="5">
        <f t="shared" si="52"/>
        <v>0.23012513631910686</v>
      </c>
      <c r="X803" s="5">
        <v>0</v>
      </c>
      <c r="Y803" s="5">
        <f t="shared" si="53"/>
        <v>0</v>
      </c>
      <c r="Z803" s="5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</row>
    <row r="804" spans="2:41" ht="12" customHeight="1" x14ac:dyDescent="0.2">
      <c r="B804" s="49" t="s">
        <v>832</v>
      </c>
      <c r="C804" s="49"/>
      <c r="D804" t="s">
        <v>1073</v>
      </c>
      <c r="E804" s="49"/>
      <c r="F804" s="49"/>
      <c r="G804" s="49"/>
      <c r="H804" s="49">
        <v>5</v>
      </c>
      <c r="I804" s="49">
        <v>57</v>
      </c>
      <c r="J804" s="5">
        <v>0</v>
      </c>
      <c r="K804" s="5">
        <f t="shared" si="46"/>
        <v>0</v>
      </c>
      <c r="L804" s="5">
        <v>0</v>
      </c>
      <c r="M804" s="5">
        <f t="shared" si="47"/>
        <v>30.326262821178879</v>
      </c>
      <c r="N804" s="5">
        <v>0</v>
      </c>
      <c r="O804" s="5">
        <f t="shared" si="48"/>
        <v>0</v>
      </c>
      <c r="P804" s="5">
        <v>0</v>
      </c>
      <c r="Q804" s="5">
        <f t="shared" si="49"/>
        <v>5.2355738915241563</v>
      </c>
      <c r="R804" s="5">
        <v>0</v>
      </c>
      <c r="S804" s="5">
        <f t="shared" si="50"/>
        <v>21.957197251520853</v>
      </c>
      <c r="T804" s="5">
        <v>0</v>
      </c>
      <c r="U804" s="5">
        <f t="shared" si="51"/>
        <v>92.42615147697046</v>
      </c>
      <c r="V804" s="5">
        <v>0</v>
      </c>
      <c r="W804" s="5">
        <f t="shared" si="52"/>
        <v>0</v>
      </c>
      <c r="X804" s="5">
        <v>0</v>
      </c>
      <c r="Y804" s="5">
        <f t="shared" si="53"/>
        <v>0</v>
      </c>
      <c r="Z804" s="5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</row>
    <row r="805" spans="2:41" ht="12" customHeight="1" x14ac:dyDescent="0.2">
      <c r="B805" s="49" t="s">
        <v>832</v>
      </c>
      <c r="C805" s="49"/>
      <c r="D805" t="s">
        <v>1074</v>
      </c>
      <c r="E805" s="49"/>
      <c r="F805" s="49"/>
      <c r="G805" s="49"/>
      <c r="H805" s="49">
        <v>5</v>
      </c>
      <c r="I805" s="49">
        <v>58</v>
      </c>
      <c r="J805" s="5">
        <v>0</v>
      </c>
      <c r="K805" s="5">
        <f t="shared" si="46"/>
        <v>0</v>
      </c>
      <c r="L805" s="5">
        <v>0</v>
      </c>
      <c r="M805" s="5">
        <f t="shared" si="47"/>
        <v>61.81997654707655</v>
      </c>
      <c r="N805" s="5">
        <v>0</v>
      </c>
      <c r="O805" s="5">
        <f t="shared" si="48"/>
        <v>100</v>
      </c>
      <c r="P805" s="5">
        <v>0</v>
      </c>
      <c r="Q805" s="5">
        <f t="shared" si="49"/>
        <v>87.634628363926723</v>
      </c>
      <c r="R805" s="5">
        <v>0</v>
      </c>
      <c r="S805" s="5">
        <f t="shared" si="50"/>
        <v>0.76808613068405618</v>
      </c>
      <c r="T805" s="5">
        <v>0</v>
      </c>
      <c r="U805" s="5">
        <f t="shared" si="51"/>
        <v>7.5738485230295387</v>
      </c>
      <c r="V805" s="5">
        <v>0</v>
      </c>
      <c r="W805" s="5">
        <f t="shared" si="52"/>
        <v>99.769874863680897</v>
      </c>
      <c r="X805" s="5">
        <v>0</v>
      </c>
      <c r="Y805" s="5">
        <f t="shared" si="53"/>
        <v>100</v>
      </c>
      <c r="Z805" s="5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</row>
    <row r="806" spans="2:41" ht="12" customHeight="1" x14ac:dyDescent="0.2">
      <c r="B806" s="49" t="s">
        <v>832</v>
      </c>
      <c r="C806" s="49"/>
      <c r="D806" t="s">
        <v>1075</v>
      </c>
      <c r="E806" s="49"/>
      <c r="F806" s="49"/>
      <c r="G806" s="49"/>
      <c r="H806" s="49">
        <v>5</v>
      </c>
      <c r="I806" s="49">
        <v>59</v>
      </c>
      <c r="J806" s="5">
        <v>0</v>
      </c>
      <c r="K806" s="5">
        <f t="shared" si="46"/>
        <v>0</v>
      </c>
      <c r="L806" s="5">
        <v>0</v>
      </c>
      <c r="M806" s="5">
        <f t="shared" si="47"/>
        <v>7.8537606317445707</v>
      </c>
      <c r="N806" s="5">
        <v>0</v>
      </c>
      <c r="O806" s="5">
        <f t="shared" si="48"/>
        <v>0</v>
      </c>
      <c r="P806" s="5">
        <v>0</v>
      </c>
      <c r="Q806" s="5">
        <f t="shared" si="49"/>
        <v>7.1297977445491156</v>
      </c>
      <c r="R806" s="5">
        <v>0</v>
      </c>
      <c r="S806" s="5">
        <f t="shared" si="50"/>
        <v>77.274716617795093</v>
      </c>
      <c r="T806" s="5">
        <v>0</v>
      </c>
      <c r="U806" s="5">
        <f t="shared" si="51"/>
        <v>0</v>
      </c>
      <c r="V806" s="5">
        <v>0</v>
      </c>
      <c r="W806" s="5">
        <f t="shared" si="52"/>
        <v>0.23012513631910686</v>
      </c>
      <c r="X806" s="5">
        <v>0</v>
      </c>
      <c r="Y806" s="5">
        <f t="shared" si="53"/>
        <v>0</v>
      </c>
      <c r="Z806" s="5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</row>
    <row r="807" spans="2:41" ht="12" customHeight="1" x14ac:dyDescent="0.2">
      <c r="B807" s="49" t="s">
        <v>832</v>
      </c>
      <c r="C807" s="49"/>
      <c r="D807" t="s">
        <v>1076</v>
      </c>
      <c r="E807" s="49"/>
      <c r="F807" s="49"/>
      <c r="G807" s="49"/>
      <c r="H807" s="49">
        <v>5</v>
      </c>
      <c r="I807" s="49">
        <v>60</v>
      </c>
      <c r="J807" s="5">
        <v>0</v>
      </c>
      <c r="K807" s="5">
        <f t="shared" si="46"/>
        <v>0</v>
      </c>
      <c r="L807" s="5">
        <v>0</v>
      </c>
      <c r="M807" s="5">
        <f t="shared" si="47"/>
        <v>30.326262821178879</v>
      </c>
      <c r="N807" s="5">
        <v>0</v>
      </c>
      <c r="O807" s="5">
        <f t="shared" si="48"/>
        <v>0</v>
      </c>
      <c r="P807" s="5">
        <v>0</v>
      </c>
      <c r="Q807" s="5">
        <f t="shared" si="49"/>
        <v>5.2355738915241563</v>
      </c>
      <c r="R807" s="5">
        <v>0</v>
      </c>
      <c r="S807" s="5">
        <f t="shared" si="50"/>
        <v>21.957197251520853</v>
      </c>
      <c r="T807" s="5">
        <v>0</v>
      </c>
      <c r="U807" s="5">
        <f t="shared" si="51"/>
        <v>92.42615147697046</v>
      </c>
      <c r="V807" s="5">
        <v>0</v>
      </c>
      <c r="W807" s="5">
        <f t="shared" si="52"/>
        <v>0</v>
      </c>
      <c r="X807" s="5">
        <v>0</v>
      </c>
      <c r="Y807" s="5">
        <f t="shared" si="53"/>
        <v>0</v>
      </c>
      <c r="Z807" s="5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</row>
    <row r="808" spans="2:41" ht="12" customHeight="1" x14ac:dyDescent="0.2">
      <c r="B808" s="49" t="s">
        <v>832</v>
      </c>
      <c r="C808" s="49"/>
      <c r="D808" t="s">
        <v>1077</v>
      </c>
      <c r="E808" s="49"/>
      <c r="F808" s="49"/>
      <c r="G808" s="49"/>
      <c r="H808" s="49">
        <v>5</v>
      </c>
      <c r="I808" s="49">
        <v>61</v>
      </c>
      <c r="J808" s="5">
        <v>0</v>
      </c>
      <c r="K808" s="5">
        <f t="shared" si="46"/>
        <v>0</v>
      </c>
      <c r="L808" s="5">
        <v>0</v>
      </c>
      <c r="M808" s="5">
        <f t="shared" si="47"/>
        <v>61.81997654707655</v>
      </c>
      <c r="N808" s="5">
        <v>0</v>
      </c>
      <c r="O808" s="5">
        <f t="shared" si="48"/>
        <v>100</v>
      </c>
      <c r="P808" s="5">
        <v>0</v>
      </c>
      <c r="Q808" s="5">
        <f t="shared" si="49"/>
        <v>87.634628363926723</v>
      </c>
      <c r="R808" s="5">
        <v>0</v>
      </c>
      <c r="S808" s="5">
        <f t="shared" si="50"/>
        <v>0.76808613068405618</v>
      </c>
      <c r="T808" s="5">
        <v>0</v>
      </c>
      <c r="U808" s="5">
        <f t="shared" si="51"/>
        <v>7.5738485230295387</v>
      </c>
      <c r="V808" s="5">
        <v>0</v>
      </c>
      <c r="W808" s="5">
        <f t="shared" si="52"/>
        <v>99.769874863680897</v>
      </c>
      <c r="X808" s="5">
        <v>0</v>
      </c>
      <c r="Y808" s="5">
        <f t="shared" si="53"/>
        <v>100</v>
      </c>
      <c r="Z808" s="5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</row>
    <row r="809" spans="2:41" ht="12" customHeight="1" x14ac:dyDescent="0.2">
      <c r="B809" s="49" t="s">
        <v>832</v>
      </c>
      <c r="C809" s="49"/>
      <c r="D809" t="s">
        <v>1078</v>
      </c>
      <c r="E809" s="49"/>
      <c r="F809" s="49"/>
      <c r="G809" s="49"/>
      <c r="H809" s="49">
        <v>5</v>
      </c>
      <c r="I809" s="49">
        <v>62</v>
      </c>
      <c r="J809" s="5">
        <v>0</v>
      </c>
      <c r="K809" s="5">
        <f t="shared" si="46"/>
        <v>0</v>
      </c>
      <c r="L809" s="5">
        <v>0</v>
      </c>
      <c r="M809" s="5">
        <f t="shared" si="47"/>
        <v>7.8537606317445707</v>
      </c>
      <c r="N809" s="5">
        <v>0</v>
      </c>
      <c r="O809" s="5">
        <f t="shared" si="48"/>
        <v>0</v>
      </c>
      <c r="P809" s="5">
        <v>0</v>
      </c>
      <c r="Q809" s="5">
        <f t="shared" si="49"/>
        <v>7.1297977445491156</v>
      </c>
      <c r="R809" s="5">
        <v>0</v>
      </c>
      <c r="S809" s="5">
        <f t="shared" si="50"/>
        <v>77.274716617795093</v>
      </c>
      <c r="T809" s="5">
        <v>0</v>
      </c>
      <c r="U809" s="5">
        <f t="shared" si="51"/>
        <v>0</v>
      </c>
      <c r="V809" s="5">
        <v>0</v>
      </c>
      <c r="W809" s="5">
        <f t="shared" si="52"/>
        <v>0.23012513631910686</v>
      </c>
      <c r="X809" s="5">
        <v>0</v>
      </c>
      <c r="Y809" s="5">
        <f t="shared" si="53"/>
        <v>0</v>
      </c>
      <c r="Z809" s="5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</row>
    <row r="810" spans="2:41" ht="12" customHeight="1" x14ac:dyDescent="0.2">
      <c r="B810" s="49" t="s">
        <v>832</v>
      </c>
      <c r="C810" s="49"/>
      <c r="D810" t="s">
        <v>1079</v>
      </c>
      <c r="E810" s="49"/>
      <c r="F810" s="49"/>
      <c r="G810" s="49"/>
      <c r="H810" s="49">
        <v>5</v>
      </c>
      <c r="I810" s="49">
        <v>63</v>
      </c>
      <c r="J810" s="5">
        <v>0</v>
      </c>
      <c r="K810" s="5">
        <f t="shared" si="46"/>
        <v>0</v>
      </c>
      <c r="L810" s="5">
        <v>0</v>
      </c>
      <c r="M810" s="5">
        <f t="shared" si="47"/>
        <v>30.326262821178879</v>
      </c>
      <c r="N810" s="5">
        <v>0</v>
      </c>
      <c r="O810" s="5">
        <f t="shared" si="48"/>
        <v>0</v>
      </c>
      <c r="P810" s="5">
        <v>0</v>
      </c>
      <c r="Q810" s="5">
        <f t="shared" si="49"/>
        <v>5.2355738915241563</v>
      </c>
      <c r="R810" s="5">
        <v>0</v>
      </c>
      <c r="S810" s="5">
        <f t="shared" si="50"/>
        <v>21.957197251520853</v>
      </c>
      <c r="T810" s="5">
        <v>0</v>
      </c>
      <c r="U810" s="5">
        <f t="shared" si="51"/>
        <v>92.42615147697046</v>
      </c>
      <c r="V810" s="5">
        <v>0</v>
      </c>
      <c r="W810" s="5">
        <f t="shared" si="52"/>
        <v>0</v>
      </c>
      <c r="X810" s="5">
        <v>0</v>
      </c>
      <c r="Y810" s="5">
        <f t="shared" si="53"/>
        <v>0</v>
      </c>
      <c r="Z810" s="5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</row>
    <row r="811" spans="2:41" ht="12" customHeight="1" x14ac:dyDescent="0.2">
      <c r="B811" s="49" t="s">
        <v>832</v>
      </c>
      <c r="C811" s="49"/>
      <c r="D811" t="s">
        <v>1080</v>
      </c>
      <c r="E811" s="49"/>
      <c r="F811" s="49"/>
      <c r="G811" s="49"/>
      <c r="H811" s="49">
        <v>5</v>
      </c>
      <c r="I811" s="49">
        <v>64</v>
      </c>
      <c r="J811" s="5">
        <v>0</v>
      </c>
      <c r="K811" s="5">
        <f t="shared" si="46"/>
        <v>0</v>
      </c>
      <c r="L811" s="5">
        <v>0</v>
      </c>
      <c r="M811" s="5">
        <f t="shared" si="47"/>
        <v>61.81997654707655</v>
      </c>
      <c r="N811" s="5">
        <v>0</v>
      </c>
      <c r="O811" s="5">
        <f t="shared" si="48"/>
        <v>100</v>
      </c>
      <c r="P811" s="5">
        <v>0</v>
      </c>
      <c r="Q811" s="5">
        <f t="shared" si="49"/>
        <v>87.634628363926723</v>
      </c>
      <c r="R811" s="5">
        <v>0</v>
      </c>
      <c r="S811" s="5">
        <f t="shared" si="50"/>
        <v>0.76808613068405618</v>
      </c>
      <c r="T811" s="5">
        <v>0</v>
      </c>
      <c r="U811" s="5">
        <f t="shared" si="51"/>
        <v>7.5738485230295387</v>
      </c>
      <c r="V811" s="5">
        <v>0</v>
      </c>
      <c r="W811" s="5">
        <f t="shared" si="52"/>
        <v>99.769874863680897</v>
      </c>
      <c r="X811" s="5">
        <v>0</v>
      </c>
      <c r="Y811" s="5">
        <f t="shared" si="53"/>
        <v>100</v>
      </c>
      <c r="Z811" s="5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</row>
    <row r="812" spans="2:41" ht="12" customHeight="1" x14ac:dyDescent="0.2">
      <c r="B812" s="49" t="s">
        <v>832</v>
      </c>
      <c r="C812" s="49"/>
      <c r="D812" t="s">
        <v>1081</v>
      </c>
      <c r="E812" s="49"/>
      <c r="F812" s="49"/>
      <c r="G812" s="49"/>
      <c r="H812" s="49">
        <v>5</v>
      </c>
      <c r="I812" s="49">
        <v>65</v>
      </c>
      <c r="J812" s="5">
        <v>0</v>
      </c>
      <c r="K812" s="5">
        <f t="shared" si="46"/>
        <v>0</v>
      </c>
      <c r="L812" s="5">
        <v>0</v>
      </c>
      <c r="M812" s="5">
        <f t="shared" si="47"/>
        <v>7.8537606317445707</v>
      </c>
      <c r="N812" s="5">
        <v>0</v>
      </c>
      <c r="O812" s="5">
        <f t="shared" si="48"/>
        <v>0</v>
      </c>
      <c r="P812" s="5">
        <v>0</v>
      </c>
      <c r="Q812" s="5">
        <f t="shared" si="49"/>
        <v>7.1297977445491156</v>
      </c>
      <c r="R812" s="5">
        <v>0</v>
      </c>
      <c r="S812" s="5">
        <f t="shared" si="50"/>
        <v>77.274716617795093</v>
      </c>
      <c r="T812" s="5">
        <v>0</v>
      </c>
      <c r="U812" s="5">
        <f t="shared" si="51"/>
        <v>0</v>
      </c>
      <c r="V812" s="5">
        <v>0</v>
      </c>
      <c r="W812" s="5">
        <f t="shared" si="52"/>
        <v>0.23012513631910686</v>
      </c>
      <c r="X812" s="5">
        <v>0</v>
      </c>
      <c r="Y812" s="5">
        <f t="shared" si="53"/>
        <v>0</v>
      </c>
      <c r="Z812" s="5"/>
      <c r="AA812" s="49"/>
      <c r="AB812" s="49"/>
      <c r="AC812" s="49"/>
      <c r="AD812" s="49"/>
      <c r="AE812" s="49"/>
      <c r="AF812" s="49"/>
      <c r="AG812" s="49"/>
      <c r="AH812" s="49"/>
      <c r="AI812" s="49"/>
      <c r="AJ812" s="49"/>
      <c r="AK812" s="49"/>
      <c r="AL812" s="49"/>
      <c r="AM812" s="49"/>
      <c r="AN812" s="49"/>
      <c r="AO812" s="49"/>
    </row>
    <row r="813" spans="2:41" ht="12" customHeight="1" x14ac:dyDescent="0.2">
      <c r="B813" s="49" t="s">
        <v>832</v>
      </c>
      <c r="C813" s="49"/>
      <c r="D813" t="s">
        <v>1082</v>
      </c>
      <c r="E813" s="49"/>
      <c r="F813" s="49"/>
      <c r="G813" s="49"/>
      <c r="H813" s="49">
        <v>5</v>
      </c>
      <c r="I813" s="49">
        <v>66</v>
      </c>
      <c r="J813" s="5">
        <v>0</v>
      </c>
      <c r="K813" s="5">
        <f t="shared" si="46"/>
        <v>0</v>
      </c>
      <c r="L813" s="5">
        <v>0</v>
      </c>
      <c r="M813" s="5">
        <f t="shared" si="47"/>
        <v>30.326262821178879</v>
      </c>
      <c r="N813" s="5">
        <v>0</v>
      </c>
      <c r="O813" s="5">
        <f t="shared" si="48"/>
        <v>0</v>
      </c>
      <c r="P813" s="5">
        <v>0</v>
      </c>
      <c r="Q813" s="5">
        <f t="shared" si="49"/>
        <v>5.2355738915241563</v>
      </c>
      <c r="R813" s="5">
        <v>0</v>
      </c>
      <c r="S813" s="5">
        <f t="shared" si="50"/>
        <v>21.957197251520853</v>
      </c>
      <c r="T813" s="5">
        <v>0</v>
      </c>
      <c r="U813" s="5">
        <f t="shared" si="51"/>
        <v>92.42615147697046</v>
      </c>
      <c r="V813" s="5">
        <v>0</v>
      </c>
      <c r="W813" s="5">
        <f t="shared" si="52"/>
        <v>0</v>
      </c>
      <c r="X813" s="5">
        <v>0</v>
      </c>
      <c r="Y813" s="5">
        <f t="shared" si="53"/>
        <v>0</v>
      </c>
      <c r="Z813" s="5"/>
      <c r="AA813" s="49"/>
      <c r="AB813" s="49"/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</row>
    <row r="814" spans="2:41" ht="12" customHeight="1" x14ac:dyDescent="0.2">
      <c r="B814" s="49" t="s">
        <v>832</v>
      </c>
      <c r="C814" s="49"/>
      <c r="D814" t="s">
        <v>1083</v>
      </c>
      <c r="E814" s="49"/>
      <c r="F814" s="49"/>
      <c r="G814" s="49"/>
      <c r="H814" s="49">
        <v>5</v>
      </c>
      <c r="I814" s="49">
        <v>67</v>
      </c>
      <c r="J814" s="5">
        <v>0</v>
      </c>
      <c r="K814" s="5">
        <f t="shared" si="46"/>
        <v>0</v>
      </c>
      <c r="L814" s="5">
        <v>0</v>
      </c>
      <c r="M814" s="5">
        <f t="shared" si="47"/>
        <v>61.81997654707655</v>
      </c>
      <c r="N814" s="5">
        <v>0</v>
      </c>
      <c r="O814" s="5">
        <f t="shared" si="48"/>
        <v>100</v>
      </c>
      <c r="P814" s="5">
        <v>0</v>
      </c>
      <c r="Q814" s="5">
        <f t="shared" si="49"/>
        <v>87.634628363926723</v>
      </c>
      <c r="R814" s="5">
        <v>0</v>
      </c>
      <c r="S814" s="5">
        <f t="shared" si="50"/>
        <v>0.76808613068405618</v>
      </c>
      <c r="T814" s="5">
        <v>0</v>
      </c>
      <c r="U814" s="5">
        <f t="shared" si="51"/>
        <v>7.5738485230295387</v>
      </c>
      <c r="V814" s="5">
        <v>0</v>
      </c>
      <c r="W814" s="5">
        <f t="shared" si="52"/>
        <v>99.769874863680897</v>
      </c>
      <c r="X814" s="5">
        <v>0</v>
      </c>
      <c r="Y814" s="5">
        <f t="shared" si="53"/>
        <v>100</v>
      </c>
      <c r="Z814" s="5"/>
      <c r="AA814" s="49"/>
      <c r="AB814" s="49"/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</row>
    <row r="815" spans="2:41" ht="12" customHeight="1" x14ac:dyDescent="0.2">
      <c r="B815" s="49" t="s">
        <v>832</v>
      </c>
      <c r="C815" s="49"/>
      <c r="D815" t="s">
        <v>1084</v>
      </c>
      <c r="E815" s="49"/>
      <c r="F815" s="49"/>
      <c r="G815" s="49"/>
      <c r="H815" s="49">
        <v>5</v>
      </c>
      <c r="I815" s="49">
        <v>68</v>
      </c>
      <c r="J815" s="5">
        <v>0</v>
      </c>
      <c r="K815" s="5">
        <f t="shared" si="46"/>
        <v>0</v>
      </c>
      <c r="L815" s="5">
        <v>0</v>
      </c>
      <c r="M815" s="5">
        <f t="shared" si="47"/>
        <v>7.8537606317445707</v>
      </c>
      <c r="N815" s="5">
        <v>0</v>
      </c>
      <c r="O815" s="5">
        <f t="shared" si="48"/>
        <v>0</v>
      </c>
      <c r="P815" s="5">
        <v>0</v>
      </c>
      <c r="Q815" s="5">
        <f t="shared" si="49"/>
        <v>7.1297977445491156</v>
      </c>
      <c r="R815" s="5">
        <v>0</v>
      </c>
      <c r="S815" s="5">
        <f t="shared" si="50"/>
        <v>77.274716617795093</v>
      </c>
      <c r="T815" s="5">
        <v>0</v>
      </c>
      <c r="U815" s="5">
        <f t="shared" si="51"/>
        <v>0</v>
      </c>
      <c r="V815" s="5">
        <v>0</v>
      </c>
      <c r="W815" s="5">
        <f t="shared" si="52"/>
        <v>0.23012513631910686</v>
      </c>
      <c r="X815" s="5">
        <v>0</v>
      </c>
      <c r="Y815" s="5">
        <f t="shared" si="53"/>
        <v>0</v>
      </c>
      <c r="Z815" s="5"/>
      <c r="AA815" s="49"/>
      <c r="AB815" s="49"/>
      <c r="AC815" s="49"/>
      <c r="AD815" s="49"/>
      <c r="AE815" s="49"/>
      <c r="AF815" s="49"/>
      <c r="AG815" s="49"/>
      <c r="AH815" s="49"/>
      <c r="AI815" s="49"/>
      <c r="AJ815" s="49"/>
      <c r="AK815" s="49"/>
      <c r="AL815" s="49"/>
      <c r="AM815" s="49"/>
      <c r="AN815" s="49"/>
      <c r="AO815" s="49"/>
    </row>
    <row r="816" spans="2:41" ht="12" customHeight="1" x14ac:dyDescent="0.2">
      <c r="B816" s="49" t="s">
        <v>832</v>
      </c>
      <c r="C816" s="49"/>
      <c r="D816" t="s">
        <v>1085</v>
      </c>
      <c r="E816" s="49"/>
      <c r="F816" s="49"/>
      <c r="G816" s="49"/>
      <c r="H816" s="49">
        <v>5</v>
      </c>
      <c r="I816" s="49">
        <v>69</v>
      </c>
      <c r="J816" s="5">
        <v>0</v>
      </c>
      <c r="K816" s="5">
        <f t="shared" si="46"/>
        <v>0</v>
      </c>
      <c r="L816" s="5">
        <v>0</v>
      </c>
      <c r="M816" s="5">
        <f t="shared" si="47"/>
        <v>30.326262821178879</v>
      </c>
      <c r="N816" s="5">
        <v>0</v>
      </c>
      <c r="O816" s="5">
        <f t="shared" si="48"/>
        <v>0</v>
      </c>
      <c r="P816" s="5">
        <v>0</v>
      </c>
      <c r="Q816" s="5">
        <f t="shared" si="49"/>
        <v>5.2355738915241563</v>
      </c>
      <c r="R816" s="5">
        <v>0</v>
      </c>
      <c r="S816" s="5">
        <f t="shared" si="50"/>
        <v>21.957197251520853</v>
      </c>
      <c r="T816" s="5">
        <v>0</v>
      </c>
      <c r="U816" s="5">
        <f t="shared" si="51"/>
        <v>92.42615147697046</v>
      </c>
      <c r="V816" s="5">
        <v>0</v>
      </c>
      <c r="W816" s="5">
        <f t="shared" si="52"/>
        <v>0</v>
      </c>
      <c r="X816" s="5">
        <v>0</v>
      </c>
      <c r="Y816" s="5">
        <f t="shared" si="53"/>
        <v>0</v>
      </c>
      <c r="Z816" s="5"/>
      <c r="AA816" s="49"/>
      <c r="AB816" s="49"/>
      <c r="AC816" s="49"/>
      <c r="AD816" s="49"/>
      <c r="AE816" s="49"/>
      <c r="AF816" s="49"/>
      <c r="AG816" s="49"/>
      <c r="AH816" s="49"/>
      <c r="AI816" s="49"/>
      <c r="AJ816" s="49"/>
      <c r="AK816" s="49"/>
      <c r="AL816" s="49"/>
      <c r="AM816" s="49"/>
      <c r="AN816" s="49"/>
      <c r="AO816" s="49"/>
    </row>
    <row r="817" spans="2:41" ht="12" customHeight="1" x14ac:dyDescent="0.2">
      <c r="B817" s="49" t="s">
        <v>832</v>
      </c>
      <c r="C817" s="49"/>
      <c r="D817" t="s">
        <v>1086</v>
      </c>
      <c r="E817" s="49"/>
      <c r="F817" s="49"/>
      <c r="G817" s="49"/>
      <c r="H817" s="49">
        <v>5</v>
      </c>
      <c r="I817" s="49">
        <v>70</v>
      </c>
      <c r="J817" s="5">
        <v>0</v>
      </c>
      <c r="K817" s="5">
        <f t="shared" si="46"/>
        <v>0</v>
      </c>
      <c r="L817" s="5">
        <v>0</v>
      </c>
      <c r="M817" s="5">
        <f t="shared" si="47"/>
        <v>61.81997654707655</v>
      </c>
      <c r="N817" s="5">
        <v>0</v>
      </c>
      <c r="O817" s="5">
        <f t="shared" si="48"/>
        <v>100</v>
      </c>
      <c r="P817" s="5">
        <v>0</v>
      </c>
      <c r="Q817" s="5">
        <f t="shared" si="49"/>
        <v>87.634628363926723</v>
      </c>
      <c r="R817" s="5">
        <v>0</v>
      </c>
      <c r="S817" s="5">
        <f t="shared" si="50"/>
        <v>0.76808613068405618</v>
      </c>
      <c r="T817" s="5">
        <v>0</v>
      </c>
      <c r="U817" s="5">
        <f t="shared" si="51"/>
        <v>7.5738485230295387</v>
      </c>
      <c r="V817" s="5">
        <v>0</v>
      </c>
      <c r="W817" s="5">
        <f t="shared" si="52"/>
        <v>99.769874863680897</v>
      </c>
      <c r="X817" s="5">
        <v>0</v>
      </c>
      <c r="Y817" s="5">
        <f t="shared" si="53"/>
        <v>100</v>
      </c>
      <c r="Z817" s="5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</row>
    <row r="818" spans="2:41" ht="12" customHeight="1" x14ac:dyDescent="0.2">
      <c r="B818" s="49" t="s">
        <v>832</v>
      </c>
      <c r="C818" s="49"/>
      <c r="D818" t="s">
        <v>1087</v>
      </c>
      <c r="E818" s="49"/>
      <c r="F818" s="49"/>
      <c r="G818" s="49"/>
      <c r="H818" s="49">
        <v>5</v>
      </c>
      <c r="I818" s="49">
        <v>71</v>
      </c>
      <c r="J818" s="5">
        <v>0</v>
      </c>
      <c r="K818" s="5">
        <f t="shared" si="46"/>
        <v>0</v>
      </c>
      <c r="L818" s="5">
        <v>0</v>
      </c>
      <c r="M818" s="5">
        <f t="shared" si="47"/>
        <v>7.8537606317445707</v>
      </c>
      <c r="N818" s="5">
        <v>0</v>
      </c>
      <c r="O818" s="5">
        <f t="shared" si="48"/>
        <v>0</v>
      </c>
      <c r="P818" s="5">
        <v>0</v>
      </c>
      <c r="Q818" s="5">
        <f t="shared" si="49"/>
        <v>7.1297977445491156</v>
      </c>
      <c r="R818" s="5">
        <v>0</v>
      </c>
      <c r="S818" s="5">
        <f t="shared" si="50"/>
        <v>77.274716617795093</v>
      </c>
      <c r="T818" s="5">
        <v>0</v>
      </c>
      <c r="U818" s="5">
        <f t="shared" si="51"/>
        <v>0</v>
      </c>
      <c r="V818" s="5">
        <v>0</v>
      </c>
      <c r="W818" s="5">
        <f t="shared" si="52"/>
        <v>0.23012513631910686</v>
      </c>
      <c r="X818" s="5">
        <v>0</v>
      </c>
      <c r="Y818" s="5">
        <f t="shared" si="53"/>
        <v>0</v>
      </c>
      <c r="Z818" s="5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</row>
    <row r="819" spans="2:41" ht="12" customHeight="1" x14ac:dyDescent="0.2">
      <c r="B819" s="49" t="s">
        <v>832</v>
      </c>
      <c r="C819" s="49"/>
      <c r="D819" t="s">
        <v>1088</v>
      </c>
      <c r="E819" s="49"/>
      <c r="F819" s="49"/>
      <c r="G819" s="49"/>
      <c r="H819" s="49">
        <v>5</v>
      </c>
      <c r="I819" s="49">
        <v>72</v>
      </c>
      <c r="J819" s="5">
        <v>0</v>
      </c>
      <c r="K819" s="5">
        <f t="shared" si="46"/>
        <v>0</v>
      </c>
      <c r="L819" s="5">
        <v>0</v>
      </c>
      <c r="M819" s="5">
        <f t="shared" si="47"/>
        <v>30.326262821178879</v>
      </c>
      <c r="N819" s="5">
        <v>0</v>
      </c>
      <c r="O819" s="5">
        <f t="shared" si="48"/>
        <v>0</v>
      </c>
      <c r="P819" s="5">
        <v>0</v>
      </c>
      <c r="Q819" s="5">
        <f t="shared" si="49"/>
        <v>5.2355738915241563</v>
      </c>
      <c r="R819" s="5">
        <v>0</v>
      </c>
      <c r="S819" s="5">
        <f t="shared" si="50"/>
        <v>21.957197251520853</v>
      </c>
      <c r="T819" s="5">
        <v>0</v>
      </c>
      <c r="U819" s="5">
        <f t="shared" si="51"/>
        <v>92.42615147697046</v>
      </c>
      <c r="V819" s="5">
        <v>0</v>
      </c>
      <c r="W819" s="5">
        <f t="shared" si="52"/>
        <v>0</v>
      </c>
      <c r="X819" s="5">
        <v>0</v>
      </c>
      <c r="Y819" s="5">
        <f t="shared" si="53"/>
        <v>0</v>
      </c>
      <c r="Z819" s="5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</row>
    <row r="820" spans="2:41" ht="12" customHeight="1" x14ac:dyDescent="0.2">
      <c r="B820" s="49" t="s">
        <v>832</v>
      </c>
      <c r="C820" s="49"/>
      <c r="D820" t="s">
        <v>1089</v>
      </c>
      <c r="E820" s="49"/>
      <c r="F820" s="49"/>
      <c r="G820" s="49"/>
      <c r="H820" s="49">
        <v>5</v>
      </c>
      <c r="I820" s="49">
        <v>73</v>
      </c>
      <c r="J820" s="5">
        <v>0</v>
      </c>
      <c r="K820" s="5">
        <f t="shared" si="46"/>
        <v>0</v>
      </c>
      <c r="L820" s="5">
        <v>0</v>
      </c>
      <c r="M820" s="5">
        <f t="shared" si="47"/>
        <v>61.81997654707655</v>
      </c>
      <c r="N820" s="5">
        <v>42.423856250796483</v>
      </c>
      <c r="O820" s="5">
        <f t="shared" si="48"/>
        <v>100</v>
      </c>
      <c r="P820" s="5">
        <v>2.4546244502374619</v>
      </c>
      <c r="Q820" s="5">
        <f t="shared" si="49"/>
        <v>87.634628363926723</v>
      </c>
      <c r="R820" s="5">
        <v>0</v>
      </c>
      <c r="S820" s="5">
        <f t="shared" si="50"/>
        <v>0.76808613068405618</v>
      </c>
      <c r="T820" s="5">
        <v>0</v>
      </c>
      <c r="U820" s="5">
        <f t="shared" si="51"/>
        <v>7.5738485230295387</v>
      </c>
      <c r="V820" s="5">
        <v>11.34393363389616</v>
      </c>
      <c r="W820" s="5">
        <f t="shared" si="52"/>
        <v>99.769874863680897</v>
      </c>
      <c r="X820" s="5">
        <v>6.0435105505931093</v>
      </c>
      <c r="Y820" s="5">
        <f t="shared" si="53"/>
        <v>100</v>
      </c>
      <c r="Z820" s="5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</row>
    <row r="821" spans="2:41" ht="12" customHeight="1" x14ac:dyDescent="0.2">
      <c r="B821" s="49" t="s">
        <v>832</v>
      </c>
      <c r="C821" s="49"/>
      <c r="D821" t="s">
        <v>1090</v>
      </c>
      <c r="E821" s="49"/>
      <c r="F821" s="49"/>
      <c r="G821" s="49"/>
      <c r="H821" s="49">
        <v>5</v>
      </c>
      <c r="I821" s="49">
        <v>74</v>
      </c>
      <c r="J821" s="5">
        <v>0</v>
      </c>
      <c r="K821" s="5">
        <f t="shared" si="46"/>
        <v>0</v>
      </c>
      <c r="L821" s="5">
        <v>0</v>
      </c>
      <c r="M821" s="5">
        <f t="shared" si="47"/>
        <v>7.8537606317445707</v>
      </c>
      <c r="N821" s="5">
        <v>0</v>
      </c>
      <c r="O821" s="5">
        <f t="shared" si="48"/>
        <v>0</v>
      </c>
      <c r="P821" s="5">
        <v>1.2552031593427964</v>
      </c>
      <c r="Q821" s="5">
        <f t="shared" si="49"/>
        <v>7.1297977445491156</v>
      </c>
      <c r="R821" s="5">
        <v>0</v>
      </c>
      <c r="S821" s="5">
        <f t="shared" si="50"/>
        <v>77.274716617795093</v>
      </c>
      <c r="T821" s="5">
        <v>0</v>
      </c>
      <c r="U821" s="5">
        <f t="shared" si="51"/>
        <v>0</v>
      </c>
      <c r="V821" s="5">
        <v>0</v>
      </c>
      <c r="W821" s="5">
        <f t="shared" si="52"/>
        <v>0.23012513631910686</v>
      </c>
      <c r="X821" s="5">
        <v>0</v>
      </c>
      <c r="Y821" s="5">
        <f t="shared" si="53"/>
        <v>0</v>
      </c>
      <c r="Z821" s="5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</row>
    <row r="822" spans="2:41" ht="12" customHeight="1" x14ac:dyDescent="0.2">
      <c r="B822" s="49" t="s">
        <v>832</v>
      </c>
      <c r="C822" s="49"/>
      <c r="D822" t="s">
        <v>1091</v>
      </c>
      <c r="E822" s="49"/>
      <c r="F822" s="49"/>
      <c r="G822" s="49"/>
      <c r="H822" s="49">
        <v>5</v>
      </c>
      <c r="I822" s="49">
        <v>75</v>
      </c>
      <c r="J822" s="5">
        <v>0</v>
      </c>
      <c r="K822" s="5">
        <f t="shared" si="46"/>
        <v>0</v>
      </c>
      <c r="L822" s="5">
        <v>0</v>
      </c>
      <c r="M822" s="5">
        <f t="shared" si="47"/>
        <v>30.326262821178879</v>
      </c>
      <c r="N822" s="5">
        <v>0</v>
      </c>
      <c r="O822" s="5">
        <f t="shared" si="48"/>
        <v>0</v>
      </c>
      <c r="P822" s="5">
        <v>0</v>
      </c>
      <c r="Q822" s="5">
        <f t="shared" si="49"/>
        <v>5.2355738915241563</v>
      </c>
      <c r="R822" s="5">
        <v>0.50783233720067189</v>
      </c>
      <c r="S822" s="5">
        <f t="shared" si="50"/>
        <v>21.957197251520853</v>
      </c>
      <c r="T822" s="5">
        <v>0</v>
      </c>
      <c r="U822" s="5">
        <f t="shared" si="51"/>
        <v>92.42615147697046</v>
      </c>
      <c r="V822" s="5">
        <v>0</v>
      </c>
      <c r="W822" s="5">
        <f t="shared" si="52"/>
        <v>0</v>
      </c>
      <c r="X822" s="5">
        <v>0</v>
      </c>
      <c r="Y822" s="5">
        <f t="shared" si="53"/>
        <v>0</v>
      </c>
      <c r="Z822" s="5"/>
      <c r="AA822" s="49"/>
      <c r="AB822" s="49"/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</row>
    <row r="823" spans="2:41" ht="12" customHeight="1" x14ac:dyDescent="0.2">
      <c r="B823" s="49" t="s">
        <v>832</v>
      </c>
      <c r="C823" s="49"/>
      <c r="D823" t="s">
        <v>1092</v>
      </c>
      <c r="E823" s="49"/>
      <c r="F823" s="49"/>
      <c r="G823" s="49"/>
      <c r="H823" s="49">
        <v>5</v>
      </c>
      <c r="I823" s="49">
        <v>76</v>
      </c>
      <c r="J823" s="5">
        <v>0</v>
      </c>
      <c r="K823" s="5">
        <f t="shared" si="46"/>
        <v>0</v>
      </c>
      <c r="L823" s="5">
        <v>0</v>
      </c>
      <c r="M823" s="5">
        <f t="shared" si="47"/>
        <v>61.81997654707655</v>
      </c>
      <c r="N823" s="5">
        <v>0</v>
      </c>
      <c r="O823" s="5">
        <f t="shared" si="48"/>
        <v>100</v>
      </c>
      <c r="P823" s="5">
        <v>0</v>
      </c>
      <c r="Q823" s="5">
        <f t="shared" si="49"/>
        <v>87.634628363926723</v>
      </c>
      <c r="R823" s="5">
        <v>0</v>
      </c>
      <c r="S823" s="5">
        <f t="shared" si="50"/>
        <v>0.76808613068405618</v>
      </c>
      <c r="T823" s="5">
        <v>0</v>
      </c>
      <c r="U823" s="5">
        <f t="shared" si="51"/>
        <v>7.5738485230295387</v>
      </c>
      <c r="V823" s="5">
        <v>0</v>
      </c>
      <c r="W823" s="5">
        <f t="shared" si="52"/>
        <v>99.769874863680897</v>
      </c>
      <c r="X823" s="5">
        <v>0</v>
      </c>
      <c r="Y823" s="5">
        <f t="shared" si="53"/>
        <v>100</v>
      </c>
      <c r="Z823" s="5"/>
      <c r="AA823" s="49"/>
      <c r="AB823" s="49"/>
      <c r="AC823" s="49"/>
      <c r="AD823" s="49"/>
      <c r="AE823" s="49"/>
      <c r="AF823" s="49"/>
      <c r="AG823" s="49"/>
      <c r="AH823" s="49"/>
      <c r="AI823" s="49"/>
      <c r="AJ823" s="49"/>
      <c r="AK823" s="49"/>
      <c r="AL823" s="49"/>
      <c r="AM823" s="49"/>
      <c r="AN823" s="49"/>
      <c r="AO823" s="49"/>
    </row>
    <row r="824" spans="2:41" ht="12" customHeight="1" x14ac:dyDescent="0.2">
      <c r="B824" s="49" t="s">
        <v>832</v>
      </c>
      <c r="C824" s="49"/>
      <c r="D824" t="s">
        <v>1093</v>
      </c>
      <c r="E824" s="49"/>
      <c r="F824" s="49"/>
      <c r="G824" s="49"/>
      <c r="H824" s="49">
        <v>5</v>
      </c>
      <c r="I824" s="49">
        <v>77</v>
      </c>
      <c r="J824" s="5">
        <v>0</v>
      </c>
      <c r="K824" s="5">
        <f t="shared" si="46"/>
        <v>0</v>
      </c>
      <c r="L824" s="5">
        <v>0</v>
      </c>
      <c r="M824" s="5">
        <f t="shared" si="47"/>
        <v>7.8537606317445707</v>
      </c>
      <c r="N824" s="5">
        <v>0</v>
      </c>
      <c r="O824" s="5">
        <f t="shared" si="48"/>
        <v>0</v>
      </c>
      <c r="P824" s="5">
        <v>0</v>
      </c>
      <c r="Q824" s="5">
        <f t="shared" si="49"/>
        <v>7.1297977445491156</v>
      </c>
      <c r="R824" s="5">
        <v>0</v>
      </c>
      <c r="S824" s="5">
        <f t="shared" si="50"/>
        <v>77.274716617795093</v>
      </c>
      <c r="T824" s="5">
        <v>0</v>
      </c>
      <c r="U824" s="5">
        <f t="shared" si="51"/>
        <v>0</v>
      </c>
      <c r="V824" s="5">
        <v>0</v>
      </c>
      <c r="W824" s="5">
        <f t="shared" si="52"/>
        <v>0.23012513631910686</v>
      </c>
      <c r="X824" s="5">
        <v>0</v>
      </c>
      <c r="Y824" s="5">
        <f t="shared" si="53"/>
        <v>0</v>
      </c>
      <c r="Z824" s="5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</row>
    <row r="825" spans="2:41" ht="12" customHeight="1" x14ac:dyDescent="0.2">
      <c r="B825" s="49" t="s">
        <v>832</v>
      </c>
      <c r="C825" s="49"/>
      <c r="D825" t="s">
        <v>1093</v>
      </c>
      <c r="E825" s="49"/>
      <c r="F825" s="49"/>
      <c r="G825" s="49"/>
      <c r="H825" s="49">
        <v>5</v>
      </c>
      <c r="I825" s="49">
        <v>78</v>
      </c>
      <c r="J825" s="5">
        <v>0</v>
      </c>
      <c r="K825" s="5">
        <f t="shared" si="46"/>
        <v>0</v>
      </c>
      <c r="L825" s="5">
        <v>0</v>
      </c>
      <c r="M825" s="5">
        <f t="shared" si="47"/>
        <v>30.326262821178879</v>
      </c>
      <c r="N825" s="5">
        <v>0</v>
      </c>
      <c r="O825" s="5">
        <f t="shared" si="48"/>
        <v>0</v>
      </c>
      <c r="P825" s="5">
        <v>0</v>
      </c>
      <c r="Q825" s="5">
        <f t="shared" si="49"/>
        <v>5.2355738915241563</v>
      </c>
      <c r="R825" s="5">
        <v>0</v>
      </c>
      <c r="S825" s="5">
        <f t="shared" si="50"/>
        <v>21.957197251520853</v>
      </c>
      <c r="T825" s="5">
        <v>0</v>
      </c>
      <c r="U825" s="5">
        <f t="shared" si="51"/>
        <v>92.42615147697046</v>
      </c>
      <c r="V825" s="5">
        <v>0</v>
      </c>
      <c r="W825" s="5">
        <f t="shared" si="52"/>
        <v>0</v>
      </c>
      <c r="X825" s="5">
        <v>0</v>
      </c>
      <c r="Y825" s="5">
        <f t="shared" si="53"/>
        <v>0</v>
      </c>
      <c r="Z825" s="5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</row>
    <row r="826" spans="2:41" ht="12" customHeight="1" x14ac:dyDescent="0.2">
      <c r="B826" s="49" t="s">
        <v>832</v>
      </c>
      <c r="C826" s="49"/>
      <c r="D826" t="s">
        <v>136</v>
      </c>
      <c r="E826" s="49"/>
      <c r="F826" s="49"/>
      <c r="G826" s="49"/>
      <c r="H826" s="49">
        <v>5</v>
      </c>
      <c r="I826" s="162">
        <v>79</v>
      </c>
      <c r="J826" s="157">
        <v>0</v>
      </c>
      <c r="K826" s="157">
        <v>100</v>
      </c>
      <c r="L826" s="157">
        <v>100</v>
      </c>
      <c r="M826" s="157">
        <v>100</v>
      </c>
      <c r="N826" s="157">
        <v>100</v>
      </c>
      <c r="O826" s="157">
        <v>100</v>
      </c>
      <c r="P826" s="157">
        <v>70.136476674956157</v>
      </c>
      <c r="Q826" s="157">
        <v>100</v>
      </c>
      <c r="R826" s="157">
        <v>89.257392866908873</v>
      </c>
      <c r="S826" s="157">
        <v>100</v>
      </c>
      <c r="T826" s="157">
        <v>100</v>
      </c>
      <c r="U826" s="157">
        <v>100</v>
      </c>
      <c r="V826" s="157">
        <v>92.889080297777539</v>
      </c>
      <c r="W826" s="157">
        <v>100</v>
      </c>
      <c r="X826" s="157">
        <v>53.089548882938495</v>
      </c>
      <c r="Y826" s="157">
        <v>100</v>
      </c>
      <c r="Z826" s="5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</row>
    <row r="827" spans="2:41" ht="12" customHeight="1" x14ac:dyDescent="0.2">
      <c r="B827" s="49" t="s">
        <v>832</v>
      </c>
      <c r="C827" s="49"/>
      <c r="D827" t="s">
        <v>1094</v>
      </c>
      <c r="E827" s="49"/>
      <c r="F827" s="49"/>
      <c r="G827" s="49"/>
      <c r="H827" s="49">
        <v>5</v>
      </c>
      <c r="I827" s="162">
        <v>80</v>
      </c>
      <c r="J827" s="157">
        <v>0</v>
      </c>
      <c r="K827" s="157">
        <v>100</v>
      </c>
      <c r="L827" s="157">
        <v>0</v>
      </c>
      <c r="M827" s="157">
        <v>100</v>
      </c>
      <c r="N827" s="157">
        <v>0</v>
      </c>
      <c r="O827" s="157">
        <v>100</v>
      </c>
      <c r="P827" s="157">
        <v>29.86352332504384</v>
      </c>
      <c r="Q827" s="157">
        <v>100</v>
      </c>
      <c r="R827" s="157">
        <v>10.742607133091136</v>
      </c>
      <c r="S827" s="157">
        <v>100</v>
      </c>
      <c r="T827" s="157">
        <v>0</v>
      </c>
      <c r="U827" s="157">
        <v>100</v>
      </c>
      <c r="V827" s="157">
        <v>7.1109197022224571</v>
      </c>
      <c r="W827" s="157">
        <v>100</v>
      </c>
      <c r="X827" s="157">
        <v>46.331309745245932</v>
      </c>
      <c r="Y827" s="157">
        <v>100</v>
      </c>
      <c r="Z827" s="5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</row>
    <row r="828" spans="2:41" ht="12" customHeight="1" x14ac:dyDescent="0.2">
      <c r="B828" s="49" t="s">
        <v>832</v>
      </c>
      <c r="C828" s="49"/>
      <c r="D828" t="s">
        <v>1095</v>
      </c>
      <c r="E828" s="49"/>
      <c r="F828" s="49"/>
      <c r="G828" s="49"/>
      <c r="H828" s="49">
        <v>5</v>
      </c>
      <c r="I828" s="49">
        <v>81</v>
      </c>
      <c r="J828" s="5">
        <v>0</v>
      </c>
      <c r="K828" s="5">
        <v>100</v>
      </c>
      <c r="L828" s="5">
        <v>0</v>
      </c>
      <c r="M828" s="5">
        <v>100</v>
      </c>
      <c r="N828" s="5">
        <v>0</v>
      </c>
      <c r="O828" s="5">
        <v>100</v>
      </c>
      <c r="P828" s="5">
        <v>0</v>
      </c>
      <c r="Q828" s="5">
        <v>100</v>
      </c>
      <c r="R828" s="5">
        <v>0</v>
      </c>
      <c r="S828" s="5">
        <v>100</v>
      </c>
      <c r="T828" s="5">
        <v>0</v>
      </c>
      <c r="U828" s="5">
        <v>100</v>
      </c>
      <c r="V828" s="5">
        <v>0</v>
      </c>
      <c r="W828" s="5">
        <v>100</v>
      </c>
      <c r="X828" s="5">
        <v>0</v>
      </c>
      <c r="Y828" s="5">
        <v>100</v>
      </c>
      <c r="Z828" s="5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</row>
    <row r="829" spans="2:41" ht="12" customHeight="1" x14ac:dyDescent="0.2">
      <c r="B829" s="49" t="s">
        <v>832</v>
      </c>
      <c r="C829" s="49"/>
      <c r="D829" t="s">
        <v>1096</v>
      </c>
      <c r="E829" s="49"/>
      <c r="F829" s="49"/>
      <c r="G829" s="49"/>
      <c r="H829" s="49">
        <v>5</v>
      </c>
      <c r="I829" s="49">
        <v>82</v>
      </c>
      <c r="J829" s="5">
        <v>0</v>
      </c>
      <c r="K829" s="5">
        <v>100</v>
      </c>
      <c r="L829" s="5">
        <v>0</v>
      </c>
      <c r="M829" s="5">
        <v>100</v>
      </c>
      <c r="N829" s="5">
        <v>0</v>
      </c>
      <c r="O829" s="5">
        <v>100</v>
      </c>
      <c r="P829" s="5">
        <v>0</v>
      </c>
      <c r="Q829" s="5">
        <v>100</v>
      </c>
      <c r="R829" s="5">
        <v>0</v>
      </c>
      <c r="S829" s="5">
        <v>100</v>
      </c>
      <c r="T829" s="5">
        <v>0</v>
      </c>
      <c r="U829" s="5">
        <v>100</v>
      </c>
      <c r="V829" s="5">
        <v>0</v>
      </c>
      <c r="W829" s="5">
        <v>100</v>
      </c>
      <c r="X829" s="5">
        <v>0</v>
      </c>
      <c r="Y829" s="5">
        <v>100</v>
      </c>
      <c r="Z829" s="5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</row>
    <row r="830" spans="2:41" ht="12" customHeight="1" x14ac:dyDescent="0.2">
      <c r="B830" s="49" t="s">
        <v>832</v>
      </c>
      <c r="C830" s="49"/>
      <c r="D830" t="s">
        <v>848</v>
      </c>
      <c r="E830" s="49"/>
      <c r="F830" s="49"/>
      <c r="G830" s="49"/>
      <c r="H830" s="49">
        <v>5</v>
      </c>
      <c r="I830" s="49">
        <v>83</v>
      </c>
      <c r="J830" s="5">
        <v>0</v>
      </c>
      <c r="K830" s="5">
        <v>100</v>
      </c>
      <c r="L830" s="5">
        <v>0</v>
      </c>
      <c r="M830" s="5">
        <v>100</v>
      </c>
      <c r="N830" s="5">
        <v>0</v>
      </c>
      <c r="O830" s="5">
        <v>100</v>
      </c>
      <c r="P830" s="5">
        <v>0</v>
      </c>
      <c r="Q830" s="5">
        <v>100</v>
      </c>
      <c r="R830" s="5">
        <v>0</v>
      </c>
      <c r="S830" s="5">
        <v>100</v>
      </c>
      <c r="T830" s="5">
        <v>0</v>
      </c>
      <c r="U830" s="5">
        <v>100</v>
      </c>
      <c r="V830" s="5">
        <v>0</v>
      </c>
      <c r="W830" s="5">
        <v>100</v>
      </c>
      <c r="X830" s="5">
        <v>0</v>
      </c>
      <c r="Y830" s="5">
        <v>100</v>
      </c>
      <c r="Z830" s="5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</row>
    <row r="831" spans="2:41" ht="12" customHeight="1" x14ac:dyDescent="0.2">
      <c r="B831" s="49" t="s">
        <v>832</v>
      </c>
      <c r="C831" s="49"/>
      <c r="D831" t="s">
        <v>849</v>
      </c>
      <c r="E831" s="49"/>
      <c r="F831" s="49"/>
      <c r="G831" s="49"/>
      <c r="H831" s="49">
        <v>5</v>
      </c>
      <c r="I831" s="49">
        <v>84</v>
      </c>
      <c r="J831" s="5">
        <v>0</v>
      </c>
      <c r="K831" s="5">
        <v>100</v>
      </c>
      <c r="L831" s="5">
        <v>0</v>
      </c>
      <c r="M831" s="5">
        <v>100</v>
      </c>
      <c r="N831" s="5">
        <v>0</v>
      </c>
      <c r="O831" s="5">
        <v>100</v>
      </c>
      <c r="P831" s="5">
        <v>0</v>
      </c>
      <c r="Q831" s="5">
        <v>100</v>
      </c>
      <c r="R831" s="5">
        <v>0</v>
      </c>
      <c r="S831" s="5">
        <v>100</v>
      </c>
      <c r="T831" s="5">
        <v>0</v>
      </c>
      <c r="U831" s="5">
        <v>100</v>
      </c>
      <c r="V831" s="5">
        <v>0</v>
      </c>
      <c r="W831" s="5">
        <v>100</v>
      </c>
      <c r="X831" s="5">
        <v>0</v>
      </c>
      <c r="Y831" s="5">
        <v>100</v>
      </c>
      <c r="Z831" s="5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</row>
    <row r="832" spans="2:41" ht="12" customHeight="1" x14ac:dyDescent="0.2">
      <c r="B832" s="49" t="s">
        <v>832</v>
      </c>
      <c r="C832" s="49"/>
      <c r="D832" t="s">
        <v>850</v>
      </c>
      <c r="E832" s="49"/>
      <c r="F832" s="49"/>
      <c r="G832" s="49"/>
      <c r="H832" s="49">
        <v>5</v>
      </c>
      <c r="I832" s="49">
        <v>85</v>
      </c>
      <c r="J832" s="5">
        <v>0</v>
      </c>
      <c r="K832" s="5">
        <v>100</v>
      </c>
      <c r="L832" s="5">
        <v>0</v>
      </c>
      <c r="M832" s="5">
        <v>100</v>
      </c>
      <c r="N832" s="5">
        <v>0</v>
      </c>
      <c r="O832" s="5">
        <v>100</v>
      </c>
      <c r="P832" s="5">
        <v>0</v>
      </c>
      <c r="Q832" s="5">
        <v>100</v>
      </c>
      <c r="R832" s="5">
        <v>0</v>
      </c>
      <c r="S832" s="5">
        <v>100</v>
      </c>
      <c r="T832" s="5">
        <v>0</v>
      </c>
      <c r="U832" s="5">
        <v>100</v>
      </c>
      <c r="V832" s="5">
        <v>0</v>
      </c>
      <c r="W832" s="5">
        <v>100</v>
      </c>
      <c r="X832" s="5">
        <v>0</v>
      </c>
      <c r="Y832" s="5">
        <v>100</v>
      </c>
      <c r="Z832" s="5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</row>
    <row r="833" spans="2:41" ht="12" customHeight="1" x14ac:dyDescent="0.2">
      <c r="B833" s="49" t="s">
        <v>832</v>
      </c>
      <c r="C833" s="49"/>
      <c r="D833" t="s">
        <v>855</v>
      </c>
      <c r="E833" s="49"/>
      <c r="F833" s="49"/>
      <c r="G833" s="49"/>
      <c r="H833" s="49">
        <v>5</v>
      </c>
      <c r="I833" s="49">
        <v>86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</row>
    <row r="834" spans="2:41" ht="12" customHeight="1" x14ac:dyDescent="0.2">
      <c r="B834" t="s">
        <v>832</v>
      </c>
      <c r="D834" t="s">
        <v>856</v>
      </c>
      <c r="H834">
        <v>5</v>
      </c>
      <c r="I834">
        <v>87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/>
    </row>
    <row r="835" spans="2:41" ht="12" customHeight="1" x14ac:dyDescent="0.2">
      <c r="B835" t="s">
        <v>832</v>
      </c>
      <c r="D835" t="s">
        <v>857</v>
      </c>
      <c r="H835">
        <v>5</v>
      </c>
      <c r="I835">
        <v>88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/>
    </row>
    <row r="836" spans="2:41" ht="12" customHeight="1" x14ac:dyDescent="0.2">
      <c r="B836" t="s">
        <v>832</v>
      </c>
      <c r="D836" s="49" t="s">
        <v>146</v>
      </c>
      <c r="H836">
        <v>5</v>
      </c>
      <c r="I836">
        <v>89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/>
    </row>
    <row r="837" spans="2:41" ht="12" customHeight="1" x14ac:dyDescent="0.2">
      <c r="B837" t="s">
        <v>832</v>
      </c>
      <c r="D837" s="49" t="s">
        <v>146</v>
      </c>
      <c r="H837">
        <v>5</v>
      </c>
      <c r="I837">
        <v>90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/>
    </row>
    <row r="838" spans="2:41" ht="12" customHeight="1" x14ac:dyDescent="0.2">
      <c r="B838" t="s">
        <v>832</v>
      </c>
      <c r="D838" s="49" t="s">
        <v>146</v>
      </c>
      <c r="H838">
        <v>5</v>
      </c>
      <c r="I838">
        <v>91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/>
    </row>
    <row r="839" spans="2:41" ht="12" customHeight="1" x14ac:dyDescent="0.2">
      <c r="B839" t="s">
        <v>832</v>
      </c>
      <c r="D839" s="49" t="s">
        <v>146</v>
      </c>
      <c r="H839">
        <v>5</v>
      </c>
      <c r="I839">
        <v>92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/>
    </row>
    <row r="840" spans="2:41" ht="12" customHeight="1" x14ac:dyDescent="0.2">
      <c r="B840" s="49" t="s">
        <v>832</v>
      </c>
      <c r="C840" s="49"/>
      <c r="D840" s="49" t="s">
        <v>146</v>
      </c>
      <c r="E840" s="49"/>
      <c r="F840" s="49"/>
      <c r="G840" s="49"/>
      <c r="H840" s="49">
        <v>5</v>
      </c>
      <c r="I840" s="49">
        <v>93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</row>
    <row r="841" spans="2:41" ht="12" customHeight="1" x14ac:dyDescent="0.2">
      <c r="B841" s="49" t="s">
        <v>832</v>
      </c>
      <c r="C841" s="49"/>
      <c r="D841" s="49" t="s">
        <v>146</v>
      </c>
      <c r="E841" s="49"/>
      <c r="F841" s="49"/>
      <c r="G841" s="49"/>
      <c r="H841" s="49">
        <v>5</v>
      </c>
      <c r="I841" s="49">
        <v>94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/>
      <c r="AA841" s="49"/>
      <c r="AB841" s="49"/>
      <c r="AC841" s="49"/>
      <c r="AD841" s="49"/>
      <c r="AE841" s="49"/>
      <c r="AF841" s="49"/>
      <c r="AG841" s="49"/>
      <c r="AH841" s="49"/>
      <c r="AI841" s="49"/>
      <c r="AJ841" s="49"/>
      <c r="AK841" s="49"/>
      <c r="AL841" s="49"/>
      <c r="AM841" s="49"/>
      <c r="AN841" s="49"/>
      <c r="AO841" s="49"/>
    </row>
    <row r="842" spans="2:41" ht="12" customHeight="1" x14ac:dyDescent="0.2">
      <c r="B842" s="49" t="s">
        <v>832</v>
      </c>
      <c r="C842" s="49"/>
      <c r="D842" s="49" t="s">
        <v>146</v>
      </c>
      <c r="E842" s="49"/>
      <c r="F842" s="49"/>
      <c r="G842" s="49"/>
      <c r="H842" s="49">
        <v>5</v>
      </c>
      <c r="I842" s="49">
        <v>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</row>
    <row r="843" spans="2:41" ht="12" customHeight="1" x14ac:dyDescent="0.2">
      <c r="B843" s="49" t="s">
        <v>832</v>
      </c>
      <c r="C843" s="49"/>
      <c r="D843" s="49" t="s">
        <v>146</v>
      </c>
      <c r="E843" s="49"/>
      <c r="F843" s="49"/>
      <c r="G843" s="49"/>
      <c r="H843" s="49">
        <v>5</v>
      </c>
      <c r="I843" s="49">
        <v>96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</row>
    <row r="844" spans="2:41" ht="12" customHeight="1" x14ac:dyDescent="0.2">
      <c r="B844" s="49" t="s">
        <v>832</v>
      </c>
      <c r="C844" s="49"/>
      <c r="D844" s="49" t="s">
        <v>146</v>
      </c>
      <c r="E844" s="49"/>
      <c r="F844" s="49"/>
      <c r="G844" s="49"/>
      <c r="H844" s="49">
        <v>5</v>
      </c>
      <c r="I844" s="49">
        <v>97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</row>
    <row r="845" spans="2:41" ht="12" customHeight="1" x14ac:dyDescent="0.2">
      <c r="B845" s="49" t="s">
        <v>832</v>
      </c>
      <c r="C845" s="49"/>
      <c r="D845" s="49" t="s">
        <v>146</v>
      </c>
      <c r="E845" s="49"/>
      <c r="F845" s="49"/>
      <c r="G845" s="49"/>
      <c r="H845" s="49">
        <v>5</v>
      </c>
      <c r="I845" s="49">
        <v>98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</row>
    <row r="846" spans="2:41" ht="12" customHeight="1" x14ac:dyDescent="0.2">
      <c r="B846" s="49" t="s">
        <v>832</v>
      </c>
      <c r="C846" s="49"/>
      <c r="D846" s="49" t="s">
        <v>146</v>
      </c>
      <c r="E846" s="49"/>
      <c r="F846" s="49"/>
      <c r="G846" s="49"/>
      <c r="H846" s="49">
        <v>5</v>
      </c>
      <c r="I846" s="49">
        <v>99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</row>
    <row r="847" spans="2:41" ht="12" customHeight="1" x14ac:dyDescent="0.2">
      <c r="B847" s="49" t="s">
        <v>832</v>
      </c>
      <c r="C847" s="49"/>
      <c r="D847" s="49" t="s">
        <v>146</v>
      </c>
      <c r="E847" s="49"/>
      <c r="F847" s="49"/>
      <c r="G847" s="49"/>
      <c r="H847" s="49">
        <v>5</v>
      </c>
      <c r="I847" s="163">
        <v>100</v>
      </c>
      <c r="J847" s="158">
        <v>0</v>
      </c>
      <c r="K847" s="158">
        <v>0</v>
      </c>
      <c r="L847" s="158">
        <v>0</v>
      </c>
      <c r="M847" s="158">
        <v>0</v>
      </c>
      <c r="N847" s="158">
        <v>0</v>
      </c>
      <c r="O847" s="158">
        <v>0</v>
      </c>
      <c r="P847" s="158">
        <v>0</v>
      </c>
      <c r="Q847" s="158">
        <v>0</v>
      </c>
      <c r="R847" s="158">
        <v>0</v>
      </c>
      <c r="S847" s="158">
        <v>0</v>
      </c>
      <c r="T847" s="158">
        <v>0</v>
      </c>
      <c r="U847" s="158">
        <v>0</v>
      </c>
      <c r="V847" s="158">
        <v>0</v>
      </c>
      <c r="W847" s="158">
        <v>0</v>
      </c>
      <c r="X847" s="158">
        <v>0</v>
      </c>
      <c r="Y847" s="158">
        <v>0</v>
      </c>
      <c r="Z847" s="5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</row>
    <row r="848" spans="2:41" ht="12" customHeight="1" x14ac:dyDescent="0.2">
      <c r="B848" t="s">
        <v>190</v>
      </c>
      <c r="D848" t="s">
        <v>1019</v>
      </c>
      <c r="H848">
        <v>6</v>
      </c>
      <c r="I848">
        <v>1</v>
      </c>
      <c r="J848" s="5">
        <v>0</v>
      </c>
      <c r="K848" s="5">
        <v>0</v>
      </c>
      <c r="L848" s="5">
        <v>83.043198800182111</v>
      </c>
      <c r="M848" s="5">
        <f>100-L849-L850-L851-L852</f>
        <v>100</v>
      </c>
      <c r="N848" s="5">
        <v>0</v>
      </c>
      <c r="O848" s="5">
        <f>100-N849-N850-N851-N852</f>
        <v>100</v>
      </c>
      <c r="P848" s="5">
        <v>26.835739417577031</v>
      </c>
      <c r="Q848" s="5">
        <f>100-P849-P850-P851-P852</f>
        <v>26.835739417577035</v>
      </c>
      <c r="R848" s="5">
        <v>100</v>
      </c>
      <c r="S848" s="5">
        <f>100-R849-R850-R851-R852</f>
        <v>100</v>
      </c>
      <c r="T848" s="5">
        <v>0</v>
      </c>
      <c r="U848" s="5">
        <f>100-T849-T850-T851-T852</f>
        <v>100</v>
      </c>
      <c r="V848" s="5">
        <v>0</v>
      </c>
      <c r="W848" s="5">
        <f>100-V849-V850-V851-V852</f>
        <v>100</v>
      </c>
      <c r="X848" s="5">
        <v>0</v>
      </c>
      <c r="Y848" s="5">
        <f>100-X849-X850-X851-X852</f>
        <v>98.231396454685765</v>
      </c>
      <c r="Z848" s="5"/>
    </row>
    <row r="849" spans="2:26" ht="12" customHeight="1" x14ac:dyDescent="0.2">
      <c r="B849" t="s">
        <v>190</v>
      </c>
      <c r="D849" t="s">
        <v>1020</v>
      </c>
      <c r="H849">
        <v>6</v>
      </c>
      <c r="I849">
        <v>2</v>
      </c>
      <c r="J849" s="5">
        <v>0</v>
      </c>
      <c r="K849" s="5">
        <f>100-J850-J851-J852</f>
        <v>100</v>
      </c>
      <c r="L849" s="5">
        <v>0</v>
      </c>
      <c r="M849" s="5">
        <f>100-L850-L851-L852</f>
        <v>100</v>
      </c>
      <c r="N849" s="5">
        <v>0</v>
      </c>
      <c r="O849" s="5">
        <f>100-N850-N851-N852</f>
        <v>100</v>
      </c>
      <c r="P849" s="5">
        <v>0</v>
      </c>
      <c r="Q849" s="5">
        <f>100-P850-P851-P852</f>
        <v>26.835739417577035</v>
      </c>
      <c r="R849" s="5">
        <v>0</v>
      </c>
      <c r="S849" s="5">
        <f>100-R850-R851-R852</f>
        <v>100</v>
      </c>
      <c r="T849" s="5">
        <v>0</v>
      </c>
      <c r="U849" s="5">
        <f>100-T850-T851-T852</f>
        <v>100</v>
      </c>
      <c r="V849" s="5">
        <v>0</v>
      </c>
      <c r="W849" s="5">
        <f>100-V850-V851-V852</f>
        <v>100</v>
      </c>
      <c r="X849" s="5">
        <v>0</v>
      </c>
      <c r="Y849" s="5">
        <f>100-X850-X851-X852</f>
        <v>98.231396454685765</v>
      </c>
      <c r="Z849" s="5"/>
    </row>
    <row r="850" spans="2:26" ht="12" customHeight="1" x14ac:dyDescent="0.2">
      <c r="B850" t="s">
        <v>190</v>
      </c>
      <c r="D850" t="s">
        <v>1021</v>
      </c>
      <c r="H850">
        <v>6</v>
      </c>
      <c r="I850">
        <v>3</v>
      </c>
      <c r="J850" s="5">
        <v>0</v>
      </c>
      <c r="K850" s="5">
        <f>100-J851-J852</f>
        <v>100</v>
      </c>
      <c r="L850" s="5">
        <v>0</v>
      </c>
      <c r="M850" s="5">
        <f>100-L851-L852</f>
        <v>100</v>
      </c>
      <c r="N850" s="5">
        <v>0</v>
      </c>
      <c r="O850" s="5">
        <f>100-N851-N852</f>
        <v>100</v>
      </c>
      <c r="P850" s="5">
        <v>0</v>
      </c>
      <c r="Q850" s="5">
        <f>100-P851-P852</f>
        <v>26.835739417577035</v>
      </c>
      <c r="R850" s="5">
        <v>0</v>
      </c>
      <c r="S850" s="5">
        <f>100-R851-R852</f>
        <v>100</v>
      </c>
      <c r="T850" s="5">
        <v>0</v>
      </c>
      <c r="U850" s="5">
        <f>100-T851-T852</f>
        <v>100</v>
      </c>
      <c r="V850" s="5">
        <v>0</v>
      </c>
      <c r="W850" s="5">
        <f>100-V851-V852</f>
        <v>100</v>
      </c>
      <c r="X850" s="5">
        <v>1.7686035453142297</v>
      </c>
      <c r="Y850" s="5">
        <f>100-X851-X852</f>
        <v>100</v>
      </c>
      <c r="Z850" s="5"/>
    </row>
    <row r="851" spans="2:26" ht="12" customHeight="1" x14ac:dyDescent="0.2">
      <c r="B851" t="s">
        <v>190</v>
      </c>
      <c r="D851" t="s">
        <v>1022</v>
      </c>
      <c r="H851">
        <v>6</v>
      </c>
      <c r="I851">
        <v>4</v>
      </c>
      <c r="J851" s="5">
        <v>0</v>
      </c>
      <c r="K851" s="5">
        <f>100-J852</f>
        <v>100</v>
      </c>
      <c r="L851" s="5">
        <v>0</v>
      </c>
      <c r="M851" s="5">
        <f>100-L852</f>
        <v>100</v>
      </c>
      <c r="N851" s="5">
        <v>0</v>
      </c>
      <c r="O851" s="5">
        <f>100-N852</f>
        <v>100</v>
      </c>
      <c r="P851" s="5">
        <v>66.945556114041395</v>
      </c>
      <c r="Q851" s="5">
        <f>100-P852</f>
        <v>93.781295531618426</v>
      </c>
      <c r="R851" s="5">
        <v>0</v>
      </c>
      <c r="S851" s="5">
        <f>100-R852</f>
        <v>100</v>
      </c>
      <c r="T851" s="5">
        <v>0</v>
      </c>
      <c r="U851" s="5">
        <f>100-T852</f>
        <v>100</v>
      </c>
      <c r="V851" s="5">
        <v>0</v>
      </c>
      <c r="W851" s="5">
        <f>100-V852</f>
        <v>100</v>
      </c>
      <c r="X851" s="5">
        <v>0</v>
      </c>
      <c r="Y851" s="5">
        <f>100-X852</f>
        <v>100</v>
      </c>
      <c r="Z851" s="5"/>
    </row>
    <row r="852" spans="2:26" ht="12" customHeight="1" x14ac:dyDescent="0.2">
      <c r="B852" t="s">
        <v>190</v>
      </c>
      <c r="D852" t="s">
        <v>1023</v>
      </c>
      <c r="H852">
        <v>6</v>
      </c>
      <c r="I852">
        <v>5</v>
      </c>
      <c r="J852" s="5">
        <v>0</v>
      </c>
      <c r="K852" s="5">
        <v>100</v>
      </c>
      <c r="L852" s="5">
        <v>0</v>
      </c>
      <c r="M852" s="5">
        <v>100</v>
      </c>
      <c r="N852" s="5">
        <v>0</v>
      </c>
      <c r="O852" s="5">
        <v>100</v>
      </c>
      <c r="P852" s="5">
        <v>6.2187044683815715</v>
      </c>
      <c r="Q852" s="5">
        <v>100</v>
      </c>
      <c r="R852" s="5">
        <v>0</v>
      </c>
      <c r="S852" s="5">
        <v>100</v>
      </c>
      <c r="T852" s="5">
        <v>0</v>
      </c>
      <c r="U852" s="5">
        <v>100</v>
      </c>
      <c r="V852" s="5">
        <v>0</v>
      </c>
      <c r="W852" s="5">
        <v>100</v>
      </c>
      <c r="X852" s="5">
        <v>0</v>
      </c>
      <c r="Y852" s="5">
        <v>100</v>
      </c>
      <c r="Z852" s="5"/>
    </row>
    <row r="853" spans="2:26" ht="12" customHeight="1" x14ac:dyDescent="0.2">
      <c r="B853" t="s">
        <v>190</v>
      </c>
      <c r="D853" t="s">
        <v>1024</v>
      </c>
      <c r="H853">
        <v>6</v>
      </c>
      <c r="I853">
        <v>6</v>
      </c>
      <c r="J853" s="5">
        <v>0</v>
      </c>
      <c r="K853" s="5">
        <f>100-J854-J855-J856</f>
        <v>100</v>
      </c>
      <c r="L853" s="5">
        <v>16.937161323727647</v>
      </c>
      <c r="M853" s="5">
        <f>100-L854-L855-L856</f>
        <v>40.131408625476496</v>
      </c>
      <c r="N853" s="5">
        <v>0</v>
      </c>
      <c r="O853" s="5">
        <f>100-N854-N855-N856</f>
        <v>100</v>
      </c>
      <c r="P853" s="5">
        <v>66.945556114041395</v>
      </c>
      <c r="Q853" s="5">
        <f>100-P854-P855-P856</f>
        <v>93.781295531618426</v>
      </c>
      <c r="R853" s="5">
        <v>0</v>
      </c>
      <c r="S853" s="5">
        <f>100-R854-R855-R856</f>
        <v>100</v>
      </c>
      <c r="T853" s="5">
        <v>0</v>
      </c>
      <c r="U853" s="5">
        <f>100-T854-T855-T856</f>
        <v>100</v>
      </c>
      <c r="V853" s="5">
        <v>36.614083279758141</v>
      </c>
      <c r="W853" s="5">
        <f>100-V854-V855-V856</f>
        <v>100</v>
      </c>
      <c r="X853" s="5">
        <v>7.9824137447186666E-2</v>
      </c>
      <c r="Y853" s="5">
        <f>100-X854-X855-X856</f>
        <v>98.311220592132955</v>
      </c>
      <c r="Z853" s="5"/>
    </row>
    <row r="854" spans="2:26" ht="12" customHeight="1" x14ac:dyDescent="0.2">
      <c r="B854" t="s">
        <v>190</v>
      </c>
      <c r="D854" t="s">
        <v>1025</v>
      </c>
      <c r="H854">
        <v>6</v>
      </c>
      <c r="I854">
        <v>7</v>
      </c>
      <c r="J854" s="5">
        <v>0</v>
      </c>
      <c r="K854" s="5">
        <f>100-J855-J856</f>
        <v>100</v>
      </c>
      <c r="L854" s="5">
        <v>0</v>
      </c>
      <c r="M854" s="5">
        <f>100-L855-L856</f>
        <v>40.131408625476496</v>
      </c>
      <c r="N854" s="5">
        <v>0</v>
      </c>
      <c r="O854" s="5">
        <f>100-N855-N856</f>
        <v>100</v>
      </c>
      <c r="P854" s="5">
        <v>6.2187044683815715</v>
      </c>
      <c r="Q854" s="5">
        <f>100-P855-P856</f>
        <v>100</v>
      </c>
      <c r="R854" s="5">
        <v>0</v>
      </c>
      <c r="S854" s="5">
        <f>100-R855-R856</f>
        <v>100</v>
      </c>
      <c r="T854" s="5">
        <v>0</v>
      </c>
      <c r="U854" s="5">
        <f>100-T855-T856</f>
        <v>100</v>
      </c>
      <c r="V854" s="5">
        <v>0</v>
      </c>
      <c r="W854" s="5">
        <f>100-V855-V856</f>
        <v>100</v>
      </c>
      <c r="X854" s="5">
        <v>1.6887794078670428</v>
      </c>
      <c r="Y854" s="5">
        <f>100-X855-X856</f>
        <v>100</v>
      </c>
      <c r="Z854" s="5"/>
    </row>
    <row r="855" spans="2:26" ht="12" customHeight="1" x14ac:dyDescent="0.2">
      <c r="B855" t="s">
        <v>190</v>
      </c>
      <c r="D855" t="s">
        <v>1026</v>
      </c>
      <c r="H855">
        <v>6</v>
      </c>
      <c r="I855">
        <v>8</v>
      </c>
      <c r="J855" s="5">
        <v>0</v>
      </c>
      <c r="K855" s="5">
        <f>100-J856</f>
        <v>100</v>
      </c>
      <c r="L855" s="5">
        <v>59.868591374523504</v>
      </c>
      <c r="M855" s="5">
        <f>100-L856</f>
        <v>100</v>
      </c>
      <c r="N855" s="5">
        <v>0</v>
      </c>
      <c r="O855" s="5">
        <f>100-N856</f>
        <v>100</v>
      </c>
      <c r="P855" s="5">
        <v>0</v>
      </c>
      <c r="Q855" s="5">
        <f>100-P856</f>
        <v>100</v>
      </c>
      <c r="R855" s="5">
        <v>0</v>
      </c>
      <c r="S855" s="5">
        <f>100-R856</f>
        <v>100</v>
      </c>
      <c r="T855" s="5">
        <v>0</v>
      </c>
      <c r="U855" s="5">
        <f>100-T856</f>
        <v>100</v>
      </c>
      <c r="V855" s="5">
        <v>0</v>
      </c>
      <c r="W855" s="5">
        <f>100-V856</f>
        <v>100</v>
      </c>
      <c r="X855" s="5">
        <v>0</v>
      </c>
      <c r="Y855" s="5">
        <f>100-X856</f>
        <v>100</v>
      </c>
      <c r="Z855" s="5"/>
    </row>
    <row r="856" spans="2:26" ht="12" customHeight="1" x14ac:dyDescent="0.2">
      <c r="B856" t="s">
        <v>190</v>
      </c>
      <c r="D856" t="s">
        <v>1027</v>
      </c>
      <c r="H856">
        <v>6</v>
      </c>
      <c r="I856">
        <v>9</v>
      </c>
      <c r="J856" s="5">
        <v>0</v>
      </c>
      <c r="K856" s="5">
        <v>100</v>
      </c>
      <c r="L856" s="5">
        <v>0</v>
      </c>
      <c r="M856" s="5">
        <v>100</v>
      </c>
      <c r="N856" s="5">
        <v>0</v>
      </c>
      <c r="O856" s="5">
        <v>100</v>
      </c>
      <c r="P856" s="5">
        <v>0</v>
      </c>
      <c r="Q856" s="5">
        <v>100</v>
      </c>
      <c r="R856" s="5">
        <v>0</v>
      </c>
      <c r="S856" s="5">
        <v>100</v>
      </c>
      <c r="T856" s="5">
        <v>0</v>
      </c>
      <c r="U856" s="5">
        <v>100</v>
      </c>
      <c r="V856" s="5">
        <v>0</v>
      </c>
      <c r="W856" s="5">
        <v>100</v>
      </c>
      <c r="X856" s="5">
        <v>0</v>
      </c>
      <c r="Y856" s="5">
        <v>100</v>
      </c>
      <c r="Z856" s="5"/>
    </row>
    <row r="857" spans="2:26" ht="12" customHeight="1" x14ac:dyDescent="0.2">
      <c r="B857" t="s">
        <v>190</v>
      </c>
      <c r="D857" t="s">
        <v>1028</v>
      </c>
      <c r="H857">
        <v>6</v>
      </c>
      <c r="I857">
        <v>10</v>
      </c>
      <c r="J857" s="5">
        <v>0</v>
      </c>
      <c r="K857" s="5">
        <f>100-J858</f>
        <v>100</v>
      </c>
      <c r="L857" s="5">
        <v>0</v>
      </c>
      <c r="M857" s="5">
        <f>100-L858</f>
        <v>0</v>
      </c>
      <c r="N857" s="5">
        <v>0</v>
      </c>
      <c r="O857" s="5">
        <f>100-N858</f>
        <v>100</v>
      </c>
      <c r="P857" s="5">
        <v>43.109097734314858</v>
      </c>
      <c r="Q857" s="5">
        <f>100-P858</f>
        <v>43.109097734314851</v>
      </c>
      <c r="R857" s="5">
        <v>0</v>
      </c>
      <c r="S857" s="5">
        <f>100-R858</f>
        <v>0</v>
      </c>
      <c r="T857" s="5">
        <v>0</v>
      </c>
      <c r="U857" s="5">
        <f>100-T858</f>
        <v>100</v>
      </c>
      <c r="V857" s="5">
        <v>99.002173116057151</v>
      </c>
      <c r="W857" s="5">
        <f>100-V858</f>
        <v>100</v>
      </c>
      <c r="X857" s="5">
        <v>80.505137119782972</v>
      </c>
      <c r="Y857" s="5">
        <f>100-X858</f>
        <v>82.273740665097208</v>
      </c>
      <c r="Z857" s="5"/>
    </row>
    <row r="858" spans="2:26" ht="12" customHeight="1" x14ac:dyDescent="0.2">
      <c r="B858" t="s">
        <v>190</v>
      </c>
      <c r="D858" t="s">
        <v>1029</v>
      </c>
      <c r="H858">
        <v>6</v>
      </c>
      <c r="I858">
        <v>11</v>
      </c>
      <c r="J858" s="5">
        <v>0</v>
      </c>
      <c r="K858" s="5">
        <v>100</v>
      </c>
      <c r="L858" s="5">
        <v>100</v>
      </c>
      <c r="M858" s="5">
        <v>100</v>
      </c>
      <c r="N858" s="5">
        <v>0</v>
      </c>
      <c r="O858" s="5">
        <v>100</v>
      </c>
      <c r="P858" s="5">
        <v>56.890902265685149</v>
      </c>
      <c r="Q858" s="5">
        <v>100</v>
      </c>
      <c r="R858" s="5">
        <v>100</v>
      </c>
      <c r="S858" s="5">
        <v>100</v>
      </c>
      <c r="T858" s="5">
        <v>0</v>
      </c>
      <c r="U858" s="5">
        <v>100</v>
      </c>
      <c r="V858" s="5">
        <v>0</v>
      </c>
      <c r="W858" s="5">
        <v>100</v>
      </c>
      <c r="X858" s="5">
        <v>17.726259334902792</v>
      </c>
      <c r="Y858" s="5">
        <v>100</v>
      </c>
      <c r="Z858" s="5"/>
    </row>
    <row r="859" spans="2:26" ht="12" customHeight="1" x14ac:dyDescent="0.2">
      <c r="B859" t="s">
        <v>190</v>
      </c>
      <c r="D859" t="s">
        <v>144</v>
      </c>
      <c r="H859">
        <v>6</v>
      </c>
      <c r="I859">
        <v>12</v>
      </c>
      <c r="J859" s="5">
        <v>0</v>
      </c>
      <c r="K859" s="5">
        <v>100</v>
      </c>
      <c r="L859" s="5">
        <v>100</v>
      </c>
      <c r="M859" s="5">
        <v>100</v>
      </c>
      <c r="N859" s="5">
        <v>0</v>
      </c>
      <c r="O859" s="5">
        <v>100</v>
      </c>
      <c r="P859" s="5">
        <v>100</v>
      </c>
      <c r="Q859" s="5">
        <v>100</v>
      </c>
      <c r="R859" s="5">
        <v>100</v>
      </c>
      <c r="S859" s="5">
        <v>100</v>
      </c>
      <c r="T859" s="5">
        <v>0</v>
      </c>
      <c r="U859" s="5">
        <v>100</v>
      </c>
      <c r="V859" s="5">
        <v>100</v>
      </c>
      <c r="W859" s="5">
        <v>100</v>
      </c>
      <c r="X859" s="5">
        <v>100</v>
      </c>
      <c r="Y859" s="5">
        <v>100</v>
      </c>
      <c r="Z859" s="5"/>
    </row>
    <row r="860" spans="2:26" ht="12" customHeight="1" x14ac:dyDescent="0.2">
      <c r="B860" t="s">
        <v>190</v>
      </c>
      <c r="D860" t="s">
        <v>145</v>
      </c>
      <c r="H860">
        <v>6</v>
      </c>
      <c r="I860">
        <v>13</v>
      </c>
      <c r="J860" s="5">
        <v>0</v>
      </c>
      <c r="K860" s="5">
        <v>100</v>
      </c>
      <c r="L860" s="5">
        <v>83.603381629574073</v>
      </c>
      <c r="M860" s="5">
        <v>100</v>
      </c>
      <c r="N860" s="5">
        <v>0</v>
      </c>
      <c r="O860" s="5">
        <v>100</v>
      </c>
      <c r="P860" s="5">
        <v>0</v>
      </c>
      <c r="Q860" s="5">
        <v>100</v>
      </c>
      <c r="R860" s="5">
        <v>100</v>
      </c>
      <c r="S860" s="5">
        <v>100</v>
      </c>
      <c r="T860" s="5">
        <v>0</v>
      </c>
      <c r="U860" s="5">
        <v>100</v>
      </c>
      <c r="V860" s="5">
        <v>100</v>
      </c>
      <c r="W860" s="5">
        <v>100</v>
      </c>
      <c r="X860" s="5">
        <v>5.4451910634383625</v>
      </c>
      <c r="Y860" s="5">
        <v>100</v>
      </c>
      <c r="Z860" s="5"/>
    </row>
    <row r="861" spans="2:26" ht="12" customHeight="1" x14ac:dyDescent="0.2">
      <c r="B861" t="s">
        <v>190</v>
      </c>
      <c r="D861" t="s">
        <v>1030</v>
      </c>
      <c r="H861">
        <v>6</v>
      </c>
      <c r="I861">
        <v>14</v>
      </c>
      <c r="J861" s="5">
        <v>0</v>
      </c>
      <c r="K861" s="5">
        <f>J861</f>
        <v>0</v>
      </c>
      <c r="L861" s="5">
        <v>0</v>
      </c>
      <c r="M861" s="5">
        <f>L861</f>
        <v>0</v>
      </c>
      <c r="N861" s="5">
        <v>0</v>
      </c>
      <c r="O861" s="5">
        <f>N861</f>
        <v>0</v>
      </c>
      <c r="P861" s="5">
        <v>0</v>
      </c>
      <c r="Q861" s="5">
        <f>P861</f>
        <v>0</v>
      </c>
      <c r="R861" s="5">
        <v>0</v>
      </c>
      <c r="S861" s="5">
        <f>R861</f>
        <v>0</v>
      </c>
      <c r="T861" s="5">
        <v>0</v>
      </c>
      <c r="U861" s="5">
        <f>T861</f>
        <v>0</v>
      </c>
      <c r="V861" s="5">
        <v>0</v>
      </c>
      <c r="W861" s="5">
        <f>V861</f>
        <v>0</v>
      </c>
      <c r="X861" s="5">
        <v>0</v>
      </c>
      <c r="Y861" s="5">
        <f>X861</f>
        <v>0</v>
      </c>
      <c r="Z861" s="5"/>
    </row>
    <row r="862" spans="2:26" ht="12" customHeight="1" x14ac:dyDescent="0.2">
      <c r="B862" t="s">
        <v>190</v>
      </c>
      <c r="D862" t="s">
        <v>1031</v>
      </c>
      <c r="H862">
        <v>6</v>
      </c>
      <c r="I862">
        <v>15</v>
      </c>
      <c r="J862" s="5">
        <v>0</v>
      </c>
      <c r="K862" s="5">
        <f>J862+K861</f>
        <v>0</v>
      </c>
      <c r="L862" s="5">
        <v>0.97619111384879087</v>
      </c>
      <c r="M862" s="5">
        <f>L862+M861</f>
        <v>0.97619111384879087</v>
      </c>
      <c r="N862" s="5">
        <v>0</v>
      </c>
      <c r="O862" s="5">
        <f>N862+O861</f>
        <v>0</v>
      </c>
      <c r="P862" s="5">
        <v>0</v>
      </c>
      <c r="Q862" s="5">
        <f>P862+Q861</f>
        <v>0</v>
      </c>
      <c r="R862" s="5">
        <v>4.1761902917134774</v>
      </c>
      <c r="S862" s="5">
        <f>R862+S861</f>
        <v>4.1761902917134774</v>
      </c>
      <c r="T862" s="5">
        <v>0</v>
      </c>
      <c r="U862" s="5">
        <f>T862+U861</f>
        <v>0</v>
      </c>
      <c r="V862" s="5">
        <v>0.1609912384636229</v>
      </c>
      <c r="W862" s="5">
        <f>V862+W861</f>
        <v>0.1609912384636229</v>
      </c>
      <c r="X862" s="5">
        <v>0</v>
      </c>
      <c r="Y862" s="5">
        <f>X862+Y861</f>
        <v>0</v>
      </c>
      <c r="Z862" s="5"/>
    </row>
    <row r="863" spans="2:26" ht="12" customHeight="1" x14ac:dyDescent="0.2">
      <c r="B863" t="s">
        <v>190</v>
      </c>
      <c r="D863" t="s">
        <v>1032</v>
      </c>
      <c r="H863">
        <v>6</v>
      </c>
      <c r="I863">
        <v>16</v>
      </c>
      <c r="J863" s="5">
        <v>0</v>
      </c>
      <c r="K863" s="5">
        <f>J863+K862</f>
        <v>0</v>
      </c>
      <c r="L863" s="5">
        <v>0</v>
      </c>
      <c r="M863" s="5">
        <f>L863+M862</f>
        <v>0.97619111384879087</v>
      </c>
      <c r="N863" s="5">
        <v>0</v>
      </c>
      <c r="O863" s="5">
        <f>N863+O862</f>
        <v>0</v>
      </c>
      <c r="P863" s="5">
        <v>0</v>
      </c>
      <c r="Q863" s="5">
        <f>P863+Q862</f>
        <v>0</v>
      </c>
      <c r="R863" s="5">
        <v>0</v>
      </c>
      <c r="S863" s="5">
        <f>R863+S862</f>
        <v>4.1761902917134774</v>
      </c>
      <c r="T863" s="5">
        <v>0</v>
      </c>
      <c r="U863" s="5">
        <f>T863+U862</f>
        <v>0</v>
      </c>
      <c r="V863" s="5">
        <v>0</v>
      </c>
      <c r="W863" s="5">
        <f>V863+W862</f>
        <v>0.1609912384636229</v>
      </c>
      <c r="X863" s="5">
        <v>0</v>
      </c>
      <c r="Y863" s="5">
        <f>X863+Y862</f>
        <v>0</v>
      </c>
      <c r="Z863" s="5"/>
    </row>
    <row r="864" spans="2:26" ht="12" customHeight="1" x14ac:dyDescent="0.2">
      <c r="B864" t="s">
        <v>190</v>
      </c>
      <c r="D864" t="s">
        <v>1033</v>
      </c>
      <c r="H864">
        <v>6</v>
      </c>
      <c r="I864">
        <v>17</v>
      </c>
      <c r="J864" s="5">
        <v>0</v>
      </c>
      <c r="K864" s="5">
        <f>J864</f>
        <v>0</v>
      </c>
      <c r="L864" s="5">
        <v>0</v>
      </c>
      <c r="M864" s="5">
        <f>L864</f>
        <v>0</v>
      </c>
      <c r="N864" s="5">
        <v>0</v>
      </c>
      <c r="O864" s="5">
        <f>N864</f>
        <v>0</v>
      </c>
      <c r="P864" s="5">
        <v>0</v>
      </c>
      <c r="Q864" s="5">
        <f>P864</f>
        <v>0</v>
      </c>
      <c r="R864" s="5">
        <v>0</v>
      </c>
      <c r="S864" s="5">
        <f>R864</f>
        <v>0</v>
      </c>
      <c r="T864" s="5">
        <v>0</v>
      </c>
      <c r="U864" s="5">
        <f>T864</f>
        <v>0</v>
      </c>
      <c r="V864" s="5">
        <v>0</v>
      </c>
      <c r="W864" s="5">
        <f>V864</f>
        <v>0</v>
      </c>
      <c r="X864" s="5">
        <v>10.790601955067741</v>
      </c>
      <c r="Y864" s="5">
        <f>X864</f>
        <v>10.790601955067741</v>
      </c>
      <c r="Z864" s="5"/>
    </row>
    <row r="865" spans="2:26" ht="12" customHeight="1" x14ac:dyDescent="0.2">
      <c r="B865" t="s">
        <v>190</v>
      </c>
      <c r="D865" t="s">
        <v>1034</v>
      </c>
      <c r="H865">
        <v>6</v>
      </c>
      <c r="I865">
        <v>18</v>
      </c>
      <c r="J865" s="5">
        <v>0</v>
      </c>
      <c r="K865" s="5">
        <f>J865</f>
        <v>0</v>
      </c>
      <c r="L865" s="5">
        <v>0</v>
      </c>
      <c r="M865" s="5">
        <f>L865</f>
        <v>0</v>
      </c>
      <c r="N865" s="5">
        <v>0</v>
      </c>
      <c r="O865" s="5">
        <f>N865</f>
        <v>0</v>
      </c>
      <c r="P865" s="5">
        <v>33.054443885958605</v>
      </c>
      <c r="Q865" s="5">
        <f>P865</f>
        <v>33.054443885958605</v>
      </c>
      <c r="R865" s="5">
        <v>0</v>
      </c>
      <c r="S865" s="5">
        <f>R865</f>
        <v>0</v>
      </c>
      <c r="T865" s="5">
        <v>0</v>
      </c>
      <c r="U865" s="5">
        <f>T865</f>
        <v>0</v>
      </c>
      <c r="V865" s="5">
        <v>0</v>
      </c>
      <c r="W865" s="5">
        <f>V865</f>
        <v>0</v>
      </c>
      <c r="X865" s="5">
        <v>0</v>
      </c>
      <c r="Y865" s="5">
        <f>X865</f>
        <v>0</v>
      </c>
      <c r="Z865" s="5"/>
    </row>
    <row r="866" spans="2:26" ht="12" customHeight="1" x14ac:dyDescent="0.2">
      <c r="B866" t="s">
        <v>190</v>
      </c>
      <c r="D866" t="s">
        <v>1035</v>
      </c>
      <c r="H866">
        <v>6</v>
      </c>
      <c r="I866">
        <v>19</v>
      </c>
      <c r="J866" s="5">
        <v>0</v>
      </c>
      <c r="K866" s="5">
        <f>K865+K864</f>
        <v>0</v>
      </c>
      <c r="L866" s="5">
        <v>0</v>
      </c>
      <c r="M866" s="5">
        <f>M865+M864</f>
        <v>0</v>
      </c>
      <c r="N866" s="5">
        <v>0</v>
      </c>
      <c r="O866" s="5">
        <f>O865+O864</f>
        <v>0</v>
      </c>
      <c r="P866" s="5">
        <v>0</v>
      </c>
      <c r="Q866" s="5">
        <f>Q865+Q864</f>
        <v>33.054443885958605</v>
      </c>
      <c r="R866" s="5">
        <v>0</v>
      </c>
      <c r="S866" s="5">
        <f>S865+S864</f>
        <v>0</v>
      </c>
      <c r="T866" s="5">
        <v>0</v>
      </c>
      <c r="U866" s="5">
        <f>U865+U864</f>
        <v>0</v>
      </c>
      <c r="V866" s="5">
        <v>0</v>
      </c>
      <c r="W866" s="5">
        <f>W865+W864</f>
        <v>0</v>
      </c>
      <c r="X866" s="5">
        <v>0</v>
      </c>
      <c r="Y866" s="5">
        <f>Y865+Y864</f>
        <v>10.790601955067741</v>
      </c>
      <c r="Z866" s="5"/>
    </row>
    <row r="867" spans="2:26" ht="12" customHeight="1" x14ac:dyDescent="0.2">
      <c r="B867" t="s">
        <v>190</v>
      </c>
      <c r="D867" t="s">
        <v>1036</v>
      </c>
      <c r="H867">
        <v>6</v>
      </c>
      <c r="I867">
        <v>20</v>
      </c>
      <c r="J867" s="5">
        <v>0</v>
      </c>
      <c r="K867" s="5">
        <f>J867</f>
        <v>0</v>
      </c>
      <c r="L867" s="5">
        <v>0</v>
      </c>
      <c r="M867" s="5">
        <f>L867</f>
        <v>0</v>
      </c>
      <c r="N867" s="5">
        <v>0</v>
      </c>
      <c r="O867" s="5">
        <f>N867</f>
        <v>0</v>
      </c>
      <c r="P867" s="5">
        <v>0</v>
      </c>
      <c r="Q867" s="5">
        <f>P867</f>
        <v>0</v>
      </c>
      <c r="R867" s="5">
        <v>0</v>
      </c>
      <c r="S867" s="5">
        <f>R867</f>
        <v>0</v>
      </c>
      <c r="T867" s="5">
        <v>0</v>
      </c>
      <c r="U867" s="5">
        <f>T867</f>
        <v>0</v>
      </c>
      <c r="V867" s="5">
        <v>0</v>
      </c>
      <c r="W867" s="5">
        <f>V867</f>
        <v>0</v>
      </c>
      <c r="X867" s="5">
        <v>0</v>
      </c>
      <c r="Y867" s="5">
        <f>X867</f>
        <v>0</v>
      </c>
      <c r="Z867" s="5"/>
    </row>
    <row r="868" spans="2:26" ht="12" customHeight="1" x14ac:dyDescent="0.2">
      <c r="B868" t="s">
        <v>190</v>
      </c>
      <c r="D868" t="s">
        <v>1037</v>
      </c>
      <c r="H868">
        <v>6</v>
      </c>
      <c r="I868">
        <v>21</v>
      </c>
      <c r="J868" s="5">
        <v>0</v>
      </c>
      <c r="K868" s="5">
        <f>J868</f>
        <v>0</v>
      </c>
      <c r="L868" s="5">
        <v>0</v>
      </c>
      <c r="M868" s="5">
        <f>L868</f>
        <v>0</v>
      </c>
      <c r="N868" s="5">
        <v>0</v>
      </c>
      <c r="O868" s="5">
        <f>N868</f>
        <v>0</v>
      </c>
      <c r="P868" s="5">
        <v>0</v>
      </c>
      <c r="Q868" s="5">
        <f>P868</f>
        <v>0</v>
      </c>
      <c r="R868" s="5">
        <v>0</v>
      </c>
      <c r="S868" s="5">
        <f>R868</f>
        <v>0</v>
      </c>
      <c r="T868" s="5">
        <v>0</v>
      </c>
      <c r="U868" s="5">
        <f>T868</f>
        <v>0</v>
      </c>
      <c r="V868" s="5">
        <v>0</v>
      </c>
      <c r="W868" s="5">
        <f>V868</f>
        <v>0</v>
      </c>
      <c r="X868" s="5">
        <v>0</v>
      </c>
      <c r="Y868" s="5">
        <f>X868</f>
        <v>0</v>
      </c>
      <c r="Z868" s="5"/>
    </row>
    <row r="869" spans="2:26" ht="12" customHeight="1" x14ac:dyDescent="0.2">
      <c r="B869" t="s">
        <v>190</v>
      </c>
      <c r="D869" t="s">
        <v>1038</v>
      </c>
      <c r="H869">
        <v>6</v>
      </c>
      <c r="I869">
        <v>22</v>
      </c>
      <c r="J869" s="5">
        <v>0</v>
      </c>
      <c r="K869" s="5">
        <f>K868+J869</f>
        <v>0</v>
      </c>
      <c r="L869" s="5">
        <v>0</v>
      </c>
      <c r="M869" s="5">
        <f>M868+L869</f>
        <v>0</v>
      </c>
      <c r="N869" s="5">
        <v>0</v>
      </c>
      <c r="O869" s="5">
        <f>O868+N869</f>
        <v>0</v>
      </c>
      <c r="P869" s="5">
        <v>0</v>
      </c>
      <c r="Q869" s="5">
        <f>Q868+P869</f>
        <v>0</v>
      </c>
      <c r="R869" s="5">
        <v>0</v>
      </c>
      <c r="S869" s="5">
        <f>S868+R869</f>
        <v>0</v>
      </c>
      <c r="T869" s="5">
        <v>0</v>
      </c>
      <c r="U869" s="5">
        <f>U868+T869</f>
        <v>0</v>
      </c>
      <c r="V869" s="5">
        <v>0</v>
      </c>
      <c r="W869" s="5">
        <f>W868+V869</f>
        <v>0</v>
      </c>
      <c r="X869" s="5">
        <v>0</v>
      </c>
      <c r="Y869" s="5">
        <f>Y868+X869</f>
        <v>0</v>
      </c>
      <c r="Z869" s="5"/>
    </row>
    <row r="870" spans="2:26" ht="12" customHeight="1" x14ac:dyDescent="0.2">
      <c r="B870" t="s">
        <v>190</v>
      </c>
      <c r="D870" t="s">
        <v>1039</v>
      </c>
      <c r="H870">
        <v>6</v>
      </c>
      <c r="I870">
        <v>23</v>
      </c>
      <c r="J870" s="5">
        <v>0</v>
      </c>
      <c r="K870" s="5">
        <f>J870</f>
        <v>0</v>
      </c>
      <c r="L870" s="5">
        <v>99.023808886151215</v>
      </c>
      <c r="M870" s="5">
        <f>L870</f>
        <v>99.023808886151215</v>
      </c>
      <c r="N870" s="5">
        <v>0</v>
      </c>
      <c r="O870" s="5">
        <f>N870</f>
        <v>0</v>
      </c>
      <c r="P870" s="5">
        <v>0</v>
      </c>
      <c r="Q870" s="5">
        <f>P870</f>
        <v>0</v>
      </c>
      <c r="R870" s="5">
        <v>95.823809708286518</v>
      </c>
      <c r="S870" s="5">
        <f>R870</f>
        <v>95.823809708286518</v>
      </c>
      <c r="T870" s="5">
        <v>0</v>
      </c>
      <c r="U870" s="5">
        <f>T870</f>
        <v>0</v>
      </c>
      <c r="V870" s="5">
        <v>0</v>
      </c>
      <c r="W870" s="5">
        <f>V870</f>
        <v>0</v>
      </c>
      <c r="X870" s="5">
        <v>83.764206981493899</v>
      </c>
      <c r="Y870" s="5">
        <f>X870</f>
        <v>83.764206981493899</v>
      </c>
      <c r="Z870" s="5"/>
    </row>
    <row r="871" spans="2:26" ht="12" customHeight="1" x14ac:dyDescent="0.2">
      <c r="B871" t="s">
        <v>190</v>
      </c>
      <c r="D871" t="s">
        <v>1040</v>
      </c>
      <c r="H871">
        <v>6</v>
      </c>
      <c r="I871">
        <v>24</v>
      </c>
      <c r="J871" s="5">
        <v>0</v>
      </c>
      <c r="K871" s="5">
        <f>J871+K870+K866+K867</f>
        <v>0</v>
      </c>
      <c r="L871" s="5">
        <v>0</v>
      </c>
      <c r="M871" s="5">
        <f>L871+M870+M866+M867</f>
        <v>99.023808886151215</v>
      </c>
      <c r="N871" s="5">
        <v>0</v>
      </c>
      <c r="O871" s="5">
        <f>N871+O870+O866+O867</f>
        <v>0</v>
      </c>
      <c r="P871" s="5">
        <v>0</v>
      </c>
      <c r="Q871" s="5">
        <f>P871+Q870+Q866+Q867</f>
        <v>33.054443885958605</v>
      </c>
      <c r="R871" s="5">
        <v>0</v>
      </c>
      <c r="S871" s="5">
        <f>R871+S870+S866+S867</f>
        <v>95.823809708286518</v>
      </c>
      <c r="T871" s="5">
        <v>0</v>
      </c>
      <c r="U871" s="5">
        <f>T871+U870+U866+U867</f>
        <v>0</v>
      </c>
      <c r="V871" s="5">
        <v>0</v>
      </c>
      <c r="W871" s="5">
        <f>V871+W870+W866+W867</f>
        <v>0</v>
      </c>
      <c r="X871" s="5">
        <v>0</v>
      </c>
      <c r="Y871" s="5">
        <f>X871+Y870+Y866+Y867</f>
        <v>94.554808936561642</v>
      </c>
      <c r="Z871" s="5"/>
    </row>
    <row r="872" spans="2:26" ht="12" customHeight="1" x14ac:dyDescent="0.2">
      <c r="B872" t="s">
        <v>190</v>
      </c>
      <c r="D872" t="s">
        <v>1041</v>
      </c>
      <c r="H872">
        <v>6</v>
      </c>
      <c r="I872">
        <v>25</v>
      </c>
      <c r="J872" s="5">
        <v>0</v>
      </c>
      <c r="K872" s="5">
        <f>K871+J872</f>
        <v>0</v>
      </c>
      <c r="L872" s="5">
        <v>0</v>
      </c>
      <c r="M872" s="5">
        <f>M871+L872</f>
        <v>99.023808886151215</v>
      </c>
      <c r="N872" s="5">
        <v>0</v>
      </c>
      <c r="O872" s="5">
        <f>O871+N872</f>
        <v>0</v>
      </c>
      <c r="P872" s="5">
        <v>0</v>
      </c>
      <c r="Q872" s="5">
        <f>Q871+P872</f>
        <v>33.054443885958605</v>
      </c>
      <c r="R872" s="5">
        <v>0</v>
      </c>
      <c r="S872" s="5">
        <f>S871+R872</f>
        <v>95.823809708286518</v>
      </c>
      <c r="T872" s="5">
        <v>0</v>
      </c>
      <c r="U872" s="5">
        <f>U871+T872</f>
        <v>0</v>
      </c>
      <c r="V872" s="5">
        <v>0</v>
      </c>
      <c r="W872" s="5">
        <f>W871+V872</f>
        <v>0</v>
      </c>
      <c r="X872" s="5">
        <v>0</v>
      </c>
      <c r="Y872" s="5">
        <f>Y871+X872</f>
        <v>94.554808936561642</v>
      </c>
      <c r="Z872" s="5"/>
    </row>
    <row r="873" spans="2:26" ht="12" customHeight="1" x14ac:dyDescent="0.2">
      <c r="B873" t="s">
        <v>190</v>
      </c>
      <c r="D873" t="s">
        <v>1042</v>
      </c>
      <c r="H873">
        <v>6</v>
      </c>
      <c r="I873">
        <v>26</v>
      </c>
      <c r="J873" s="5">
        <v>0</v>
      </c>
      <c r="K873" s="5">
        <f>J873</f>
        <v>0</v>
      </c>
      <c r="L873" s="5">
        <v>0</v>
      </c>
      <c r="M873" s="5">
        <f>L873</f>
        <v>0</v>
      </c>
      <c r="N873" s="5">
        <v>0</v>
      </c>
      <c r="O873" s="5">
        <f>N873</f>
        <v>0</v>
      </c>
      <c r="P873" s="5">
        <v>62.909824331460641</v>
      </c>
      <c r="Q873" s="5">
        <f>P873</f>
        <v>62.909824331460641</v>
      </c>
      <c r="R873" s="5">
        <v>0</v>
      </c>
      <c r="S873" s="5">
        <f>R873</f>
        <v>0</v>
      </c>
      <c r="T873" s="5">
        <v>0</v>
      </c>
      <c r="U873" s="5">
        <f>T873</f>
        <v>0</v>
      </c>
      <c r="V873" s="5">
        <v>99.839008761536377</v>
      </c>
      <c r="W873" s="5">
        <f>V873</f>
        <v>99.839008761536377</v>
      </c>
      <c r="X873" s="5">
        <v>5.4451910634383625</v>
      </c>
      <c r="Y873" s="5">
        <f>X873</f>
        <v>5.4451910634383625</v>
      </c>
      <c r="Z873" s="5"/>
    </row>
    <row r="874" spans="2:26" ht="12" customHeight="1" x14ac:dyDescent="0.2">
      <c r="B874" t="s">
        <v>190</v>
      </c>
      <c r="D874" t="s">
        <v>1043</v>
      </c>
      <c r="H874">
        <v>6</v>
      </c>
      <c r="I874">
        <v>27</v>
      </c>
      <c r="J874" s="5">
        <v>0</v>
      </c>
      <c r="K874" s="5">
        <f>J874+K873+K872</f>
        <v>0</v>
      </c>
      <c r="L874" s="5">
        <v>0</v>
      </c>
      <c r="M874" s="5">
        <f>L874+M873+M872</f>
        <v>99.023808886151215</v>
      </c>
      <c r="N874" s="5">
        <v>0</v>
      </c>
      <c r="O874" s="5">
        <f>N874+O873+O872</f>
        <v>0</v>
      </c>
      <c r="P874" s="5">
        <v>0</v>
      </c>
      <c r="Q874" s="5">
        <f>P874+Q873+Q872</f>
        <v>95.964268217419246</v>
      </c>
      <c r="R874" s="5">
        <v>0</v>
      </c>
      <c r="S874" s="5">
        <f>R874+S873+S872</f>
        <v>95.823809708286518</v>
      </c>
      <c r="T874" s="5">
        <v>0</v>
      </c>
      <c r="U874" s="5">
        <f>T874+U873+U872</f>
        <v>0</v>
      </c>
      <c r="V874" s="5">
        <v>0</v>
      </c>
      <c r="W874" s="5">
        <f>V874+W873+W872</f>
        <v>99.839008761536377</v>
      </c>
      <c r="X874" s="5">
        <v>0</v>
      </c>
      <c r="Y874" s="5">
        <f>X874+Y873+Y872</f>
        <v>100</v>
      </c>
      <c r="Z874" s="5"/>
    </row>
    <row r="875" spans="2:26" ht="12" customHeight="1" x14ac:dyDescent="0.2">
      <c r="B875" t="s">
        <v>190</v>
      </c>
      <c r="D875" t="s">
        <v>1044</v>
      </c>
      <c r="H875">
        <v>6</v>
      </c>
      <c r="I875">
        <v>28</v>
      </c>
      <c r="J875" s="5">
        <v>0</v>
      </c>
      <c r="K875" s="5">
        <f>K874</f>
        <v>0</v>
      </c>
      <c r="L875" s="5">
        <v>0</v>
      </c>
      <c r="M875" s="5">
        <f>M874</f>
        <v>99.023808886151215</v>
      </c>
      <c r="N875" s="5">
        <v>0</v>
      </c>
      <c r="O875" s="5">
        <f>O874</f>
        <v>0</v>
      </c>
      <c r="P875" s="5">
        <v>0</v>
      </c>
      <c r="Q875" s="5">
        <f>Q874</f>
        <v>95.964268217419246</v>
      </c>
      <c r="R875" s="5">
        <v>0</v>
      </c>
      <c r="S875" s="5">
        <f>S874</f>
        <v>95.823809708286518</v>
      </c>
      <c r="T875" s="5">
        <v>0</v>
      </c>
      <c r="U875" s="5">
        <f>U874</f>
        <v>0</v>
      </c>
      <c r="V875" s="5">
        <v>0</v>
      </c>
      <c r="W875" s="5">
        <f>W874</f>
        <v>99.839008761536377</v>
      </c>
      <c r="X875" s="5">
        <v>0</v>
      </c>
      <c r="Y875" s="5">
        <f>Y874</f>
        <v>100</v>
      </c>
      <c r="Z875" s="5"/>
    </row>
    <row r="876" spans="2:26" ht="12" customHeight="1" x14ac:dyDescent="0.2">
      <c r="B876" t="s">
        <v>190</v>
      </c>
      <c r="D876" t="s">
        <v>1045</v>
      </c>
      <c r="H876">
        <v>6</v>
      </c>
      <c r="I876">
        <v>29</v>
      </c>
      <c r="J876" s="5">
        <v>0</v>
      </c>
      <c r="K876" s="5">
        <f>J876</f>
        <v>0</v>
      </c>
      <c r="L876" s="5">
        <v>0</v>
      </c>
      <c r="M876" s="5">
        <f>L876</f>
        <v>0</v>
      </c>
      <c r="N876" s="5">
        <v>0</v>
      </c>
      <c r="O876" s="5">
        <f>N876</f>
        <v>0</v>
      </c>
      <c r="P876" s="5">
        <v>0</v>
      </c>
      <c r="Q876" s="5">
        <f>P876</f>
        <v>0</v>
      </c>
      <c r="R876" s="5">
        <v>0</v>
      </c>
      <c r="S876" s="5">
        <f>R876</f>
        <v>0</v>
      </c>
      <c r="T876" s="5">
        <v>0</v>
      </c>
      <c r="U876" s="5">
        <f>T876</f>
        <v>0</v>
      </c>
      <c r="V876" s="5">
        <v>0</v>
      </c>
      <c r="W876" s="5">
        <f>V876</f>
        <v>0</v>
      </c>
      <c r="X876" s="5">
        <v>0</v>
      </c>
      <c r="Y876" s="5">
        <f>X876</f>
        <v>0</v>
      </c>
      <c r="Z876" s="5"/>
    </row>
    <row r="877" spans="2:26" ht="12" customHeight="1" x14ac:dyDescent="0.2">
      <c r="B877" t="s">
        <v>190</v>
      </c>
      <c r="D877" t="s">
        <v>1046</v>
      </c>
      <c r="H877">
        <v>6</v>
      </c>
      <c r="I877" s="53">
        <v>30</v>
      </c>
      <c r="J877" s="56">
        <v>0</v>
      </c>
      <c r="K877" s="56">
        <f>J877+K876</f>
        <v>0</v>
      </c>
      <c r="L877" s="56">
        <v>0</v>
      </c>
      <c r="M877" s="56">
        <f>L877+M876</f>
        <v>0</v>
      </c>
      <c r="N877" s="56">
        <v>0</v>
      </c>
      <c r="O877" s="56">
        <f>N877+O876</f>
        <v>0</v>
      </c>
      <c r="P877" s="56">
        <v>0</v>
      </c>
      <c r="Q877" s="56">
        <f>P877+Q876</f>
        <v>0</v>
      </c>
      <c r="R877" s="56">
        <v>0</v>
      </c>
      <c r="S877" s="56">
        <f>R877+S876</f>
        <v>0</v>
      </c>
      <c r="T877" s="56">
        <v>0</v>
      </c>
      <c r="U877" s="56">
        <f>T877+U876</f>
        <v>0</v>
      </c>
      <c r="V877" s="56">
        <v>0</v>
      </c>
      <c r="W877" s="56">
        <f>V877+W876</f>
        <v>0</v>
      </c>
      <c r="X877" s="56">
        <v>0</v>
      </c>
      <c r="Y877" s="56">
        <f>X877+Y876</f>
        <v>0</v>
      </c>
      <c r="Z877" s="5"/>
    </row>
    <row r="878" spans="2:26" ht="12" customHeight="1" x14ac:dyDescent="0.2">
      <c r="B878" t="s">
        <v>190</v>
      </c>
      <c r="D878" t="s">
        <v>1047</v>
      </c>
      <c r="H878">
        <v>6</v>
      </c>
      <c r="I878">
        <v>31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49.979246337670382</v>
      </c>
      <c r="T878" s="5">
        <v>0</v>
      </c>
      <c r="U878" s="5">
        <v>0</v>
      </c>
      <c r="V878" s="5">
        <v>0</v>
      </c>
      <c r="W878" s="5">
        <v>79.015881280916432</v>
      </c>
      <c r="X878" s="5">
        <v>0</v>
      </c>
      <c r="Y878" s="5">
        <v>13.413885034533294</v>
      </c>
      <c r="Z878" s="5"/>
    </row>
    <row r="879" spans="2:26" ht="12" customHeight="1" x14ac:dyDescent="0.2">
      <c r="B879" t="s">
        <v>190</v>
      </c>
      <c r="D879" t="s">
        <v>1048</v>
      </c>
      <c r="H879">
        <v>6</v>
      </c>
      <c r="I879">
        <v>32</v>
      </c>
      <c r="J879" s="5">
        <v>0</v>
      </c>
      <c r="K879" s="5">
        <v>0</v>
      </c>
      <c r="L879" s="5">
        <v>0</v>
      </c>
      <c r="M879" s="5">
        <v>36.379745931421127</v>
      </c>
      <c r="N879" s="5">
        <v>0</v>
      </c>
      <c r="O879" s="5">
        <v>0</v>
      </c>
      <c r="P879" s="5">
        <v>0</v>
      </c>
      <c r="Q879" s="5">
        <v>100</v>
      </c>
      <c r="R879" s="5">
        <v>0</v>
      </c>
      <c r="S879" s="5">
        <v>50.020753662329611</v>
      </c>
      <c r="T879" s="5">
        <v>0</v>
      </c>
      <c r="U879" s="5">
        <v>0</v>
      </c>
      <c r="V879" s="5">
        <v>0</v>
      </c>
      <c r="W879" s="5">
        <v>20.984118719083572</v>
      </c>
      <c r="X879" s="5">
        <v>0</v>
      </c>
      <c r="Y879" s="5">
        <v>76.867838044308627</v>
      </c>
      <c r="Z879" s="5"/>
    </row>
    <row r="880" spans="2:26" ht="12" customHeight="1" x14ac:dyDescent="0.2">
      <c r="B880" t="s">
        <v>190</v>
      </c>
      <c r="D880" t="s">
        <v>1049</v>
      </c>
      <c r="H880">
        <v>6</v>
      </c>
      <c r="I880">
        <v>33</v>
      </c>
      <c r="J880" s="5">
        <v>0</v>
      </c>
      <c r="K880" s="5">
        <v>0</v>
      </c>
      <c r="L880" s="5">
        <v>0</v>
      </c>
      <c r="M880" s="5">
        <v>63.620254068578873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9.7182769211580737</v>
      </c>
      <c r="Z880" s="5"/>
    </row>
    <row r="881" spans="2:48" ht="12" customHeight="1" x14ac:dyDescent="0.2">
      <c r="B881" t="s">
        <v>190</v>
      </c>
      <c r="D881" t="s">
        <v>1059</v>
      </c>
      <c r="H881">
        <v>6</v>
      </c>
      <c r="I881">
        <v>34</v>
      </c>
      <c r="J881" s="5">
        <v>0</v>
      </c>
      <c r="K881" s="5">
        <f t="shared" ref="K881:K925" si="54">K878</f>
        <v>0</v>
      </c>
      <c r="L881" s="5">
        <v>0</v>
      </c>
      <c r="M881" s="5">
        <f t="shared" ref="M881:M925" si="55">M878</f>
        <v>0</v>
      </c>
      <c r="N881" s="5">
        <v>0</v>
      </c>
      <c r="O881" s="5">
        <f t="shared" ref="O881:O925" si="56">O878</f>
        <v>0</v>
      </c>
      <c r="P881" s="5">
        <v>0</v>
      </c>
      <c r="Q881" s="5">
        <f t="shared" ref="Q881:Q925" si="57">Q878</f>
        <v>0</v>
      </c>
      <c r="R881" s="5">
        <v>0</v>
      </c>
      <c r="S881" s="5">
        <f t="shared" ref="S881:S925" si="58">S878</f>
        <v>49.979246337670382</v>
      </c>
      <c r="T881" s="5">
        <v>0</v>
      </c>
      <c r="U881" s="5">
        <f t="shared" ref="U881:U925" si="59">U878</f>
        <v>0</v>
      </c>
      <c r="V881" s="5">
        <v>68.22096711634407</v>
      </c>
      <c r="W881" s="5">
        <f t="shared" ref="W881:W925" si="60">W878</f>
        <v>79.015881280916432</v>
      </c>
      <c r="X881" s="5">
        <v>0</v>
      </c>
      <c r="Y881" s="5">
        <f t="shared" ref="Y881:Y925" si="61">Y878</f>
        <v>13.413885034533294</v>
      </c>
      <c r="Z881" s="5"/>
    </row>
    <row r="882" spans="2:48" ht="12" customHeight="1" x14ac:dyDescent="0.2">
      <c r="B882" t="s">
        <v>190</v>
      </c>
      <c r="D882" t="s">
        <v>1060</v>
      </c>
      <c r="H882">
        <v>6</v>
      </c>
      <c r="I882">
        <v>35</v>
      </c>
      <c r="J882" s="5">
        <v>0</v>
      </c>
      <c r="K882" s="5">
        <f t="shared" si="54"/>
        <v>0</v>
      </c>
      <c r="L882" s="5">
        <v>0</v>
      </c>
      <c r="M882" s="5">
        <f t="shared" si="55"/>
        <v>36.379745931421127</v>
      </c>
      <c r="N882" s="5">
        <v>0</v>
      </c>
      <c r="O882" s="5">
        <f t="shared" si="56"/>
        <v>0</v>
      </c>
      <c r="P882" s="5">
        <v>0</v>
      </c>
      <c r="Q882" s="5">
        <f t="shared" si="57"/>
        <v>100</v>
      </c>
      <c r="R882" s="5">
        <v>0</v>
      </c>
      <c r="S882" s="5">
        <f t="shared" si="58"/>
        <v>50.020753662329611</v>
      </c>
      <c r="T882" s="5">
        <v>0</v>
      </c>
      <c r="U882" s="5">
        <f t="shared" si="59"/>
        <v>0</v>
      </c>
      <c r="V882" s="5">
        <v>0</v>
      </c>
      <c r="W882" s="5">
        <f t="shared" si="60"/>
        <v>20.984118719083572</v>
      </c>
      <c r="X882" s="5">
        <v>0</v>
      </c>
      <c r="Y882" s="5">
        <f t="shared" si="61"/>
        <v>76.867838044308627</v>
      </c>
      <c r="Z882" s="5"/>
    </row>
    <row r="883" spans="2:48" ht="12" customHeight="1" x14ac:dyDescent="0.2">
      <c r="B883" t="s">
        <v>190</v>
      </c>
      <c r="D883" t="s">
        <v>1061</v>
      </c>
      <c r="H883">
        <v>6</v>
      </c>
      <c r="I883">
        <v>36</v>
      </c>
      <c r="J883" s="5">
        <v>0</v>
      </c>
      <c r="K883" s="5">
        <f t="shared" si="54"/>
        <v>0</v>
      </c>
      <c r="L883" s="5">
        <v>0</v>
      </c>
      <c r="M883" s="5">
        <f t="shared" si="55"/>
        <v>63.620254068578873</v>
      </c>
      <c r="N883" s="5">
        <v>0</v>
      </c>
      <c r="O883" s="5">
        <f t="shared" si="56"/>
        <v>0</v>
      </c>
      <c r="P883" s="5">
        <v>0</v>
      </c>
      <c r="Q883" s="5">
        <f t="shared" si="57"/>
        <v>0</v>
      </c>
      <c r="R883" s="5">
        <v>0</v>
      </c>
      <c r="S883" s="5">
        <f t="shared" si="58"/>
        <v>0</v>
      </c>
      <c r="T883" s="5">
        <v>0</v>
      </c>
      <c r="U883" s="5">
        <f t="shared" si="59"/>
        <v>0</v>
      </c>
      <c r="V883" s="5">
        <v>0</v>
      </c>
      <c r="W883" s="5">
        <f t="shared" si="60"/>
        <v>0</v>
      </c>
      <c r="X883" s="5">
        <v>0</v>
      </c>
      <c r="Y883" s="5">
        <f t="shared" si="61"/>
        <v>9.7182769211580737</v>
      </c>
      <c r="Z883" s="5"/>
    </row>
    <row r="884" spans="2:48" ht="12" customHeight="1" x14ac:dyDescent="0.2">
      <c r="B884" t="s">
        <v>190</v>
      </c>
      <c r="D884" t="s">
        <v>1062</v>
      </c>
      <c r="H884">
        <v>6</v>
      </c>
      <c r="I884">
        <v>37</v>
      </c>
      <c r="J884" s="5">
        <v>0</v>
      </c>
      <c r="K884" s="5">
        <f t="shared" si="54"/>
        <v>0</v>
      </c>
      <c r="L884" s="5">
        <v>0</v>
      </c>
      <c r="M884" s="5">
        <f t="shared" si="55"/>
        <v>0</v>
      </c>
      <c r="N884" s="5">
        <v>0</v>
      </c>
      <c r="O884" s="5">
        <f t="shared" si="56"/>
        <v>0</v>
      </c>
      <c r="P884" s="5">
        <v>0</v>
      </c>
      <c r="Q884" s="5">
        <f t="shared" si="57"/>
        <v>0</v>
      </c>
      <c r="R884" s="5">
        <v>0</v>
      </c>
      <c r="S884" s="5">
        <f t="shared" si="58"/>
        <v>49.979246337670382</v>
      </c>
      <c r="T884" s="5">
        <v>0</v>
      </c>
      <c r="U884" s="5">
        <f t="shared" si="59"/>
        <v>0</v>
      </c>
      <c r="V884" s="5">
        <v>0</v>
      </c>
      <c r="W884" s="5">
        <f t="shared" si="60"/>
        <v>79.015881280916432</v>
      </c>
      <c r="X884" s="5">
        <v>0</v>
      </c>
      <c r="Y884" s="5">
        <f t="shared" si="61"/>
        <v>13.413885034533294</v>
      </c>
      <c r="Z884" s="5"/>
    </row>
    <row r="885" spans="2:48" ht="12" customHeight="1" x14ac:dyDescent="0.2">
      <c r="B885" t="s">
        <v>190</v>
      </c>
      <c r="D885" t="s">
        <v>1063</v>
      </c>
      <c r="H885">
        <v>6</v>
      </c>
      <c r="I885">
        <v>38</v>
      </c>
      <c r="J885" s="5">
        <v>0</v>
      </c>
      <c r="K885" s="5">
        <f t="shared" si="54"/>
        <v>0</v>
      </c>
      <c r="L885" s="5">
        <v>0</v>
      </c>
      <c r="M885" s="5">
        <f t="shared" si="55"/>
        <v>36.379745931421127</v>
      </c>
      <c r="N885" s="5">
        <v>0</v>
      </c>
      <c r="O885" s="5">
        <f t="shared" si="56"/>
        <v>0</v>
      </c>
      <c r="P885" s="5">
        <v>0</v>
      </c>
      <c r="Q885" s="5">
        <f t="shared" si="57"/>
        <v>100</v>
      </c>
      <c r="R885" s="5">
        <v>0</v>
      </c>
      <c r="S885" s="5">
        <f t="shared" si="58"/>
        <v>50.020753662329611</v>
      </c>
      <c r="T885" s="5">
        <v>0</v>
      </c>
      <c r="U885" s="5">
        <f t="shared" si="59"/>
        <v>0</v>
      </c>
      <c r="V885" s="5">
        <v>0</v>
      </c>
      <c r="W885" s="5">
        <f t="shared" si="60"/>
        <v>20.984118719083572</v>
      </c>
      <c r="X885" s="5">
        <v>0</v>
      </c>
      <c r="Y885" s="5">
        <f t="shared" si="61"/>
        <v>76.867838044308627</v>
      </c>
      <c r="Z885" s="5"/>
    </row>
    <row r="886" spans="2:48" ht="12" customHeight="1" x14ac:dyDescent="0.2">
      <c r="B886" t="s">
        <v>190</v>
      </c>
      <c r="D886" t="s">
        <v>1064</v>
      </c>
      <c r="H886">
        <v>6</v>
      </c>
      <c r="I886">
        <v>39</v>
      </c>
      <c r="J886" s="5">
        <v>0</v>
      </c>
      <c r="K886" s="5">
        <f t="shared" si="54"/>
        <v>0</v>
      </c>
      <c r="L886" s="5">
        <v>0</v>
      </c>
      <c r="M886" s="5">
        <f t="shared" si="55"/>
        <v>63.620254068578873</v>
      </c>
      <c r="N886" s="5">
        <v>0</v>
      </c>
      <c r="O886" s="5">
        <f t="shared" si="56"/>
        <v>0</v>
      </c>
      <c r="P886" s="5">
        <v>0</v>
      </c>
      <c r="Q886" s="5">
        <f t="shared" si="57"/>
        <v>0</v>
      </c>
      <c r="R886" s="5">
        <v>0</v>
      </c>
      <c r="S886" s="5">
        <f t="shared" si="58"/>
        <v>0</v>
      </c>
      <c r="T886" s="5">
        <v>0</v>
      </c>
      <c r="U886" s="5">
        <f t="shared" si="59"/>
        <v>0</v>
      </c>
      <c r="V886" s="5">
        <v>0</v>
      </c>
      <c r="W886" s="5">
        <f t="shared" si="60"/>
        <v>0</v>
      </c>
      <c r="X886" s="5">
        <v>0</v>
      </c>
      <c r="Y886" s="5">
        <f t="shared" si="61"/>
        <v>9.7182769211580737</v>
      </c>
      <c r="Z886" s="5"/>
    </row>
    <row r="887" spans="2:48" ht="12" customHeight="1" x14ac:dyDescent="0.2">
      <c r="B887" t="s">
        <v>190</v>
      </c>
      <c r="D887" t="s">
        <v>1065</v>
      </c>
      <c r="H887">
        <v>6</v>
      </c>
      <c r="I887">
        <v>40</v>
      </c>
      <c r="J887" s="5">
        <v>0</v>
      </c>
      <c r="K887" s="5">
        <f t="shared" si="54"/>
        <v>0</v>
      </c>
      <c r="L887" s="5">
        <v>0</v>
      </c>
      <c r="M887" s="5">
        <f t="shared" si="55"/>
        <v>0</v>
      </c>
      <c r="N887" s="5">
        <v>0</v>
      </c>
      <c r="O887" s="5">
        <f t="shared" si="56"/>
        <v>0</v>
      </c>
      <c r="P887" s="5">
        <v>0</v>
      </c>
      <c r="Q887" s="5">
        <f t="shared" si="57"/>
        <v>0</v>
      </c>
      <c r="R887" s="5">
        <v>0</v>
      </c>
      <c r="S887" s="5">
        <f t="shared" si="58"/>
        <v>49.979246337670382</v>
      </c>
      <c r="T887" s="5">
        <v>0</v>
      </c>
      <c r="U887" s="5">
        <f t="shared" si="59"/>
        <v>0</v>
      </c>
      <c r="V887" s="5">
        <v>0</v>
      </c>
      <c r="W887" s="5">
        <f t="shared" si="60"/>
        <v>79.015881280916432</v>
      </c>
      <c r="X887" s="5">
        <v>0</v>
      </c>
      <c r="Y887" s="5">
        <f t="shared" si="61"/>
        <v>13.413885034533294</v>
      </c>
      <c r="Z887" s="5"/>
    </row>
    <row r="888" spans="2:48" ht="12" customHeight="1" x14ac:dyDescent="0.2">
      <c r="B888" t="s">
        <v>190</v>
      </c>
      <c r="D888" t="s">
        <v>1066</v>
      </c>
      <c r="H888">
        <v>6</v>
      </c>
      <c r="I888">
        <v>41</v>
      </c>
      <c r="J888" s="5">
        <v>0</v>
      </c>
      <c r="K888" s="5">
        <f t="shared" si="54"/>
        <v>0</v>
      </c>
      <c r="L888" s="5">
        <v>0</v>
      </c>
      <c r="M888" s="5">
        <f t="shared" si="55"/>
        <v>36.379745931421127</v>
      </c>
      <c r="N888" s="5">
        <v>0</v>
      </c>
      <c r="O888" s="5">
        <f t="shared" si="56"/>
        <v>0</v>
      </c>
      <c r="P888" s="5">
        <v>0</v>
      </c>
      <c r="Q888" s="5">
        <f t="shared" si="57"/>
        <v>100</v>
      </c>
      <c r="R888" s="5">
        <v>0</v>
      </c>
      <c r="S888" s="5">
        <f t="shared" si="58"/>
        <v>50.020753662329611</v>
      </c>
      <c r="T888" s="5">
        <v>0</v>
      </c>
      <c r="U888" s="5">
        <f t="shared" si="59"/>
        <v>0</v>
      </c>
      <c r="V888" s="5">
        <v>0</v>
      </c>
      <c r="W888" s="5">
        <f t="shared" si="60"/>
        <v>20.984118719083572</v>
      </c>
      <c r="X888" s="5">
        <v>0</v>
      </c>
      <c r="Y888" s="5">
        <f t="shared" si="61"/>
        <v>76.867838044308627</v>
      </c>
      <c r="Z888" s="5"/>
    </row>
    <row r="889" spans="2:48" ht="12" customHeight="1" x14ac:dyDescent="0.2">
      <c r="B889" t="s">
        <v>190</v>
      </c>
      <c r="D889" t="s">
        <v>1067</v>
      </c>
      <c r="H889">
        <v>6</v>
      </c>
      <c r="I889">
        <v>42</v>
      </c>
      <c r="J889" s="5">
        <v>0</v>
      </c>
      <c r="K889" s="5">
        <f t="shared" si="54"/>
        <v>0</v>
      </c>
      <c r="L889" s="5">
        <v>63.620254068578873</v>
      </c>
      <c r="M889" s="5">
        <f t="shared" si="55"/>
        <v>63.620254068578873</v>
      </c>
      <c r="N889" s="5">
        <v>0</v>
      </c>
      <c r="O889" s="5">
        <f t="shared" si="56"/>
        <v>0</v>
      </c>
      <c r="P889" s="5">
        <v>0</v>
      </c>
      <c r="Q889" s="5">
        <f t="shared" si="57"/>
        <v>0</v>
      </c>
      <c r="R889" s="5">
        <v>0</v>
      </c>
      <c r="S889" s="5">
        <f t="shared" si="58"/>
        <v>0</v>
      </c>
      <c r="T889" s="5">
        <v>0</v>
      </c>
      <c r="U889" s="5">
        <f t="shared" si="59"/>
        <v>0</v>
      </c>
      <c r="V889" s="5">
        <v>0</v>
      </c>
      <c r="W889" s="5">
        <f t="shared" si="60"/>
        <v>0</v>
      </c>
      <c r="X889" s="5">
        <v>8.8891660560328027</v>
      </c>
      <c r="Y889" s="5">
        <f t="shared" si="61"/>
        <v>9.7182769211580737</v>
      </c>
      <c r="Z889" s="5"/>
    </row>
    <row r="890" spans="2:48" ht="12" customHeight="1" x14ac:dyDescent="0.2">
      <c r="B890" t="s">
        <v>190</v>
      </c>
      <c r="D890" t="s">
        <v>1050</v>
      </c>
      <c r="H890">
        <v>6</v>
      </c>
      <c r="I890">
        <v>43</v>
      </c>
      <c r="J890" s="5">
        <v>0</v>
      </c>
      <c r="K890" s="5">
        <f t="shared" si="54"/>
        <v>0</v>
      </c>
      <c r="L890" s="5">
        <v>0</v>
      </c>
      <c r="M890" s="5">
        <f t="shared" si="55"/>
        <v>0</v>
      </c>
      <c r="N890" s="5">
        <v>0</v>
      </c>
      <c r="O890" s="5">
        <f t="shared" si="56"/>
        <v>0</v>
      </c>
      <c r="P890" s="5">
        <v>0</v>
      </c>
      <c r="Q890" s="5">
        <f t="shared" si="57"/>
        <v>0</v>
      </c>
      <c r="R890" s="5">
        <v>0</v>
      </c>
      <c r="S890" s="5">
        <f t="shared" si="58"/>
        <v>49.979246337670382</v>
      </c>
      <c r="T890" s="5">
        <v>0</v>
      </c>
      <c r="U890" s="5">
        <f t="shared" si="59"/>
        <v>0</v>
      </c>
      <c r="V890" s="5">
        <v>0</v>
      </c>
      <c r="W890" s="5">
        <f t="shared" si="60"/>
        <v>79.015881280916432</v>
      </c>
      <c r="X890" s="5">
        <v>0</v>
      </c>
      <c r="Y890" s="5">
        <f t="shared" si="61"/>
        <v>13.413885034533294</v>
      </c>
      <c r="Z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</row>
    <row r="891" spans="2:48" ht="12" customHeight="1" x14ac:dyDescent="0.2">
      <c r="B891" t="s">
        <v>190</v>
      </c>
      <c r="D891" t="s">
        <v>1051</v>
      </c>
      <c r="H891">
        <v>6</v>
      </c>
      <c r="I891">
        <v>44</v>
      </c>
      <c r="J891" s="5">
        <v>0</v>
      </c>
      <c r="K891" s="5">
        <f t="shared" si="54"/>
        <v>0</v>
      </c>
      <c r="L891" s="5">
        <v>26.973584366658631</v>
      </c>
      <c r="M891" s="5">
        <f t="shared" si="55"/>
        <v>36.379745931421127</v>
      </c>
      <c r="N891" s="5">
        <v>0</v>
      </c>
      <c r="O891" s="5">
        <f t="shared" si="56"/>
        <v>0</v>
      </c>
      <c r="P891" s="5">
        <v>62.909824331460641</v>
      </c>
      <c r="Q891" s="5">
        <f t="shared" si="57"/>
        <v>100</v>
      </c>
      <c r="R891" s="5">
        <v>47.889490898827283</v>
      </c>
      <c r="S891" s="5">
        <f t="shared" si="58"/>
        <v>50.020753662329611</v>
      </c>
      <c r="T891" s="5">
        <v>0</v>
      </c>
      <c r="U891" s="5">
        <f t="shared" si="59"/>
        <v>0</v>
      </c>
      <c r="V891" s="5">
        <v>0</v>
      </c>
      <c r="W891" s="5">
        <f t="shared" si="60"/>
        <v>20.984118719083572</v>
      </c>
      <c r="X891" s="5">
        <v>0</v>
      </c>
      <c r="Y891" s="5">
        <f t="shared" si="61"/>
        <v>76.867838044308627</v>
      </c>
      <c r="Z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</row>
    <row r="892" spans="2:48" ht="12" customHeight="1" x14ac:dyDescent="0.2">
      <c r="B892" t="s">
        <v>190</v>
      </c>
      <c r="D892" t="s">
        <v>1052</v>
      </c>
      <c r="H892">
        <v>6</v>
      </c>
      <c r="I892">
        <v>45</v>
      </c>
      <c r="J892" s="5">
        <v>0</v>
      </c>
      <c r="K892" s="5">
        <f t="shared" si="54"/>
        <v>0</v>
      </c>
      <c r="L892" s="5">
        <v>0</v>
      </c>
      <c r="M892" s="5">
        <f t="shared" si="55"/>
        <v>63.620254068578873</v>
      </c>
      <c r="N892" s="5">
        <v>0</v>
      </c>
      <c r="O892" s="5">
        <f t="shared" si="56"/>
        <v>0</v>
      </c>
      <c r="P892" s="5">
        <v>0</v>
      </c>
      <c r="Q892" s="5">
        <f t="shared" si="57"/>
        <v>0</v>
      </c>
      <c r="R892" s="5">
        <v>0</v>
      </c>
      <c r="S892" s="5">
        <f t="shared" si="58"/>
        <v>0</v>
      </c>
      <c r="T892" s="5">
        <v>0</v>
      </c>
      <c r="U892" s="5">
        <f t="shared" si="59"/>
        <v>0</v>
      </c>
      <c r="V892" s="5">
        <v>0</v>
      </c>
      <c r="W892" s="5">
        <f t="shared" si="60"/>
        <v>0</v>
      </c>
      <c r="X892" s="5">
        <v>0</v>
      </c>
      <c r="Y892" s="5">
        <f t="shared" si="61"/>
        <v>9.7182769211580737</v>
      </c>
      <c r="Z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</row>
    <row r="893" spans="2:48" ht="12" customHeight="1" x14ac:dyDescent="0.2">
      <c r="B893" t="s">
        <v>190</v>
      </c>
      <c r="D893" t="s">
        <v>1053</v>
      </c>
      <c r="H893">
        <v>6</v>
      </c>
      <c r="I893">
        <v>46</v>
      </c>
      <c r="J893" s="5">
        <v>0</v>
      </c>
      <c r="K893" s="5">
        <f t="shared" si="54"/>
        <v>0</v>
      </c>
      <c r="L893" s="5">
        <v>0</v>
      </c>
      <c r="M893" s="5">
        <f t="shared" si="55"/>
        <v>0</v>
      </c>
      <c r="N893" s="5">
        <v>0</v>
      </c>
      <c r="O893" s="5">
        <f t="shared" si="56"/>
        <v>0</v>
      </c>
      <c r="P893" s="5">
        <v>0</v>
      </c>
      <c r="Q893" s="5">
        <f t="shared" si="57"/>
        <v>0</v>
      </c>
      <c r="R893" s="5">
        <v>0</v>
      </c>
      <c r="S893" s="5">
        <f t="shared" si="58"/>
        <v>49.979246337670382</v>
      </c>
      <c r="T893" s="5">
        <v>0</v>
      </c>
      <c r="U893" s="5">
        <f t="shared" si="59"/>
        <v>0</v>
      </c>
      <c r="V893" s="5">
        <v>0</v>
      </c>
      <c r="W893" s="5">
        <f t="shared" si="60"/>
        <v>79.015881280916432</v>
      </c>
      <c r="X893" s="5">
        <v>0</v>
      </c>
      <c r="Y893" s="5">
        <f t="shared" si="61"/>
        <v>13.413885034533294</v>
      </c>
      <c r="Z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</row>
    <row r="894" spans="2:48" ht="12" customHeight="1" x14ac:dyDescent="0.2">
      <c r="B894" t="s">
        <v>190</v>
      </c>
      <c r="D894" t="s">
        <v>1054</v>
      </c>
      <c r="H894">
        <v>6</v>
      </c>
      <c r="I894">
        <v>47</v>
      </c>
      <c r="J894" s="5">
        <v>0</v>
      </c>
      <c r="K894" s="5">
        <f t="shared" si="54"/>
        <v>0</v>
      </c>
      <c r="L894" s="5">
        <v>0</v>
      </c>
      <c r="M894" s="5">
        <f t="shared" si="55"/>
        <v>36.379745931421127</v>
      </c>
      <c r="N894" s="5">
        <v>0</v>
      </c>
      <c r="O894" s="5">
        <f t="shared" si="56"/>
        <v>0</v>
      </c>
      <c r="P894" s="5">
        <v>0</v>
      </c>
      <c r="Q894" s="5">
        <f t="shared" si="57"/>
        <v>100</v>
      </c>
      <c r="R894" s="5">
        <v>0</v>
      </c>
      <c r="S894" s="5">
        <f t="shared" si="58"/>
        <v>50.020753662329611</v>
      </c>
      <c r="T894" s="5">
        <v>0</v>
      </c>
      <c r="U894" s="5">
        <f t="shared" si="59"/>
        <v>0</v>
      </c>
      <c r="V894" s="5">
        <v>0</v>
      </c>
      <c r="W894" s="5">
        <f t="shared" si="60"/>
        <v>20.984118719083572</v>
      </c>
      <c r="X894" s="5">
        <v>0</v>
      </c>
      <c r="Y894" s="5">
        <f t="shared" si="61"/>
        <v>76.867838044308627</v>
      </c>
      <c r="Z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</row>
    <row r="895" spans="2:48" ht="12" customHeight="1" x14ac:dyDescent="0.2">
      <c r="B895" t="s">
        <v>190</v>
      </c>
      <c r="D895" t="s">
        <v>1055</v>
      </c>
      <c r="H895">
        <v>6</v>
      </c>
      <c r="I895">
        <v>48</v>
      </c>
      <c r="J895" s="5">
        <v>0</v>
      </c>
      <c r="K895" s="5">
        <f t="shared" si="54"/>
        <v>0</v>
      </c>
      <c r="L895" s="5">
        <v>0</v>
      </c>
      <c r="M895" s="5">
        <f t="shared" si="55"/>
        <v>63.620254068578873</v>
      </c>
      <c r="N895" s="5">
        <v>0</v>
      </c>
      <c r="O895" s="5">
        <f t="shared" si="56"/>
        <v>0</v>
      </c>
      <c r="P895" s="5">
        <v>0</v>
      </c>
      <c r="Q895" s="5">
        <f t="shared" si="57"/>
        <v>0</v>
      </c>
      <c r="R895" s="5">
        <v>0</v>
      </c>
      <c r="S895" s="5">
        <f t="shared" si="58"/>
        <v>0</v>
      </c>
      <c r="T895" s="5">
        <v>0</v>
      </c>
      <c r="U895" s="5">
        <f t="shared" si="59"/>
        <v>0</v>
      </c>
      <c r="V895" s="5">
        <v>0</v>
      </c>
      <c r="W895" s="5">
        <f t="shared" si="60"/>
        <v>0</v>
      </c>
      <c r="X895" s="5">
        <v>0</v>
      </c>
      <c r="Y895" s="5">
        <f t="shared" si="61"/>
        <v>9.7182769211580737</v>
      </c>
      <c r="Z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</row>
    <row r="896" spans="2:48" ht="12" customHeight="1" x14ac:dyDescent="0.2">
      <c r="B896" t="s">
        <v>190</v>
      </c>
      <c r="D896" t="s">
        <v>1056</v>
      </c>
      <c r="H896">
        <v>6</v>
      </c>
      <c r="I896">
        <v>49</v>
      </c>
      <c r="J896" s="5">
        <v>0</v>
      </c>
      <c r="K896" s="5">
        <f t="shared" si="54"/>
        <v>0</v>
      </c>
      <c r="L896" s="5">
        <v>0</v>
      </c>
      <c r="M896" s="5">
        <f t="shared" si="55"/>
        <v>0</v>
      </c>
      <c r="N896" s="5">
        <v>0</v>
      </c>
      <c r="O896" s="5">
        <f t="shared" si="56"/>
        <v>0</v>
      </c>
      <c r="P896" s="5">
        <v>0</v>
      </c>
      <c r="Q896" s="5">
        <f t="shared" si="57"/>
        <v>0</v>
      </c>
      <c r="R896" s="5">
        <v>0</v>
      </c>
      <c r="S896" s="5">
        <f t="shared" si="58"/>
        <v>49.979246337670382</v>
      </c>
      <c r="T896" s="5">
        <v>0</v>
      </c>
      <c r="U896" s="5">
        <f t="shared" si="59"/>
        <v>0</v>
      </c>
      <c r="V896" s="5">
        <v>0</v>
      </c>
      <c r="W896" s="5">
        <f t="shared" si="60"/>
        <v>79.015881280916432</v>
      </c>
      <c r="X896" s="5">
        <v>0</v>
      </c>
      <c r="Y896" s="5">
        <f t="shared" si="61"/>
        <v>13.413885034533294</v>
      </c>
      <c r="Z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</row>
    <row r="897" spans="2:48" ht="12" customHeight="1" x14ac:dyDescent="0.2">
      <c r="B897" t="s">
        <v>190</v>
      </c>
      <c r="D897" t="s">
        <v>1057</v>
      </c>
      <c r="H897">
        <v>6</v>
      </c>
      <c r="I897">
        <v>50</v>
      </c>
      <c r="J897" s="5">
        <v>0</v>
      </c>
      <c r="K897" s="5">
        <f t="shared" si="54"/>
        <v>0</v>
      </c>
      <c r="L897" s="5">
        <v>0</v>
      </c>
      <c r="M897" s="5">
        <f t="shared" si="55"/>
        <v>36.379745931421127</v>
      </c>
      <c r="N897" s="5">
        <v>0</v>
      </c>
      <c r="O897" s="5">
        <f t="shared" si="56"/>
        <v>0</v>
      </c>
      <c r="P897" s="5">
        <v>0</v>
      </c>
      <c r="Q897" s="5">
        <f t="shared" si="57"/>
        <v>100</v>
      </c>
      <c r="R897" s="5">
        <v>0</v>
      </c>
      <c r="S897" s="5">
        <f t="shared" si="58"/>
        <v>50.020753662329611</v>
      </c>
      <c r="T897" s="5">
        <v>0</v>
      </c>
      <c r="U897" s="5">
        <f t="shared" si="59"/>
        <v>0</v>
      </c>
      <c r="V897" s="5">
        <v>0</v>
      </c>
      <c r="W897" s="5">
        <f t="shared" si="60"/>
        <v>20.984118719083572</v>
      </c>
      <c r="X897" s="5">
        <v>0</v>
      </c>
      <c r="Y897" s="5">
        <f t="shared" si="61"/>
        <v>76.867838044308627</v>
      </c>
      <c r="Z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</row>
    <row r="898" spans="2:48" ht="12" customHeight="1" x14ac:dyDescent="0.2">
      <c r="B898" t="s">
        <v>190</v>
      </c>
      <c r="D898" t="s">
        <v>1058</v>
      </c>
      <c r="H898">
        <v>6</v>
      </c>
      <c r="I898">
        <v>51</v>
      </c>
      <c r="J898" s="5">
        <v>0</v>
      </c>
      <c r="K898" s="5">
        <f t="shared" si="54"/>
        <v>0</v>
      </c>
      <c r="L898" s="5">
        <v>0</v>
      </c>
      <c r="M898" s="5">
        <f t="shared" si="55"/>
        <v>63.620254068578873</v>
      </c>
      <c r="N898" s="5">
        <v>0</v>
      </c>
      <c r="O898" s="5">
        <f t="shared" si="56"/>
        <v>0</v>
      </c>
      <c r="P898" s="5">
        <v>0</v>
      </c>
      <c r="Q898" s="5">
        <f t="shared" si="57"/>
        <v>0</v>
      </c>
      <c r="R898" s="5">
        <v>0</v>
      </c>
      <c r="S898" s="5">
        <f t="shared" si="58"/>
        <v>0</v>
      </c>
      <c r="T898" s="5">
        <v>0</v>
      </c>
      <c r="U898" s="5">
        <f t="shared" si="59"/>
        <v>0</v>
      </c>
      <c r="V898" s="5">
        <v>0</v>
      </c>
      <c r="W898" s="5">
        <f t="shared" si="60"/>
        <v>0</v>
      </c>
      <c r="X898" s="5">
        <v>0</v>
      </c>
      <c r="Y898" s="5">
        <f t="shared" si="61"/>
        <v>9.7182769211580737</v>
      </c>
      <c r="Z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</row>
    <row r="899" spans="2:48" ht="12" customHeight="1" x14ac:dyDescent="0.2">
      <c r="B899" t="s">
        <v>190</v>
      </c>
      <c r="D899" t="s">
        <v>1068</v>
      </c>
      <c r="H899">
        <v>6</v>
      </c>
      <c r="I899">
        <v>52</v>
      </c>
      <c r="J899" s="5">
        <v>0</v>
      </c>
      <c r="K899" s="5">
        <f t="shared" si="54"/>
        <v>0</v>
      </c>
      <c r="L899" s="5">
        <v>0</v>
      </c>
      <c r="M899" s="5">
        <f t="shared" si="55"/>
        <v>0</v>
      </c>
      <c r="N899" s="5">
        <v>0</v>
      </c>
      <c r="O899" s="5">
        <f t="shared" si="56"/>
        <v>0</v>
      </c>
      <c r="P899" s="5">
        <v>0</v>
      </c>
      <c r="Q899" s="5">
        <f t="shared" si="57"/>
        <v>0</v>
      </c>
      <c r="R899" s="5">
        <v>49.979246337670382</v>
      </c>
      <c r="S899" s="5">
        <f t="shared" si="58"/>
        <v>49.979246337670382</v>
      </c>
      <c r="T899" s="5">
        <v>0</v>
      </c>
      <c r="U899" s="5">
        <f t="shared" si="59"/>
        <v>0</v>
      </c>
      <c r="V899" s="5">
        <v>10.794914164572363</v>
      </c>
      <c r="W899" s="5">
        <f t="shared" si="60"/>
        <v>79.015881280916432</v>
      </c>
      <c r="X899" s="5">
        <v>2.6232830794655526</v>
      </c>
      <c r="Y899" s="5">
        <f t="shared" si="61"/>
        <v>13.413885034533294</v>
      </c>
      <c r="Z899" s="5"/>
    </row>
    <row r="900" spans="2:48" ht="12" customHeight="1" x14ac:dyDescent="0.2">
      <c r="B900" t="s">
        <v>190</v>
      </c>
      <c r="D900" t="s">
        <v>1069</v>
      </c>
      <c r="H900">
        <v>6</v>
      </c>
      <c r="I900">
        <v>53</v>
      </c>
      <c r="J900" s="5">
        <v>0</v>
      </c>
      <c r="K900" s="5">
        <f t="shared" si="54"/>
        <v>0</v>
      </c>
      <c r="L900" s="5">
        <v>0</v>
      </c>
      <c r="M900" s="5">
        <f t="shared" si="55"/>
        <v>36.379745931421127</v>
      </c>
      <c r="N900" s="5">
        <v>0</v>
      </c>
      <c r="O900" s="5">
        <f t="shared" si="56"/>
        <v>0</v>
      </c>
      <c r="P900" s="5">
        <v>0</v>
      </c>
      <c r="Q900" s="5">
        <f t="shared" si="57"/>
        <v>100</v>
      </c>
      <c r="R900" s="5">
        <v>0</v>
      </c>
      <c r="S900" s="5">
        <f t="shared" si="58"/>
        <v>50.020753662329611</v>
      </c>
      <c r="T900" s="5">
        <v>0</v>
      </c>
      <c r="U900" s="5">
        <f t="shared" si="59"/>
        <v>0</v>
      </c>
      <c r="V900" s="5">
        <v>0</v>
      </c>
      <c r="W900" s="5">
        <f t="shared" si="60"/>
        <v>20.984118719083572</v>
      </c>
      <c r="X900" s="5">
        <v>0</v>
      </c>
      <c r="Y900" s="5">
        <f t="shared" si="61"/>
        <v>76.867838044308627</v>
      </c>
      <c r="Z900" s="5"/>
    </row>
    <row r="901" spans="2:48" ht="12" customHeight="1" x14ac:dyDescent="0.2">
      <c r="B901" t="s">
        <v>190</v>
      </c>
      <c r="D901" t="s">
        <v>1070</v>
      </c>
      <c r="H901">
        <v>6</v>
      </c>
      <c r="I901">
        <v>54</v>
      </c>
      <c r="J901" s="5">
        <v>0</v>
      </c>
      <c r="K901" s="5">
        <f t="shared" si="54"/>
        <v>0</v>
      </c>
      <c r="L901" s="5">
        <v>0</v>
      </c>
      <c r="M901" s="5">
        <f t="shared" si="55"/>
        <v>63.620254068578873</v>
      </c>
      <c r="N901" s="5">
        <v>0</v>
      </c>
      <c r="O901" s="5">
        <f t="shared" si="56"/>
        <v>0</v>
      </c>
      <c r="P901" s="5">
        <v>0</v>
      </c>
      <c r="Q901" s="5">
        <f t="shared" si="57"/>
        <v>0</v>
      </c>
      <c r="R901" s="5">
        <v>0</v>
      </c>
      <c r="S901" s="5">
        <f t="shared" si="58"/>
        <v>0</v>
      </c>
      <c r="T901" s="5">
        <v>0</v>
      </c>
      <c r="U901" s="5">
        <f t="shared" si="59"/>
        <v>0</v>
      </c>
      <c r="V901" s="5">
        <v>0</v>
      </c>
      <c r="W901" s="5">
        <f t="shared" si="60"/>
        <v>0</v>
      </c>
      <c r="X901" s="5">
        <v>0.24321416878439689</v>
      </c>
      <c r="Y901" s="5">
        <f t="shared" si="61"/>
        <v>9.7182769211580737</v>
      </c>
      <c r="Z901" s="5"/>
    </row>
    <row r="902" spans="2:48" ht="12" customHeight="1" x14ac:dyDescent="0.2">
      <c r="B902" t="s">
        <v>190</v>
      </c>
      <c r="D902" t="s">
        <v>1071</v>
      </c>
      <c r="H902">
        <v>6</v>
      </c>
      <c r="I902">
        <v>55</v>
      </c>
      <c r="J902" s="5">
        <v>0</v>
      </c>
      <c r="K902" s="5">
        <f t="shared" si="54"/>
        <v>0</v>
      </c>
      <c r="L902" s="5">
        <v>0</v>
      </c>
      <c r="M902" s="5">
        <f t="shared" si="55"/>
        <v>0</v>
      </c>
      <c r="N902" s="5">
        <v>0</v>
      </c>
      <c r="O902" s="5">
        <f t="shared" si="56"/>
        <v>0</v>
      </c>
      <c r="P902" s="5">
        <v>0</v>
      </c>
      <c r="Q902" s="5">
        <f t="shared" si="57"/>
        <v>0</v>
      </c>
      <c r="R902" s="5">
        <v>0</v>
      </c>
      <c r="S902" s="5">
        <f t="shared" si="58"/>
        <v>49.979246337670382</v>
      </c>
      <c r="T902" s="5">
        <v>0</v>
      </c>
      <c r="U902" s="5">
        <f t="shared" si="59"/>
        <v>0</v>
      </c>
      <c r="V902" s="5">
        <v>0</v>
      </c>
      <c r="W902" s="5">
        <f t="shared" si="60"/>
        <v>79.015881280916432</v>
      </c>
      <c r="X902" s="5">
        <v>0</v>
      </c>
      <c r="Y902" s="5">
        <f t="shared" si="61"/>
        <v>13.413885034533294</v>
      </c>
      <c r="Z902" s="5"/>
    </row>
    <row r="903" spans="2:48" ht="12" customHeight="1" x14ac:dyDescent="0.2">
      <c r="B903" t="s">
        <v>190</v>
      </c>
      <c r="D903" t="s">
        <v>1072</v>
      </c>
      <c r="H903">
        <v>6</v>
      </c>
      <c r="I903">
        <v>56</v>
      </c>
      <c r="J903" s="5">
        <v>0</v>
      </c>
      <c r="K903" s="5">
        <f t="shared" si="54"/>
        <v>0</v>
      </c>
      <c r="L903" s="5">
        <v>0</v>
      </c>
      <c r="M903" s="5">
        <f t="shared" si="55"/>
        <v>36.379745931421127</v>
      </c>
      <c r="N903" s="5">
        <v>0</v>
      </c>
      <c r="O903" s="5">
        <f t="shared" si="56"/>
        <v>0</v>
      </c>
      <c r="P903" s="5">
        <v>0</v>
      </c>
      <c r="Q903" s="5">
        <f t="shared" si="57"/>
        <v>100</v>
      </c>
      <c r="R903" s="5">
        <v>0</v>
      </c>
      <c r="S903" s="5">
        <f t="shared" si="58"/>
        <v>50.020753662329611</v>
      </c>
      <c r="T903" s="5">
        <v>0</v>
      </c>
      <c r="U903" s="5">
        <f t="shared" si="59"/>
        <v>0</v>
      </c>
      <c r="V903" s="5">
        <v>0</v>
      </c>
      <c r="W903" s="5">
        <f t="shared" si="60"/>
        <v>20.984118719083572</v>
      </c>
      <c r="X903" s="5">
        <v>0</v>
      </c>
      <c r="Y903" s="5">
        <f t="shared" si="61"/>
        <v>76.867838044308627</v>
      </c>
      <c r="Z903" s="5"/>
    </row>
    <row r="904" spans="2:48" ht="12" customHeight="1" x14ac:dyDescent="0.2">
      <c r="B904" t="s">
        <v>190</v>
      </c>
      <c r="D904" t="s">
        <v>1073</v>
      </c>
      <c r="H904">
        <v>6</v>
      </c>
      <c r="I904">
        <v>57</v>
      </c>
      <c r="J904" s="5">
        <v>0</v>
      </c>
      <c r="K904" s="5">
        <f t="shared" si="54"/>
        <v>0</v>
      </c>
      <c r="L904" s="5">
        <v>0</v>
      </c>
      <c r="M904" s="5">
        <f t="shared" si="55"/>
        <v>63.620254068578873</v>
      </c>
      <c r="N904" s="5">
        <v>0</v>
      </c>
      <c r="O904" s="5">
        <f t="shared" si="56"/>
        <v>0</v>
      </c>
      <c r="P904" s="5">
        <v>0</v>
      </c>
      <c r="Q904" s="5">
        <f t="shared" si="57"/>
        <v>0</v>
      </c>
      <c r="R904" s="5">
        <v>0</v>
      </c>
      <c r="S904" s="5">
        <f t="shared" si="58"/>
        <v>0</v>
      </c>
      <c r="T904" s="5">
        <v>0</v>
      </c>
      <c r="U904" s="5">
        <f t="shared" si="59"/>
        <v>0</v>
      </c>
      <c r="V904" s="5">
        <v>0</v>
      </c>
      <c r="W904" s="5">
        <f t="shared" si="60"/>
        <v>0</v>
      </c>
      <c r="X904" s="5">
        <v>0</v>
      </c>
      <c r="Y904" s="5">
        <f t="shared" si="61"/>
        <v>9.7182769211580737</v>
      </c>
      <c r="Z904" s="5"/>
    </row>
    <row r="905" spans="2:48" ht="12" customHeight="1" x14ac:dyDescent="0.2">
      <c r="B905" t="s">
        <v>190</v>
      </c>
      <c r="D905" t="s">
        <v>1074</v>
      </c>
      <c r="H905">
        <v>6</v>
      </c>
      <c r="I905">
        <v>58</v>
      </c>
      <c r="J905" s="5">
        <v>0</v>
      </c>
      <c r="K905" s="5">
        <f t="shared" si="54"/>
        <v>0</v>
      </c>
      <c r="L905" s="5">
        <v>0</v>
      </c>
      <c r="M905" s="5">
        <f t="shared" si="55"/>
        <v>0</v>
      </c>
      <c r="N905" s="5">
        <v>0</v>
      </c>
      <c r="O905" s="5">
        <f t="shared" si="56"/>
        <v>0</v>
      </c>
      <c r="P905" s="5">
        <v>0</v>
      </c>
      <c r="Q905" s="5">
        <f t="shared" si="57"/>
        <v>0</v>
      </c>
      <c r="R905" s="5">
        <v>0</v>
      </c>
      <c r="S905" s="5">
        <f t="shared" si="58"/>
        <v>49.979246337670382</v>
      </c>
      <c r="T905" s="5">
        <v>0</v>
      </c>
      <c r="U905" s="5">
        <f t="shared" si="59"/>
        <v>0</v>
      </c>
      <c r="V905" s="5">
        <v>0</v>
      </c>
      <c r="W905" s="5">
        <f t="shared" si="60"/>
        <v>79.015881280916432</v>
      </c>
      <c r="X905" s="5">
        <v>0</v>
      </c>
      <c r="Y905" s="5">
        <f t="shared" si="61"/>
        <v>13.413885034533294</v>
      </c>
      <c r="Z905" s="5"/>
    </row>
    <row r="906" spans="2:48" ht="12" customHeight="1" x14ac:dyDescent="0.2">
      <c r="B906" t="s">
        <v>190</v>
      </c>
      <c r="D906" t="s">
        <v>1075</v>
      </c>
      <c r="H906">
        <v>6</v>
      </c>
      <c r="I906">
        <v>59</v>
      </c>
      <c r="J906" s="5">
        <v>0</v>
      </c>
      <c r="K906" s="5">
        <f t="shared" si="54"/>
        <v>0</v>
      </c>
      <c r="L906" s="5">
        <v>0</v>
      </c>
      <c r="M906" s="5">
        <f t="shared" si="55"/>
        <v>36.379745931421127</v>
      </c>
      <c r="N906" s="5">
        <v>0</v>
      </c>
      <c r="O906" s="5">
        <f t="shared" si="56"/>
        <v>0</v>
      </c>
      <c r="P906" s="5">
        <v>0</v>
      </c>
      <c r="Q906" s="5">
        <f t="shared" si="57"/>
        <v>100</v>
      </c>
      <c r="R906" s="5">
        <v>0</v>
      </c>
      <c r="S906" s="5">
        <f t="shared" si="58"/>
        <v>50.020753662329611</v>
      </c>
      <c r="T906" s="5">
        <v>0</v>
      </c>
      <c r="U906" s="5">
        <f t="shared" si="59"/>
        <v>0</v>
      </c>
      <c r="V906" s="5">
        <v>0</v>
      </c>
      <c r="W906" s="5">
        <f t="shared" si="60"/>
        <v>20.984118719083572</v>
      </c>
      <c r="X906" s="5">
        <v>0</v>
      </c>
      <c r="Y906" s="5">
        <f t="shared" si="61"/>
        <v>76.867838044308627</v>
      </c>
      <c r="Z906" s="5"/>
    </row>
    <row r="907" spans="2:48" ht="12" customHeight="1" x14ac:dyDescent="0.2">
      <c r="B907" t="s">
        <v>190</v>
      </c>
      <c r="D907" t="s">
        <v>1076</v>
      </c>
      <c r="H907">
        <v>6</v>
      </c>
      <c r="I907">
        <v>60</v>
      </c>
      <c r="J907" s="5">
        <v>0</v>
      </c>
      <c r="K907" s="5">
        <f t="shared" si="54"/>
        <v>0</v>
      </c>
      <c r="L907" s="5">
        <v>0</v>
      </c>
      <c r="M907" s="5">
        <f t="shared" si="55"/>
        <v>63.620254068578873</v>
      </c>
      <c r="N907" s="5">
        <v>0</v>
      </c>
      <c r="O907" s="5">
        <f t="shared" si="56"/>
        <v>0</v>
      </c>
      <c r="P907" s="5">
        <v>0</v>
      </c>
      <c r="Q907" s="5">
        <f t="shared" si="57"/>
        <v>0</v>
      </c>
      <c r="R907" s="5">
        <v>0</v>
      </c>
      <c r="S907" s="5">
        <f t="shared" si="58"/>
        <v>0</v>
      </c>
      <c r="T907" s="5">
        <v>0</v>
      </c>
      <c r="U907" s="5">
        <f t="shared" si="59"/>
        <v>0</v>
      </c>
      <c r="V907" s="5">
        <v>0</v>
      </c>
      <c r="W907" s="5">
        <f t="shared" si="60"/>
        <v>0</v>
      </c>
      <c r="X907" s="5">
        <v>0</v>
      </c>
      <c r="Y907" s="5">
        <f t="shared" si="61"/>
        <v>9.7182769211580737</v>
      </c>
      <c r="Z907" s="5"/>
    </row>
    <row r="908" spans="2:48" ht="12" customHeight="1" x14ac:dyDescent="0.2">
      <c r="B908" t="s">
        <v>190</v>
      </c>
      <c r="D908" t="s">
        <v>1077</v>
      </c>
      <c r="H908">
        <v>6</v>
      </c>
      <c r="I908">
        <v>61</v>
      </c>
      <c r="J908" s="5">
        <v>0</v>
      </c>
      <c r="K908" s="5">
        <f t="shared" si="54"/>
        <v>0</v>
      </c>
      <c r="L908" s="5">
        <v>0</v>
      </c>
      <c r="M908" s="5">
        <f t="shared" si="55"/>
        <v>0</v>
      </c>
      <c r="N908" s="5">
        <v>0</v>
      </c>
      <c r="O908" s="5">
        <f t="shared" si="56"/>
        <v>0</v>
      </c>
      <c r="P908" s="5">
        <v>0</v>
      </c>
      <c r="Q908" s="5">
        <f t="shared" si="57"/>
        <v>0</v>
      </c>
      <c r="R908" s="5">
        <v>0</v>
      </c>
      <c r="S908" s="5">
        <f t="shared" si="58"/>
        <v>49.979246337670382</v>
      </c>
      <c r="T908" s="5">
        <v>0</v>
      </c>
      <c r="U908" s="5">
        <f t="shared" si="59"/>
        <v>0</v>
      </c>
      <c r="V908" s="5">
        <v>0</v>
      </c>
      <c r="W908" s="5">
        <f t="shared" si="60"/>
        <v>79.015881280916432</v>
      </c>
      <c r="X908" s="5">
        <v>0</v>
      </c>
      <c r="Y908" s="5">
        <f t="shared" si="61"/>
        <v>13.413885034533294</v>
      </c>
      <c r="Z908" s="5"/>
    </row>
    <row r="909" spans="2:48" ht="12" customHeight="1" x14ac:dyDescent="0.2">
      <c r="B909" t="s">
        <v>190</v>
      </c>
      <c r="D909" t="s">
        <v>1078</v>
      </c>
      <c r="H909">
        <v>6</v>
      </c>
      <c r="I909">
        <v>62</v>
      </c>
      <c r="J909" s="5">
        <v>0</v>
      </c>
      <c r="K909" s="5">
        <f t="shared" si="54"/>
        <v>0</v>
      </c>
      <c r="L909" s="5">
        <v>0</v>
      </c>
      <c r="M909" s="5">
        <f t="shared" si="55"/>
        <v>36.379745931421127</v>
      </c>
      <c r="N909" s="5">
        <v>0</v>
      </c>
      <c r="O909" s="5">
        <f t="shared" si="56"/>
        <v>0</v>
      </c>
      <c r="P909" s="5">
        <v>0</v>
      </c>
      <c r="Q909" s="5">
        <f t="shared" si="57"/>
        <v>100</v>
      </c>
      <c r="R909" s="5">
        <v>0</v>
      </c>
      <c r="S909" s="5">
        <f t="shared" si="58"/>
        <v>50.020753662329611</v>
      </c>
      <c r="T909" s="5">
        <v>0</v>
      </c>
      <c r="U909" s="5">
        <f t="shared" si="59"/>
        <v>0</v>
      </c>
      <c r="V909" s="5">
        <v>0</v>
      </c>
      <c r="W909" s="5">
        <f t="shared" si="60"/>
        <v>20.984118719083572</v>
      </c>
      <c r="X909" s="5">
        <v>0</v>
      </c>
      <c r="Y909" s="5">
        <f t="shared" si="61"/>
        <v>76.867838044308627</v>
      </c>
      <c r="Z909" s="5"/>
    </row>
    <row r="910" spans="2:48" ht="12" customHeight="1" x14ac:dyDescent="0.2">
      <c r="B910" t="s">
        <v>190</v>
      </c>
      <c r="D910" t="s">
        <v>1079</v>
      </c>
      <c r="H910">
        <v>6</v>
      </c>
      <c r="I910">
        <v>63</v>
      </c>
      <c r="J910" s="5">
        <v>0</v>
      </c>
      <c r="K910" s="5">
        <f t="shared" si="54"/>
        <v>0</v>
      </c>
      <c r="L910" s="5">
        <v>0</v>
      </c>
      <c r="M910" s="5">
        <f t="shared" si="55"/>
        <v>63.620254068578873</v>
      </c>
      <c r="N910" s="5">
        <v>0</v>
      </c>
      <c r="O910" s="5">
        <f t="shared" si="56"/>
        <v>0</v>
      </c>
      <c r="P910" s="5">
        <v>0</v>
      </c>
      <c r="Q910" s="5">
        <f t="shared" si="57"/>
        <v>0</v>
      </c>
      <c r="R910" s="5">
        <v>0</v>
      </c>
      <c r="S910" s="5">
        <f t="shared" si="58"/>
        <v>0</v>
      </c>
      <c r="T910" s="5">
        <v>0</v>
      </c>
      <c r="U910" s="5">
        <f t="shared" si="59"/>
        <v>0</v>
      </c>
      <c r="V910" s="5">
        <v>0</v>
      </c>
      <c r="W910" s="5">
        <f t="shared" si="60"/>
        <v>0</v>
      </c>
      <c r="X910" s="5">
        <v>0</v>
      </c>
      <c r="Y910" s="5">
        <f t="shared" si="61"/>
        <v>9.7182769211580737</v>
      </c>
      <c r="Z910" s="5"/>
    </row>
    <row r="911" spans="2:48" ht="12" customHeight="1" x14ac:dyDescent="0.2">
      <c r="B911" t="s">
        <v>190</v>
      </c>
      <c r="D911" t="s">
        <v>1080</v>
      </c>
      <c r="H911">
        <v>6</v>
      </c>
      <c r="I911">
        <v>64</v>
      </c>
      <c r="J911" s="5">
        <v>0</v>
      </c>
      <c r="K911" s="5">
        <f t="shared" si="54"/>
        <v>0</v>
      </c>
      <c r="L911" s="5">
        <v>0</v>
      </c>
      <c r="M911" s="5">
        <f t="shared" si="55"/>
        <v>0</v>
      </c>
      <c r="N911" s="5">
        <v>0</v>
      </c>
      <c r="O911" s="5">
        <f t="shared" si="56"/>
        <v>0</v>
      </c>
      <c r="P911" s="5">
        <v>0</v>
      </c>
      <c r="Q911" s="5">
        <f t="shared" si="57"/>
        <v>0</v>
      </c>
      <c r="R911" s="5">
        <v>0</v>
      </c>
      <c r="S911" s="5">
        <f t="shared" si="58"/>
        <v>49.979246337670382</v>
      </c>
      <c r="T911" s="5">
        <v>0</v>
      </c>
      <c r="U911" s="5">
        <f t="shared" si="59"/>
        <v>0</v>
      </c>
      <c r="V911" s="5">
        <v>0</v>
      </c>
      <c r="W911" s="5">
        <f t="shared" si="60"/>
        <v>79.015881280916432</v>
      </c>
      <c r="X911" s="5">
        <v>0</v>
      </c>
      <c r="Y911" s="5">
        <f t="shared" si="61"/>
        <v>13.413885034533294</v>
      </c>
      <c r="Z911" s="5"/>
    </row>
    <row r="912" spans="2:48" ht="12" customHeight="1" x14ac:dyDescent="0.2">
      <c r="B912" t="s">
        <v>190</v>
      </c>
      <c r="D912" t="s">
        <v>1081</v>
      </c>
      <c r="H912">
        <v>6</v>
      </c>
      <c r="I912">
        <v>65</v>
      </c>
      <c r="J912" s="5">
        <v>0</v>
      </c>
      <c r="K912" s="5">
        <f t="shared" si="54"/>
        <v>0</v>
      </c>
      <c r="L912" s="5">
        <v>0</v>
      </c>
      <c r="M912" s="5">
        <f t="shared" si="55"/>
        <v>36.379745931421127</v>
      </c>
      <c r="N912" s="5">
        <v>0</v>
      </c>
      <c r="O912" s="5">
        <f t="shared" si="56"/>
        <v>0</v>
      </c>
      <c r="P912" s="5">
        <v>0</v>
      </c>
      <c r="Q912" s="5">
        <f t="shared" si="57"/>
        <v>100</v>
      </c>
      <c r="R912" s="5">
        <v>0</v>
      </c>
      <c r="S912" s="5">
        <f t="shared" si="58"/>
        <v>50.020753662329611</v>
      </c>
      <c r="T912" s="5">
        <v>0</v>
      </c>
      <c r="U912" s="5">
        <f t="shared" si="59"/>
        <v>0</v>
      </c>
      <c r="V912" s="5">
        <v>0</v>
      </c>
      <c r="W912" s="5">
        <f t="shared" si="60"/>
        <v>20.984118719083572</v>
      </c>
      <c r="X912" s="5">
        <v>0</v>
      </c>
      <c r="Y912" s="5">
        <f t="shared" si="61"/>
        <v>76.867838044308627</v>
      </c>
      <c r="Z912" s="5"/>
    </row>
    <row r="913" spans="2:26" ht="12" customHeight="1" x14ac:dyDescent="0.2">
      <c r="B913" t="s">
        <v>190</v>
      </c>
      <c r="D913" t="s">
        <v>1082</v>
      </c>
      <c r="H913">
        <v>6</v>
      </c>
      <c r="I913">
        <v>66</v>
      </c>
      <c r="J913" s="5">
        <v>0</v>
      </c>
      <c r="K913" s="5">
        <f t="shared" si="54"/>
        <v>0</v>
      </c>
      <c r="L913" s="5">
        <v>0</v>
      </c>
      <c r="M913" s="5">
        <f t="shared" si="55"/>
        <v>63.620254068578873</v>
      </c>
      <c r="N913" s="5">
        <v>0</v>
      </c>
      <c r="O913" s="5">
        <f t="shared" si="56"/>
        <v>0</v>
      </c>
      <c r="P913" s="5">
        <v>0</v>
      </c>
      <c r="Q913" s="5">
        <f t="shared" si="57"/>
        <v>0</v>
      </c>
      <c r="R913" s="5">
        <v>0</v>
      </c>
      <c r="S913" s="5">
        <f t="shared" si="58"/>
        <v>0</v>
      </c>
      <c r="T913" s="5">
        <v>0</v>
      </c>
      <c r="U913" s="5">
        <f t="shared" si="59"/>
        <v>0</v>
      </c>
      <c r="V913" s="5">
        <v>0</v>
      </c>
      <c r="W913" s="5">
        <f t="shared" si="60"/>
        <v>0</v>
      </c>
      <c r="X913" s="5">
        <v>0</v>
      </c>
      <c r="Y913" s="5">
        <f t="shared" si="61"/>
        <v>9.7182769211580737</v>
      </c>
      <c r="Z913" s="5"/>
    </row>
    <row r="914" spans="2:26" ht="12" customHeight="1" x14ac:dyDescent="0.2">
      <c r="B914" t="s">
        <v>190</v>
      </c>
      <c r="D914" t="s">
        <v>1083</v>
      </c>
      <c r="H914">
        <v>6</v>
      </c>
      <c r="I914">
        <v>67</v>
      </c>
      <c r="J914" s="5">
        <v>0</v>
      </c>
      <c r="K914" s="5">
        <f t="shared" si="54"/>
        <v>0</v>
      </c>
      <c r="L914" s="5">
        <v>0</v>
      </c>
      <c r="M914" s="5">
        <f t="shared" si="55"/>
        <v>0</v>
      </c>
      <c r="N914" s="5">
        <v>0</v>
      </c>
      <c r="O914" s="5">
        <f t="shared" si="56"/>
        <v>0</v>
      </c>
      <c r="P914" s="5">
        <v>0</v>
      </c>
      <c r="Q914" s="5">
        <f t="shared" si="57"/>
        <v>0</v>
      </c>
      <c r="R914" s="5">
        <v>0</v>
      </c>
      <c r="S914" s="5">
        <f t="shared" si="58"/>
        <v>49.979246337670382</v>
      </c>
      <c r="T914" s="5">
        <v>0</v>
      </c>
      <c r="U914" s="5">
        <f t="shared" si="59"/>
        <v>0</v>
      </c>
      <c r="V914" s="5">
        <v>0</v>
      </c>
      <c r="W914" s="5">
        <f t="shared" si="60"/>
        <v>79.015881280916432</v>
      </c>
      <c r="X914" s="5">
        <v>0</v>
      </c>
      <c r="Y914" s="5">
        <f t="shared" si="61"/>
        <v>13.413885034533294</v>
      </c>
      <c r="Z914" s="5"/>
    </row>
    <row r="915" spans="2:26" ht="12" customHeight="1" x14ac:dyDescent="0.2">
      <c r="B915" t="s">
        <v>190</v>
      </c>
      <c r="D915" t="s">
        <v>1084</v>
      </c>
      <c r="H915">
        <v>6</v>
      </c>
      <c r="I915">
        <v>68</v>
      </c>
      <c r="J915" s="5">
        <v>0</v>
      </c>
      <c r="K915" s="5">
        <f t="shared" si="54"/>
        <v>0</v>
      </c>
      <c r="L915" s="5">
        <v>0</v>
      </c>
      <c r="M915" s="5">
        <f t="shared" si="55"/>
        <v>36.379745931421127</v>
      </c>
      <c r="N915" s="5">
        <v>0</v>
      </c>
      <c r="O915" s="5">
        <f t="shared" si="56"/>
        <v>0</v>
      </c>
      <c r="P915" s="5">
        <v>0</v>
      </c>
      <c r="Q915" s="5">
        <f t="shared" si="57"/>
        <v>100</v>
      </c>
      <c r="R915" s="5">
        <v>0</v>
      </c>
      <c r="S915" s="5">
        <f t="shared" si="58"/>
        <v>50.020753662329611</v>
      </c>
      <c r="T915" s="5">
        <v>0</v>
      </c>
      <c r="U915" s="5">
        <f t="shared" si="59"/>
        <v>0</v>
      </c>
      <c r="V915" s="5">
        <v>0</v>
      </c>
      <c r="W915" s="5">
        <f t="shared" si="60"/>
        <v>20.984118719083572</v>
      </c>
      <c r="X915" s="5">
        <v>0</v>
      </c>
      <c r="Y915" s="5">
        <f t="shared" si="61"/>
        <v>76.867838044308627</v>
      </c>
      <c r="Z915" s="5"/>
    </row>
    <row r="916" spans="2:26" ht="12" customHeight="1" x14ac:dyDescent="0.2">
      <c r="B916" t="s">
        <v>190</v>
      </c>
      <c r="D916" t="s">
        <v>1085</v>
      </c>
      <c r="H916">
        <v>6</v>
      </c>
      <c r="I916">
        <v>69</v>
      </c>
      <c r="J916" s="5">
        <v>0</v>
      </c>
      <c r="K916" s="5">
        <f t="shared" si="54"/>
        <v>0</v>
      </c>
      <c r="L916" s="5">
        <v>0</v>
      </c>
      <c r="M916" s="5">
        <f t="shared" si="55"/>
        <v>63.620254068578873</v>
      </c>
      <c r="N916" s="5">
        <v>0</v>
      </c>
      <c r="O916" s="5">
        <f t="shared" si="56"/>
        <v>0</v>
      </c>
      <c r="P916" s="5">
        <v>0</v>
      </c>
      <c r="Q916" s="5">
        <f t="shared" si="57"/>
        <v>0</v>
      </c>
      <c r="R916" s="5">
        <v>0</v>
      </c>
      <c r="S916" s="5">
        <f t="shared" si="58"/>
        <v>0</v>
      </c>
      <c r="T916" s="5">
        <v>0</v>
      </c>
      <c r="U916" s="5">
        <f t="shared" si="59"/>
        <v>0</v>
      </c>
      <c r="V916" s="5">
        <v>0</v>
      </c>
      <c r="W916" s="5">
        <f t="shared" si="60"/>
        <v>0</v>
      </c>
      <c r="X916" s="5">
        <v>0</v>
      </c>
      <c r="Y916" s="5">
        <f t="shared" si="61"/>
        <v>9.7182769211580737</v>
      </c>
      <c r="Z916" s="5"/>
    </row>
    <row r="917" spans="2:26" ht="12" customHeight="1" x14ac:dyDescent="0.2">
      <c r="B917" t="s">
        <v>190</v>
      </c>
      <c r="D917" t="s">
        <v>1086</v>
      </c>
      <c r="H917">
        <v>6</v>
      </c>
      <c r="I917">
        <v>70</v>
      </c>
      <c r="J917" s="5">
        <v>0</v>
      </c>
      <c r="K917" s="5">
        <f t="shared" si="54"/>
        <v>0</v>
      </c>
      <c r="L917" s="5">
        <v>0</v>
      </c>
      <c r="M917" s="5">
        <f t="shared" si="55"/>
        <v>0</v>
      </c>
      <c r="N917" s="5">
        <v>0</v>
      </c>
      <c r="O917" s="5">
        <f t="shared" si="56"/>
        <v>0</v>
      </c>
      <c r="P917" s="5">
        <v>0</v>
      </c>
      <c r="Q917" s="5">
        <f t="shared" si="57"/>
        <v>0</v>
      </c>
      <c r="R917" s="5">
        <v>0</v>
      </c>
      <c r="S917" s="5">
        <f t="shared" si="58"/>
        <v>49.979246337670382</v>
      </c>
      <c r="T917" s="5">
        <v>0</v>
      </c>
      <c r="U917" s="5">
        <f t="shared" si="59"/>
        <v>0</v>
      </c>
      <c r="V917" s="5">
        <v>0</v>
      </c>
      <c r="W917" s="5">
        <f t="shared" si="60"/>
        <v>79.015881280916432</v>
      </c>
      <c r="X917" s="5">
        <v>0</v>
      </c>
      <c r="Y917" s="5">
        <f t="shared" si="61"/>
        <v>13.413885034533294</v>
      </c>
      <c r="Z917" s="5"/>
    </row>
    <row r="918" spans="2:26" ht="12" customHeight="1" x14ac:dyDescent="0.2">
      <c r="B918" t="s">
        <v>190</v>
      </c>
      <c r="D918" t="s">
        <v>1087</v>
      </c>
      <c r="H918">
        <v>6</v>
      </c>
      <c r="I918">
        <v>71</v>
      </c>
      <c r="J918" s="5">
        <v>0</v>
      </c>
      <c r="K918" s="5">
        <f t="shared" si="54"/>
        <v>0</v>
      </c>
      <c r="L918" s="5">
        <v>0</v>
      </c>
      <c r="M918" s="5">
        <f t="shared" si="55"/>
        <v>36.379745931421127</v>
      </c>
      <c r="N918" s="5">
        <v>0</v>
      </c>
      <c r="O918" s="5">
        <f t="shared" si="56"/>
        <v>0</v>
      </c>
      <c r="P918" s="5">
        <v>0</v>
      </c>
      <c r="Q918" s="5">
        <f t="shared" si="57"/>
        <v>100</v>
      </c>
      <c r="R918" s="5">
        <v>0</v>
      </c>
      <c r="S918" s="5">
        <f t="shared" si="58"/>
        <v>50.020753662329611</v>
      </c>
      <c r="T918" s="5">
        <v>0</v>
      </c>
      <c r="U918" s="5">
        <f t="shared" si="59"/>
        <v>0</v>
      </c>
      <c r="V918" s="5">
        <v>0</v>
      </c>
      <c r="W918" s="5">
        <f t="shared" si="60"/>
        <v>20.984118719083572</v>
      </c>
      <c r="X918" s="5">
        <v>0</v>
      </c>
      <c r="Y918" s="5">
        <f t="shared" si="61"/>
        <v>76.867838044308627</v>
      </c>
      <c r="Z918" s="5"/>
    </row>
    <row r="919" spans="2:26" ht="12" customHeight="1" x14ac:dyDescent="0.2">
      <c r="B919" t="s">
        <v>190</v>
      </c>
      <c r="D919" t="s">
        <v>1088</v>
      </c>
      <c r="H919">
        <v>6</v>
      </c>
      <c r="I919">
        <v>72</v>
      </c>
      <c r="J919" s="5">
        <v>0</v>
      </c>
      <c r="K919" s="5">
        <f t="shared" si="54"/>
        <v>0</v>
      </c>
      <c r="L919" s="5">
        <v>0</v>
      </c>
      <c r="M919" s="5">
        <f t="shared" si="55"/>
        <v>63.620254068578873</v>
      </c>
      <c r="N919" s="5">
        <v>0</v>
      </c>
      <c r="O919" s="5">
        <f t="shared" si="56"/>
        <v>0</v>
      </c>
      <c r="P919" s="5">
        <v>0</v>
      </c>
      <c r="Q919" s="5">
        <f t="shared" si="57"/>
        <v>0</v>
      </c>
      <c r="R919" s="5">
        <v>0</v>
      </c>
      <c r="S919" s="5">
        <f t="shared" si="58"/>
        <v>0</v>
      </c>
      <c r="T919" s="5">
        <v>0</v>
      </c>
      <c r="U919" s="5">
        <f t="shared" si="59"/>
        <v>0</v>
      </c>
      <c r="V919" s="5">
        <v>0</v>
      </c>
      <c r="W919" s="5">
        <f t="shared" si="60"/>
        <v>0</v>
      </c>
      <c r="X919" s="5">
        <v>0</v>
      </c>
      <c r="Y919" s="5">
        <f t="shared" si="61"/>
        <v>9.7182769211580737</v>
      </c>
      <c r="Z919" s="5"/>
    </row>
    <row r="920" spans="2:26" ht="12" customHeight="1" x14ac:dyDescent="0.2">
      <c r="B920" t="s">
        <v>190</v>
      </c>
      <c r="D920" t="s">
        <v>1089</v>
      </c>
      <c r="H920">
        <v>6</v>
      </c>
      <c r="I920">
        <v>73</v>
      </c>
      <c r="J920" s="5">
        <v>0</v>
      </c>
      <c r="K920" s="5">
        <f t="shared" si="54"/>
        <v>0</v>
      </c>
      <c r="L920" s="5">
        <v>0</v>
      </c>
      <c r="M920" s="5">
        <f t="shared" si="55"/>
        <v>0</v>
      </c>
      <c r="N920" s="5">
        <v>0</v>
      </c>
      <c r="O920" s="5">
        <f t="shared" si="56"/>
        <v>0</v>
      </c>
      <c r="P920" s="5">
        <v>0</v>
      </c>
      <c r="Q920" s="5">
        <f t="shared" si="57"/>
        <v>0</v>
      </c>
      <c r="R920" s="5">
        <v>0</v>
      </c>
      <c r="S920" s="5">
        <f t="shared" si="58"/>
        <v>49.979246337670382</v>
      </c>
      <c r="T920" s="5">
        <v>0</v>
      </c>
      <c r="U920" s="5">
        <f t="shared" si="59"/>
        <v>0</v>
      </c>
      <c r="V920" s="5">
        <v>0</v>
      </c>
      <c r="W920" s="5">
        <f t="shared" si="60"/>
        <v>79.015881280916432</v>
      </c>
      <c r="X920" s="5">
        <v>0</v>
      </c>
      <c r="Y920" s="5">
        <f t="shared" si="61"/>
        <v>13.413885034533294</v>
      </c>
      <c r="Z920" s="5"/>
    </row>
    <row r="921" spans="2:26" ht="12" customHeight="1" x14ac:dyDescent="0.2">
      <c r="B921" t="s">
        <v>190</v>
      </c>
      <c r="D921" t="s">
        <v>1090</v>
      </c>
      <c r="H921">
        <v>6</v>
      </c>
      <c r="I921">
        <v>74</v>
      </c>
      <c r="J921" s="5">
        <v>0</v>
      </c>
      <c r="K921" s="5">
        <f t="shared" si="54"/>
        <v>0</v>
      </c>
      <c r="L921" s="5">
        <v>0</v>
      </c>
      <c r="M921" s="5">
        <f t="shared" si="55"/>
        <v>36.379745931421127</v>
      </c>
      <c r="N921" s="5">
        <v>0</v>
      </c>
      <c r="O921" s="5">
        <f t="shared" si="56"/>
        <v>0</v>
      </c>
      <c r="P921" s="5">
        <v>0</v>
      </c>
      <c r="Q921" s="5">
        <f t="shared" si="57"/>
        <v>100</v>
      </c>
      <c r="R921" s="5">
        <v>0</v>
      </c>
      <c r="S921" s="5">
        <f t="shared" si="58"/>
        <v>50.020753662329611</v>
      </c>
      <c r="T921" s="5">
        <v>0</v>
      </c>
      <c r="U921" s="5">
        <f t="shared" si="59"/>
        <v>0</v>
      </c>
      <c r="V921" s="5">
        <v>0</v>
      </c>
      <c r="W921" s="5">
        <f t="shared" si="60"/>
        <v>20.984118719083572</v>
      </c>
      <c r="X921" s="5">
        <v>7.9824137447186666E-2</v>
      </c>
      <c r="Y921" s="5">
        <f t="shared" si="61"/>
        <v>76.867838044308627</v>
      </c>
      <c r="Z921" s="5"/>
    </row>
    <row r="922" spans="2:26" ht="12" customHeight="1" x14ac:dyDescent="0.2">
      <c r="B922" t="s">
        <v>190</v>
      </c>
      <c r="D922" t="s">
        <v>1091</v>
      </c>
      <c r="H922">
        <v>6</v>
      </c>
      <c r="I922">
        <v>75</v>
      </c>
      <c r="J922" s="5">
        <v>0</v>
      </c>
      <c r="K922" s="5">
        <f t="shared" si="54"/>
        <v>0</v>
      </c>
      <c r="L922" s="5">
        <v>0</v>
      </c>
      <c r="M922" s="5">
        <f t="shared" si="55"/>
        <v>63.620254068578873</v>
      </c>
      <c r="N922" s="5">
        <v>0</v>
      </c>
      <c r="O922" s="5">
        <f t="shared" si="56"/>
        <v>0</v>
      </c>
      <c r="P922" s="5">
        <v>0</v>
      </c>
      <c r="Q922" s="5">
        <f t="shared" si="57"/>
        <v>0</v>
      </c>
      <c r="R922" s="5">
        <v>0</v>
      </c>
      <c r="S922" s="5">
        <f t="shared" si="58"/>
        <v>0</v>
      </c>
      <c r="T922" s="5">
        <v>0</v>
      </c>
      <c r="U922" s="5">
        <f t="shared" si="59"/>
        <v>0</v>
      </c>
      <c r="V922" s="5">
        <v>0</v>
      </c>
      <c r="W922" s="5">
        <f t="shared" si="60"/>
        <v>0</v>
      </c>
      <c r="X922" s="5">
        <v>0</v>
      </c>
      <c r="Y922" s="5">
        <f t="shared" si="61"/>
        <v>9.7182769211580737</v>
      </c>
      <c r="Z922" s="5"/>
    </row>
    <row r="923" spans="2:26" ht="12" customHeight="1" x14ac:dyDescent="0.2">
      <c r="B923" t="s">
        <v>190</v>
      </c>
      <c r="D923" t="s">
        <v>1092</v>
      </c>
      <c r="H923">
        <v>6</v>
      </c>
      <c r="I923">
        <v>76</v>
      </c>
      <c r="J923" s="5">
        <v>0</v>
      </c>
      <c r="K923" s="5">
        <f t="shared" si="54"/>
        <v>0</v>
      </c>
      <c r="L923" s="5">
        <v>0</v>
      </c>
      <c r="M923" s="5">
        <f t="shared" si="55"/>
        <v>0</v>
      </c>
      <c r="N923" s="5">
        <v>0</v>
      </c>
      <c r="O923" s="5">
        <f t="shared" si="56"/>
        <v>0</v>
      </c>
      <c r="P923" s="5">
        <v>0</v>
      </c>
      <c r="Q923" s="5">
        <f t="shared" si="57"/>
        <v>0</v>
      </c>
      <c r="R923" s="5">
        <v>0</v>
      </c>
      <c r="S923" s="5">
        <f t="shared" si="58"/>
        <v>49.979246337670382</v>
      </c>
      <c r="T923" s="5">
        <v>0</v>
      </c>
      <c r="U923" s="5">
        <f t="shared" si="59"/>
        <v>0</v>
      </c>
      <c r="V923" s="5">
        <v>0</v>
      </c>
      <c r="W923" s="5">
        <f t="shared" si="60"/>
        <v>79.015881280916432</v>
      </c>
      <c r="X923" s="5">
        <v>0</v>
      </c>
      <c r="Y923" s="5">
        <f t="shared" si="61"/>
        <v>13.413885034533294</v>
      </c>
      <c r="Z923" s="5"/>
    </row>
    <row r="924" spans="2:26" ht="12" customHeight="1" x14ac:dyDescent="0.2">
      <c r="B924" t="s">
        <v>190</v>
      </c>
      <c r="D924" t="s">
        <v>1093</v>
      </c>
      <c r="H924">
        <v>6</v>
      </c>
      <c r="I924">
        <v>77</v>
      </c>
      <c r="J924" s="5">
        <v>0</v>
      </c>
      <c r="K924" s="5">
        <f t="shared" si="54"/>
        <v>0</v>
      </c>
      <c r="L924" s="5">
        <v>0</v>
      </c>
      <c r="M924" s="5">
        <f t="shared" si="55"/>
        <v>36.379745931421127</v>
      </c>
      <c r="N924" s="5">
        <v>0</v>
      </c>
      <c r="O924" s="5">
        <f t="shared" si="56"/>
        <v>0</v>
      </c>
      <c r="P924" s="5">
        <v>0</v>
      </c>
      <c r="Q924" s="5">
        <f t="shared" si="57"/>
        <v>100</v>
      </c>
      <c r="R924" s="5">
        <v>0</v>
      </c>
      <c r="S924" s="5">
        <f t="shared" si="58"/>
        <v>50.020753662329611</v>
      </c>
      <c r="T924" s="5">
        <v>0</v>
      </c>
      <c r="U924" s="5">
        <f t="shared" si="59"/>
        <v>0</v>
      </c>
      <c r="V924" s="5">
        <v>0</v>
      </c>
      <c r="W924" s="5">
        <f t="shared" si="60"/>
        <v>20.984118719083572</v>
      </c>
      <c r="X924" s="5">
        <v>0</v>
      </c>
      <c r="Y924" s="5">
        <f t="shared" si="61"/>
        <v>76.867838044308627</v>
      </c>
      <c r="Z924" s="5"/>
    </row>
    <row r="925" spans="2:26" ht="12" customHeight="1" x14ac:dyDescent="0.2">
      <c r="B925" t="s">
        <v>190</v>
      </c>
      <c r="D925" t="s">
        <v>1093</v>
      </c>
      <c r="H925">
        <v>6</v>
      </c>
      <c r="I925">
        <v>78</v>
      </c>
      <c r="J925" s="5">
        <v>0</v>
      </c>
      <c r="K925" s="5">
        <f t="shared" si="54"/>
        <v>0</v>
      </c>
      <c r="L925" s="5">
        <v>0</v>
      </c>
      <c r="M925" s="5">
        <f t="shared" si="55"/>
        <v>63.620254068578873</v>
      </c>
      <c r="N925" s="5">
        <v>0</v>
      </c>
      <c r="O925" s="5">
        <f t="shared" si="56"/>
        <v>0</v>
      </c>
      <c r="P925" s="5">
        <v>0</v>
      </c>
      <c r="Q925" s="5">
        <f t="shared" si="57"/>
        <v>0</v>
      </c>
      <c r="R925" s="5">
        <v>0</v>
      </c>
      <c r="S925" s="5">
        <f t="shared" si="58"/>
        <v>0</v>
      </c>
      <c r="T925" s="5">
        <v>0</v>
      </c>
      <c r="U925" s="5">
        <f t="shared" si="59"/>
        <v>0</v>
      </c>
      <c r="V925" s="5">
        <v>0</v>
      </c>
      <c r="W925" s="5">
        <f t="shared" si="60"/>
        <v>0</v>
      </c>
      <c r="X925" s="5">
        <v>0</v>
      </c>
      <c r="Y925" s="5">
        <f t="shared" si="61"/>
        <v>9.7182769211580737</v>
      </c>
      <c r="Z925" s="5"/>
    </row>
    <row r="926" spans="2:26" ht="12" customHeight="1" x14ac:dyDescent="0.2">
      <c r="B926" t="s">
        <v>190</v>
      </c>
      <c r="D926" t="s">
        <v>136</v>
      </c>
      <c r="H926">
        <v>6</v>
      </c>
      <c r="I926" s="156">
        <v>79</v>
      </c>
      <c r="J926" s="157">
        <v>0</v>
      </c>
      <c r="K926" s="157">
        <v>100</v>
      </c>
      <c r="L926" s="157">
        <v>100</v>
      </c>
      <c r="M926" s="157">
        <v>100</v>
      </c>
      <c r="N926" s="157">
        <v>0</v>
      </c>
      <c r="O926" s="157">
        <v>100</v>
      </c>
      <c r="P926" s="160">
        <v>62.909824331460641</v>
      </c>
      <c r="Q926" s="157">
        <v>100</v>
      </c>
      <c r="R926" s="157">
        <v>100</v>
      </c>
      <c r="S926" s="157">
        <v>100</v>
      </c>
      <c r="T926" s="157">
        <v>0</v>
      </c>
      <c r="U926" s="157">
        <v>100</v>
      </c>
      <c r="V926" s="157">
        <v>100</v>
      </c>
      <c r="W926" s="157">
        <v>100</v>
      </c>
      <c r="X926" s="157">
        <v>89.209398044932257</v>
      </c>
      <c r="Y926" s="157">
        <v>100</v>
      </c>
      <c r="Z926" s="5"/>
    </row>
    <row r="927" spans="2:26" ht="12" customHeight="1" x14ac:dyDescent="0.2">
      <c r="B927" t="s">
        <v>190</v>
      </c>
      <c r="D927" t="s">
        <v>1094</v>
      </c>
      <c r="H927">
        <v>6</v>
      </c>
      <c r="I927" s="156">
        <v>80</v>
      </c>
      <c r="J927" s="157">
        <v>0</v>
      </c>
      <c r="K927" s="157">
        <v>100</v>
      </c>
      <c r="L927" s="157">
        <v>0</v>
      </c>
      <c r="M927" s="157">
        <v>100</v>
      </c>
      <c r="N927" s="157">
        <v>0</v>
      </c>
      <c r="O927" s="157">
        <v>100</v>
      </c>
      <c r="P927" s="160">
        <v>4.0357317825807559</v>
      </c>
      <c r="Q927" s="157">
        <v>100</v>
      </c>
      <c r="R927" s="157">
        <v>0</v>
      </c>
      <c r="S927" s="157">
        <v>100</v>
      </c>
      <c r="T927" s="157">
        <v>0</v>
      </c>
      <c r="U927" s="157">
        <v>100</v>
      </c>
      <c r="V927" s="157">
        <v>0</v>
      </c>
      <c r="W927" s="157">
        <v>100</v>
      </c>
      <c r="X927" s="157">
        <v>0</v>
      </c>
      <c r="Y927" s="157">
        <v>100</v>
      </c>
      <c r="Z927" s="5"/>
    </row>
    <row r="928" spans="2:26" ht="12" customHeight="1" x14ac:dyDescent="0.2">
      <c r="B928" t="s">
        <v>190</v>
      </c>
      <c r="D928" t="s">
        <v>1095</v>
      </c>
      <c r="H928">
        <v>6</v>
      </c>
      <c r="I928">
        <v>81</v>
      </c>
      <c r="J928" s="5">
        <v>0</v>
      </c>
      <c r="K928" s="5">
        <v>100</v>
      </c>
      <c r="L928" s="5">
        <v>21.687109992233321</v>
      </c>
      <c r="M928" s="5">
        <v>100</v>
      </c>
      <c r="N928" s="5">
        <v>0</v>
      </c>
      <c r="O928" s="5">
        <v>100</v>
      </c>
      <c r="P928" s="5">
        <v>0</v>
      </c>
      <c r="Q928" s="5">
        <v>100</v>
      </c>
      <c r="R928" s="5">
        <v>33.20364600339807</v>
      </c>
      <c r="S928" s="5">
        <v>100</v>
      </c>
      <c r="T928" s="5">
        <v>0</v>
      </c>
      <c r="U928" s="5">
        <v>100</v>
      </c>
      <c r="V928" s="5">
        <v>0</v>
      </c>
      <c r="W928" s="5">
        <v>100</v>
      </c>
      <c r="X928" s="5">
        <v>0</v>
      </c>
      <c r="Y928" s="5">
        <v>100</v>
      </c>
      <c r="Z928" s="5"/>
    </row>
    <row r="929" spans="2:26" ht="12" customHeight="1" x14ac:dyDescent="0.2">
      <c r="B929" t="s">
        <v>190</v>
      </c>
      <c r="D929" t="s">
        <v>1096</v>
      </c>
      <c r="H929">
        <v>6</v>
      </c>
      <c r="I929">
        <v>82</v>
      </c>
      <c r="J929" s="5">
        <v>0</v>
      </c>
      <c r="K929" s="5">
        <v>100</v>
      </c>
      <c r="L929" s="5">
        <v>0</v>
      </c>
      <c r="M929" s="5">
        <v>100</v>
      </c>
      <c r="N929" s="5">
        <v>0</v>
      </c>
      <c r="O929" s="5">
        <v>100</v>
      </c>
      <c r="P929" s="5">
        <v>0</v>
      </c>
      <c r="Q929" s="5">
        <v>100</v>
      </c>
      <c r="R929" s="5">
        <v>0</v>
      </c>
      <c r="S929" s="5">
        <v>100</v>
      </c>
      <c r="T929" s="5">
        <v>0</v>
      </c>
      <c r="U929" s="5">
        <v>100</v>
      </c>
      <c r="V929" s="5">
        <v>0</v>
      </c>
      <c r="W929" s="5">
        <v>100</v>
      </c>
      <c r="X929" s="5">
        <v>0</v>
      </c>
      <c r="Y929" s="5">
        <v>100</v>
      </c>
      <c r="Z929" s="5"/>
    </row>
    <row r="930" spans="2:26" ht="12" customHeight="1" x14ac:dyDescent="0.2">
      <c r="B930" t="s">
        <v>190</v>
      </c>
      <c r="D930" t="s">
        <v>848</v>
      </c>
      <c r="H930">
        <v>6</v>
      </c>
      <c r="I930">
        <v>83</v>
      </c>
      <c r="J930" s="5">
        <v>0</v>
      </c>
      <c r="K930" s="5">
        <v>100</v>
      </c>
      <c r="L930" s="5">
        <v>0</v>
      </c>
      <c r="M930" s="5">
        <v>100</v>
      </c>
      <c r="N930" s="5">
        <v>0</v>
      </c>
      <c r="O930" s="5">
        <v>100</v>
      </c>
      <c r="P930" s="5">
        <v>0</v>
      </c>
      <c r="Q930" s="5">
        <v>100</v>
      </c>
      <c r="R930" s="5">
        <v>0</v>
      </c>
      <c r="S930" s="5">
        <v>100</v>
      </c>
      <c r="T930" s="5">
        <v>0</v>
      </c>
      <c r="U930" s="5">
        <v>100</v>
      </c>
      <c r="V930" s="5">
        <v>0</v>
      </c>
      <c r="W930" s="5">
        <v>100</v>
      </c>
      <c r="X930" s="5">
        <v>0</v>
      </c>
      <c r="Y930" s="5">
        <v>100</v>
      </c>
      <c r="Z930" s="5"/>
    </row>
    <row r="931" spans="2:26" ht="12" customHeight="1" x14ac:dyDescent="0.2">
      <c r="B931" t="s">
        <v>190</v>
      </c>
      <c r="D931" t="s">
        <v>849</v>
      </c>
      <c r="H931">
        <v>6</v>
      </c>
      <c r="I931">
        <v>84</v>
      </c>
      <c r="J931" s="5">
        <v>0</v>
      </c>
      <c r="K931" s="5">
        <v>100</v>
      </c>
      <c r="L931" s="5">
        <v>0</v>
      </c>
      <c r="M931" s="5">
        <v>100</v>
      </c>
      <c r="N931" s="5">
        <v>0</v>
      </c>
      <c r="O931" s="5">
        <v>100</v>
      </c>
      <c r="P931" s="5">
        <v>0</v>
      </c>
      <c r="Q931" s="5">
        <v>100</v>
      </c>
      <c r="R931" s="5">
        <v>0</v>
      </c>
      <c r="S931" s="5">
        <v>100</v>
      </c>
      <c r="T931" s="5">
        <v>0</v>
      </c>
      <c r="U931" s="5">
        <v>100</v>
      </c>
      <c r="V931" s="5">
        <v>0</v>
      </c>
      <c r="W931" s="5">
        <v>100</v>
      </c>
      <c r="X931" s="5">
        <v>0</v>
      </c>
      <c r="Y931" s="5">
        <v>100</v>
      </c>
      <c r="Z931" s="5"/>
    </row>
    <row r="932" spans="2:26" ht="12" customHeight="1" x14ac:dyDescent="0.2">
      <c r="B932" t="s">
        <v>190</v>
      </c>
      <c r="D932" t="s">
        <v>850</v>
      </c>
      <c r="H932">
        <v>6</v>
      </c>
      <c r="I932">
        <v>85</v>
      </c>
      <c r="J932" s="5">
        <v>0</v>
      </c>
      <c r="K932" s="5">
        <v>100</v>
      </c>
      <c r="L932" s="5">
        <v>0</v>
      </c>
      <c r="M932" s="5">
        <v>100</v>
      </c>
      <c r="N932" s="5">
        <v>0</v>
      </c>
      <c r="O932" s="5">
        <v>100</v>
      </c>
      <c r="P932" s="5">
        <v>0</v>
      </c>
      <c r="Q932" s="5">
        <v>100</v>
      </c>
      <c r="R932" s="5">
        <v>0</v>
      </c>
      <c r="S932" s="5">
        <v>100</v>
      </c>
      <c r="T932" s="5">
        <v>0</v>
      </c>
      <c r="U932" s="5">
        <v>100</v>
      </c>
      <c r="V932" s="5">
        <v>0</v>
      </c>
      <c r="W932" s="5">
        <v>100</v>
      </c>
      <c r="X932" s="5">
        <v>0</v>
      </c>
      <c r="Y932" s="5">
        <v>100</v>
      </c>
      <c r="Z932" s="5"/>
    </row>
    <row r="933" spans="2:26" ht="12" customHeight="1" x14ac:dyDescent="0.2">
      <c r="B933" t="s">
        <v>190</v>
      </c>
      <c r="D933" t="s">
        <v>855</v>
      </c>
      <c r="H933">
        <v>6</v>
      </c>
      <c r="I933">
        <v>86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/>
    </row>
    <row r="934" spans="2:26" ht="12" customHeight="1" x14ac:dyDescent="0.2">
      <c r="B934" t="s">
        <v>190</v>
      </c>
      <c r="D934" t="s">
        <v>856</v>
      </c>
      <c r="H934">
        <v>6</v>
      </c>
      <c r="I934">
        <v>87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/>
    </row>
    <row r="935" spans="2:26" ht="12" customHeight="1" x14ac:dyDescent="0.2">
      <c r="B935" t="s">
        <v>190</v>
      </c>
      <c r="D935" t="s">
        <v>857</v>
      </c>
      <c r="H935">
        <v>6</v>
      </c>
      <c r="I935">
        <v>88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/>
    </row>
    <row r="936" spans="2:26" ht="12" customHeight="1" x14ac:dyDescent="0.2">
      <c r="B936" t="s">
        <v>190</v>
      </c>
      <c r="D936" t="s">
        <v>146</v>
      </c>
      <c r="H936">
        <v>6</v>
      </c>
      <c r="I936">
        <v>89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/>
    </row>
    <row r="937" spans="2:26" ht="12" customHeight="1" x14ac:dyDescent="0.2">
      <c r="B937" t="s">
        <v>190</v>
      </c>
      <c r="D937" t="s">
        <v>146</v>
      </c>
      <c r="H937">
        <v>6</v>
      </c>
      <c r="I937">
        <v>90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/>
    </row>
    <row r="938" spans="2:26" ht="12" customHeight="1" x14ac:dyDescent="0.2">
      <c r="B938" t="s">
        <v>190</v>
      </c>
      <c r="D938" t="s">
        <v>146</v>
      </c>
      <c r="H938">
        <v>6</v>
      </c>
      <c r="I938">
        <v>91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/>
    </row>
    <row r="939" spans="2:26" ht="12" customHeight="1" x14ac:dyDescent="0.2">
      <c r="B939" t="s">
        <v>190</v>
      </c>
      <c r="D939" t="s">
        <v>146</v>
      </c>
      <c r="H939">
        <v>6</v>
      </c>
      <c r="I939">
        <v>92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/>
    </row>
    <row r="940" spans="2:26" ht="12" customHeight="1" x14ac:dyDescent="0.2">
      <c r="B940" t="s">
        <v>190</v>
      </c>
      <c r="D940" t="s">
        <v>146</v>
      </c>
      <c r="H940">
        <v>6</v>
      </c>
      <c r="I940">
        <v>93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/>
    </row>
    <row r="941" spans="2:26" ht="12" customHeight="1" x14ac:dyDescent="0.2">
      <c r="B941" t="s">
        <v>190</v>
      </c>
      <c r="D941" t="s">
        <v>146</v>
      </c>
      <c r="H941">
        <v>6</v>
      </c>
      <c r="I941">
        <v>94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/>
    </row>
    <row r="942" spans="2:26" ht="12" customHeight="1" x14ac:dyDescent="0.2">
      <c r="B942" t="s">
        <v>190</v>
      </c>
      <c r="D942" t="s">
        <v>146</v>
      </c>
      <c r="H942">
        <v>6</v>
      </c>
      <c r="I942">
        <v>95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/>
    </row>
    <row r="943" spans="2:26" ht="12" customHeight="1" x14ac:dyDescent="0.2">
      <c r="B943" t="s">
        <v>190</v>
      </c>
      <c r="D943" t="s">
        <v>146</v>
      </c>
      <c r="H943">
        <v>6</v>
      </c>
      <c r="I943">
        <v>96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/>
    </row>
    <row r="944" spans="2:26" ht="12" customHeight="1" x14ac:dyDescent="0.2">
      <c r="B944" t="s">
        <v>190</v>
      </c>
      <c r="D944" t="s">
        <v>146</v>
      </c>
      <c r="H944">
        <v>6</v>
      </c>
      <c r="I944">
        <v>97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/>
    </row>
    <row r="945" spans="2:26" ht="12" customHeight="1" x14ac:dyDescent="0.2">
      <c r="B945" t="s">
        <v>190</v>
      </c>
      <c r="D945" t="s">
        <v>146</v>
      </c>
      <c r="H945">
        <v>6</v>
      </c>
      <c r="I945">
        <v>98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/>
    </row>
    <row r="946" spans="2:26" ht="12" customHeight="1" x14ac:dyDescent="0.2">
      <c r="B946" t="s">
        <v>190</v>
      </c>
      <c r="D946" t="s">
        <v>146</v>
      </c>
      <c r="H946">
        <v>6</v>
      </c>
      <c r="I946">
        <v>99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/>
    </row>
    <row r="947" spans="2:26" ht="12" customHeight="1" x14ac:dyDescent="0.2">
      <c r="B947" t="s">
        <v>190</v>
      </c>
      <c r="D947" t="s">
        <v>146</v>
      </c>
      <c r="H947">
        <v>6</v>
      </c>
      <c r="I947" s="77">
        <v>100</v>
      </c>
      <c r="J947" s="158">
        <v>0</v>
      </c>
      <c r="K947" s="158">
        <v>0</v>
      </c>
      <c r="L947" s="158">
        <v>0</v>
      </c>
      <c r="M947" s="158">
        <v>0</v>
      </c>
      <c r="N947" s="158">
        <v>0</v>
      </c>
      <c r="O947" s="158">
        <v>0</v>
      </c>
      <c r="P947" s="158">
        <v>0</v>
      </c>
      <c r="Q947" s="158">
        <v>0</v>
      </c>
      <c r="R947" s="158">
        <v>0</v>
      </c>
      <c r="S947" s="158">
        <v>0</v>
      </c>
      <c r="T947" s="158">
        <v>0</v>
      </c>
      <c r="U947" s="158">
        <v>0</v>
      </c>
      <c r="V947" s="158">
        <v>0</v>
      </c>
      <c r="W947" s="158">
        <v>0</v>
      </c>
      <c r="X947" s="158">
        <v>0</v>
      </c>
      <c r="Y947" s="158">
        <v>0</v>
      </c>
      <c r="Z947" s="5"/>
    </row>
    <row r="948" spans="2:26" ht="12" customHeight="1" x14ac:dyDescent="0.2">
      <c r="B948" t="s">
        <v>197</v>
      </c>
      <c r="D948" t="s">
        <v>1019</v>
      </c>
      <c r="H948">
        <v>7</v>
      </c>
      <c r="I948">
        <v>1</v>
      </c>
      <c r="J948" s="5">
        <v>0</v>
      </c>
      <c r="K948" s="5">
        <f>100-J949-J950-J951-J952</f>
        <v>100</v>
      </c>
      <c r="L948" s="5">
        <v>0</v>
      </c>
      <c r="M948" s="5">
        <f>100-L949-L950-L951-L952</f>
        <v>16.105704152245764</v>
      </c>
      <c r="N948">
        <v>100</v>
      </c>
      <c r="O948" s="5">
        <f>100-N949-N950-N951-N952</f>
        <v>100</v>
      </c>
      <c r="P948" s="5">
        <v>0</v>
      </c>
      <c r="Q948" s="5">
        <f>100-P949-P950-P951-P952</f>
        <v>0</v>
      </c>
      <c r="R948" s="5">
        <v>0</v>
      </c>
      <c r="S948" s="5">
        <f>100-R949-R950-R951-R952</f>
        <v>100</v>
      </c>
      <c r="T948" s="5">
        <v>0</v>
      </c>
      <c r="U948" s="5">
        <f>100-T949-T950-T951-T952</f>
        <v>100</v>
      </c>
      <c r="V948" s="5">
        <v>0</v>
      </c>
      <c r="W948" s="5">
        <f>100-V949-V950-V951-V952</f>
        <v>20.120856641896964</v>
      </c>
      <c r="X948" s="5">
        <v>0</v>
      </c>
      <c r="Y948" s="5">
        <f>100-X949-X950-X951-X952</f>
        <v>27.336365340097714</v>
      </c>
      <c r="Z948" s="5"/>
    </row>
    <row r="949" spans="2:26" ht="12" customHeight="1" x14ac:dyDescent="0.2">
      <c r="B949" t="s">
        <v>197</v>
      </c>
      <c r="D949" t="s">
        <v>1020</v>
      </c>
      <c r="H949">
        <v>7</v>
      </c>
      <c r="I949">
        <v>2</v>
      </c>
      <c r="J949" s="5">
        <v>0</v>
      </c>
      <c r="K949" s="5">
        <f>100-J950-J951-J952</f>
        <v>100</v>
      </c>
      <c r="L949" s="5">
        <v>0</v>
      </c>
      <c r="M949" s="5">
        <f>100-L950-L951-L952</f>
        <v>16.105704152245764</v>
      </c>
      <c r="N949" s="5">
        <v>0</v>
      </c>
      <c r="O949" s="5">
        <f>100-N950-N951-N952</f>
        <v>100</v>
      </c>
      <c r="P949" s="5">
        <v>0</v>
      </c>
      <c r="Q949" s="5">
        <f>100-P950-P951-P952</f>
        <v>0</v>
      </c>
      <c r="R949" s="5">
        <v>0</v>
      </c>
      <c r="S949" s="5">
        <f>100-R950-R951-R952</f>
        <v>100</v>
      </c>
      <c r="T949" s="5">
        <v>0</v>
      </c>
      <c r="U949" s="5">
        <f>100-T950-T951-T952</f>
        <v>100</v>
      </c>
      <c r="V949" s="5">
        <v>0</v>
      </c>
      <c r="W949" s="5">
        <f>100-V950-V951-V952</f>
        <v>20.120856641896964</v>
      </c>
      <c r="X949" s="5">
        <v>0</v>
      </c>
      <c r="Y949" s="5">
        <f>100-X950-X951-X952</f>
        <v>27.336365340097714</v>
      </c>
      <c r="Z949" s="5"/>
    </row>
    <row r="950" spans="2:26" ht="12" customHeight="1" x14ac:dyDescent="0.2">
      <c r="B950" t="s">
        <v>197</v>
      </c>
      <c r="D950" t="s">
        <v>1021</v>
      </c>
      <c r="H950">
        <v>7</v>
      </c>
      <c r="I950">
        <v>3</v>
      </c>
      <c r="J950" s="5">
        <v>0</v>
      </c>
      <c r="K950" s="5">
        <f>100-J951-J952</f>
        <v>100</v>
      </c>
      <c r="L950" s="5">
        <v>0</v>
      </c>
      <c r="M950" s="5">
        <f>100-L951-L952</f>
        <v>16.105704152245764</v>
      </c>
      <c r="N950" s="5">
        <v>0</v>
      </c>
      <c r="O950" s="5">
        <f>100-N951-N952</f>
        <v>100</v>
      </c>
      <c r="P950" s="5">
        <v>0</v>
      </c>
      <c r="Q950" s="5">
        <f>100-P951-P952</f>
        <v>0</v>
      </c>
      <c r="R950" s="5">
        <v>0</v>
      </c>
      <c r="S950" s="5">
        <f>100-R951-R952</f>
        <v>100</v>
      </c>
      <c r="T950" s="5">
        <v>0</v>
      </c>
      <c r="U950" s="5">
        <f>100-T951-T952</f>
        <v>100</v>
      </c>
      <c r="V950" s="5">
        <v>79.879143358103036</v>
      </c>
      <c r="W950" s="5">
        <f>100-V951-V952</f>
        <v>100</v>
      </c>
      <c r="X950" s="5">
        <v>0</v>
      </c>
      <c r="Y950" s="5">
        <f>100-X951-X952</f>
        <v>27.336365340097714</v>
      </c>
      <c r="Z950" s="5"/>
    </row>
    <row r="951" spans="2:26" ht="12" customHeight="1" x14ac:dyDescent="0.2">
      <c r="B951" t="s">
        <v>197</v>
      </c>
      <c r="D951" t="s">
        <v>1022</v>
      </c>
      <c r="H951">
        <v>7</v>
      </c>
      <c r="I951">
        <v>4</v>
      </c>
      <c r="J951" s="5">
        <v>0</v>
      </c>
      <c r="K951" s="5">
        <f>100-J952</f>
        <v>100</v>
      </c>
      <c r="L951" s="5">
        <v>83.894295847754236</v>
      </c>
      <c r="M951" s="5">
        <f>100-L952</f>
        <v>100</v>
      </c>
      <c r="N951" s="5">
        <v>0</v>
      </c>
      <c r="O951" s="5">
        <f>100-N952</f>
        <v>100</v>
      </c>
      <c r="P951" s="5">
        <v>100</v>
      </c>
      <c r="Q951" s="5">
        <f>100-P952</f>
        <v>100</v>
      </c>
      <c r="R951" s="5">
        <v>0</v>
      </c>
      <c r="S951" s="5">
        <f>100-R952</f>
        <v>100</v>
      </c>
      <c r="T951" s="5">
        <v>0</v>
      </c>
      <c r="U951" s="5">
        <f>100-T952</f>
        <v>100</v>
      </c>
      <c r="V951" s="5">
        <v>0</v>
      </c>
      <c r="W951" s="5">
        <f>100-V952</f>
        <v>100</v>
      </c>
      <c r="X951" s="5">
        <v>72.663634659902286</v>
      </c>
      <c r="Y951" s="5">
        <f>100-X952</f>
        <v>100</v>
      </c>
      <c r="Z951" s="5"/>
    </row>
    <row r="952" spans="2:26" ht="12" customHeight="1" x14ac:dyDescent="0.2">
      <c r="B952" t="s">
        <v>197</v>
      </c>
      <c r="D952" t="s">
        <v>1023</v>
      </c>
      <c r="H952">
        <v>7</v>
      </c>
      <c r="I952">
        <v>5</v>
      </c>
      <c r="J952" s="5">
        <v>0</v>
      </c>
      <c r="K952" s="5">
        <v>100</v>
      </c>
      <c r="L952" s="5">
        <v>0</v>
      </c>
      <c r="M952" s="5">
        <v>100</v>
      </c>
      <c r="N952" s="5">
        <v>0</v>
      </c>
      <c r="O952" s="5">
        <v>100</v>
      </c>
      <c r="P952" s="5">
        <v>0</v>
      </c>
      <c r="Q952" s="5">
        <v>100</v>
      </c>
      <c r="R952" s="5">
        <v>0</v>
      </c>
      <c r="S952" s="5">
        <v>100</v>
      </c>
      <c r="T952" s="5">
        <v>0</v>
      </c>
      <c r="U952" s="5">
        <v>100</v>
      </c>
      <c r="V952" s="5">
        <v>0</v>
      </c>
      <c r="W952" s="5">
        <v>100</v>
      </c>
      <c r="X952" s="5">
        <v>0</v>
      </c>
      <c r="Y952" s="5">
        <v>100</v>
      </c>
      <c r="Z952" s="5"/>
    </row>
    <row r="953" spans="2:26" ht="12" customHeight="1" x14ac:dyDescent="0.2">
      <c r="B953" t="s">
        <v>197</v>
      </c>
      <c r="D953" t="s">
        <v>1024</v>
      </c>
      <c r="H953">
        <v>7</v>
      </c>
      <c r="I953">
        <v>6</v>
      </c>
      <c r="J953" s="5">
        <v>0</v>
      </c>
      <c r="K953" s="5">
        <f>100-J954-J955-J956</f>
        <v>100</v>
      </c>
      <c r="L953" s="5">
        <v>0</v>
      </c>
      <c r="M953" s="5">
        <f>100-L954-L955-L956</f>
        <v>0</v>
      </c>
      <c r="N953" s="5">
        <v>0</v>
      </c>
      <c r="O953" s="5">
        <f>100-N954-N955-N956</f>
        <v>0</v>
      </c>
      <c r="P953" s="5">
        <v>0</v>
      </c>
      <c r="Q953" s="5">
        <f>100-P954-P955-P956</f>
        <v>0</v>
      </c>
      <c r="R953" s="5">
        <v>0</v>
      </c>
      <c r="S953" s="5">
        <f>100-R954-R955-R956</f>
        <v>100</v>
      </c>
      <c r="T953" s="5">
        <v>0</v>
      </c>
      <c r="U953" s="5">
        <f>100-T954-T955-T956</f>
        <v>100</v>
      </c>
      <c r="V953" s="5">
        <v>20.120856641896971</v>
      </c>
      <c r="W953" s="5">
        <f>100-V954-V955-V956</f>
        <v>20.120856641896964</v>
      </c>
      <c r="X953" s="5">
        <v>0</v>
      </c>
      <c r="Y953" s="5">
        <f>100-X954-X955-X956</f>
        <v>0</v>
      </c>
      <c r="Z953" s="5"/>
    </row>
    <row r="954" spans="2:26" ht="12" customHeight="1" x14ac:dyDescent="0.2">
      <c r="B954" t="s">
        <v>197</v>
      </c>
      <c r="D954" t="s">
        <v>1025</v>
      </c>
      <c r="H954">
        <v>7</v>
      </c>
      <c r="I954">
        <v>7</v>
      </c>
      <c r="J954" s="5">
        <v>0</v>
      </c>
      <c r="K954" s="5">
        <f>100-J955-J956</f>
        <v>100</v>
      </c>
      <c r="L954" s="5">
        <v>16.105704152245764</v>
      </c>
      <c r="M954" s="5">
        <f>100-L955-L956</f>
        <v>16.105704152245764</v>
      </c>
      <c r="N954" s="5">
        <v>0</v>
      </c>
      <c r="O954" s="5">
        <f>100-N955-N956</f>
        <v>0</v>
      </c>
      <c r="P954" s="5">
        <v>100</v>
      </c>
      <c r="Q954" s="5">
        <f>100-P955-P956</f>
        <v>100</v>
      </c>
      <c r="R954" s="5">
        <v>0</v>
      </c>
      <c r="S954" s="5">
        <f>100-R955-R956</f>
        <v>100</v>
      </c>
      <c r="T954" s="5">
        <v>0</v>
      </c>
      <c r="U954" s="5">
        <f>100-T955-T956</f>
        <v>100</v>
      </c>
      <c r="V954" s="5">
        <v>79.879143358103036</v>
      </c>
      <c r="W954" s="5">
        <f>100-V955-V956</f>
        <v>100</v>
      </c>
      <c r="X954" s="5">
        <v>35.135028124810283</v>
      </c>
      <c r="Y954" s="5">
        <f>100-X955-X956</f>
        <v>35.135028124810276</v>
      </c>
      <c r="Z954" s="5"/>
    </row>
    <row r="955" spans="2:26" ht="12" customHeight="1" x14ac:dyDescent="0.2">
      <c r="B955" t="s">
        <v>197</v>
      </c>
      <c r="D955" t="s">
        <v>1026</v>
      </c>
      <c r="H955">
        <v>7</v>
      </c>
      <c r="I955">
        <v>8</v>
      </c>
      <c r="J955" s="5">
        <v>0</v>
      </c>
      <c r="K955" s="5">
        <f>100-J956</f>
        <v>100</v>
      </c>
      <c r="L955" s="5">
        <v>83.894295847754236</v>
      </c>
      <c r="M955" s="5">
        <f>100-L956</f>
        <v>100</v>
      </c>
      <c r="N955">
        <v>100</v>
      </c>
      <c r="O955" s="5">
        <f>100-N956</f>
        <v>100</v>
      </c>
      <c r="P955" s="5">
        <v>0</v>
      </c>
      <c r="Q955" s="5">
        <f>100-P956</f>
        <v>100</v>
      </c>
      <c r="R955" s="5">
        <v>0</v>
      </c>
      <c r="S955" s="5">
        <f>100-R956</f>
        <v>100</v>
      </c>
      <c r="T955" s="5">
        <v>0</v>
      </c>
      <c r="U955" s="5">
        <f>100-T956</f>
        <v>100</v>
      </c>
      <c r="V955" s="5">
        <v>0</v>
      </c>
      <c r="W955" s="5">
        <f>100-V956</f>
        <v>100</v>
      </c>
      <c r="X955" s="5">
        <v>64.864971875189724</v>
      </c>
      <c r="Y955" s="5">
        <f>100-X956</f>
        <v>100</v>
      </c>
      <c r="Z955" s="5"/>
    </row>
    <row r="956" spans="2:26" ht="12" customHeight="1" x14ac:dyDescent="0.2">
      <c r="B956" t="s">
        <v>197</v>
      </c>
      <c r="D956" t="s">
        <v>1027</v>
      </c>
      <c r="H956">
        <v>7</v>
      </c>
      <c r="I956">
        <v>9</v>
      </c>
      <c r="J956" s="5">
        <v>0</v>
      </c>
      <c r="K956" s="5">
        <v>100</v>
      </c>
      <c r="L956" s="5">
        <v>0</v>
      </c>
      <c r="M956" s="5">
        <v>100</v>
      </c>
      <c r="N956" s="5">
        <v>0</v>
      </c>
      <c r="O956" s="5">
        <v>100</v>
      </c>
      <c r="P956" s="5">
        <v>0</v>
      </c>
      <c r="Q956" s="5">
        <v>100</v>
      </c>
      <c r="R956" s="5">
        <v>0</v>
      </c>
      <c r="S956" s="5">
        <v>100</v>
      </c>
      <c r="T956" s="5">
        <v>0</v>
      </c>
      <c r="U956" s="5">
        <v>100</v>
      </c>
      <c r="V956" s="5">
        <v>0</v>
      </c>
      <c r="W956" s="5">
        <v>100</v>
      </c>
      <c r="X956" s="5">
        <v>0</v>
      </c>
      <c r="Y956" s="5">
        <v>100</v>
      </c>
      <c r="Z956" s="5"/>
    </row>
    <row r="957" spans="2:26" ht="12" customHeight="1" x14ac:dyDescent="0.2">
      <c r="B957" t="s">
        <v>197</v>
      </c>
      <c r="D957" t="s">
        <v>1028</v>
      </c>
      <c r="H957">
        <v>7</v>
      </c>
      <c r="I957">
        <v>10</v>
      </c>
      <c r="J957" s="5">
        <v>0</v>
      </c>
      <c r="K957" s="5">
        <f>100-J958</f>
        <v>100</v>
      </c>
      <c r="L957" s="5">
        <v>83.842292957406315</v>
      </c>
      <c r="M957" s="5">
        <f>100-L958</f>
        <v>100</v>
      </c>
      <c r="N957" s="5">
        <v>0</v>
      </c>
      <c r="O957" s="5">
        <f>100-N958</f>
        <v>100</v>
      </c>
      <c r="P957" s="5">
        <v>0</v>
      </c>
      <c r="Q957" s="5">
        <f>100-P958</f>
        <v>100</v>
      </c>
      <c r="R957" s="5">
        <v>0</v>
      </c>
      <c r="S957" s="5">
        <f>100-R958</f>
        <v>100</v>
      </c>
      <c r="T957" s="5">
        <v>83.082728648480852</v>
      </c>
      <c r="U957" s="5">
        <f>100-T958</f>
        <v>100</v>
      </c>
      <c r="V957" s="5">
        <v>62.51252400434165</v>
      </c>
      <c r="W957" s="5">
        <f>100-V958</f>
        <v>90.919575018786006</v>
      </c>
      <c r="X957" s="5">
        <v>0.55220181234112975</v>
      </c>
      <c r="Y957" s="5">
        <f>100-X958</f>
        <v>77.227218375755911</v>
      </c>
      <c r="Z957" s="5"/>
    </row>
    <row r="958" spans="2:26" ht="12" customHeight="1" x14ac:dyDescent="0.2">
      <c r="B958" t="s">
        <v>197</v>
      </c>
      <c r="D958" t="s">
        <v>1029</v>
      </c>
      <c r="H958">
        <v>7</v>
      </c>
      <c r="I958">
        <v>11</v>
      </c>
      <c r="J958" s="5">
        <v>0</v>
      </c>
      <c r="K958" s="5">
        <v>100</v>
      </c>
      <c r="L958" s="5">
        <v>0</v>
      </c>
      <c r="M958" s="5">
        <v>100</v>
      </c>
      <c r="N958" s="5">
        <v>0</v>
      </c>
      <c r="O958" s="5">
        <v>100</v>
      </c>
      <c r="P958" s="5">
        <v>0</v>
      </c>
      <c r="Q958" s="5">
        <v>100</v>
      </c>
      <c r="R958" s="5">
        <v>0</v>
      </c>
      <c r="S958" s="5">
        <v>100</v>
      </c>
      <c r="T958" s="5">
        <v>0</v>
      </c>
      <c r="U958" s="5">
        <v>100</v>
      </c>
      <c r="V958" s="5">
        <v>9.0804249812139926</v>
      </c>
      <c r="W958" s="5">
        <v>100</v>
      </c>
      <c r="X958" s="5">
        <v>22.772781624244086</v>
      </c>
      <c r="Y958" s="5">
        <v>100</v>
      </c>
      <c r="Z958" s="5"/>
    </row>
    <row r="959" spans="2:26" ht="12" customHeight="1" x14ac:dyDescent="0.2">
      <c r="B959" t="s">
        <v>197</v>
      </c>
      <c r="D959" t="s">
        <v>144</v>
      </c>
      <c r="H959">
        <v>7</v>
      </c>
      <c r="I959">
        <v>12</v>
      </c>
      <c r="J959" s="5">
        <v>0</v>
      </c>
      <c r="K959" s="5">
        <v>100</v>
      </c>
      <c r="L959" s="5">
        <v>100</v>
      </c>
      <c r="M959" s="5">
        <v>100</v>
      </c>
      <c r="N959">
        <v>100</v>
      </c>
      <c r="O959" s="5">
        <v>100</v>
      </c>
      <c r="P959" s="5">
        <v>100</v>
      </c>
      <c r="Q959" s="5">
        <v>100</v>
      </c>
      <c r="R959" s="5">
        <v>0</v>
      </c>
      <c r="S959" s="5">
        <v>100</v>
      </c>
      <c r="T959" s="5">
        <v>100</v>
      </c>
      <c r="U959" s="5">
        <v>100</v>
      </c>
      <c r="V959" s="5">
        <v>100</v>
      </c>
      <c r="W959" s="5">
        <v>100</v>
      </c>
      <c r="X959" s="5">
        <v>100</v>
      </c>
      <c r="Y959" s="5">
        <v>100</v>
      </c>
      <c r="Z959" s="5"/>
    </row>
    <row r="960" spans="2:26" ht="12" customHeight="1" x14ac:dyDescent="0.2">
      <c r="B960" t="s">
        <v>197</v>
      </c>
      <c r="D960" t="s">
        <v>145</v>
      </c>
      <c r="H960">
        <v>7</v>
      </c>
      <c r="I960">
        <v>13</v>
      </c>
      <c r="J960" s="5">
        <v>0</v>
      </c>
      <c r="K960" s="5">
        <v>100</v>
      </c>
      <c r="L960" s="5">
        <v>74.630574972781261</v>
      </c>
      <c r="M960" s="5">
        <v>100</v>
      </c>
      <c r="N960" s="5">
        <v>0</v>
      </c>
      <c r="O960" s="5">
        <v>100</v>
      </c>
      <c r="P960" s="5">
        <v>0</v>
      </c>
      <c r="Q960" s="5">
        <v>100</v>
      </c>
      <c r="R960" s="5">
        <v>0</v>
      </c>
      <c r="S960" s="5">
        <v>100</v>
      </c>
      <c r="T960" s="5">
        <v>48.445927593030923</v>
      </c>
      <c r="U960" s="5">
        <v>100</v>
      </c>
      <c r="V960" s="5">
        <v>0</v>
      </c>
      <c r="W960" s="5">
        <v>100</v>
      </c>
      <c r="X960" s="5">
        <v>0</v>
      </c>
      <c r="Y960" s="5">
        <v>100</v>
      </c>
      <c r="Z960" s="5"/>
    </row>
    <row r="961" spans="2:26" ht="12" customHeight="1" x14ac:dyDescent="0.2">
      <c r="B961" t="s">
        <v>197</v>
      </c>
      <c r="D961" t="s">
        <v>1030</v>
      </c>
      <c r="H961">
        <v>7</v>
      </c>
      <c r="I961">
        <v>14</v>
      </c>
      <c r="J961" s="5">
        <v>0</v>
      </c>
      <c r="K961" s="5">
        <f>J961</f>
        <v>0</v>
      </c>
      <c r="L961" s="5">
        <v>0</v>
      </c>
      <c r="M961" s="5">
        <f>L961</f>
        <v>0</v>
      </c>
      <c r="N961" s="5">
        <v>0</v>
      </c>
      <c r="O961" s="5">
        <f>N961</f>
        <v>0</v>
      </c>
      <c r="P961" s="5">
        <v>0</v>
      </c>
      <c r="Q961" s="5">
        <f>P961</f>
        <v>0</v>
      </c>
      <c r="R961" s="5">
        <v>0</v>
      </c>
      <c r="S961" s="5">
        <f>R961</f>
        <v>0</v>
      </c>
      <c r="T961" s="5">
        <v>0</v>
      </c>
      <c r="U961" s="5">
        <f>T961</f>
        <v>0</v>
      </c>
      <c r="V961" s="5">
        <v>0</v>
      </c>
      <c r="W961" s="5">
        <f>V961</f>
        <v>0</v>
      </c>
      <c r="X961" s="5">
        <v>0</v>
      </c>
      <c r="Y961" s="5">
        <f>X961</f>
        <v>0</v>
      </c>
      <c r="Z961" s="5"/>
    </row>
    <row r="962" spans="2:26" ht="12" customHeight="1" x14ac:dyDescent="0.2">
      <c r="B962" t="s">
        <v>197</v>
      </c>
      <c r="D962" t="s">
        <v>1031</v>
      </c>
      <c r="H962">
        <v>7</v>
      </c>
      <c r="I962">
        <v>15</v>
      </c>
      <c r="J962" s="5">
        <v>0</v>
      </c>
      <c r="K962" s="5">
        <f>J962+K961</f>
        <v>0</v>
      </c>
      <c r="L962" s="5">
        <v>0</v>
      </c>
      <c r="M962" s="5">
        <f>L962+M961</f>
        <v>0</v>
      </c>
      <c r="N962" s="5">
        <v>0</v>
      </c>
      <c r="O962" s="5">
        <f>N962+O961</f>
        <v>0</v>
      </c>
      <c r="P962" s="5">
        <v>0</v>
      </c>
      <c r="Q962" s="5">
        <f>P962+Q961</f>
        <v>0</v>
      </c>
      <c r="R962" s="5">
        <v>0</v>
      </c>
      <c r="S962" s="5">
        <f>R962+S961</f>
        <v>0</v>
      </c>
      <c r="T962" s="5">
        <v>0</v>
      </c>
      <c r="U962" s="5">
        <f>T962+U961</f>
        <v>0</v>
      </c>
      <c r="V962" s="5">
        <v>0</v>
      </c>
      <c r="W962" s="5">
        <f>V962+W961</f>
        <v>0</v>
      </c>
      <c r="X962" s="5">
        <v>0</v>
      </c>
      <c r="Y962" s="5">
        <f>X962+Y961</f>
        <v>0</v>
      </c>
      <c r="Z962" s="5"/>
    </row>
    <row r="963" spans="2:26" ht="12" customHeight="1" x14ac:dyDescent="0.2">
      <c r="B963" t="s">
        <v>197</v>
      </c>
      <c r="D963" t="s">
        <v>1032</v>
      </c>
      <c r="H963">
        <v>7</v>
      </c>
      <c r="I963">
        <v>16</v>
      </c>
      <c r="J963" s="5">
        <v>0</v>
      </c>
      <c r="K963" s="5">
        <f>J963+K962</f>
        <v>0</v>
      </c>
      <c r="L963" s="5">
        <v>0</v>
      </c>
      <c r="M963" s="5">
        <f>L963+M962</f>
        <v>0</v>
      </c>
      <c r="N963" s="5">
        <v>0</v>
      </c>
      <c r="O963" s="5">
        <f>N963+O962</f>
        <v>0</v>
      </c>
      <c r="P963" s="5">
        <v>0</v>
      </c>
      <c r="Q963" s="5">
        <f>P963+Q962</f>
        <v>0</v>
      </c>
      <c r="R963" s="5">
        <v>0</v>
      </c>
      <c r="S963" s="5">
        <f>R963+S962</f>
        <v>0</v>
      </c>
      <c r="T963" s="5">
        <v>0</v>
      </c>
      <c r="U963" s="5">
        <f>T963+U962</f>
        <v>0</v>
      </c>
      <c r="V963" s="5">
        <v>0</v>
      </c>
      <c r="W963" s="5">
        <f>V963+W962</f>
        <v>0</v>
      </c>
      <c r="X963" s="5">
        <v>0</v>
      </c>
      <c r="Y963" s="5">
        <f>X963+Y962</f>
        <v>0</v>
      </c>
      <c r="Z963" s="5"/>
    </row>
    <row r="964" spans="2:26" ht="12" customHeight="1" x14ac:dyDescent="0.2">
      <c r="B964" t="s">
        <v>197</v>
      </c>
      <c r="D964" t="s">
        <v>1033</v>
      </c>
      <c r="H964">
        <v>7</v>
      </c>
      <c r="I964">
        <v>17</v>
      </c>
      <c r="J964" s="5">
        <v>0</v>
      </c>
      <c r="K964" s="5">
        <f>J964</f>
        <v>0</v>
      </c>
      <c r="L964" s="5">
        <v>0</v>
      </c>
      <c r="M964" s="5">
        <f>L964</f>
        <v>0</v>
      </c>
      <c r="N964" s="5">
        <v>0</v>
      </c>
      <c r="O964" s="5">
        <f>N964</f>
        <v>0</v>
      </c>
      <c r="P964" s="5">
        <v>0</v>
      </c>
      <c r="Q964" s="5">
        <f>P964</f>
        <v>0</v>
      </c>
      <c r="R964" s="5">
        <v>0</v>
      </c>
      <c r="S964" s="5">
        <f>R964</f>
        <v>0</v>
      </c>
      <c r="T964" s="5">
        <v>0</v>
      </c>
      <c r="U964" s="5">
        <f>T964</f>
        <v>0</v>
      </c>
      <c r="V964" s="5">
        <v>0</v>
      </c>
      <c r="W964" s="5">
        <f>V964</f>
        <v>0</v>
      </c>
      <c r="X964" s="5">
        <v>0</v>
      </c>
      <c r="Y964" s="5">
        <f>X964</f>
        <v>0</v>
      </c>
      <c r="Z964" s="5"/>
    </row>
    <row r="965" spans="2:26" ht="12" customHeight="1" x14ac:dyDescent="0.2">
      <c r="B965" t="s">
        <v>197</v>
      </c>
      <c r="D965" t="s">
        <v>1034</v>
      </c>
      <c r="H965">
        <v>7</v>
      </c>
      <c r="I965">
        <v>18</v>
      </c>
      <c r="J965" s="5">
        <v>0</v>
      </c>
      <c r="K965" s="5">
        <f>J965</f>
        <v>0</v>
      </c>
      <c r="L965" s="5">
        <v>6.4880909485755689</v>
      </c>
      <c r="M965" s="5">
        <f>L965</f>
        <v>6.4880909485755689</v>
      </c>
      <c r="N965">
        <v>17.842658500248305</v>
      </c>
      <c r="O965" s="5">
        <f>N965</f>
        <v>17.842658500248305</v>
      </c>
      <c r="P965" s="5">
        <v>0</v>
      </c>
      <c r="Q965" s="5">
        <f>P965</f>
        <v>0</v>
      </c>
      <c r="R965" s="5">
        <v>0</v>
      </c>
      <c r="S965" s="5">
        <f>R965</f>
        <v>0</v>
      </c>
      <c r="T965" s="5">
        <v>0</v>
      </c>
      <c r="U965" s="5">
        <f>T965</f>
        <v>0</v>
      </c>
      <c r="V965" s="5">
        <v>20.120856641896971</v>
      </c>
      <c r="W965" s="5">
        <f>V965</f>
        <v>20.120856641896971</v>
      </c>
      <c r="X965" s="5">
        <v>0</v>
      </c>
      <c r="Y965" s="5">
        <f>X965</f>
        <v>0</v>
      </c>
      <c r="Z965" s="5"/>
    </row>
    <row r="966" spans="2:26" ht="12" customHeight="1" x14ac:dyDescent="0.2">
      <c r="B966" t="s">
        <v>197</v>
      </c>
      <c r="D966" t="s">
        <v>1035</v>
      </c>
      <c r="H966">
        <v>7</v>
      </c>
      <c r="I966">
        <v>19</v>
      </c>
      <c r="J966" s="5">
        <v>0</v>
      </c>
      <c r="K966" s="5">
        <f>K965+K964</f>
        <v>0</v>
      </c>
      <c r="L966" s="5">
        <v>0</v>
      </c>
      <c r="M966" s="5">
        <f>M965+M964</f>
        <v>6.4880909485755689</v>
      </c>
      <c r="N966" s="5">
        <v>0</v>
      </c>
      <c r="O966" s="5">
        <f>O965+O964</f>
        <v>17.842658500248305</v>
      </c>
      <c r="P966" s="5">
        <v>0</v>
      </c>
      <c r="Q966" s="5">
        <f>Q965+Q964</f>
        <v>0</v>
      </c>
      <c r="R966" s="5">
        <v>0</v>
      </c>
      <c r="S966" s="5">
        <f>S965+S964</f>
        <v>0</v>
      </c>
      <c r="T966" s="5">
        <v>0</v>
      </c>
      <c r="U966" s="5">
        <f>U965+U964</f>
        <v>0</v>
      </c>
      <c r="V966" s="5">
        <v>0</v>
      </c>
      <c r="W966" s="5">
        <f>W965+W964</f>
        <v>20.120856641896971</v>
      </c>
      <c r="X966" s="5">
        <v>0</v>
      </c>
      <c r="Y966" s="5">
        <f>Y965+Y964</f>
        <v>0</v>
      </c>
      <c r="Z966" s="5"/>
    </row>
    <row r="967" spans="2:26" ht="12" customHeight="1" x14ac:dyDescent="0.2">
      <c r="B967" t="s">
        <v>197</v>
      </c>
      <c r="D967" t="s">
        <v>1036</v>
      </c>
      <c r="H967">
        <v>7</v>
      </c>
      <c r="I967">
        <v>20</v>
      </c>
      <c r="J967" s="5">
        <v>0</v>
      </c>
      <c r="K967" s="5">
        <f>J967</f>
        <v>0</v>
      </c>
      <c r="L967" s="5">
        <v>0</v>
      </c>
      <c r="M967" s="5">
        <f>L967</f>
        <v>0</v>
      </c>
      <c r="N967" s="5">
        <v>0</v>
      </c>
      <c r="O967" s="5">
        <f>N967</f>
        <v>0</v>
      </c>
      <c r="P967" s="5">
        <v>0</v>
      </c>
      <c r="Q967" s="5">
        <f>P967</f>
        <v>0</v>
      </c>
      <c r="R967" s="5">
        <v>0</v>
      </c>
      <c r="S967" s="5">
        <f>R967</f>
        <v>0</v>
      </c>
      <c r="T967" s="5">
        <v>0</v>
      </c>
      <c r="U967" s="5">
        <f>T967</f>
        <v>0</v>
      </c>
      <c r="V967" s="5">
        <v>0</v>
      </c>
      <c r="W967" s="5">
        <f>V967</f>
        <v>0</v>
      </c>
      <c r="X967" s="5">
        <v>0</v>
      </c>
      <c r="Y967" s="5">
        <f>X967</f>
        <v>0</v>
      </c>
      <c r="Z967" s="5"/>
    </row>
    <row r="968" spans="2:26" ht="12" customHeight="1" x14ac:dyDescent="0.2">
      <c r="B968" t="s">
        <v>197</v>
      </c>
      <c r="D968" t="s">
        <v>1037</v>
      </c>
      <c r="H968">
        <v>7</v>
      </c>
      <c r="I968">
        <v>21</v>
      </c>
      <c r="J968" s="5">
        <v>0</v>
      </c>
      <c r="K968" s="5">
        <f>J968</f>
        <v>0</v>
      </c>
      <c r="L968" s="5">
        <v>0</v>
      </c>
      <c r="M968" s="5">
        <f>L968</f>
        <v>0</v>
      </c>
      <c r="N968" s="5">
        <v>0</v>
      </c>
      <c r="O968" s="5">
        <f>N968</f>
        <v>0</v>
      </c>
      <c r="P968" s="5">
        <v>0</v>
      </c>
      <c r="Q968" s="5">
        <f>P968</f>
        <v>0</v>
      </c>
      <c r="R968" s="5">
        <v>0</v>
      </c>
      <c r="S968" s="5">
        <f>R968</f>
        <v>0</v>
      </c>
      <c r="T968" s="5">
        <v>0</v>
      </c>
      <c r="U968" s="5">
        <f>T968</f>
        <v>0</v>
      </c>
      <c r="V968" s="5">
        <v>0</v>
      </c>
      <c r="W968" s="5">
        <f>V968</f>
        <v>0</v>
      </c>
      <c r="X968" s="5">
        <v>0</v>
      </c>
      <c r="Y968" s="5">
        <f>X968</f>
        <v>0</v>
      </c>
      <c r="Z968" s="5"/>
    </row>
    <row r="969" spans="2:26" ht="12" customHeight="1" x14ac:dyDescent="0.2">
      <c r="B969" t="s">
        <v>197</v>
      </c>
      <c r="D969" t="s">
        <v>1038</v>
      </c>
      <c r="H969">
        <v>7</v>
      </c>
      <c r="I969">
        <v>22</v>
      </c>
      <c r="J969" s="5">
        <v>0</v>
      </c>
      <c r="K969" s="5">
        <f>K968+J969</f>
        <v>0</v>
      </c>
      <c r="L969" s="5">
        <v>0</v>
      </c>
      <c r="M969" s="5">
        <f>M968+L969</f>
        <v>0</v>
      </c>
      <c r="N969" s="5">
        <v>0</v>
      </c>
      <c r="O969" s="5">
        <f>O968+N969</f>
        <v>0</v>
      </c>
      <c r="P969" s="5">
        <v>0</v>
      </c>
      <c r="Q969" s="5">
        <f>Q968+P969</f>
        <v>0</v>
      </c>
      <c r="R969" s="5">
        <v>0</v>
      </c>
      <c r="S969" s="5">
        <f>S968+R969</f>
        <v>0</v>
      </c>
      <c r="T969" s="5">
        <v>0</v>
      </c>
      <c r="U969" s="5">
        <f>U968+T969</f>
        <v>0</v>
      </c>
      <c r="V969" s="5">
        <v>0</v>
      </c>
      <c r="W969" s="5">
        <f>W968+V969</f>
        <v>0</v>
      </c>
      <c r="X969" s="5">
        <v>0</v>
      </c>
      <c r="Y969" s="5">
        <f>Y968+X969</f>
        <v>0</v>
      </c>
      <c r="Z969" s="5"/>
    </row>
    <row r="970" spans="2:26" ht="12" customHeight="1" x14ac:dyDescent="0.2">
      <c r="B970" t="s">
        <v>197</v>
      </c>
      <c r="D970" t="s">
        <v>1039</v>
      </c>
      <c r="H970">
        <v>7</v>
      </c>
      <c r="I970">
        <v>23</v>
      </c>
      <c r="J970" s="5">
        <v>0</v>
      </c>
      <c r="K970" s="5">
        <f>J970</f>
        <v>0</v>
      </c>
      <c r="L970" s="5">
        <v>0</v>
      </c>
      <c r="M970" s="5">
        <f>L970</f>
        <v>0</v>
      </c>
      <c r="N970">
        <v>82.157341499751695</v>
      </c>
      <c r="O970" s="5">
        <f>N970</f>
        <v>82.157341499751695</v>
      </c>
      <c r="P970" s="5">
        <v>0</v>
      </c>
      <c r="Q970" s="5">
        <f>P970</f>
        <v>0</v>
      </c>
      <c r="R970" s="5">
        <v>0</v>
      </c>
      <c r="S970" s="5">
        <f>R970</f>
        <v>0</v>
      </c>
      <c r="T970" s="5">
        <v>0</v>
      </c>
      <c r="U970" s="5">
        <f>T970</f>
        <v>0</v>
      </c>
      <c r="V970" s="5">
        <v>70.798718376889042</v>
      </c>
      <c r="W970" s="5">
        <f>V970</f>
        <v>70.798718376889042</v>
      </c>
      <c r="X970" s="5">
        <v>27.336365340097718</v>
      </c>
      <c r="Y970" s="5">
        <f>X970</f>
        <v>27.336365340097718</v>
      </c>
      <c r="Z970" s="5"/>
    </row>
    <row r="971" spans="2:26" ht="12" customHeight="1" x14ac:dyDescent="0.2">
      <c r="B971" t="s">
        <v>197</v>
      </c>
      <c r="D971" t="s">
        <v>1040</v>
      </c>
      <c r="H971">
        <v>7</v>
      </c>
      <c r="I971">
        <v>24</v>
      </c>
      <c r="J971" s="5">
        <v>0</v>
      </c>
      <c r="K971" s="5">
        <f>J971+K970+K966+K967</f>
        <v>0</v>
      </c>
      <c r="L971" s="5">
        <v>0</v>
      </c>
      <c r="M971" s="5">
        <f>L971+M970+M966+M967</f>
        <v>6.4880909485755689</v>
      </c>
      <c r="N971" s="5">
        <v>0</v>
      </c>
      <c r="O971" s="5">
        <f>N971+O970+O966+O967</f>
        <v>100</v>
      </c>
      <c r="P971" s="5">
        <v>0</v>
      </c>
      <c r="Q971" s="5">
        <f>P971+Q970+Q966+Q967</f>
        <v>0</v>
      </c>
      <c r="R971" s="5">
        <v>0</v>
      </c>
      <c r="S971" s="5">
        <f>R971+S970+S966+S967</f>
        <v>0</v>
      </c>
      <c r="T971" s="5">
        <v>0</v>
      </c>
      <c r="U971" s="5">
        <f>T971+U970+U966+U967</f>
        <v>0</v>
      </c>
      <c r="V971" s="5">
        <v>0</v>
      </c>
      <c r="W971" s="5">
        <f>V971+W970+W966+W967</f>
        <v>90.91957501878602</v>
      </c>
      <c r="X971" s="5">
        <v>0</v>
      </c>
      <c r="Y971" s="5">
        <f>X971+Y970+Y966+Y967</f>
        <v>27.336365340097718</v>
      </c>
      <c r="Z971" s="5"/>
    </row>
    <row r="972" spans="2:26" ht="12" customHeight="1" x14ac:dyDescent="0.2">
      <c r="B972" t="s">
        <v>197</v>
      </c>
      <c r="D972" t="s">
        <v>1041</v>
      </c>
      <c r="H972">
        <v>7</v>
      </c>
      <c r="I972">
        <v>25</v>
      </c>
      <c r="J972" s="5">
        <v>0</v>
      </c>
      <c r="K972" s="5">
        <f>K971+J972</f>
        <v>0</v>
      </c>
      <c r="L972" s="5">
        <v>0</v>
      </c>
      <c r="M972" s="5">
        <f>M971+L972</f>
        <v>6.4880909485755689</v>
      </c>
      <c r="N972" s="5">
        <v>0</v>
      </c>
      <c r="O972" s="5">
        <f>O971+N972</f>
        <v>100</v>
      </c>
      <c r="P972" s="5">
        <v>0</v>
      </c>
      <c r="Q972" s="5">
        <f>Q971+P972</f>
        <v>0</v>
      </c>
      <c r="R972" s="5">
        <v>0</v>
      </c>
      <c r="S972" s="5">
        <f>S971+R972</f>
        <v>0</v>
      </c>
      <c r="T972" s="5">
        <v>0</v>
      </c>
      <c r="U972" s="5">
        <f>U971+T972</f>
        <v>0</v>
      </c>
      <c r="V972" s="5">
        <v>0</v>
      </c>
      <c r="W972" s="5">
        <f>W971+V972</f>
        <v>90.91957501878602</v>
      </c>
      <c r="X972" s="5">
        <v>0</v>
      </c>
      <c r="Y972" s="5">
        <f>Y971+X972</f>
        <v>27.336365340097718</v>
      </c>
      <c r="Z972" s="5"/>
    </row>
    <row r="973" spans="2:26" ht="12" customHeight="1" x14ac:dyDescent="0.2">
      <c r="B973" t="s">
        <v>197</v>
      </c>
      <c r="D973" t="s">
        <v>1042</v>
      </c>
      <c r="H973">
        <v>7</v>
      </c>
      <c r="I973">
        <v>26</v>
      </c>
      <c r="J973" s="5">
        <v>0</v>
      </c>
      <c r="K973" s="5">
        <f>J973</f>
        <v>0</v>
      </c>
      <c r="L973" s="5">
        <v>0</v>
      </c>
      <c r="M973" s="5">
        <f>L973</f>
        <v>0</v>
      </c>
      <c r="N973" s="5">
        <v>0</v>
      </c>
      <c r="O973" s="5">
        <f>N973</f>
        <v>0</v>
      </c>
      <c r="P973" s="5">
        <v>0</v>
      </c>
      <c r="Q973" s="5">
        <f>P973</f>
        <v>0</v>
      </c>
      <c r="R973" s="5">
        <v>0</v>
      </c>
      <c r="S973" s="5">
        <f>R973</f>
        <v>0</v>
      </c>
      <c r="T973" s="5">
        <v>0</v>
      </c>
      <c r="U973" s="5">
        <f>T973</f>
        <v>0</v>
      </c>
      <c r="V973" s="5">
        <v>0</v>
      </c>
      <c r="W973" s="5">
        <f>V973</f>
        <v>0</v>
      </c>
      <c r="X973" s="5">
        <v>0</v>
      </c>
      <c r="Y973" s="5">
        <f>X973</f>
        <v>0</v>
      </c>
      <c r="Z973" s="5"/>
    </row>
    <row r="974" spans="2:26" ht="12" customHeight="1" x14ac:dyDescent="0.2">
      <c r="B974" t="s">
        <v>197</v>
      </c>
      <c r="D974" t="s">
        <v>1043</v>
      </c>
      <c r="H974">
        <v>7</v>
      </c>
      <c r="I974">
        <v>27</v>
      </c>
      <c r="J974" s="5">
        <v>0</v>
      </c>
      <c r="K974" s="5">
        <f>J974+K973+K972</f>
        <v>0</v>
      </c>
      <c r="L974" s="5">
        <v>93.511909051424439</v>
      </c>
      <c r="M974" s="5">
        <f>L974+M973+M972</f>
        <v>100.00000000000001</v>
      </c>
      <c r="N974" s="5">
        <v>0</v>
      </c>
      <c r="O974" s="5">
        <f>N974+O973+O972</f>
        <v>100</v>
      </c>
      <c r="P974" s="5">
        <v>100</v>
      </c>
      <c r="Q974" s="5">
        <f>P974+Q973+Q972</f>
        <v>100</v>
      </c>
      <c r="R974" s="5">
        <v>0</v>
      </c>
      <c r="S974" s="5">
        <f>R974+S973+S972</f>
        <v>0</v>
      </c>
      <c r="T974" s="5">
        <v>100</v>
      </c>
      <c r="U974" s="5">
        <f>T974+U973+U972</f>
        <v>100</v>
      </c>
      <c r="V974" s="5">
        <v>0</v>
      </c>
      <c r="W974" s="5">
        <f>V974+W973+W972</f>
        <v>90.91957501878602</v>
      </c>
      <c r="X974" s="5">
        <v>71.772509746678736</v>
      </c>
      <c r="Y974" s="5">
        <f>X974+Y973+Y972</f>
        <v>99.10887508677645</v>
      </c>
      <c r="Z974" s="5"/>
    </row>
    <row r="975" spans="2:26" ht="12" customHeight="1" x14ac:dyDescent="0.2">
      <c r="B975" t="s">
        <v>197</v>
      </c>
      <c r="D975" t="s">
        <v>1044</v>
      </c>
      <c r="H975">
        <v>7</v>
      </c>
      <c r="I975">
        <v>28</v>
      </c>
      <c r="J975" s="5">
        <v>0</v>
      </c>
      <c r="K975" s="5">
        <f>K974</f>
        <v>0</v>
      </c>
      <c r="L975" s="5">
        <v>0</v>
      </c>
      <c r="M975" s="5">
        <f>M974</f>
        <v>100.00000000000001</v>
      </c>
      <c r="N975" s="5">
        <v>0</v>
      </c>
      <c r="O975" s="5">
        <f>O974</f>
        <v>100</v>
      </c>
      <c r="P975" s="5">
        <v>0</v>
      </c>
      <c r="Q975" s="5">
        <f>Q974</f>
        <v>100</v>
      </c>
      <c r="R975" s="5">
        <v>0</v>
      </c>
      <c r="S975" s="5">
        <f>S974</f>
        <v>0</v>
      </c>
      <c r="T975" s="5">
        <v>0</v>
      </c>
      <c r="U975" s="5">
        <f>U974</f>
        <v>100</v>
      </c>
      <c r="V975" s="5">
        <v>0</v>
      </c>
      <c r="W975" s="5">
        <f>W974</f>
        <v>90.91957501878602</v>
      </c>
      <c r="X975" s="5">
        <v>0</v>
      </c>
      <c r="Y975" s="5">
        <f>Y974</f>
        <v>99.10887508677645</v>
      </c>
      <c r="Z975" s="5"/>
    </row>
    <row r="976" spans="2:26" ht="12" customHeight="1" x14ac:dyDescent="0.2">
      <c r="B976" t="s">
        <v>197</v>
      </c>
      <c r="D976" t="s">
        <v>1045</v>
      </c>
      <c r="H976">
        <v>7</v>
      </c>
      <c r="I976">
        <v>29</v>
      </c>
      <c r="J976" s="5">
        <v>0</v>
      </c>
      <c r="K976" s="5">
        <f>J976</f>
        <v>0</v>
      </c>
      <c r="L976" s="5">
        <v>0</v>
      </c>
      <c r="M976" s="5">
        <f>L976</f>
        <v>0</v>
      </c>
      <c r="N976" s="5">
        <v>0</v>
      </c>
      <c r="O976" s="5">
        <f>N976</f>
        <v>0</v>
      </c>
      <c r="P976" s="5">
        <v>0</v>
      </c>
      <c r="Q976" s="5">
        <f>P976</f>
        <v>0</v>
      </c>
      <c r="R976" s="5">
        <v>0</v>
      </c>
      <c r="S976" s="5">
        <f>R976</f>
        <v>0</v>
      </c>
      <c r="T976" s="5">
        <v>0</v>
      </c>
      <c r="U976" s="5">
        <f>T976</f>
        <v>0</v>
      </c>
      <c r="V976" s="5">
        <v>0</v>
      </c>
      <c r="W976" s="5">
        <f>V976</f>
        <v>0</v>
      </c>
      <c r="X976" s="5">
        <v>0</v>
      </c>
      <c r="Y976" s="5">
        <f>X976</f>
        <v>0</v>
      </c>
      <c r="Z976" s="5"/>
    </row>
    <row r="977" spans="2:48" ht="12" customHeight="1" x14ac:dyDescent="0.2">
      <c r="B977" t="s">
        <v>197</v>
      </c>
      <c r="D977" t="s">
        <v>1046</v>
      </c>
      <c r="H977">
        <v>7</v>
      </c>
      <c r="I977" s="53">
        <v>30</v>
      </c>
      <c r="J977" s="56">
        <v>0</v>
      </c>
      <c r="K977" s="56">
        <f>J977+K976</f>
        <v>0</v>
      </c>
      <c r="L977" s="56">
        <v>0</v>
      </c>
      <c r="M977" s="56">
        <f>L977+M976</f>
        <v>0</v>
      </c>
      <c r="N977" s="5">
        <v>0</v>
      </c>
      <c r="O977" s="56">
        <f>N977+O976</f>
        <v>0</v>
      </c>
      <c r="P977" s="56">
        <v>0</v>
      </c>
      <c r="Q977" s="56">
        <f>P977+Q976</f>
        <v>0</v>
      </c>
      <c r="R977" s="56">
        <v>0</v>
      </c>
      <c r="S977" s="56">
        <f>R977+S976</f>
        <v>0</v>
      </c>
      <c r="T977" s="56">
        <v>0</v>
      </c>
      <c r="U977" s="56">
        <f>T977+U976</f>
        <v>0</v>
      </c>
      <c r="V977" s="56">
        <v>0</v>
      </c>
      <c r="W977" s="56">
        <f>V977+W976</f>
        <v>0</v>
      </c>
      <c r="X977" s="56">
        <v>0</v>
      </c>
      <c r="Y977" s="56">
        <f>X977+Y976</f>
        <v>0</v>
      </c>
      <c r="Z977" s="5"/>
    </row>
    <row r="978" spans="2:48" ht="12" customHeight="1" x14ac:dyDescent="0.2">
      <c r="B978" t="s">
        <v>197</v>
      </c>
      <c r="D978" t="s">
        <v>1047</v>
      </c>
      <c r="H978">
        <v>7</v>
      </c>
      <c r="I978">
        <v>31</v>
      </c>
      <c r="J978" s="5">
        <v>0</v>
      </c>
      <c r="K978" s="5">
        <v>0</v>
      </c>
      <c r="L978" s="5">
        <v>0</v>
      </c>
      <c r="M978" s="5">
        <v>16.105704152245764</v>
      </c>
      <c r="N978" s="5">
        <v>0</v>
      </c>
      <c r="O978" s="5">
        <v>100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100</v>
      </c>
      <c r="X978" s="5">
        <v>0</v>
      </c>
      <c r="Y978" s="5">
        <v>69.838754628339373</v>
      </c>
      <c r="Z978" s="5"/>
    </row>
    <row r="979" spans="2:48" ht="12" customHeight="1" x14ac:dyDescent="0.2">
      <c r="B979" t="s">
        <v>197</v>
      </c>
      <c r="D979" t="s">
        <v>1048</v>
      </c>
      <c r="H979">
        <v>7</v>
      </c>
      <c r="I979">
        <v>32</v>
      </c>
      <c r="J979" s="5">
        <v>0</v>
      </c>
      <c r="K979" s="5">
        <v>0</v>
      </c>
      <c r="L979" s="5">
        <v>0</v>
      </c>
      <c r="M979" s="5">
        <v>60.62271026599381</v>
      </c>
      <c r="N979" s="5">
        <v>0</v>
      </c>
      <c r="O979" s="5">
        <v>0</v>
      </c>
      <c r="P979" s="5">
        <v>0</v>
      </c>
      <c r="Q979" s="5">
        <v>100</v>
      </c>
      <c r="R979" s="5">
        <v>0</v>
      </c>
      <c r="S979" s="5">
        <v>0</v>
      </c>
      <c r="T979" s="5">
        <v>0</v>
      </c>
      <c r="U979" s="5">
        <v>100</v>
      </c>
      <c r="V979" s="5">
        <v>0</v>
      </c>
      <c r="W979" s="5">
        <v>0</v>
      </c>
      <c r="X979" s="5">
        <v>0</v>
      </c>
      <c r="Y979" s="5">
        <v>30.161245371660627</v>
      </c>
      <c r="Z979" s="5"/>
    </row>
    <row r="980" spans="2:48" ht="12" customHeight="1" x14ac:dyDescent="0.2">
      <c r="B980" t="s">
        <v>197</v>
      </c>
      <c r="D980" t="s">
        <v>1049</v>
      </c>
      <c r="H980">
        <v>7</v>
      </c>
      <c r="I980">
        <v>33</v>
      </c>
      <c r="J980" s="5">
        <v>0</v>
      </c>
      <c r="K980" s="5">
        <v>0</v>
      </c>
      <c r="L980" s="5">
        <v>0</v>
      </c>
      <c r="M980" s="5">
        <v>23.271585581760423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/>
    </row>
    <row r="981" spans="2:48" ht="12" customHeight="1" x14ac:dyDescent="0.2">
      <c r="B981" t="s">
        <v>197</v>
      </c>
      <c r="D981" t="s">
        <v>1059</v>
      </c>
      <c r="H981">
        <v>7</v>
      </c>
      <c r="I981">
        <v>34</v>
      </c>
      <c r="J981" s="5">
        <v>0</v>
      </c>
      <c r="K981" s="5">
        <f t="shared" ref="K981:K1025" si="62">K978</f>
        <v>0</v>
      </c>
      <c r="L981" s="5">
        <v>0</v>
      </c>
      <c r="M981" s="5">
        <f t="shared" ref="M981:M1025" si="63">M978</f>
        <v>16.105704152245764</v>
      </c>
      <c r="N981" s="5">
        <v>0</v>
      </c>
      <c r="O981" s="5">
        <f t="shared" ref="O981:O1025" si="64">O978</f>
        <v>100</v>
      </c>
      <c r="P981" s="5">
        <v>0</v>
      </c>
      <c r="Q981" s="5">
        <f t="shared" ref="Q981:Q1025" si="65">Q978</f>
        <v>0</v>
      </c>
      <c r="R981" s="5">
        <v>0</v>
      </c>
      <c r="S981" s="5">
        <f t="shared" ref="S981:S1025" si="66">S978</f>
        <v>0</v>
      </c>
      <c r="T981" s="5">
        <v>0</v>
      </c>
      <c r="U981" s="5">
        <f t="shared" ref="U981:U1025" si="67">U978</f>
        <v>0</v>
      </c>
      <c r="V981" s="5">
        <v>0</v>
      </c>
      <c r="W981" s="5">
        <f t="shared" ref="W981:W1025" si="68">W978</f>
        <v>100</v>
      </c>
      <c r="X981" s="5">
        <v>0</v>
      </c>
      <c r="Y981" s="5">
        <f t="shared" ref="Y981:Y1025" si="69">Y978</f>
        <v>69.838754628339373</v>
      </c>
      <c r="Z981" s="5"/>
    </row>
    <row r="982" spans="2:48" ht="12" customHeight="1" x14ac:dyDescent="0.2">
      <c r="B982" t="s">
        <v>197</v>
      </c>
      <c r="D982" t="s">
        <v>1060</v>
      </c>
      <c r="H982">
        <v>7</v>
      </c>
      <c r="I982">
        <v>35</v>
      </c>
      <c r="J982" s="5">
        <v>0</v>
      </c>
      <c r="K982" s="5">
        <f t="shared" si="62"/>
        <v>0</v>
      </c>
      <c r="L982" s="5">
        <v>0</v>
      </c>
      <c r="M982" s="5">
        <f t="shared" si="63"/>
        <v>60.62271026599381</v>
      </c>
      <c r="N982" s="5">
        <v>0</v>
      </c>
      <c r="O982" s="5">
        <f t="shared" si="64"/>
        <v>0</v>
      </c>
      <c r="P982" s="5">
        <v>0</v>
      </c>
      <c r="Q982" s="5">
        <f t="shared" si="65"/>
        <v>100</v>
      </c>
      <c r="R982" s="5">
        <v>0</v>
      </c>
      <c r="S982" s="5">
        <f t="shared" si="66"/>
        <v>0</v>
      </c>
      <c r="T982" s="5">
        <v>0</v>
      </c>
      <c r="U982" s="5">
        <f t="shared" si="67"/>
        <v>100</v>
      </c>
      <c r="V982" s="5">
        <v>0</v>
      </c>
      <c r="W982" s="5">
        <f t="shared" si="68"/>
        <v>0</v>
      </c>
      <c r="X982" s="5">
        <v>0</v>
      </c>
      <c r="Y982" s="5">
        <f t="shared" si="69"/>
        <v>30.161245371660627</v>
      </c>
      <c r="Z982" s="5"/>
    </row>
    <row r="983" spans="2:48" ht="12" customHeight="1" x14ac:dyDescent="0.2">
      <c r="B983" t="s">
        <v>197</v>
      </c>
      <c r="D983" t="s">
        <v>1061</v>
      </c>
      <c r="H983">
        <v>7</v>
      </c>
      <c r="I983">
        <v>36</v>
      </c>
      <c r="J983" s="5">
        <v>0</v>
      </c>
      <c r="K983" s="5">
        <f t="shared" si="62"/>
        <v>0</v>
      </c>
      <c r="L983" s="5">
        <v>0</v>
      </c>
      <c r="M983" s="5">
        <f t="shared" si="63"/>
        <v>23.271585581760423</v>
      </c>
      <c r="N983" s="5">
        <v>0</v>
      </c>
      <c r="O983" s="5">
        <f t="shared" si="64"/>
        <v>0</v>
      </c>
      <c r="P983" s="5">
        <v>0</v>
      </c>
      <c r="Q983" s="5">
        <f t="shared" si="65"/>
        <v>0</v>
      </c>
      <c r="R983" s="5">
        <v>0</v>
      </c>
      <c r="S983" s="5">
        <f t="shared" si="66"/>
        <v>0</v>
      </c>
      <c r="T983" s="5">
        <v>0</v>
      </c>
      <c r="U983" s="5">
        <f t="shared" si="67"/>
        <v>0</v>
      </c>
      <c r="V983" s="5">
        <v>0</v>
      </c>
      <c r="W983" s="5">
        <f t="shared" si="68"/>
        <v>0</v>
      </c>
      <c r="X983" s="5">
        <v>0</v>
      </c>
      <c r="Y983" s="5">
        <f t="shared" si="69"/>
        <v>0</v>
      </c>
      <c r="Z983" s="5"/>
    </row>
    <row r="984" spans="2:48" ht="12" customHeight="1" x14ac:dyDescent="0.2">
      <c r="B984" t="s">
        <v>197</v>
      </c>
      <c r="D984" t="s">
        <v>1062</v>
      </c>
      <c r="H984">
        <v>7</v>
      </c>
      <c r="I984">
        <v>37</v>
      </c>
      <c r="J984" s="5">
        <v>0</v>
      </c>
      <c r="K984" s="5">
        <f t="shared" si="62"/>
        <v>0</v>
      </c>
      <c r="L984" s="5">
        <v>0</v>
      </c>
      <c r="M984" s="5">
        <f t="shared" si="63"/>
        <v>16.105704152245764</v>
      </c>
      <c r="N984" s="5">
        <v>0</v>
      </c>
      <c r="O984" s="5">
        <f t="shared" si="64"/>
        <v>100</v>
      </c>
      <c r="P984" s="5">
        <v>0</v>
      </c>
      <c r="Q984" s="5">
        <f t="shared" si="65"/>
        <v>0</v>
      </c>
      <c r="R984" s="5">
        <v>0</v>
      </c>
      <c r="S984" s="5">
        <f t="shared" si="66"/>
        <v>0</v>
      </c>
      <c r="T984" s="5">
        <v>0</v>
      </c>
      <c r="U984" s="5">
        <f t="shared" si="67"/>
        <v>0</v>
      </c>
      <c r="V984" s="5">
        <v>0</v>
      </c>
      <c r="W984" s="5">
        <f t="shared" si="68"/>
        <v>100</v>
      </c>
      <c r="X984" s="5">
        <v>0</v>
      </c>
      <c r="Y984" s="5">
        <f t="shared" si="69"/>
        <v>69.838754628339373</v>
      </c>
      <c r="Z984" s="5"/>
    </row>
    <row r="985" spans="2:48" ht="12" customHeight="1" x14ac:dyDescent="0.2">
      <c r="B985" t="s">
        <v>197</v>
      </c>
      <c r="D985" t="s">
        <v>1063</v>
      </c>
      <c r="H985">
        <v>7</v>
      </c>
      <c r="I985">
        <v>38</v>
      </c>
      <c r="J985" s="5">
        <v>0</v>
      </c>
      <c r="K985" s="5">
        <f t="shared" si="62"/>
        <v>0</v>
      </c>
      <c r="L985" s="5">
        <v>0</v>
      </c>
      <c r="M985" s="5">
        <f t="shared" si="63"/>
        <v>60.62271026599381</v>
      </c>
      <c r="N985" s="5">
        <v>0</v>
      </c>
      <c r="O985" s="5">
        <f t="shared" si="64"/>
        <v>0</v>
      </c>
      <c r="P985" s="5">
        <v>0</v>
      </c>
      <c r="Q985" s="5">
        <f t="shared" si="65"/>
        <v>100</v>
      </c>
      <c r="R985" s="5">
        <v>0</v>
      </c>
      <c r="S985" s="5">
        <f t="shared" si="66"/>
        <v>0</v>
      </c>
      <c r="T985" s="5">
        <v>0</v>
      </c>
      <c r="U985" s="5">
        <f t="shared" si="67"/>
        <v>100</v>
      </c>
      <c r="V985" s="5">
        <v>0</v>
      </c>
      <c r="W985" s="5">
        <f t="shared" si="68"/>
        <v>0</v>
      </c>
      <c r="X985" s="5">
        <v>0</v>
      </c>
      <c r="Y985" s="5">
        <f t="shared" si="69"/>
        <v>30.161245371660627</v>
      </c>
      <c r="Z985" s="5"/>
    </row>
    <row r="986" spans="2:48" ht="12" customHeight="1" x14ac:dyDescent="0.2">
      <c r="B986" t="s">
        <v>197</v>
      </c>
      <c r="D986" t="s">
        <v>1064</v>
      </c>
      <c r="H986">
        <v>7</v>
      </c>
      <c r="I986">
        <v>39</v>
      </c>
      <c r="J986" s="5">
        <v>0</v>
      </c>
      <c r="K986" s="5">
        <f t="shared" si="62"/>
        <v>0</v>
      </c>
      <c r="L986" s="5">
        <v>0</v>
      </c>
      <c r="M986" s="5">
        <f t="shared" si="63"/>
        <v>23.271585581760423</v>
      </c>
      <c r="N986" s="5">
        <v>0</v>
      </c>
      <c r="O986" s="5">
        <f t="shared" si="64"/>
        <v>0</v>
      </c>
      <c r="P986" s="5">
        <v>0</v>
      </c>
      <c r="Q986" s="5">
        <f t="shared" si="65"/>
        <v>0</v>
      </c>
      <c r="R986" s="5">
        <v>0</v>
      </c>
      <c r="S986" s="5">
        <f t="shared" si="66"/>
        <v>0</v>
      </c>
      <c r="T986" s="5">
        <v>0</v>
      </c>
      <c r="U986" s="5">
        <f t="shared" si="67"/>
        <v>0</v>
      </c>
      <c r="V986" s="5">
        <v>0</v>
      </c>
      <c r="W986" s="5">
        <f t="shared" si="68"/>
        <v>0</v>
      </c>
      <c r="X986" s="5">
        <v>0</v>
      </c>
      <c r="Y986" s="5">
        <f t="shared" si="69"/>
        <v>0</v>
      </c>
      <c r="Z986" s="5"/>
    </row>
    <row r="987" spans="2:48" ht="12" customHeight="1" x14ac:dyDescent="0.2">
      <c r="B987" t="s">
        <v>197</v>
      </c>
      <c r="D987" t="s">
        <v>1065</v>
      </c>
      <c r="H987">
        <v>7</v>
      </c>
      <c r="I987">
        <v>40</v>
      </c>
      <c r="J987" s="5">
        <v>0</v>
      </c>
      <c r="K987" s="5">
        <f t="shared" si="62"/>
        <v>0</v>
      </c>
      <c r="L987" s="5">
        <v>0</v>
      </c>
      <c r="M987" s="5">
        <f t="shared" si="63"/>
        <v>16.105704152245764</v>
      </c>
      <c r="N987" s="5">
        <v>0</v>
      </c>
      <c r="O987" s="5">
        <f t="shared" si="64"/>
        <v>100</v>
      </c>
      <c r="P987" s="5">
        <v>0</v>
      </c>
      <c r="Q987" s="5">
        <f t="shared" si="65"/>
        <v>0</v>
      </c>
      <c r="R987" s="5">
        <v>0</v>
      </c>
      <c r="S987" s="5">
        <f t="shared" si="66"/>
        <v>0</v>
      </c>
      <c r="T987" s="5">
        <v>0</v>
      </c>
      <c r="U987" s="5">
        <f t="shared" si="67"/>
        <v>0</v>
      </c>
      <c r="V987" s="5">
        <v>0</v>
      </c>
      <c r="W987" s="5">
        <f t="shared" si="68"/>
        <v>100</v>
      </c>
      <c r="X987" s="5">
        <v>0</v>
      </c>
      <c r="Y987" s="5">
        <f t="shared" si="69"/>
        <v>69.838754628339373</v>
      </c>
      <c r="Z987" s="5"/>
    </row>
    <row r="988" spans="2:48" ht="12" customHeight="1" x14ac:dyDescent="0.2">
      <c r="B988" t="s">
        <v>197</v>
      </c>
      <c r="D988" t="s">
        <v>1066</v>
      </c>
      <c r="H988">
        <v>7</v>
      </c>
      <c r="I988">
        <v>41</v>
      </c>
      <c r="J988" s="5">
        <v>0</v>
      </c>
      <c r="K988" s="5">
        <f t="shared" si="62"/>
        <v>0</v>
      </c>
      <c r="L988" s="5">
        <v>0</v>
      </c>
      <c r="M988" s="5">
        <f t="shared" si="63"/>
        <v>60.62271026599381</v>
      </c>
      <c r="N988" s="5">
        <v>0</v>
      </c>
      <c r="O988" s="5">
        <f t="shared" si="64"/>
        <v>0</v>
      </c>
      <c r="P988" s="5">
        <v>0</v>
      </c>
      <c r="Q988" s="5">
        <f t="shared" si="65"/>
        <v>100</v>
      </c>
      <c r="R988" s="5">
        <v>0</v>
      </c>
      <c r="S988" s="5">
        <f t="shared" si="66"/>
        <v>0</v>
      </c>
      <c r="T988" s="5">
        <v>0</v>
      </c>
      <c r="U988" s="5">
        <f t="shared" si="67"/>
        <v>100</v>
      </c>
      <c r="V988" s="5">
        <v>0</v>
      </c>
      <c r="W988" s="5">
        <f t="shared" si="68"/>
        <v>0</v>
      </c>
      <c r="X988" s="5">
        <v>0</v>
      </c>
      <c r="Y988" s="5">
        <f t="shared" si="69"/>
        <v>30.161245371660627</v>
      </c>
      <c r="Z988" s="5"/>
    </row>
    <row r="989" spans="2:48" ht="12" customHeight="1" x14ac:dyDescent="0.2">
      <c r="B989" t="s">
        <v>197</v>
      </c>
      <c r="D989" t="s">
        <v>1067</v>
      </c>
      <c r="H989">
        <v>7</v>
      </c>
      <c r="I989">
        <v>42</v>
      </c>
      <c r="J989" s="5">
        <v>0</v>
      </c>
      <c r="K989" s="5">
        <f t="shared" si="62"/>
        <v>0</v>
      </c>
      <c r="L989" s="5">
        <v>0</v>
      </c>
      <c r="M989" s="5">
        <f t="shared" si="63"/>
        <v>23.271585581760423</v>
      </c>
      <c r="N989" s="5">
        <v>0</v>
      </c>
      <c r="O989" s="5">
        <f t="shared" si="64"/>
        <v>0</v>
      </c>
      <c r="P989" s="5">
        <v>0</v>
      </c>
      <c r="Q989" s="5">
        <f t="shared" si="65"/>
        <v>0</v>
      </c>
      <c r="R989" s="5">
        <v>0</v>
      </c>
      <c r="S989" s="5">
        <f t="shared" si="66"/>
        <v>0</v>
      </c>
      <c r="T989" s="5">
        <v>0</v>
      </c>
      <c r="U989" s="5">
        <f t="shared" si="67"/>
        <v>0</v>
      </c>
      <c r="V989" s="5">
        <v>0</v>
      </c>
      <c r="W989" s="5">
        <f t="shared" si="68"/>
        <v>0</v>
      </c>
      <c r="X989" s="5">
        <v>0</v>
      </c>
      <c r="Y989" s="5">
        <f t="shared" si="69"/>
        <v>0</v>
      </c>
      <c r="Z989" s="5"/>
    </row>
    <row r="990" spans="2:48" ht="12" customHeight="1" x14ac:dyDescent="0.2">
      <c r="B990" t="s">
        <v>197</v>
      </c>
      <c r="D990" t="s">
        <v>1050</v>
      </c>
      <c r="H990">
        <v>7</v>
      </c>
      <c r="I990">
        <v>43</v>
      </c>
      <c r="J990" s="5">
        <v>0</v>
      </c>
      <c r="K990" s="5">
        <f t="shared" si="62"/>
        <v>0</v>
      </c>
      <c r="L990" s="5">
        <v>0</v>
      </c>
      <c r="M990" s="5">
        <f t="shared" si="63"/>
        <v>16.105704152245764</v>
      </c>
      <c r="N990" s="5">
        <v>0</v>
      </c>
      <c r="O990" s="5">
        <f t="shared" si="64"/>
        <v>100</v>
      </c>
      <c r="P990" s="5">
        <v>0</v>
      </c>
      <c r="Q990" s="5">
        <f t="shared" si="65"/>
        <v>0</v>
      </c>
      <c r="R990" s="5">
        <v>0</v>
      </c>
      <c r="S990" s="5">
        <f t="shared" si="66"/>
        <v>0</v>
      </c>
      <c r="T990" s="5">
        <v>0</v>
      </c>
      <c r="U990" s="5">
        <f t="shared" si="67"/>
        <v>0</v>
      </c>
      <c r="V990" s="5">
        <v>0</v>
      </c>
      <c r="W990" s="5">
        <f t="shared" si="68"/>
        <v>100</v>
      </c>
      <c r="X990" s="5">
        <v>0</v>
      </c>
      <c r="Y990" s="5">
        <f t="shared" si="69"/>
        <v>69.838754628339373</v>
      </c>
      <c r="Z990" s="5"/>
      <c r="AG990" s="5"/>
      <c r="AH990" s="5"/>
      <c r="AI990" s="5"/>
      <c r="AJ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</row>
    <row r="991" spans="2:48" ht="12" customHeight="1" x14ac:dyDescent="0.2">
      <c r="B991" t="s">
        <v>197</v>
      </c>
      <c r="D991" t="s">
        <v>1051</v>
      </c>
      <c r="H991">
        <v>7</v>
      </c>
      <c r="I991">
        <v>44</v>
      </c>
      <c r="J991" s="5">
        <v>0</v>
      </c>
      <c r="K991" s="5">
        <f t="shared" si="62"/>
        <v>0</v>
      </c>
      <c r="L991" s="5">
        <v>0</v>
      </c>
      <c r="M991" s="5">
        <f t="shared" si="63"/>
        <v>60.62271026599381</v>
      </c>
      <c r="N991" s="5">
        <v>0</v>
      </c>
      <c r="O991" s="5">
        <f t="shared" si="64"/>
        <v>0</v>
      </c>
      <c r="P991" s="5">
        <v>0</v>
      </c>
      <c r="Q991" s="5">
        <f t="shared" si="65"/>
        <v>100</v>
      </c>
      <c r="R991" s="5">
        <v>0</v>
      </c>
      <c r="S991" s="5">
        <f t="shared" si="66"/>
        <v>0</v>
      </c>
      <c r="T991" s="5">
        <v>0</v>
      </c>
      <c r="U991" s="5">
        <f t="shared" si="67"/>
        <v>100</v>
      </c>
      <c r="V991" s="5">
        <v>0</v>
      </c>
      <c r="W991" s="5">
        <f t="shared" si="68"/>
        <v>0</v>
      </c>
      <c r="X991" s="5">
        <v>0</v>
      </c>
      <c r="Y991" s="5">
        <f t="shared" si="69"/>
        <v>30.161245371660627</v>
      </c>
      <c r="Z991" s="5"/>
      <c r="AG991" s="5"/>
      <c r="AH991" s="5"/>
      <c r="AI991" s="5"/>
      <c r="AJ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</row>
    <row r="992" spans="2:48" ht="12" customHeight="1" x14ac:dyDescent="0.2">
      <c r="B992" t="s">
        <v>197</v>
      </c>
      <c r="D992" t="s">
        <v>1052</v>
      </c>
      <c r="H992">
        <v>7</v>
      </c>
      <c r="I992">
        <v>45</v>
      </c>
      <c r="J992" s="5">
        <v>0</v>
      </c>
      <c r="K992" s="5">
        <f t="shared" si="62"/>
        <v>0</v>
      </c>
      <c r="L992" s="5">
        <v>0</v>
      </c>
      <c r="M992" s="5">
        <f t="shared" si="63"/>
        <v>23.271585581760423</v>
      </c>
      <c r="N992" s="5">
        <v>0</v>
      </c>
      <c r="O992" s="5">
        <f t="shared" si="64"/>
        <v>0</v>
      </c>
      <c r="P992" s="5">
        <v>0</v>
      </c>
      <c r="Q992" s="5">
        <f t="shared" si="65"/>
        <v>0</v>
      </c>
      <c r="R992" s="5">
        <v>0</v>
      </c>
      <c r="S992" s="5">
        <f t="shared" si="66"/>
        <v>0</v>
      </c>
      <c r="T992" s="5">
        <v>0</v>
      </c>
      <c r="U992" s="5">
        <f t="shared" si="67"/>
        <v>0</v>
      </c>
      <c r="V992" s="5">
        <v>0</v>
      </c>
      <c r="W992" s="5">
        <f t="shared" si="68"/>
        <v>0</v>
      </c>
      <c r="X992" s="5">
        <v>0</v>
      </c>
      <c r="Y992" s="5">
        <f t="shared" si="69"/>
        <v>0</v>
      </c>
      <c r="Z992" s="5"/>
      <c r="AG992" s="5"/>
      <c r="AH992" s="5"/>
      <c r="AI992" s="5"/>
      <c r="AJ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</row>
    <row r="993" spans="2:48" ht="12" customHeight="1" x14ac:dyDescent="0.2">
      <c r="B993" t="s">
        <v>197</v>
      </c>
      <c r="D993" t="s">
        <v>1053</v>
      </c>
      <c r="H993">
        <v>7</v>
      </c>
      <c r="I993">
        <v>46</v>
      </c>
      <c r="J993" s="5">
        <v>0</v>
      </c>
      <c r="K993" s="5">
        <f t="shared" si="62"/>
        <v>0</v>
      </c>
      <c r="L993" s="5">
        <v>0</v>
      </c>
      <c r="M993" s="5">
        <f t="shared" si="63"/>
        <v>16.105704152245764</v>
      </c>
      <c r="N993">
        <v>100</v>
      </c>
      <c r="O993" s="5">
        <f t="shared" si="64"/>
        <v>100</v>
      </c>
      <c r="P993" s="5">
        <v>0</v>
      </c>
      <c r="Q993" s="5">
        <f t="shared" si="65"/>
        <v>0</v>
      </c>
      <c r="R993" s="5">
        <v>0</v>
      </c>
      <c r="S993" s="5">
        <f t="shared" si="66"/>
        <v>0</v>
      </c>
      <c r="T993" s="5">
        <v>0</v>
      </c>
      <c r="U993" s="5">
        <f t="shared" si="67"/>
        <v>0</v>
      </c>
      <c r="V993" s="5">
        <v>20.120856641896971</v>
      </c>
      <c r="W993" s="5">
        <f t="shared" si="68"/>
        <v>100</v>
      </c>
      <c r="X993" s="5">
        <v>0</v>
      </c>
      <c r="Y993" s="5">
        <f t="shared" si="69"/>
        <v>69.838754628339373</v>
      </c>
      <c r="Z993" s="5"/>
      <c r="AG993" s="5"/>
      <c r="AH993" s="5"/>
      <c r="AI993" s="5"/>
      <c r="AJ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</row>
    <row r="994" spans="2:48" ht="12" customHeight="1" x14ac:dyDescent="0.2">
      <c r="B994" t="s">
        <v>197</v>
      </c>
      <c r="D994" t="s">
        <v>1054</v>
      </c>
      <c r="H994">
        <v>7</v>
      </c>
      <c r="I994">
        <v>47</v>
      </c>
      <c r="J994" s="58">
        <v>0</v>
      </c>
      <c r="K994" s="5">
        <f t="shared" si="62"/>
        <v>0</v>
      </c>
      <c r="L994" s="5">
        <v>6.4880909485755689</v>
      </c>
      <c r="M994" s="5">
        <f t="shared" si="63"/>
        <v>60.62271026599381</v>
      </c>
      <c r="N994" s="5">
        <v>0</v>
      </c>
      <c r="O994" s="5">
        <f t="shared" si="64"/>
        <v>0</v>
      </c>
      <c r="P994" s="5">
        <v>100</v>
      </c>
      <c r="Q994" s="5">
        <f t="shared" si="65"/>
        <v>100</v>
      </c>
      <c r="R994" s="5">
        <v>0</v>
      </c>
      <c r="S994" s="5">
        <f t="shared" si="66"/>
        <v>0</v>
      </c>
      <c r="T994" s="5">
        <v>0</v>
      </c>
      <c r="U994" s="5">
        <f t="shared" si="67"/>
        <v>100</v>
      </c>
      <c r="V994" s="5">
        <v>0</v>
      </c>
      <c r="W994" s="5">
        <f t="shared" si="68"/>
        <v>0</v>
      </c>
      <c r="X994" s="5">
        <v>0</v>
      </c>
      <c r="Y994" s="5">
        <f t="shared" si="69"/>
        <v>30.161245371660627</v>
      </c>
      <c r="Z994" s="5"/>
      <c r="AG994" s="5"/>
      <c r="AH994" s="5"/>
      <c r="AI994" s="5"/>
      <c r="AJ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</row>
    <row r="995" spans="2:48" ht="12" customHeight="1" x14ac:dyDescent="0.2">
      <c r="B995" t="s">
        <v>197</v>
      </c>
      <c r="D995" t="s">
        <v>1055</v>
      </c>
      <c r="H995">
        <v>7</v>
      </c>
      <c r="I995">
        <v>48</v>
      </c>
      <c r="J995" s="5">
        <v>0</v>
      </c>
      <c r="K995" s="5">
        <f t="shared" si="62"/>
        <v>0</v>
      </c>
      <c r="L995" s="5">
        <v>23.271585581760423</v>
      </c>
      <c r="M995" s="5">
        <f t="shared" si="63"/>
        <v>23.271585581760423</v>
      </c>
      <c r="N995" s="5">
        <v>0</v>
      </c>
      <c r="O995" s="5">
        <f t="shared" si="64"/>
        <v>0</v>
      </c>
      <c r="P995" s="5">
        <v>0</v>
      </c>
      <c r="Q995" s="5">
        <f t="shared" si="65"/>
        <v>0</v>
      </c>
      <c r="R995" s="5">
        <v>0</v>
      </c>
      <c r="S995" s="5">
        <f t="shared" si="66"/>
        <v>0</v>
      </c>
      <c r="T995" s="5">
        <v>0</v>
      </c>
      <c r="U995" s="5">
        <f t="shared" si="67"/>
        <v>0</v>
      </c>
      <c r="V995" s="5">
        <v>0</v>
      </c>
      <c r="W995" s="5">
        <f t="shared" si="68"/>
        <v>0</v>
      </c>
      <c r="X995" s="5">
        <v>0</v>
      </c>
      <c r="Y995" s="5">
        <f t="shared" si="69"/>
        <v>0</v>
      </c>
      <c r="Z995" s="5"/>
      <c r="AG995" s="5"/>
      <c r="AH995" s="5"/>
      <c r="AI995" s="5"/>
      <c r="AJ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</row>
    <row r="996" spans="2:48" ht="12" customHeight="1" x14ac:dyDescent="0.2">
      <c r="B996" t="s">
        <v>197</v>
      </c>
      <c r="D996" t="s">
        <v>1056</v>
      </c>
      <c r="H996">
        <v>7</v>
      </c>
      <c r="I996">
        <v>49</v>
      </c>
      <c r="J996" s="5">
        <v>0</v>
      </c>
      <c r="K996" s="5">
        <f t="shared" si="62"/>
        <v>0</v>
      </c>
      <c r="L996" s="5">
        <v>0</v>
      </c>
      <c r="M996" s="5">
        <f t="shared" si="63"/>
        <v>16.105704152245764</v>
      </c>
      <c r="N996" s="5">
        <v>0</v>
      </c>
      <c r="O996" s="5">
        <f t="shared" si="64"/>
        <v>100</v>
      </c>
      <c r="P996" s="5">
        <v>0</v>
      </c>
      <c r="Q996" s="5">
        <f t="shared" si="65"/>
        <v>0</v>
      </c>
      <c r="R996" s="5">
        <v>0</v>
      </c>
      <c r="S996" s="5">
        <f t="shared" si="66"/>
        <v>0</v>
      </c>
      <c r="T996" s="5">
        <v>0</v>
      </c>
      <c r="U996" s="5">
        <f t="shared" si="67"/>
        <v>0</v>
      </c>
      <c r="V996" s="5">
        <v>0</v>
      </c>
      <c r="W996" s="5">
        <f t="shared" si="68"/>
        <v>100</v>
      </c>
      <c r="X996" s="5">
        <v>0</v>
      </c>
      <c r="Y996" s="5">
        <f t="shared" si="69"/>
        <v>69.838754628339373</v>
      </c>
      <c r="Z996" s="5"/>
      <c r="AG996" s="5"/>
      <c r="AH996" s="5"/>
      <c r="AI996" s="5"/>
      <c r="AJ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</row>
    <row r="997" spans="2:48" ht="12" customHeight="1" x14ac:dyDescent="0.2">
      <c r="B997" t="s">
        <v>197</v>
      </c>
      <c r="D997" t="s">
        <v>1057</v>
      </c>
      <c r="H997">
        <v>7</v>
      </c>
      <c r="I997">
        <v>50</v>
      </c>
      <c r="J997" s="5">
        <v>0</v>
      </c>
      <c r="K997" s="5">
        <f t="shared" si="62"/>
        <v>0</v>
      </c>
      <c r="L997" s="5">
        <v>0</v>
      </c>
      <c r="M997" s="5">
        <f t="shared" si="63"/>
        <v>60.62271026599381</v>
      </c>
      <c r="N997" s="5">
        <v>0</v>
      </c>
      <c r="O997" s="5">
        <f t="shared" si="64"/>
        <v>0</v>
      </c>
      <c r="P997" s="5">
        <v>0</v>
      </c>
      <c r="Q997" s="5">
        <f t="shared" si="65"/>
        <v>100</v>
      </c>
      <c r="R997" s="5">
        <v>0</v>
      </c>
      <c r="S997" s="5">
        <f t="shared" si="66"/>
        <v>0</v>
      </c>
      <c r="T997" s="5">
        <v>0</v>
      </c>
      <c r="U997" s="5">
        <f t="shared" si="67"/>
        <v>100</v>
      </c>
      <c r="V997" s="5">
        <v>0</v>
      </c>
      <c r="W997" s="5">
        <f t="shared" si="68"/>
        <v>0</v>
      </c>
      <c r="X997" s="5">
        <v>0</v>
      </c>
      <c r="Y997" s="5">
        <f t="shared" si="69"/>
        <v>30.161245371660627</v>
      </c>
      <c r="Z997" s="5"/>
      <c r="AG997" s="5"/>
      <c r="AH997" s="5"/>
      <c r="AI997" s="5"/>
      <c r="AJ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</row>
    <row r="998" spans="2:48" ht="12" customHeight="1" x14ac:dyDescent="0.2">
      <c r="B998" t="s">
        <v>197</v>
      </c>
      <c r="D998" t="s">
        <v>1058</v>
      </c>
      <c r="H998">
        <v>7</v>
      </c>
      <c r="I998">
        <v>51</v>
      </c>
      <c r="J998" s="5">
        <v>0</v>
      </c>
      <c r="K998" s="5">
        <f t="shared" si="62"/>
        <v>0</v>
      </c>
      <c r="L998" s="5">
        <v>0</v>
      </c>
      <c r="M998" s="5">
        <f t="shared" si="63"/>
        <v>23.271585581760423</v>
      </c>
      <c r="N998" s="5">
        <v>0</v>
      </c>
      <c r="O998" s="5">
        <f t="shared" si="64"/>
        <v>0</v>
      </c>
      <c r="P998" s="5">
        <v>0</v>
      </c>
      <c r="Q998" s="5">
        <f t="shared" si="65"/>
        <v>0</v>
      </c>
      <c r="R998" s="5">
        <v>0</v>
      </c>
      <c r="S998" s="5">
        <f t="shared" si="66"/>
        <v>0</v>
      </c>
      <c r="T998" s="5">
        <v>0</v>
      </c>
      <c r="U998" s="5">
        <f t="shared" si="67"/>
        <v>0</v>
      </c>
      <c r="V998" s="5">
        <v>0</v>
      </c>
      <c r="W998" s="5">
        <f t="shared" si="68"/>
        <v>0</v>
      </c>
      <c r="X998" s="5">
        <v>0</v>
      </c>
      <c r="Y998" s="5">
        <f t="shared" si="69"/>
        <v>0</v>
      </c>
      <c r="Z998" s="5"/>
      <c r="AG998" s="5"/>
      <c r="AH998" s="5"/>
      <c r="AI998" s="5"/>
      <c r="AJ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</row>
    <row r="999" spans="2:48" ht="12" customHeight="1" x14ac:dyDescent="0.2">
      <c r="B999" t="s">
        <v>197</v>
      </c>
      <c r="D999" t="s">
        <v>1068</v>
      </c>
      <c r="H999">
        <v>7</v>
      </c>
      <c r="I999">
        <v>52</v>
      </c>
      <c r="J999" s="5">
        <v>0</v>
      </c>
      <c r="K999" s="5">
        <f t="shared" si="62"/>
        <v>0</v>
      </c>
      <c r="L999" s="5">
        <v>16.105704152245764</v>
      </c>
      <c r="M999" s="5">
        <f t="shared" si="63"/>
        <v>16.105704152245764</v>
      </c>
      <c r="N999" s="5">
        <v>0</v>
      </c>
      <c r="O999" s="5">
        <f t="shared" si="64"/>
        <v>100</v>
      </c>
      <c r="P999" s="5">
        <v>0</v>
      </c>
      <c r="Q999" s="5">
        <f t="shared" si="65"/>
        <v>0</v>
      </c>
      <c r="R999" s="5">
        <v>0</v>
      </c>
      <c r="S999" s="5">
        <f t="shared" si="66"/>
        <v>0</v>
      </c>
      <c r="T999" s="5">
        <v>0</v>
      </c>
      <c r="U999" s="5">
        <f t="shared" si="67"/>
        <v>0</v>
      </c>
      <c r="V999" s="5">
        <v>31.397157051014446</v>
      </c>
      <c r="W999" s="5">
        <f t="shared" si="68"/>
        <v>100</v>
      </c>
      <c r="X999" s="5">
        <v>69.453103759565209</v>
      </c>
      <c r="Y999" s="5">
        <f t="shared" si="69"/>
        <v>69.838754628339373</v>
      </c>
      <c r="Z999" s="5"/>
    </row>
    <row r="1000" spans="2:48" ht="12" customHeight="1" x14ac:dyDescent="0.2">
      <c r="B1000" t="s">
        <v>197</v>
      </c>
      <c r="D1000" t="s">
        <v>1069</v>
      </c>
      <c r="H1000">
        <v>7</v>
      </c>
      <c r="I1000">
        <v>53</v>
      </c>
      <c r="J1000" s="5">
        <v>0</v>
      </c>
      <c r="K1000" s="5">
        <f t="shared" si="62"/>
        <v>0</v>
      </c>
      <c r="L1000" s="5">
        <v>48.740536739944645</v>
      </c>
      <c r="M1000" s="5">
        <f t="shared" si="63"/>
        <v>60.62271026599381</v>
      </c>
      <c r="N1000" s="5">
        <v>0</v>
      </c>
      <c r="O1000" s="5">
        <f t="shared" si="64"/>
        <v>0</v>
      </c>
      <c r="P1000" s="5">
        <v>0</v>
      </c>
      <c r="Q1000" s="5">
        <f t="shared" si="65"/>
        <v>100</v>
      </c>
      <c r="R1000" s="5">
        <v>0</v>
      </c>
      <c r="S1000" s="5">
        <f t="shared" si="66"/>
        <v>0</v>
      </c>
      <c r="T1000" s="5">
        <v>83.082728648480852</v>
      </c>
      <c r="U1000" s="5">
        <f t="shared" si="67"/>
        <v>100</v>
      </c>
      <c r="V1000" s="5">
        <v>0</v>
      </c>
      <c r="W1000" s="5">
        <f t="shared" si="68"/>
        <v>0</v>
      </c>
      <c r="X1000" s="5">
        <v>29.655771327211252</v>
      </c>
      <c r="Y1000" s="5">
        <f t="shared" si="69"/>
        <v>30.161245371660627</v>
      </c>
      <c r="Z1000" s="5"/>
    </row>
    <row r="1001" spans="2:48" ht="12" customHeight="1" x14ac:dyDescent="0.2">
      <c r="B1001" t="s">
        <v>197</v>
      </c>
      <c r="D1001" t="s">
        <v>1070</v>
      </c>
      <c r="H1001">
        <v>7</v>
      </c>
      <c r="I1001">
        <v>54</v>
      </c>
      <c r="J1001" s="5">
        <v>0</v>
      </c>
      <c r="K1001" s="5">
        <f t="shared" si="62"/>
        <v>0</v>
      </c>
      <c r="L1001" s="5">
        <v>0</v>
      </c>
      <c r="M1001" s="5">
        <f t="shared" si="63"/>
        <v>23.271585581760423</v>
      </c>
      <c r="N1001" s="5">
        <v>0</v>
      </c>
      <c r="O1001" s="5">
        <f t="shared" si="64"/>
        <v>0</v>
      </c>
      <c r="P1001" s="5">
        <v>0</v>
      </c>
      <c r="Q1001" s="5">
        <f t="shared" si="65"/>
        <v>0</v>
      </c>
      <c r="R1001" s="5">
        <v>0</v>
      </c>
      <c r="S1001" s="5">
        <f t="shared" si="66"/>
        <v>0</v>
      </c>
      <c r="T1001" s="5">
        <v>0</v>
      </c>
      <c r="U1001" s="5">
        <f t="shared" si="67"/>
        <v>0</v>
      </c>
      <c r="V1001" s="5">
        <v>0</v>
      </c>
      <c r="W1001" s="5">
        <f t="shared" si="68"/>
        <v>0</v>
      </c>
      <c r="X1001" s="5">
        <v>0</v>
      </c>
      <c r="Y1001" s="5">
        <f t="shared" si="69"/>
        <v>0</v>
      </c>
      <c r="Z1001" s="5"/>
    </row>
    <row r="1002" spans="2:48" ht="12" customHeight="1" x14ac:dyDescent="0.2">
      <c r="B1002" t="s">
        <v>197</v>
      </c>
      <c r="D1002" t="s">
        <v>1071</v>
      </c>
      <c r="H1002">
        <v>7</v>
      </c>
      <c r="I1002">
        <v>55</v>
      </c>
      <c r="J1002" s="5">
        <v>0</v>
      </c>
      <c r="K1002" s="5">
        <f t="shared" si="62"/>
        <v>0</v>
      </c>
      <c r="L1002" s="5">
        <v>0</v>
      </c>
      <c r="M1002" s="5">
        <f t="shared" si="63"/>
        <v>16.105704152245764</v>
      </c>
      <c r="N1002" s="5">
        <v>0</v>
      </c>
      <c r="O1002" s="5">
        <f t="shared" si="64"/>
        <v>100</v>
      </c>
      <c r="P1002" s="5">
        <v>0</v>
      </c>
      <c r="Q1002" s="5">
        <f t="shared" si="65"/>
        <v>0</v>
      </c>
      <c r="R1002" s="5">
        <v>0</v>
      </c>
      <c r="S1002" s="5">
        <f t="shared" si="66"/>
        <v>0</v>
      </c>
      <c r="T1002" s="5">
        <v>0</v>
      </c>
      <c r="U1002" s="5">
        <f t="shared" si="67"/>
        <v>0</v>
      </c>
      <c r="V1002" s="5">
        <v>0</v>
      </c>
      <c r="W1002" s="5">
        <f t="shared" si="68"/>
        <v>100</v>
      </c>
      <c r="X1002" s="5">
        <v>0</v>
      </c>
      <c r="Y1002" s="5">
        <f t="shared" si="69"/>
        <v>69.838754628339373</v>
      </c>
      <c r="Z1002" s="5"/>
    </row>
    <row r="1003" spans="2:48" ht="12" customHeight="1" x14ac:dyDescent="0.2">
      <c r="B1003" t="s">
        <v>197</v>
      </c>
      <c r="D1003" t="s">
        <v>1072</v>
      </c>
      <c r="H1003">
        <v>7</v>
      </c>
      <c r="I1003">
        <v>56</v>
      </c>
      <c r="J1003" s="5">
        <v>0</v>
      </c>
      <c r="K1003" s="5">
        <f t="shared" si="62"/>
        <v>0</v>
      </c>
      <c r="L1003" s="5">
        <v>5.1794489251762155</v>
      </c>
      <c r="M1003" s="5">
        <f t="shared" si="63"/>
        <v>60.62271026599381</v>
      </c>
      <c r="N1003" s="5">
        <v>0</v>
      </c>
      <c r="O1003" s="5">
        <f t="shared" si="64"/>
        <v>0</v>
      </c>
      <c r="P1003" s="5">
        <v>0</v>
      </c>
      <c r="Q1003" s="5">
        <f t="shared" si="65"/>
        <v>100</v>
      </c>
      <c r="R1003" s="5">
        <v>0</v>
      </c>
      <c r="S1003" s="5">
        <f t="shared" si="66"/>
        <v>0</v>
      </c>
      <c r="T1003" s="5">
        <v>16.917271351519151</v>
      </c>
      <c r="U1003" s="5">
        <f t="shared" si="67"/>
        <v>100</v>
      </c>
      <c r="V1003" s="5">
        <v>0</v>
      </c>
      <c r="W1003" s="5">
        <f t="shared" si="68"/>
        <v>0</v>
      </c>
      <c r="X1003" s="5">
        <v>0</v>
      </c>
      <c r="Y1003" s="5">
        <f t="shared" si="69"/>
        <v>30.161245371660627</v>
      </c>
      <c r="Z1003" s="5"/>
    </row>
    <row r="1004" spans="2:48" ht="12" customHeight="1" x14ac:dyDescent="0.2">
      <c r="B1004" t="s">
        <v>197</v>
      </c>
      <c r="D1004" t="s">
        <v>1073</v>
      </c>
      <c r="H1004">
        <v>7</v>
      </c>
      <c r="I1004">
        <v>57</v>
      </c>
      <c r="J1004" s="5">
        <v>0</v>
      </c>
      <c r="K1004" s="5">
        <f t="shared" si="62"/>
        <v>0</v>
      </c>
      <c r="L1004" s="5">
        <v>0</v>
      </c>
      <c r="M1004" s="5">
        <f t="shared" si="63"/>
        <v>23.271585581760423</v>
      </c>
      <c r="N1004" s="5">
        <v>0</v>
      </c>
      <c r="O1004" s="5">
        <f t="shared" si="64"/>
        <v>0</v>
      </c>
      <c r="P1004" s="5">
        <v>0</v>
      </c>
      <c r="Q1004" s="5">
        <f t="shared" si="65"/>
        <v>0</v>
      </c>
      <c r="R1004" s="5">
        <v>0</v>
      </c>
      <c r="S1004" s="5">
        <f t="shared" si="66"/>
        <v>0</v>
      </c>
      <c r="T1004" s="5">
        <v>0</v>
      </c>
      <c r="U1004" s="5">
        <f t="shared" si="67"/>
        <v>0</v>
      </c>
      <c r="V1004" s="5">
        <v>0</v>
      </c>
      <c r="W1004" s="5">
        <f t="shared" si="68"/>
        <v>0</v>
      </c>
      <c r="X1004" s="5">
        <v>0</v>
      </c>
      <c r="Y1004" s="5">
        <f t="shared" si="69"/>
        <v>0</v>
      </c>
      <c r="Z1004" s="5"/>
    </row>
    <row r="1005" spans="2:48" ht="12" customHeight="1" x14ac:dyDescent="0.2">
      <c r="B1005" t="s">
        <v>197</v>
      </c>
      <c r="D1005" t="s">
        <v>1074</v>
      </c>
      <c r="H1005">
        <v>7</v>
      </c>
      <c r="I1005">
        <v>58</v>
      </c>
      <c r="J1005" s="5">
        <v>0</v>
      </c>
      <c r="K1005" s="5">
        <f t="shared" si="62"/>
        <v>0</v>
      </c>
      <c r="L1005" s="5">
        <v>0</v>
      </c>
      <c r="M1005" s="5">
        <f t="shared" si="63"/>
        <v>16.105704152245764</v>
      </c>
      <c r="N1005" s="5">
        <v>0</v>
      </c>
      <c r="O1005" s="5">
        <f t="shared" si="64"/>
        <v>100</v>
      </c>
      <c r="P1005" s="5">
        <v>0</v>
      </c>
      <c r="Q1005" s="5">
        <f t="shared" si="65"/>
        <v>0</v>
      </c>
      <c r="R1005" s="5">
        <v>0</v>
      </c>
      <c r="S1005" s="5">
        <f t="shared" si="66"/>
        <v>0</v>
      </c>
      <c r="T1005" s="5">
        <v>0</v>
      </c>
      <c r="U1005" s="5">
        <f t="shared" si="67"/>
        <v>0</v>
      </c>
      <c r="V1005" s="5">
        <v>0</v>
      </c>
      <c r="W1005" s="5">
        <f t="shared" si="68"/>
        <v>100</v>
      </c>
      <c r="X1005" s="5">
        <v>0</v>
      </c>
      <c r="Y1005" s="5">
        <f t="shared" si="69"/>
        <v>69.838754628339373</v>
      </c>
      <c r="Z1005" s="5"/>
    </row>
    <row r="1006" spans="2:48" ht="12" customHeight="1" x14ac:dyDescent="0.2">
      <c r="B1006" t="s">
        <v>197</v>
      </c>
      <c r="D1006" t="s">
        <v>1075</v>
      </c>
      <c r="H1006">
        <v>7</v>
      </c>
      <c r="I1006">
        <v>59</v>
      </c>
      <c r="J1006" s="5">
        <v>0</v>
      </c>
      <c r="K1006" s="5">
        <f t="shared" si="62"/>
        <v>0</v>
      </c>
      <c r="L1006" s="5">
        <v>0</v>
      </c>
      <c r="M1006" s="5">
        <f t="shared" si="63"/>
        <v>60.62271026599381</v>
      </c>
      <c r="N1006" s="5">
        <v>0</v>
      </c>
      <c r="O1006" s="5">
        <f t="shared" si="64"/>
        <v>0</v>
      </c>
      <c r="P1006" s="5">
        <v>0</v>
      </c>
      <c r="Q1006" s="5">
        <f t="shared" si="65"/>
        <v>100</v>
      </c>
      <c r="R1006" s="5">
        <v>0</v>
      </c>
      <c r="S1006" s="5">
        <f t="shared" si="66"/>
        <v>0</v>
      </c>
      <c r="T1006" s="5">
        <v>0</v>
      </c>
      <c r="U1006" s="5">
        <f t="shared" si="67"/>
        <v>100</v>
      </c>
      <c r="V1006" s="5">
        <v>0</v>
      </c>
      <c r="W1006" s="5">
        <f t="shared" si="68"/>
        <v>0</v>
      </c>
      <c r="X1006" s="5">
        <v>0</v>
      </c>
      <c r="Y1006" s="5">
        <f t="shared" si="69"/>
        <v>30.161245371660627</v>
      </c>
      <c r="Z1006" s="5"/>
    </row>
    <row r="1007" spans="2:48" ht="12" customHeight="1" x14ac:dyDescent="0.2">
      <c r="B1007" t="s">
        <v>197</v>
      </c>
      <c r="D1007" t="s">
        <v>1076</v>
      </c>
      <c r="H1007">
        <v>7</v>
      </c>
      <c r="I1007">
        <v>60</v>
      </c>
      <c r="J1007" s="5">
        <v>0</v>
      </c>
      <c r="K1007" s="5">
        <f t="shared" si="62"/>
        <v>0</v>
      </c>
      <c r="L1007" s="5">
        <v>0</v>
      </c>
      <c r="M1007" s="5">
        <f t="shared" si="63"/>
        <v>23.271585581760423</v>
      </c>
      <c r="N1007" s="5">
        <v>0</v>
      </c>
      <c r="O1007" s="5">
        <f t="shared" si="64"/>
        <v>0</v>
      </c>
      <c r="P1007" s="5">
        <v>0</v>
      </c>
      <c r="Q1007" s="5">
        <f t="shared" si="65"/>
        <v>0</v>
      </c>
      <c r="R1007" s="5">
        <v>0</v>
      </c>
      <c r="S1007" s="5">
        <f t="shared" si="66"/>
        <v>0</v>
      </c>
      <c r="T1007" s="5">
        <v>0</v>
      </c>
      <c r="U1007" s="5">
        <f t="shared" si="67"/>
        <v>0</v>
      </c>
      <c r="V1007" s="5">
        <v>0</v>
      </c>
      <c r="W1007" s="5">
        <f t="shared" si="68"/>
        <v>0</v>
      </c>
      <c r="X1007" s="5">
        <v>0</v>
      </c>
      <c r="Y1007" s="5">
        <f t="shared" si="69"/>
        <v>0</v>
      </c>
      <c r="Z1007" s="5"/>
    </row>
    <row r="1008" spans="2:48" ht="12" customHeight="1" x14ac:dyDescent="0.2">
      <c r="B1008" t="s">
        <v>197</v>
      </c>
      <c r="D1008" t="s">
        <v>1077</v>
      </c>
      <c r="H1008">
        <v>7</v>
      </c>
      <c r="I1008">
        <v>61</v>
      </c>
      <c r="J1008" s="5">
        <v>0</v>
      </c>
      <c r="K1008" s="5">
        <f t="shared" si="62"/>
        <v>0</v>
      </c>
      <c r="L1008" s="5">
        <v>0</v>
      </c>
      <c r="M1008" s="5">
        <f t="shared" si="63"/>
        <v>16.105704152245764</v>
      </c>
      <c r="N1008" s="5">
        <v>0</v>
      </c>
      <c r="O1008" s="5">
        <f t="shared" si="64"/>
        <v>100</v>
      </c>
      <c r="P1008" s="5">
        <v>0</v>
      </c>
      <c r="Q1008" s="5">
        <f t="shared" si="65"/>
        <v>0</v>
      </c>
      <c r="R1008" s="5">
        <v>0</v>
      </c>
      <c r="S1008" s="5">
        <f t="shared" si="66"/>
        <v>0</v>
      </c>
      <c r="T1008" s="5">
        <v>0</v>
      </c>
      <c r="U1008" s="5">
        <f t="shared" si="67"/>
        <v>0</v>
      </c>
      <c r="V1008" s="5">
        <v>0</v>
      </c>
      <c r="W1008" s="5">
        <f t="shared" si="68"/>
        <v>100</v>
      </c>
      <c r="X1008" s="5">
        <v>0</v>
      </c>
      <c r="Y1008" s="5">
        <f t="shared" si="69"/>
        <v>69.838754628339373</v>
      </c>
      <c r="Z1008" s="5"/>
    </row>
    <row r="1009" spans="2:26" ht="12" customHeight="1" x14ac:dyDescent="0.2">
      <c r="B1009" t="s">
        <v>197</v>
      </c>
      <c r="D1009" t="s">
        <v>1078</v>
      </c>
      <c r="H1009">
        <v>7</v>
      </c>
      <c r="I1009">
        <v>62</v>
      </c>
      <c r="J1009" s="5">
        <v>0</v>
      </c>
      <c r="K1009" s="5">
        <f t="shared" si="62"/>
        <v>0</v>
      </c>
      <c r="L1009" s="5">
        <v>0</v>
      </c>
      <c r="M1009" s="5">
        <f t="shared" si="63"/>
        <v>60.62271026599381</v>
      </c>
      <c r="N1009" s="5">
        <v>0</v>
      </c>
      <c r="O1009" s="5">
        <f t="shared" si="64"/>
        <v>0</v>
      </c>
      <c r="P1009" s="5">
        <v>0</v>
      </c>
      <c r="Q1009" s="5">
        <f t="shared" si="65"/>
        <v>100</v>
      </c>
      <c r="R1009" s="5">
        <v>0</v>
      </c>
      <c r="S1009" s="5">
        <f t="shared" si="66"/>
        <v>0</v>
      </c>
      <c r="T1009" s="5">
        <v>0</v>
      </c>
      <c r="U1009" s="5">
        <f t="shared" si="67"/>
        <v>100</v>
      </c>
      <c r="V1009" s="5">
        <v>0</v>
      </c>
      <c r="W1009" s="5">
        <f t="shared" si="68"/>
        <v>0</v>
      </c>
      <c r="X1009" s="5">
        <v>0</v>
      </c>
      <c r="Y1009" s="5">
        <f t="shared" si="69"/>
        <v>30.161245371660627</v>
      </c>
      <c r="Z1009" s="5"/>
    </row>
    <row r="1010" spans="2:26" ht="12" customHeight="1" x14ac:dyDescent="0.2">
      <c r="B1010" t="s">
        <v>197</v>
      </c>
      <c r="D1010" t="s">
        <v>1079</v>
      </c>
      <c r="H1010">
        <v>7</v>
      </c>
      <c r="I1010">
        <v>63</v>
      </c>
      <c r="J1010" s="5">
        <v>0</v>
      </c>
      <c r="K1010" s="5">
        <f t="shared" si="62"/>
        <v>0</v>
      </c>
      <c r="L1010" s="5">
        <v>0</v>
      </c>
      <c r="M1010" s="5">
        <f t="shared" si="63"/>
        <v>23.271585581760423</v>
      </c>
      <c r="N1010" s="5">
        <v>0</v>
      </c>
      <c r="O1010" s="5">
        <f t="shared" si="64"/>
        <v>0</v>
      </c>
      <c r="P1010" s="5">
        <v>0</v>
      </c>
      <c r="Q1010" s="5">
        <f t="shared" si="65"/>
        <v>0</v>
      </c>
      <c r="R1010" s="5">
        <v>0</v>
      </c>
      <c r="S1010" s="5">
        <f t="shared" si="66"/>
        <v>0</v>
      </c>
      <c r="T1010" s="5">
        <v>0</v>
      </c>
      <c r="U1010" s="5">
        <f t="shared" si="67"/>
        <v>0</v>
      </c>
      <c r="V1010" s="5">
        <v>0</v>
      </c>
      <c r="W1010" s="5">
        <f t="shared" si="68"/>
        <v>0</v>
      </c>
      <c r="X1010" s="5">
        <v>0</v>
      </c>
      <c r="Y1010" s="5">
        <f t="shared" si="69"/>
        <v>0</v>
      </c>
      <c r="Z1010" s="5"/>
    </row>
    <row r="1011" spans="2:26" ht="12" customHeight="1" x14ac:dyDescent="0.2">
      <c r="B1011" t="s">
        <v>197</v>
      </c>
      <c r="D1011" t="s">
        <v>1080</v>
      </c>
      <c r="H1011">
        <v>7</v>
      </c>
      <c r="I1011">
        <v>64</v>
      </c>
      <c r="J1011" s="5">
        <v>0</v>
      </c>
      <c r="K1011" s="5">
        <f t="shared" si="62"/>
        <v>0</v>
      </c>
      <c r="L1011" s="5">
        <v>0</v>
      </c>
      <c r="M1011" s="5">
        <f t="shared" si="63"/>
        <v>16.105704152245764</v>
      </c>
      <c r="N1011" s="5">
        <v>0</v>
      </c>
      <c r="O1011" s="5">
        <f t="shared" si="64"/>
        <v>100</v>
      </c>
      <c r="P1011" s="5">
        <v>0</v>
      </c>
      <c r="Q1011" s="5">
        <f t="shared" si="65"/>
        <v>0</v>
      </c>
      <c r="R1011" s="5">
        <v>0</v>
      </c>
      <c r="S1011" s="5">
        <f t="shared" si="66"/>
        <v>0</v>
      </c>
      <c r="T1011" s="5">
        <v>0</v>
      </c>
      <c r="U1011" s="5">
        <f t="shared" si="67"/>
        <v>0</v>
      </c>
      <c r="V1011" s="5">
        <v>0</v>
      </c>
      <c r="W1011" s="5">
        <f t="shared" si="68"/>
        <v>100</v>
      </c>
      <c r="X1011" s="5">
        <v>0</v>
      </c>
      <c r="Y1011" s="5">
        <f t="shared" si="69"/>
        <v>69.838754628339373</v>
      </c>
      <c r="Z1011" s="5"/>
    </row>
    <row r="1012" spans="2:26" ht="12" customHeight="1" x14ac:dyDescent="0.2">
      <c r="B1012" t="s">
        <v>197</v>
      </c>
      <c r="D1012" t="s">
        <v>1081</v>
      </c>
      <c r="H1012">
        <v>7</v>
      </c>
      <c r="I1012">
        <v>65</v>
      </c>
      <c r="J1012" s="5">
        <v>0</v>
      </c>
      <c r="K1012" s="5">
        <f t="shared" si="62"/>
        <v>0</v>
      </c>
      <c r="L1012" s="5">
        <v>0</v>
      </c>
      <c r="M1012" s="5">
        <f t="shared" si="63"/>
        <v>60.62271026599381</v>
      </c>
      <c r="N1012" s="5">
        <v>0</v>
      </c>
      <c r="O1012" s="5">
        <f t="shared" si="64"/>
        <v>0</v>
      </c>
      <c r="P1012" s="5">
        <v>0</v>
      </c>
      <c r="Q1012" s="5">
        <f t="shared" si="65"/>
        <v>100</v>
      </c>
      <c r="R1012" s="5">
        <v>0</v>
      </c>
      <c r="S1012" s="5">
        <f t="shared" si="66"/>
        <v>0</v>
      </c>
      <c r="T1012" s="5">
        <v>0</v>
      </c>
      <c r="U1012" s="5">
        <f t="shared" si="67"/>
        <v>100</v>
      </c>
      <c r="V1012" s="5">
        <v>0</v>
      </c>
      <c r="W1012" s="5">
        <f t="shared" si="68"/>
        <v>0</v>
      </c>
      <c r="X1012" s="5">
        <v>0</v>
      </c>
      <c r="Y1012" s="5">
        <f t="shared" si="69"/>
        <v>30.161245371660627</v>
      </c>
      <c r="Z1012" s="5"/>
    </row>
    <row r="1013" spans="2:26" ht="12" customHeight="1" x14ac:dyDescent="0.2">
      <c r="B1013" t="s">
        <v>197</v>
      </c>
      <c r="D1013" t="s">
        <v>1082</v>
      </c>
      <c r="H1013">
        <v>7</v>
      </c>
      <c r="I1013">
        <v>66</v>
      </c>
      <c r="J1013" s="5">
        <v>0</v>
      </c>
      <c r="K1013" s="5">
        <f t="shared" si="62"/>
        <v>0</v>
      </c>
      <c r="L1013" s="5">
        <v>0</v>
      </c>
      <c r="M1013" s="5">
        <f t="shared" si="63"/>
        <v>23.271585581760423</v>
      </c>
      <c r="N1013" s="5">
        <v>0</v>
      </c>
      <c r="O1013" s="5">
        <f t="shared" si="64"/>
        <v>0</v>
      </c>
      <c r="P1013" s="5">
        <v>0</v>
      </c>
      <c r="Q1013" s="5">
        <f t="shared" si="65"/>
        <v>0</v>
      </c>
      <c r="R1013" s="5">
        <v>0</v>
      </c>
      <c r="S1013" s="5">
        <f t="shared" si="66"/>
        <v>0</v>
      </c>
      <c r="T1013" s="5">
        <v>0</v>
      </c>
      <c r="U1013" s="5">
        <f t="shared" si="67"/>
        <v>0</v>
      </c>
      <c r="V1013" s="5">
        <v>0</v>
      </c>
      <c r="W1013" s="5">
        <f t="shared" si="68"/>
        <v>0</v>
      </c>
      <c r="X1013" s="5">
        <v>0</v>
      </c>
      <c r="Y1013" s="5">
        <f t="shared" si="69"/>
        <v>0</v>
      </c>
      <c r="Z1013" s="5"/>
    </row>
    <row r="1014" spans="2:26" ht="12" customHeight="1" x14ac:dyDescent="0.2">
      <c r="B1014" t="s">
        <v>197</v>
      </c>
      <c r="D1014" t="s">
        <v>1083</v>
      </c>
      <c r="H1014">
        <v>7</v>
      </c>
      <c r="I1014">
        <v>67</v>
      </c>
      <c r="J1014" s="5">
        <v>0</v>
      </c>
      <c r="K1014" s="5">
        <f t="shared" si="62"/>
        <v>0</v>
      </c>
      <c r="L1014" s="5">
        <v>0</v>
      </c>
      <c r="M1014" s="5">
        <f t="shared" si="63"/>
        <v>16.105704152245764</v>
      </c>
      <c r="N1014" s="5">
        <v>0</v>
      </c>
      <c r="O1014" s="5">
        <f t="shared" si="64"/>
        <v>100</v>
      </c>
      <c r="P1014" s="5">
        <v>0</v>
      </c>
      <c r="Q1014" s="5">
        <f t="shared" si="65"/>
        <v>0</v>
      </c>
      <c r="R1014" s="5">
        <v>0</v>
      </c>
      <c r="S1014" s="5">
        <f t="shared" si="66"/>
        <v>0</v>
      </c>
      <c r="T1014" s="5">
        <v>0</v>
      </c>
      <c r="U1014" s="5">
        <f t="shared" si="67"/>
        <v>0</v>
      </c>
      <c r="V1014" s="5">
        <v>0</v>
      </c>
      <c r="W1014" s="5">
        <f t="shared" si="68"/>
        <v>100</v>
      </c>
      <c r="X1014" s="5">
        <v>0</v>
      </c>
      <c r="Y1014" s="5">
        <f t="shared" si="69"/>
        <v>69.838754628339373</v>
      </c>
      <c r="Z1014" s="5"/>
    </row>
    <row r="1015" spans="2:26" ht="12" customHeight="1" x14ac:dyDescent="0.2">
      <c r="B1015" t="s">
        <v>197</v>
      </c>
      <c r="D1015" t="s">
        <v>1084</v>
      </c>
      <c r="H1015">
        <v>7</v>
      </c>
      <c r="I1015">
        <v>68</v>
      </c>
      <c r="J1015" s="5">
        <v>0</v>
      </c>
      <c r="K1015" s="5">
        <f t="shared" si="62"/>
        <v>0</v>
      </c>
      <c r="L1015" s="5">
        <v>0</v>
      </c>
      <c r="M1015" s="5">
        <f t="shared" si="63"/>
        <v>60.62271026599381</v>
      </c>
      <c r="N1015" s="5">
        <v>0</v>
      </c>
      <c r="O1015" s="5">
        <f t="shared" si="64"/>
        <v>0</v>
      </c>
      <c r="P1015" s="5">
        <v>0</v>
      </c>
      <c r="Q1015" s="5">
        <f t="shared" si="65"/>
        <v>100</v>
      </c>
      <c r="R1015" s="5">
        <v>0</v>
      </c>
      <c r="S1015" s="5">
        <f t="shared" si="66"/>
        <v>0</v>
      </c>
      <c r="T1015" s="5">
        <v>0</v>
      </c>
      <c r="U1015" s="5">
        <f t="shared" si="67"/>
        <v>100</v>
      </c>
      <c r="V1015" s="5">
        <v>0</v>
      </c>
      <c r="W1015" s="5">
        <f t="shared" si="68"/>
        <v>0</v>
      </c>
      <c r="X1015" s="5">
        <v>0</v>
      </c>
      <c r="Y1015" s="5">
        <f t="shared" si="69"/>
        <v>30.161245371660627</v>
      </c>
      <c r="Z1015" s="5"/>
    </row>
    <row r="1016" spans="2:26" ht="12" customHeight="1" x14ac:dyDescent="0.2">
      <c r="B1016" t="s">
        <v>197</v>
      </c>
      <c r="D1016" t="s">
        <v>1085</v>
      </c>
      <c r="H1016">
        <v>7</v>
      </c>
      <c r="I1016">
        <v>69</v>
      </c>
      <c r="J1016" s="5">
        <v>0</v>
      </c>
      <c r="K1016" s="5">
        <f t="shared" si="62"/>
        <v>0</v>
      </c>
      <c r="L1016" s="5">
        <v>0</v>
      </c>
      <c r="M1016" s="5">
        <f t="shared" si="63"/>
        <v>23.271585581760423</v>
      </c>
      <c r="N1016" s="5">
        <v>0</v>
      </c>
      <c r="O1016" s="5">
        <f t="shared" si="64"/>
        <v>0</v>
      </c>
      <c r="P1016" s="5">
        <v>0</v>
      </c>
      <c r="Q1016" s="5">
        <f t="shared" si="65"/>
        <v>0</v>
      </c>
      <c r="R1016" s="5">
        <v>0</v>
      </c>
      <c r="S1016" s="5">
        <f t="shared" si="66"/>
        <v>0</v>
      </c>
      <c r="T1016" s="5">
        <v>0</v>
      </c>
      <c r="U1016" s="5">
        <f t="shared" si="67"/>
        <v>0</v>
      </c>
      <c r="V1016" s="5">
        <v>0</v>
      </c>
      <c r="W1016" s="5">
        <f t="shared" si="68"/>
        <v>0</v>
      </c>
      <c r="X1016" s="5">
        <v>0</v>
      </c>
      <c r="Y1016" s="5">
        <f t="shared" si="69"/>
        <v>0</v>
      </c>
      <c r="Z1016" s="5"/>
    </row>
    <row r="1017" spans="2:26" ht="12" customHeight="1" x14ac:dyDescent="0.2">
      <c r="B1017" t="s">
        <v>197</v>
      </c>
      <c r="D1017" t="s">
        <v>1086</v>
      </c>
      <c r="H1017">
        <v>7</v>
      </c>
      <c r="I1017">
        <v>70</v>
      </c>
      <c r="J1017" s="5">
        <v>0</v>
      </c>
      <c r="K1017" s="5">
        <f t="shared" si="62"/>
        <v>0</v>
      </c>
      <c r="L1017" s="5">
        <v>0</v>
      </c>
      <c r="M1017" s="5">
        <f t="shared" si="63"/>
        <v>16.105704152245764</v>
      </c>
      <c r="N1017" s="5">
        <v>0</v>
      </c>
      <c r="O1017" s="5">
        <f t="shared" si="64"/>
        <v>100</v>
      </c>
      <c r="P1017" s="5">
        <v>0</v>
      </c>
      <c r="Q1017" s="5">
        <f t="shared" si="65"/>
        <v>0</v>
      </c>
      <c r="R1017" s="5">
        <v>0</v>
      </c>
      <c r="S1017" s="5">
        <f t="shared" si="66"/>
        <v>0</v>
      </c>
      <c r="T1017" s="5">
        <v>0</v>
      </c>
      <c r="U1017" s="5">
        <f t="shared" si="67"/>
        <v>0</v>
      </c>
      <c r="V1017" s="5">
        <v>0</v>
      </c>
      <c r="W1017" s="5">
        <f t="shared" si="68"/>
        <v>100</v>
      </c>
      <c r="X1017" s="5">
        <v>0</v>
      </c>
      <c r="Y1017" s="5">
        <f t="shared" si="69"/>
        <v>69.838754628339373</v>
      </c>
      <c r="Z1017" s="5"/>
    </row>
    <row r="1018" spans="2:26" ht="12" customHeight="1" x14ac:dyDescent="0.2">
      <c r="B1018" t="s">
        <v>197</v>
      </c>
      <c r="D1018" t="s">
        <v>1087</v>
      </c>
      <c r="H1018">
        <v>7</v>
      </c>
      <c r="I1018">
        <v>71</v>
      </c>
      <c r="J1018" s="5">
        <v>0</v>
      </c>
      <c r="K1018" s="5">
        <f t="shared" si="62"/>
        <v>0</v>
      </c>
      <c r="L1018" s="5">
        <v>0</v>
      </c>
      <c r="M1018" s="5">
        <f t="shared" si="63"/>
        <v>60.62271026599381</v>
      </c>
      <c r="N1018" s="5">
        <v>0</v>
      </c>
      <c r="O1018" s="5">
        <f t="shared" si="64"/>
        <v>0</v>
      </c>
      <c r="P1018" s="5">
        <v>0</v>
      </c>
      <c r="Q1018" s="5">
        <f t="shared" si="65"/>
        <v>100</v>
      </c>
      <c r="R1018" s="5">
        <v>0</v>
      </c>
      <c r="S1018" s="5">
        <f t="shared" si="66"/>
        <v>0</v>
      </c>
      <c r="T1018" s="5">
        <v>0</v>
      </c>
      <c r="U1018" s="5">
        <f t="shared" si="67"/>
        <v>100</v>
      </c>
      <c r="V1018" s="5">
        <v>0</v>
      </c>
      <c r="W1018" s="5">
        <f t="shared" si="68"/>
        <v>0</v>
      </c>
      <c r="X1018" s="5">
        <v>0</v>
      </c>
      <c r="Y1018" s="5">
        <f t="shared" si="69"/>
        <v>30.161245371660627</v>
      </c>
      <c r="Z1018" s="5"/>
    </row>
    <row r="1019" spans="2:26" ht="12" customHeight="1" x14ac:dyDescent="0.2">
      <c r="B1019" t="s">
        <v>197</v>
      </c>
      <c r="D1019" t="s">
        <v>1088</v>
      </c>
      <c r="H1019">
        <v>7</v>
      </c>
      <c r="I1019">
        <v>72</v>
      </c>
      <c r="J1019" s="5">
        <v>0</v>
      </c>
      <c r="K1019" s="5">
        <f t="shared" si="62"/>
        <v>0</v>
      </c>
      <c r="L1019" s="5">
        <v>0</v>
      </c>
      <c r="M1019" s="5">
        <f t="shared" si="63"/>
        <v>23.271585581760423</v>
      </c>
      <c r="N1019" s="5">
        <v>0</v>
      </c>
      <c r="O1019" s="5">
        <f t="shared" si="64"/>
        <v>0</v>
      </c>
      <c r="P1019" s="5">
        <v>0</v>
      </c>
      <c r="Q1019" s="5">
        <f t="shared" si="65"/>
        <v>0</v>
      </c>
      <c r="R1019" s="5">
        <v>0</v>
      </c>
      <c r="S1019" s="5">
        <f t="shared" si="66"/>
        <v>0</v>
      </c>
      <c r="T1019" s="5">
        <v>0</v>
      </c>
      <c r="U1019" s="5">
        <f t="shared" si="67"/>
        <v>0</v>
      </c>
      <c r="V1019" s="5">
        <v>0</v>
      </c>
      <c r="W1019" s="5">
        <f t="shared" si="68"/>
        <v>0</v>
      </c>
      <c r="X1019" s="5">
        <v>0</v>
      </c>
      <c r="Y1019" s="5">
        <f t="shared" si="69"/>
        <v>0</v>
      </c>
      <c r="Z1019" s="5"/>
    </row>
    <row r="1020" spans="2:26" ht="12" customHeight="1" x14ac:dyDescent="0.2">
      <c r="B1020" t="s">
        <v>197</v>
      </c>
      <c r="D1020" t="s">
        <v>1089</v>
      </c>
      <c r="H1020">
        <v>7</v>
      </c>
      <c r="I1020">
        <v>73</v>
      </c>
      <c r="J1020" s="5">
        <v>0</v>
      </c>
      <c r="K1020" s="5">
        <f t="shared" si="62"/>
        <v>0</v>
      </c>
      <c r="L1020" s="5">
        <v>0</v>
      </c>
      <c r="M1020" s="5">
        <f t="shared" si="63"/>
        <v>16.105704152245764</v>
      </c>
      <c r="N1020" s="5">
        <v>0</v>
      </c>
      <c r="O1020" s="5">
        <f t="shared" si="64"/>
        <v>100</v>
      </c>
      <c r="P1020" s="5">
        <v>0</v>
      </c>
      <c r="Q1020" s="5">
        <f t="shared" si="65"/>
        <v>0</v>
      </c>
      <c r="R1020" s="5">
        <v>0</v>
      </c>
      <c r="S1020" s="5">
        <f t="shared" si="66"/>
        <v>0</v>
      </c>
      <c r="T1020" s="5">
        <v>0</v>
      </c>
      <c r="U1020" s="5">
        <f t="shared" si="67"/>
        <v>0</v>
      </c>
      <c r="V1020" s="5">
        <v>39.401561325874596</v>
      </c>
      <c r="W1020" s="5">
        <f t="shared" si="68"/>
        <v>100</v>
      </c>
      <c r="X1020" s="5">
        <v>0</v>
      </c>
      <c r="Y1020" s="5">
        <f t="shared" si="69"/>
        <v>69.838754628339373</v>
      </c>
      <c r="Z1020" s="5"/>
    </row>
    <row r="1021" spans="2:26" ht="12" customHeight="1" x14ac:dyDescent="0.2">
      <c r="B1021" t="s">
        <v>197</v>
      </c>
      <c r="D1021" t="s">
        <v>1090</v>
      </c>
      <c r="H1021">
        <v>7</v>
      </c>
      <c r="I1021">
        <v>74</v>
      </c>
      <c r="J1021" s="5">
        <v>0</v>
      </c>
      <c r="K1021" s="5">
        <f t="shared" si="62"/>
        <v>0</v>
      </c>
      <c r="L1021" s="5">
        <v>0</v>
      </c>
      <c r="M1021" s="5">
        <f t="shared" si="63"/>
        <v>60.62271026599381</v>
      </c>
      <c r="N1021" s="5">
        <v>0</v>
      </c>
      <c r="O1021" s="5">
        <f t="shared" si="64"/>
        <v>0</v>
      </c>
      <c r="P1021" s="5">
        <v>0</v>
      </c>
      <c r="Q1021" s="5">
        <f t="shared" si="65"/>
        <v>100</v>
      </c>
      <c r="R1021" s="5">
        <v>0</v>
      </c>
      <c r="S1021" s="5">
        <f t="shared" si="66"/>
        <v>0</v>
      </c>
      <c r="T1021" s="5">
        <v>0</v>
      </c>
      <c r="U1021" s="5">
        <f t="shared" si="67"/>
        <v>100</v>
      </c>
      <c r="V1021" s="5">
        <v>0</v>
      </c>
      <c r="W1021" s="5">
        <f t="shared" si="68"/>
        <v>0</v>
      </c>
      <c r="X1021" s="5">
        <v>0</v>
      </c>
      <c r="Y1021" s="5">
        <f t="shared" si="69"/>
        <v>30.161245371660627</v>
      </c>
      <c r="Z1021" s="5"/>
    </row>
    <row r="1022" spans="2:26" ht="12" customHeight="1" x14ac:dyDescent="0.2">
      <c r="B1022" t="s">
        <v>197</v>
      </c>
      <c r="D1022" t="s">
        <v>1091</v>
      </c>
      <c r="H1022">
        <v>7</v>
      </c>
      <c r="I1022">
        <v>75</v>
      </c>
      <c r="J1022" s="5">
        <v>0</v>
      </c>
      <c r="K1022" s="5">
        <f t="shared" si="62"/>
        <v>0</v>
      </c>
      <c r="L1022" s="5">
        <v>0</v>
      </c>
      <c r="M1022" s="5">
        <f t="shared" si="63"/>
        <v>23.271585581760423</v>
      </c>
      <c r="N1022" s="5">
        <v>0</v>
      </c>
      <c r="O1022" s="5">
        <f t="shared" si="64"/>
        <v>0</v>
      </c>
      <c r="P1022" s="5">
        <v>0</v>
      </c>
      <c r="Q1022" s="5">
        <f t="shared" si="65"/>
        <v>0</v>
      </c>
      <c r="R1022" s="5">
        <v>0</v>
      </c>
      <c r="S1022" s="5">
        <f t="shared" si="66"/>
        <v>0</v>
      </c>
      <c r="T1022" s="5">
        <v>0</v>
      </c>
      <c r="U1022" s="5">
        <f t="shared" si="67"/>
        <v>0</v>
      </c>
      <c r="V1022" s="5">
        <v>0</v>
      </c>
      <c r="W1022" s="5">
        <f t="shared" si="68"/>
        <v>0</v>
      </c>
      <c r="X1022" s="5">
        <v>0</v>
      </c>
      <c r="Y1022" s="5">
        <f t="shared" si="69"/>
        <v>0</v>
      </c>
      <c r="Z1022" s="5"/>
    </row>
    <row r="1023" spans="2:26" ht="12" customHeight="1" x14ac:dyDescent="0.2">
      <c r="B1023" t="s">
        <v>197</v>
      </c>
      <c r="D1023" t="s">
        <v>1092</v>
      </c>
      <c r="H1023">
        <v>7</v>
      </c>
      <c r="I1023">
        <v>76</v>
      </c>
      <c r="J1023" s="5">
        <v>0</v>
      </c>
      <c r="K1023" s="5">
        <f t="shared" si="62"/>
        <v>0</v>
      </c>
      <c r="L1023" s="5">
        <v>0</v>
      </c>
      <c r="M1023" s="5">
        <f t="shared" si="63"/>
        <v>16.105704152245764</v>
      </c>
      <c r="N1023" s="5">
        <v>0</v>
      </c>
      <c r="O1023" s="5">
        <f t="shared" si="64"/>
        <v>100</v>
      </c>
      <c r="P1023" s="5">
        <v>0</v>
      </c>
      <c r="Q1023" s="5">
        <f t="shared" si="65"/>
        <v>0</v>
      </c>
      <c r="R1023" s="5">
        <v>0</v>
      </c>
      <c r="S1023" s="5">
        <f t="shared" si="66"/>
        <v>0</v>
      </c>
      <c r="T1023" s="5">
        <v>0</v>
      </c>
      <c r="U1023" s="5">
        <f t="shared" si="67"/>
        <v>0</v>
      </c>
      <c r="V1023" s="5">
        <v>0</v>
      </c>
      <c r="W1023" s="5">
        <f t="shared" si="68"/>
        <v>100</v>
      </c>
      <c r="X1023" s="5">
        <v>0</v>
      </c>
      <c r="Y1023" s="5">
        <f t="shared" si="69"/>
        <v>69.838754628339373</v>
      </c>
      <c r="Z1023" s="5"/>
    </row>
    <row r="1024" spans="2:26" ht="12" customHeight="1" x14ac:dyDescent="0.2">
      <c r="B1024" t="s">
        <v>197</v>
      </c>
      <c r="D1024" t="s">
        <v>1093</v>
      </c>
      <c r="H1024">
        <v>7</v>
      </c>
      <c r="I1024">
        <v>77</v>
      </c>
      <c r="J1024" s="5">
        <v>0</v>
      </c>
      <c r="K1024" s="5">
        <f t="shared" si="62"/>
        <v>0</v>
      </c>
      <c r="L1024" s="5">
        <v>0</v>
      </c>
      <c r="M1024" s="5">
        <f t="shared" si="63"/>
        <v>60.62271026599381</v>
      </c>
      <c r="N1024" s="5">
        <v>0</v>
      </c>
      <c r="O1024" s="5">
        <f t="shared" si="64"/>
        <v>0</v>
      </c>
      <c r="P1024" s="5">
        <v>0</v>
      </c>
      <c r="Q1024" s="5">
        <f t="shared" si="65"/>
        <v>100</v>
      </c>
      <c r="R1024" s="5">
        <v>0</v>
      </c>
      <c r="S1024" s="5">
        <f t="shared" si="66"/>
        <v>0</v>
      </c>
      <c r="T1024" s="5">
        <v>0</v>
      </c>
      <c r="U1024" s="5">
        <f t="shared" si="67"/>
        <v>100</v>
      </c>
      <c r="V1024" s="5">
        <v>0</v>
      </c>
      <c r="W1024" s="5">
        <f t="shared" si="68"/>
        <v>0</v>
      </c>
      <c r="X1024" s="5">
        <v>0</v>
      </c>
      <c r="Y1024" s="5">
        <f t="shared" si="69"/>
        <v>30.161245371660627</v>
      </c>
      <c r="Z1024" s="5"/>
    </row>
    <row r="1025" spans="2:26" ht="12" customHeight="1" x14ac:dyDescent="0.2">
      <c r="B1025" t="s">
        <v>197</v>
      </c>
      <c r="D1025" t="s">
        <v>1093</v>
      </c>
      <c r="H1025">
        <v>7</v>
      </c>
      <c r="I1025">
        <v>78</v>
      </c>
      <c r="J1025" s="5">
        <v>0</v>
      </c>
      <c r="K1025" s="5">
        <f t="shared" si="62"/>
        <v>0</v>
      </c>
      <c r="L1025" s="5">
        <v>0</v>
      </c>
      <c r="M1025" s="5">
        <f t="shared" si="63"/>
        <v>23.271585581760423</v>
      </c>
      <c r="N1025" s="5">
        <v>0</v>
      </c>
      <c r="O1025" s="5">
        <f t="shared" si="64"/>
        <v>0</v>
      </c>
      <c r="P1025" s="5">
        <v>0</v>
      </c>
      <c r="Q1025" s="5">
        <f t="shared" si="65"/>
        <v>0</v>
      </c>
      <c r="R1025" s="5">
        <v>0</v>
      </c>
      <c r="S1025" s="5">
        <f t="shared" si="66"/>
        <v>0</v>
      </c>
      <c r="T1025" s="5">
        <v>0</v>
      </c>
      <c r="U1025" s="5">
        <f t="shared" si="67"/>
        <v>0</v>
      </c>
      <c r="V1025" s="5">
        <v>0</v>
      </c>
      <c r="W1025" s="5">
        <f t="shared" si="68"/>
        <v>0</v>
      </c>
      <c r="X1025" s="5">
        <v>0</v>
      </c>
      <c r="Y1025" s="5">
        <f t="shared" si="69"/>
        <v>0</v>
      </c>
      <c r="Z1025" s="5"/>
    </row>
    <row r="1026" spans="2:26" ht="12" customHeight="1" x14ac:dyDescent="0.2">
      <c r="B1026" t="s">
        <v>197</v>
      </c>
      <c r="D1026" t="s">
        <v>136</v>
      </c>
      <c r="H1026">
        <v>7</v>
      </c>
      <c r="I1026" s="156">
        <v>79</v>
      </c>
      <c r="J1026" s="157">
        <v>0</v>
      </c>
      <c r="K1026" s="157">
        <v>100</v>
      </c>
      <c r="L1026" s="157">
        <v>100</v>
      </c>
      <c r="M1026" s="157">
        <v>100</v>
      </c>
      <c r="N1026" s="156">
        <v>100</v>
      </c>
      <c r="O1026" s="157">
        <v>100</v>
      </c>
      <c r="P1026" s="157">
        <v>100</v>
      </c>
      <c r="Q1026" s="157">
        <v>100</v>
      </c>
      <c r="R1026" s="157">
        <v>0</v>
      </c>
      <c r="S1026" s="157">
        <v>100</v>
      </c>
      <c r="T1026" s="157">
        <v>100</v>
      </c>
      <c r="U1026" s="157">
        <v>100</v>
      </c>
      <c r="V1026" s="157">
        <v>90.919575018786006</v>
      </c>
      <c r="W1026" s="157">
        <v>100</v>
      </c>
      <c r="X1026" s="157">
        <v>99.108875086776465</v>
      </c>
      <c r="Y1026" s="157">
        <v>100</v>
      </c>
      <c r="Z1026" s="5"/>
    </row>
    <row r="1027" spans="2:26" ht="12" customHeight="1" x14ac:dyDescent="0.2">
      <c r="B1027" t="s">
        <v>197</v>
      </c>
      <c r="D1027" t="s">
        <v>1094</v>
      </c>
      <c r="H1027">
        <v>7</v>
      </c>
      <c r="I1027" s="156">
        <v>80</v>
      </c>
      <c r="J1027" s="157">
        <v>0</v>
      </c>
      <c r="K1027" s="157">
        <v>100</v>
      </c>
      <c r="L1027" s="157">
        <v>0</v>
      </c>
      <c r="M1027" s="157">
        <v>100</v>
      </c>
      <c r="N1027" s="157">
        <v>0</v>
      </c>
      <c r="O1027" s="157">
        <v>100</v>
      </c>
      <c r="P1027" s="157">
        <v>0</v>
      </c>
      <c r="Q1027" s="157">
        <v>100</v>
      </c>
      <c r="R1027" s="157">
        <v>0</v>
      </c>
      <c r="S1027" s="157">
        <v>100</v>
      </c>
      <c r="T1027" s="157">
        <v>0</v>
      </c>
      <c r="U1027" s="157">
        <v>100</v>
      </c>
      <c r="V1027" s="157">
        <v>9.0804249812139926</v>
      </c>
      <c r="W1027" s="157">
        <v>100</v>
      </c>
      <c r="X1027" s="157">
        <v>0.89112491322354415</v>
      </c>
      <c r="Y1027" s="157">
        <v>100</v>
      </c>
      <c r="Z1027" s="5"/>
    </row>
    <row r="1028" spans="2:26" ht="12" customHeight="1" x14ac:dyDescent="0.2">
      <c r="B1028" t="s">
        <v>197</v>
      </c>
      <c r="D1028" t="s">
        <v>1095</v>
      </c>
      <c r="H1028">
        <v>7</v>
      </c>
      <c r="I1028">
        <v>81</v>
      </c>
      <c r="J1028" s="5">
        <v>0</v>
      </c>
      <c r="K1028" s="5">
        <v>100</v>
      </c>
      <c r="L1028" s="5">
        <v>0</v>
      </c>
      <c r="M1028" s="5">
        <v>100</v>
      </c>
      <c r="N1028" s="5">
        <v>0</v>
      </c>
      <c r="O1028" s="5">
        <v>100</v>
      </c>
      <c r="P1028" s="5">
        <v>0</v>
      </c>
      <c r="Q1028" s="5">
        <v>100</v>
      </c>
      <c r="R1028" s="5">
        <v>0</v>
      </c>
      <c r="S1028" s="5">
        <v>100</v>
      </c>
      <c r="T1028" s="5">
        <v>0</v>
      </c>
      <c r="U1028" s="5">
        <v>100</v>
      </c>
      <c r="V1028" s="5">
        <v>0</v>
      </c>
      <c r="W1028" s="5">
        <v>100</v>
      </c>
      <c r="X1028" s="5">
        <v>0</v>
      </c>
      <c r="Y1028" s="5">
        <v>100</v>
      </c>
      <c r="Z1028" s="5"/>
    </row>
    <row r="1029" spans="2:26" ht="12" customHeight="1" x14ac:dyDescent="0.2">
      <c r="B1029" t="s">
        <v>197</v>
      </c>
      <c r="D1029" t="s">
        <v>1096</v>
      </c>
      <c r="H1029">
        <v>7</v>
      </c>
      <c r="I1029">
        <v>82</v>
      </c>
      <c r="J1029" s="5">
        <v>0</v>
      </c>
      <c r="K1029" s="5">
        <v>100</v>
      </c>
      <c r="L1029" s="5">
        <v>0</v>
      </c>
      <c r="M1029" s="5">
        <v>100</v>
      </c>
      <c r="N1029" s="5">
        <v>0</v>
      </c>
      <c r="O1029" s="5">
        <v>100</v>
      </c>
      <c r="P1029" s="5">
        <v>0</v>
      </c>
      <c r="Q1029" s="5">
        <v>100</v>
      </c>
      <c r="R1029" s="5">
        <v>0</v>
      </c>
      <c r="S1029" s="5">
        <v>100</v>
      </c>
      <c r="T1029" s="5">
        <v>0</v>
      </c>
      <c r="U1029" s="5">
        <v>100</v>
      </c>
      <c r="V1029" s="5">
        <v>0</v>
      </c>
      <c r="W1029" s="5">
        <v>100</v>
      </c>
      <c r="X1029" s="5">
        <v>0</v>
      </c>
      <c r="Y1029" s="5">
        <v>100</v>
      </c>
      <c r="Z1029" s="5"/>
    </row>
    <row r="1030" spans="2:26" ht="12" customHeight="1" x14ac:dyDescent="0.2">
      <c r="B1030" t="s">
        <v>197</v>
      </c>
      <c r="D1030" t="s">
        <v>848</v>
      </c>
      <c r="H1030">
        <v>7</v>
      </c>
      <c r="I1030">
        <v>83</v>
      </c>
      <c r="J1030" s="5">
        <v>0</v>
      </c>
      <c r="K1030" s="5">
        <v>100</v>
      </c>
      <c r="L1030" s="5">
        <v>0</v>
      </c>
      <c r="M1030" s="5">
        <v>100</v>
      </c>
      <c r="N1030" s="5">
        <v>0</v>
      </c>
      <c r="O1030" s="5">
        <v>100</v>
      </c>
      <c r="P1030" s="5">
        <v>0</v>
      </c>
      <c r="Q1030" s="5">
        <v>100</v>
      </c>
      <c r="R1030" s="5">
        <v>0</v>
      </c>
      <c r="S1030" s="5">
        <v>100</v>
      </c>
      <c r="T1030" s="5">
        <v>0</v>
      </c>
      <c r="U1030" s="5">
        <v>100</v>
      </c>
      <c r="V1030" s="5">
        <v>0</v>
      </c>
      <c r="W1030" s="5">
        <v>100</v>
      </c>
      <c r="X1030" s="5">
        <v>0</v>
      </c>
      <c r="Y1030" s="5">
        <v>100</v>
      </c>
      <c r="Z1030" s="5"/>
    </row>
    <row r="1031" spans="2:26" ht="12" customHeight="1" x14ac:dyDescent="0.2">
      <c r="B1031" t="s">
        <v>197</v>
      </c>
      <c r="D1031" t="s">
        <v>849</v>
      </c>
      <c r="H1031">
        <v>7</v>
      </c>
      <c r="I1031">
        <v>84</v>
      </c>
      <c r="J1031" s="5">
        <v>0</v>
      </c>
      <c r="K1031" s="5">
        <v>100</v>
      </c>
      <c r="L1031" s="5">
        <v>0</v>
      </c>
      <c r="M1031" s="5">
        <v>100</v>
      </c>
      <c r="N1031" s="5">
        <v>0</v>
      </c>
      <c r="O1031" s="5">
        <v>100</v>
      </c>
      <c r="P1031" s="5">
        <v>0</v>
      </c>
      <c r="Q1031" s="5">
        <v>100</v>
      </c>
      <c r="R1031" s="5">
        <v>0</v>
      </c>
      <c r="S1031" s="5">
        <v>100</v>
      </c>
      <c r="T1031" s="5">
        <v>0</v>
      </c>
      <c r="U1031" s="5">
        <v>100</v>
      </c>
      <c r="V1031" s="5">
        <v>0</v>
      </c>
      <c r="W1031" s="5">
        <v>100</v>
      </c>
      <c r="X1031" s="5">
        <v>0</v>
      </c>
      <c r="Y1031" s="5">
        <v>100</v>
      </c>
      <c r="Z1031" s="5"/>
    </row>
    <row r="1032" spans="2:26" ht="12" customHeight="1" x14ac:dyDescent="0.2">
      <c r="B1032" t="s">
        <v>197</v>
      </c>
      <c r="D1032" t="s">
        <v>850</v>
      </c>
      <c r="H1032">
        <v>7</v>
      </c>
      <c r="I1032">
        <v>85</v>
      </c>
      <c r="J1032" s="5">
        <v>0</v>
      </c>
      <c r="K1032" s="5">
        <v>100</v>
      </c>
      <c r="L1032" s="5">
        <v>0</v>
      </c>
      <c r="M1032" s="5">
        <v>100</v>
      </c>
      <c r="N1032" s="5">
        <v>0</v>
      </c>
      <c r="O1032" s="5">
        <v>100</v>
      </c>
      <c r="P1032" s="5">
        <v>0</v>
      </c>
      <c r="Q1032" s="5">
        <v>100</v>
      </c>
      <c r="R1032" s="5">
        <v>0</v>
      </c>
      <c r="S1032" s="5">
        <v>100</v>
      </c>
      <c r="T1032" s="5">
        <v>0</v>
      </c>
      <c r="U1032" s="5">
        <v>100</v>
      </c>
      <c r="V1032" s="5">
        <v>0</v>
      </c>
      <c r="W1032" s="5">
        <v>100</v>
      </c>
      <c r="X1032" s="5">
        <v>0</v>
      </c>
      <c r="Y1032" s="5">
        <v>100</v>
      </c>
      <c r="Z1032" s="5"/>
    </row>
    <row r="1033" spans="2:26" ht="12" customHeight="1" x14ac:dyDescent="0.2">
      <c r="B1033" t="s">
        <v>197</v>
      </c>
      <c r="D1033" t="s">
        <v>855</v>
      </c>
      <c r="H1033">
        <v>7</v>
      </c>
      <c r="I1033">
        <v>86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/>
    </row>
    <row r="1034" spans="2:26" ht="12" customHeight="1" x14ac:dyDescent="0.2">
      <c r="B1034" t="s">
        <v>197</v>
      </c>
      <c r="D1034" t="s">
        <v>856</v>
      </c>
      <c r="H1034">
        <v>7</v>
      </c>
      <c r="I1034">
        <v>87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/>
    </row>
    <row r="1035" spans="2:26" ht="12" customHeight="1" x14ac:dyDescent="0.2">
      <c r="B1035" t="s">
        <v>197</v>
      </c>
      <c r="D1035" t="s">
        <v>857</v>
      </c>
      <c r="H1035">
        <v>7</v>
      </c>
      <c r="I1035">
        <v>88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/>
    </row>
    <row r="1036" spans="2:26" ht="12" customHeight="1" x14ac:dyDescent="0.2">
      <c r="B1036" t="s">
        <v>197</v>
      </c>
      <c r="D1036" t="s">
        <v>146</v>
      </c>
      <c r="H1036">
        <v>7</v>
      </c>
      <c r="I1036">
        <v>89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/>
    </row>
    <row r="1037" spans="2:26" ht="12" customHeight="1" x14ac:dyDescent="0.2">
      <c r="B1037" t="s">
        <v>197</v>
      </c>
      <c r="D1037" t="s">
        <v>146</v>
      </c>
      <c r="H1037">
        <v>7</v>
      </c>
      <c r="I1037">
        <v>90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/>
    </row>
    <row r="1038" spans="2:26" ht="12" customHeight="1" x14ac:dyDescent="0.2">
      <c r="B1038" t="s">
        <v>197</v>
      </c>
      <c r="D1038" t="s">
        <v>146</v>
      </c>
      <c r="H1038">
        <v>7</v>
      </c>
      <c r="I1038">
        <v>91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/>
    </row>
    <row r="1039" spans="2:26" ht="12" customHeight="1" x14ac:dyDescent="0.2">
      <c r="B1039" t="s">
        <v>197</v>
      </c>
      <c r="D1039" t="s">
        <v>146</v>
      </c>
      <c r="H1039">
        <v>7</v>
      </c>
      <c r="I1039">
        <v>92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/>
    </row>
    <row r="1040" spans="2:26" ht="12" customHeight="1" x14ac:dyDescent="0.2">
      <c r="B1040" t="s">
        <v>197</v>
      </c>
      <c r="D1040" t="s">
        <v>146</v>
      </c>
      <c r="H1040">
        <v>7</v>
      </c>
      <c r="I1040">
        <v>93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/>
    </row>
    <row r="1041" spans="2:26" ht="12" customHeight="1" x14ac:dyDescent="0.2">
      <c r="B1041" t="s">
        <v>197</v>
      </c>
      <c r="D1041" t="s">
        <v>146</v>
      </c>
      <c r="H1041">
        <v>7</v>
      </c>
      <c r="I1041">
        <v>94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/>
    </row>
    <row r="1042" spans="2:26" ht="12" customHeight="1" x14ac:dyDescent="0.2">
      <c r="B1042" t="s">
        <v>197</v>
      </c>
      <c r="D1042" t="s">
        <v>146</v>
      </c>
      <c r="H1042">
        <v>7</v>
      </c>
      <c r="I1042">
        <v>95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/>
    </row>
    <row r="1043" spans="2:26" ht="12" customHeight="1" x14ac:dyDescent="0.2">
      <c r="B1043" t="s">
        <v>197</v>
      </c>
      <c r="D1043" t="s">
        <v>146</v>
      </c>
      <c r="H1043">
        <v>7</v>
      </c>
      <c r="I1043">
        <v>96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/>
    </row>
    <row r="1044" spans="2:26" ht="12" customHeight="1" x14ac:dyDescent="0.2">
      <c r="B1044" t="s">
        <v>197</v>
      </c>
      <c r="D1044" t="s">
        <v>146</v>
      </c>
      <c r="H1044">
        <v>7</v>
      </c>
      <c r="I1044">
        <v>97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/>
    </row>
    <row r="1045" spans="2:26" ht="12" customHeight="1" x14ac:dyDescent="0.2">
      <c r="B1045" t="s">
        <v>197</v>
      </c>
      <c r="D1045" t="s">
        <v>146</v>
      </c>
      <c r="H1045">
        <v>7</v>
      </c>
      <c r="I1045">
        <v>98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/>
    </row>
    <row r="1046" spans="2:26" ht="12" customHeight="1" x14ac:dyDescent="0.2">
      <c r="B1046" t="s">
        <v>197</v>
      </c>
      <c r="D1046" t="s">
        <v>146</v>
      </c>
      <c r="H1046">
        <v>7</v>
      </c>
      <c r="I1046">
        <v>99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/>
    </row>
    <row r="1047" spans="2:26" ht="12" customHeight="1" x14ac:dyDescent="0.2">
      <c r="B1047" t="s">
        <v>197</v>
      </c>
      <c r="D1047" t="s">
        <v>146</v>
      </c>
      <c r="H1047">
        <v>7</v>
      </c>
      <c r="I1047" s="77">
        <v>100</v>
      </c>
      <c r="J1047" s="158">
        <v>0</v>
      </c>
      <c r="K1047" s="158">
        <v>0</v>
      </c>
      <c r="L1047" s="158">
        <v>0</v>
      </c>
      <c r="M1047" s="158">
        <v>0</v>
      </c>
      <c r="N1047" s="158">
        <v>0</v>
      </c>
      <c r="O1047" s="158">
        <v>0</v>
      </c>
      <c r="P1047" s="158">
        <v>0</v>
      </c>
      <c r="Q1047" s="158">
        <v>0</v>
      </c>
      <c r="R1047" s="158">
        <v>0</v>
      </c>
      <c r="S1047" s="158">
        <v>0</v>
      </c>
      <c r="T1047" s="158">
        <v>0</v>
      </c>
      <c r="U1047" s="158">
        <v>0</v>
      </c>
      <c r="V1047" s="158">
        <v>0</v>
      </c>
      <c r="W1047" s="158">
        <v>0</v>
      </c>
      <c r="X1047" s="158">
        <v>0</v>
      </c>
      <c r="Y1047" s="158">
        <v>0</v>
      </c>
      <c r="Z1047" s="5"/>
    </row>
    <row r="1048" spans="2:26" ht="12" customHeight="1" x14ac:dyDescent="0.2">
      <c r="B1048" t="s">
        <v>198</v>
      </c>
      <c r="D1048" t="s">
        <v>1019</v>
      </c>
      <c r="H1048">
        <v>8</v>
      </c>
      <c r="I1048">
        <v>1</v>
      </c>
      <c r="J1048" s="5">
        <v>0</v>
      </c>
      <c r="K1048" s="5">
        <f>100-J1049-J1050-J1051-J1052</f>
        <v>0</v>
      </c>
      <c r="L1048" s="5">
        <v>0</v>
      </c>
      <c r="M1048" s="5">
        <f>100-L1049-L1050-L1051-L1052</f>
        <v>0</v>
      </c>
      <c r="N1048" s="5">
        <v>0</v>
      </c>
      <c r="O1048" s="5">
        <f>100-N1049-N1050-N1051-N1052</f>
        <v>100</v>
      </c>
      <c r="P1048" s="5">
        <v>0</v>
      </c>
      <c r="Q1048" s="5">
        <f>100-P1049-P1050-P1051-P1052</f>
        <v>100</v>
      </c>
      <c r="R1048" s="5">
        <v>0</v>
      </c>
      <c r="S1048" s="5">
        <f>100-R1049-R1050-R1051-R1052</f>
        <v>100</v>
      </c>
      <c r="T1048" s="5">
        <v>0</v>
      </c>
      <c r="U1048" s="5">
        <f>100-T1049-T1050-T1051-T1052</f>
        <v>100</v>
      </c>
      <c r="V1048" s="5">
        <v>76.918622700809621</v>
      </c>
      <c r="W1048" s="5">
        <f>100-V1049-V1050-V1051-V1052</f>
        <v>100</v>
      </c>
      <c r="X1048" s="5">
        <v>0</v>
      </c>
      <c r="Y1048" s="5">
        <f>100-X1049-X1050-X1051-X1052</f>
        <v>0</v>
      </c>
      <c r="Z1048" s="5"/>
    </row>
    <row r="1049" spans="2:26" ht="12" customHeight="1" x14ac:dyDescent="0.2">
      <c r="B1049" t="s">
        <v>198</v>
      </c>
      <c r="D1049" t="s">
        <v>1020</v>
      </c>
      <c r="H1049">
        <v>8</v>
      </c>
      <c r="I1049">
        <v>2</v>
      </c>
      <c r="J1049" s="5">
        <v>100</v>
      </c>
      <c r="K1049" s="5">
        <f>100-J1050-J1051-J1052</f>
        <v>100</v>
      </c>
      <c r="L1049" s="5">
        <v>0</v>
      </c>
      <c r="M1049" s="5">
        <f>100-L1050-L1051-L1052</f>
        <v>0</v>
      </c>
      <c r="N1049" s="5">
        <v>0</v>
      </c>
      <c r="O1049" s="5">
        <f>100-N1050-N1051-N1052</f>
        <v>100</v>
      </c>
      <c r="P1049" s="5">
        <v>0</v>
      </c>
      <c r="Q1049" s="5">
        <f>100-P1050-P1051-P1052</f>
        <v>100</v>
      </c>
      <c r="R1049" s="5">
        <v>0</v>
      </c>
      <c r="S1049" s="5">
        <f>100-R1050-R1051-R1052</f>
        <v>100</v>
      </c>
      <c r="T1049" s="5">
        <v>0</v>
      </c>
      <c r="U1049" s="5">
        <f>100-T1050-T1051-T1052</f>
        <v>100</v>
      </c>
      <c r="V1049" s="5">
        <v>0</v>
      </c>
      <c r="W1049" s="5">
        <f>100-V1050-V1051-V1052</f>
        <v>100</v>
      </c>
      <c r="X1049" s="5">
        <v>0</v>
      </c>
      <c r="Y1049" s="5">
        <f>100-X1050-X1051-X1052</f>
        <v>0</v>
      </c>
      <c r="Z1049" s="5"/>
    </row>
    <row r="1050" spans="2:26" ht="12" customHeight="1" x14ac:dyDescent="0.2">
      <c r="B1050" t="s">
        <v>198</v>
      </c>
      <c r="D1050" t="s">
        <v>1021</v>
      </c>
      <c r="H1050">
        <v>8</v>
      </c>
      <c r="I1050">
        <v>3</v>
      </c>
      <c r="J1050" s="5">
        <v>0</v>
      </c>
      <c r="K1050" s="5">
        <f>100-J1051-J1052</f>
        <v>100</v>
      </c>
      <c r="L1050" s="5">
        <v>100</v>
      </c>
      <c r="M1050" s="5">
        <f>100-L1051-L1052</f>
        <v>100</v>
      </c>
      <c r="N1050" s="5">
        <v>0</v>
      </c>
      <c r="O1050" s="5">
        <f>100-N1051-N1052</f>
        <v>100</v>
      </c>
      <c r="P1050" s="5">
        <v>0</v>
      </c>
      <c r="Q1050" s="5">
        <f>100-P1051-P1052</f>
        <v>100</v>
      </c>
      <c r="R1050" s="5">
        <v>0</v>
      </c>
      <c r="S1050" s="5">
        <f>100-R1051-R1052</f>
        <v>100</v>
      </c>
      <c r="T1050" s="5">
        <v>0</v>
      </c>
      <c r="U1050" s="5">
        <f>100-T1051-T1052</f>
        <v>100</v>
      </c>
      <c r="V1050" s="5">
        <v>0</v>
      </c>
      <c r="W1050" s="5">
        <f>100-V1051-V1052</f>
        <v>100</v>
      </c>
      <c r="X1050" s="5">
        <v>100</v>
      </c>
      <c r="Y1050" s="5">
        <f>100-X1051-X1052</f>
        <v>100</v>
      </c>
      <c r="Z1050" s="5"/>
    </row>
    <row r="1051" spans="2:26" ht="12" customHeight="1" x14ac:dyDescent="0.2">
      <c r="B1051" t="s">
        <v>198</v>
      </c>
      <c r="D1051" t="s">
        <v>1022</v>
      </c>
      <c r="H1051">
        <v>8</v>
      </c>
      <c r="I1051">
        <v>4</v>
      </c>
      <c r="J1051" s="5">
        <v>0</v>
      </c>
      <c r="K1051" s="5">
        <f>100-J1052</f>
        <v>100</v>
      </c>
      <c r="L1051" s="5">
        <v>0</v>
      </c>
      <c r="M1051" s="5">
        <f>100-L1052</f>
        <v>100</v>
      </c>
      <c r="N1051" s="5">
        <v>0</v>
      </c>
      <c r="O1051" s="5">
        <f>100-N1052</f>
        <v>100</v>
      </c>
      <c r="P1051" s="5">
        <v>0</v>
      </c>
      <c r="Q1051" s="5">
        <f>100-P1052</f>
        <v>100</v>
      </c>
      <c r="R1051" s="5">
        <v>0</v>
      </c>
      <c r="S1051" s="5">
        <f>100-R1052</f>
        <v>100</v>
      </c>
      <c r="T1051" s="5">
        <v>0</v>
      </c>
      <c r="U1051" s="5">
        <f>100-T1052</f>
        <v>100</v>
      </c>
      <c r="V1051" s="5">
        <v>0</v>
      </c>
      <c r="W1051" s="5">
        <f>100-V1052</f>
        <v>100</v>
      </c>
      <c r="X1051" s="5">
        <v>0</v>
      </c>
      <c r="Y1051" s="5">
        <f>100-X1052</f>
        <v>100</v>
      </c>
      <c r="Z1051" s="5"/>
    </row>
    <row r="1052" spans="2:26" ht="12" customHeight="1" x14ac:dyDescent="0.2">
      <c r="B1052" t="s">
        <v>198</v>
      </c>
      <c r="D1052" t="s">
        <v>1023</v>
      </c>
      <c r="H1052">
        <v>8</v>
      </c>
      <c r="I1052">
        <v>5</v>
      </c>
      <c r="J1052" s="5">
        <v>0</v>
      </c>
      <c r="K1052" s="5">
        <v>100</v>
      </c>
      <c r="L1052" s="5">
        <v>0</v>
      </c>
      <c r="M1052" s="5">
        <v>100</v>
      </c>
      <c r="N1052" s="5">
        <v>0</v>
      </c>
      <c r="O1052" s="5">
        <v>100</v>
      </c>
      <c r="P1052" s="5">
        <v>0</v>
      </c>
      <c r="Q1052" s="5">
        <v>100</v>
      </c>
      <c r="R1052" s="5">
        <v>0</v>
      </c>
      <c r="S1052" s="5">
        <v>100</v>
      </c>
      <c r="T1052" s="5">
        <v>0</v>
      </c>
      <c r="U1052" s="5">
        <v>100</v>
      </c>
      <c r="V1052" s="5">
        <v>0</v>
      </c>
      <c r="W1052" s="5">
        <v>100</v>
      </c>
      <c r="X1052" s="5">
        <v>0</v>
      </c>
      <c r="Y1052" s="5">
        <v>100</v>
      </c>
      <c r="Z1052" s="5"/>
    </row>
    <row r="1053" spans="2:26" ht="12" customHeight="1" x14ac:dyDescent="0.2">
      <c r="B1053" t="s">
        <v>198</v>
      </c>
      <c r="D1053" t="s">
        <v>1024</v>
      </c>
      <c r="H1053">
        <v>8</v>
      </c>
      <c r="I1053">
        <v>6</v>
      </c>
      <c r="J1053" s="5">
        <v>100</v>
      </c>
      <c r="K1053" s="5">
        <f>100-J1054-J1055-J1056</f>
        <v>100</v>
      </c>
      <c r="L1053" s="5">
        <v>82.879872430900065</v>
      </c>
      <c r="M1053" s="5">
        <f>100-L1054-L1055-L1056</f>
        <v>100</v>
      </c>
      <c r="N1053" s="5">
        <v>0</v>
      </c>
      <c r="O1053" s="5">
        <f>100-N1054-N1055-N1056</f>
        <v>100</v>
      </c>
      <c r="P1053" s="5">
        <v>0</v>
      </c>
      <c r="Q1053" s="5">
        <f>100-P1054-P1055-P1056</f>
        <v>100</v>
      </c>
      <c r="R1053" s="5">
        <v>0</v>
      </c>
      <c r="S1053" s="5">
        <f>100-R1054-R1055-R1056</f>
        <v>0</v>
      </c>
      <c r="T1053" s="5">
        <v>0</v>
      </c>
      <c r="U1053" s="5">
        <f>100-T1054-T1055-T1056</f>
        <v>0</v>
      </c>
      <c r="V1053" s="5">
        <v>12.7484939496367</v>
      </c>
      <c r="W1053" s="5">
        <f>100-V1054-V1055-V1056</f>
        <v>26.841706868705899</v>
      </c>
      <c r="X1053" s="5">
        <v>46.72832784561804</v>
      </c>
      <c r="Y1053" s="5">
        <f>100-X1054-X1055-X1056</f>
        <v>60.649408450217344</v>
      </c>
      <c r="Z1053" s="5"/>
    </row>
    <row r="1054" spans="2:26" ht="12" customHeight="1" x14ac:dyDescent="0.2">
      <c r="B1054" t="s">
        <v>198</v>
      </c>
      <c r="D1054" t="s">
        <v>1025</v>
      </c>
      <c r="H1054">
        <v>8</v>
      </c>
      <c r="I1054">
        <v>7</v>
      </c>
      <c r="J1054" s="5">
        <v>0</v>
      </c>
      <c r="K1054" s="5">
        <f>100-J1055-J1056</f>
        <v>100</v>
      </c>
      <c r="L1054" s="5">
        <v>0</v>
      </c>
      <c r="M1054" s="5">
        <f>100-L1055-L1056</f>
        <v>100</v>
      </c>
      <c r="N1054" s="5">
        <v>0</v>
      </c>
      <c r="O1054" s="5">
        <f>100-N1055-N1056</f>
        <v>100</v>
      </c>
      <c r="P1054" s="5">
        <v>0</v>
      </c>
      <c r="Q1054" s="5">
        <f>100-P1055-P1056</f>
        <v>100</v>
      </c>
      <c r="R1054" s="5">
        <v>100</v>
      </c>
      <c r="S1054" s="5">
        <f>100-R1055-R1056</f>
        <v>100</v>
      </c>
      <c r="T1054" s="5">
        <v>100</v>
      </c>
      <c r="U1054" s="5">
        <f>100-T1055-T1056</f>
        <v>100</v>
      </c>
      <c r="V1054" s="5">
        <v>73.158293131294101</v>
      </c>
      <c r="W1054" s="5">
        <f>100-V1055-V1056</f>
        <v>100</v>
      </c>
      <c r="X1054" s="5">
        <v>39.350591549782656</v>
      </c>
      <c r="Y1054" s="5">
        <f>100-X1055-X1056</f>
        <v>100</v>
      </c>
      <c r="Z1054" s="5"/>
    </row>
    <row r="1055" spans="2:26" ht="12" customHeight="1" x14ac:dyDescent="0.2">
      <c r="B1055" t="s">
        <v>198</v>
      </c>
      <c r="D1055" t="s">
        <v>1026</v>
      </c>
      <c r="H1055">
        <v>8</v>
      </c>
      <c r="I1055">
        <v>8</v>
      </c>
      <c r="J1055" s="5">
        <v>0</v>
      </c>
      <c r="K1055" s="5">
        <f>100-J1056</f>
        <v>100</v>
      </c>
      <c r="L1055" s="5">
        <v>0</v>
      </c>
      <c r="M1055" s="5">
        <f>100-L1056</f>
        <v>100</v>
      </c>
      <c r="N1055" s="5">
        <v>0</v>
      </c>
      <c r="O1055" s="5">
        <f>100-N1056</f>
        <v>100</v>
      </c>
      <c r="P1055" s="5">
        <v>0</v>
      </c>
      <c r="Q1055" s="5">
        <f>100-P1056</f>
        <v>100</v>
      </c>
      <c r="R1055" s="5">
        <v>0</v>
      </c>
      <c r="S1055" s="5">
        <f>100-R1056</f>
        <v>100</v>
      </c>
      <c r="T1055" s="5">
        <v>0</v>
      </c>
      <c r="U1055" s="5">
        <f>100-T1056</f>
        <v>100</v>
      </c>
      <c r="V1055" s="5">
        <v>0</v>
      </c>
      <c r="W1055" s="5">
        <f>100-V1056</f>
        <v>100</v>
      </c>
      <c r="X1055" s="5">
        <v>0</v>
      </c>
      <c r="Y1055" s="5">
        <f>100-X1056</f>
        <v>100</v>
      </c>
      <c r="Z1055" s="5"/>
    </row>
    <row r="1056" spans="2:26" ht="12" customHeight="1" x14ac:dyDescent="0.2">
      <c r="B1056" t="s">
        <v>198</v>
      </c>
      <c r="D1056" t="s">
        <v>1027</v>
      </c>
      <c r="H1056">
        <v>8</v>
      </c>
      <c r="I1056">
        <v>9</v>
      </c>
      <c r="J1056" s="5">
        <v>0</v>
      </c>
      <c r="K1056" s="5">
        <v>100</v>
      </c>
      <c r="L1056" s="5">
        <v>0</v>
      </c>
      <c r="M1056" s="5">
        <v>100</v>
      </c>
      <c r="N1056" s="5">
        <v>0</v>
      </c>
      <c r="O1056" s="5">
        <v>100</v>
      </c>
      <c r="P1056" s="5">
        <v>0</v>
      </c>
      <c r="Q1056" s="5">
        <v>100</v>
      </c>
      <c r="R1056" s="5">
        <v>0</v>
      </c>
      <c r="S1056" s="5">
        <v>100</v>
      </c>
      <c r="T1056" s="5">
        <v>0</v>
      </c>
      <c r="U1056" s="5">
        <v>100</v>
      </c>
      <c r="V1056" s="5">
        <v>0</v>
      </c>
      <c r="W1056" s="5">
        <v>100</v>
      </c>
      <c r="X1056" s="5">
        <v>0</v>
      </c>
      <c r="Y1056" s="5">
        <v>100</v>
      </c>
      <c r="Z1056" s="5"/>
    </row>
    <row r="1057" spans="2:26" ht="12" customHeight="1" x14ac:dyDescent="0.2">
      <c r="B1057" t="s">
        <v>198</v>
      </c>
      <c r="D1057" t="s">
        <v>1028</v>
      </c>
      <c r="H1057">
        <v>8</v>
      </c>
      <c r="I1057">
        <v>10</v>
      </c>
      <c r="J1057" s="5">
        <v>0</v>
      </c>
      <c r="K1057" s="5">
        <f>100-J1058</f>
        <v>0</v>
      </c>
      <c r="L1057" s="5">
        <v>0</v>
      </c>
      <c r="M1057" s="5">
        <f>100-L1058</f>
        <v>0</v>
      </c>
      <c r="N1057" s="5">
        <v>0</v>
      </c>
      <c r="O1057" s="5">
        <f>100-N1058</f>
        <v>100</v>
      </c>
      <c r="P1057" s="5">
        <v>0</v>
      </c>
      <c r="Q1057" s="5">
        <f>100-P1058</f>
        <v>100</v>
      </c>
      <c r="R1057" s="5">
        <v>0</v>
      </c>
      <c r="S1057" s="5">
        <f>100-R1058</f>
        <v>0</v>
      </c>
      <c r="T1057" s="5">
        <v>0</v>
      </c>
      <c r="U1057" s="5">
        <f>100-T1058</f>
        <v>0</v>
      </c>
      <c r="V1057" s="5">
        <v>4.7666886426186963</v>
      </c>
      <c r="W1057" s="5">
        <f>100-V1058</f>
        <v>10.710660429682179</v>
      </c>
      <c r="X1057" s="5">
        <v>3.1310224434592486</v>
      </c>
      <c r="Y1057" s="5">
        <f>100-X1058</f>
        <v>17.245469394104376</v>
      </c>
      <c r="Z1057" s="5"/>
    </row>
    <row r="1058" spans="2:26" ht="12" customHeight="1" x14ac:dyDescent="0.2">
      <c r="B1058" t="s">
        <v>198</v>
      </c>
      <c r="D1058" t="s">
        <v>1029</v>
      </c>
      <c r="H1058">
        <v>8</v>
      </c>
      <c r="I1058">
        <v>11</v>
      </c>
      <c r="J1058" s="5">
        <v>100</v>
      </c>
      <c r="K1058" s="5">
        <v>100</v>
      </c>
      <c r="L1058" s="5">
        <v>100</v>
      </c>
      <c r="M1058" s="5">
        <v>100</v>
      </c>
      <c r="N1058" s="5">
        <v>0</v>
      </c>
      <c r="O1058" s="5">
        <v>100</v>
      </c>
      <c r="P1058" s="5">
        <v>0</v>
      </c>
      <c r="Q1058" s="5">
        <v>100</v>
      </c>
      <c r="R1058" s="5">
        <v>100</v>
      </c>
      <c r="S1058" s="5">
        <v>100</v>
      </c>
      <c r="T1058" s="5">
        <v>100</v>
      </c>
      <c r="U1058" s="5">
        <v>100</v>
      </c>
      <c r="V1058" s="5">
        <v>89.289339570317821</v>
      </c>
      <c r="W1058" s="5">
        <v>100</v>
      </c>
      <c r="X1058" s="5">
        <v>82.754530605895624</v>
      </c>
      <c r="Y1058" s="5">
        <v>100</v>
      </c>
      <c r="Z1058" s="5"/>
    </row>
    <row r="1059" spans="2:26" ht="12" customHeight="1" x14ac:dyDescent="0.2">
      <c r="B1059" t="s">
        <v>198</v>
      </c>
      <c r="D1059" t="s">
        <v>144</v>
      </c>
      <c r="H1059">
        <v>8</v>
      </c>
      <c r="I1059">
        <v>12</v>
      </c>
      <c r="J1059" s="5">
        <v>100</v>
      </c>
      <c r="K1059" s="5">
        <v>100</v>
      </c>
      <c r="L1059" s="5">
        <v>100</v>
      </c>
      <c r="M1059" s="5">
        <v>100</v>
      </c>
      <c r="N1059" s="5">
        <v>0</v>
      </c>
      <c r="O1059" s="5">
        <v>100</v>
      </c>
      <c r="P1059" s="5">
        <v>0</v>
      </c>
      <c r="Q1059" s="5">
        <v>100</v>
      </c>
      <c r="R1059" s="5">
        <v>100</v>
      </c>
      <c r="S1059" s="5">
        <v>100</v>
      </c>
      <c r="T1059" s="5">
        <v>100</v>
      </c>
      <c r="U1059" s="5">
        <v>100</v>
      </c>
      <c r="V1059" s="5">
        <v>100</v>
      </c>
      <c r="W1059" s="5">
        <v>100</v>
      </c>
      <c r="X1059" s="5">
        <v>100</v>
      </c>
      <c r="Y1059" s="5">
        <v>100</v>
      </c>
      <c r="Z1059" s="5"/>
    </row>
    <row r="1060" spans="2:26" ht="12" customHeight="1" x14ac:dyDescent="0.2">
      <c r="B1060" t="s">
        <v>198</v>
      </c>
      <c r="D1060" t="s">
        <v>145</v>
      </c>
      <c r="H1060">
        <v>8</v>
      </c>
      <c r="I1060">
        <v>13</v>
      </c>
      <c r="J1060" s="5">
        <v>56.735842034981722</v>
      </c>
      <c r="K1060" s="5">
        <v>100</v>
      </c>
      <c r="L1060" s="5">
        <v>76.833451452870307</v>
      </c>
      <c r="M1060" s="5">
        <v>100</v>
      </c>
      <c r="N1060" s="5">
        <v>0</v>
      </c>
      <c r="O1060" s="5">
        <v>100</v>
      </c>
      <c r="P1060" s="5">
        <v>0</v>
      </c>
      <c r="Q1060" s="5">
        <v>100</v>
      </c>
      <c r="R1060" s="5">
        <v>89.037854889589909</v>
      </c>
      <c r="S1060" s="5">
        <v>100</v>
      </c>
      <c r="T1060" s="5">
        <v>70.98284326129864</v>
      </c>
      <c r="U1060" s="5">
        <v>100</v>
      </c>
      <c r="V1060" s="5">
        <v>18.06737199007943</v>
      </c>
      <c r="W1060" s="5">
        <v>100</v>
      </c>
      <c r="X1060" s="5">
        <v>44.727040176989618</v>
      </c>
      <c r="Y1060" s="5">
        <v>100</v>
      </c>
      <c r="Z1060" s="5"/>
    </row>
    <row r="1061" spans="2:26" ht="12" customHeight="1" x14ac:dyDescent="0.2">
      <c r="B1061" t="s">
        <v>198</v>
      </c>
      <c r="D1061" t="s">
        <v>1030</v>
      </c>
      <c r="H1061">
        <v>8</v>
      </c>
      <c r="I1061">
        <v>14</v>
      </c>
      <c r="J1061" s="5">
        <v>0</v>
      </c>
      <c r="K1061" s="5">
        <f>J1061</f>
        <v>0</v>
      </c>
      <c r="L1061" s="5">
        <v>0</v>
      </c>
      <c r="M1061" s="5">
        <f>L1061</f>
        <v>0</v>
      </c>
      <c r="N1061" s="5">
        <v>0</v>
      </c>
      <c r="O1061" s="5">
        <f>N1061</f>
        <v>0</v>
      </c>
      <c r="P1061" s="5">
        <v>0</v>
      </c>
      <c r="Q1061" s="5">
        <f>P1061</f>
        <v>0</v>
      </c>
      <c r="R1061" s="5">
        <v>0</v>
      </c>
      <c r="S1061" s="5">
        <f>R1061</f>
        <v>0</v>
      </c>
      <c r="T1061" s="5">
        <v>0</v>
      </c>
      <c r="U1061" s="5">
        <f>T1061</f>
        <v>0</v>
      </c>
      <c r="V1061" s="5">
        <v>0</v>
      </c>
      <c r="W1061" s="5">
        <f>V1061</f>
        <v>0</v>
      </c>
      <c r="X1061" s="5">
        <v>0</v>
      </c>
      <c r="Y1061" s="5">
        <f>X1061</f>
        <v>0</v>
      </c>
      <c r="Z1061" s="5"/>
    </row>
    <row r="1062" spans="2:26" ht="12" customHeight="1" x14ac:dyDescent="0.2">
      <c r="B1062" t="s">
        <v>198</v>
      </c>
      <c r="D1062" t="s">
        <v>1031</v>
      </c>
      <c r="H1062">
        <v>8</v>
      </c>
      <c r="I1062">
        <v>15</v>
      </c>
      <c r="J1062" s="5">
        <v>0</v>
      </c>
      <c r="K1062" s="5">
        <f>J1062+K1061</f>
        <v>0</v>
      </c>
      <c r="L1062" s="5">
        <v>0</v>
      </c>
      <c r="M1062" s="5">
        <f>L1062+M1061</f>
        <v>0</v>
      </c>
      <c r="N1062" s="5">
        <v>0</v>
      </c>
      <c r="O1062" s="5">
        <f>N1062+O1061</f>
        <v>0</v>
      </c>
      <c r="P1062" s="5">
        <v>0</v>
      </c>
      <c r="Q1062" s="5">
        <f>P1062+Q1061</f>
        <v>0</v>
      </c>
      <c r="R1062" s="5">
        <v>0</v>
      </c>
      <c r="S1062" s="5">
        <f>R1062+S1061</f>
        <v>0</v>
      </c>
      <c r="T1062" s="5">
        <v>0</v>
      </c>
      <c r="U1062" s="5">
        <f>T1062+U1061</f>
        <v>0</v>
      </c>
      <c r="V1062" s="5">
        <v>0</v>
      </c>
      <c r="W1062" s="5">
        <f>V1062+W1061</f>
        <v>0</v>
      </c>
      <c r="X1062" s="5">
        <v>0</v>
      </c>
      <c r="Y1062" s="5">
        <f>X1062+Y1061</f>
        <v>0</v>
      </c>
      <c r="Z1062" s="5"/>
    </row>
    <row r="1063" spans="2:26" ht="12" customHeight="1" x14ac:dyDescent="0.2">
      <c r="B1063" t="s">
        <v>198</v>
      </c>
      <c r="D1063" t="s">
        <v>1032</v>
      </c>
      <c r="H1063">
        <v>8</v>
      </c>
      <c r="I1063">
        <v>16</v>
      </c>
      <c r="J1063" s="5">
        <v>0</v>
      </c>
      <c r="K1063" s="5">
        <f>J1063+K1062</f>
        <v>0</v>
      </c>
      <c r="L1063" s="5">
        <v>0</v>
      </c>
      <c r="M1063" s="5">
        <f>L1063+M1062</f>
        <v>0</v>
      </c>
      <c r="N1063" s="5">
        <v>0</v>
      </c>
      <c r="O1063" s="5">
        <f>N1063+O1062</f>
        <v>0</v>
      </c>
      <c r="P1063" s="5">
        <v>0</v>
      </c>
      <c r="Q1063" s="5">
        <f>P1063+Q1062</f>
        <v>0</v>
      </c>
      <c r="R1063" s="5">
        <v>0</v>
      </c>
      <c r="S1063" s="5">
        <f>R1063+S1062</f>
        <v>0</v>
      </c>
      <c r="T1063" s="5">
        <v>0</v>
      </c>
      <c r="U1063" s="5">
        <f>T1063+U1062</f>
        <v>0</v>
      </c>
      <c r="V1063" s="5">
        <v>0</v>
      </c>
      <c r="W1063" s="5">
        <f>V1063+W1062</f>
        <v>0</v>
      </c>
      <c r="X1063" s="5">
        <v>0</v>
      </c>
      <c r="Y1063" s="5">
        <f>X1063+Y1062</f>
        <v>0</v>
      </c>
      <c r="Z1063" s="5"/>
    </row>
    <row r="1064" spans="2:26" ht="12" customHeight="1" x14ac:dyDescent="0.2">
      <c r="B1064" t="s">
        <v>198</v>
      </c>
      <c r="D1064" t="s">
        <v>1033</v>
      </c>
      <c r="H1064">
        <v>8</v>
      </c>
      <c r="I1064">
        <v>17</v>
      </c>
      <c r="J1064" s="5">
        <v>0</v>
      </c>
      <c r="K1064" s="5">
        <f>J1064</f>
        <v>0</v>
      </c>
      <c r="L1064" s="5">
        <v>0</v>
      </c>
      <c r="M1064" s="5">
        <f>L1064</f>
        <v>0</v>
      </c>
      <c r="N1064" s="5">
        <v>0</v>
      </c>
      <c r="O1064" s="5">
        <f>N1064</f>
        <v>0</v>
      </c>
      <c r="P1064" s="5">
        <v>0</v>
      </c>
      <c r="Q1064" s="5">
        <f>P1064</f>
        <v>0</v>
      </c>
      <c r="R1064" s="5">
        <v>0</v>
      </c>
      <c r="S1064" s="5">
        <f>R1064</f>
        <v>0</v>
      </c>
      <c r="T1064" s="5">
        <v>0</v>
      </c>
      <c r="U1064" s="5">
        <f>T1064</f>
        <v>0</v>
      </c>
      <c r="V1064" s="5">
        <v>0</v>
      </c>
      <c r="W1064" s="5">
        <f>V1064</f>
        <v>0</v>
      </c>
      <c r="X1064" s="5">
        <v>0</v>
      </c>
      <c r="Y1064" s="5">
        <f>X1064</f>
        <v>0</v>
      </c>
      <c r="Z1064" s="5"/>
    </row>
    <row r="1065" spans="2:26" ht="12" customHeight="1" x14ac:dyDescent="0.2">
      <c r="B1065" t="s">
        <v>198</v>
      </c>
      <c r="D1065" t="s">
        <v>1034</v>
      </c>
      <c r="H1065">
        <v>8</v>
      </c>
      <c r="I1065">
        <v>18</v>
      </c>
      <c r="J1065" s="5">
        <v>24.134760622578312</v>
      </c>
      <c r="K1065" s="5">
        <f>J1065</f>
        <v>24.134760622578312</v>
      </c>
      <c r="L1065" s="5">
        <v>19.976612331679661</v>
      </c>
      <c r="M1065" s="5">
        <f>L1065</f>
        <v>19.976612331679661</v>
      </c>
      <c r="N1065" s="5">
        <v>0</v>
      </c>
      <c r="O1065" s="5">
        <f>N1065</f>
        <v>0</v>
      </c>
      <c r="P1065" s="5">
        <v>0</v>
      </c>
      <c r="Q1065" s="5">
        <f>P1065</f>
        <v>0</v>
      </c>
      <c r="R1065" s="5">
        <v>100</v>
      </c>
      <c r="S1065" s="5">
        <f>R1065</f>
        <v>100</v>
      </c>
      <c r="T1065" s="5">
        <v>65.959815780150819</v>
      </c>
      <c r="U1065" s="5">
        <f>T1065</f>
        <v>65.959815780150819</v>
      </c>
      <c r="V1065" s="5">
        <v>65.089281665428345</v>
      </c>
      <c r="W1065" s="5">
        <f>V1065</f>
        <v>65.089281665428345</v>
      </c>
      <c r="X1065" s="5">
        <v>0</v>
      </c>
      <c r="Y1065" s="5">
        <f>X1065</f>
        <v>0</v>
      </c>
      <c r="Z1065" s="5"/>
    </row>
    <row r="1066" spans="2:26" ht="12" customHeight="1" x14ac:dyDescent="0.2">
      <c r="B1066" t="s">
        <v>198</v>
      </c>
      <c r="D1066" t="s">
        <v>1035</v>
      </c>
      <c r="H1066">
        <v>8</v>
      </c>
      <c r="I1066">
        <v>19</v>
      </c>
      <c r="J1066" s="5">
        <v>0</v>
      </c>
      <c r="K1066" s="5">
        <f>K1065+K1064</f>
        <v>24.134760622578312</v>
      </c>
      <c r="L1066" s="5">
        <v>0</v>
      </c>
      <c r="M1066" s="5">
        <f>M1065+M1064</f>
        <v>19.976612331679661</v>
      </c>
      <c r="N1066" s="5">
        <v>0</v>
      </c>
      <c r="O1066" s="5">
        <f>O1065+O1064</f>
        <v>0</v>
      </c>
      <c r="P1066" s="5">
        <v>0</v>
      </c>
      <c r="Q1066" s="5">
        <f>Q1065+Q1064</f>
        <v>0</v>
      </c>
      <c r="R1066" s="5">
        <v>0</v>
      </c>
      <c r="S1066" s="5">
        <f>S1065+S1064</f>
        <v>100</v>
      </c>
      <c r="T1066" s="5">
        <v>0</v>
      </c>
      <c r="U1066" s="5">
        <f>U1065+U1064</f>
        <v>65.959815780150819</v>
      </c>
      <c r="V1066" s="5">
        <v>0</v>
      </c>
      <c r="W1066" s="5">
        <f>W1065+W1064</f>
        <v>65.089281665428345</v>
      </c>
      <c r="X1066" s="5">
        <v>0</v>
      </c>
      <c r="Y1066" s="5">
        <f>Y1065+Y1064</f>
        <v>0</v>
      </c>
      <c r="Z1066" s="5"/>
    </row>
    <row r="1067" spans="2:26" ht="12" customHeight="1" x14ac:dyDescent="0.2">
      <c r="B1067" t="s">
        <v>198</v>
      </c>
      <c r="D1067" t="s">
        <v>1036</v>
      </c>
      <c r="H1067">
        <v>8</v>
      </c>
      <c r="I1067">
        <v>20</v>
      </c>
      <c r="J1067" s="5">
        <v>0</v>
      </c>
      <c r="K1067" s="5">
        <f>J1067</f>
        <v>0</v>
      </c>
      <c r="L1067" s="5">
        <v>0</v>
      </c>
      <c r="M1067" s="5">
        <f>L1067</f>
        <v>0</v>
      </c>
      <c r="N1067" s="5">
        <v>0</v>
      </c>
      <c r="O1067" s="5">
        <f>N1067</f>
        <v>0</v>
      </c>
      <c r="P1067" s="5">
        <v>0</v>
      </c>
      <c r="Q1067" s="5">
        <f>P1067</f>
        <v>0</v>
      </c>
      <c r="R1067" s="5">
        <v>0</v>
      </c>
      <c r="S1067" s="5">
        <f>R1067</f>
        <v>0</v>
      </c>
      <c r="T1067" s="5">
        <v>0</v>
      </c>
      <c r="U1067" s="5">
        <f>T1067</f>
        <v>0</v>
      </c>
      <c r="V1067" s="5">
        <v>0</v>
      </c>
      <c r="W1067" s="5">
        <f>V1067</f>
        <v>0</v>
      </c>
      <c r="X1067" s="5">
        <v>0</v>
      </c>
      <c r="Y1067" s="5">
        <f>X1067</f>
        <v>0</v>
      </c>
      <c r="Z1067" s="5"/>
    </row>
    <row r="1068" spans="2:26" ht="12" customHeight="1" x14ac:dyDescent="0.2">
      <c r="B1068" t="s">
        <v>198</v>
      </c>
      <c r="D1068" t="s">
        <v>1037</v>
      </c>
      <c r="H1068">
        <v>8</v>
      </c>
      <c r="I1068">
        <v>21</v>
      </c>
      <c r="J1068" s="5">
        <v>0</v>
      </c>
      <c r="K1068" s="5">
        <f>J1068</f>
        <v>0</v>
      </c>
      <c r="L1068" s="5">
        <v>0</v>
      </c>
      <c r="M1068" s="5">
        <f>L1068</f>
        <v>0</v>
      </c>
      <c r="N1068" s="5">
        <v>0</v>
      </c>
      <c r="O1068" s="5">
        <f>N1068</f>
        <v>0</v>
      </c>
      <c r="P1068" s="5">
        <v>0</v>
      </c>
      <c r="Q1068" s="5">
        <f>P1068</f>
        <v>0</v>
      </c>
      <c r="R1068" s="5">
        <v>0</v>
      </c>
      <c r="S1068" s="5">
        <f>R1068</f>
        <v>0</v>
      </c>
      <c r="T1068" s="5">
        <v>0</v>
      </c>
      <c r="U1068" s="5">
        <f>T1068</f>
        <v>0</v>
      </c>
      <c r="V1068" s="5">
        <v>0</v>
      </c>
      <c r="W1068" s="5">
        <f>V1068</f>
        <v>0</v>
      </c>
      <c r="X1068" s="5">
        <v>0</v>
      </c>
      <c r="Y1068" s="5">
        <f>X1068</f>
        <v>0</v>
      </c>
      <c r="Z1068" s="5"/>
    </row>
    <row r="1069" spans="2:26" ht="12" customHeight="1" x14ac:dyDescent="0.2">
      <c r="B1069" t="s">
        <v>198</v>
      </c>
      <c r="D1069" t="s">
        <v>1038</v>
      </c>
      <c r="H1069">
        <v>8</v>
      </c>
      <c r="I1069">
        <v>22</v>
      </c>
      <c r="J1069" s="5">
        <v>0</v>
      </c>
      <c r="K1069" s="5">
        <f>K1068+J1069</f>
        <v>0</v>
      </c>
      <c r="L1069" s="5">
        <v>0</v>
      </c>
      <c r="M1069" s="5">
        <f>M1068+L1069</f>
        <v>0</v>
      </c>
      <c r="N1069" s="5">
        <v>0</v>
      </c>
      <c r="O1069" s="5">
        <f>O1068+N1069</f>
        <v>0</v>
      </c>
      <c r="P1069" s="5">
        <v>0</v>
      </c>
      <c r="Q1069" s="5">
        <f>Q1068+P1069</f>
        <v>0</v>
      </c>
      <c r="R1069" s="5">
        <v>0</v>
      </c>
      <c r="S1069" s="5">
        <f>S1068+R1069</f>
        <v>0</v>
      </c>
      <c r="T1069" s="5">
        <v>0</v>
      </c>
      <c r="U1069" s="5">
        <f>U1068+T1069</f>
        <v>0</v>
      </c>
      <c r="V1069" s="5">
        <v>0</v>
      </c>
      <c r="W1069" s="5">
        <f>W1068+V1069</f>
        <v>0</v>
      </c>
      <c r="X1069" s="5">
        <v>0</v>
      </c>
      <c r="Y1069" s="5">
        <f>Y1068+X1069</f>
        <v>0</v>
      </c>
      <c r="Z1069" s="5"/>
    </row>
    <row r="1070" spans="2:26" ht="12" customHeight="1" x14ac:dyDescent="0.2">
      <c r="B1070" t="s">
        <v>198</v>
      </c>
      <c r="D1070" t="s">
        <v>1039</v>
      </c>
      <c r="H1070">
        <v>8</v>
      </c>
      <c r="I1070">
        <v>23</v>
      </c>
      <c r="J1070" s="5">
        <v>75.865239377421688</v>
      </c>
      <c r="K1070" s="5">
        <f>J1070</f>
        <v>75.865239377421688</v>
      </c>
      <c r="L1070" s="5">
        <v>41.352586817859674</v>
      </c>
      <c r="M1070" s="5">
        <f>L1070</f>
        <v>41.352586817859674</v>
      </c>
      <c r="N1070" s="5">
        <v>0</v>
      </c>
      <c r="O1070" s="5">
        <f>N1070</f>
        <v>0</v>
      </c>
      <c r="P1070" s="5">
        <v>0</v>
      </c>
      <c r="Q1070" s="5">
        <f>P1070</f>
        <v>0</v>
      </c>
      <c r="R1070" s="5">
        <v>0</v>
      </c>
      <c r="S1070" s="5">
        <f>R1070</f>
        <v>0</v>
      </c>
      <c r="T1070" s="5">
        <v>0</v>
      </c>
      <c r="U1070" s="5">
        <f>T1070</f>
        <v>0</v>
      </c>
      <c r="V1070" s="5">
        <v>0</v>
      </c>
      <c r="W1070" s="5">
        <f>V1070</f>
        <v>0</v>
      </c>
      <c r="X1070" s="5">
        <v>0</v>
      </c>
      <c r="Y1070" s="5">
        <f>X1070</f>
        <v>0</v>
      </c>
      <c r="Z1070" s="5"/>
    </row>
    <row r="1071" spans="2:26" ht="12" customHeight="1" x14ac:dyDescent="0.2">
      <c r="B1071" t="s">
        <v>198</v>
      </c>
      <c r="D1071" t="s">
        <v>1040</v>
      </c>
      <c r="H1071">
        <v>8</v>
      </c>
      <c r="I1071">
        <v>24</v>
      </c>
      <c r="J1071" s="5">
        <v>0</v>
      </c>
      <c r="K1071" s="5">
        <f>J1071+K1070+K1066+K1067</f>
        <v>100</v>
      </c>
      <c r="L1071" s="5">
        <v>0</v>
      </c>
      <c r="M1071" s="5">
        <f>L1071+M1070+M1066+M1067</f>
        <v>61.329199149539335</v>
      </c>
      <c r="N1071" s="5">
        <v>0</v>
      </c>
      <c r="O1071" s="5">
        <f>N1071+O1070+O1066+O1067</f>
        <v>0</v>
      </c>
      <c r="P1071" s="5">
        <v>0</v>
      </c>
      <c r="Q1071" s="5">
        <f>P1071+Q1070+Q1066+Q1067</f>
        <v>0</v>
      </c>
      <c r="R1071" s="5">
        <v>0</v>
      </c>
      <c r="S1071" s="5">
        <f>R1071+S1070+S1066+S1067</f>
        <v>100</v>
      </c>
      <c r="T1071" s="5">
        <v>0</v>
      </c>
      <c r="U1071" s="5">
        <f>T1071+U1070+U1066+U1067</f>
        <v>65.959815780150819</v>
      </c>
      <c r="V1071" s="5">
        <v>0</v>
      </c>
      <c r="W1071" s="5">
        <f>V1071+W1070+W1066+W1067</f>
        <v>65.089281665428345</v>
      </c>
      <c r="X1071" s="5">
        <v>0</v>
      </c>
      <c r="Y1071" s="5">
        <f>X1071+Y1070+Y1066+Y1067</f>
        <v>0</v>
      </c>
      <c r="Z1071" s="5"/>
    </row>
    <row r="1072" spans="2:26" ht="12" customHeight="1" x14ac:dyDescent="0.2">
      <c r="B1072" t="s">
        <v>198</v>
      </c>
      <c r="D1072" t="s">
        <v>1041</v>
      </c>
      <c r="H1072">
        <v>8</v>
      </c>
      <c r="I1072">
        <v>25</v>
      </c>
      <c r="J1072" s="5">
        <v>0</v>
      </c>
      <c r="K1072" s="5">
        <f>K1071+J1072</f>
        <v>100</v>
      </c>
      <c r="L1072" s="5">
        <v>0</v>
      </c>
      <c r="M1072" s="5">
        <f>M1071+L1072</f>
        <v>61.329199149539335</v>
      </c>
      <c r="N1072" s="5">
        <v>0</v>
      </c>
      <c r="O1072" s="5">
        <f>O1071+N1072</f>
        <v>0</v>
      </c>
      <c r="P1072" s="5">
        <v>0</v>
      </c>
      <c r="Q1072" s="5">
        <f>Q1071+P1072</f>
        <v>0</v>
      </c>
      <c r="R1072" s="5">
        <v>0</v>
      </c>
      <c r="S1072" s="5">
        <f>S1071+R1072</f>
        <v>100</v>
      </c>
      <c r="T1072" s="5">
        <v>0</v>
      </c>
      <c r="U1072" s="5">
        <f>U1071+T1072</f>
        <v>65.959815780150819</v>
      </c>
      <c r="V1072" s="5">
        <v>0</v>
      </c>
      <c r="W1072" s="5">
        <f>W1071+V1072</f>
        <v>65.089281665428345</v>
      </c>
      <c r="X1072" s="5">
        <v>0</v>
      </c>
      <c r="Y1072" s="5">
        <f>Y1071+X1072</f>
        <v>0</v>
      </c>
      <c r="Z1072" s="5"/>
    </row>
    <row r="1073" spans="2:26" ht="12" customHeight="1" x14ac:dyDescent="0.2">
      <c r="B1073" t="s">
        <v>198</v>
      </c>
      <c r="D1073" t="s">
        <v>1042</v>
      </c>
      <c r="H1073">
        <v>8</v>
      </c>
      <c r="I1073">
        <v>26</v>
      </c>
      <c r="J1073" s="5">
        <v>0</v>
      </c>
      <c r="K1073" s="5">
        <f>J1073</f>
        <v>0</v>
      </c>
      <c r="L1073" s="5">
        <v>0</v>
      </c>
      <c r="M1073" s="5">
        <f>L1073</f>
        <v>0</v>
      </c>
      <c r="N1073" s="5">
        <v>0</v>
      </c>
      <c r="O1073" s="5">
        <f>N1073</f>
        <v>0</v>
      </c>
      <c r="P1073" s="5">
        <v>0</v>
      </c>
      <c r="Q1073" s="5">
        <f>P1073</f>
        <v>0</v>
      </c>
      <c r="R1073" s="5">
        <v>0</v>
      </c>
      <c r="S1073" s="5">
        <f>R1073</f>
        <v>0</v>
      </c>
      <c r="T1073" s="5">
        <v>0</v>
      </c>
      <c r="U1073" s="5">
        <f>T1073</f>
        <v>0</v>
      </c>
      <c r="V1073" s="5">
        <v>34.910718334571662</v>
      </c>
      <c r="W1073" s="5">
        <f>V1073</f>
        <v>34.910718334571662</v>
      </c>
      <c r="X1073" s="5">
        <v>100</v>
      </c>
      <c r="Y1073" s="5">
        <f>X1073</f>
        <v>100</v>
      </c>
      <c r="Z1073" s="5"/>
    </row>
    <row r="1074" spans="2:26" ht="12" customHeight="1" x14ac:dyDescent="0.2">
      <c r="B1074" t="s">
        <v>198</v>
      </c>
      <c r="D1074" t="s">
        <v>1043</v>
      </c>
      <c r="H1074">
        <v>8</v>
      </c>
      <c r="I1074">
        <v>27</v>
      </c>
      <c r="J1074" s="5">
        <v>0</v>
      </c>
      <c r="K1074" s="5">
        <f>J1074+K1073+K1072</f>
        <v>100</v>
      </c>
      <c r="L1074" s="5">
        <v>38.670800850460665</v>
      </c>
      <c r="M1074" s="5">
        <f>L1074+M1073+M1072</f>
        <v>100</v>
      </c>
      <c r="N1074" s="5">
        <v>0</v>
      </c>
      <c r="O1074" s="5">
        <f>N1074+O1073+O1072</f>
        <v>0</v>
      </c>
      <c r="P1074" s="5">
        <v>0</v>
      </c>
      <c r="Q1074" s="5">
        <f>P1074+Q1073+Q1072</f>
        <v>0</v>
      </c>
      <c r="R1074" s="5">
        <v>0</v>
      </c>
      <c r="S1074" s="5">
        <f>R1074+S1073+S1072</f>
        <v>100</v>
      </c>
      <c r="T1074" s="5">
        <v>34.040184219849188</v>
      </c>
      <c r="U1074" s="5">
        <f>T1074+U1073+U1072</f>
        <v>100</v>
      </c>
      <c r="V1074" s="5">
        <v>0</v>
      </c>
      <c r="W1074" s="5">
        <f>V1074+W1073+W1072</f>
        <v>100</v>
      </c>
      <c r="X1074" s="5">
        <v>0</v>
      </c>
      <c r="Y1074" s="5">
        <f>X1074+Y1073+Y1072</f>
        <v>100</v>
      </c>
      <c r="Z1074" s="5"/>
    </row>
    <row r="1075" spans="2:26" ht="12" customHeight="1" x14ac:dyDescent="0.2">
      <c r="B1075" t="s">
        <v>198</v>
      </c>
      <c r="D1075" t="s">
        <v>1044</v>
      </c>
      <c r="H1075">
        <v>8</v>
      </c>
      <c r="I1075">
        <v>28</v>
      </c>
      <c r="J1075" s="5">
        <v>0</v>
      </c>
      <c r="K1075" s="5">
        <f>K1074</f>
        <v>100</v>
      </c>
      <c r="L1075" s="5">
        <v>0</v>
      </c>
      <c r="M1075" s="5">
        <f>M1074</f>
        <v>100</v>
      </c>
      <c r="N1075" s="5">
        <v>0</v>
      </c>
      <c r="O1075" s="5">
        <f>O1074</f>
        <v>0</v>
      </c>
      <c r="P1075" s="5">
        <v>0</v>
      </c>
      <c r="Q1075" s="5">
        <f>Q1074</f>
        <v>0</v>
      </c>
      <c r="R1075" s="5">
        <v>0</v>
      </c>
      <c r="S1075" s="5">
        <f>S1074</f>
        <v>100</v>
      </c>
      <c r="T1075" s="5">
        <v>0</v>
      </c>
      <c r="U1075" s="5">
        <f>U1074</f>
        <v>100</v>
      </c>
      <c r="V1075" s="5">
        <v>0</v>
      </c>
      <c r="W1075" s="5">
        <f>W1074</f>
        <v>100</v>
      </c>
      <c r="X1075" s="5">
        <v>0</v>
      </c>
      <c r="Y1075" s="5">
        <f>Y1074</f>
        <v>100</v>
      </c>
      <c r="Z1075" s="5"/>
    </row>
    <row r="1076" spans="2:26" ht="12" customHeight="1" x14ac:dyDescent="0.2">
      <c r="B1076" t="s">
        <v>198</v>
      </c>
      <c r="D1076" t="s">
        <v>1045</v>
      </c>
      <c r="H1076">
        <v>8</v>
      </c>
      <c r="I1076">
        <v>29</v>
      </c>
      <c r="J1076" s="5">
        <v>0</v>
      </c>
      <c r="K1076" s="5">
        <f>J1076</f>
        <v>0</v>
      </c>
      <c r="L1076" s="5">
        <v>0</v>
      </c>
      <c r="M1076" s="5">
        <f>L1076</f>
        <v>0</v>
      </c>
      <c r="N1076" s="5">
        <v>0</v>
      </c>
      <c r="O1076" s="5">
        <f>N1076</f>
        <v>0</v>
      </c>
      <c r="P1076" s="5">
        <v>0</v>
      </c>
      <c r="Q1076" s="5">
        <f>P1076</f>
        <v>0</v>
      </c>
      <c r="R1076" s="5">
        <v>0</v>
      </c>
      <c r="S1076" s="5">
        <f>R1076</f>
        <v>0</v>
      </c>
      <c r="T1076" s="5">
        <v>0</v>
      </c>
      <c r="U1076" s="5">
        <f>T1076</f>
        <v>0</v>
      </c>
      <c r="V1076" s="5">
        <v>0</v>
      </c>
      <c r="W1076" s="5">
        <f>V1076</f>
        <v>0</v>
      </c>
      <c r="X1076" s="5">
        <v>0</v>
      </c>
      <c r="Y1076" s="5">
        <f>X1076</f>
        <v>0</v>
      </c>
      <c r="Z1076" s="5"/>
    </row>
    <row r="1077" spans="2:26" ht="12" customHeight="1" x14ac:dyDescent="0.2">
      <c r="B1077" t="s">
        <v>198</v>
      </c>
      <c r="D1077" t="s">
        <v>1046</v>
      </c>
      <c r="H1077">
        <v>8</v>
      </c>
      <c r="I1077" s="53">
        <v>30</v>
      </c>
      <c r="J1077" s="56">
        <v>0</v>
      </c>
      <c r="K1077" s="56">
        <f>J1077+K1076</f>
        <v>0</v>
      </c>
      <c r="L1077" s="56">
        <v>0</v>
      </c>
      <c r="M1077" s="56">
        <f>L1077+M1076</f>
        <v>0</v>
      </c>
      <c r="N1077" s="56">
        <v>0</v>
      </c>
      <c r="O1077" s="56">
        <f>N1077+O1076</f>
        <v>0</v>
      </c>
      <c r="P1077" s="56">
        <v>0</v>
      </c>
      <c r="Q1077" s="56">
        <f>P1077+Q1076</f>
        <v>0</v>
      </c>
      <c r="R1077" s="56">
        <v>0</v>
      </c>
      <c r="S1077" s="56">
        <f>R1077+S1076</f>
        <v>0</v>
      </c>
      <c r="T1077" s="56">
        <v>0</v>
      </c>
      <c r="U1077" s="56">
        <f>T1077+U1076</f>
        <v>0</v>
      </c>
      <c r="V1077" s="56">
        <v>0</v>
      </c>
      <c r="W1077" s="56">
        <f>V1077+W1076</f>
        <v>0</v>
      </c>
      <c r="X1077" s="56">
        <v>0</v>
      </c>
      <c r="Y1077" s="56">
        <f>X1077+Y1076</f>
        <v>0</v>
      </c>
      <c r="Z1077" s="5"/>
    </row>
    <row r="1078" spans="2:26" ht="12" customHeight="1" x14ac:dyDescent="0.2">
      <c r="B1078" t="s">
        <v>198</v>
      </c>
      <c r="D1078" t="s">
        <v>1047</v>
      </c>
      <c r="H1078">
        <v>8</v>
      </c>
      <c r="I1078">
        <v>31</v>
      </c>
      <c r="J1078" s="5">
        <v>0</v>
      </c>
      <c r="K1078" s="5">
        <v>24.134760622578312</v>
      </c>
      <c r="L1078" s="5">
        <v>0</v>
      </c>
      <c r="M1078" s="5">
        <v>7.0878809355067327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100</v>
      </c>
      <c r="X1078" s="5">
        <v>0</v>
      </c>
      <c r="Y1078" s="5">
        <v>10.970461400188396</v>
      </c>
      <c r="Z1078" s="5"/>
    </row>
    <row r="1079" spans="2:26" ht="12" customHeight="1" x14ac:dyDescent="0.2">
      <c r="B1079" t="s">
        <v>198</v>
      </c>
      <c r="D1079" t="s">
        <v>1048</v>
      </c>
      <c r="H1079">
        <v>8</v>
      </c>
      <c r="I1079">
        <v>32</v>
      </c>
      <c r="J1079" s="5">
        <v>0</v>
      </c>
      <c r="K1079" s="5">
        <v>75.865239377421688</v>
      </c>
      <c r="L1079" s="5">
        <v>0</v>
      </c>
      <c r="M1079" s="5">
        <v>15.833982990786676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89.029538599811602</v>
      </c>
      <c r="Z1079" s="5"/>
    </row>
    <row r="1080" spans="2:26" ht="12" customHeight="1" x14ac:dyDescent="0.2">
      <c r="B1080" t="s">
        <v>198</v>
      </c>
      <c r="D1080" t="s">
        <v>1049</v>
      </c>
      <c r="H1080">
        <v>8</v>
      </c>
      <c r="I1080">
        <v>33</v>
      </c>
      <c r="J1080" s="5">
        <v>0</v>
      </c>
      <c r="K1080" s="5">
        <v>0</v>
      </c>
      <c r="L1080" s="5">
        <v>0</v>
      </c>
      <c r="M1080" s="5">
        <v>77.078136073706588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100</v>
      </c>
      <c r="T1080" s="5">
        <v>0</v>
      </c>
      <c r="U1080" s="5">
        <v>100</v>
      </c>
      <c r="V1080" s="5">
        <v>0</v>
      </c>
      <c r="W1080" s="5">
        <v>0</v>
      </c>
      <c r="X1080" s="5">
        <v>0</v>
      </c>
      <c r="Y1080" s="5">
        <v>0</v>
      </c>
      <c r="Z1080" s="5"/>
    </row>
    <row r="1081" spans="2:26" ht="12" customHeight="1" x14ac:dyDescent="0.2">
      <c r="B1081" t="s">
        <v>198</v>
      </c>
      <c r="D1081" t="s">
        <v>1059</v>
      </c>
      <c r="H1081">
        <v>8</v>
      </c>
      <c r="I1081">
        <v>34</v>
      </c>
      <c r="J1081" s="5">
        <v>0</v>
      </c>
      <c r="K1081" s="5">
        <f t="shared" ref="K1081:K1125" si="70">K1078</f>
        <v>24.134760622578312</v>
      </c>
      <c r="L1081" s="5">
        <v>0</v>
      </c>
      <c r="M1081" s="5">
        <f t="shared" ref="M1081:M1125" si="71">M1078</f>
        <v>7.0878809355067327</v>
      </c>
      <c r="N1081" s="5">
        <v>0</v>
      </c>
      <c r="O1081" s="5">
        <f t="shared" ref="O1081:O1125" si="72">O1078</f>
        <v>0</v>
      </c>
      <c r="P1081" s="5">
        <v>0</v>
      </c>
      <c r="Q1081" s="5">
        <f t="shared" ref="Q1081:Q1125" si="73">Q1078</f>
        <v>0</v>
      </c>
      <c r="R1081" s="5">
        <v>0</v>
      </c>
      <c r="S1081" s="5">
        <f t="shared" ref="S1081:S1125" si="74">S1078</f>
        <v>0</v>
      </c>
      <c r="T1081" s="5">
        <v>0</v>
      </c>
      <c r="U1081" s="5">
        <f t="shared" ref="U1081:U1125" si="75">U1078</f>
        <v>0</v>
      </c>
      <c r="V1081" s="5">
        <v>0</v>
      </c>
      <c r="W1081" s="5">
        <f t="shared" ref="W1081:W1125" si="76">W1078</f>
        <v>100</v>
      </c>
      <c r="X1081" s="5">
        <v>0</v>
      </c>
      <c r="Y1081" s="5">
        <f t="shared" ref="Y1081:Y1125" si="77">Y1078</f>
        <v>10.970461400188396</v>
      </c>
      <c r="Z1081" s="5"/>
    </row>
    <row r="1082" spans="2:26" ht="12" customHeight="1" x14ac:dyDescent="0.2">
      <c r="B1082" t="s">
        <v>198</v>
      </c>
      <c r="D1082" t="s">
        <v>1060</v>
      </c>
      <c r="H1082">
        <v>8</v>
      </c>
      <c r="I1082">
        <v>35</v>
      </c>
      <c r="J1082" s="5">
        <v>0</v>
      </c>
      <c r="K1082" s="5">
        <f t="shared" si="70"/>
        <v>75.865239377421688</v>
      </c>
      <c r="L1082" s="5">
        <v>0</v>
      </c>
      <c r="M1082" s="5">
        <f t="shared" si="71"/>
        <v>15.833982990786676</v>
      </c>
      <c r="N1082" s="5">
        <v>0</v>
      </c>
      <c r="O1082" s="5">
        <f t="shared" si="72"/>
        <v>0</v>
      </c>
      <c r="P1082" s="5">
        <v>0</v>
      </c>
      <c r="Q1082" s="5">
        <f t="shared" si="73"/>
        <v>0</v>
      </c>
      <c r="R1082" s="5">
        <v>0</v>
      </c>
      <c r="S1082" s="5">
        <f t="shared" si="74"/>
        <v>0</v>
      </c>
      <c r="T1082" s="5">
        <v>0</v>
      </c>
      <c r="U1082" s="5">
        <f t="shared" si="75"/>
        <v>0</v>
      </c>
      <c r="V1082" s="5">
        <v>0</v>
      </c>
      <c r="W1082" s="5">
        <f t="shared" si="76"/>
        <v>0</v>
      </c>
      <c r="X1082" s="5">
        <v>0</v>
      </c>
      <c r="Y1082" s="5">
        <f t="shared" si="77"/>
        <v>89.029538599811602</v>
      </c>
      <c r="Z1082" s="5"/>
    </row>
    <row r="1083" spans="2:26" ht="12" customHeight="1" x14ac:dyDescent="0.2">
      <c r="B1083" t="s">
        <v>198</v>
      </c>
      <c r="D1083" t="s">
        <v>1061</v>
      </c>
      <c r="H1083">
        <v>8</v>
      </c>
      <c r="I1083">
        <v>36</v>
      </c>
      <c r="J1083" s="5">
        <v>0</v>
      </c>
      <c r="K1083" s="5">
        <f t="shared" si="70"/>
        <v>0</v>
      </c>
      <c r="L1083" s="5">
        <v>0</v>
      </c>
      <c r="M1083" s="5">
        <f t="shared" si="71"/>
        <v>77.078136073706588</v>
      </c>
      <c r="N1083" s="5">
        <v>0</v>
      </c>
      <c r="O1083" s="5">
        <f t="shared" si="72"/>
        <v>0</v>
      </c>
      <c r="P1083" s="5">
        <v>0</v>
      </c>
      <c r="Q1083" s="5">
        <f t="shared" si="73"/>
        <v>0</v>
      </c>
      <c r="R1083" s="5">
        <v>0</v>
      </c>
      <c r="S1083" s="5">
        <f t="shared" si="74"/>
        <v>100</v>
      </c>
      <c r="T1083" s="5">
        <v>0</v>
      </c>
      <c r="U1083" s="5">
        <f t="shared" si="75"/>
        <v>100</v>
      </c>
      <c r="V1083" s="5">
        <v>0</v>
      </c>
      <c r="W1083" s="5">
        <f t="shared" si="76"/>
        <v>0</v>
      </c>
      <c r="X1083" s="5">
        <v>0</v>
      </c>
      <c r="Y1083" s="5">
        <f t="shared" si="77"/>
        <v>0</v>
      </c>
      <c r="Z1083" s="5"/>
    </row>
    <row r="1084" spans="2:26" ht="12" customHeight="1" x14ac:dyDescent="0.2">
      <c r="B1084" t="s">
        <v>198</v>
      </c>
      <c r="D1084" t="s">
        <v>1062</v>
      </c>
      <c r="H1084">
        <v>8</v>
      </c>
      <c r="I1084">
        <v>37</v>
      </c>
      <c r="J1084" s="5">
        <v>0</v>
      </c>
      <c r="K1084" s="5">
        <f t="shared" si="70"/>
        <v>24.134760622578312</v>
      </c>
      <c r="L1084" s="5">
        <v>0</v>
      </c>
      <c r="M1084" s="5">
        <f t="shared" si="71"/>
        <v>7.0878809355067327</v>
      </c>
      <c r="N1084" s="5">
        <v>0</v>
      </c>
      <c r="O1084" s="5">
        <f t="shared" si="72"/>
        <v>0</v>
      </c>
      <c r="P1084" s="5">
        <v>0</v>
      </c>
      <c r="Q1084" s="5">
        <f t="shared" si="73"/>
        <v>0</v>
      </c>
      <c r="R1084" s="5">
        <v>0</v>
      </c>
      <c r="S1084" s="5">
        <f t="shared" si="74"/>
        <v>0</v>
      </c>
      <c r="T1084" s="5">
        <v>0</v>
      </c>
      <c r="U1084" s="5">
        <f t="shared" si="75"/>
        <v>0</v>
      </c>
      <c r="V1084" s="5">
        <v>0</v>
      </c>
      <c r="W1084" s="5">
        <f t="shared" si="76"/>
        <v>100</v>
      </c>
      <c r="X1084" s="5">
        <v>0</v>
      </c>
      <c r="Y1084" s="5">
        <f t="shared" si="77"/>
        <v>10.970461400188396</v>
      </c>
      <c r="Z1084" s="5"/>
    </row>
    <row r="1085" spans="2:26" ht="12" customHeight="1" x14ac:dyDescent="0.2">
      <c r="B1085" t="s">
        <v>198</v>
      </c>
      <c r="D1085" t="s">
        <v>1063</v>
      </c>
      <c r="H1085">
        <v>8</v>
      </c>
      <c r="I1085">
        <v>38</v>
      </c>
      <c r="J1085" s="5">
        <v>0</v>
      </c>
      <c r="K1085" s="5">
        <f t="shared" si="70"/>
        <v>75.865239377421688</v>
      </c>
      <c r="L1085" s="58">
        <v>8.3568391211906441</v>
      </c>
      <c r="M1085" s="5">
        <f t="shared" si="71"/>
        <v>15.833982990786676</v>
      </c>
      <c r="N1085" s="5">
        <v>0</v>
      </c>
      <c r="O1085" s="5">
        <f t="shared" si="72"/>
        <v>0</v>
      </c>
      <c r="P1085" s="5">
        <v>0</v>
      </c>
      <c r="Q1085" s="5">
        <f t="shared" si="73"/>
        <v>0</v>
      </c>
      <c r="R1085" s="5">
        <v>0</v>
      </c>
      <c r="S1085" s="5">
        <f t="shared" si="74"/>
        <v>0</v>
      </c>
      <c r="T1085" s="5">
        <v>0</v>
      </c>
      <c r="U1085" s="5">
        <f t="shared" si="75"/>
        <v>0</v>
      </c>
      <c r="V1085" s="5">
        <v>0</v>
      </c>
      <c r="W1085" s="5">
        <f t="shared" si="76"/>
        <v>0</v>
      </c>
      <c r="X1085" s="5">
        <v>0</v>
      </c>
      <c r="Y1085" s="5">
        <f t="shared" si="77"/>
        <v>89.029538599811602</v>
      </c>
      <c r="Z1085" s="5"/>
    </row>
    <row r="1086" spans="2:26" ht="12" customHeight="1" x14ac:dyDescent="0.2">
      <c r="B1086" t="s">
        <v>198</v>
      </c>
      <c r="D1086" t="s">
        <v>1064</v>
      </c>
      <c r="H1086">
        <v>8</v>
      </c>
      <c r="I1086">
        <v>39</v>
      </c>
      <c r="J1086" s="5">
        <v>0</v>
      </c>
      <c r="K1086" s="5">
        <f t="shared" si="70"/>
        <v>0</v>
      </c>
      <c r="L1086" s="58">
        <v>11.619773210489015</v>
      </c>
      <c r="M1086" s="5">
        <f t="shared" si="71"/>
        <v>77.078136073706588</v>
      </c>
      <c r="N1086" s="5">
        <v>0</v>
      </c>
      <c r="O1086" s="5">
        <f t="shared" si="72"/>
        <v>0</v>
      </c>
      <c r="P1086" s="5">
        <v>0</v>
      </c>
      <c r="Q1086" s="5">
        <f t="shared" si="73"/>
        <v>0</v>
      </c>
      <c r="R1086" s="5">
        <v>100</v>
      </c>
      <c r="S1086" s="5">
        <f t="shared" si="74"/>
        <v>100</v>
      </c>
      <c r="T1086" s="5">
        <v>100</v>
      </c>
      <c r="U1086" s="5">
        <f t="shared" si="75"/>
        <v>100</v>
      </c>
      <c r="V1086" s="5">
        <v>0</v>
      </c>
      <c r="W1086" s="5">
        <f t="shared" si="76"/>
        <v>0</v>
      </c>
      <c r="X1086" s="5">
        <v>0</v>
      </c>
      <c r="Y1086" s="5">
        <f t="shared" si="77"/>
        <v>0</v>
      </c>
      <c r="Z1086" s="5"/>
    </row>
    <row r="1087" spans="2:26" ht="12" customHeight="1" x14ac:dyDescent="0.2">
      <c r="B1087" t="s">
        <v>198</v>
      </c>
      <c r="D1087" t="s">
        <v>1065</v>
      </c>
      <c r="H1087">
        <v>8</v>
      </c>
      <c r="I1087">
        <v>40</v>
      </c>
      <c r="J1087" s="5">
        <v>0</v>
      </c>
      <c r="K1087" s="5">
        <f t="shared" si="70"/>
        <v>24.134760622578312</v>
      </c>
      <c r="L1087" s="5">
        <v>0</v>
      </c>
      <c r="M1087" s="5">
        <f t="shared" si="71"/>
        <v>7.0878809355067327</v>
      </c>
      <c r="N1087" s="5">
        <v>0</v>
      </c>
      <c r="O1087" s="5">
        <f t="shared" si="72"/>
        <v>0</v>
      </c>
      <c r="P1087" s="5">
        <v>0</v>
      </c>
      <c r="Q1087" s="5">
        <f t="shared" si="73"/>
        <v>0</v>
      </c>
      <c r="R1087" s="5">
        <v>0</v>
      </c>
      <c r="S1087" s="5">
        <f t="shared" si="74"/>
        <v>0</v>
      </c>
      <c r="T1087" s="5">
        <v>0</v>
      </c>
      <c r="U1087" s="5">
        <f t="shared" si="75"/>
        <v>0</v>
      </c>
      <c r="V1087" s="5">
        <v>0</v>
      </c>
      <c r="W1087" s="5">
        <f t="shared" si="76"/>
        <v>100</v>
      </c>
      <c r="X1087" s="5">
        <v>0</v>
      </c>
      <c r="Y1087" s="5">
        <f t="shared" si="77"/>
        <v>10.970461400188396</v>
      </c>
      <c r="Z1087" s="5"/>
    </row>
    <row r="1088" spans="2:26" ht="12" customHeight="1" x14ac:dyDescent="0.2">
      <c r="B1088" t="s">
        <v>198</v>
      </c>
      <c r="D1088" t="s">
        <v>1066</v>
      </c>
      <c r="H1088">
        <v>8</v>
      </c>
      <c r="I1088">
        <v>41</v>
      </c>
      <c r="J1088" s="5">
        <v>0</v>
      </c>
      <c r="K1088" s="5">
        <f t="shared" si="70"/>
        <v>75.865239377421688</v>
      </c>
      <c r="L1088" s="5">
        <v>8.3568391211906441</v>
      </c>
      <c r="M1088" s="5">
        <f t="shared" si="71"/>
        <v>15.833982990786676</v>
      </c>
      <c r="N1088" s="5">
        <v>0</v>
      </c>
      <c r="O1088" s="5">
        <f t="shared" si="72"/>
        <v>0</v>
      </c>
      <c r="P1088" s="5">
        <v>0</v>
      </c>
      <c r="Q1088" s="5">
        <f t="shared" si="73"/>
        <v>0</v>
      </c>
      <c r="R1088" s="5">
        <v>0</v>
      </c>
      <c r="S1088" s="5">
        <f t="shared" si="74"/>
        <v>0</v>
      </c>
      <c r="T1088" s="5">
        <v>0</v>
      </c>
      <c r="U1088" s="5">
        <f t="shared" si="75"/>
        <v>0</v>
      </c>
      <c r="V1088" s="5">
        <v>0</v>
      </c>
      <c r="W1088" s="5">
        <f t="shared" si="76"/>
        <v>0</v>
      </c>
      <c r="X1088" s="5">
        <v>0</v>
      </c>
      <c r="Y1088" s="5">
        <f t="shared" si="77"/>
        <v>89.029538599811602</v>
      </c>
      <c r="Z1088" s="5"/>
    </row>
    <row r="1089" spans="2:48" ht="12" customHeight="1" x14ac:dyDescent="0.2">
      <c r="B1089" t="s">
        <v>198</v>
      </c>
      <c r="D1089" t="s">
        <v>1067</v>
      </c>
      <c r="H1089">
        <v>8</v>
      </c>
      <c r="I1089">
        <v>42</v>
      </c>
      <c r="J1089" s="5">
        <v>0</v>
      </c>
      <c r="K1089" s="5">
        <f t="shared" si="70"/>
        <v>0</v>
      </c>
      <c r="L1089" s="5">
        <v>11.619773210489015</v>
      </c>
      <c r="M1089" s="5">
        <f t="shared" si="71"/>
        <v>77.078136073706588</v>
      </c>
      <c r="N1089" s="5">
        <v>0</v>
      </c>
      <c r="O1089" s="5">
        <f t="shared" si="72"/>
        <v>0</v>
      </c>
      <c r="P1089" s="5">
        <v>0</v>
      </c>
      <c r="Q1089" s="5">
        <f t="shared" si="73"/>
        <v>0</v>
      </c>
      <c r="R1089" s="5">
        <v>100</v>
      </c>
      <c r="S1089" s="5">
        <f t="shared" si="74"/>
        <v>100</v>
      </c>
      <c r="T1089" s="5">
        <v>100</v>
      </c>
      <c r="U1089" s="5">
        <f t="shared" si="75"/>
        <v>100</v>
      </c>
      <c r="V1089" s="5">
        <v>0</v>
      </c>
      <c r="W1089" s="5">
        <f t="shared" si="76"/>
        <v>0</v>
      </c>
      <c r="X1089" s="5">
        <v>0</v>
      </c>
      <c r="Y1089" s="5">
        <f t="shared" si="77"/>
        <v>0</v>
      </c>
      <c r="Z1089" s="5"/>
    </row>
    <row r="1090" spans="2:48" ht="12" customHeight="1" x14ac:dyDescent="0.2">
      <c r="B1090" t="s">
        <v>198</v>
      </c>
      <c r="D1090" t="s">
        <v>1050</v>
      </c>
      <c r="H1090">
        <v>8</v>
      </c>
      <c r="I1090">
        <v>43</v>
      </c>
      <c r="J1090" s="5">
        <v>0</v>
      </c>
      <c r="K1090" s="5">
        <f t="shared" si="70"/>
        <v>24.134760622578312</v>
      </c>
      <c r="L1090" s="5">
        <v>0</v>
      </c>
      <c r="M1090" s="5">
        <f t="shared" si="71"/>
        <v>7.0878809355067327</v>
      </c>
      <c r="N1090" s="5">
        <v>0</v>
      </c>
      <c r="O1090" s="5">
        <f t="shared" si="72"/>
        <v>0</v>
      </c>
      <c r="P1090" s="5">
        <v>0</v>
      </c>
      <c r="Q1090" s="5">
        <f t="shared" si="73"/>
        <v>0</v>
      </c>
      <c r="R1090" s="5">
        <v>0</v>
      </c>
      <c r="S1090" s="5">
        <f t="shared" si="74"/>
        <v>0</v>
      </c>
      <c r="T1090" s="5">
        <v>0</v>
      </c>
      <c r="U1090" s="5">
        <f t="shared" si="75"/>
        <v>0</v>
      </c>
      <c r="V1090" s="5">
        <v>0</v>
      </c>
      <c r="W1090" s="5">
        <f t="shared" si="76"/>
        <v>100</v>
      </c>
      <c r="X1090" s="58">
        <v>0</v>
      </c>
      <c r="Y1090" s="5">
        <f t="shared" si="77"/>
        <v>10.970461400188396</v>
      </c>
      <c r="Z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</row>
    <row r="1091" spans="2:48" ht="12" customHeight="1" x14ac:dyDescent="0.2">
      <c r="B1091" t="s">
        <v>198</v>
      </c>
      <c r="D1091" t="s">
        <v>1051</v>
      </c>
      <c r="H1091">
        <v>8</v>
      </c>
      <c r="I1091">
        <v>44</v>
      </c>
      <c r="J1091" s="5">
        <v>0</v>
      </c>
      <c r="K1091" s="5">
        <f t="shared" si="70"/>
        <v>75.865239377421688</v>
      </c>
      <c r="L1091" s="5">
        <v>0</v>
      </c>
      <c r="M1091" s="5">
        <f t="shared" si="71"/>
        <v>15.833982990786676</v>
      </c>
      <c r="N1091" s="5">
        <v>0</v>
      </c>
      <c r="O1091" s="5">
        <f t="shared" si="72"/>
        <v>0</v>
      </c>
      <c r="P1091" s="5">
        <v>0</v>
      </c>
      <c r="Q1091" s="5">
        <f t="shared" si="73"/>
        <v>0</v>
      </c>
      <c r="R1091" s="5">
        <v>0</v>
      </c>
      <c r="S1091" s="5">
        <f t="shared" si="74"/>
        <v>0</v>
      </c>
      <c r="T1091" s="5">
        <v>0</v>
      </c>
      <c r="U1091" s="5">
        <f t="shared" si="75"/>
        <v>0</v>
      </c>
      <c r="V1091" s="5">
        <v>0</v>
      </c>
      <c r="W1091" s="5">
        <f t="shared" si="76"/>
        <v>0</v>
      </c>
      <c r="X1091" s="5">
        <v>0</v>
      </c>
      <c r="Y1091" s="5">
        <f t="shared" si="77"/>
        <v>89.029538599811602</v>
      </c>
      <c r="Z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</row>
    <row r="1092" spans="2:48" ht="12" customHeight="1" x14ac:dyDescent="0.2">
      <c r="B1092" t="s">
        <v>198</v>
      </c>
      <c r="D1092" t="s">
        <v>1052</v>
      </c>
      <c r="H1092">
        <v>8</v>
      </c>
      <c r="I1092">
        <v>45</v>
      </c>
      <c r="J1092" s="5">
        <v>0</v>
      </c>
      <c r="K1092" s="5">
        <f t="shared" si="70"/>
        <v>0</v>
      </c>
      <c r="L1092" s="5">
        <v>0</v>
      </c>
      <c r="M1092" s="5">
        <f t="shared" si="71"/>
        <v>77.078136073706588</v>
      </c>
      <c r="N1092" s="5">
        <v>0</v>
      </c>
      <c r="O1092" s="5">
        <f t="shared" si="72"/>
        <v>0</v>
      </c>
      <c r="P1092" s="5">
        <v>0</v>
      </c>
      <c r="Q1092" s="5">
        <f t="shared" si="73"/>
        <v>0</v>
      </c>
      <c r="R1092" s="5">
        <v>0</v>
      </c>
      <c r="S1092" s="5">
        <f t="shared" si="74"/>
        <v>100</v>
      </c>
      <c r="T1092" s="5">
        <v>0</v>
      </c>
      <c r="U1092" s="5">
        <f t="shared" si="75"/>
        <v>100</v>
      </c>
      <c r="V1092" s="5">
        <v>0</v>
      </c>
      <c r="W1092" s="5">
        <f t="shared" si="76"/>
        <v>0</v>
      </c>
      <c r="X1092" s="5">
        <v>0</v>
      </c>
      <c r="Y1092" s="5">
        <f t="shared" si="77"/>
        <v>0</v>
      </c>
      <c r="Z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</row>
    <row r="1093" spans="2:48" ht="12" customHeight="1" x14ac:dyDescent="0.2">
      <c r="B1093" t="s">
        <v>198</v>
      </c>
      <c r="D1093" t="s">
        <v>1053</v>
      </c>
      <c r="H1093">
        <v>8</v>
      </c>
      <c r="I1093">
        <v>46</v>
      </c>
      <c r="J1093" s="5">
        <v>20.879577942689519</v>
      </c>
      <c r="K1093" s="5">
        <f t="shared" si="70"/>
        <v>24.134760622578312</v>
      </c>
      <c r="L1093" s="5">
        <v>0</v>
      </c>
      <c r="M1093" s="5">
        <f t="shared" si="71"/>
        <v>7.0878809355067327</v>
      </c>
      <c r="N1093" s="5">
        <v>0</v>
      </c>
      <c r="O1093" s="5">
        <f t="shared" si="72"/>
        <v>0</v>
      </c>
      <c r="P1093" s="5">
        <v>0</v>
      </c>
      <c r="Q1093" s="5">
        <f t="shared" si="73"/>
        <v>0</v>
      </c>
      <c r="R1093" s="5">
        <v>0</v>
      </c>
      <c r="S1093" s="5">
        <f t="shared" si="74"/>
        <v>0</v>
      </c>
      <c r="T1093" s="5">
        <v>0</v>
      </c>
      <c r="U1093" s="5">
        <f t="shared" si="75"/>
        <v>0</v>
      </c>
      <c r="V1093" s="5">
        <v>4.1684543929230458</v>
      </c>
      <c r="W1093" s="5">
        <f t="shared" si="76"/>
        <v>100</v>
      </c>
      <c r="X1093" s="5">
        <v>4.4024871881292515</v>
      </c>
      <c r="Y1093" s="5">
        <f t="shared" si="77"/>
        <v>10.970461400188396</v>
      </c>
      <c r="Z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</row>
    <row r="1094" spans="2:48" ht="12" customHeight="1" x14ac:dyDescent="0.2">
      <c r="B1094" t="s">
        <v>198</v>
      </c>
      <c r="D1094" t="s">
        <v>1054</v>
      </c>
      <c r="H1094">
        <v>8</v>
      </c>
      <c r="I1094">
        <v>47</v>
      </c>
      <c r="J1094" s="58">
        <v>75.865239377421688</v>
      </c>
      <c r="K1094" s="5">
        <f t="shared" si="70"/>
        <v>75.865239377421688</v>
      </c>
      <c r="L1094" s="5">
        <v>0</v>
      </c>
      <c r="M1094" s="5">
        <f t="shared" si="71"/>
        <v>15.833982990786676</v>
      </c>
      <c r="N1094" s="5">
        <v>0</v>
      </c>
      <c r="O1094" s="5">
        <f t="shared" si="72"/>
        <v>0</v>
      </c>
      <c r="P1094" s="5">
        <v>0</v>
      </c>
      <c r="Q1094" s="5">
        <f t="shared" si="73"/>
        <v>0</v>
      </c>
      <c r="R1094" s="5">
        <v>0</v>
      </c>
      <c r="S1094" s="5">
        <f t="shared" si="74"/>
        <v>0</v>
      </c>
      <c r="T1094" s="5">
        <v>0</v>
      </c>
      <c r="U1094" s="5">
        <f t="shared" si="75"/>
        <v>0</v>
      </c>
      <c r="V1094" s="5">
        <v>0</v>
      </c>
      <c r="W1094" s="5">
        <f t="shared" si="76"/>
        <v>0</v>
      </c>
      <c r="X1094" s="5">
        <v>89.029538599811602</v>
      </c>
      <c r="Y1094" s="5">
        <f t="shared" si="77"/>
        <v>89.029538599811602</v>
      </c>
      <c r="Z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</row>
    <row r="1095" spans="2:48" ht="12" customHeight="1" x14ac:dyDescent="0.2">
      <c r="B1095" t="s">
        <v>198</v>
      </c>
      <c r="D1095" t="s">
        <v>1055</v>
      </c>
      <c r="H1095">
        <v>8</v>
      </c>
      <c r="I1095">
        <v>48</v>
      </c>
      <c r="J1095" s="5">
        <v>0</v>
      </c>
      <c r="K1095" s="5">
        <f t="shared" si="70"/>
        <v>0</v>
      </c>
      <c r="L1095" s="5">
        <v>0</v>
      </c>
      <c r="M1095" s="5">
        <f t="shared" si="71"/>
        <v>77.078136073706588</v>
      </c>
      <c r="N1095" s="5">
        <v>0</v>
      </c>
      <c r="O1095" s="5">
        <f t="shared" si="72"/>
        <v>0</v>
      </c>
      <c r="P1095" s="5">
        <v>0</v>
      </c>
      <c r="Q1095" s="5">
        <f t="shared" si="73"/>
        <v>0</v>
      </c>
      <c r="R1095" s="5">
        <v>0</v>
      </c>
      <c r="S1095" s="5">
        <f t="shared" si="74"/>
        <v>100</v>
      </c>
      <c r="T1095" s="5">
        <v>0</v>
      </c>
      <c r="U1095" s="5">
        <f t="shared" si="75"/>
        <v>100</v>
      </c>
      <c r="V1095" s="5">
        <v>0</v>
      </c>
      <c r="W1095" s="5">
        <f t="shared" si="76"/>
        <v>0</v>
      </c>
      <c r="X1095" s="5">
        <v>0</v>
      </c>
      <c r="Y1095" s="5">
        <f t="shared" si="77"/>
        <v>0</v>
      </c>
      <c r="Z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</row>
    <row r="1096" spans="2:48" ht="12" customHeight="1" x14ac:dyDescent="0.2">
      <c r="B1096" t="s">
        <v>198</v>
      </c>
      <c r="D1096" t="s">
        <v>1056</v>
      </c>
      <c r="H1096">
        <v>8</v>
      </c>
      <c r="I1096">
        <v>49</v>
      </c>
      <c r="J1096" s="5">
        <v>0</v>
      </c>
      <c r="K1096" s="5">
        <f t="shared" si="70"/>
        <v>24.134760622578312</v>
      </c>
      <c r="L1096" s="5">
        <v>0</v>
      </c>
      <c r="M1096" s="5">
        <f t="shared" si="71"/>
        <v>7.0878809355067327</v>
      </c>
      <c r="N1096" s="5">
        <v>0</v>
      </c>
      <c r="O1096" s="5">
        <f t="shared" si="72"/>
        <v>0</v>
      </c>
      <c r="P1096" s="5">
        <v>0</v>
      </c>
      <c r="Q1096" s="5">
        <f t="shared" si="73"/>
        <v>0</v>
      </c>
      <c r="R1096" s="5">
        <v>0</v>
      </c>
      <c r="S1096" s="5">
        <f t="shared" si="74"/>
        <v>0</v>
      </c>
      <c r="T1096" s="5">
        <v>0</v>
      </c>
      <c r="U1096" s="5">
        <f t="shared" si="75"/>
        <v>0</v>
      </c>
      <c r="V1096" s="5">
        <v>0</v>
      </c>
      <c r="W1096" s="5">
        <f t="shared" si="76"/>
        <v>100</v>
      </c>
      <c r="X1096" s="5">
        <v>0</v>
      </c>
      <c r="Y1096" s="5">
        <f t="shared" si="77"/>
        <v>10.970461400188396</v>
      </c>
      <c r="Z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</row>
    <row r="1097" spans="2:48" ht="12" customHeight="1" x14ac:dyDescent="0.2">
      <c r="B1097" t="s">
        <v>198</v>
      </c>
      <c r="D1097" t="s">
        <v>1057</v>
      </c>
      <c r="H1097">
        <v>8</v>
      </c>
      <c r="I1097">
        <v>50</v>
      </c>
      <c r="J1097" s="5">
        <v>0</v>
      </c>
      <c r="K1097" s="5">
        <f t="shared" si="70"/>
        <v>75.865239377421688</v>
      </c>
      <c r="L1097" s="5">
        <v>0</v>
      </c>
      <c r="M1097" s="5">
        <f t="shared" si="71"/>
        <v>15.833982990786676</v>
      </c>
      <c r="N1097" s="5">
        <v>0</v>
      </c>
      <c r="O1097" s="5">
        <f t="shared" si="72"/>
        <v>0</v>
      </c>
      <c r="P1097" s="5">
        <v>0</v>
      </c>
      <c r="Q1097" s="5">
        <f t="shared" si="73"/>
        <v>0</v>
      </c>
      <c r="R1097" s="5">
        <v>0</v>
      </c>
      <c r="S1097" s="5">
        <f t="shared" si="74"/>
        <v>0</v>
      </c>
      <c r="T1097" s="5">
        <v>0</v>
      </c>
      <c r="U1097" s="5">
        <f t="shared" si="75"/>
        <v>0</v>
      </c>
      <c r="V1097" s="5">
        <v>0</v>
      </c>
      <c r="W1097" s="5">
        <f t="shared" si="76"/>
        <v>0</v>
      </c>
      <c r="X1097" s="5">
        <v>24.2420903442137</v>
      </c>
      <c r="Y1097" s="5">
        <f t="shared" si="77"/>
        <v>89.029538599811602</v>
      </c>
      <c r="Z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</row>
    <row r="1098" spans="2:48" ht="12" customHeight="1" x14ac:dyDescent="0.2">
      <c r="B1098" t="s">
        <v>198</v>
      </c>
      <c r="D1098" t="s">
        <v>1058</v>
      </c>
      <c r="H1098">
        <v>8</v>
      </c>
      <c r="I1098">
        <v>51</v>
      </c>
      <c r="J1098" s="5">
        <v>0</v>
      </c>
      <c r="K1098" s="5">
        <f t="shared" si="70"/>
        <v>0</v>
      </c>
      <c r="L1098" s="5">
        <v>0</v>
      </c>
      <c r="M1098" s="5">
        <f t="shared" si="71"/>
        <v>77.078136073706588</v>
      </c>
      <c r="N1098" s="5">
        <v>0</v>
      </c>
      <c r="O1098" s="5">
        <f t="shared" si="72"/>
        <v>0</v>
      </c>
      <c r="P1098" s="5">
        <v>0</v>
      </c>
      <c r="Q1098" s="5">
        <f t="shared" si="73"/>
        <v>0</v>
      </c>
      <c r="R1098" s="5">
        <v>0</v>
      </c>
      <c r="S1098" s="5">
        <f t="shared" si="74"/>
        <v>100</v>
      </c>
      <c r="T1098" s="5">
        <v>0</v>
      </c>
      <c r="U1098" s="5">
        <f t="shared" si="75"/>
        <v>100</v>
      </c>
      <c r="V1098" s="5">
        <v>0</v>
      </c>
      <c r="W1098" s="5">
        <f t="shared" si="76"/>
        <v>0</v>
      </c>
      <c r="X1098" s="5">
        <v>0</v>
      </c>
      <c r="Y1098" s="5">
        <f t="shared" si="77"/>
        <v>0</v>
      </c>
      <c r="Z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</row>
    <row r="1099" spans="2:48" ht="12" customHeight="1" x14ac:dyDescent="0.2">
      <c r="B1099" t="s">
        <v>198</v>
      </c>
      <c r="D1099" t="s">
        <v>1068</v>
      </c>
      <c r="H1099">
        <v>8</v>
      </c>
      <c r="I1099">
        <v>52</v>
      </c>
      <c r="J1099" s="5">
        <v>0</v>
      </c>
      <c r="K1099" s="5">
        <f t="shared" si="70"/>
        <v>24.134760622578312</v>
      </c>
      <c r="L1099" s="5">
        <v>0</v>
      </c>
      <c r="M1099" s="5">
        <f t="shared" si="71"/>
        <v>7.0878809355067327</v>
      </c>
      <c r="N1099" s="5">
        <v>0</v>
      </c>
      <c r="O1099" s="5">
        <f t="shared" si="72"/>
        <v>0</v>
      </c>
      <c r="P1099" s="5">
        <v>0</v>
      </c>
      <c r="Q1099" s="5">
        <f t="shared" si="73"/>
        <v>0</v>
      </c>
      <c r="R1099" s="5">
        <v>0</v>
      </c>
      <c r="S1099" s="5">
        <f t="shared" si="74"/>
        <v>0</v>
      </c>
      <c r="T1099" s="5">
        <v>0</v>
      </c>
      <c r="U1099" s="5">
        <f t="shared" si="75"/>
        <v>0</v>
      </c>
      <c r="V1099" s="5">
        <v>95.831545607076947</v>
      </c>
      <c r="W1099" s="5">
        <f t="shared" si="76"/>
        <v>100</v>
      </c>
      <c r="X1099" s="5">
        <v>1.3600459758194845</v>
      </c>
      <c r="Y1099" s="5">
        <f t="shared" si="77"/>
        <v>10.970461400188396</v>
      </c>
      <c r="Z1099" s="5"/>
    </row>
    <row r="1100" spans="2:48" ht="12" customHeight="1" x14ac:dyDescent="0.2">
      <c r="B1100" t="s">
        <v>198</v>
      </c>
      <c r="D1100" t="s">
        <v>1069</v>
      </c>
      <c r="H1100">
        <v>8</v>
      </c>
      <c r="I1100">
        <v>53</v>
      </c>
      <c r="J1100" s="5">
        <v>0</v>
      </c>
      <c r="K1100" s="5">
        <f t="shared" si="70"/>
        <v>75.865239377421688</v>
      </c>
      <c r="L1100" s="5">
        <v>0</v>
      </c>
      <c r="M1100" s="5">
        <f t="shared" si="71"/>
        <v>15.833982990786676</v>
      </c>
      <c r="N1100" s="5">
        <v>0</v>
      </c>
      <c r="O1100" s="5">
        <f t="shared" si="72"/>
        <v>0</v>
      </c>
      <c r="P1100" s="5">
        <v>0</v>
      </c>
      <c r="Q1100" s="5">
        <f t="shared" si="73"/>
        <v>0</v>
      </c>
      <c r="R1100" s="5">
        <v>0</v>
      </c>
      <c r="S1100" s="5">
        <f t="shared" si="74"/>
        <v>0</v>
      </c>
      <c r="T1100" s="5">
        <v>0</v>
      </c>
      <c r="U1100" s="5">
        <f t="shared" si="75"/>
        <v>0</v>
      </c>
      <c r="V1100" s="5">
        <v>0</v>
      </c>
      <c r="W1100" s="5">
        <f t="shared" si="76"/>
        <v>0</v>
      </c>
      <c r="X1100" s="5">
        <v>0</v>
      </c>
      <c r="Y1100" s="5">
        <f t="shared" si="77"/>
        <v>89.029538599811602</v>
      </c>
      <c r="Z1100" s="5"/>
    </row>
    <row r="1101" spans="2:48" ht="12" customHeight="1" x14ac:dyDescent="0.2">
      <c r="B1101" t="s">
        <v>198</v>
      </c>
      <c r="D1101" t="s">
        <v>1070</v>
      </c>
      <c r="H1101">
        <v>8</v>
      </c>
      <c r="I1101">
        <v>54</v>
      </c>
      <c r="J1101" s="5">
        <v>0</v>
      </c>
      <c r="K1101" s="5">
        <f t="shared" si="70"/>
        <v>0</v>
      </c>
      <c r="L1101" s="5">
        <v>0</v>
      </c>
      <c r="M1101" s="5">
        <f t="shared" si="71"/>
        <v>77.078136073706588</v>
      </c>
      <c r="N1101" s="5">
        <v>0</v>
      </c>
      <c r="O1101" s="5">
        <f t="shared" si="72"/>
        <v>0</v>
      </c>
      <c r="P1101" s="5">
        <v>0</v>
      </c>
      <c r="Q1101" s="5">
        <f t="shared" si="73"/>
        <v>0</v>
      </c>
      <c r="R1101" s="5">
        <v>0</v>
      </c>
      <c r="S1101" s="5">
        <f t="shared" si="74"/>
        <v>100</v>
      </c>
      <c r="T1101" s="5">
        <v>0</v>
      </c>
      <c r="U1101" s="5">
        <f t="shared" si="75"/>
        <v>100</v>
      </c>
      <c r="V1101" s="5">
        <v>0</v>
      </c>
      <c r="W1101" s="5">
        <f t="shared" si="76"/>
        <v>0</v>
      </c>
      <c r="X1101" s="5">
        <v>0</v>
      </c>
      <c r="Y1101" s="5">
        <f t="shared" si="77"/>
        <v>0</v>
      </c>
      <c r="Z1101" s="5"/>
    </row>
    <row r="1102" spans="2:48" ht="12" customHeight="1" x14ac:dyDescent="0.2">
      <c r="B1102" t="s">
        <v>198</v>
      </c>
      <c r="D1102" t="s">
        <v>1071</v>
      </c>
      <c r="H1102">
        <v>8</v>
      </c>
      <c r="I1102">
        <v>55</v>
      </c>
      <c r="J1102" s="5">
        <v>0</v>
      </c>
      <c r="K1102" s="5">
        <f t="shared" si="70"/>
        <v>24.134760622578312</v>
      </c>
      <c r="L1102" s="5">
        <v>0</v>
      </c>
      <c r="M1102" s="5">
        <f t="shared" si="71"/>
        <v>7.0878809355067327</v>
      </c>
      <c r="N1102" s="5">
        <v>0</v>
      </c>
      <c r="O1102" s="5">
        <f t="shared" si="72"/>
        <v>0</v>
      </c>
      <c r="P1102" s="5">
        <v>0</v>
      </c>
      <c r="Q1102" s="5">
        <f t="shared" si="73"/>
        <v>0</v>
      </c>
      <c r="R1102" s="5">
        <v>0</v>
      </c>
      <c r="S1102" s="5">
        <f t="shared" si="74"/>
        <v>0</v>
      </c>
      <c r="T1102" s="5">
        <v>0</v>
      </c>
      <c r="U1102" s="5">
        <f t="shared" si="75"/>
        <v>0</v>
      </c>
      <c r="V1102" s="5">
        <v>0</v>
      </c>
      <c r="W1102" s="5">
        <f t="shared" si="76"/>
        <v>100</v>
      </c>
      <c r="X1102" s="5">
        <v>0</v>
      </c>
      <c r="Y1102" s="5">
        <f t="shared" si="77"/>
        <v>10.970461400188396</v>
      </c>
      <c r="Z1102" s="5"/>
    </row>
    <row r="1103" spans="2:48" ht="12" customHeight="1" x14ac:dyDescent="0.2">
      <c r="B1103" t="s">
        <v>198</v>
      </c>
      <c r="D1103" t="s">
        <v>1072</v>
      </c>
      <c r="H1103">
        <v>8</v>
      </c>
      <c r="I1103">
        <v>56</v>
      </c>
      <c r="J1103" s="5">
        <v>0</v>
      </c>
      <c r="K1103" s="5">
        <f t="shared" si="70"/>
        <v>75.865239377421688</v>
      </c>
      <c r="L1103" s="5">
        <v>0</v>
      </c>
      <c r="M1103" s="5">
        <f t="shared" si="71"/>
        <v>15.833982990786676</v>
      </c>
      <c r="N1103" s="5">
        <v>0</v>
      </c>
      <c r="O1103" s="5">
        <f t="shared" si="72"/>
        <v>0</v>
      </c>
      <c r="P1103" s="5">
        <v>0</v>
      </c>
      <c r="Q1103" s="5">
        <f t="shared" si="73"/>
        <v>0</v>
      </c>
      <c r="R1103" s="5">
        <v>0</v>
      </c>
      <c r="S1103" s="5">
        <f t="shared" si="74"/>
        <v>0</v>
      </c>
      <c r="T1103" s="5">
        <v>0</v>
      </c>
      <c r="U1103" s="5">
        <f t="shared" si="75"/>
        <v>0</v>
      </c>
      <c r="V1103" s="5">
        <v>0</v>
      </c>
      <c r="W1103" s="5">
        <f t="shared" si="76"/>
        <v>0</v>
      </c>
      <c r="X1103" s="5">
        <v>0</v>
      </c>
      <c r="Y1103" s="5">
        <f t="shared" si="77"/>
        <v>89.029538599811602</v>
      </c>
      <c r="Z1103" s="5"/>
    </row>
    <row r="1104" spans="2:48" ht="12" customHeight="1" x14ac:dyDescent="0.2">
      <c r="B1104" t="s">
        <v>198</v>
      </c>
      <c r="D1104" t="s">
        <v>1073</v>
      </c>
      <c r="H1104">
        <v>8</v>
      </c>
      <c r="I1104">
        <v>57</v>
      </c>
      <c r="J1104" s="5">
        <v>0</v>
      </c>
      <c r="K1104" s="5">
        <f t="shared" si="70"/>
        <v>0</v>
      </c>
      <c r="L1104" s="5">
        <v>0</v>
      </c>
      <c r="M1104" s="5">
        <f t="shared" si="71"/>
        <v>77.078136073706588</v>
      </c>
      <c r="N1104" s="5">
        <v>0</v>
      </c>
      <c r="O1104" s="5">
        <f t="shared" si="72"/>
        <v>0</v>
      </c>
      <c r="P1104" s="5">
        <v>0</v>
      </c>
      <c r="Q1104" s="5">
        <f t="shared" si="73"/>
        <v>0</v>
      </c>
      <c r="R1104" s="5">
        <v>0</v>
      </c>
      <c r="S1104" s="5">
        <f t="shared" si="74"/>
        <v>100</v>
      </c>
      <c r="T1104" s="5">
        <v>0</v>
      </c>
      <c r="U1104" s="5">
        <f t="shared" si="75"/>
        <v>100</v>
      </c>
      <c r="V1104" s="5">
        <v>0</v>
      </c>
      <c r="W1104" s="5">
        <f t="shared" si="76"/>
        <v>0</v>
      </c>
      <c r="X1104" s="5">
        <v>0</v>
      </c>
      <c r="Y1104" s="5">
        <f t="shared" si="77"/>
        <v>0</v>
      </c>
      <c r="Z1104" s="5"/>
    </row>
    <row r="1105" spans="2:26" ht="12" customHeight="1" x14ac:dyDescent="0.2">
      <c r="B1105" t="s">
        <v>198</v>
      </c>
      <c r="D1105" t="s">
        <v>1074</v>
      </c>
      <c r="H1105">
        <v>8</v>
      </c>
      <c r="I1105">
        <v>58</v>
      </c>
      <c r="J1105" s="5">
        <v>0</v>
      </c>
      <c r="K1105" s="5">
        <f t="shared" si="70"/>
        <v>24.134760622578312</v>
      </c>
      <c r="L1105" s="5">
        <v>0</v>
      </c>
      <c r="M1105" s="5">
        <f t="shared" si="71"/>
        <v>7.0878809355067327</v>
      </c>
      <c r="N1105" s="5">
        <v>0</v>
      </c>
      <c r="O1105" s="5">
        <f t="shared" si="72"/>
        <v>0</v>
      </c>
      <c r="P1105" s="5">
        <v>0</v>
      </c>
      <c r="Q1105" s="5">
        <f t="shared" si="73"/>
        <v>0</v>
      </c>
      <c r="R1105" s="5">
        <v>0</v>
      </c>
      <c r="S1105" s="5">
        <f t="shared" si="74"/>
        <v>0</v>
      </c>
      <c r="T1105" s="5">
        <v>0</v>
      </c>
      <c r="U1105" s="5">
        <f t="shared" si="75"/>
        <v>0</v>
      </c>
      <c r="V1105" s="5">
        <v>0</v>
      </c>
      <c r="W1105" s="5">
        <f t="shared" si="76"/>
        <v>100</v>
      </c>
      <c r="X1105" s="5">
        <v>0</v>
      </c>
      <c r="Y1105" s="5">
        <f t="shared" si="77"/>
        <v>10.970461400188396</v>
      </c>
      <c r="Z1105" s="5"/>
    </row>
    <row r="1106" spans="2:26" ht="12" customHeight="1" x14ac:dyDescent="0.2">
      <c r="B1106" t="s">
        <v>198</v>
      </c>
      <c r="D1106" t="s">
        <v>1075</v>
      </c>
      <c r="H1106">
        <v>8</v>
      </c>
      <c r="I1106">
        <v>59</v>
      </c>
      <c r="J1106" s="5">
        <v>0</v>
      </c>
      <c r="K1106" s="5">
        <f t="shared" si="70"/>
        <v>75.865239377421688</v>
      </c>
      <c r="L1106" s="5">
        <v>0</v>
      </c>
      <c r="M1106" s="5">
        <f t="shared" si="71"/>
        <v>15.833982990786676</v>
      </c>
      <c r="N1106" s="5">
        <v>0</v>
      </c>
      <c r="O1106" s="5">
        <f t="shared" si="72"/>
        <v>0</v>
      </c>
      <c r="P1106" s="5">
        <v>0</v>
      </c>
      <c r="Q1106" s="5">
        <f t="shared" si="73"/>
        <v>0</v>
      </c>
      <c r="R1106" s="5">
        <v>0</v>
      </c>
      <c r="S1106" s="5">
        <f t="shared" si="74"/>
        <v>0</v>
      </c>
      <c r="T1106" s="5">
        <v>0</v>
      </c>
      <c r="U1106" s="5">
        <f t="shared" si="75"/>
        <v>0</v>
      </c>
      <c r="V1106" s="5">
        <v>0</v>
      </c>
      <c r="W1106" s="5">
        <f t="shared" si="76"/>
        <v>0</v>
      </c>
      <c r="X1106" s="5">
        <v>0</v>
      </c>
      <c r="Y1106" s="5">
        <f t="shared" si="77"/>
        <v>89.029538599811602</v>
      </c>
      <c r="Z1106" s="5"/>
    </row>
    <row r="1107" spans="2:26" ht="12" customHeight="1" x14ac:dyDescent="0.2">
      <c r="B1107" t="s">
        <v>198</v>
      </c>
      <c r="D1107" t="s">
        <v>1076</v>
      </c>
      <c r="H1107">
        <v>8</v>
      </c>
      <c r="I1107">
        <v>60</v>
      </c>
      <c r="J1107" s="5">
        <v>0</v>
      </c>
      <c r="K1107" s="5">
        <f t="shared" si="70"/>
        <v>0</v>
      </c>
      <c r="L1107" s="5">
        <v>0</v>
      </c>
      <c r="M1107" s="5">
        <f t="shared" si="71"/>
        <v>77.078136073706588</v>
      </c>
      <c r="N1107" s="5">
        <v>0</v>
      </c>
      <c r="O1107" s="5">
        <f t="shared" si="72"/>
        <v>0</v>
      </c>
      <c r="P1107" s="5">
        <v>0</v>
      </c>
      <c r="Q1107" s="5">
        <f t="shared" si="73"/>
        <v>0</v>
      </c>
      <c r="R1107" s="5">
        <v>0</v>
      </c>
      <c r="S1107" s="5">
        <f t="shared" si="74"/>
        <v>100</v>
      </c>
      <c r="T1107" s="5">
        <v>0</v>
      </c>
      <c r="U1107" s="5">
        <f t="shared" si="75"/>
        <v>100</v>
      </c>
      <c r="V1107" s="5">
        <v>0</v>
      </c>
      <c r="W1107" s="5">
        <f t="shared" si="76"/>
        <v>0</v>
      </c>
      <c r="X1107" s="5">
        <v>0</v>
      </c>
      <c r="Y1107" s="5">
        <f t="shared" si="77"/>
        <v>0</v>
      </c>
      <c r="Z1107" s="5"/>
    </row>
    <row r="1108" spans="2:26" ht="12" customHeight="1" x14ac:dyDescent="0.2">
      <c r="B1108" t="s">
        <v>198</v>
      </c>
      <c r="D1108" t="s">
        <v>1077</v>
      </c>
      <c r="H1108">
        <v>8</v>
      </c>
      <c r="I1108">
        <v>61</v>
      </c>
      <c r="J1108" s="5">
        <v>0</v>
      </c>
      <c r="K1108" s="5">
        <f t="shared" si="70"/>
        <v>24.134760622578312</v>
      </c>
      <c r="L1108" s="5">
        <v>0</v>
      </c>
      <c r="M1108" s="5">
        <f t="shared" si="71"/>
        <v>7.0878809355067327</v>
      </c>
      <c r="N1108" s="5">
        <v>0</v>
      </c>
      <c r="O1108" s="5">
        <f t="shared" si="72"/>
        <v>0</v>
      </c>
      <c r="P1108" s="5">
        <v>0</v>
      </c>
      <c r="Q1108" s="5">
        <f t="shared" si="73"/>
        <v>0</v>
      </c>
      <c r="R1108" s="5">
        <v>0</v>
      </c>
      <c r="S1108" s="5">
        <f t="shared" si="74"/>
        <v>0</v>
      </c>
      <c r="T1108" s="5">
        <v>0</v>
      </c>
      <c r="U1108" s="5">
        <f t="shared" si="75"/>
        <v>0</v>
      </c>
      <c r="V1108" s="5">
        <v>0</v>
      </c>
      <c r="W1108" s="5">
        <f t="shared" si="76"/>
        <v>100</v>
      </c>
      <c r="X1108" s="5">
        <v>0</v>
      </c>
      <c r="Y1108" s="5">
        <f t="shared" si="77"/>
        <v>10.970461400188396</v>
      </c>
      <c r="Z1108" s="5"/>
    </row>
    <row r="1109" spans="2:26" ht="12" customHeight="1" x14ac:dyDescent="0.2">
      <c r="B1109" t="s">
        <v>198</v>
      </c>
      <c r="D1109" t="s">
        <v>1078</v>
      </c>
      <c r="H1109">
        <v>8</v>
      </c>
      <c r="I1109">
        <v>62</v>
      </c>
      <c r="J1109" s="5">
        <v>0</v>
      </c>
      <c r="K1109" s="5">
        <f t="shared" si="70"/>
        <v>75.865239377421688</v>
      </c>
      <c r="L1109" s="5">
        <v>0</v>
      </c>
      <c r="M1109" s="5">
        <f t="shared" si="71"/>
        <v>15.833982990786676</v>
      </c>
      <c r="N1109" s="5">
        <v>0</v>
      </c>
      <c r="O1109" s="5">
        <f t="shared" si="72"/>
        <v>0</v>
      </c>
      <c r="P1109" s="5">
        <v>0</v>
      </c>
      <c r="Q1109" s="5">
        <f t="shared" si="73"/>
        <v>0</v>
      </c>
      <c r="R1109" s="5">
        <v>0</v>
      </c>
      <c r="S1109" s="5">
        <f t="shared" si="74"/>
        <v>0</v>
      </c>
      <c r="T1109" s="5">
        <v>0</v>
      </c>
      <c r="U1109" s="5">
        <f t="shared" si="75"/>
        <v>0</v>
      </c>
      <c r="V1109" s="5">
        <v>0</v>
      </c>
      <c r="W1109" s="5">
        <f t="shared" si="76"/>
        <v>0</v>
      </c>
      <c r="X1109" s="5">
        <v>0</v>
      </c>
      <c r="Y1109" s="5">
        <f t="shared" si="77"/>
        <v>89.029538599811602</v>
      </c>
      <c r="Z1109" s="5"/>
    </row>
    <row r="1110" spans="2:26" ht="12" customHeight="1" x14ac:dyDescent="0.2">
      <c r="B1110" t="s">
        <v>198</v>
      </c>
      <c r="D1110" t="s">
        <v>1079</v>
      </c>
      <c r="H1110">
        <v>8</v>
      </c>
      <c r="I1110">
        <v>63</v>
      </c>
      <c r="J1110" s="5">
        <v>0</v>
      </c>
      <c r="K1110" s="5">
        <f t="shared" si="70"/>
        <v>0</v>
      </c>
      <c r="L1110" s="5">
        <v>0</v>
      </c>
      <c r="M1110" s="5">
        <f t="shared" si="71"/>
        <v>77.078136073706588</v>
      </c>
      <c r="N1110" s="5">
        <v>0</v>
      </c>
      <c r="O1110" s="5">
        <f t="shared" si="72"/>
        <v>0</v>
      </c>
      <c r="P1110" s="5">
        <v>0</v>
      </c>
      <c r="Q1110" s="5">
        <f t="shared" si="73"/>
        <v>0</v>
      </c>
      <c r="R1110" s="5">
        <v>0</v>
      </c>
      <c r="S1110" s="5">
        <f t="shared" si="74"/>
        <v>100</v>
      </c>
      <c r="T1110" s="5">
        <v>0</v>
      </c>
      <c r="U1110" s="5">
        <f t="shared" si="75"/>
        <v>100</v>
      </c>
      <c r="V1110" s="5">
        <v>0</v>
      </c>
      <c r="W1110" s="5">
        <f t="shared" si="76"/>
        <v>0</v>
      </c>
      <c r="X1110" s="5">
        <v>0</v>
      </c>
      <c r="Y1110" s="5">
        <f t="shared" si="77"/>
        <v>0</v>
      </c>
      <c r="Z1110" s="5"/>
    </row>
    <row r="1111" spans="2:26" ht="12" customHeight="1" x14ac:dyDescent="0.2">
      <c r="B1111" t="s">
        <v>198</v>
      </c>
      <c r="D1111" t="s">
        <v>1080</v>
      </c>
      <c r="H1111">
        <v>8</v>
      </c>
      <c r="I1111">
        <v>64</v>
      </c>
      <c r="J1111" s="5">
        <v>0</v>
      </c>
      <c r="K1111" s="5">
        <f t="shared" si="70"/>
        <v>24.134760622578312</v>
      </c>
      <c r="L1111" s="5">
        <v>0</v>
      </c>
      <c r="M1111" s="5">
        <f t="shared" si="71"/>
        <v>7.0878809355067327</v>
      </c>
      <c r="N1111" s="5">
        <v>0</v>
      </c>
      <c r="O1111" s="5">
        <f t="shared" si="72"/>
        <v>0</v>
      </c>
      <c r="P1111" s="5">
        <v>0</v>
      </c>
      <c r="Q1111" s="5">
        <f t="shared" si="73"/>
        <v>0</v>
      </c>
      <c r="R1111" s="5">
        <v>0</v>
      </c>
      <c r="S1111" s="5">
        <f t="shared" si="74"/>
        <v>0</v>
      </c>
      <c r="T1111" s="5">
        <v>0</v>
      </c>
      <c r="U1111" s="5">
        <f t="shared" si="75"/>
        <v>0</v>
      </c>
      <c r="V1111" s="5">
        <v>0</v>
      </c>
      <c r="W1111" s="5">
        <f t="shared" si="76"/>
        <v>100</v>
      </c>
      <c r="X1111" s="5">
        <v>0</v>
      </c>
      <c r="Y1111" s="5">
        <f t="shared" si="77"/>
        <v>10.970461400188396</v>
      </c>
      <c r="Z1111" s="5"/>
    </row>
    <row r="1112" spans="2:26" ht="12" customHeight="1" x14ac:dyDescent="0.2">
      <c r="B1112" t="s">
        <v>198</v>
      </c>
      <c r="D1112" t="s">
        <v>1081</v>
      </c>
      <c r="H1112">
        <v>8</v>
      </c>
      <c r="I1112">
        <v>65</v>
      </c>
      <c r="J1112" s="5">
        <v>0</v>
      </c>
      <c r="K1112" s="5">
        <f t="shared" si="70"/>
        <v>75.865239377421688</v>
      </c>
      <c r="L1112" s="5">
        <v>0</v>
      </c>
      <c r="M1112" s="5">
        <f t="shared" si="71"/>
        <v>15.833982990786676</v>
      </c>
      <c r="N1112" s="5">
        <v>0</v>
      </c>
      <c r="O1112" s="5">
        <f t="shared" si="72"/>
        <v>0</v>
      </c>
      <c r="P1112" s="5">
        <v>0</v>
      </c>
      <c r="Q1112" s="5">
        <f t="shared" si="73"/>
        <v>0</v>
      </c>
      <c r="R1112" s="5">
        <v>0</v>
      </c>
      <c r="S1112" s="5">
        <f t="shared" si="74"/>
        <v>0</v>
      </c>
      <c r="T1112" s="5">
        <v>0</v>
      </c>
      <c r="U1112" s="5">
        <f t="shared" si="75"/>
        <v>0</v>
      </c>
      <c r="V1112" s="5">
        <v>0</v>
      </c>
      <c r="W1112" s="5">
        <f t="shared" si="76"/>
        <v>0</v>
      </c>
      <c r="X1112" s="5">
        <v>0</v>
      </c>
      <c r="Y1112" s="5">
        <f t="shared" si="77"/>
        <v>89.029538599811602</v>
      </c>
      <c r="Z1112" s="5"/>
    </row>
    <row r="1113" spans="2:26" ht="12" customHeight="1" x14ac:dyDescent="0.2">
      <c r="B1113" t="s">
        <v>198</v>
      </c>
      <c r="D1113" t="s">
        <v>1082</v>
      </c>
      <c r="H1113">
        <v>8</v>
      </c>
      <c r="I1113">
        <v>66</v>
      </c>
      <c r="J1113" s="5">
        <v>0</v>
      </c>
      <c r="K1113" s="5">
        <f t="shared" si="70"/>
        <v>0</v>
      </c>
      <c r="L1113" s="5">
        <v>0</v>
      </c>
      <c r="M1113" s="5">
        <f t="shared" si="71"/>
        <v>77.078136073706588</v>
      </c>
      <c r="N1113" s="5">
        <v>0</v>
      </c>
      <c r="O1113" s="5">
        <f t="shared" si="72"/>
        <v>0</v>
      </c>
      <c r="P1113" s="5">
        <v>0</v>
      </c>
      <c r="Q1113" s="5">
        <f t="shared" si="73"/>
        <v>0</v>
      </c>
      <c r="R1113" s="5">
        <v>0</v>
      </c>
      <c r="S1113" s="5">
        <f t="shared" si="74"/>
        <v>100</v>
      </c>
      <c r="T1113" s="5">
        <v>0</v>
      </c>
      <c r="U1113" s="5">
        <f t="shared" si="75"/>
        <v>100</v>
      </c>
      <c r="V1113" s="5">
        <v>0</v>
      </c>
      <c r="W1113" s="5">
        <f t="shared" si="76"/>
        <v>0</v>
      </c>
      <c r="X1113" s="5">
        <v>0</v>
      </c>
      <c r="Y1113" s="5">
        <f t="shared" si="77"/>
        <v>0</v>
      </c>
      <c r="Z1113" s="5"/>
    </row>
    <row r="1114" spans="2:26" ht="12" customHeight="1" x14ac:dyDescent="0.2">
      <c r="B1114" t="s">
        <v>198</v>
      </c>
      <c r="D1114" t="s">
        <v>1083</v>
      </c>
      <c r="H1114">
        <v>8</v>
      </c>
      <c r="I1114">
        <v>67</v>
      </c>
      <c r="J1114" s="5">
        <v>0</v>
      </c>
      <c r="K1114" s="5">
        <f t="shared" si="70"/>
        <v>24.134760622578312</v>
      </c>
      <c r="L1114" s="5">
        <v>0</v>
      </c>
      <c r="M1114" s="5">
        <f t="shared" si="71"/>
        <v>7.0878809355067327</v>
      </c>
      <c r="N1114" s="5">
        <v>0</v>
      </c>
      <c r="O1114" s="5">
        <f t="shared" si="72"/>
        <v>0</v>
      </c>
      <c r="P1114" s="5">
        <v>0</v>
      </c>
      <c r="Q1114" s="5">
        <f t="shared" si="73"/>
        <v>0</v>
      </c>
      <c r="R1114" s="5">
        <v>0</v>
      </c>
      <c r="S1114" s="5">
        <f t="shared" si="74"/>
        <v>0</v>
      </c>
      <c r="T1114" s="5">
        <v>0</v>
      </c>
      <c r="U1114" s="5">
        <f t="shared" si="75"/>
        <v>0</v>
      </c>
      <c r="V1114" s="5">
        <v>0</v>
      </c>
      <c r="W1114" s="5">
        <f t="shared" si="76"/>
        <v>100</v>
      </c>
      <c r="X1114" s="5">
        <v>0</v>
      </c>
      <c r="Y1114" s="5">
        <f t="shared" si="77"/>
        <v>10.970461400188396</v>
      </c>
      <c r="Z1114" s="5"/>
    </row>
    <row r="1115" spans="2:26" ht="12" customHeight="1" x14ac:dyDescent="0.2">
      <c r="B1115" t="s">
        <v>198</v>
      </c>
      <c r="D1115" t="s">
        <v>1084</v>
      </c>
      <c r="H1115">
        <v>8</v>
      </c>
      <c r="I1115">
        <v>68</v>
      </c>
      <c r="J1115" s="5">
        <v>0</v>
      </c>
      <c r="K1115" s="5">
        <f t="shared" si="70"/>
        <v>75.865239377421688</v>
      </c>
      <c r="L1115" s="5">
        <v>0</v>
      </c>
      <c r="M1115" s="5">
        <f t="shared" si="71"/>
        <v>15.833982990786676</v>
      </c>
      <c r="N1115" s="5">
        <v>0</v>
      </c>
      <c r="O1115" s="5">
        <f t="shared" si="72"/>
        <v>0</v>
      </c>
      <c r="P1115" s="5">
        <v>0</v>
      </c>
      <c r="Q1115" s="5">
        <f t="shared" si="73"/>
        <v>0</v>
      </c>
      <c r="R1115" s="5">
        <v>0</v>
      </c>
      <c r="S1115" s="5">
        <f t="shared" si="74"/>
        <v>0</v>
      </c>
      <c r="T1115" s="5">
        <v>0</v>
      </c>
      <c r="U1115" s="5">
        <f t="shared" si="75"/>
        <v>0</v>
      </c>
      <c r="V1115" s="5">
        <v>0</v>
      </c>
      <c r="W1115" s="5">
        <f t="shared" si="76"/>
        <v>0</v>
      </c>
      <c r="X1115" s="5">
        <v>0</v>
      </c>
      <c r="Y1115" s="5">
        <f t="shared" si="77"/>
        <v>89.029538599811602</v>
      </c>
      <c r="Z1115" s="5"/>
    </row>
    <row r="1116" spans="2:26" ht="12" customHeight="1" x14ac:dyDescent="0.2">
      <c r="B1116" t="s">
        <v>198</v>
      </c>
      <c r="D1116" t="s">
        <v>1085</v>
      </c>
      <c r="H1116">
        <v>8</v>
      </c>
      <c r="I1116">
        <v>69</v>
      </c>
      <c r="J1116" s="5">
        <v>0</v>
      </c>
      <c r="K1116" s="5">
        <f t="shared" si="70"/>
        <v>0</v>
      </c>
      <c r="L1116" s="5">
        <v>0</v>
      </c>
      <c r="M1116" s="5">
        <f t="shared" si="71"/>
        <v>77.078136073706588</v>
      </c>
      <c r="N1116" s="5">
        <v>0</v>
      </c>
      <c r="O1116" s="5">
        <f t="shared" si="72"/>
        <v>0</v>
      </c>
      <c r="P1116" s="5">
        <v>0</v>
      </c>
      <c r="Q1116" s="5">
        <f t="shared" si="73"/>
        <v>0</v>
      </c>
      <c r="R1116" s="5">
        <v>0</v>
      </c>
      <c r="S1116" s="5">
        <f t="shared" si="74"/>
        <v>100</v>
      </c>
      <c r="T1116" s="5">
        <v>0</v>
      </c>
      <c r="U1116" s="5">
        <f t="shared" si="75"/>
        <v>100</v>
      </c>
      <c r="V1116" s="5">
        <v>0</v>
      </c>
      <c r="W1116" s="5">
        <f t="shared" si="76"/>
        <v>0</v>
      </c>
      <c r="X1116" s="5">
        <v>0</v>
      </c>
      <c r="Y1116" s="5">
        <f t="shared" si="77"/>
        <v>0</v>
      </c>
      <c r="Z1116" s="5"/>
    </row>
    <row r="1117" spans="2:26" ht="12" customHeight="1" x14ac:dyDescent="0.2">
      <c r="B1117" t="s">
        <v>198</v>
      </c>
      <c r="D1117" t="s">
        <v>1086</v>
      </c>
      <c r="H1117">
        <v>8</v>
      </c>
      <c r="I1117">
        <v>70</v>
      </c>
      <c r="J1117" s="5">
        <v>0</v>
      </c>
      <c r="K1117" s="5">
        <f t="shared" si="70"/>
        <v>24.134760622578312</v>
      </c>
      <c r="L1117" s="5">
        <v>0</v>
      </c>
      <c r="M1117" s="5">
        <f t="shared" si="71"/>
        <v>7.0878809355067327</v>
      </c>
      <c r="N1117" s="5">
        <v>0</v>
      </c>
      <c r="O1117" s="5">
        <f t="shared" si="72"/>
        <v>0</v>
      </c>
      <c r="P1117" s="5">
        <v>0</v>
      </c>
      <c r="Q1117" s="5">
        <f t="shared" si="73"/>
        <v>0</v>
      </c>
      <c r="R1117" s="5">
        <v>0</v>
      </c>
      <c r="S1117" s="5">
        <f t="shared" si="74"/>
        <v>0</v>
      </c>
      <c r="T1117" s="5">
        <v>0</v>
      </c>
      <c r="U1117" s="5">
        <f t="shared" si="75"/>
        <v>0</v>
      </c>
      <c r="V1117" s="5">
        <v>0</v>
      </c>
      <c r="W1117" s="5">
        <f t="shared" si="76"/>
        <v>100</v>
      </c>
      <c r="X1117" s="5">
        <v>0</v>
      </c>
      <c r="Y1117" s="5">
        <f t="shared" si="77"/>
        <v>10.970461400188396</v>
      </c>
      <c r="Z1117" s="5"/>
    </row>
    <row r="1118" spans="2:26" ht="12" customHeight="1" x14ac:dyDescent="0.2">
      <c r="B1118" t="s">
        <v>198</v>
      </c>
      <c r="D1118" t="s">
        <v>1087</v>
      </c>
      <c r="H1118">
        <v>8</v>
      </c>
      <c r="I1118">
        <v>71</v>
      </c>
      <c r="J1118" s="5">
        <v>0</v>
      </c>
      <c r="K1118" s="5">
        <f t="shared" si="70"/>
        <v>75.865239377421688</v>
      </c>
      <c r="L1118" s="5">
        <v>0</v>
      </c>
      <c r="M1118" s="5">
        <f t="shared" si="71"/>
        <v>15.833982990786676</v>
      </c>
      <c r="N1118" s="5">
        <v>0</v>
      </c>
      <c r="O1118" s="5">
        <f t="shared" si="72"/>
        <v>0</v>
      </c>
      <c r="P1118" s="5">
        <v>0</v>
      </c>
      <c r="Q1118" s="5">
        <f t="shared" si="73"/>
        <v>0</v>
      </c>
      <c r="R1118" s="5">
        <v>0</v>
      </c>
      <c r="S1118" s="5">
        <f t="shared" si="74"/>
        <v>0</v>
      </c>
      <c r="T1118" s="5">
        <v>0</v>
      </c>
      <c r="U1118" s="5">
        <f t="shared" si="75"/>
        <v>0</v>
      </c>
      <c r="V1118" s="5">
        <v>0</v>
      </c>
      <c r="W1118" s="5">
        <f t="shared" si="76"/>
        <v>0</v>
      </c>
      <c r="X1118" s="5">
        <v>0</v>
      </c>
      <c r="Y1118" s="5">
        <f t="shared" si="77"/>
        <v>89.029538599811602</v>
      </c>
      <c r="Z1118" s="5"/>
    </row>
    <row r="1119" spans="2:26" ht="12" customHeight="1" x14ac:dyDescent="0.2">
      <c r="B1119" t="s">
        <v>198</v>
      </c>
      <c r="D1119" t="s">
        <v>1088</v>
      </c>
      <c r="H1119">
        <v>8</v>
      </c>
      <c r="I1119">
        <v>72</v>
      </c>
      <c r="J1119" s="5">
        <v>0</v>
      </c>
      <c r="K1119" s="5">
        <f t="shared" si="70"/>
        <v>0</v>
      </c>
      <c r="L1119" s="5">
        <v>65.458362863217573</v>
      </c>
      <c r="M1119" s="5">
        <f t="shared" si="71"/>
        <v>77.078136073706588</v>
      </c>
      <c r="N1119" s="5">
        <v>0</v>
      </c>
      <c r="O1119" s="5">
        <f t="shared" si="72"/>
        <v>0</v>
      </c>
      <c r="P1119" s="5">
        <v>0</v>
      </c>
      <c r="Q1119" s="5">
        <f t="shared" si="73"/>
        <v>0</v>
      </c>
      <c r="R1119" s="5">
        <v>0</v>
      </c>
      <c r="S1119" s="5">
        <f t="shared" si="74"/>
        <v>100</v>
      </c>
      <c r="T1119" s="5">
        <v>0</v>
      </c>
      <c r="U1119" s="5">
        <f t="shared" si="75"/>
        <v>100</v>
      </c>
      <c r="V1119" s="5">
        <v>0</v>
      </c>
      <c r="W1119" s="5">
        <f t="shared" si="76"/>
        <v>0</v>
      </c>
      <c r="X1119" s="5">
        <v>0</v>
      </c>
      <c r="Y1119" s="5">
        <f t="shared" si="77"/>
        <v>0</v>
      </c>
      <c r="Z1119" s="5"/>
    </row>
    <row r="1120" spans="2:26" ht="12" customHeight="1" x14ac:dyDescent="0.2">
      <c r="B1120" t="s">
        <v>198</v>
      </c>
      <c r="D1120" t="s">
        <v>1089</v>
      </c>
      <c r="H1120">
        <v>8</v>
      </c>
      <c r="I1120">
        <v>73</v>
      </c>
      <c r="J1120" s="5">
        <v>0</v>
      </c>
      <c r="K1120" s="5">
        <f t="shared" si="70"/>
        <v>24.134760622578312</v>
      </c>
      <c r="L1120" s="5">
        <v>7.0878809355067327</v>
      </c>
      <c r="M1120" s="5">
        <f t="shared" si="71"/>
        <v>7.0878809355067327</v>
      </c>
      <c r="N1120" s="5">
        <v>0</v>
      </c>
      <c r="O1120" s="5">
        <f t="shared" si="72"/>
        <v>0</v>
      </c>
      <c r="P1120" s="5">
        <v>0</v>
      </c>
      <c r="Q1120" s="5">
        <f t="shared" si="73"/>
        <v>0</v>
      </c>
      <c r="R1120" s="5">
        <v>0</v>
      </c>
      <c r="S1120" s="5">
        <f t="shared" si="74"/>
        <v>0</v>
      </c>
      <c r="T1120" s="5">
        <v>0</v>
      </c>
      <c r="U1120" s="5">
        <f t="shared" si="75"/>
        <v>0</v>
      </c>
      <c r="V1120" s="5">
        <v>0</v>
      </c>
      <c r="W1120" s="5">
        <f t="shared" si="76"/>
        <v>100</v>
      </c>
      <c r="X1120" s="5">
        <v>5.2079282362396615</v>
      </c>
      <c r="Y1120" s="5">
        <f t="shared" si="77"/>
        <v>10.970461400188396</v>
      </c>
      <c r="Z1120" s="5"/>
    </row>
    <row r="1121" spans="2:26" ht="12" customHeight="1" x14ac:dyDescent="0.2">
      <c r="B1121" t="s">
        <v>198</v>
      </c>
      <c r="D1121" t="s">
        <v>1090</v>
      </c>
      <c r="H1121">
        <v>8</v>
      </c>
      <c r="I1121">
        <v>74</v>
      </c>
      <c r="J1121" s="5">
        <v>0</v>
      </c>
      <c r="K1121" s="5">
        <f t="shared" si="70"/>
        <v>75.865239377421688</v>
      </c>
      <c r="L1121" s="5">
        <v>0</v>
      </c>
      <c r="M1121" s="5">
        <f t="shared" si="71"/>
        <v>15.833982990786676</v>
      </c>
      <c r="N1121" s="5">
        <v>0</v>
      </c>
      <c r="O1121" s="5">
        <f t="shared" si="72"/>
        <v>0</v>
      </c>
      <c r="P1121" s="5">
        <v>0</v>
      </c>
      <c r="Q1121" s="5">
        <f t="shared" si="73"/>
        <v>0</v>
      </c>
      <c r="R1121" s="5">
        <v>0</v>
      </c>
      <c r="S1121" s="5">
        <f t="shared" si="74"/>
        <v>0</v>
      </c>
      <c r="T1121" s="5">
        <v>0</v>
      </c>
      <c r="U1121" s="5">
        <f t="shared" si="75"/>
        <v>0</v>
      </c>
      <c r="V1121" s="5">
        <v>0</v>
      </c>
      <c r="W1121" s="5">
        <f t="shared" si="76"/>
        <v>0</v>
      </c>
      <c r="X1121" s="5">
        <v>0</v>
      </c>
      <c r="Y1121" s="5">
        <f t="shared" si="77"/>
        <v>89.029538599811602</v>
      </c>
      <c r="Z1121" s="5"/>
    </row>
    <row r="1122" spans="2:26" ht="12" customHeight="1" x14ac:dyDescent="0.2">
      <c r="B1122" t="s">
        <v>198</v>
      </c>
      <c r="D1122" t="s">
        <v>1091</v>
      </c>
      <c r="H1122">
        <v>8</v>
      </c>
      <c r="I1122">
        <v>75</v>
      </c>
      <c r="J1122" s="5">
        <v>0</v>
      </c>
      <c r="K1122" s="5">
        <f t="shared" si="70"/>
        <v>0</v>
      </c>
      <c r="L1122" s="5">
        <v>0</v>
      </c>
      <c r="M1122" s="5">
        <f t="shared" si="71"/>
        <v>77.078136073706588</v>
      </c>
      <c r="N1122" s="5">
        <v>0</v>
      </c>
      <c r="O1122" s="5">
        <f t="shared" si="72"/>
        <v>0</v>
      </c>
      <c r="P1122" s="5">
        <v>0</v>
      </c>
      <c r="Q1122" s="5">
        <f t="shared" si="73"/>
        <v>0</v>
      </c>
      <c r="R1122" s="5">
        <v>0</v>
      </c>
      <c r="S1122" s="5">
        <f t="shared" si="74"/>
        <v>100</v>
      </c>
      <c r="T1122" s="5">
        <v>0</v>
      </c>
      <c r="U1122" s="5">
        <f t="shared" si="75"/>
        <v>100</v>
      </c>
      <c r="V1122" s="5">
        <v>0</v>
      </c>
      <c r="W1122" s="5">
        <f t="shared" si="76"/>
        <v>0</v>
      </c>
      <c r="X1122" s="5">
        <v>0</v>
      </c>
      <c r="Y1122" s="5">
        <f t="shared" si="77"/>
        <v>0</v>
      </c>
      <c r="Z1122" s="5"/>
    </row>
    <row r="1123" spans="2:26" ht="12" customHeight="1" x14ac:dyDescent="0.2">
      <c r="B1123" t="s">
        <v>198</v>
      </c>
      <c r="D1123" t="s">
        <v>1092</v>
      </c>
      <c r="H1123">
        <v>8</v>
      </c>
      <c r="I1123">
        <v>76</v>
      </c>
      <c r="J1123" s="5">
        <v>0</v>
      </c>
      <c r="K1123" s="5">
        <f t="shared" si="70"/>
        <v>24.134760622578312</v>
      </c>
      <c r="L1123" s="5">
        <v>0</v>
      </c>
      <c r="M1123" s="5">
        <f t="shared" si="71"/>
        <v>7.0878809355067327</v>
      </c>
      <c r="N1123" s="5">
        <v>0</v>
      </c>
      <c r="O1123" s="5">
        <f t="shared" si="72"/>
        <v>0</v>
      </c>
      <c r="P1123" s="5">
        <v>0</v>
      </c>
      <c r="Q1123" s="5">
        <f t="shared" si="73"/>
        <v>0</v>
      </c>
      <c r="R1123" s="5">
        <v>0</v>
      </c>
      <c r="S1123" s="5">
        <f t="shared" si="74"/>
        <v>0</v>
      </c>
      <c r="T1123" s="5">
        <v>0</v>
      </c>
      <c r="U1123" s="5">
        <f t="shared" si="75"/>
        <v>0</v>
      </c>
      <c r="V1123" s="5">
        <v>0</v>
      </c>
      <c r="W1123" s="5">
        <f t="shared" si="76"/>
        <v>100</v>
      </c>
      <c r="X1123" s="5">
        <v>0</v>
      </c>
      <c r="Y1123" s="5">
        <f t="shared" si="77"/>
        <v>10.970461400188396</v>
      </c>
      <c r="Z1123" s="5"/>
    </row>
    <row r="1124" spans="2:26" ht="12" customHeight="1" x14ac:dyDescent="0.2">
      <c r="B1124" t="s">
        <v>198</v>
      </c>
      <c r="D1124" t="s">
        <v>1093</v>
      </c>
      <c r="H1124">
        <v>8</v>
      </c>
      <c r="I1124">
        <v>77</v>
      </c>
      <c r="J1124" s="5">
        <v>0</v>
      </c>
      <c r="K1124" s="5">
        <f t="shared" si="70"/>
        <v>75.865239377421688</v>
      </c>
      <c r="L1124" s="5">
        <v>0</v>
      </c>
      <c r="M1124" s="5">
        <f t="shared" si="71"/>
        <v>15.833982990786676</v>
      </c>
      <c r="N1124" s="5">
        <v>0</v>
      </c>
      <c r="O1124" s="5">
        <f t="shared" si="72"/>
        <v>0</v>
      </c>
      <c r="P1124" s="5">
        <v>0</v>
      </c>
      <c r="Q1124" s="5">
        <f t="shared" si="73"/>
        <v>0</v>
      </c>
      <c r="R1124" s="5">
        <v>0</v>
      </c>
      <c r="S1124" s="5">
        <f t="shared" si="74"/>
        <v>0</v>
      </c>
      <c r="T1124" s="5">
        <v>0</v>
      </c>
      <c r="U1124" s="5">
        <f t="shared" si="75"/>
        <v>0</v>
      </c>
      <c r="V1124" s="5">
        <v>0</v>
      </c>
      <c r="W1124" s="5">
        <f t="shared" si="76"/>
        <v>0</v>
      </c>
      <c r="X1124" s="5">
        <v>0</v>
      </c>
      <c r="Y1124" s="5">
        <f t="shared" si="77"/>
        <v>89.029538599811602</v>
      </c>
      <c r="Z1124" s="5"/>
    </row>
    <row r="1125" spans="2:26" ht="12" customHeight="1" x14ac:dyDescent="0.2">
      <c r="B1125" t="s">
        <v>198</v>
      </c>
      <c r="D1125" t="s">
        <v>1093</v>
      </c>
      <c r="H1125">
        <v>8</v>
      </c>
      <c r="I1125">
        <v>78</v>
      </c>
      <c r="J1125" s="5">
        <v>0</v>
      </c>
      <c r="K1125" s="5">
        <f t="shared" si="70"/>
        <v>0</v>
      </c>
      <c r="L1125" s="5">
        <v>0</v>
      </c>
      <c r="M1125" s="5">
        <f t="shared" si="71"/>
        <v>77.078136073706588</v>
      </c>
      <c r="N1125" s="5">
        <v>0</v>
      </c>
      <c r="O1125" s="5">
        <f t="shared" si="72"/>
        <v>0</v>
      </c>
      <c r="P1125" s="5">
        <v>0</v>
      </c>
      <c r="Q1125" s="5">
        <f t="shared" si="73"/>
        <v>0</v>
      </c>
      <c r="R1125" s="5">
        <v>0</v>
      </c>
      <c r="S1125" s="5">
        <f t="shared" si="74"/>
        <v>100</v>
      </c>
      <c r="T1125" s="5">
        <v>0</v>
      </c>
      <c r="U1125" s="5">
        <f t="shared" si="75"/>
        <v>100</v>
      </c>
      <c r="V1125" s="5">
        <v>0</v>
      </c>
      <c r="W1125" s="5">
        <f t="shared" si="76"/>
        <v>0</v>
      </c>
      <c r="X1125" s="5">
        <v>0</v>
      </c>
      <c r="Y1125" s="5">
        <f t="shared" si="77"/>
        <v>0</v>
      </c>
      <c r="Z1125" s="5"/>
    </row>
    <row r="1126" spans="2:26" ht="12" customHeight="1" x14ac:dyDescent="0.2">
      <c r="B1126" t="s">
        <v>198</v>
      </c>
      <c r="D1126" t="s">
        <v>136</v>
      </c>
      <c r="H1126">
        <v>8</v>
      </c>
      <c r="I1126" s="156">
        <v>79</v>
      </c>
      <c r="J1126" s="157">
        <v>100</v>
      </c>
      <c r="K1126" s="157">
        <v>100</v>
      </c>
      <c r="L1126" s="157">
        <v>100</v>
      </c>
      <c r="M1126" s="157">
        <v>100</v>
      </c>
      <c r="N1126" s="157">
        <v>0</v>
      </c>
      <c r="O1126" s="157">
        <v>100</v>
      </c>
      <c r="P1126" s="157">
        <v>0</v>
      </c>
      <c r="Q1126" s="157">
        <v>100</v>
      </c>
      <c r="R1126" s="157">
        <v>100</v>
      </c>
      <c r="S1126" s="157">
        <v>100</v>
      </c>
      <c r="T1126" s="157">
        <v>100</v>
      </c>
      <c r="U1126" s="157">
        <v>100</v>
      </c>
      <c r="V1126" s="157">
        <v>100</v>
      </c>
      <c r="W1126" s="157">
        <v>100</v>
      </c>
      <c r="X1126" s="157">
        <v>100</v>
      </c>
      <c r="Y1126" s="157">
        <v>100</v>
      </c>
      <c r="Z1126" s="5"/>
    </row>
    <row r="1127" spans="2:26" ht="12" customHeight="1" x14ac:dyDescent="0.2">
      <c r="B1127" t="s">
        <v>198</v>
      </c>
      <c r="D1127" t="s">
        <v>1094</v>
      </c>
      <c r="H1127">
        <v>8</v>
      </c>
      <c r="I1127" s="156">
        <v>80</v>
      </c>
      <c r="J1127" s="157">
        <v>0</v>
      </c>
      <c r="K1127" s="157">
        <v>100</v>
      </c>
      <c r="L1127" s="157">
        <v>0</v>
      </c>
      <c r="M1127" s="157">
        <v>100</v>
      </c>
      <c r="N1127" s="157">
        <v>0</v>
      </c>
      <c r="O1127" s="157">
        <v>100</v>
      </c>
      <c r="P1127" s="157">
        <v>0</v>
      </c>
      <c r="Q1127" s="157">
        <v>100</v>
      </c>
      <c r="R1127" s="157">
        <v>0</v>
      </c>
      <c r="S1127" s="157">
        <v>100</v>
      </c>
      <c r="T1127" s="157">
        <v>0</v>
      </c>
      <c r="U1127" s="157">
        <v>100</v>
      </c>
      <c r="V1127" s="157">
        <v>0</v>
      </c>
      <c r="W1127" s="157">
        <v>100</v>
      </c>
      <c r="X1127" s="157">
        <v>0</v>
      </c>
      <c r="Y1127" s="157">
        <v>100</v>
      </c>
      <c r="Z1127" s="5"/>
    </row>
    <row r="1128" spans="2:26" ht="12" customHeight="1" x14ac:dyDescent="0.2">
      <c r="B1128" t="s">
        <v>198</v>
      </c>
      <c r="D1128" t="s">
        <v>1095</v>
      </c>
      <c r="H1128">
        <v>8</v>
      </c>
      <c r="I1128">
        <v>81</v>
      </c>
      <c r="J1128" s="5">
        <v>0</v>
      </c>
      <c r="K1128" s="5">
        <v>100</v>
      </c>
      <c r="L1128" s="5">
        <v>0</v>
      </c>
      <c r="M1128" s="5">
        <v>100</v>
      </c>
      <c r="N1128" s="5">
        <v>0</v>
      </c>
      <c r="O1128" s="5">
        <v>100</v>
      </c>
      <c r="P1128" s="5">
        <v>0</v>
      </c>
      <c r="Q1128" s="5">
        <v>100</v>
      </c>
      <c r="R1128" s="5">
        <v>0</v>
      </c>
      <c r="S1128" s="5">
        <v>100</v>
      </c>
      <c r="T1128" s="5">
        <v>0</v>
      </c>
      <c r="U1128" s="5">
        <v>100</v>
      </c>
      <c r="V1128" s="5">
        <v>0</v>
      </c>
      <c r="W1128" s="5">
        <v>100</v>
      </c>
      <c r="X1128" s="5">
        <v>0</v>
      </c>
      <c r="Y1128" s="5">
        <v>100</v>
      </c>
      <c r="Z1128" s="5"/>
    </row>
    <row r="1129" spans="2:26" ht="12" customHeight="1" x14ac:dyDescent="0.2">
      <c r="B1129" t="s">
        <v>198</v>
      </c>
      <c r="D1129" t="s">
        <v>1096</v>
      </c>
      <c r="H1129">
        <v>8</v>
      </c>
      <c r="I1129">
        <v>82</v>
      </c>
      <c r="J1129" s="5">
        <v>0</v>
      </c>
      <c r="K1129" s="5">
        <v>100</v>
      </c>
      <c r="L1129" s="5">
        <v>0</v>
      </c>
      <c r="M1129" s="5">
        <v>100</v>
      </c>
      <c r="N1129" s="5">
        <v>0</v>
      </c>
      <c r="O1129" s="5">
        <v>100</v>
      </c>
      <c r="P1129" s="5">
        <v>0</v>
      </c>
      <c r="Q1129" s="5">
        <v>100</v>
      </c>
      <c r="R1129" s="5">
        <v>0</v>
      </c>
      <c r="S1129" s="5">
        <v>100</v>
      </c>
      <c r="T1129" s="5">
        <v>0</v>
      </c>
      <c r="U1129" s="5">
        <v>100</v>
      </c>
      <c r="V1129" s="5">
        <v>0</v>
      </c>
      <c r="W1129" s="5">
        <v>100</v>
      </c>
      <c r="X1129" s="5">
        <v>0</v>
      </c>
      <c r="Y1129" s="5">
        <v>100</v>
      </c>
      <c r="Z1129" s="5"/>
    </row>
    <row r="1130" spans="2:26" ht="12" customHeight="1" x14ac:dyDescent="0.2">
      <c r="B1130" t="s">
        <v>198</v>
      </c>
      <c r="D1130" t="s">
        <v>848</v>
      </c>
      <c r="H1130">
        <v>8</v>
      </c>
      <c r="I1130">
        <v>83</v>
      </c>
      <c r="J1130" s="5">
        <v>0</v>
      </c>
      <c r="K1130" s="5">
        <v>100</v>
      </c>
      <c r="L1130" s="5">
        <v>0</v>
      </c>
      <c r="M1130" s="5">
        <v>100</v>
      </c>
      <c r="N1130" s="5">
        <v>0</v>
      </c>
      <c r="O1130" s="5">
        <v>100</v>
      </c>
      <c r="P1130" s="5">
        <v>0</v>
      </c>
      <c r="Q1130" s="5">
        <v>100</v>
      </c>
      <c r="R1130" s="5">
        <v>0</v>
      </c>
      <c r="S1130" s="5">
        <v>100</v>
      </c>
      <c r="T1130" s="5">
        <v>0</v>
      </c>
      <c r="U1130" s="5">
        <v>100</v>
      </c>
      <c r="V1130" s="5">
        <v>0</v>
      </c>
      <c r="W1130" s="5">
        <v>100</v>
      </c>
      <c r="X1130" s="5">
        <v>0</v>
      </c>
      <c r="Y1130" s="5">
        <v>100</v>
      </c>
      <c r="Z1130" s="5"/>
    </row>
    <row r="1131" spans="2:26" ht="12" customHeight="1" x14ac:dyDescent="0.2">
      <c r="B1131" t="s">
        <v>198</v>
      </c>
      <c r="D1131" t="s">
        <v>849</v>
      </c>
      <c r="H1131">
        <v>8</v>
      </c>
      <c r="I1131">
        <v>84</v>
      </c>
      <c r="J1131" s="5">
        <v>0</v>
      </c>
      <c r="K1131" s="5">
        <v>100</v>
      </c>
      <c r="L1131" s="5">
        <v>0</v>
      </c>
      <c r="M1131" s="5">
        <v>100</v>
      </c>
      <c r="N1131" s="5">
        <v>0</v>
      </c>
      <c r="O1131" s="5">
        <v>100</v>
      </c>
      <c r="P1131" s="5">
        <v>0</v>
      </c>
      <c r="Q1131" s="5">
        <v>100</v>
      </c>
      <c r="R1131" s="5">
        <v>0</v>
      </c>
      <c r="S1131" s="5">
        <v>100</v>
      </c>
      <c r="T1131" s="5">
        <v>0</v>
      </c>
      <c r="U1131" s="5">
        <v>100</v>
      </c>
      <c r="V1131" s="5">
        <v>0</v>
      </c>
      <c r="W1131" s="5">
        <v>100</v>
      </c>
      <c r="X1131" s="5">
        <v>0</v>
      </c>
      <c r="Y1131" s="5">
        <v>100</v>
      </c>
      <c r="Z1131" s="5"/>
    </row>
    <row r="1132" spans="2:26" ht="12" customHeight="1" x14ac:dyDescent="0.2">
      <c r="B1132" t="s">
        <v>198</v>
      </c>
      <c r="D1132" t="s">
        <v>850</v>
      </c>
      <c r="H1132">
        <v>8</v>
      </c>
      <c r="I1132">
        <v>85</v>
      </c>
      <c r="J1132" s="5">
        <v>0</v>
      </c>
      <c r="K1132" s="5">
        <v>100</v>
      </c>
      <c r="L1132" s="5">
        <v>0</v>
      </c>
      <c r="M1132" s="5">
        <v>100</v>
      </c>
      <c r="N1132" s="5">
        <v>0</v>
      </c>
      <c r="O1132" s="5">
        <v>100</v>
      </c>
      <c r="P1132" s="5">
        <v>0</v>
      </c>
      <c r="Q1132" s="5">
        <v>100</v>
      </c>
      <c r="R1132" s="5">
        <v>0</v>
      </c>
      <c r="S1132" s="5">
        <v>100</v>
      </c>
      <c r="T1132" s="5">
        <v>0</v>
      </c>
      <c r="U1132" s="5">
        <v>100</v>
      </c>
      <c r="V1132" s="5">
        <v>0</v>
      </c>
      <c r="W1132" s="5">
        <v>100</v>
      </c>
      <c r="X1132" s="5">
        <v>0</v>
      </c>
      <c r="Y1132" s="5">
        <v>100</v>
      </c>
      <c r="Z1132" s="5"/>
    </row>
    <row r="1133" spans="2:26" ht="12" customHeight="1" x14ac:dyDescent="0.2">
      <c r="B1133" t="s">
        <v>198</v>
      </c>
      <c r="D1133" t="s">
        <v>855</v>
      </c>
      <c r="H1133">
        <v>8</v>
      </c>
      <c r="I1133">
        <v>86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/>
    </row>
    <row r="1134" spans="2:26" ht="12" customHeight="1" x14ac:dyDescent="0.2">
      <c r="B1134" t="s">
        <v>198</v>
      </c>
      <c r="D1134" t="s">
        <v>856</v>
      </c>
      <c r="H1134">
        <v>8</v>
      </c>
      <c r="I1134">
        <v>87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/>
    </row>
    <row r="1135" spans="2:26" ht="12" customHeight="1" x14ac:dyDescent="0.2">
      <c r="B1135" t="s">
        <v>198</v>
      </c>
      <c r="D1135" t="s">
        <v>857</v>
      </c>
      <c r="H1135">
        <v>8</v>
      </c>
      <c r="I1135">
        <v>88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/>
    </row>
    <row r="1136" spans="2:26" ht="12" customHeight="1" x14ac:dyDescent="0.2">
      <c r="B1136" t="s">
        <v>198</v>
      </c>
      <c r="D1136" t="s">
        <v>146</v>
      </c>
      <c r="H1136">
        <v>8</v>
      </c>
      <c r="I1136">
        <v>89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/>
    </row>
    <row r="1137" spans="2:26" ht="12" customHeight="1" x14ac:dyDescent="0.2">
      <c r="B1137" t="s">
        <v>198</v>
      </c>
      <c r="D1137" t="s">
        <v>146</v>
      </c>
      <c r="H1137">
        <v>8</v>
      </c>
      <c r="I1137">
        <v>90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/>
    </row>
    <row r="1138" spans="2:26" ht="12" customHeight="1" x14ac:dyDescent="0.2">
      <c r="B1138" t="s">
        <v>198</v>
      </c>
      <c r="D1138" t="s">
        <v>146</v>
      </c>
      <c r="H1138">
        <v>8</v>
      </c>
      <c r="I1138">
        <v>91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/>
    </row>
    <row r="1139" spans="2:26" ht="12" customHeight="1" x14ac:dyDescent="0.2">
      <c r="B1139" t="s">
        <v>198</v>
      </c>
      <c r="D1139" t="s">
        <v>146</v>
      </c>
      <c r="H1139">
        <v>8</v>
      </c>
      <c r="I1139">
        <v>92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/>
    </row>
    <row r="1140" spans="2:26" ht="12" customHeight="1" x14ac:dyDescent="0.2">
      <c r="B1140" t="s">
        <v>198</v>
      </c>
      <c r="D1140" t="s">
        <v>146</v>
      </c>
      <c r="H1140">
        <v>8</v>
      </c>
      <c r="I1140">
        <v>93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/>
    </row>
    <row r="1141" spans="2:26" ht="12" customHeight="1" x14ac:dyDescent="0.2">
      <c r="B1141" t="s">
        <v>198</v>
      </c>
      <c r="D1141" t="s">
        <v>146</v>
      </c>
      <c r="H1141">
        <v>8</v>
      </c>
      <c r="I1141">
        <v>94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/>
    </row>
    <row r="1142" spans="2:26" ht="12" customHeight="1" x14ac:dyDescent="0.2">
      <c r="B1142" t="s">
        <v>198</v>
      </c>
      <c r="D1142" t="s">
        <v>146</v>
      </c>
      <c r="H1142">
        <v>8</v>
      </c>
      <c r="I1142">
        <v>95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/>
    </row>
    <row r="1143" spans="2:26" ht="12" customHeight="1" x14ac:dyDescent="0.2">
      <c r="B1143" t="s">
        <v>198</v>
      </c>
      <c r="D1143" t="s">
        <v>146</v>
      </c>
      <c r="H1143">
        <v>8</v>
      </c>
      <c r="I1143">
        <v>96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/>
    </row>
    <row r="1144" spans="2:26" ht="12" customHeight="1" x14ac:dyDescent="0.2">
      <c r="B1144" t="s">
        <v>198</v>
      </c>
      <c r="D1144" t="s">
        <v>146</v>
      </c>
      <c r="H1144">
        <v>8</v>
      </c>
      <c r="I1144">
        <v>97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/>
    </row>
    <row r="1145" spans="2:26" ht="12" customHeight="1" x14ac:dyDescent="0.2">
      <c r="B1145" t="s">
        <v>198</v>
      </c>
      <c r="D1145" t="s">
        <v>146</v>
      </c>
      <c r="H1145">
        <v>8</v>
      </c>
      <c r="I1145">
        <v>98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/>
    </row>
    <row r="1146" spans="2:26" ht="12" customHeight="1" x14ac:dyDescent="0.2">
      <c r="B1146" t="s">
        <v>198</v>
      </c>
      <c r="D1146" t="s">
        <v>146</v>
      </c>
      <c r="H1146">
        <v>8</v>
      </c>
      <c r="I1146">
        <v>99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/>
    </row>
    <row r="1147" spans="2:26" ht="12" customHeight="1" x14ac:dyDescent="0.2">
      <c r="B1147" t="s">
        <v>198</v>
      </c>
      <c r="D1147" t="s">
        <v>146</v>
      </c>
      <c r="H1147">
        <v>8</v>
      </c>
      <c r="I1147" s="77">
        <v>100</v>
      </c>
      <c r="J1147" s="158">
        <v>0</v>
      </c>
      <c r="K1147" s="158">
        <v>0</v>
      </c>
      <c r="L1147" s="158">
        <v>0</v>
      </c>
      <c r="M1147" s="158">
        <v>0</v>
      </c>
      <c r="N1147" s="158">
        <v>0</v>
      </c>
      <c r="O1147" s="158">
        <v>0</v>
      </c>
      <c r="P1147" s="158">
        <v>0</v>
      </c>
      <c r="Q1147" s="158">
        <v>0</v>
      </c>
      <c r="R1147" s="158">
        <v>0</v>
      </c>
      <c r="S1147" s="158">
        <v>0</v>
      </c>
      <c r="T1147" s="158">
        <v>0</v>
      </c>
      <c r="U1147" s="158">
        <v>0</v>
      </c>
      <c r="V1147" s="158">
        <v>0</v>
      </c>
      <c r="W1147" s="158">
        <v>0</v>
      </c>
      <c r="X1147" s="158">
        <v>0</v>
      </c>
      <c r="Y1147" s="158">
        <v>0</v>
      </c>
      <c r="Z1147" s="5"/>
    </row>
    <row r="1148" spans="2:26" ht="12" customHeight="1" x14ac:dyDescent="0.2">
      <c r="B1148" t="s">
        <v>199</v>
      </c>
      <c r="D1148" t="s">
        <v>1019</v>
      </c>
      <c r="H1148">
        <v>9</v>
      </c>
      <c r="I1148">
        <v>1</v>
      </c>
      <c r="J1148" s="5">
        <v>0</v>
      </c>
      <c r="K1148" s="5">
        <f>100-J1149-J1150-J1151-J1152</f>
        <v>99.425268391411478</v>
      </c>
      <c r="L1148" s="5">
        <v>0</v>
      </c>
      <c r="M1148" s="5">
        <f>100-L1149-L1150-L1151-L1152</f>
        <v>79.655936310141925</v>
      </c>
      <c r="N1148" s="5">
        <v>0</v>
      </c>
      <c r="O1148" s="5">
        <f>100-N1149-N1150-N1151-N1152</f>
        <v>0</v>
      </c>
      <c r="P1148" s="5">
        <v>0</v>
      </c>
      <c r="Q1148" s="5">
        <f>100-P1149-P1150-P1151-P1152</f>
        <v>8.0155054715104086</v>
      </c>
      <c r="R1148" s="5">
        <v>0</v>
      </c>
      <c r="S1148" s="5">
        <f>100-R1149-R1150-R1151-R1152</f>
        <v>100</v>
      </c>
      <c r="T1148" s="5">
        <v>0</v>
      </c>
      <c r="U1148" s="5">
        <f>100-T1149-T1150-T1151-T1152</f>
        <v>100</v>
      </c>
      <c r="V1148" s="5">
        <v>4.6157325468577897</v>
      </c>
      <c r="W1148" s="5">
        <f>100-V1149-V1150-V1151-V1152</f>
        <v>25.907535607906645</v>
      </c>
      <c r="X1148" s="5">
        <v>0</v>
      </c>
      <c r="Y1148" s="5">
        <f>100-X1149-X1150-X1151-X1152</f>
        <v>13.191284979257098</v>
      </c>
      <c r="Z1148" s="5"/>
    </row>
    <row r="1149" spans="2:26" ht="12" customHeight="1" x14ac:dyDescent="0.2">
      <c r="B1149" t="s">
        <v>199</v>
      </c>
      <c r="D1149" t="s">
        <v>1020</v>
      </c>
      <c r="H1149">
        <v>9</v>
      </c>
      <c r="I1149">
        <v>2</v>
      </c>
      <c r="J1149" s="5">
        <v>0.57473160858852512</v>
      </c>
      <c r="K1149" s="5">
        <f>100-J1150-J1151-J1152</f>
        <v>100</v>
      </c>
      <c r="L1149" s="5">
        <v>20.344063689858082</v>
      </c>
      <c r="M1149" s="5">
        <f>100-L1150-L1151-L1152</f>
        <v>100</v>
      </c>
      <c r="N1149" s="5">
        <v>0</v>
      </c>
      <c r="O1149" s="5">
        <f>100-N1150-N1151-N1152</f>
        <v>0</v>
      </c>
      <c r="P1149" s="5">
        <v>91.984494528489591</v>
      </c>
      <c r="Q1149" s="5">
        <f>100-P1150-P1151-P1152</f>
        <v>100</v>
      </c>
      <c r="R1149" s="5">
        <v>0</v>
      </c>
      <c r="S1149" s="5">
        <f>100-R1150-R1151-R1152</f>
        <v>100</v>
      </c>
      <c r="T1149" s="5">
        <v>0</v>
      </c>
      <c r="U1149" s="5">
        <f>100-T1150-T1151-T1152</f>
        <v>100</v>
      </c>
      <c r="V1149" s="5">
        <v>54.998074205233372</v>
      </c>
      <c r="W1149" s="5">
        <f>100-V1150-V1151-V1152</f>
        <v>80.905609813140018</v>
      </c>
      <c r="X1149" s="5">
        <v>76.410847547174342</v>
      </c>
      <c r="Y1149" s="5">
        <f>100-X1150-X1151-X1152</f>
        <v>89.602132526431433</v>
      </c>
      <c r="Z1149" s="5"/>
    </row>
    <row r="1150" spans="2:26" ht="12" customHeight="1" x14ac:dyDescent="0.2">
      <c r="B1150" t="s">
        <v>199</v>
      </c>
      <c r="D1150" t="s">
        <v>1021</v>
      </c>
      <c r="H1150">
        <v>9</v>
      </c>
      <c r="I1150">
        <v>3</v>
      </c>
      <c r="J1150" s="5">
        <v>0</v>
      </c>
      <c r="K1150" s="5">
        <f>100-J1151-J1152</f>
        <v>100</v>
      </c>
      <c r="L1150" s="5">
        <v>0</v>
      </c>
      <c r="M1150" s="5">
        <f>100-L1151-L1152</f>
        <v>100</v>
      </c>
      <c r="N1150" s="5">
        <v>100</v>
      </c>
      <c r="O1150" s="5">
        <f>100-N1151-N1152</f>
        <v>100</v>
      </c>
      <c r="P1150" s="5">
        <v>0</v>
      </c>
      <c r="Q1150" s="5">
        <f>100-P1151-P1152</f>
        <v>100</v>
      </c>
      <c r="R1150" s="5">
        <v>0</v>
      </c>
      <c r="S1150" s="5">
        <f>100-R1151-R1152</f>
        <v>100</v>
      </c>
      <c r="T1150" s="5">
        <v>0</v>
      </c>
      <c r="U1150" s="5">
        <f>100-T1151-T1152</f>
        <v>100</v>
      </c>
      <c r="V1150" s="5">
        <v>19.094390186859982</v>
      </c>
      <c r="W1150" s="5">
        <f>100-V1151-V1152</f>
        <v>100</v>
      </c>
      <c r="X1150" s="5">
        <v>10.39786747356856</v>
      </c>
      <c r="Y1150" s="5">
        <f>100-X1151-X1152</f>
        <v>100</v>
      </c>
      <c r="Z1150" s="5"/>
    </row>
    <row r="1151" spans="2:26" ht="12" customHeight="1" x14ac:dyDescent="0.2">
      <c r="B1151" t="s">
        <v>199</v>
      </c>
      <c r="D1151" t="s">
        <v>1022</v>
      </c>
      <c r="H1151">
        <v>9</v>
      </c>
      <c r="I1151">
        <v>4</v>
      </c>
      <c r="J1151" s="5">
        <v>0</v>
      </c>
      <c r="K1151" s="5">
        <f>100-J1152</f>
        <v>100</v>
      </c>
      <c r="L1151" s="5">
        <v>0</v>
      </c>
      <c r="M1151" s="5">
        <f>100-L1152</f>
        <v>100</v>
      </c>
      <c r="N1151" s="5">
        <v>0</v>
      </c>
      <c r="O1151" s="5">
        <f>100-N1152</f>
        <v>100</v>
      </c>
      <c r="P1151" s="5">
        <v>0</v>
      </c>
      <c r="Q1151" s="5">
        <f>100-P1152</f>
        <v>100</v>
      </c>
      <c r="R1151" s="5">
        <v>0</v>
      </c>
      <c r="S1151" s="5">
        <f>100-R1152</f>
        <v>100</v>
      </c>
      <c r="T1151" s="5">
        <v>0</v>
      </c>
      <c r="U1151" s="5">
        <f>100-T1152</f>
        <v>100</v>
      </c>
      <c r="V1151" s="5">
        <v>0</v>
      </c>
      <c r="W1151" s="5">
        <f>100-V1152</f>
        <v>100</v>
      </c>
      <c r="X1151" s="5">
        <v>0</v>
      </c>
      <c r="Y1151" s="5">
        <f>100-X1152</f>
        <v>100</v>
      </c>
      <c r="Z1151" s="5"/>
    </row>
    <row r="1152" spans="2:26" ht="12" customHeight="1" x14ac:dyDescent="0.2">
      <c r="B1152" t="s">
        <v>199</v>
      </c>
      <c r="D1152" t="s">
        <v>1023</v>
      </c>
      <c r="H1152">
        <v>9</v>
      </c>
      <c r="I1152">
        <v>5</v>
      </c>
      <c r="J1152" s="5">
        <v>0</v>
      </c>
      <c r="K1152" s="5">
        <v>100</v>
      </c>
      <c r="L1152" s="5">
        <v>0</v>
      </c>
      <c r="M1152" s="5">
        <v>100</v>
      </c>
      <c r="N1152" s="5">
        <v>0</v>
      </c>
      <c r="O1152" s="5">
        <v>100</v>
      </c>
      <c r="P1152" s="5">
        <v>0</v>
      </c>
      <c r="Q1152" s="5">
        <v>100</v>
      </c>
      <c r="R1152" s="5">
        <v>0</v>
      </c>
      <c r="S1152" s="5">
        <v>100</v>
      </c>
      <c r="T1152" s="5">
        <v>0</v>
      </c>
      <c r="U1152" s="5">
        <v>100</v>
      </c>
      <c r="V1152" s="5">
        <v>0</v>
      </c>
      <c r="W1152" s="5">
        <v>100</v>
      </c>
      <c r="X1152" s="5">
        <v>0</v>
      </c>
      <c r="Y1152" s="5">
        <v>100</v>
      </c>
      <c r="Z1152" s="5"/>
    </row>
    <row r="1153" spans="2:26" ht="12" customHeight="1" x14ac:dyDescent="0.2">
      <c r="B1153" t="s">
        <v>199</v>
      </c>
      <c r="D1153" t="s">
        <v>1024</v>
      </c>
      <c r="H1153">
        <v>9</v>
      </c>
      <c r="I1153">
        <v>6</v>
      </c>
      <c r="J1153" s="5">
        <v>99.425268391411464</v>
      </c>
      <c r="K1153" s="5">
        <f>100-J1154-J1155-J1156</f>
        <v>99.425268391411478</v>
      </c>
      <c r="L1153" s="5">
        <v>61.473866389754242</v>
      </c>
      <c r="M1153" s="5">
        <f>100-L1154-L1155-L1156</f>
        <v>61.473866389754242</v>
      </c>
      <c r="N1153" s="5">
        <v>0</v>
      </c>
      <c r="O1153" s="5">
        <f>100-N1154-N1155-N1156</f>
        <v>0</v>
      </c>
      <c r="P1153" s="5">
        <v>48.731089842543994</v>
      </c>
      <c r="Q1153" s="5">
        <f>100-P1154-P1155-P1156</f>
        <v>48.731089842543994</v>
      </c>
      <c r="R1153" s="5">
        <v>0</v>
      </c>
      <c r="S1153" s="5">
        <f>100-R1154-R1155-R1156</f>
        <v>100</v>
      </c>
      <c r="T1153" s="5">
        <v>0</v>
      </c>
      <c r="U1153" s="5">
        <f>100-T1154-T1155-T1156</f>
        <v>100</v>
      </c>
      <c r="V1153" s="5">
        <v>32.97446913286749</v>
      </c>
      <c r="W1153" s="5">
        <f>100-V1154-V1155-V1156</f>
        <v>49.375293789832888</v>
      </c>
      <c r="X1153" s="5">
        <v>79.246171118435669</v>
      </c>
      <c r="Y1153" s="5">
        <f>100-X1154-X1155-X1156</f>
        <v>87.692344638365057</v>
      </c>
      <c r="Z1153" s="5"/>
    </row>
    <row r="1154" spans="2:26" ht="12" customHeight="1" x14ac:dyDescent="0.2">
      <c r="B1154" t="s">
        <v>199</v>
      </c>
      <c r="D1154" t="s">
        <v>1025</v>
      </c>
      <c r="H1154">
        <v>9</v>
      </c>
      <c r="I1154">
        <v>7</v>
      </c>
      <c r="J1154" s="5">
        <v>0</v>
      </c>
      <c r="K1154" s="5">
        <f>100-J1155-J1156</f>
        <v>99.425268391411478</v>
      </c>
      <c r="L1154" s="5">
        <v>18.182069920387679</v>
      </c>
      <c r="M1154" s="5">
        <f>100-L1155-L1156</f>
        <v>79.655936310141925</v>
      </c>
      <c r="N1154" s="5">
        <v>0</v>
      </c>
      <c r="O1154" s="5">
        <f>100-N1155-N1156</f>
        <v>0</v>
      </c>
      <c r="P1154" s="5">
        <v>51.268910157456006</v>
      </c>
      <c r="Q1154" s="5">
        <f>100-P1155-P1156</f>
        <v>100</v>
      </c>
      <c r="R1154" s="5">
        <v>0</v>
      </c>
      <c r="S1154" s="5">
        <f>100-R1155-R1156</f>
        <v>100</v>
      </c>
      <c r="T1154" s="5">
        <v>0</v>
      </c>
      <c r="U1154" s="5">
        <f>100-T1155-T1156</f>
        <v>100</v>
      </c>
      <c r="V1154" s="5">
        <v>50.624706210167112</v>
      </c>
      <c r="W1154" s="5">
        <f>100-V1155-V1156</f>
        <v>100</v>
      </c>
      <c r="X1154" s="5">
        <v>12.307655361634936</v>
      </c>
      <c r="Y1154" s="5">
        <f>100-X1155-X1156</f>
        <v>100</v>
      </c>
      <c r="Z1154" s="5"/>
    </row>
    <row r="1155" spans="2:26" ht="12" customHeight="1" x14ac:dyDescent="0.2">
      <c r="B1155" t="s">
        <v>199</v>
      </c>
      <c r="D1155" t="s">
        <v>1026</v>
      </c>
      <c r="H1155">
        <v>9</v>
      </c>
      <c r="I1155">
        <v>8</v>
      </c>
      <c r="J1155" s="5">
        <v>0.57473160858852512</v>
      </c>
      <c r="K1155" s="5">
        <f>100-J1156</f>
        <v>100</v>
      </c>
      <c r="L1155" s="5">
        <v>20.344063689858082</v>
      </c>
      <c r="M1155" s="5">
        <f>100-L1156</f>
        <v>100</v>
      </c>
      <c r="N1155" s="5">
        <v>0</v>
      </c>
      <c r="O1155" s="5">
        <f>100-N1156</f>
        <v>0</v>
      </c>
      <c r="P1155" s="5">
        <v>0</v>
      </c>
      <c r="Q1155" s="5">
        <f>100-P1156</f>
        <v>100</v>
      </c>
      <c r="R1155" s="5">
        <v>0</v>
      </c>
      <c r="S1155" s="5">
        <f>100-R1156</f>
        <v>100</v>
      </c>
      <c r="T1155" s="5">
        <v>0</v>
      </c>
      <c r="U1155" s="5">
        <f>100-T1156</f>
        <v>100</v>
      </c>
      <c r="V1155" s="5">
        <v>0</v>
      </c>
      <c r="W1155" s="5">
        <f>100-V1156</f>
        <v>100</v>
      </c>
      <c r="X1155" s="5">
        <v>0</v>
      </c>
      <c r="Y1155" s="5">
        <f>100-X1156</f>
        <v>100</v>
      </c>
      <c r="Z1155" s="5"/>
    </row>
    <row r="1156" spans="2:26" ht="12" customHeight="1" x14ac:dyDescent="0.2">
      <c r="B1156" t="s">
        <v>199</v>
      </c>
      <c r="D1156" t="s">
        <v>1027</v>
      </c>
      <c r="H1156">
        <v>9</v>
      </c>
      <c r="I1156">
        <v>9</v>
      </c>
      <c r="J1156" s="5">
        <v>0</v>
      </c>
      <c r="K1156" s="5">
        <v>100</v>
      </c>
      <c r="L1156" s="5">
        <v>0</v>
      </c>
      <c r="M1156" s="5">
        <v>100</v>
      </c>
      <c r="N1156" s="5">
        <v>100</v>
      </c>
      <c r="O1156" s="5">
        <v>100</v>
      </c>
      <c r="P1156" s="5">
        <v>0</v>
      </c>
      <c r="Q1156" s="5">
        <v>100</v>
      </c>
      <c r="R1156" s="5">
        <v>0</v>
      </c>
      <c r="S1156" s="5">
        <v>100</v>
      </c>
      <c r="T1156" s="5">
        <v>0</v>
      </c>
      <c r="U1156" s="5">
        <v>100</v>
      </c>
      <c r="V1156" s="5">
        <v>0</v>
      </c>
      <c r="W1156" s="5">
        <v>100</v>
      </c>
      <c r="X1156" s="5">
        <v>0</v>
      </c>
      <c r="Y1156" s="5">
        <v>100</v>
      </c>
      <c r="Z1156" s="5"/>
    </row>
    <row r="1157" spans="2:26" ht="12" customHeight="1" x14ac:dyDescent="0.2">
      <c r="B1157" t="s">
        <v>199</v>
      </c>
      <c r="D1157" t="s">
        <v>1028</v>
      </c>
      <c r="H1157">
        <v>9</v>
      </c>
      <c r="I1157">
        <v>10</v>
      </c>
      <c r="J1157" s="5">
        <v>0</v>
      </c>
      <c r="K1157" s="5">
        <f>100-J1158</f>
        <v>100</v>
      </c>
      <c r="L1157" s="5">
        <v>15.564555209415024</v>
      </c>
      <c r="M1157" s="5">
        <f>100-L1158</f>
        <v>100</v>
      </c>
      <c r="N1157" s="5">
        <v>0</v>
      </c>
      <c r="O1157" s="5">
        <f>100-N1158</f>
        <v>100</v>
      </c>
      <c r="P1157" s="5">
        <v>0</v>
      </c>
      <c r="Q1157" s="5">
        <f>100-P1158</f>
        <v>100</v>
      </c>
      <c r="R1157" s="5">
        <v>0</v>
      </c>
      <c r="S1157" s="5">
        <f>100-R1158</f>
        <v>100</v>
      </c>
      <c r="T1157" s="5">
        <v>34.505430887136789</v>
      </c>
      <c r="U1157" s="5">
        <f>100-T1158</f>
        <v>100</v>
      </c>
      <c r="V1157" s="5">
        <v>9.2029833995719255</v>
      </c>
      <c r="W1157" s="5">
        <f>100-V1158</f>
        <v>67.51411927886511</v>
      </c>
      <c r="X1157" s="5">
        <v>24.696000912567616</v>
      </c>
      <c r="Y1157" s="5">
        <f>100-X1158</f>
        <v>99.160677941679722</v>
      </c>
      <c r="Z1157" s="5"/>
    </row>
    <row r="1158" spans="2:26" ht="12" customHeight="1" x14ac:dyDescent="0.2">
      <c r="B1158" t="s">
        <v>199</v>
      </c>
      <c r="D1158" t="s">
        <v>1029</v>
      </c>
      <c r="H1158">
        <v>9</v>
      </c>
      <c r="I1158">
        <v>11</v>
      </c>
      <c r="J1158" s="5">
        <v>0</v>
      </c>
      <c r="K1158" s="5">
        <v>100</v>
      </c>
      <c r="L1158" s="5">
        <v>0</v>
      </c>
      <c r="M1158" s="5">
        <v>100</v>
      </c>
      <c r="N1158" s="5">
        <v>0</v>
      </c>
      <c r="O1158" s="5">
        <v>100</v>
      </c>
      <c r="P1158" s="5">
        <v>0</v>
      </c>
      <c r="Q1158" s="5">
        <v>100</v>
      </c>
      <c r="R1158" s="5">
        <v>0</v>
      </c>
      <c r="S1158" s="5">
        <v>100</v>
      </c>
      <c r="T1158" s="5">
        <v>0</v>
      </c>
      <c r="U1158" s="5">
        <v>100</v>
      </c>
      <c r="V1158" s="5">
        <v>32.485880721134883</v>
      </c>
      <c r="W1158" s="5">
        <v>100</v>
      </c>
      <c r="X1158" s="5">
        <v>0.83932205832027518</v>
      </c>
      <c r="Y1158" s="5">
        <v>100</v>
      </c>
      <c r="Z1158" s="5"/>
    </row>
    <row r="1159" spans="2:26" ht="12" customHeight="1" x14ac:dyDescent="0.2">
      <c r="B1159" t="s">
        <v>199</v>
      </c>
      <c r="D1159" t="s">
        <v>144</v>
      </c>
      <c r="H1159">
        <v>9</v>
      </c>
      <c r="I1159">
        <v>12</v>
      </c>
      <c r="J1159" s="5">
        <v>100</v>
      </c>
      <c r="K1159" s="5">
        <v>100</v>
      </c>
      <c r="L1159" s="5">
        <v>100</v>
      </c>
      <c r="M1159" s="5">
        <v>100</v>
      </c>
      <c r="N1159" s="5">
        <v>100</v>
      </c>
      <c r="O1159" s="5">
        <v>100</v>
      </c>
      <c r="P1159" s="5">
        <v>100</v>
      </c>
      <c r="Q1159" s="5">
        <v>100</v>
      </c>
      <c r="R1159" s="5">
        <v>100</v>
      </c>
      <c r="S1159" s="5">
        <v>100</v>
      </c>
      <c r="T1159" s="5">
        <v>100</v>
      </c>
      <c r="U1159" s="5">
        <v>100</v>
      </c>
      <c r="V1159" s="5">
        <v>100</v>
      </c>
      <c r="W1159" s="5">
        <v>100</v>
      </c>
      <c r="X1159" s="5">
        <v>100</v>
      </c>
      <c r="Y1159" s="5">
        <v>100</v>
      </c>
      <c r="Z1159" s="5"/>
    </row>
    <row r="1160" spans="2:26" ht="12" customHeight="1" x14ac:dyDescent="0.2">
      <c r="B1160" t="s">
        <v>199</v>
      </c>
      <c r="D1160" t="s">
        <v>145</v>
      </c>
      <c r="H1160">
        <v>9</v>
      </c>
      <c r="I1160">
        <v>13</v>
      </c>
      <c r="J1160" s="5">
        <v>66.121634107708545</v>
      </c>
      <c r="K1160" s="5">
        <v>100</v>
      </c>
      <c r="L1160" s="5">
        <v>59.228106611284183</v>
      </c>
      <c r="M1160" s="5">
        <v>100</v>
      </c>
      <c r="N1160" s="5">
        <v>0</v>
      </c>
      <c r="O1160" s="5">
        <v>100</v>
      </c>
      <c r="P1160" s="5">
        <v>0</v>
      </c>
      <c r="Q1160" s="5">
        <v>100</v>
      </c>
      <c r="R1160" s="5">
        <v>86.594315446144293</v>
      </c>
      <c r="S1160" s="5">
        <v>100</v>
      </c>
      <c r="T1160" s="5">
        <v>0</v>
      </c>
      <c r="U1160" s="5">
        <v>100</v>
      </c>
      <c r="V1160" s="5">
        <v>2.3233035060270817</v>
      </c>
      <c r="W1160" s="5">
        <v>100</v>
      </c>
      <c r="X1160" s="5">
        <v>0</v>
      </c>
      <c r="Y1160" s="5">
        <v>100</v>
      </c>
      <c r="Z1160" s="5"/>
    </row>
    <row r="1161" spans="2:26" ht="12" customHeight="1" x14ac:dyDescent="0.2">
      <c r="B1161" t="s">
        <v>199</v>
      </c>
      <c r="D1161" t="s">
        <v>1030</v>
      </c>
      <c r="H1161">
        <v>9</v>
      </c>
      <c r="I1161">
        <v>14</v>
      </c>
      <c r="J1161" s="5">
        <v>0</v>
      </c>
      <c r="K1161" s="5">
        <f>J1161</f>
        <v>0</v>
      </c>
      <c r="L1161" s="5">
        <v>0</v>
      </c>
      <c r="M1161" s="5">
        <f>L1161</f>
        <v>0</v>
      </c>
      <c r="N1161" s="5">
        <v>0</v>
      </c>
      <c r="O1161" s="5">
        <f>N1161</f>
        <v>0</v>
      </c>
      <c r="P1161" s="5">
        <v>0</v>
      </c>
      <c r="Q1161" s="5">
        <f>P1161</f>
        <v>0</v>
      </c>
      <c r="R1161" s="5">
        <v>0</v>
      </c>
      <c r="S1161" s="5">
        <f>R1161</f>
        <v>0</v>
      </c>
      <c r="T1161" s="5">
        <v>0</v>
      </c>
      <c r="U1161" s="5">
        <f>T1161</f>
        <v>0</v>
      </c>
      <c r="V1161" s="5">
        <v>0</v>
      </c>
      <c r="W1161" s="5">
        <f>V1161</f>
        <v>0</v>
      </c>
      <c r="X1161" s="5">
        <v>0</v>
      </c>
      <c r="Y1161" s="5">
        <f>X1161</f>
        <v>0</v>
      </c>
      <c r="Z1161" s="5"/>
    </row>
    <row r="1162" spans="2:26" ht="12" customHeight="1" x14ac:dyDescent="0.2">
      <c r="B1162" t="s">
        <v>199</v>
      </c>
      <c r="D1162" t="s">
        <v>1031</v>
      </c>
      <c r="H1162">
        <v>9</v>
      </c>
      <c r="I1162">
        <v>15</v>
      </c>
      <c r="J1162" s="5">
        <v>3.9043250615980289</v>
      </c>
      <c r="K1162" s="5">
        <f>J1162+K1161</f>
        <v>3.9043250615980289</v>
      </c>
      <c r="L1162" s="5">
        <v>0</v>
      </c>
      <c r="M1162" s="5">
        <f>L1162+M1161</f>
        <v>0</v>
      </c>
      <c r="N1162" s="5">
        <v>0</v>
      </c>
      <c r="O1162" s="5">
        <f>N1162+O1161</f>
        <v>0</v>
      </c>
      <c r="P1162" s="5">
        <v>0</v>
      </c>
      <c r="Q1162" s="5">
        <f>P1162+Q1161</f>
        <v>0</v>
      </c>
      <c r="R1162" s="5">
        <v>0</v>
      </c>
      <c r="S1162" s="5">
        <f>R1162+S1161</f>
        <v>0</v>
      </c>
      <c r="T1162" s="5">
        <v>0</v>
      </c>
      <c r="U1162" s="5">
        <f>T1162+U1161</f>
        <v>0</v>
      </c>
      <c r="V1162" s="5">
        <v>0.74376586658062982</v>
      </c>
      <c r="W1162" s="5">
        <f>V1162+W1161</f>
        <v>0.74376586658062982</v>
      </c>
      <c r="X1162" s="5">
        <v>0</v>
      </c>
      <c r="Y1162" s="5">
        <f>X1162+Y1161</f>
        <v>0</v>
      </c>
      <c r="Z1162" s="5"/>
    </row>
    <row r="1163" spans="2:26" ht="12" customHeight="1" x14ac:dyDescent="0.2">
      <c r="B1163" t="s">
        <v>199</v>
      </c>
      <c r="D1163" t="s">
        <v>1032</v>
      </c>
      <c r="H1163">
        <v>9</v>
      </c>
      <c r="I1163">
        <v>16</v>
      </c>
      <c r="J1163" s="5">
        <v>0</v>
      </c>
      <c r="K1163" s="5">
        <f>J1163+K1162</f>
        <v>3.9043250615980289</v>
      </c>
      <c r="L1163" s="5">
        <v>0</v>
      </c>
      <c r="M1163" s="5">
        <f>L1163+M1162</f>
        <v>0</v>
      </c>
      <c r="N1163" s="5">
        <v>0</v>
      </c>
      <c r="O1163" s="5">
        <f>N1163+O1162</f>
        <v>0</v>
      </c>
      <c r="P1163" s="5">
        <v>0</v>
      </c>
      <c r="Q1163" s="5">
        <f>P1163+Q1162</f>
        <v>0</v>
      </c>
      <c r="R1163" s="5">
        <v>0</v>
      </c>
      <c r="S1163" s="5">
        <f>R1163+S1162</f>
        <v>0</v>
      </c>
      <c r="T1163" s="5">
        <v>0</v>
      </c>
      <c r="U1163" s="5">
        <f>T1163+U1162</f>
        <v>0</v>
      </c>
      <c r="V1163" s="5">
        <v>0</v>
      </c>
      <c r="W1163" s="5">
        <f>V1163+W1162</f>
        <v>0.74376586658062982</v>
      </c>
      <c r="X1163" s="5">
        <v>0</v>
      </c>
      <c r="Y1163" s="5">
        <f>X1163+Y1162</f>
        <v>0</v>
      </c>
      <c r="Z1163" s="5"/>
    </row>
    <row r="1164" spans="2:26" ht="12" customHeight="1" x14ac:dyDescent="0.2">
      <c r="B1164" t="s">
        <v>199</v>
      </c>
      <c r="D1164" t="s">
        <v>1033</v>
      </c>
      <c r="H1164">
        <v>9</v>
      </c>
      <c r="I1164" s="159">
        <v>17</v>
      </c>
      <c r="J1164" s="58">
        <v>0</v>
      </c>
      <c r="K1164" s="58">
        <f>J1164</f>
        <v>0</v>
      </c>
      <c r="L1164" s="58">
        <v>0</v>
      </c>
      <c r="M1164" s="58">
        <f>L1164</f>
        <v>0</v>
      </c>
      <c r="N1164" s="58">
        <v>0</v>
      </c>
      <c r="O1164" s="58">
        <f>N1164</f>
        <v>0</v>
      </c>
      <c r="P1164" s="58">
        <v>0</v>
      </c>
      <c r="Q1164" s="58">
        <f>P1164</f>
        <v>0</v>
      </c>
      <c r="R1164" s="58">
        <v>100</v>
      </c>
      <c r="S1164" s="58">
        <f>R1164</f>
        <v>100</v>
      </c>
      <c r="T1164" s="58">
        <v>0</v>
      </c>
      <c r="U1164" s="58">
        <f>T1164</f>
        <v>0</v>
      </c>
      <c r="V1164" s="58">
        <v>0</v>
      </c>
      <c r="W1164" s="58">
        <f>V1164</f>
        <v>0</v>
      </c>
      <c r="X1164" s="58">
        <v>0</v>
      </c>
      <c r="Y1164" s="58">
        <f>X1164</f>
        <v>0</v>
      </c>
      <c r="Z1164" s="5"/>
    </row>
    <row r="1165" spans="2:26" ht="12" customHeight="1" x14ac:dyDescent="0.2">
      <c r="B1165" t="s">
        <v>199</v>
      </c>
      <c r="D1165" t="s">
        <v>1034</v>
      </c>
      <c r="H1165">
        <v>9</v>
      </c>
      <c r="I1165" s="159">
        <v>18</v>
      </c>
      <c r="J1165" s="58">
        <v>95.520943329813448</v>
      </c>
      <c r="K1165" s="58">
        <f>J1165</f>
        <v>95.520943329813448</v>
      </c>
      <c r="L1165" s="58">
        <v>56.033229491173422</v>
      </c>
      <c r="M1165" s="58">
        <f>L1165</f>
        <v>56.033229491173422</v>
      </c>
      <c r="N1165" s="58">
        <v>0</v>
      </c>
      <c r="O1165" s="58">
        <f>N1165</f>
        <v>0</v>
      </c>
      <c r="P1165" s="58">
        <v>0</v>
      </c>
      <c r="Q1165" s="58">
        <f>P1165</f>
        <v>0</v>
      </c>
      <c r="R1165" s="58">
        <v>0</v>
      </c>
      <c r="S1165" s="58">
        <f>R1165</f>
        <v>0</v>
      </c>
      <c r="T1165" s="58">
        <v>40.358107735568176</v>
      </c>
      <c r="U1165" s="58">
        <f>T1165</f>
        <v>40.358107735568176</v>
      </c>
      <c r="V1165" s="58">
        <v>14.400545243055369</v>
      </c>
      <c r="W1165" s="58">
        <f>V1165</f>
        <v>14.400545243055369</v>
      </c>
      <c r="X1165" s="58">
        <v>17.08830892815331</v>
      </c>
      <c r="Y1165" s="58">
        <f>X1165</f>
        <v>17.08830892815331</v>
      </c>
      <c r="Z1165" s="5"/>
    </row>
    <row r="1166" spans="2:26" ht="12" customHeight="1" x14ac:dyDescent="0.2">
      <c r="B1166" t="s">
        <v>199</v>
      </c>
      <c r="D1166" t="s">
        <v>1035</v>
      </c>
      <c r="H1166">
        <v>9</v>
      </c>
      <c r="I1166" s="159">
        <v>19</v>
      </c>
      <c r="J1166" s="58">
        <v>0</v>
      </c>
      <c r="K1166" s="58">
        <f>K1165+K1164</f>
        <v>95.520943329813448</v>
      </c>
      <c r="L1166" s="58">
        <v>0</v>
      </c>
      <c r="M1166" s="58">
        <f>M1165+M1164</f>
        <v>56.033229491173422</v>
      </c>
      <c r="N1166" s="58">
        <v>0</v>
      </c>
      <c r="O1166" s="58">
        <f>O1165+O1164</f>
        <v>0</v>
      </c>
      <c r="P1166" s="58">
        <v>0</v>
      </c>
      <c r="Q1166" s="58">
        <f>Q1165+Q1164</f>
        <v>0</v>
      </c>
      <c r="R1166" s="58">
        <v>0</v>
      </c>
      <c r="S1166" s="58">
        <f>S1165+S1164</f>
        <v>100</v>
      </c>
      <c r="T1166" s="58">
        <v>0</v>
      </c>
      <c r="U1166" s="58">
        <f>U1165+U1164</f>
        <v>40.358107735568176</v>
      </c>
      <c r="V1166" s="58">
        <v>0</v>
      </c>
      <c r="W1166" s="58">
        <f>W1165+W1164</f>
        <v>14.400545243055369</v>
      </c>
      <c r="X1166" s="58">
        <v>0</v>
      </c>
      <c r="Y1166" s="58">
        <f>Y1165+Y1164</f>
        <v>17.08830892815331</v>
      </c>
      <c r="Z1166" s="5"/>
    </row>
    <row r="1167" spans="2:26" ht="12" customHeight="1" x14ac:dyDescent="0.2">
      <c r="B1167" t="s">
        <v>199</v>
      </c>
      <c r="D1167" t="s">
        <v>1036</v>
      </c>
      <c r="H1167">
        <v>9</v>
      </c>
      <c r="I1167" s="159">
        <v>20</v>
      </c>
      <c r="J1167" s="58">
        <v>0</v>
      </c>
      <c r="K1167" s="58">
        <f>J1167</f>
        <v>0</v>
      </c>
      <c r="L1167" s="58">
        <v>0</v>
      </c>
      <c r="M1167" s="58">
        <f>L1167</f>
        <v>0</v>
      </c>
      <c r="N1167" s="58">
        <v>0</v>
      </c>
      <c r="O1167" s="58">
        <f>N1167</f>
        <v>0</v>
      </c>
      <c r="P1167" s="58">
        <v>0</v>
      </c>
      <c r="Q1167" s="58">
        <f>P1167</f>
        <v>0</v>
      </c>
      <c r="R1167" s="58">
        <v>0</v>
      </c>
      <c r="S1167" s="58">
        <f>R1167</f>
        <v>0</v>
      </c>
      <c r="T1167" s="58">
        <v>51.071015052103434</v>
      </c>
      <c r="U1167" s="58">
        <f>T1167</f>
        <v>51.071015052103434</v>
      </c>
      <c r="V1167" s="58">
        <v>0</v>
      </c>
      <c r="W1167" s="58">
        <f>V1167</f>
        <v>0</v>
      </c>
      <c r="X1167" s="58">
        <v>0</v>
      </c>
      <c r="Y1167" s="58">
        <f>X1167</f>
        <v>0</v>
      </c>
      <c r="Z1167" s="5"/>
    </row>
    <row r="1168" spans="2:26" ht="12" customHeight="1" x14ac:dyDescent="0.2">
      <c r="B1168" t="s">
        <v>199</v>
      </c>
      <c r="D1168" t="s">
        <v>1037</v>
      </c>
      <c r="H1168">
        <v>9</v>
      </c>
      <c r="I1168">
        <v>21</v>
      </c>
      <c r="J1168" s="5">
        <v>0</v>
      </c>
      <c r="K1168" s="5">
        <f>J1168</f>
        <v>0</v>
      </c>
      <c r="L1168" s="5">
        <v>0</v>
      </c>
      <c r="M1168" s="5">
        <f>L1168</f>
        <v>0</v>
      </c>
      <c r="N1168" s="160">
        <v>0</v>
      </c>
      <c r="O1168" s="5">
        <f>N1168</f>
        <v>0</v>
      </c>
      <c r="P1168" s="5">
        <v>0</v>
      </c>
      <c r="Q1168" s="5">
        <f>P1168</f>
        <v>0</v>
      </c>
      <c r="R1168" s="5">
        <v>0</v>
      </c>
      <c r="S1168" s="5">
        <f>R1168</f>
        <v>0</v>
      </c>
      <c r="T1168" s="5">
        <v>0</v>
      </c>
      <c r="U1168" s="5">
        <f>T1168</f>
        <v>0</v>
      </c>
      <c r="V1168" s="160">
        <v>43.16682476965719</v>
      </c>
      <c r="W1168" s="5">
        <f>V1168</f>
        <v>43.16682476965719</v>
      </c>
      <c r="X1168" s="160">
        <v>9.6063351404573645</v>
      </c>
      <c r="Y1168" s="5">
        <f>X1168</f>
        <v>9.6063351404573645</v>
      </c>
      <c r="Z1168" s="5"/>
    </row>
    <row r="1169" spans="2:26" ht="12" customHeight="1" x14ac:dyDescent="0.2">
      <c r="B1169" t="s">
        <v>199</v>
      </c>
      <c r="D1169" t="s">
        <v>1038</v>
      </c>
      <c r="H1169">
        <v>9</v>
      </c>
      <c r="I1169">
        <v>22</v>
      </c>
      <c r="J1169" s="5">
        <v>0</v>
      </c>
      <c r="K1169" s="5">
        <f>K1168+J1169</f>
        <v>0</v>
      </c>
      <c r="L1169" s="5">
        <v>0</v>
      </c>
      <c r="M1169" s="5">
        <f>M1168+L1169</f>
        <v>0</v>
      </c>
      <c r="N1169" s="5">
        <v>100</v>
      </c>
      <c r="O1169" s="5">
        <f>O1168+N1169</f>
        <v>100</v>
      </c>
      <c r="P1169" s="5">
        <v>0</v>
      </c>
      <c r="Q1169" s="5">
        <f>Q1168+P1169</f>
        <v>0</v>
      </c>
      <c r="R1169" s="5">
        <v>0</v>
      </c>
      <c r="S1169" s="5">
        <f>S1168+R1169</f>
        <v>0</v>
      </c>
      <c r="T1169" s="5">
        <v>0</v>
      </c>
      <c r="U1169" s="5">
        <f>U1168+T1169</f>
        <v>0</v>
      </c>
      <c r="V1169" s="5">
        <v>22.900285511616904</v>
      </c>
      <c r="W1169" s="5">
        <f>W1168+V1169</f>
        <v>66.067110281274097</v>
      </c>
      <c r="X1169" s="160">
        <v>14.190186295876034</v>
      </c>
      <c r="Y1169" s="5">
        <f>Y1168+X1169</f>
        <v>23.7965214363334</v>
      </c>
      <c r="Z1169" s="5"/>
    </row>
    <row r="1170" spans="2:26" ht="12" customHeight="1" x14ac:dyDescent="0.2">
      <c r="B1170" t="s">
        <v>199</v>
      </c>
      <c r="D1170" t="s">
        <v>1039</v>
      </c>
      <c r="H1170">
        <v>9</v>
      </c>
      <c r="I1170" s="159">
        <v>23</v>
      </c>
      <c r="J1170" s="58">
        <v>0</v>
      </c>
      <c r="K1170" s="58">
        <f>J1170</f>
        <v>0</v>
      </c>
      <c r="L1170" s="58">
        <v>0</v>
      </c>
      <c r="M1170" s="58">
        <f>L1170</f>
        <v>0</v>
      </c>
      <c r="N1170" s="58">
        <v>0</v>
      </c>
      <c r="O1170" s="58">
        <f>N1170</f>
        <v>0</v>
      </c>
      <c r="P1170" s="160">
        <v>0</v>
      </c>
      <c r="Q1170" s="58">
        <f>P1170</f>
        <v>0</v>
      </c>
      <c r="R1170" s="58">
        <v>0</v>
      </c>
      <c r="S1170" s="58">
        <f>R1170</f>
        <v>0</v>
      </c>
      <c r="T1170" s="58">
        <v>8.5708772123283907</v>
      </c>
      <c r="U1170" s="58">
        <f>T1170</f>
        <v>8.5708772123283907</v>
      </c>
      <c r="V1170" s="58">
        <v>8.6629118171243675</v>
      </c>
      <c r="W1170" s="58">
        <f>V1170</f>
        <v>8.6629118171243675</v>
      </c>
      <c r="X1170" s="160">
        <v>20.886751559469989</v>
      </c>
      <c r="Y1170" s="58">
        <f>X1170</f>
        <v>20.886751559469989</v>
      </c>
      <c r="Z1170" s="5"/>
    </row>
    <row r="1171" spans="2:26" ht="12" customHeight="1" x14ac:dyDescent="0.2">
      <c r="B1171" t="s">
        <v>199</v>
      </c>
      <c r="D1171" t="s">
        <v>1040</v>
      </c>
      <c r="H1171">
        <v>9</v>
      </c>
      <c r="I1171" s="159">
        <v>24</v>
      </c>
      <c r="J1171" s="58">
        <v>0</v>
      </c>
      <c r="K1171" s="58">
        <f>J1171+K1170+K1166+K1167</f>
        <v>95.520943329813448</v>
      </c>
      <c r="L1171" s="58">
        <v>0</v>
      </c>
      <c r="M1171" s="58">
        <f>L1171+M1170+M1166+M1167</f>
        <v>56.033229491173422</v>
      </c>
      <c r="N1171" s="58">
        <v>0</v>
      </c>
      <c r="O1171" s="58">
        <f>N1171+O1170+O1166+O1167</f>
        <v>0</v>
      </c>
      <c r="P1171" s="58">
        <v>48.731089842543994</v>
      </c>
      <c r="Q1171" s="58">
        <f>P1171+Q1170+Q1166+Q1167</f>
        <v>48.731089842543994</v>
      </c>
      <c r="R1171" s="58">
        <v>0</v>
      </c>
      <c r="S1171" s="58">
        <f>R1171+S1170+S1166+S1167</f>
        <v>100</v>
      </c>
      <c r="T1171" s="58">
        <v>0</v>
      </c>
      <c r="U1171" s="58">
        <f>T1171+U1170+U1166+U1167</f>
        <v>100</v>
      </c>
      <c r="V1171" s="58">
        <v>0</v>
      </c>
      <c r="W1171" s="58">
        <f>V1171+W1170+W1166+W1167</f>
        <v>23.063457060179736</v>
      </c>
      <c r="X1171" s="160">
        <v>16.125790241530233</v>
      </c>
      <c r="Y1171" s="58">
        <f>X1171+Y1170+Y1166+Y1167</f>
        <v>54.100850729153535</v>
      </c>
      <c r="Z1171" s="5"/>
    </row>
    <row r="1172" spans="2:26" ht="12" customHeight="1" x14ac:dyDescent="0.2">
      <c r="B1172" t="s">
        <v>199</v>
      </c>
      <c r="D1172" t="s">
        <v>1041</v>
      </c>
      <c r="H1172">
        <v>9</v>
      </c>
      <c r="I1172" s="159">
        <v>25</v>
      </c>
      <c r="J1172" s="58">
        <v>0</v>
      </c>
      <c r="K1172" s="58">
        <f>K1171+J1172</f>
        <v>95.520943329813448</v>
      </c>
      <c r="L1172" s="58">
        <v>0</v>
      </c>
      <c r="M1172" s="58">
        <f>M1171+L1172</f>
        <v>56.033229491173422</v>
      </c>
      <c r="N1172" s="58">
        <v>0</v>
      </c>
      <c r="O1172" s="58">
        <f>O1171+N1172</f>
        <v>0</v>
      </c>
      <c r="P1172" s="58">
        <v>0</v>
      </c>
      <c r="Q1172" s="58">
        <f>Q1171+P1172</f>
        <v>48.731089842543994</v>
      </c>
      <c r="R1172" s="58">
        <v>0</v>
      </c>
      <c r="S1172" s="58">
        <f>S1171+R1172</f>
        <v>100</v>
      </c>
      <c r="T1172" s="58">
        <v>0</v>
      </c>
      <c r="U1172" s="58">
        <f>U1171+T1172</f>
        <v>100</v>
      </c>
      <c r="V1172" s="58">
        <v>0</v>
      </c>
      <c r="W1172" s="58">
        <f>W1171+V1172</f>
        <v>23.063457060179736</v>
      </c>
      <c r="X1172" s="58">
        <v>0</v>
      </c>
      <c r="Y1172" s="58">
        <f>Y1171+X1172</f>
        <v>54.100850729153535</v>
      </c>
      <c r="Z1172" s="5"/>
    </row>
    <row r="1173" spans="2:26" ht="12" customHeight="1" x14ac:dyDescent="0.2">
      <c r="B1173" t="s">
        <v>199</v>
      </c>
      <c r="D1173" t="s">
        <v>1042</v>
      </c>
      <c r="H1173">
        <v>9</v>
      </c>
      <c r="I1173" s="159">
        <v>26</v>
      </c>
      <c r="J1173" s="58">
        <v>0.57473160858852512</v>
      </c>
      <c r="K1173" s="58">
        <f>J1173</f>
        <v>0.57473160858852512</v>
      </c>
      <c r="L1173" s="58">
        <v>43.966770508826585</v>
      </c>
      <c r="M1173" s="58">
        <f>L1173</f>
        <v>43.966770508826585</v>
      </c>
      <c r="N1173" s="58">
        <v>0</v>
      </c>
      <c r="O1173" s="58">
        <f>N1173</f>
        <v>0</v>
      </c>
      <c r="P1173" s="58">
        <v>0</v>
      </c>
      <c r="Q1173" s="58">
        <f>P1173</f>
        <v>0</v>
      </c>
      <c r="R1173" s="58">
        <v>0</v>
      </c>
      <c r="S1173" s="58">
        <f>R1173</f>
        <v>0</v>
      </c>
      <c r="T1173" s="58">
        <v>0</v>
      </c>
      <c r="U1173" s="58">
        <f>T1173</f>
        <v>0</v>
      </c>
      <c r="V1173" s="58">
        <v>0</v>
      </c>
      <c r="W1173" s="58">
        <f>V1173</f>
        <v>0</v>
      </c>
      <c r="X1173" s="58">
        <v>12.419685044097427</v>
      </c>
      <c r="Y1173" s="58">
        <f>X1173</f>
        <v>12.419685044097427</v>
      </c>
      <c r="Z1173" s="5"/>
    </row>
    <row r="1174" spans="2:26" ht="12" customHeight="1" x14ac:dyDescent="0.2">
      <c r="B1174" t="s">
        <v>199</v>
      </c>
      <c r="D1174" t="s">
        <v>1043</v>
      </c>
      <c r="H1174">
        <v>9</v>
      </c>
      <c r="I1174" s="159">
        <v>27</v>
      </c>
      <c r="J1174" s="58">
        <v>0</v>
      </c>
      <c r="K1174" s="58">
        <f>J1174+K1173+K1172</f>
        <v>96.09567493840197</v>
      </c>
      <c r="L1174" s="58">
        <v>0</v>
      </c>
      <c r="M1174" s="58">
        <f>L1174+M1173+M1172</f>
        <v>100</v>
      </c>
      <c r="N1174" s="58">
        <v>0</v>
      </c>
      <c r="O1174" s="58">
        <f>N1174+O1173+O1172</f>
        <v>0</v>
      </c>
      <c r="P1174" s="58">
        <v>51.268910157456006</v>
      </c>
      <c r="Q1174" s="58">
        <f>P1174+Q1173+Q1172</f>
        <v>100</v>
      </c>
      <c r="R1174" s="58">
        <v>0</v>
      </c>
      <c r="S1174" s="58">
        <f>R1174+S1173+S1172</f>
        <v>100</v>
      </c>
      <c r="T1174" s="58">
        <v>0</v>
      </c>
      <c r="U1174" s="58">
        <f>T1174+U1173+U1172</f>
        <v>100</v>
      </c>
      <c r="V1174" s="58">
        <v>0</v>
      </c>
      <c r="W1174" s="58">
        <f>V1174+W1173+W1172</f>
        <v>23.063457060179736</v>
      </c>
      <c r="X1174" s="58">
        <v>5.0203226406825046</v>
      </c>
      <c r="Y1174" s="58">
        <f>X1174+Y1173+Y1172</f>
        <v>71.540858413933464</v>
      </c>
      <c r="Z1174" s="5"/>
    </row>
    <row r="1175" spans="2:26" ht="12" customHeight="1" x14ac:dyDescent="0.2">
      <c r="B1175" t="s">
        <v>199</v>
      </c>
      <c r="D1175" t="s">
        <v>1044</v>
      </c>
      <c r="H1175">
        <v>9</v>
      </c>
      <c r="I1175" s="159">
        <v>28</v>
      </c>
      <c r="J1175" s="58">
        <v>0</v>
      </c>
      <c r="K1175" s="58">
        <f>K1174</f>
        <v>96.09567493840197</v>
      </c>
      <c r="L1175" s="58">
        <v>0</v>
      </c>
      <c r="M1175" s="58">
        <f>M1174</f>
        <v>100</v>
      </c>
      <c r="N1175" s="58">
        <v>0</v>
      </c>
      <c r="O1175" s="58">
        <f>O1174</f>
        <v>0</v>
      </c>
      <c r="P1175" s="58">
        <v>0</v>
      </c>
      <c r="Q1175" s="58">
        <f>Q1174</f>
        <v>100</v>
      </c>
      <c r="R1175" s="58">
        <v>0</v>
      </c>
      <c r="S1175" s="58">
        <f>S1174</f>
        <v>100</v>
      </c>
      <c r="T1175" s="58">
        <v>0</v>
      </c>
      <c r="U1175" s="58">
        <f>U1174</f>
        <v>100</v>
      </c>
      <c r="V1175" s="58">
        <v>0</v>
      </c>
      <c r="W1175" s="58">
        <f>W1174</f>
        <v>23.063457060179736</v>
      </c>
      <c r="X1175" s="58">
        <v>0</v>
      </c>
      <c r="Y1175" s="58">
        <f>Y1174</f>
        <v>71.540858413933464</v>
      </c>
      <c r="Z1175" s="5"/>
    </row>
    <row r="1176" spans="2:26" ht="12" customHeight="1" x14ac:dyDescent="0.2">
      <c r="B1176" t="s">
        <v>199</v>
      </c>
      <c r="D1176" t="s">
        <v>1045</v>
      </c>
      <c r="H1176">
        <v>9</v>
      </c>
      <c r="I1176">
        <v>29</v>
      </c>
      <c r="J1176" s="5">
        <v>0</v>
      </c>
      <c r="K1176" s="5">
        <f>J1176</f>
        <v>0</v>
      </c>
      <c r="L1176" s="5">
        <v>0</v>
      </c>
      <c r="M1176" s="5">
        <f>L1176</f>
        <v>0</v>
      </c>
      <c r="N1176" s="5">
        <v>0</v>
      </c>
      <c r="O1176" s="5">
        <f>N1176</f>
        <v>0</v>
      </c>
      <c r="P1176" s="5">
        <v>0</v>
      </c>
      <c r="Q1176" s="5">
        <f>P1176</f>
        <v>0</v>
      </c>
      <c r="R1176" s="5">
        <v>0</v>
      </c>
      <c r="S1176" s="5">
        <f>R1176</f>
        <v>0</v>
      </c>
      <c r="T1176" s="5">
        <v>0</v>
      </c>
      <c r="U1176" s="5">
        <f>T1176</f>
        <v>0</v>
      </c>
      <c r="V1176" s="5">
        <v>0</v>
      </c>
      <c r="W1176" s="5">
        <f>V1176</f>
        <v>0</v>
      </c>
      <c r="X1176" s="5">
        <v>0</v>
      </c>
      <c r="Y1176" s="5">
        <f>X1176</f>
        <v>0</v>
      </c>
      <c r="Z1176" s="5"/>
    </row>
    <row r="1177" spans="2:26" ht="12" customHeight="1" x14ac:dyDescent="0.2">
      <c r="B1177" t="s">
        <v>199</v>
      </c>
      <c r="D1177" t="s">
        <v>1046</v>
      </c>
      <c r="H1177">
        <v>9</v>
      </c>
      <c r="I1177" s="53">
        <v>30</v>
      </c>
      <c r="J1177" s="56">
        <v>0</v>
      </c>
      <c r="K1177" s="56">
        <f>J1177+K1176</f>
        <v>0</v>
      </c>
      <c r="L1177" s="56">
        <v>0</v>
      </c>
      <c r="M1177" s="56">
        <f>L1177+M1176</f>
        <v>0</v>
      </c>
      <c r="N1177" s="56">
        <v>0</v>
      </c>
      <c r="O1177" s="56">
        <f>N1177+O1176</f>
        <v>0</v>
      </c>
      <c r="P1177" s="56">
        <v>0</v>
      </c>
      <c r="Q1177" s="56">
        <f>P1177+Q1176</f>
        <v>0</v>
      </c>
      <c r="R1177" s="56">
        <v>0</v>
      </c>
      <c r="S1177" s="56">
        <f>R1177+S1176</f>
        <v>0</v>
      </c>
      <c r="T1177" s="56">
        <v>0</v>
      </c>
      <c r="U1177" s="56">
        <f>T1177+U1176</f>
        <v>0</v>
      </c>
      <c r="V1177" s="56">
        <v>0</v>
      </c>
      <c r="W1177" s="56">
        <f>V1177+W1176</f>
        <v>0</v>
      </c>
      <c r="X1177" s="56">
        <v>0</v>
      </c>
      <c r="Y1177" s="56">
        <f>X1177+Y1176</f>
        <v>0</v>
      </c>
      <c r="Z1177" s="5"/>
    </row>
    <row r="1178" spans="2:26" ht="12" customHeight="1" x14ac:dyDescent="0.2">
      <c r="B1178" t="s">
        <v>199</v>
      </c>
      <c r="D1178" t="s">
        <v>1047</v>
      </c>
      <c r="H1178">
        <v>9</v>
      </c>
      <c r="I1178">
        <v>31</v>
      </c>
      <c r="J1178" s="5">
        <v>0</v>
      </c>
      <c r="K1178" s="5">
        <v>16.956507391763466</v>
      </c>
      <c r="L1178" s="5">
        <v>0</v>
      </c>
      <c r="M1178" s="5">
        <v>0</v>
      </c>
      <c r="N1178" s="5">
        <v>0</v>
      </c>
      <c r="O1178" s="5">
        <v>100</v>
      </c>
      <c r="P1178" s="5">
        <v>0</v>
      </c>
      <c r="Q1178" s="5">
        <v>0</v>
      </c>
      <c r="R1178" s="158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99.802384780278672</v>
      </c>
      <c r="X1178" s="5">
        <v>0</v>
      </c>
      <c r="Y1178" s="5">
        <v>24.756373485696482</v>
      </c>
      <c r="Z1178" s="5"/>
    </row>
    <row r="1179" spans="2:26" ht="12" customHeight="1" x14ac:dyDescent="0.2">
      <c r="B1179" t="s">
        <v>199</v>
      </c>
      <c r="D1179" t="s">
        <v>1048</v>
      </c>
      <c r="H1179">
        <v>9</v>
      </c>
      <c r="I1179">
        <v>32</v>
      </c>
      <c r="J1179" s="5">
        <v>0</v>
      </c>
      <c r="K1179" s="5">
        <v>83.043492608236534</v>
      </c>
      <c r="L1179" s="5">
        <v>0</v>
      </c>
      <c r="M1179" s="5">
        <v>35.908618899273101</v>
      </c>
      <c r="N1179" s="5">
        <v>0</v>
      </c>
      <c r="O1179" s="5">
        <v>0</v>
      </c>
      <c r="P1179" s="5">
        <v>0</v>
      </c>
      <c r="Q1179" s="5">
        <v>100</v>
      </c>
      <c r="R1179" s="5">
        <v>0</v>
      </c>
      <c r="S1179" s="5">
        <v>100</v>
      </c>
      <c r="T1179" s="5">
        <v>0</v>
      </c>
      <c r="U1179" s="5">
        <v>0</v>
      </c>
      <c r="V1179" s="5">
        <v>0</v>
      </c>
      <c r="W1179" s="5">
        <v>0.19761521972132906</v>
      </c>
      <c r="X1179" s="5">
        <v>0</v>
      </c>
      <c r="Y1179" s="5">
        <v>75.243626514303514</v>
      </c>
      <c r="Z1179" s="5"/>
    </row>
    <row r="1180" spans="2:26" ht="12" customHeight="1" x14ac:dyDescent="0.2">
      <c r="B1180" t="s">
        <v>199</v>
      </c>
      <c r="D1180" t="s">
        <v>1049</v>
      </c>
      <c r="H1180">
        <v>9</v>
      </c>
      <c r="I1180">
        <v>33</v>
      </c>
      <c r="J1180" s="5">
        <v>0</v>
      </c>
      <c r="K1180" s="5">
        <v>0</v>
      </c>
      <c r="L1180" s="5">
        <v>0</v>
      </c>
      <c r="M1180" s="5">
        <v>64.091381100726892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100</v>
      </c>
      <c r="V1180" s="5">
        <v>0</v>
      </c>
      <c r="W1180" s="5">
        <v>0</v>
      </c>
      <c r="X1180" s="5">
        <v>0</v>
      </c>
      <c r="Y1180" s="5">
        <v>0</v>
      </c>
      <c r="Z1180" s="5"/>
    </row>
    <row r="1181" spans="2:26" ht="12" customHeight="1" x14ac:dyDescent="0.2">
      <c r="B1181" t="s">
        <v>199</v>
      </c>
      <c r="D1181" t="s">
        <v>1059</v>
      </c>
      <c r="H1181">
        <v>9</v>
      </c>
      <c r="I1181">
        <v>34</v>
      </c>
      <c r="J1181" s="5">
        <v>0</v>
      </c>
      <c r="K1181" s="5">
        <f t="shared" ref="K1181:K1225" si="78">K1178</f>
        <v>16.956507391763466</v>
      </c>
      <c r="L1181" s="5">
        <v>0</v>
      </c>
      <c r="M1181" s="5">
        <f t="shared" ref="M1181:M1225" si="79">M1178</f>
        <v>0</v>
      </c>
      <c r="N1181" s="5">
        <v>0</v>
      </c>
      <c r="O1181" s="5">
        <f t="shared" ref="O1181:O1225" si="80">O1178</f>
        <v>100</v>
      </c>
      <c r="P1181" s="5">
        <v>0</v>
      </c>
      <c r="Q1181" s="5">
        <f t="shared" ref="Q1181:Q1225" si="81">Q1178</f>
        <v>0</v>
      </c>
      <c r="R1181" s="5">
        <v>0</v>
      </c>
      <c r="S1181" s="5">
        <f t="shared" ref="S1181:S1225" si="82">S1178</f>
        <v>0</v>
      </c>
      <c r="T1181" s="5">
        <v>0</v>
      </c>
      <c r="U1181" s="5">
        <f t="shared" ref="U1181:U1225" si="83">U1178</f>
        <v>0</v>
      </c>
      <c r="V1181" s="5">
        <v>2.389606420036293</v>
      </c>
      <c r="W1181" s="5">
        <f t="shared" ref="W1181:W1225" si="84">W1178</f>
        <v>99.802384780278672</v>
      </c>
      <c r="X1181" s="5">
        <v>0</v>
      </c>
      <c r="Y1181" s="5">
        <f t="shared" ref="Y1181:Y1225" si="85">Y1178</f>
        <v>24.756373485696482</v>
      </c>
      <c r="Z1181" s="5"/>
    </row>
    <row r="1182" spans="2:26" ht="12" customHeight="1" x14ac:dyDescent="0.2">
      <c r="B1182" t="s">
        <v>199</v>
      </c>
      <c r="D1182" t="s">
        <v>1060</v>
      </c>
      <c r="H1182">
        <v>9</v>
      </c>
      <c r="I1182">
        <v>35</v>
      </c>
      <c r="J1182" s="5">
        <v>0.57473160858852512</v>
      </c>
      <c r="K1182" s="5">
        <f t="shared" si="78"/>
        <v>83.043492608236534</v>
      </c>
      <c r="L1182" s="58">
        <v>20.344063689858082</v>
      </c>
      <c r="M1182" s="5">
        <f t="shared" si="79"/>
        <v>35.908618899273101</v>
      </c>
      <c r="N1182" s="58">
        <v>0</v>
      </c>
      <c r="O1182" s="5">
        <f t="shared" si="80"/>
        <v>0</v>
      </c>
      <c r="P1182" s="5">
        <v>51.268910157456006</v>
      </c>
      <c r="Q1182" s="5">
        <f t="shared" si="81"/>
        <v>100</v>
      </c>
      <c r="R1182" s="5">
        <v>0</v>
      </c>
      <c r="S1182" s="5">
        <f t="shared" si="82"/>
        <v>100</v>
      </c>
      <c r="T1182" s="5">
        <v>0</v>
      </c>
      <c r="U1182" s="5">
        <f t="shared" si="83"/>
        <v>0</v>
      </c>
      <c r="V1182" s="5">
        <v>0.1776053610421367</v>
      </c>
      <c r="W1182" s="5">
        <f t="shared" si="84"/>
        <v>0.19761521972132906</v>
      </c>
      <c r="X1182" s="5">
        <v>21.847228976423335</v>
      </c>
      <c r="Y1182" s="5">
        <f t="shared" si="85"/>
        <v>75.243626514303514</v>
      </c>
      <c r="Z1182" s="5"/>
    </row>
    <row r="1183" spans="2:26" ht="12" customHeight="1" x14ac:dyDescent="0.2">
      <c r="B1183" t="s">
        <v>199</v>
      </c>
      <c r="D1183" t="s">
        <v>1061</v>
      </c>
      <c r="H1183">
        <v>9</v>
      </c>
      <c r="I1183">
        <v>36</v>
      </c>
      <c r="J1183" s="5">
        <v>0</v>
      </c>
      <c r="K1183" s="5">
        <f t="shared" si="78"/>
        <v>0</v>
      </c>
      <c r="L1183" s="5">
        <v>0</v>
      </c>
      <c r="M1183" s="5">
        <f t="shared" si="79"/>
        <v>64.091381100726892</v>
      </c>
      <c r="N1183" s="5">
        <v>0</v>
      </c>
      <c r="O1183" s="5">
        <f t="shared" si="80"/>
        <v>0</v>
      </c>
      <c r="P1183" s="5">
        <v>0</v>
      </c>
      <c r="Q1183" s="5">
        <f t="shared" si="81"/>
        <v>0</v>
      </c>
      <c r="R1183" s="5">
        <v>0</v>
      </c>
      <c r="S1183" s="5">
        <f t="shared" si="82"/>
        <v>0</v>
      </c>
      <c r="T1183" s="5">
        <v>0</v>
      </c>
      <c r="U1183" s="5">
        <f t="shared" si="83"/>
        <v>100</v>
      </c>
      <c r="V1183" s="5">
        <v>0</v>
      </c>
      <c r="W1183" s="5">
        <f t="shared" si="84"/>
        <v>0</v>
      </c>
      <c r="X1183" s="5">
        <v>0</v>
      </c>
      <c r="Y1183" s="5">
        <f t="shared" si="85"/>
        <v>0</v>
      </c>
      <c r="Z1183" s="5"/>
    </row>
    <row r="1184" spans="2:26" ht="12" customHeight="1" x14ac:dyDescent="0.2">
      <c r="B1184" t="s">
        <v>199</v>
      </c>
      <c r="D1184" t="s">
        <v>1062</v>
      </c>
      <c r="H1184">
        <v>9</v>
      </c>
      <c r="I1184">
        <v>37</v>
      </c>
      <c r="J1184" s="5">
        <v>0</v>
      </c>
      <c r="K1184" s="5">
        <f t="shared" si="78"/>
        <v>16.956507391763466</v>
      </c>
      <c r="L1184" s="5">
        <v>0</v>
      </c>
      <c r="M1184" s="5">
        <f t="shared" si="79"/>
        <v>0</v>
      </c>
      <c r="N1184" s="5">
        <v>0</v>
      </c>
      <c r="O1184" s="5">
        <f t="shared" si="80"/>
        <v>100</v>
      </c>
      <c r="P1184" s="5">
        <v>0</v>
      </c>
      <c r="Q1184" s="5">
        <f t="shared" si="81"/>
        <v>0</v>
      </c>
      <c r="R1184" s="5">
        <v>0</v>
      </c>
      <c r="S1184" s="5">
        <f t="shared" si="82"/>
        <v>0</v>
      </c>
      <c r="T1184" s="5">
        <v>0</v>
      </c>
      <c r="U1184" s="5">
        <f t="shared" si="83"/>
        <v>0</v>
      </c>
      <c r="V1184" s="5">
        <v>0</v>
      </c>
      <c r="W1184" s="5">
        <f t="shared" si="84"/>
        <v>99.802384780278672</v>
      </c>
      <c r="X1184" s="5">
        <v>0</v>
      </c>
      <c r="Y1184" s="5">
        <f t="shared" si="85"/>
        <v>24.756373485696482</v>
      </c>
      <c r="Z1184" s="5"/>
    </row>
    <row r="1185" spans="2:48" ht="12" customHeight="1" x14ac:dyDescent="0.2">
      <c r="B1185" t="s">
        <v>199</v>
      </c>
      <c r="D1185" t="s">
        <v>1063</v>
      </c>
      <c r="H1185">
        <v>9</v>
      </c>
      <c r="I1185">
        <v>38</v>
      </c>
      <c r="J1185" s="5">
        <v>0.57473160858852512</v>
      </c>
      <c r="K1185" s="5">
        <f t="shared" si="78"/>
        <v>83.043492608236534</v>
      </c>
      <c r="L1185" s="58">
        <v>20.344063689858082</v>
      </c>
      <c r="M1185" s="5">
        <f t="shared" si="79"/>
        <v>35.908618899273101</v>
      </c>
      <c r="N1185" s="5">
        <v>0</v>
      </c>
      <c r="O1185" s="5">
        <f t="shared" si="80"/>
        <v>0</v>
      </c>
      <c r="P1185" s="5">
        <v>51.268910157456006</v>
      </c>
      <c r="Q1185" s="5">
        <f t="shared" si="81"/>
        <v>100</v>
      </c>
      <c r="R1185" s="5">
        <v>0</v>
      </c>
      <c r="S1185" s="5">
        <f t="shared" si="82"/>
        <v>100</v>
      </c>
      <c r="T1185" s="5">
        <v>0</v>
      </c>
      <c r="U1185" s="5">
        <f t="shared" si="83"/>
        <v>0</v>
      </c>
      <c r="V1185" s="5">
        <v>0</v>
      </c>
      <c r="W1185" s="5">
        <f t="shared" si="84"/>
        <v>0.19761521972132906</v>
      </c>
      <c r="X1185" s="5">
        <v>21.605998931335289</v>
      </c>
      <c r="Y1185" s="5">
        <f t="shared" si="85"/>
        <v>75.243626514303514</v>
      </c>
      <c r="Z1185" s="5"/>
    </row>
    <row r="1186" spans="2:48" ht="12" customHeight="1" x14ac:dyDescent="0.2">
      <c r="B1186" t="s">
        <v>199</v>
      </c>
      <c r="D1186" t="s">
        <v>1064</v>
      </c>
      <c r="H1186">
        <v>9</v>
      </c>
      <c r="I1186">
        <v>39</v>
      </c>
      <c r="J1186" s="5">
        <v>0</v>
      </c>
      <c r="K1186" s="5">
        <f t="shared" si="78"/>
        <v>0</v>
      </c>
      <c r="L1186" s="5">
        <v>0</v>
      </c>
      <c r="M1186" s="5">
        <f t="shared" si="79"/>
        <v>64.091381100726892</v>
      </c>
      <c r="N1186" s="5">
        <v>0</v>
      </c>
      <c r="O1186" s="5">
        <f t="shared" si="80"/>
        <v>0</v>
      </c>
      <c r="P1186" s="5">
        <v>0</v>
      </c>
      <c r="Q1186" s="5">
        <f t="shared" si="81"/>
        <v>0</v>
      </c>
      <c r="R1186" s="5">
        <v>0</v>
      </c>
      <c r="S1186" s="5">
        <f t="shared" si="82"/>
        <v>0</v>
      </c>
      <c r="T1186" s="5">
        <v>0</v>
      </c>
      <c r="U1186" s="5">
        <f t="shared" si="83"/>
        <v>100</v>
      </c>
      <c r="V1186" s="5">
        <v>0</v>
      </c>
      <c r="W1186" s="5">
        <f t="shared" si="84"/>
        <v>0</v>
      </c>
      <c r="X1186" s="5">
        <v>0</v>
      </c>
      <c r="Y1186" s="5">
        <f t="shared" si="85"/>
        <v>0</v>
      </c>
      <c r="Z1186" s="5"/>
    </row>
    <row r="1187" spans="2:48" ht="12" customHeight="1" x14ac:dyDescent="0.2">
      <c r="B1187" t="s">
        <v>199</v>
      </c>
      <c r="D1187" t="s">
        <v>1065</v>
      </c>
      <c r="H1187">
        <v>9</v>
      </c>
      <c r="I1187">
        <v>40</v>
      </c>
      <c r="J1187" s="5">
        <v>0</v>
      </c>
      <c r="K1187" s="5">
        <f t="shared" si="78"/>
        <v>16.956507391763466</v>
      </c>
      <c r="L1187" s="5">
        <v>0</v>
      </c>
      <c r="M1187" s="5">
        <f t="shared" si="79"/>
        <v>0</v>
      </c>
      <c r="N1187" s="5">
        <v>0</v>
      </c>
      <c r="O1187" s="5">
        <f t="shared" si="80"/>
        <v>100</v>
      </c>
      <c r="P1187" s="5">
        <v>0</v>
      </c>
      <c r="Q1187" s="5">
        <f t="shared" si="81"/>
        <v>0</v>
      </c>
      <c r="R1187" s="5">
        <v>0</v>
      </c>
      <c r="S1187" s="5">
        <f t="shared" si="82"/>
        <v>0</v>
      </c>
      <c r="T1187" s="5">
        <v>0</v>
      </c>
      <c r="U1187" s="5">
        <f t="shared" si="83"/>
        <v>0</v>
      </c>
      <c r="V1187" s="5">
        <v>0</v>
      </c>
      <c r="W1187" s="5">
        <f t="shared" si="84"/>
        <v>99.802384780278672</v>
      </c>
      <c r="X1187" s="5">
        <v>0</v>
      </c>
      <c r="Y1187" s="5">
        <f t="shared" si="85"/>
        <v>24.756373485696482</v>
      </c>
      <c r="Z1187" s="5"/>
    </row>
    <row r="1188" spans="2:48" ht="12" customHeight="1" x14ac:dyDescent="0.2">
      <c r="B1188" t="s">
        <v>199</v>
      </c>
      <c r="D1188" t="s">
        <v>1066</v>
      </c>
      <c r="H1188">
        <v>9</v>
      </c>
      <c r="I1188">
        <v>41</v>
      </c>
      <c r="J1188" s="5">
        <v>0.57473160858852512</v>
      </c>
      <c r="K1188" s="5">
        <f t="shared" si="78"/>
        <v>83.043492608236534</v>
      </c>
      <c r="L1188" s="5">
        <v>20.344063689858082</v>
      </c>
      <c r="M1188" s="5">
        <f t="shared" si="79"/>
        <v>35.908618899273101</v>
      </c>
      <c r="N1188" s="5">
        <v>0</v>
      </c>
      <c r="O1188" s="5">
        <f t="shared" si="80"/>
        <v>0</v>
      </c>
      <c r="P1188" s="5">
        <v>51.268910157456006</v>
      </c>
      <c r="Q1188" s="5">
        <f t="shared" si="81"/>
        <v>100</v>
      </c>
      <c r="R1188" s="5">
        <v>0</v>
      </c>
      <c r="S1188" s="5">
        <f t="shared" si="82"/>
        <v>100</v>
      </c>
      <c r="T1188" s="5">
        <v>0</v>
      </c>
      <c r="U1188" s="5">
        <f t="shared" si="83"/>
        <v>0</v>
      </c>
      <c r="V1188" s="5">
        <v>0</v>
      </c>
      <c r="W1188" s="5">
        <f t="shared" si="84"/>
        <v>0.19761521972132906</v>
      </c>
      <c r="X1188" s="5">
        <v>21.847228976423335</v>
      </c>
      <c r="Y1188" s="5">
        <f t="shared" si="85"/>
        <v>75.243626514303514</v>
      </c>
      <c r="Z1188" s="5"/>
    </row>
    <row r="1189" spans="2:48" ht="12" customHeight="1" x14ac:dyDescent="0.2">
      <c r="B1189" t="s">
        <v>199</v>
      </c>
      <c r="D1189" t="s">
        <v>1067</v>
      </c>
      <c r="H1189">
        <v>9</v>
      </c>
      <c r="I1189">
        <v>42</v>
      </c>
      <c r="J1189" s="5">
        <v>0</v>
      </c>
      <c r="K1189" s="5">
        <f t="shared" si="78"/>
        <v>0</v>
      </c>
      <c r="L1189" s="5">
        <v>0</v>
      </c>
      <c r="M1189" s="5">
        <f t="shared" si="79"/>
        <v>64.091381100726892</v>
      </c>
      <c r="N1189" s="5">
        <v>0</v>
      </c>
      <c r="O1189" s="5">
        <f t="shared" si="80"/>
        <v>0</v>
      </c>
      <c r="P1189" s="5">
        <v>0</v>
      </c>
      <c r="Q1189" s="5">
        <f t="shared" si="81"/>
        <v>0</v>
      </c>
      <c r="R1189" s="5">
        <v>0</v>
      </c>
      <c r="S1189" s="5">
        <f t="shared" si="82"/>
        <v>0</v>
      </c>
      <c r="T1189" s="5">
        <v>0</v>
      </c>
      <c r="U1189" s="5">
        <f t="shared" si="83"/>
        <v>100</v>
      </c>
      <c r="V1189" s="5">
        <v>0</v>
      </c>
      <c r="W1189" s="5">
        <f t="shared" si="84"/>
        <v>0</v>
      </c>
      <c r="X1189" s="5">
        <v>0</v>
      </c>
      <c r="Y1189" s="5">
        <f t="shared" si="85"/>
        <v>0</v>
      </c>
      <c r="Z1189" s="5"/>
    </row>
    <row r="1190" spans="2:48" ht="12" customHeight="1" x14ac:dyDescent="0.2">
      <c r="B1190" t="s">
        <v>199</v>
      </c>
      <c r="D1190" t="s">
        <v>1050</v>
      </c>
      <c r="H1190">
        <v>9</v>
      </c>
      <c r="I1190">
        <v>43</v>
      </c>
      <c r="J1190" s="5">
        <v>0</v>
      </c>
      <c r="K1190" s="5">
        <f t="shared" si="78"/>
        <v>16.956507391763466</v>
      </c>
      <c r="L1190" s="5">
        <v>0</v>
      </c>
      <c r="M1190" s="5">
        <f t="shared" si="79"/>
        <v>0</v>
      </c>
      <c r="N1190" s="5">
        <v>0</v>
      </c>
      <c r="O1190" s="5">
        <f t="shared" si="80"/>
        <v>100</v>
      </c>
      <c r="P1190" s="5">
        <v>0</v>
      </c>
      <c r="Q1190" s="5">
        <f t="shared" si="81"/>
        <v>0</v>
      </c>
      <c r="R1190" s="5">
        <v>0</v>
      </c>
      <c r="S1190" s="5">
        <f t="shared" si="82"/>
        <v>0</v>
      </c>
      <c r="T1190" s="5">
        <v>0</v>
      </c>
      <c r="U1190" s="5">
        <f t="shared" si="83"/>
        <v>0</v>
      </c>
      <c r="V1190" s="5">
        <v>8.3129497541234776E-2</v>
      </c>
      <c r="W1190" s="5">
        <f t="shared" si="84"/>
        <v>99.802384780278672</v>
      </c>
      <c r="X1190" s="5">
        <v>0</v>
      </c>
      <c r="Y1190" s="5">
        <f t="shared" si="85"/>
        <v>24.756373485696482</v>
      </c>
      <c r="Z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</row>
    <row r="1191" spans="2:48" ht="12" customHeight="1" x14ac:dyDescent="0.2">
      <c r="B1191" t="s">
        <v>199</v>
      </c>
      <c r="D1191" t="s">
        <v>1051</v>
      </c>
      <c r="H1191">
        <v>9</v>
      </c>
      <c r="I1191">
        <v>44</v>
      </c>
      <c r="J1191" s="5">
        <v>0</v>
      </c>
      <c r="K1191" s="5">
        <f t="shared" si="78"/>
        <v>83.043492608236534</v>
      </c>
      <c r="L1191" s="5">
        <v>15.564555209415024</v>
      </c>
      <c r="M1191" s="5">
        <f t="shared" si="79"/>
        <v>35.908618899273101</v>
      </c>
      <c r="N1191" s="5">
        <v>0</v>
      </c>
      <c r="O1191" s="5">
        <f t="shared" si="80"/>
        <v>0</v>
      </c>
      <c r="P1191" s="5">
        <v>0</v>
      </c>
      <c r="Q1191" s="5">
        <f t="shared" si="81"/>
        <v>100</v>
      </c>
      <c r="R1191" s="5">
        <v>0</v>
      </c>
      <c r="S1191" s="5">
        <f t="shared" si="82"/>
        <v>100</v>
      </c>
      <c r="T1191" s="5">
        <v>0</v>
      </c>
      <c r="U1191" s="5">
        <f t="shared" si="83"/>
        <v>0</v>
      </c>
      <c r="V1191" s="5">
        <v>0</v>
      </c>
      <c r="W1191" s="5">
        <f t="shared" si="84"/>
        <v>0.19761521972132906</v>
      </c>
      <c r="X1191" s="5">
        <v>0</v>
      </c>
      <c r="Y1191" s="5">
        <f t="shared" si="85"/>
        <v>75.243626514303514</v>
      </c>
      <c r="Z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</row>
    <row r="1192" spans="2:48" ht="12" customHeight="1" x14ac:dyDescent="0.2">
      <c r="B1192" t="s">
        <v>199</v>
      </c>
      <c r="D1192" t="s">
        <v>1052</v>
      </c>
      <c r="H1192">
        <v>9</v>
      </c>
      <c r="I1192">
        <v>45</v>
      </c>
      <c r="J1192" s="5">
        <v>0</v>
      </c>
      <c r="K1192" s="5">
        <f t="shared" si="78"/>
        <v>0</v>
      </c>
      <c r="L1192" s="5">
        <v>8.0581516095534784</v>
      </c>
      <c r="M1192" s="5">
        <f t="shared" si="79"/>
        <v>64.091381100726892</v>
      </c>
      <c r="N1192" s="5">
        <v>0</v>
      </c>
      <c r="O1192" s="5">
        <f t="shared" si="80"/>
        <v>0</v>
      </c>
      <c r="P1192" s="5">
        <v>0</v>
      </c>
      <c r="Q1192" s="5">
        <f t="shared" si="81"/>
        <v>0</v>
      </c>
      <c r="R1192" s="5">
        <v>0</v>
      </c>
      <c r="S1192" s="5">
        <f t="shared" si="82"/>
        <v>0</v>
      </c>
      <c r="T1192" s="5">
        <v>51.071015052103434</v>
      </c>
      <c r="U1192" s="5">
        <f t="shared" si="83"/>
        <v>100</v>
      </c>
      <c r="V1192" s="5">
        <v>0</v>
      </c>
      <c r="W1192" s="5">
        <f t="shared" si="84"/>
        <v>0</v>
      </c>
      <c r="X1192" s="5">
        <v>0</v>
      </c>
      <c r="Y1192" s="5">
        <f t="shared" si="85"/>
        <v>0</v>
      </c>
      <c r="Z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</row>
    <row r="1193" spans="2:48" ht="12" customHeight="1" x14ac:dyDescent="0.2">
      <c r="B1193" t="s">
        <v>199</v>
      </c>
      <c r="D1193" t="s">
        <v>1053</v>
      </c>
      <c r="H1193">
        <v>9</v>
      </c>
      <c r="I1193">
        <v>46</v>
      </c>
      <c r="J1193" s="5">
        <v>0</v>
      </c>
      <c r="K1193" s="5">
        <f t="shared" si="78"/>
        <v>16.956507391763466</v>
      </c>
      <c r="L1193" s="5">
        <v>0</v>
      </c>
      <c r="M1193" s="5">
        <f t="shared" si="79"/>
        <v>0</v>
      </c>
      <c r="N1193" s="5">
        <v>0</v>
      </c>
      <c r="O1193" s="5">
        <f t="shared" si="80"/>
        <v>100</v>
      </c>
      <c r="P1193" s="5">
        <v>0</v>
      </c>
      <c r="Q1193" s="5">
        <f t="shared" si="81"/>
        <v>0</v>
      </c>
      <c r="R1193" s="5">
        <v>0</v>
      </c>
      <c r="S1193" s="5">
        <f t="shared" si="82"/>
        <v>0</v>
      </c>
      <c r="T1193" s="5">
        <v>0</v>
      </c>
      <c r="U1193" s="5">
        <f t="shared" si="83"/>
        <v>0</v>
      </c>
      <c r="V1193" s="5">
        <v>35.351725766825233</v>
      </c>
      <c r="W1193" s="5">
        <f t="shared" si="84"/>
        <v>99.802384780278672</v>
      </c>
      <c r="X1193" s="5">
        <v>4.4761441616685573</v>
      </c>
      <c r="Y1193" s="5">
        <f t="shared" si="85"/>
        <v>24.756373485696482</v>
      </c>
      <c r="Z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</row>
    <row r="1194" spans="2:48" ht="12" customHeight="1" x14ac:dyDescent="0.2">
      <c r="B1194" t="s">
        <v>199</v>
      </c>
      <c r="D1194" t="s">
        <v>1054</v>
      </c>
      <c r="H1194">
        <v>9</v>
      </c>
      <c r="I1194">
        <v>47</v>
      </c>
      <c r="J1194" s="5">
        <v>82.468760999648012</v>
      </c>
      <c r="K1194" s="5">
        <f t="shared" si="78"/>
        <v>83.043492608236534</v>
      </c>
      <c r="L1194" s="5">
        <v>15.564555209415024</v>
      </c>
      <c r="M1194" s="5">
        <f t="shared" si="79"/>
        <v>35.908618899273101</v>
      </c>
      <c r="N1194" s="5">
        <v>0</v>
      </c>
      <c r="O1194" s="5">
        <f t="shared" si="80"/>
        <v>0</v>
      </c>
      <c r="P1194" s="5">
        <v>48.731089842543994</v>
      </c>
      <c r="Q1194" s="5">
        <f t="shared" si="81"/>
        <v>100</v>
      </c>
      <c r="R1194" s="5">
        <v>0</v>
      </c>
      <c r="S1194" s="5">
        <f t="shared" si="82"/>
        <v>100</v>
      </c>
      <c r="T1194" s="5">
        <v>0</v>
      </c>
      <c r="U1194" s="5">
        <f t="shared" si="83"/>
        <v>0</v>
      </c>
      <c r="V1194" s="5">
        <v>0</v>
      </c>
      <c r="W1194" s="5">
        <f t="shared" si="84"/>
        <v>0.19761521972132906</v>
      </c>
      <c r="X1194" s="5">
        <v>30.140187196436187</v>
      </c>
      <c r="Y1194" s="5">
        <f t="shared" si="85"/>
        <v>75.243626514303514</v>
      </c>
      <c r="Z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</row>
    <row r="1195" spans="2:48" ht="12" customHeight="1" x14ac:dyDescent="0.2">
      <c r="B1195" t="s">
        <v>199</v>
      </c>
      <c r="D1195" t="s">
        <v>1055</v>
      </c>
      <c r="H1195">
        <v>9</v>
      </c>
      <c r="I1195">
        <v>48</v>
      </c>
      <c r="J1195" s="5">
        <v>0</v>
      </c>
      <c r="K1195" s="5">
        <f t="shared" si="78"/>
        <v>0</v>
      </c>
      <c r="L1195" s="5">
        <v>8.0581516095534784</v>
      </c>
      <c r="M1195" s="5">
        <f t="shared" si="79"/>
        <v>64.091381100726892</v>
      </c>
      <c r="N1195" s="5">
        <v>0</v>
      </c>
      <c r="O1195" s="5">
        <f t="shared" si="80"/>
        <v>0</v>
      </c>
      <c r="P1195" s="5">
        <v>0</v>
      </c>
      <c r="Q1195" s="5">
        <f t="shared" si="81"/>
        <v>0</v>
      </c>
      <c r="R1195" s="5">
        <v>0</v>
      </c>
      <c r="S1195" s="5">
        <f t="shared" si="82"/>
        <v>0</v>
      </c>
      <c r="T1195" s="5">
        <v>51.071015052103434</v>
      </c>
      <c r="U1195" s="5">
        <f t="shared" si="83"/>
        <v>100</v>
      </c>
      <c r="V1195" s="5">
        <v>0</v>
      </c>
      <c r="W1195" s="5">
        <f t="shared" si="84"/>
        <v>0</v>
      </c>
      <c r="X1195" s="5">
        <v>0</v>
      </c>
      <c r="Y1195" s="5">
        <f t="shared" si="85"/>
        <v>0</v>
      </c>
      <c r="Z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</row>
    <row r="1196" spans="2:48" ht="12" customHeight="1" x14ac:dyDescent="0.2">
      <c r="B1196" t="s">
        <v>199</v>
      </c>
      <c r="D1196" t="s">
        <v>1056</v>
      </c>
      <c r="H1196">
        <v>9</v>
      </c>
      <c r="I1196">
        <v>49</v>
      </c>
      <c r="J1196" s="5">
        <v>0</v>
      </c>
      <c r="K1196" s="5">
        <f t="shared" si="78"/>
        <v>16.956507391763466</v>
      </c>
      <c r="L1196" s="5">
        <v>0</v>
      </c>
      <c r="M1196" s="5">
        <f t="shared" si="79"/>
        <v>0</v>
      </c>
      <c r="N1196" s="5">
        <v>0</v>
      </c>
      <c r="O1196" s="5">
        <f t="shared" si="80"/>
        <v>100</v>
      </c>
      <c r="P1196" s="5">
        <v>0</v>
      </c>
      <c r="Q1196" s="5">
        <f t="shared" si="81"/>
        <v>0</v>
      </c>
      <c r="R1196" s="5">
        <v>0</v>
      </c>
      <c r="S1196" s="5">
        <f t="shared" si="82"/>
        <v>0</v>
      </c>
      <c r="T1196" s="5">
        <v>0</v>
      </c>
      <c r="U1196" s="5">
        <f t="shared" si="83"/>
        <v>0</v>
      </c>
      <c r="V1196" s="5">
        <v>0</v>
      </c>
      <c r="W1196" s="5">
        <f t="shared" si="84"/>
        <v>99.802384780278672</v>
      </c>
      <c r="X1196" s="5">
        <v>0</v>
      </c>
      <c r="Y1196" s="5">
        <f t="shared" si="85"/>
        <v>24.756373485696482</v>
      </c>
      <c r="Z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</row>
    <row r="1197" spans="2:48" ht="12" customHeight="1" x14ac:dyDescent="0.2">
      <c r="B1197" t="s">
        <v>199</v>
      </c>
      <c r="D1197" t="s">
        <v>1057</v>
      </c>
      <c r="H1197">
        <v>9</v>
      </c>
      <c r="I1197">
        <v>50</v>
      </c>
      <c r="J1197" s="5">
        <v>0</v>
      </c>
      <c r="K1197" s="5">
        <f t="shared" si="78"/>
        <v>83.043492608236534</v>
      </c>
      <c r="L1197" s="5">
        <v>0</v>
      </c>
      <c r="M1197" s="5">
        <f t="shared" si="79"/>
        <v>35.908618899273101</v>
      </c>
      <c r="N1197" s="5">
        <v>0</v>
      </c>
      <c r="O1197" s="5">
        <f t="shared" si="80"/>
        <v>0</v>
      </c>
      <c r="P1197" s="5">
        <v>0</v>
      </c>
      <c r="Q1197" s="5">
        <f t="shared" si="81"/>
        <v>100</v>
      </c>
      <c r="R1197" s="5">
        <v>0</v>
      </c>
      <c r="S1197" s="5">
        <f t="shared" si="82"/>
        <v>100</v>
      </c>
      <c r="T1197" s="5">
        <v>0</v>
      </c>
      <c r="U1197" s="5">
        <f t="shared" si="83"/>
        <v>0</v>
      </c>
      <c r="V1197" s="5">
        <v>0</v>
      </c>
      <c r="W1197" s="5">
        <f t="shared" si="84"/>
        <v>0.19761521972132906</v>
      </c>
      <c r="X1197" s="5">
        <v>0</v>
      </c>
      <c r="Y1197" s="5">
        <f t="shared" si="85"/>
        <v>75.243626514303514</v>
      </c>
      <c r="Z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</row>
    <row r="1198" spans="2:48" ht="12" customHeight="1" x14ac:dyDescent="0.2">
      <c r="B1198" t="s">
        <v>199</v>
      </c>
      <c r="D1198" t="s">
        <v>1058</v>
      </c>
      <c r="H1198">
        <v>9</v>
      </c>
      <c r="I1198">
        <v>51</v>
      </c>
      <c r="J1198" s="5">
        <v>0</v>
      </c>
      <c r="K1198" s="5">
        <f t="shared" si="78"/>
        <v>0</v>
      </c>
      <c r="L1198" s="5">
        <v>0</v>
      </c>
      <c r="M1198" s="5">
        <f t="shared" si="79"/>
        <v>64.091381100726892</v>
      </c>
      <c r="N1198" s="5">
        <v>0</v>
      </c>
      <c r="O1198" s="5">
        <f t="shared" si="80"/>
        <v>0</v>
      </c>
      <c r="P1198" s="5">
        <v>0</v>
      </c>
      <c r="Q1198" s="5">
        <f t="shared" si="81"/>
        <v>0</v>
      </c>
      <c r="R1198" s="5">
        <v>0</v>
      </c>
      <c r="S1198" s="5">
        <f t="shared" si="82"/>
        <v>0</v>
      </c>
      <c r="T1198" s="5">
        <v>0</v>
      </c>
      <c r="U1198" s="5">
        <f t="shared" si="83"/>
        <v>100</v>
      </c>
      <c r="V1198" s="5">
        <v>0</v>
      </c>
      <c r="W1198" s="5">
        <f t="shared" si="84"/>
        <v>0</v>
      </c>
      <c r="X1198" s="5">
        <v>0</v>
      </c>
      <c r="Y1198" s="5">
        <f t="shared" si="85"/>
        <v>0</v>
      </c>
      <c r="Z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</row>
    <row r="1199" spans="2:48" ht="12" customHeight="1" x14ac:dyDescent="0.2">
      <c r="B1199" t="s">
        <v>199</v>
      </c>
      <c r="D1199" t="s">
        <v>1068</v>
      </c>
      <c r="H1199">
        <v>9</v>
      </c>
      <c r="I1199">
        <v>52</v>
      </c>
      <c r="J1199" s="5">
        <v>0</v>
      </c>
      <c r="K1199" s="5">
        <f t="shared" si="78"/>
        <v>16.956507391763466</v>
      </c>
      <c r="L1199" s="5">
        <v>0</v>
      </c>
      <c r="M1199" s="5">
        <f t="shared" si="79"/>
        <v>0</v>
      </c>
      <c r="N1199" s="5">
        <v>0</v>
      </c>
      <c r="O1199" s="5">
        <f t="shared" si="80"/>
        <v>100</v>
      </c>
      <c r="P1199" s="5">
        <v>0</v>
      </c>
      <c r="Q1199" s="5">
        <f t="shared" si="81"/>
        <v>0</v>
      </c>
      <c r="R1199" s="5">
        <v>0</v>
      </c>
      <c r="S1199" s="5">
        <f t="shared" si="82"/>
        <v>0</v>
      </c>
      <c r="T1199" s="5">
        <v>0</v>
      </c>
      <c r="U1199" s="5">
        <f t="shared" si="83"/>
        <v>0</v>
      </c>
      <c r="V1199" s="5">
        <v>21.266563185750815</v>
      </c>
      <c r="W1199" s="5">
        <f t="shared" si="84"/>
        <v>99.802384780278672</v>
      </c>
      <c r="X1199" s="5">
        <v>14.626657781139867</v>
      </c>
      <c r="Y1199" s="5">
        <f t="shared" si="85"/>
        <v>24.756373485696482</v>
      </c>
      <c r="Z1199" s="5"/>
    </row>
    <row r="1200" spans="2:48" ht="12" customHeight="1" x14ac:dyDescent="0.2">
      <c r="B1200" t="s">
        <v>199</v>
      </c>
      <c r="D1200" t="s">
        <v>1069</v>
      </c>
      <c r="H1200">
        <v>9</v>
      </c>
      <c r="I1200">
        <v>53</v>
      </c>
      <c r="J1200" s="5">
        <v>0</v>
      </c>
      <c r="K1200" s="5">
        <f t="shared" si="78"/>
        <v>83.043492608236534</v>
      </c>
      <c r="L1200" s="5">
        <v>0</v>
      </c>
      <c r="M1200" s="5">
        <f t="shared" si="79"/>
        <v>35.908618899273101</v>
      </c>
      <c r="N1200" s="5">
        <v>0</v>
      </c>
      <c r="O1200" s="5">
        <f t="shared" si="80"/>
        <v>0</v>
      </c>
      <c r="P1200" s="5">
        <v>0</v>
      </c>
      <c r="Q1200" s="5">
        <f t="shared" si="81"/>
        <v>100</v>
      </c>
      <c r="R1200" s="5">
        <v>0</v>
      </c>
      <c r="S1200" s="5">
        <f t="shared" si="82"/>
        <v>100</v>
      </c>
      <c r="T1200" s="5">
        <v>0</v>
      </c>
      <c r="U1200" s="5">
        <f t="shared" si="83"/>
        <v>0</v>
      </c>
      <c r="V1200" s="5">
        <v>0</v>
      </c>
      <c r="W1200" s="5">
        <f t="shared" si="84"/>
        <v>0.19761521972132906</v>
      </c>
      <c r="X1200" s="5">
        <v>0</v>
      </c>
      <c r="Y1200" s="5">
        <f t="shared" si="85"/>
        <v>75.243626514303514</v>
      </c>
      <c r="Z1200" s="5"/>
    </row>
    <row r="1201" spans="2:26" ht="12" customHeight="1" x14ac:dyDescent="0.2">
      <c r="B1201" t="s">
        <v>199</v>
      </c>
      <c r="D1201" t="s">
        <v>1070</v>
      </c>
      <c r="H1201">
        <v>9</v>
      </c>
      <c r="I1201">
        <v>54</v>
      </c>
      <c r="J1201" s="5">
        <v>0</v>
      </c>
      <c r="K1201" s="5">
        <f t="shared" si="78"/>
        <v>0</v>
      </c>
      <c r="L1201" s="5">
        <v>0</v>
      </c>
      <c r="M1201" s="5">
        <f t="shared" si="79"/>
        <v>64.091381100726892</v>
      </c>
      <c r="N1201" s="5">
        <v>0</v>
      </c>
      <c r="O1201" s="5">
        <f t="shared" si="80"/>
        <v>0</v>
      </c>
      <c r="P1201" s="5">
        <v>0</v>
      </c>
      <c r="Q1201" s="5">
        <f t="shared" si="81"/>
        <v>0</v>
      </c>
      <c r="R1201" s="5">
        <v>0</v>
      </c>
      <c r="S1201" s="5">
        <f t="shared" si="82"/>
        <v>0</v>
      </c>
      <c r="T1201" s="5">
        <v>0</v>
      </c>
      <c r="U1201" s="5">
        <f t="shared" si="83"/>
        <v>100</v>
      </c>
      <c r="V1201" s="5">
        <v>0</v>
      </c>
      <c r="W1201" s="5">
        <f t="shared" si="84"/>
        <v>0</v>
      </c>
      <c r="X1201" s="5">
        <v>0</v>
      </c>
      <c r="Y1201" s="5">
        <f t="shared" si="85"/>
        <v>0</v>
      </c>
      <c r="Z1201" s="5"/>
    </row>
    <row r="1202" spans="2:26" ht="12" customHeight="1" x14ac:dyDescent="0.2">
      <c r="B1202" t="s">
        <v>199</v>
      </c>
      <c r="D1202" t="s">
        <v>1071</v>
      </c>
      <c r="H1202">
        <v>9</v>
      </c>
      <c r="I1202">
        <v>55</v>
      </c>
      <c r="J1202" s="5">
        <v>0</v>
      </c>
      <c r="K1202" s="5">
        <f t="shared" si="78"/>
        <v>16.956507391763466</v>
      </c>
      <c r="L1202" s="5">
        <v>0</v>
      </c>
      <c r="M1202" s="5">
        <f t="shared" si="79"/>
        <v>0</v>
      </c>
      <c r="N1202" s="5">
        <v>0</v>
      </c>
      <c r="O1202" s="5">
        <f t="shared" si="80"/>
        <v>100</v>
      </c>
      <c r="P1202" s="5">
        <v>0</v>
      </c>
      <c r="Q1202" s="5">
        <f t="shared" si="81"/>
        <v>0</v>
      </c>
      <c r="R1202" s="5">
        <v>0</v>
      </c>
      <c r="S1202" s="5">
        <f t="shared" si="82"/>
        <v>0</v>
      </c>
      <c r="T1202" s="5">
        <v>0</v>
      </c>
      <c r="U1202" s="5">
        <f t="shared" si="83"/>
        <v>0</v>
      </c>
      <c r="V1202" s="5">
        <v>0</v>
      </c>
      <c r="W1202" s="5">
        <f t="shared" si="84"/>
        <v>99.802384780278672</v>
      </c>
      <c r="X1202" s="5">
        <v>0</v>
      </c>
      <c r="Y1202" s="5">
        <f t="shared" si="85"/>
        <v>24.756373485696482</v>
      </c>
      <c r="Z1202" s="5"/>
    </row>
    <row r="1203" spans="2:26" ht="12" customHeight="1" x14ac:dyDescent="0.2">
      <c r="B1203" t="s">
        <v>199</v>
      </c>
      <c r="D1203" t="s">
        <v>1072</v>
      </c>
      <c r="H1203">
        <v>9</v>
      </c>
      <c r="I1203">
        <v>56</v>
      </c>
      <c r="J1203" s="5">
        <v>0</v>
      </c>
      <c r="K1203" s="5">
        <f t="shared" si="78"/>
        <v>83.043492608236534</v>
      </c>
      <c r="L1203" s="5">
        <v>0</v>
      </c>
      <c r="M1203" s="5">
        <f t="shared" si="79"/>
        <v>35.908618899273101</v>
      </c>
      <c r="N1203" s="5">
        <v>0</v>
      </c>
      <c r="O1203" s="5">
        <f t="shared" si="80"/>
        <v>0</v>
      </c>
      <c r="P1203" s="5">
        <v>0</v>
      </c>
      <c r="Q1203" s="5">
        <f t="shared" si="81"/>
        <v>100</v>
      </c>
      <c r="R1203" s="5">
        <v>0</v>
      </c>
      <c r="S1203" s="5">
        <f t="shared" si="82"/>
        <v>100</v>
      </c>
      <c r="T1203" s="5">
        <v>0</v>
      </c>
      <c r="U1203" s="5">
        <f t="shared" si="83"/>
        <v>0</v>
      </c>
      <c r="V1203" s="5">
        <v>0</v>
      </c>
      <c r="W1203" s="5">
        <f t="shared" si="84"/>
        <v>0.19761521972132906</v>
      </c>
      <c r="X1203" s="5">
        <v>0</v>
      </c>
      <c r="Y1203" s="5">
        <f t="shared" si="85"/>
        <v>75.243626514303514</v>
      </c>
      <c r="Z1203" s="5"/>
    </row>
    <row r="1204" spans="2:26" ht="12" customHeight="1" x14ac:dyDescent="0.2">
      <c r="B1204" t="s">
        <v>199</v>
      </c>
      <c r="D1204" t="s">
        <v>1073</v>
      </c>
      <c r="H1204">
        <v>9</v>
      </c>
      <c r="I1204">
        <v>57</v>
      </c>
      <c r="J1204" s="5">
        <v>0</v>
      </c>
      <c r="K1204" s="5">
        <f t="shared" si="78"/>
        <v>0</v>
      </c>
      <c r="L1204" s="5">
        <v>0</v>
      </c>
      <c r="M1204" s="5">
        <f t="shared" si="79"/>
        <v>64.091381100726892</v>
      </c>
      <c r="N1204" s="5">
        <v>0</v>
      </c>
      <c r="O1204" s="5">
        <f t="shared" si="80"/>
        <v>0</v>
      </c>
      <c r="P1204" s="5">
        <v>0</v>
      </c>
      <c r="Q1204" s="5">
        <f t="shared" si="81"/>
        <v>0</v>
      </c>
      <c r="R1204" s="5">
        <v>0</v>
      </c>
      <c r="S1204" s="5">
        <f t="shared" si="82"/>
        <v>0</v>
      </c>
      <c r="T1204" s="5">
        <v>0</v>
      </c>
      <c r="U1204" s="5">
        <f t="shared" si="83"/>
        <v>100</v>
      </c>
      <c r="V1204" s="5">
        <v>0</v>
      </c>
      <c r="W1204" s="5">
        <f t="shared" si="84"/>
        <v>0</v>
      </c>
      <c r="X1204" s="5">
        <v>0</v>
      </c>
      <c r="Y1204" s="5">
        <f t="shared" si="85"/>
        <v>0</v>
      </c>
      <c r="Z1204" s="5"/>
    </row>
    <row r="1205" spans="2:26" ht="12" customHeight="1" x14ac:dyDescent="0.2">
      <c r="B1205" t="s">
        <v>199</v>
      </c>
      <c r="D1205" t="s">
        <v>1074</v>
      </c>
      <c r="H1205">
        <v>9</v>
      </c>
      <c r="I1205">
        <v>58</v>
      </c>
      <c r="J1205" s="5">
        <v>0</v>
      </c>
      <c r="K1205" s="5">
        <f t="shared" si="78"/>
        <v>16.956507391763466</v>
      </c>
      <c r="L1205" s="5">
        <v>0</v>
      </c>
      <c r="M1205" s="5">
        <f t="shared" si="79"/>
        <v>0</v>
      </c>
      <c r="N1205" s="5">
        <v>0</v>
      </c>
      <c r="O1205" s="5">
        <f t="shared" si="80"/>
        <v>100</v>
      </c>
      <c r="P1205" s="5">
        <v>0</v>
      </c>
      <c r="Q1205" s="5">
        <f t="shared" si="81"/>
        <v>0</v>
      </c>
      <c r="R1205" s="5">
        <v>0</v>
      </c>
      <c r="S1205" s="5">
        <f t="shared" si="82"/>
        <v>0</v>
      </c>
      <c r="T1205" s="5">
        <v>0</v>
      </c>
      <c r="U1205" s="5">
        <f t="shared" si="83"/>
        <v>0</v>
      </c>
      <c r="V1205" s="5">
        <v>0</v>
      </c>
      <c r="W1205" s="5">
        <f t="shared" si="84"/>
        <v>99.802384780278672</v>
      </c>
      <c r="X1205" s="5">
        <v>0</v>
      </c>
      <c r="Y1205" s="5">
        <f t="shared" si="85"/>
        <v>24.756373485696482</v>
      </c>
      <c r="Z1205" s="5"/>
    </row>
    <row r="1206" spans="2:26" ht="12" customHeight="1" x14ac:dyDescent="0.2">
      <c r="B1206" t="s">
        <v>199</v>
      </c>
      <c r="D1206" t="s">
        <v>1075</v>
      </c>
      <c r="H1206">
        <v>9</v>
      </c>
      <c r="I1206">
        <v>59</v>
      </c>
      <c r="J1206" s="5">
        <v>0</v>
      </c>
      <c r="K1206" s="5">
        <f t="shared" si="78"/>
        <v>83.043492608236534</v>
      </c>
      <c r="L1206" s="5">
        <v>0</v>
      </c>
      <c r="M1206" s="5">
        <f t="shared" si="79"/>
        <v>35.908618899273101</v>
      </c>
      <c r="N1206" s="5">
        <v>0</v>
      </c>
      <c r="O1206" s="5">
        <f t="shared" si="80"/>
        <v>0</v>
      </c>
      <c r="P1206" s="5">
        <v>0</v>
      </c>
      <c r="Q1206" s="5">
        <f t="shared" si="81"/>
        <v>100</v>
      </c>
      <c r="R1206" s="5">
        <v>0</v>
      </c>
      <c r="S1206" s="5">
        <f t="shared" si="82"/>
        <v>100</v>
      </c>
      <c r="T1206" s="5">
        <v>0</v>
      </c>
      <c r="U1206" s="5">
        <f t="shared" si="83"/>
        <v>0</v>
      </c>
      <c r="V1206" s="5">
        <v>0</v>
      </c>
      <c r="W1206" s="5">
        <f t="shared" si="84"/>
        <v>0.19761521972132906</v>
      </c>
      <c r="X1206" s="5">
        <v>0</v>
      </c>
      <c r="Y1206" s="5">
        <f t="shared" si="85"/>
        <v>75.243626514303514</v>
      </c>
      <c r="Z1206" s="5"/>
    </row>
    <row r="1207" spans="2:26" ht="12" customHeight="1" x14ac:dyDescent="0.2">
      <c r="B1207" t="s">
        <v>199</v>
      </c>
      <c r="D1207" t="s">
        <v>1076</v>
      </c>
      <c r="H1207">
        <v>9</v>
      </c>
      <c r="I1207">
        <v>60</v>
      </c>
      <c r="J1207" s="5">
        <v>0</v>
      </c>
      <c r="K1207" s="5">
        <f t="shared" si="78"/>
        <v>0</v>
      </c>
      <c r="L1207" s="5">
        <v>0</v>
      </c>
      <c r="M1207" s="5">
        <f t="shared" si="79"/>
        <v>64.091381100726892</v>
      </c>
      <c r="N1207" s="5">
        <v>0</v>
      </c>
      <c r="O1207" s="5">
        <f t="shared" si="80"/>
        <v>0</v>
      </c>
      <c r="P1207" s="5">
        <v>0</v>
      </c>
      <c r="Q1207" s="5">
        <f t="shared" si="81"/>
        <v>0</v>
      </c>
      <c r="R1207" s="5">
        <v>0</v>
      </c>
      <c r="S1207" s="5">
        <f t="shared" si="82"/>
        <v>0</v>
      </c>
      <c r="T1207" s="5">
        <v>0</v>
      </c>
      <c r="U1207" s="5">
        <f t="shared" si="83"/>
        <v>100</v>
      </c>
      <c r="V1207" s="5">
        <v>0</v>
      </c>
      <c r="W1207" s="5">
        <f t="shared" si="84"/>
        <v>0</v>
      </c>
      <c r="X1207" s="5">
        <v>0</v>
      </c>
      <c r="Y1207" s="5">
        <f t="shared" si="85"/>
        <v>0</v>
      </c>
      <c r="Z1207" s="5"/>
    </row>
    <row r="1208" spans="2:26" ht="12" customHeight="1" x14ac:dyDescent="0.2">
      <c r="B1208" t="s">
        <v>199</v>
      </c>
      <c r="D1208" t="s">
        <v>1077</v>
      </c>
      <c r="H1208">
        <v>9</v>
      </c>
      <c r="I1208">
        <v>61</v>
      </c>
      <c r="J1208" s="5">
        <v>0</v>
      </c>
      <c r="K1208" s="5">
        <f t="shared" si="78"/>
        <v>16.956507391763466</v>
      </c>
      <c r="L1208" s="5">
        <v>0</v>
      </c>
      <c r="M1208" s="5">
        <f t="shared" si="79"/>
        <v>0</v>
      </c>
      <c r="N1208" s="5">
        <v>0</v>
      </c>
      <c r="O1208" s="5">
        <f t="shared" si="80"/>
        <v>100</v>
      </c>
      <c r="P1208" s="5">
        <v>0</v>
      </c>
      <c r="Q1208" s="5">
        <f t="shared" si="81"/>
        <v>0</v>
      </c>
      <c r="R1208" s="5">
        <v>0</v>
      </c>
      <c r="S1208" s="5">
        <f t="shared" si="82"/>
        <v>0</v>
      </c>
      <c r="T1208" s="5">
        <v>0</v>
      </c>
      <c r="U1208" s="5">
        <f t="shared" si="83"/>
        <v>0</v>
      </c>
      <c r="V1208" s="5">
        <v>0</v>
      </c>
      <c r="W1208" s="5">
        <f t="shared" si="84"/>
        <v>99.802384780278672</v>
      </c>
      <c r="X1208" s="5">
        <v>0</v>
      </c>
      <c r="Y1208" s="5">
        <f t="shared" si="85"/>
        <v>24.756373485696482</v>
      </c>
      <c r="Z1208" s="5"/>
    </row>
    <row r="1209" spans="2:26" ht="12" customHeight="1" x14ac:dyDescent="0.2">
      <c r="B1209" t="s">
        <v>199</v>
      </c>
      <c r="D1209" t="s">
        <v>1078</v>
      </c>
      <c r="H1209">
        <v>9</v>
      </c>
      <c r="I1209">
        <v>62</v>
      </c>
      <c r="J1209" s="5">
        <v>0</v>
      </c>
      <c r="K1209" s="5">
        <f t="shared" si="78"/>
        <v>83.043492608236534</v>
      </c>
      <c r="L1209" s="5">
        <v>0</v>
      </c>
      <c r="M1209" s="5">
        <f t="shared" si="79"/>
        <v>35.908618899273101</v>
      </c>
      <c r="N1209" s="5">
        <v>0</v>
      </c>
      <c r="O1209" s="5">
        <f t="shared" si="80"/>
        <v>0</v>
      </c>
      <c r="P1209" s="5">
        <v>0</v>
      </c>
      <c r="Q1209" s="5">
        <f t="shared" si="81"/>
        <v>100</v>
      </c>
      <c r="R1209" s="5">
        <v>0</v>
      </c>
      <c r="S1209" s="5">
        <f t="shared" si="82"/>
        <v>100</v>
      </c>
      <c r="T1209" s="5">
        <v>0</v>
      </c>
      <c r="U1209" s="5">
        <f t="shared" si="83"/>
        <v>0</v>
      </c>
      <c r="V1209" s="5">
        <v>0</v>
      </c>
      <c r="W1209" s="5">
        <f t="shared" si="84"/>
        <v>0.19761521972132906</v>
      </c>
      <c r="X1209" s="5">
        <v>0</v>
      </c>
      <c r="Y1209" s="5">
        <f t="shared" si="85"/>
        <v>75.243626514303514</v>
      </c>
      <c r="Z1209" s="5"/>
    </row>
    <row r="1210" spans="2:26" ht="12" customHeight="1" x14ac:dyDescent="0.2">
      <c r="B1210" t="s">
        <v>199</v>
      </c>
      <c r="D1210" t="s">
        <v>1079</v>
      </c>
      <c r="H1210">
        <v>9</v>
      </c>
      <c r="I1210">
        <v>63</v>
      </c>
      <c r="J1210" s="5">
        <v>0</v>
      </c>
      <c r="K1210" s="5">
        <f t="shared" si="78"/>
        <v>0</v>
      </c>
      <c r="L1210" s="5">
        <v>0</v>
      </c>
      <c r="M1210" s="5">
        <f t="shared" si="79"/>
        <v>64.091381100726892</v>
      </c>
      <c r="N1210" s="5">
        <v>0</v>
      </c>
      <c r="O1210" s="5">
        <f t="shared" si="80"/>
        <v>0</v>
      </c>
      <c r="P1210" s="5">
        <v>0</v>
      </c>
      <c r="Q1210" s="5">
        <f t="shared" si="81"/>
        <v>0</v>
      </c>
      <c r="R1210" s="5">
        <v>0</v>
      </c>
      <c r="S1210" s="5">
        <f t="shared" si="82"/>
        <v>0</v>
      </c>
      <c r="T1210" s="5">
        <v>0</v>
      </c>
      <c r="U1210" s="5">
        <f t="shared" si="83"/>
        <v>100</v>
      </c>
      <c r="V1210" s="5">
        <v>0</v>
      </c>
      <c r="W1210" s="5">
        <f t="shared" si="84"/>
        <v>0</v>
      </c>
      <c r="X1210" s="5">
        <v>0</v>
      </c>
      <c r="Y1210" s="5">
        <f t="shared" si="85"/>
        <v>0</v>
      </c>
      <c r="Z1210" s="5"/>
    </row>
    <row r="1211" spans="2:26" ht="12" customHeight="1" x14ac:dyDescent="0.2">
      <c r="B1211" t="s">
        <v>199</v>
      </c>
      <c r="D1211" t="s">
        <v>1080</v>
      </c>
      <c r="H1211">
        <v>9</v>
      </c>
      <c r="I1211">
        <v>64</v>
      </c>
      <c r="J1211" s="5">
        <v>0</v>
      </c>
      <c r="K1211" s="5">
        <f t="shared" si="78"/>
        <v>16.956507391763466</v>
      </c>
      <c r="L1211" s="5">
        <v>0</v>
      </c>
      <c r="M1211" s="5">
        <f t="shared" si="79"/>
        <v>0</v>
      </c>
      <c r="N1211" s="5">
        <v>0</v>
      </c>
      <c r="O1211" s="5">
        <f t="shared" si="80"/>
        <v>100</v>
      </c>
      <c r="P1211" s="5">
        <v>0</v>
      </c>
      <c r="Q1211" s="5">
        <f t="shared" si="81"/>
        <v>0</v>
      </c>
      <c r="R1211" s="5">
        <v>0</v>
      </c>
      <c r="S1211" s="5">
        <f t="shared" si="82"/>
        <v>0</v>
      </c>
      <c r="T1211" s="5">
        <v>0</v>
      </c>
      <c r="U1211" s="5">
        <f t="shared" si="83"/>
        <v>0</v>
      </c>
      <c r="V1211" s="5">
        <v>14.323359080064435</v>
      </c>
      <c r="W1211" s="5">
        <f t="shared" si="84"/>
        <v>99.802384780278672</v>
      </c>
      <c r="X1211" s="5">
        <v>0</v>
      </c>
      <c r="Y1211" s="5">
        <f t="shared" si="85"/>
        <v>24.756373485696482</v>
      </c>
      <c r="Z1211" s="5"/>
    </row>
    <row r="1212" spans="2:26" ht="12" customHeight="1" x14ac:dyDescent="0.2">
      <c r="B1212" t="s">
        <v>199</v>
      </c>
      <c r="D1212" t="s">
        <v>1081</v>
      </c>
      <c r="H1212">
        <v>9</v>
      </c>
      <c r="I1212">
        <v>65</v>
      </c>
      <c r="J1212" s="5">
        <v>0</v>
      </c>
      <c r="K1212" s="5">
        <f t="shared" si="78"/>
        <v>83.043492608236534</v>
      </c>
      <c r="L1212" s="5">
        <v>0</v>
      </c>
      <c r="M1212" s="5">
        <f t="shared" si="79"/>
        <v>35.908618899273101</v>
      </c>
      <c r="N1212" s="5">
        <v>0</v>
      </c>
      <c r="O1212" s="5">
        <f t="shared" si="80"/>
        <v>0</v>
      </c>
      <c r="P1212" s="5">
        <v>0</v>
      </c>
      <c r="Q1212" s="5">
        <f t="shared" si="81"/>
        <v>100</v>
      </c>
      <c r="R1212" s="5">
        <v>0</v>
      </c>
      <c r="S1212" s="5">
        <f t="shared" si="82"/>
        <v>100</v>
      </c>
      <c r="T1212" s="5">
        <v>0</v>
      </c>
      <c r="U1212" s="5">
        <f t="shared" si="83"/>
        <v>0</v>
      </c>
      <c r="V1212" s="5">
        <v>0</v>
      </c>
      <c r="W1212" s="5">
        <f t="shared" si="84"/>
        <v>0.19761521972132906</v>
      </c>
      <c r="X1212" s="5">
        <v>19.929396084364477</v>
      </c>
      <c r="Y1212" s="5">
        <f t="shared" si="85"/>
        <v>75.243626514303514</v>
      </c>
      <c r="Z1212" s="5"/>
    </row>
    <row r="1213" spans="2:26" ht="12" customHeight="1" x14ac:dyDescent="0.2">
      <c r="B1213" t="s">
        <v>199</v>
      </c>
      <c r="D1213" t="s">
        <v>1082</v>
      </c>
      <c r="H1213">
        <v>9</v>
      </c>
      <c r="I1213">
        <v>66</v>
      </c>
      <c r="J1213" s="5">
        <v>0</v>
      </c>
      <c r="K1213" s="5">
        <f t="shared" si="78"/>
        <v>0</v>
      </c>
      <c r="L1213" s="5">
        <v>0</v>
      </c>
      <c r="M1213" s="5">
        <f t="shared" si="79"/>
        <v>64.091381100726892</v>
      </c>
      <c r="N1213" s="5">
        <v>0</v>
      </c>
      <c r="O1213" s="5">
        <f t="shared" si="80"/>
        <v>0</v>
      </c>
      <c r="P1213" s="5">
        <v>0</v>
      </c>
      <c r="Q1213" s="5">
        <f t="shared" si="81"/>
        <v>0</v>
      </c>
      <c r="R1213" s="5">
        <v>0</v>
      </c>
      <c r="S1213" s="5">
        <f t="shared" si="82"/>
        <v>0</v>
      </c>
      <c r="T1213" s="5">
        <v>0</v>
      </c>
      <c r="U1213" s="5">
        <f t="shared" si="83"/>
        <v>100</v>
      </c>
      <c r="V1213" s="5">
        <v>0</v>
      </c>
      <c r="W1213" s="5">
        <f t="shared" si="84"/>
        <v>0</v>
      </c>
      <c r="X1213" s="5">
        <v>0</v>
      </c>
      <c r="Y1213" s="5">
        <f t="shared" si="85"/>
        <v>0</v>
      </c>
      <c r="Z1213" s="5"/>
    </row>
    <row r="1214" spans="2:26" ht="12" customHeight="1" x14ac:dyDescent="0.2">
      <c r="B1214" t="s">
        <v>199</v>
      </c>
      <c r="D1214" t="s">
        <v>1083</v>
      </c>
      <c r="H1214">
        <v>9</v>
      </c>
      <c r="I1214">
        <v>67</v>
      </c>
      <c r="J1214" s="5">
        <v>0</v>
      </c>
      <c r="K1214" s="5">
        <f t="shared" si="78"/>
        <v>16.956507391763466</v>
      </c>
      <c r="L1214" s="5">
        <v>0</v>
      </c>
      <c r="M1214" s="5">
        <f t="shared" si="79"/>
        <v>0</v>
      </c>
      <c r="N1214" s="5">
        <v>0</v>
      </c>
      <c r="O1214" s="5">
        <f t="shared" si="80"/>
        <v>100</v>
      </c>
      <c r="P1214" s="5">
        <v>0</v>
      </c>
      <c r="Q1214" s="5">
        <f t="shared" si="81"/>
        <v>0</v>
      </c>
      <c r="R1214" s="5">
        <v>0</v>
      </c>
      <c r="S1214" s="5">
        <f t="shared" si="82"/>
        <v>0</v>
      </c>
      <c r="T1214" s="5">
        <v>0</v>
      </c>
      <c r="U1214" s="5">
        <f t="shared" si="83"/>
        <v>0</v>
      </c>
      <c r="V1214" s="5">
        <v>0</v>
      </c>
      <c r="W1214" s="5">
        <f t="shared" si="84"/>
        <v>99.802384780278672</v>
      </c>
      <c r="X1214" s="5">
        <v>0</v>
      </c>
      <c r="Y1214" s="5">
        <f t="shared" si="85"/>
        <v>24.756373485696482</v>
      </c>
      <c r="Z1214" s="5"/>
    </row>
    <row r="1215" spans="2:26" ht="12" customHeight="1" x14ac:dyDescent="0.2">
      <c r="B1215" t="s">
        <v>199</v>
      </c>
      <c r="D1215" t="s">
        <v>1084</v>
      </c>
      <c r="H1215">
        <v>9</v>
      </c>
      <c r="I1215">
        <v>68</v>
      </c>
      <c r="J1215" s="5">
        <v>0</v>
      </c>
      <c r="K1215" s="5">
        <f t="shared" si="78"/>
        <v>83.043492608236534</v>
      </c>
      <c r="L1215" s="5">
        <v>0</v>
      </c>
      <c r="M1215" s="5">
        <f t="shared" si="79"/>
        <v>35.908618899273101</v>
      </c>
      <c r="N1215" s="5">
        <v>0</v>
      </c>
      <c r="O1215" s="5">
        <f t="shared" si="80"/>
        <v>0</v>
      </c>
      <c r="P1215" s="5">
        <v>0</v>
      </c>
      <c r="Q1215" s="5">
        <f t="shared" si="81"/>
        <v>100</v>
      </c>
      <c r="R1215" s="5">
        <v>0</v>
      </c>
      <c r="S1215" s="5">
        <f t="shared" si="82"/>
        <v>100</v>
      </c>
      <c r="T1215" s="5">
        <v>0</v>
      </c>
      <c r="U1215" s="5">
        <f t="shared" si="83"/>
        <v>0</v>
      </c>
      <c r="V1215" s="5">
        <v>0</v>
      </c>
      <c r="W1215" s="5">
        <f t="shared" si="84"/>
        <v>0.19761521972132906</v>
      </c>
      <c r="X1215" s="5">
        <v>0</v>
      </c>
      <c r="Y1215" s="5">
        <f t="shared" si="85"/>
        <v>75.243626514303514</v>
      </c>
      <c r="Z1215" s="5"/>
    </row>
    <row r="1216" spans="2:26" ht="12" customHeight="1" x14ac:dyDescent="0.2">
      <c r="B1216" t="s">
        <v>199</v>
      </c>
      <c r="D1216" t="s">
        <v>1085</v>
      </c>
      <c r="H1216">
        <v>9</v>
      </c>
      <c r="I1216">
        <v>69</v>
      </c>
      <c r="J1216" s="5">
        <v>0</v>
      </c>
      <c r="K1216" s="5">
        <f t="shared" si="78"/>
        <v>0</v>
      </c>
      <c r="L1216" s="5">
        <v>0</v>
      </c>
      <c r="M1216" s="5">
        <f t="shared" si="79"/>
        <v>64.091381100726892</v>
      </c>
      <c r="N1216" s="5">
        <v>0</v>
      </c>
      <c r="O1216" s="5">
        <f t="shared" si="80"/>
        <v>0</v>
      </c>
      <c r="P1216" s="5">
        <v>0</v>
      </c>
      <c r="Q1216" s="5">
        <f t="shared" si="81"/>
        <v>0</v>
      </c>
      <c r="R1216" s="5">
        <v>0</v>
      </c>
      <c r="S1216" s="5">
        <f t="shared" si="82"/>
        <v>0</v>
      </c>
      <c r="T1216" s="5">
        <v>0</v>
      </c>
      <c r="U1216" s="5">
        <f t="shared" si="83"/>
        <v>100</v>
      </c>
      <c r="V1216" s="5">
        <v>0</v>
      </c>
      <c r="W1216" s="5">
        <f t="shared" si="84"/>
        <v>0</v>
      </c>
      <c r="X1216" s="5">
        <v>0</v>
      </c>
      <c r="Y1216" s="5">
        <f t="shared" si="85"/>
        <v>0</v>
      </c>
      <c r="Z1216" s="5"/>
    </row>
    <row r="1217" spans="2:26" ht="12" customHeight="1" x14ac:dyDescent="0.2">
      <c r="B1217" t="s">
        <v>199</v>
      </c>
      <c r="D1217" t="s">
        <v>1086</v>
      </c>
      <c r="H1217">
        <v>9</v>
      </c>
      <c r="I1217">
        <v>70</v>
      </c>
      <c r="J1217" s="5">
        <v>0</v>
      </c>
      <c r="K1217" s="5">
        <f t="shared" si="78"/>
        <v>16.956507391763466</v>
      </c>
      <c r="L1217" s="5">
        <v>0</v>
      </c>
      <c r="M1217" s="5">
        <f t="shared" si="79"/>
        <v>0</v>
      </c>
      <c r="N1217" s="5">
        <v>0</v>
      </c>
      <c r="O1217" s="5">
        <f t="shared" si="80"/>
        <v>100</v>
      </c>
      <c r="P1217" s="5">
        <v>0</v>
      </c>
      <c r="Q1217" s="5">
        <f t="shared" si="81"/>
        <v>0</v>
      </c>
      <c r="R1217" s="5">
        <v>0</v>
      </c>
      <c r="S1217" s="5">
        <f t="shared" si="82"/>
        <v>0</v>
      </c>
      <c r="T1217" s="5">
        <v>0</v>
      </c>
      <c r="U1217" s="5">
        <f t="shared" si="83"/>
        <v>0</v>
      </c>
      <c r="V1217" s="5">
        <v>0</v>
      </c>
      <c r="W1217" s="5">
        <f t="shared" si="84"/>
        <v>99.802384780278672</v>
      </c>
      <c r="X1217" s="5">
        <v>0</v>
      </c>
      <c r="Y1217" s="5">
        <f t="shared" si="85"/>
        <v>24.756373485696482</v>
      </c>
      <c r="Z1217" s="5"/>
    </row>
    <row r="1218" spans="2:26" ht="12" customHeight="1" x14ac:dyDescent="0.2">
      <c r="B1218" t="s">
        <v>199</v>
      </c>
      <c r="D1218" t="s">
        <v>1087</v>
      </c>
      <c r="H1218">
        <v>9</v>
      </c>
      <c r="I1218">
        <v>71</v>
      </c>
      <c r="J1218" s="5">
        <v>0</v>
      </c>
      <c r="K1218" s="5">
        <f t="shared" si="78"/>
        <v>83.043492608236534</v>
      </c>
      <c r="L1218" s="5">
        <v>0</v>
      </c>
      <c r="M1218" s="5">
        <f t="shared" si="79"/>
        <v>35.908618899273101</v>
      </c>
      <c r="N1218" s="5">
        <v>0</v>
      </c>
      <c r="O1218" s="5">
        <f t="shared" si="80"/>
        <v>0</v>
      </c>
      <c r="P1218" s="5">
        <v>0</v>
      </c>
      <c r="Q1218" s="5">
        <f t="shared" si="81"/>
        <v>100</v>
      </c>
      <c r="R1218" s="5">
        <v>0</v>
      </c>
      <c r="S1218" s="5">
        <f t="shared" si="82"/>
        <v>100</v>
      </c>
      <c r="T1218" s="5">
        <v>0</v>
      </c>
      <c r="U1218" s="5">
        <f t="shared" si="83"/>
        <v>0</v>
      </c>
      <c r="V1218" s="5">
        <v>0</v>
      </c>
      <c r="W1218" s="5">
        <f t="shared" si="84"/>
        <v>0.19761521972132906</v>
      </c>
      <c r="X1218" s="5">
        <v>0</v>
      </c>
      <c r="Y1218" s="5">
        <f t="shared" si="85"/>
        <v>75.243626514303514</v>
      </c>
      <c r="Z1218" s="5"/>
    </row>
    <row r="1219" spans="2:26" ht="12" customHeight="1" x14ac:dyDescent="0.2">
      <c r="B1219" t="s">
        <v>199</v>
      </c>
      <c r="D1219" t="s">
        <v>1088</v>
      </c>
      <c r="H1219">
        <v>9</v>
      </c>
      <c r="I1219">
        <v>72</v>
      </c>
      <c r="J1219" s="5">
        <v>0</v>
      </c>
      <c r="K1219" s="5">
        <f t="shared" si="78"/>
        <v>0</v>
      </c>
      <c r="L1219" s="5">
        <v>0</v>
      </c>
      <c r="M1219" s="5">
        <f t="shared" si="79"/>
        <v>64.091381100726892</v>
      </c>
      <c r="N1219" s="5">
        <v>0</v>
      </c>
      <c r="O1219" s="5">
        <f t="shared" si="80"/>
        <v>0</v>
      </c>
      <c r="P1219" s="5">
        <v>0</v>
      </c>
      <c r="Q1219" s="5">
        <f t="shared" si="81"/>
        <v>0</v>
      </c>
      <c r="R1219" s="5">
        <v>0</v>
      </c>
      <c r="S1219" s="5">
        <f t="shared" si="82"/>
        <v>0</v>
      </c>
      <c r="T1219" s="5">
        <v>0</v>
      </c>
      <c r="U1219" s="5">
        <f t="shared" si="83"/>
        <v>100</v>
      </c>
      <c r="V1219" s="5">
        <v>0</v>
      </c>
      <c r="W1219" s="5">
        <f t="shared" si="84"/>
        <v>0</v>
      </c>
      <c r="X1219" s="5">
        <v>0</v>
      </c>
      <c r="Y1219" s="5">
        <f t="shared" si="85"/>
        <v>0</v>
      </c>
      <c r="Z1219" s="5"/>
    </row>
    <row r="1220" spans="2:26" ht="12" customHeight="1" x14ac:dyDescent="0.2">
      <c r="B1220" t="s">
        <v>199</v>
      </c>
      <c r="D1220" t="s">
        <v>1089</v>
      </c>
      <c r="H1220">
        <v>9</v>
      </c>
      <c r="I1220">
        <v>73</v>
      </c>
      <c r="J1220" s="5">
        <v>0</v>
      </c>
      <c r="K1220" s="5">
        <f t="shared" si="78"/>
        <v>16.956507391763466</v>
      </c>
      <c r="L1220" s="5">
        <v>0</v>
      </c>
      <c r="M1220" s="5">
        <f t="shared" si="79"/>
        <v>0</v>
      </c>
      <c r="N1220" s="5">
        <v>0</v>
      </c>
      <c r="O1220" s="5">
        <f t="shared" si="80"/>
        <v>100</v>
      </c>
      <c r="P1220" s="5">
        <v>0</v>
      </c>
      <c r="Q1220" s="5">
        <f t="shared" si="81"/>
        <v>0</v>
      </c>
      <c r="R1220" s="5">
        <v>0</v>
      </c>
      <c r="S1220" s="5">
        <f t="shared" si="82"/>
        <v>0</v>
      </c>
      <c r="T1220" s="5">
        <v>0</v>
      </c>
      <c r="U1220" s="5">
        <f t="shared" si="83"/>
        <v>0</v>
      </c>
      <c r="V1220" s="5">
        <v>0</v>
      </c>
      <c r="W1220" s="5">
        <f t="shared" si="84"/>
        <v>99.802384780278672</v>
      </c>
      <c r="X1220" s="5">
        <v>0</v>
      </c>
      <c r="Y1220" s="5">
        <f t="shared" si="85"/>
        <v>24.756373485696482</v>
      </c>
      <c r="Z1220" s="5"/>
    </row>
    <row r="1221" spans="2:26" ht="12" customHeight="1" x14ac:dyDescent="0.2">
      <c r="B1221" t="s">
        <v>199</v>
      </c>
      <c r="D1221" t="s">
        <v>1090</v>
      </c>
      <c r="H1221">
        <v>9</v>
      </c>
      <c r="I1221">
        <v>74</v>
      </c>
      <c r="J1221" s="5">
        <v>0</v>
      </c>
      <c r="K1221" s="5">
        <f t="shared" si="78"/>
        <v>83.043492608236534</v>
      </c>
      <c r="L1221" s="5">
        <v>0</v>
      </c>
      <c r="M1221" s="5">
        <f t="shared" si="79"/>
        <v>35.908618899273101</v>
      </c>
      <c r="N1221" s="5">
        <v>0</v>
      </c>
      <c r="O1221" s="5">
        <f t="shared" si="80"/>
        <v>0</v>
      </c>
      <c r="P1221" s="5">
        <v>0</v>
      </c>
      <c r="Q1221" s="5">
        <f t="shared" si="81"/>
        <v>100</v>
      </c>
      <c r="R1221" s="5">
        <v>0</v>
      </c>
      <c r="S1221" s="5">
        <f t="shared" si="82"/>
        <v>100</v>
      </c>
      <c r="T1221" s="5">
        <v>0</v>
      </c>
      <c r="U1221" s="5">
        <f t="shared" si="83"/>
        <v>0</v>
      </c>
      <c r="V1221" s="5">
        <v>0</v>
      </c>
      <c r="W1221" s="5">
        <f t="shared" si="84"/>
        <v>0.19761521972132906</v>
      </c>
      <c r="X1221" s="5">
        <v>0</v>
      </c>
      <c r="Y1221" s="5">
        <f t="shared" si="85"/>
        <v>75.243626514303514</v>
      </c>
      <c r="Z1221" s="5"/>
    </row>
    <row r="1222" spans="2:26" ht="12" customHeight="1" x14ac:dyDescent="0.2">
      <c r="B1222" t="s">
        <v>199</v>
      </c>
      <c r="D1222" t="s">
        <v>1091</v>
      </c>
      <c r="H1222">
        <v>9</v>
      </c>
      <c r="I1222">
        <v>75</v>
      </c>
      <c r="J1222" s="5">
        <v>0</v>
      </c>
      <c r="K1222" s="5">
        <f t="shared" si="78"/>
        <v>0</v>
      </c>
      <c r="L1222" s="5">
        <v>0</v>
      </c>
      <c r="M1222" s="5">
        <f t="shared" si="79"/>
        <v>64.091381100726892</v>
      </c>
      <c r="N1222" s="5">
        <v>0</v>
      </c>
      <c r="O1222" s="5">
        <f t="shared" si="80"/>
        <v>0</v>
      </c>
      <c r="P1222" s="5">
        <v>0</v>
      </c>
      <c r="Q1222" s="5">
        <f t="shared" si="81"/>
        <v>0</v>
      </c>
      <c r="R1222" s="5">
        <v>0</v>
      </c>
      <c r="S1222" s="5">
        <f t="shared" si="82"/>
        <v>0</v>
      </c>
      <c r="T1222" s="5">
        <v>0</v>
      </c>
      <c r="U1222" s="5">
        <f t="shared" si="83"/>
        <v>100</v>
      </c>
      <c r="V1222" s="5">
        <v>0</v>
      </c>
      <c r="W1222" s="5">
        <f t="shared" si="84"/>
        <v>0</v>
      </c>
      <c r="X1222" s="5">
        <v>0</v>
      </c>
      <c r="Y1222" s="5">
        <f t="shared" si="85"/>
        <v>0</v>
      </c>
      <c r="Z1222" s="5"/>
    </row>
    <row r="1223" spans="2:26" ht="12" customHeight="1" x14ac:dyDescent="0.2">
      <c r="B1223" t="s">
        <v>199</v>
      </c>
      <c r="D1223" t="s">
        <v>1092</v>
      </c>
      <c r="H1223">
        <v>9</v>
      </c>
      <c r="I1223">
        <v>76</v>
      </c>
      <c r="J1223" s="5">
        <v>0</v>
      </c>
      <c r="K1223" s="5">
        <f t="shared" si="78"/>
        <v>16.956507391763466</v>
      </c>
      <c r="L1223" s="5">
        <v>0</v>
      </c>
      <c r="M1223" s="5">
        <f t="shared" si="79"/>
        <v>0</v>
      </c>
      <c r="N1223" s="5">
        <v>0</v>
      </c>
      <c r="O1223" s="5">
        <f t="shared" si="80"/>
        <v>100</v>
      </c>
      <c r="P1223" s="5">
        <v>0</v>
      </c>
      <c r="Q1223" s="5">
        <f t="shared" si="81"/>
        <v>0</v>
      </c>
      <c r="R1223" s="5">
        <v>0</v>
      </c>
      <c r="S1223" s="5">
        <f t="shared" si="82"/>
        <v>0</v>
      </c>
      <c r="T1223" s="5">
        <v>0</v>
      </c>
      <c r="U1223" s="5">
        <f t="shared" si="83"/>
        <v>0</v>
      </c>
      <c r="V1223" s="5">
        <v>0</v>
      </c>
      <c r="W1223" s="5">
        <f t="shared" si="84"/>
        <v>99.802384780278672</v>
      </c>
      <c r="X1223" s="5">
        <v>0</v>
      </c>
      <c r="Y1223" s="5">
        <f t="shared" si="85"/>
        <v>24.756373485696482</v>
      </c>
      <c r="Z1223" s="5"/>
    </row>
    <row r="1224" spans="2:26" ht="12" customHeight="1" x14ac:dyDescent="0.2">
      <c r="B1224" t="s">
        <v>199</v>
      </c>
      <c r="D1224" t="s">
        <v>1093</v>
      </c>
      <c r="H1224">
        <v>9</v>
      </c>
      <c r="I1224">
        <v>77</v>
      </c>
      <c r="J1224" s="5">
        <v>0</v>
      </c>
      <c r="K1224" s="5">
        <f t="shared" si="78"/>
        <v>83.043492608236534</v>
      </c>
      <c r="L1224" s="5">
        <v>0</v>
      </c>
      <c r="M1224" s="5">
        <f t="shared" si="79"/>
        <v>35.908618899273101</v>
      </c>
      <c r="N1224" s="5">
        <v>0</v>
      </c>
      <c r="O1224" s="5">
        <f t="shared" si="80"/>
        <v>0</v>
      </c>
      <c r="P1224" s="5">
        <v>0</v>
      </c>
      <c r="Q1224" s="5">
        <f t="shared" si="81"/>
        <v>100</v>
      </c>
      <c r="R1224" s="5">
        <v>0</v>
      </c>
      <c r="S1224" s="5">
        <f t="shared" si="82"/>
        <v>100</v>
      </c>
      <c r="T1224" s="5">
        <v>0</v>
      </c>
      <c r="U1224" s="5">
        <f t="shared" si="83"/>
        <v>0</v>
      </c>
      <c r="V1224" s="5">
        <v>0</v>
      </c>
      <c r="W1224" s="5">
        <f t="shared" si="84"/>
        <v>0.19761521972132906</v>
      </c>
      <c r="X1224" s="5">
        <v>0</v>
      </c>
      <c r="Y1224" s="5">
        <f t="shared" si="85"/>
        <v>75.243626514303514</v>
      </c>
      <c r="Z1224" s="5"/>
    </row>
    <row r="1225" spans="2:26" ht="12" customHeight="1" x14ac:dyDescent="0.2">
      <c r="B1225" t="s">
        <v>199</v>
      </c>
      <c r="D1225" t="s">
        <v>1093</v>
      </c>
      <c r="H1225">
        <v>9</v>
      </c>
      <c r="I1225">
        <v>78</v>
      </c>
      <c r="J1225" s="5">
        <v>0</v>
      </c>
      <c r="K1225" s="5">
        <f t="shared" si="78"/>
        <v>0</v>
      </c>
      <c r="L1225" s="5">
        <v>0</v>
      </c>
      <c r="M1225" s="5">
        <f t="shared" si="79"/>
        <v>64.091381100726892</v>
      </c>
      <c r="N1225" s="5">
        <v>0</v>
      </c>
      <c r="O1225" s="5">
        <f t="shared" si="80"/>
        <v>0</v>
      </c>
      <c r="P1225" s="5">
        <v>0</v>
      </c>
      <c r="Q1225" s="5">
        <f t="shared" si="81"/>
        <v>0</v>
      </c>
      <c r="R1225" s="5">
        <v>0</v>
      </c>
      <c r="S1225" s="5">
        <f t="shared" si="82"/>
        <v>0</v>
      </c>
      <c r="T1225" s="5">
        <v>0</v>
      </c>
      <c r="U1225" s="5">
        <f t="shared" si="83"/>
        <v>100</v>
      </c>
      <c r="V1225" s="5">
        <v>0</v>
      </c>
      <c r="W1225" s="5">
        <f t="shared" si="84"/>
        <v>0</v>
      </c>
      <c r="X1225" s="5">
        <v>0</v>
      </c>
      <c r="Y1225" s="5">
        <f t="shared" si="85"/>
        <v>0</v>
      </c>
      <c r="Z1225" s="5"/>
    </row>
    <row r="1226" spans="2:26" ht="12" customHeight="1" x14ac:dyDescent="0.2">
      <c r="B1226" t="s">
        <v>199</v>
      </c>
      <c r="D1226" t="s">
        <v>136</v>
      </c>
      <c r="H1226">
        <v>9</v>
      </c>
      <c r="I1226" s="156">
        <v>79</v>
      </c>
      <c r="J1226" s="157">
        <v>100</v>
      </c>
      <c r="K1226" s="157">
        <v>100</v>
      </c>
      <c r="L1226" s="157">
        <v>100</v>
      </c>
      <c r="M1226" s="157">
        <v>100</v>
      </c>
      <c r="N1226" s="157">
        <v>100</v>
      </c>
      <c r="O1226" s="157">
        <v>100</v>
      </c>
      <c r="P1226" s="157">
        <v>100</v>
      </c>
      <c r="Q1226" s="157">
        <v>100</v>
      </c>
      <c r="R1226" s="157">
        <v>100</v>
      </c>
      <c r="S1226" s="157">
        <v>100</v>
      </c>
      <c r="T1226" s="157">
        <v>100</v>
      </c>
      <c r="U1226" s="157">
        <v>100</v>
      </c>
      <c r="V1226" s="157">
        <v>66.662678714912133</v>
      </c>
      <c r="W1226" s="157">
        <v>100</v>
      </c>
      <c r="X1226" s="157">
        <v>75.407983765902387</v>
      </c>
      <c r="Y1226" s="157">
        <v>100</v>
      </c>
      <c r="Z1226" s="5"/>
    </row>
    <row r="1227" spans="2:26" ht="12" customHeight="1" x14ac:dyDescent="0.2">
      <c r="B1227" t="s">
        <v>199</v>
      </c>
      <c r="D1227" t="s">
        <v>1094</v>
      </c>
      <c r="H1227">
        <v>9</v>
      </c>
      <c r="I1227" s="156">
        <v>80</v>
      </c>
      <c r="J1227" s="157">
        <v>0</v>
      </c>
      <c r="K1227" s="157">
        <v>100</v>
      </c>
      <c r="L1227" s="157">
        <v>0</v>
      </c>
      <c r="M1227" s="157">
        <v>100</v>
      </c>
      <c r="N1227" s="157">
        <v>0</v>
      </c>
      <c r="O1227" s="157">
        <v>100</v>
      </c>
      <c r="P1227" s="157">
        <v>0</v>
      </c>
      <c r="Q1227" s="157">
        <v>100</v>
      </c>
      <c r="R1227" s="157">
        <v>0</v>
      </c>
      <c r="S1227" s="157">
        <v>100</v>
      </c>
      <c r="T1227" s="157">
        <v>0</v>
      </c>
      <c r="U1227" s="157">
        <v>100</v>
      </c>
      <c r="V1227" s="157">
        <v>33.337321285087867</v>
      </c>
      <c r="W1227" s="157">
        <v>100</v>
      </c>
      <c r="X1227" s="157">
        <v>24.592016234097606</v>
      </c>
      <c r="Y1227" s="157">
        <v>100</v>
      </c>
      <c r="Z1227" s="5"/>
    </row>
    <row r="1228" spans="2:26" ht="12" customHeight="1" x14ac:dyDescent="0.2">
      <c r="B1228" t="s">
        <v>199</v>
      </c>
      <c r="D1228" t="s">
        <v>1095</v>
      </c>
      <c r="H1228">
        <v>9</v>
      </c>
      <c r="I1228">
        <v>81</v>
      </c>
      <c r="J1228" s="5">
        <v>0</v>
      </c>
      <c r="K1228" s="5">
        <v>100</v>
      </c>
      <c r="L1228" s="5">
        <v>0</v>
      </c>
      <c r="M1228" s="5">
        <v>100</v>
      </c>
      <c r="N1228" s="5">
        <v>0</v>
      </c>
      <c r="O1228" s="5">
        <v>100</v>
      </c>
      <c r="P1228" s="5">
        <v>0</v>
      </c>
      <c r="Q1228" s="5">
        <v>100</v>
      </c>
      <c r="R1228" s="5">
        <v>0</v>
      </c>
      <c r="S1228" s="5">
        <v>100</v>
      </c>
      <c r="T1228" s="5">
        <v>0</v>
      </c>
      <c r="U1228" s="5">
        <v>100</v>
      </c>
      <c r="V1228" s="5">
        <v>0</v>
      </c>
      <c r="W1228" s="5">
        <v>100</v>
      </c>
      <c r="X1228" s="5">
        <v>0</v>
      </c>
      <c r="Y1228" s="5">
        <v>100</v>
      </c>
      <c r="Z1228" s="5"/>
    </row>
    <row r="1229" spans="2:26" ht="12" customHeight="1" x14ac:dyDescent="0.2">
      <c r="B1229" t="s">
        <v>199</v>
      </c>
      <c r="D1229" t="s">
        <v>1096</v>
      </c>
      <c r="H1229">
        <v>9</v>
      </c>
      <c r="I1229">
        <v>82</v>
      </c>
      <c r="J1229" s="5">
        <v>0</v>
      </c>
      <c r="K1229" s="5">
        <v>100</v>
      </c>
      <c r="L1229" s="5">
        <v>0</v>
      </c>
      <c r="M1229" s="5">
        <v>100</v>
      </c>
      <c r="N1229" s="5">
        <v>0</v>
      </c>
      <c r="O1229" s="5">
        <v>100</v>
      </c>
      <c r="P1229" s="5">
        <v>0</v>
      </c>
      <c r="Q1229" s="5">
        <v>100</v>
      </c>
      <c r="R1229" s="5">
        <v>0</v>
      </c>
      <c r="S1229" s="5">
        <v>100</v>
      </c>
      <c r="T1229" s="5">
        <v>0</v>
      </c>
      <c r="U1229" s="5">
        <v>100</v>
      </c>
      <c r="V1229" s="5">
        <v>0</v>
      </c>
      <c r="W1229" s="5">
        <v>100</v>
      </c>
      <c r="X1229" s="5">
        <v>0</v>
      </c>
      <c r="Y1229" s="5">
        <v>100</v>
      </c>
      <c r="Z1229" s="5"/>
    </row>
    <row r="1230" spans="2:26" ht="12" customHeight="1" x14ac:dyDescent="0.2">
      <c r="B1230" t="s">
        <v>199</v>
      </c>
      <c r="D1230" t="s">
        <v>848</v>
      </c>
      <c r="H1230">
        <v>9</v>
      </c>
      <c r="I1230">
        <v>83</v>
      </c>
      <c r="J1230" s="5">
        <v>0</v>
      </c>
      <c r="K1230" s="5">
        <v>100</v>
      </c>
      <c r="L1230" s="5">
        <v>0</v>
      </c>
      <c r="M1230" s="5">
        <v>100</v>
      </c>
      <c r="N1230" s="5">
        <v>0</v>
      </c>
      <c r="O1230" s="5">
        <v>100</v>
      </c>
      <c r="P1230" s="5">
        <v>0</v>
      </c>
      <c r="Q1230" s="5">
        <v>100</v>
      </c>
      <c r="R1230" s="5">
        <v>0</v>
      </c>
      <c r="S1230" s="5">
        <v>100</v>
      </c>
      <c r="T1230" s="5">
        <v>0</v>
      </c>
      <c r="U1230" s="5">
        <v>100</v>
      </c>
      <c r="V1230" s="5">
        <v>0</v>
      </c>
      <c r="W1230" s="5">
        <v>100</v>
      </c>
      <c r="X1230" s="5">
        <v>0</v>
      </c>
      <c r="Y1230" s="5">
        <v>100</v>
      </c>
      <c r="Z1230" s="5"/>
    </row>
    <row r="1231" spans="2:26" ht="12" customHeight="1" x14ac:dyDescent="0.2">
      <c r="B1231" t="s">
        <v>199</v>
      </c>
      <c r="D1231" t="s">
        <v>849</v>
      </c>
      <c r="H1231">
        <v>9</v>
      </c>
      <c r="I1231">
        <v>84</v>
      </c>
      <c r="J1231" s="5">
        <v>0</v>
      </c>
      <c r="K1231" s="5">
        <v>100</v>
      </c>
      <c r="L1231" s="5">
        <v>0</v>
      </c>
      <c r="M1231" s="5">
        <v>100</v>
      </c>
      <c r="N1231" s="5">
        <v>0</v>
      </c>
      <c r="O1231" s="5">
        <v>100</v>
      </c>
      <c r="P1231" s="5">
        <v>0</v>
      </c>
      <c r="Q1231" s="5">
        <v>100</v>
      </c>
      <c r="R1231" s="5">
        <v>0</v>
      </c>
      <c r="S1231" s="5">
        <v>100</v>
      </c>
      <c r="T1231" s="5">
        <v>0</v>
      </c>
      <c r="U1231" s="5">
        <v>100</v>
      </c>
      <c r="V1231" s="5">
        <v>0</v>
      </c>
      <c r="W1231" s="5">
        <v>100</v>
      </c>
      <c r="X1231" s="5">
        <v>0</v>
      </c>
      <c r="Y1231" s="5">
        <v>100</v>
      </c>
      <c r="Z1231" s="5"/>
    </row>
    <row r="1232" spans="2:26" ht="12" customHeight="1" x14ac:dyDescent="0.2">
      <c r="B1232" t="s">
        <v>199</v>
      </c>
      <c r="D1232" t="s">
        <v>850</v>
      </c>
      <c r="H1232">
        <v>9</v>
      </c>
      <c r="I1232">
        <v>85</v>
      </c>
      <c r="J1232" s="5">
        <v>0</v>
      </c>
      <c r="K1232" s="5">
        <v>100</v>
      </c>
      <c r="L1232" s="5">
        <v>0</v>
      </c>
      <c r="M1232" s="5">
        <v>100</v>
      </c>
      <c r="N1232" s="5">
        <v>0</v>
      </c>
      <c r="O1232" s="5">
        <v>100</v>
      </c>
      <c r="P1232" s="5">
        <v>0</v>
      </c>
      <c r="Q1232" s="5">
        <v>100</v>
      </c>
      <c r="R1232" s="5">
        <v>0</v>
      </c>
      <c r="S1232" s="5">
        <v>100</v>
      </c>
      <c r="T1232" s="5">
        <v>0</v>
      </c>
      <c r="U1232" s="5">
        <v>100</v>
      </c>
      <c r="V1232" s="5">
        <v>0</v>
      </c>
      <c r="W1232" s="5">
        <v>100</v>
      </c>
      <c r="X1232" s="5">
        <v>0</v>
      </c>
      <c r="Y1232" s="5">
        <v>100</v>
      </c>
      <c r="Z1232" s="5"/>
    </row>
    <row r="1233" spans="2:26" ht="12" customHeight="1" x14ac:dyDescent="0.2">
      <c r="B1233" t="s">
        <v>199</v>
      </c>
      <c r="D1233" t="s">
        <v>855</v>
      </c>
      <c r="H1233">
        <v>9</v>
      </c>
      <c r="I1233">
        <v>86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/>
    </row>
    <row r="1234" spans="2:26" ht="12" customHeight="1" x14ac:dyDescent="0.2">
      <c r="B1234" t="s">
        <v>199</v>
      </c>
      <c r="D1234" t="s">
        <v>856</v>
      </c>
      <c r="H1234">
        <v>9</v>
      </c>
      <c r="I1234">
        <v>87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/>
    </row>
    <row r="1235" spans="2:26" ht="12" customHeight="1" x14ac:dyDescent="0.2">
      <c r="B1235" t="s">
        <v>199</v>
      </c>
      <c r="D1235" t="s">
        <v>857</v>
      </c>
      <c r="H1235">
        <v>9</v>
      </c>
      <c r="I1235">
        <v>88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/>
    </row>
    <row r="1236" spans="2:26" ht="12" customHeight="1" x14ac:dyDescent="0.2">
      <c r="B1236" t="s">
        <v>199</v>
      </c>
      <c r="D1236" t="s">
        <v>146</v>
      </c>
      <c r="H1236">
        <v>9</v>
      </c>
      <c r="I1236">
        <v>89</v>
      </c>
      <c r="J1236" s="5">
        <v>0</v>
      </c>
      <c r="K1236" s="5">
        <v>100</v>
      </c>
      <c r="L1236" s="5">
        <v>0</v>
      </c>
      <c r="M1236" s="5">
        <v>100</v>
      </c>
      <c r="N1236" s="5">
        <v>0</v>
      </c>
      <c r="O1236" s="5">
        <v>100</v>
      </c>
      <c r="P1236" s="5">
        <v>0</v>
      </c>
      <c r="Q1236" s="5">
        <v>100</v>
      </c>
      <c r="R1236" s="5">
        <v>0</v>
      </c>
      <c r="S1236" s="5">
        <v>100</v>
      </c>
      <c r="T1236" s="5">
        <v>0</v>
      </c>
      <c r="U1236" s="5">
        <v>100</v>
      </c>
      <c r="V1236" s="5">
        <v>0</v>
      </c>
      <c r="W1236" s="5">
        <v>100</v>
      </c>
      <c r="X1236" s="5">
        <v>0</v>
      </c>
      <c r="Y1236" s="5">
        <v>100</v>
      </c>
      <c r="Z1236" s="5"/>
    </row>
    <row r="1237" spans="2:26" ht="12" customHeight="1" x14ac:dyDescent="0.2">
      <c r="B1237" t="s">
        <v>199</v>
      </c>
      <c r="D1237" t="s">
        <v>146</v>
      </c>
      <c r="H1237">
        <v>9</v>
      </c>
      <c r="I1237">
        <v>90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/>
    </row>
    <row r="1238" spans="2:26" ht="12" customHeight="1" x14ac:dyDescent="0.2">
      <c r="B1238" t="s">
        <v>199</v>
      </c>
      <c r="D1238" t="s">
        <v>146</v>
      </c>
      <c r="H1238">
        <v>9</v>
      </c>
      <c r="I1238">
        <v>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/>
    </row>
    <row r="1239" spans="2:26" ht="12" customHeight="1" x14ac:dyDescent="0.2">
      <c r="B1239" t="s">
        <v>199</v>
      </c>
      <c r="D1239" t="s">
        <v>146</v>
      </c>
      <c r="H1239">
        <v>9</v>
      </c>
      <c r="I1239">
        <v>92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/>
    </row>
    <row r="1240" spans="2:26" ht="12" customHeight="1" x14ac:dyDescent="0.2">
      <c r="B1240" t="s">
        <v>199</v>
      </c>
      <c r="D1240" t="s">
        <v>146</v>
      </c>
      <c r="H1240">
        <v>9</v>
      </c>
      <c r="I1240">
        <v>93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/>
    </row>
    <row r="1241" spans="2:26" ht="12" customHeight="1" x14ac:dyDescent="0.2">
      <c r="B1241" t="s">
        <v>199</v>
      </c>
      <c r="D1241" t="s">
        <v>146</v>
      </c>
      <c r="H1241">
        <v>9</v>
      </c>
      <c r="I1241">
        <v>94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/>
    </row>
    <row r="1242" spans="2:26" ht="12" customHeight="1" x14ac:dyDescent="0.2">
      <c r="B1242" t="s">
        <v>199</v>
      </c>
      <c r="D1242" t="s">
        <v>146</v>
      </c>
      <c r="H1242">
        <v>9</v>
      </c>
      <c r="I1242">
        <v>95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/>
    </row>
    <row r="1243" spans="2:26" ht="12" customHeight="1" x14ac:dyDescent="0.2">
      <c r="B1243" t="s">
        <v>199</v>
      </c>
      <c r="D1243" t="s">
        <v>146</v>
      </c>
      <c r="H1243">
        <v>9</v>
      </c>
      <c r="I1243">
        <v>96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/>
    </row>
    <row r="1244" spans="2:26" ht="12" customHeight="1" x14ac:dyDescent="0.2">
      <c r="B1244" t="s">
        <v>199</v>
      </c>
      <c r="D1244" t="s">
        <v>146</v>
      </c>
      <c r="H1244">
        <v>9</v>
      </c>
      <c r="I1244">
        <v>97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/>
    </row>
    <row r="1245" spans="2:26" ht="12" customHeight="1" x14ac:dyDescent="0.2">
      <c r="B1245" t="s">
        <v>199</v>
      </c>
      <c r="D1245" t="s">
        <v>146</v>
      </c>
      <c r="H1245">
        <v>9</v>
      </c>
      <c r="I1245">
        <v>98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/>
    </row>
    <row r="1246" spans="2:26" ht="12" customHeight="1" x14ac:dyDescent="0.2">
      <c r="B1246" t="s">
        <v>199</v>
      </c>
      <c r="D1246" t="s">
        <v>146</v>
      </c>
      <c r="H1246">
        <v>9</v>
      </c>
      <c r="I1246">
        <v>99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/>
    </row>
    <row r="1247" spans="2:26" ht="12" customHeight="1" x14ac:dyDescent="0.2">
      <c r="B1247" t="s">
        <v>199</v>
      </c>
      <c r="D1247" t="s">
        <v>146</v>
      </c>
      <c r="H1247">
        <v>9</v>
      </c>
      <c r="I1247" s="77">
        <v>100</v>
      </c>
      <c r="J1247" s="158">
        <v>0</v>
      </c>
      <c r="K1247" s="158">
        <v>0</v>
      </c>
      <c r="L1247" s="158">
        <v>0</v>
      </c>
      <c r="M1247" s="158">
        <v>0</v>
      </c>
      <c r="N1247" s="158">
        <v>0</v>
      </c>
      <c r="O1247" s="158">
        <v>0</v>
      </c>
      <c r="P1247" s="158">
        <v>0</v>
      </c>
      <c r="Q1247" s="158">
        <v>0</v>
      </c>
      <c r="R1247" s="158">
        <v>0</v>
      </c>
      <c r="S1247" s="158">
        <v>0</v>
      </c>
      <c r="T1247" s="158">
        <v>0</v>
      </c>
      <c r="U1247" s="158">
        <v>0</v>
      </c>
      <c r="V1247" s="158">
        <v>0</v>
      </c>
      <c r="W1247" s="158">
        <v>0</v>
      </c>
      <c r="X1247" s="158">
        <v>0</v>
      </c>
      <c r="Y1247" s="158">
        <v>0</v>
      </c>
      <c r="Z1247" s="5"/>
    </row>
    <row r="1248" spans="2:26" ht="12" customHeight="1" x14ac:dyDescent="0.2">
      <c r="B1248" t="s">
        <v>200</v>
      </c>
      <c r="D1248" t="s">
        <v>1019</v>
      </c>
      <c r="H1248">
        <v>10</v>
      </c>
      <c r="I1248">
        <v>1</v>
      </c>
      <c r="J1248" s="5">
        <v>0</v>
      </c>
      <c r="K1248" s="5">
        <f>100-J1249-J1250-J1251-J1252</f>
        <v>100</v>
      </c>
      <c r="L1248" s="5">
        <v>0</v>
      </c>
      <c r="M1248" s="5">
        <f>100-L1249-L1250-L1251-L1252</f>
        <v>100</v>
      </c>
      <c r="N1248" s="5">
        <v>0</v>
      </c>
      <c r="O1248" s="5">
        <f>100-N1249-N1250-N1251-N1252</f>
        <v>100</v>
      </c>
      <c r="P1248" s="5">
        <v>0</v>
      </c>
      <c r="Q1248" s="5">
        <f>100-P1249-P1250-P1251-P1252</f>
        <v>0</v>
      </c>
      <c r="R1248" s="5">
        <v>0</v>
      </c>
      <c r="S1248" s="5">
        <f>100-R1249-R1250-R1251-R1252</f>
        <v>100</v>
      </c>
      <c r="T1248" s="5">
        <v>0</v>
      </c>
      <c r="U1248" s="5">
        <f>100-T1249-T1250-T1251-T1252</f>
        <v>100</v>
      </c>
      <c r="V1248" s="5">
        <v>44.086152772933382</v>
      </c>
      <c r="W1248" s="5">
        <f>100-V1249-V1250-V1251-V1252</f>
        <v>100</v>
      </c>
      <c r="X1248" s="5">
        <v>22.164179211871861</v>
      </c>
      <c r="Y1248" s="5">
        <f>100-X1249-X1250-X1251-X1252</f>
        <v>57.904090880963381</v>
      </c>
      <c r="Z1248" s="5"/>
    </row>
    <row r="1249" spans="2:26" ht="12" customHeight="1" x14ac:dyDescent="0.2">
      <c r="B1249" t="s">
        <v>200</v>
      </c>
      <c r="D1249" t="s">
        <v>1020</v>
      </c>
      <c r="H1249">
        <v>10</v>
      </c>
      <c r="I1249">
        <v>2</v>
      </c>
      <c r="J1249" s="5">
        <v>0</v>
      </c>
      <c r="K1249" s="5">
        <f>100-J1250-J1251-J1252</f>
        <v>100</v>
      </c>
      <c r="L1249" s="5">
        <v>0</v>
      </c>
      <c r="M1249" s="5">
        <f>100-L1250-L1251-L1252</f>
        <v>100</v>
      </c>
      <c r="N1249" s="5">
        <v>0</v>
      </c>
      <c r="O1249" s="5">
        <f>100-N1250-N1251-N1252</f>
        <v>100</v>
      </c>
      <c r="P1249" s="5">
        <v>0</v>
      </c>
      <c r="Q1249" s="5">
        <f>100-P1250-P1251-P1252</f>
        <v>0</v>
      </c>
      <c r="R1249" s="5">
        <v>0</v>
      </c>
      <c r="S1249" s="5">
        <f>100-R1250-R1251-R1252</f>
        <v>100</v>
      </c>
      <c r="T1249" s="5">
        <v>0</v>
      </c>
      <c r="U1249" s="5">
        <f>100-T1250-T1251-T1252</f>
        <v>100</v>
      </c>
      <c r="V1249" s="5">
        <v>0</v>
      </c>
      <c r="W1249" s="5">
        <f>100-V1250-V1251-V1252</f>
        <v>100</v>
      </c>
      <c r="X1249" s="5">
        <v>8.8017188406172515</v>
      </c>
      <c r="Y1249" s="5">
        <f>100-X1250-X1251-X1252</f>
        <v>66.705809721580636</v>
      </c>
      <c r="Z1249" s="5"/>
    </row>
    <row r="1250" spans="2:26" ht="12" customHeight="1" x14ac:dyDescent="0.2">
      <c r="B1250" t="s">
        <v>200</v>
      </c>
      <c r="D1250" t="s">
        <v>1021</v>
      </c>
      <c r="H1250">
        <v>10</v>
      </c>
      <c r="I1250">
        <v>3</v>
      </c>
      <c r="J1250" s="5">
        <v>0</v>
      </c>
      <c r="K1250" s="5">
        <f>100-J1251-J1252</f>
        <v>100</v>
      </c>
      <c r="L1250" s="5">
        <v>0</v>
      </c>
      <c r="M1250" s="5">
        <f>100-L1251-L1252</f>
        <v>100</v>
      </c>
      <c r="N1250" s="5">
        <v>0</v>
      </c>
      <c r="O1250" s="5">
        <f>100-N1251-N1252</f>
        <v>100</v>
      </c>
      <c r="P1250" s="5">
        <v>0</v>
      </c>
      <c r="Q1250" s="5">
        <f>100-P1251-P1252</f>
        <v>0</v>
      </c>
      <c r="R1250" s="5">
        <v>0</v>
      </c>
      <c r="S1250" s="5">
        <f>100-R1251-R1252</f>
        <v>100</v>
      </c>
      <c r="T1250" s="5">
        <v>0</v>
      </c>
      <c r="U1250" s="5">
        <f>100-T1251-T1252</f>
        <v>100</v>
      </c>
      <c r="V1250" s="5">
        <v>0</v>
      </c>
      <c r="W1250" s="5">
        <f>100-V1251-V1252</f>
        <v>100</v>
      </c>
      <c r="X1250" s="5">
        <v>28.018944087312036</v>
      </c>
      <c r="Y1250" s="5">
        <f>100-X1251-X1252</f>
        <v>94.724753808892672</v>
      </c>
      <c r="Z1250" s="5"/>
    </row>
    <row r="1251" spans="2:26" ht="12" customHeight="1" x14ac:dyDescent="0.2">
      <c r="B1251" t="s">
        <v>200</v>
      </c>
      <c r="D1251" t="s">
        <v>1022</v>
      </c>
      <c r="H1251">
        <v>10</v>
      </c>
      <c r="I1251">
        <v>4</v>
      </c>
      <c r="J1251" s="5">
        <v>0</v>
      </c>
      <c r="K1251" s="5">
        <f>100-J1252</f>
        <v>100</v>
      </c>
      <c r="L1251" s="5">
        <v>0</v>
      </c>
      <c r="M1251" s="5">
        <f>100-L1252</f>
        <v>100</v>
      </c>
      <c r="N1251" s="5">
        <v>0</v>
      </c>
      <c r="O1251" s="5">
        <f>100-N1252</f>
        <v>100</v>
      </c>
      <c r="P1251" s="5">
        <v>0</v>
      </c>
      <c r="Q1251" s="5">
        <f>100-P1252</f>
        <v>0</v>
      </c>
      <c r="R1251" s="5">
        <v>0</v>
      </c>
      <c r="S1251" s="5">
        <f>100-R1252</f>
        <v>100</v>
      </c>
      <c r="T1251" s="5">
        <v>0</v>
      </c>
      <c r="U1251" s="5">
        <f>100-T1252</f>
        <v>100</v>
      </c>
      <c r="V1251" s="5">
        <v>0</v>
      </c>
      <c r="W1251" s="5">
        <f>100-V1252</f>
        <v>100</v>
      </c>
      <c r="X1251" s="5">
        <v>5.2752461911073318</v>
      </c>
      <c r="Y1251" s="5">
        <f>100-X1252</f>
        <v>100</v>
      </c>
      <c r="Z1251" s="5"/>
    </row>
    <row r="1252" spans="2:26" ht="12" customHeight="1" x14ac:dyDescent="0.2">
      <c r="B1252" t="s">
        <v>200</v>
      </c>
      <c r="D1252" t="s">
        <v>1023</v>
      </c>
      <c r="H1252">
        <v>10</v>
      </c>
      <c r="I1252">
        <v>5</v>
      </c>
      <c r="J1252" s="5">
        <v>0</v>
      </c>
      <c r="K1252" s="5">
        <v>100</v>
      </c>
      <c r="L1252" s="5">
        <v>0</v>
      </c>
      <c r="M1252" s="5">
        <v>100</v>
      </c>
      <c r="N1252" s="5">
        <v>0</v>
      </c>
      <c r="O1252" s="5">
        <v>100</v>
      </c>
      <c r="P1252" s="5">
        <v>100</v>
      </c>
      <c r="Q1252" s="5">
        <v>100</v>
      </c>
      <c r="R1252" s="5">
        <v>0</v>
      </c>
      <c r="S1252" s="5">
        <v>100</v>
      </c>
      <c r="T1252" s="5">
        <v>0</v>
      </c>
      <c r="U1252" s="5">
        <v>100</v>
      </c>
      <c r="V1252" s="5">
        <v>0</v>
      </c>
      <c r="W1252" s="5">
        <v>100</v>
      </c>
      <c r="X1252" s="5">
        <v>0</v>
      </c>
      <c r="Y1252" s="5">
        <v>100</v>
      </c>
      <c r="Z1252" s="5"/>
    </row>
    <row r="1253" spans="2:26" ht="12" customHeight="1" x14ac:dyDescent="0.2">
      <c r="B1253" t="s">
        <v>200</v>
      </c>
      <c r="D1253" t="s">
        <v>1024</v>
      </c>
      <c r="H1253">
        <v>10</v>
      </c>
      <c r="I1253">
        <v>6</v>
      </c>
      <c r="J1253" s="5">
        <v>0</v>
      </c>
      <c r="K1253" s="5">
        <f>100-J1254-J1255-J1256</f>
        <v>100</v>
      </c>
      <c r="L1253" s="5">
        <v>0</v>
      </c>
      <c r="M1253" s="5">
        <f>100-L1254-L1255-L1256</f>
        <v>100</v>
      </c>
      <c r="N1253" s="5">
        <v>0</v>
      </c>
      <c r="O1253" s="5">
        <f>100-N1254-N1255-N1256</f>
        <v>100</v>
      </c>
      <c r="P1253" s="5">
        <v>0</v>
      </c>
      <c r="Q1253" s="5">
        <f>100-P1254-P1255-P1256</f>
        <v>100</v>
      </c>
      <c r="R1253" s="5">
        <v>0</v>
      </c>
      <c r="S1253" s="5">
        <f>100-R1254-R1255-R1256</f>
        <v>100</v>
      </c>
      <c r="T1253" s="5">
        <v>0</v>
      </c>
      <c r="U1253" s="5">
        <f>100-T1254-T1255-T1256</f>
        <v>100</v>
      </c>
      <c r="V1253" s="5">
        <v>39.577956051621904</v>
      </c>
      <c r="W1253" s="5">
        <f>100-V1254-V1255-V1256</f>
        <v>85.948726892221828</v>
      </c>
      <c r="X1253" s="5">
        <v>19.562461234704347</v>
      </c>
      <c r="Y1253" s="5">
        <f>100-X1254-X1255-X1256</f>
        <v>60.520199687143389</v>
      </c>
      <c r="Z1253" s="5"/>
    </row>
    <row r="1254" spans="2:26" ht="12" customHeight="1" x14ac:dyDescent="0.2">
      <c r="B1254" t="s">
        <v>200</v>
      </c>
      <c r="D1254" t="s">
        <v>1025</v>
      </c>
      <c r="H1254">
        <v>10</v>
      </c>
      <c r="I1254">
        <v>7</v>
      </c>
      <c r="J1254" s="5">
        <v>0</v>
      </c>
      <c r="K1254" s="5">
        <f>100-J1255-J1256</f>
        <v>100</v>
      </c>
      <c r="L1254" s="5">
        <v>0</v>
      </c>
      <c r="M1254" s="5">
        <f>100-L1255-L1256</f>
        <v>100</v>
      </c>
      <c r="N1254" s="5">
        <v>0</v>
      </c>
      <c r="O1254" s="5">
        <f>100-N1255-N1256</f>
        <v>100</v>
      </c>
      <c r="P1254" s="5">
        <v>0</v>
      </c>
      <c r="Q1254" s="5">
        <f>100-P1255-P1256</f>
        <v>100</v>
      </c>
      <c r="R1254" s="5">
        <v>0</v>
      </c>
      <c r="S1254" s="5">
        <f>100-R1255-R1256</f>
        <v>100</v>
      </c>
      <c r="T1254" s="5">
        <v>0</v>
      </c>
      <c r="U1254" s="5">
        <f>100-T1255-T1256</f>
        <v>100</v>
      </c>
      <c r="V1254" s="5">
        <v>14.051273107778165</v>
      </c>
      <c r="W1254" s="5">
        <f>100-V1255-V1256</f>
        <v>100</v>
      </c>
      <c r="X1254" s="5">
        <v>17.368579351750714</v>
      </c>
      <c r="Y1254" s="5">
        <f>100-X1255-X1256</f>
        <v>77.8887790388941</v>
      </c>
      <c r="Z1254" s="5"/>
    </row>
    <row r="1255" spans="2:26" ht="12" customHeight="1" x14ac:dyDescent="0.2">
      <c r="B1255" t="s">
        <v>200</v>
      </c>
      <c r="D1255" t="s">
        <v>1026</v>
      </c>
      <c r="H1255">
        <v>10</v>
      </c>
      <c r="I1255">
        <v>8</v>
      </c>
      <c r="J1255" s="5">
        <v>0</v>
      </c>
      <c r="K1255" s="5">
        <f>100-J1256</f>
        <v>100</v>
      </c>
      <c r="L1255" s="5">
        <v>0</v>
      </c>
      <c r="M1255" s="5">
        <f>100-L1256</f>
        <v>100</v>
      </c>
      <c r="N1255" s="5">
        <v>0</v>
      </c>
      <c r="O1255" s="5">
        <f>100-N1256</f>
        <v>100</v>
      </c>
      <c r="P1255" s="5">
        <v>0</v>
      </c>
      <c r="Q1255" s="5">
        <f>100-P1256</f>
        <v>100</v>
      </c>
      <c r="R1255" s="5">
        <v>0</v>
      </c>
      <c r="S1255" s="5">
        <f>100-R1256</f>
        <v>100</v>
      </c>
      <c r="T1255" s="5">
        <v>0</v>
      </c>
      <c r="U1255" s="5">
        <f>100-T1256</f>
        <v>100</v>
      </c>
      <c r="V1255" s="5">
        <v>0</v>
      </c>
      <c r="W1255" s="5">
        <f>100-V1256</f>
        <v>100</v>
      </c>
      <c r="X1255" s="5">
        <v>1.0988837033935015</v>
      </c>
      <c r="Y1255" s="5">
        <f>100-X1256</f>
        <v>78.987662742287597</v>
      </c>
      <c r="Z1255" s="5"/>
    </row>
    <row r="1256" spans="2:26" ht="12" customHeight="1" x14ac:dyDescent="0.2">
      <c r="B1256" t="s">
        <v>200</v>
      </c>
      <c r="D1256" t="s">
        <v>1027</v>
      </c>
      <c r="H1256">
        <v>10</v>
      </c>
      <c r="I1256">
        <v>9</v>
      </c>
      <c r="J1256" s="5">
        <v>0</v>
      </c>
      <c r="K1256" s="5">
        <v>100</v>
      </c>
      <c r="L1256" s="5">
        <v>0</v>
      </c>
      <c r="M1256" s="5">
        <v>100</v>
      </c>
      <c r="N1256" s="5">
        <v>0</v>
      </c>
      <c r="O1256" s="5">
        <v>100</v>
      </c>
      <c r="P1256" s="5">
        <v>0</v>
      </c>
      <c r="Q1256" s="5">
        <v>100</v>
      </c>
      <c r="R1256" s="5">
        <v>0</v>
      </c>
      <c r="S1256" s="5">
        <v>100</v>
      </c>
      <c r="T1256" s="5">
        <v>0</v>
      </c>
      <c r="U1256" s="5">
        <v>100</v>
      </c>
      <c r="V1256" s="5">
        <v>0</v>
      </c>
      <c r="W1256" s="5">
        <v>100</v>
      </c>
      <c r="X1256" s="5">
        <v>21.012337257712403</v>
      </c>
      <c r="Y1256" s="5">
        <v>100</v>
      </c>
      <c r="Z1256" s="5"/>
    </row>
    <row r="1257" spans="2:26" ht="12" customHeight="1" x14ac:dyDescent="0.2">
      <c r="B1257" t="s">
        <v>200</v>
      </c>
      <c r="D1257" t="s">
        <v>1028</v>
      </c>
      <c r="H1257">
        <v>10</v>
      </c>
      <c r="I1257">
        <v>10</v>
      </c>
      <c r="J1257" s="5">
        <v>0</v>
      </c>
      <c r="K1257" s="5">
        <f>100-J1258</f>
        <v>100</v>
      </c>
      <c r="L1257" s="5">
        <v>0</v>
      </c>
      <c r="M1257" s="5">
        <f>100-L1258</f>
        <v>100</v>
      </c>
      <c r="N1257" s="5">
        <v>0</v>
      </c>
      <c r="O1257" s="5">
        <f>100-N1258</f>
        <v>100</v>
      </c>
      <c r="P1257" s="5">
        <v>100</v>
      </c>
      <c r="Q1257" s="5">
        <f>100-P1258</f>
        <v>100</v>
      </c>
      <c r="R1257" s="5">
        <v>0</v>
      </c>
      <c r="S1257" s="5">
        <f>100-R1258</f>
        <v>100</v>
      </c>
      <c r="T1257" s="5">
        <v>0</v>
      </c>
      <c r="U1257" s="5">
        <f>100-T1258</f>
        <v>100</v>
      </c>
      <c r="V1257" s="5">
        <v>14.051273107778165</v>
      </c>
      <c r="W1257" s="5">
        <f>100-V1258</f>
        <v>100</v>
      </c>
      <c r="X1257" s="5">
        <v>18.143093769202761</v>
      </c>
      <c r="Y1257" s="5">
        <f>100-X1258</f>
        <v>98.156390895210293</v>
      </c>
      <c r="Z1257" s="5"/>
    </row>
    <row r="1258" spans="2:26" ht="12" customHeight="1" x14ac:dyDescent="0.2">
      <c r="B1258" t="s">
        <v>200</v>
      </c>
      <c r="D1258" t="s">
        <v>1029</v>
      </c>
      <c r="H1258">
        <v>10</v>
      </c>
      <c r="I1258">
        <v>11</v>
      </c>
      <c r="J1258" s="5">
        <v>0</v>
      </c>
      <c r="K1258" s="5">
        <v>100</v>
      </c>
      <c r="L1258" s="5">
        <v>0</v>
      </c>
      <c r="M1258" s="5">
        <v>100</v>
      </c>
      <c r="N1258" s="5">
        <v>0</v>
      </c>
      <c r="O1258" s="5">
        <v>100</v>
      </c>
      <c r="P1258" s="5">
        <v>0</v>
      </c>
      <c r="Q1258" s="5">
        <v>100</v>
      </c>
      <c r="R1258" s="5">
        <v>0</v>
      </c>
      <c r="S1258" s="5">
        <v>100</v>
      </c>
      <c r="T1258" s="5">
        <v>0</v>
      </c>
      <c r="U1258" s="5">
        <v>100</v>
      </c>
      <c r="V1258" s="5">
        <v>0</v>
      </c>
      <c r="W1258" s="5">
        <v>100</v>
      </c>
      <c r="X1258" s="5">
        <v>1.8436091047896996</v>
      </c>
      <c r="Y1258" s="5">
        <v>100</v>
      </c>
      <c r="Z1258" s="5"/>
    </row>
    <row r="1259" spans="2:26" ht="12" customHeight="1" x14ac:dyDescent="0.2">
      <c r="B1259" t="s">
        <v>200</v>
      </c>
      <c r="D1259" t="s">
        <v>144</v>
      </c>
      <c r="H1259">
        <v>10</v>
      </c>
      <c r="I1259">
        <v>12</v>
      </c>
      <c r="J1259" s="5">
        <v>0</v>
      </c>
      <c r="K1259" s="5">
        <v>100</v>
      </c>
      <c r="L1259" s="5">
        <v>0</v>
      </c>
      <c r="M1259" s="5">
        <v>100</v>
      </c>
      <c r="N1259" s="5">
        <v>0</v>
      </c>
      <c r="O1259" s="5">
        <v>100</v>
      </c>
      <c r="P1259" s="5">
        <v>100</v>
      </c>
      <c r="Q1259" s="5">
        <v>100</v>
      </c>
      <c r="R1259" s="5">
        <v>0</v>
      </c>
      <c r="S1259" s="5">
        <v>100</v>
      </c>
      <c r="T1259" s="5">
        <v>100</v>
      </c>
      <c r="U1259" s="5">
        <v>100</v>
      </c>
      <c r="V1259" s="5">
        <v>100</v>
      </c>
      <c r="W1259" s="5">
        <v>100</v>
      </c>
      <c r="X1259" s="5">
        <v>100</v>
      </c>
      <c r="Y1259" s="5">
        <v>100</v>
      </c>
      <c r="Z1259" s="5"/>
    </row>
    <row r="1260" spans="2:26" ht="12" customHeight="1" x14ac:dyDescent="0.2">
      <c r="B1260" t="s">
        <v>200</v>
      </c>
      <c r="D1260" t="s">
        <v>145</v>
      </c>
      <c r="H1260">
        <v>10</v>
      </c>
      <c r="I1260">
        <v>13</v>
      </c>
      <c r="J1260" s="5">
        <v>0</v>
      </c>
      <c r="K1260" s="5">
        <v>100</v>
      </c>
      <c r="L1260" s="5">
        <v>0</v>
      </c>
      <c r="M1260" s="5">
        <v>100</v>
      </c>
      <c r="N1260" s="5">
        <v>0</v>
      </c>
      <c r="O1260" s="5">
        <v>100</v>
      </c>
      <c r="P1260" s="5">
        <v>0</v>
      </c>
      <c r="Q1260" s="5">
        <v>100</v>
      </c>
      <c r="R1260" s="5">
        <v>0</v>
      </c>
      <c r="S1260" s="5">
        <v>100</v>
      </c>
      <c r="T1260" s="5">
        <v>100</v>
      </c>
      <c r="U1260" s="5">
        <v>100</v>
      </c>
      <c r="V1260" s="5">
        <v>14.051273107778165</v>
      </c>
      <c r="W1260" s="5">
        <v>100</v>
      </c>
      <c r="X1260" s="5">
        <v>19.75400316886055</v>
      </c>
      <c r="Y1260" s="5">
        <v>100</v>
      </c>
      <c r="Z1260" s="5"/>
    </row>
    <row r="1261" spans="2:26" ht="12" customHeight="1" x14ac:dyDescent="0.2">
      <c r="B1261" t="s">
        <v>200</v>
      </c>
      <c r="D1261" t="s">
        <v>1030</v>
      </c>
      <c r="H1261">
        <v>10</v>
      </c>
      <c r="I1261">
        <v>14</v>
      </c>
      <c r="J1261" s="5">
        <v>0</v>
      </c>
      <c r="K1261" s="5">
        <f>J1261</f>
        <v>0</v>
      </c>
      <c r="L1261" s="5">
        <v>0</v>
      </c>
      <c r="M1261" s="5">
        <f>L1261</f>
        <v>0</v>
      </c>
      <c r="N1261" s="5">
        <v>0</v>
      </c>
      <c r="O1261" s="5">
        <f>N1261</f>
        <v>0</v>
      </c>
      <c r="P1261" s="5">
        <v>0</v>
      </c>
      <c r="Q1261" s="5">
        <f>P1261</f>
        <v>0</v>
      </c>
      <c r="R1261" s="5">
        <v>0</v>
      </c>
      <c r="S1261" s="5">
        <f>R1261</f>
        <v>0</v>
      </c>
      <c r="T1261" s="5">
        <v>0</v>
      </c>
      <c r="U1261" s="5">
        <f>T1261</f>
        <v>0</v>
      </c>
      <c r="V1261" s="5">
        <v>0</v>
      </c>
      <c r="W1261" s="5">
        <f>V1261</f>
        <v>0</v>
      </c>
      <c r="X1261" s="5">
        <v>0</v>
      </c>
      <c r="Y1261" s="5">
        <f>X1261</f>
        <v>0</v>
      </c>
      <c r="Z1261" s="5"/>
    </row>
    <row r="1262" spans="2:26" ht="12" customHeight="1" x14ac:dyDescent="0.2">
      <c r="B1262" t="s">
        <v>200</v>
      </c>
      <c r="D1262" t="s">
        <v>1031</v>
      </c>
      <c r="H1262">
        <v>10</v>
      </c>
      <c r="I1262">
        <v>15</v>
      </c>
      <c r="J1262" s="5">
        <v>0</v>
      </c>
      <c r="K1262" s="5">
        <f>J1262+K1261</f>
        <v>0</v>
      </c>
      <c r="L1262" s="5">
        <v>0</v>
      </c>
      <c r="M1262" s="5">
        <f>L1262+M1261</f>
        <v>0</v>
      </c>
      <c r="N1262" s="5">
        <v>0</v>
      </c>
      <c r="O1262" s="5">
        <f>N1262+O1261</f>
        <v>0</v>
      </c>
      <c r="P1262" s="5">
        <v>0</v>
      </c>
      <c r="Q1262" s="5">
        <f>P1262+Q1261</f>
        <v>0</v>
      </c>
      <c r="R1262" s="5">
        <v>0</v>
      </c>
      <c r="S1262" s="5">
        <f>R1262+S1261</f>
        <v>0</v>
      </c>
      <c r="T1262" s="5">
        <v>0</v>
      </c>
      <c r="U1262" s="5">
        <f>T1262+U1261</f>
        <v>0</v>
      </c>
      <c r="V1262" s="5">
        <v>0</v>
      </c>
      <c r="W1262" s="5">
        <f>V1262+W1261</f>
        <v>0</v>
      </c>
      <c r="X1262" s="5">
        <v>0</v>
      </c>
      <c r="Y1262" s="5">
        <f>X1262+Y1261</f>
        <v>0</v>
      </c>
      <c r="Z1262" s="5"/>
    </row>
    <row r="1263" spans="2:26" ht="12" customHeight="1" x14ac:dyDescent="0.2">
      <c r="B1263" t="s">
        <v>200</v>
      </c>
      <c r="D1263" t="s">
        <v>1032</v>
      </c>
      <c r="H1263">
        <v>10</v>
      </c>
      <c r="I1263">
        <v>16</v>
      </c>
      <c r="J1263" s="5">
        <v>0</v>
      </c>
      <c r="K1263" s="5">
        <f>J1263+K1262</f>
        <v>0</v>
      </c>
      <c r="L1263" s="5">
        <v>0</v>
      </c>
      <c r="M1263" s="5">
        <f>L1263+M1262</f>
        <v>0</v>
      </c>
      <c r="N1263" s="5">
        <v>0</v>
      </c>
      <c r="O1263" s="5">
        <f>N1263+O1262</f>
        <v>0</v>
      </c>
      <c r="P1263" s="5">
        <v>0</v>
      </c>
      <c r="Q1263" s="5">
        <f>P1263+Q1262</f>
        <v>0</v>
      </c>
      <c r="R1263" s="5">
        <v>0</v>
      </c>
      <c r="S1263" s="5">
        <f>R1263+S1262</f>
        <v>0</v>
      </c>
      <c r="T1263" s="5">
        <v>0</v>
      </c>
      <c r="U1263" s="5">
        <f>T1263+U1262</f>
        <v>0</v>
      </c>
      <c r="V1263" s="5">
        <v>0</v>
      </c>
      <c r="W1263" s="5">
        <f>V1263+W1262</f>
        <v>0</v>
      </c>
      <c r="X1263" s="5">
        <v>0</v>
      </c>
      <c r="Y1263" s="5">
        <f>X1263+Y1262</f>
        <v>0</v>
      </c>
      <c r="Z1263" s="5"/>
    </row>
    <row r="1264" spans="2:26" ht="12" customHeight="1" x14ac:dyDescent="0.2">
      <c r="B1264" t="s">
        <v>200</v>
      </c>
      <c r="D1264" t="s">
        <v>1033</v>
      </c>
      <c r="H1264">
        <v>10</v>
      </c>
      <c r="I1264" s="164">
        <v>17</v>
      </c>
      <c r="J1264" s="153">
        <v>0</v>
      </c>
      <c r="K1264" s="153">
        <f>J1264</f>
        <v>0</v>
      </c>
      <c r="L1264" s="153">
        <v>0</v>
      </c>
      <c r="M1264" s="153">
        <f>L1264</f>
        <v>0</v>
      </c>
      <c r="N1264" s="153">
        <v>0</v>
      </c>
      <c r="O1264" s="153">
        <f>N1264</f>
        <v>0</v>
      </c>
      <c r="P1264" s="153">
        <v>0</v>
      </c>
      <c r="Q1264" s="153">
        <f>P1264</f>
        <v>0</v>
      </c>
      <c r="R1264" s="153">
        <v>0</v>
      </c>
      <c r="S1264" s="153">
        <f>R1264</f>
        <v>0</v>
      </c>
      <c r="T1264" s="153">
        <v>0</v>
      </c>
      <c r="U1264" s="153">
        <f>T1264</f>
        <v>0</v>
      </c>
      <c r="V1264" s="153">
        <v>0</v>
      </c>
      <c r="W1264" s="153">
        <f>V1264</f>
        <v>0</v>
      </c>
      <c r="X1264" s="153">
        <v>0</v>
      </c>
      <c r="Y1264" s="153">
        <f>X1264</f>
        <v>0</v>
      </c>
      <c r="Z1264" s="5"/>
    </row>
    <row r="1265" spans="2:27" ht="12" customHeight="1" x14ac:dyDescent="0.2">
      <c r="B1265" t="s">
        <v>200</v>
      </c>
      <c r="D1265" t="s">
        <v>1034</v>
      </c>
      <c r="H1265">
        <v>10</v>
      </c>
      <c r="I1265" s="164">
        <v>18</v>
      </c>
      <c r="J1265" s="153">
        <v>0</v>
      </c>
      <c r="K1265" s="153">
        <f>J1265</f>
        <v>0</v>
      </c>
      <c r="L1265" s="153">
        <v>0</v>
      </c>
      <c r="M1265" s="153">
        <f>L1265</f>
        <v>0</v>
      </c>
      <c r="N1265" s="153">
        <v>0</v>
      </c>
      <c r="O1265" s="153">
        <f>N1265</f>
        <v>0</v>
      </c>
      <c r="P1265" s="153">
        <v>0</v>
      </c>
      <c r="Q1265" s="153">
        <f>P1265</f>
        <v>0</v>
      </c>
      <c r="R1265" s="153">
        <v>0</v>
      </c>
      <c r="S1265" s="153">
        <f>R1265</f>
        <v>0</v>
      </c>
      <c r="T1265" s="153">
        <v>0</v>
      </c>
      <c r="U1265" s="153">
        <f>T1265</f>
        <v>0</v>
      </c>
      <c r="V1265" s="153">
        <v>0</v>
      </c>
      <c r="W1265" s="153">
        <f>V1265</f>
        <v>0</v>
      </c>
      <c r="X1265" s="153">
        <v>0</v>
      </c>
      <c r="Y1265" s="153">
        <f>X1265</f>
        <v>0</v>
      </c>
      <c r="Z1265" s="5"/>
    </row>
    <row r="1266" spans="2:27" ht="12" customHeight="1" x14ac:dyDescent="0.2">
      <c r="B1266" t="s">
        <v>200</v>
      </c>
      <c r="D1266" t="s">
        <v>1035</v>
      </c>
      <c r="H1266">
        <v>10</v>
      </c>
      <c r="I1266" s="164">
        <v>19</v>
      </c>
      <c r="J1266" s="153">
        <v>0</v>
      </c>
      <c r="K1266" s="153">
        <f>K1265+K1264</f>
        <v>0</v>
      </c>
      <c r="L1266" s="153">
        <v>0</v>
      </c>
      <c r="M1266" s="153">
        <f>M1265+M1264</f>
        <v>0</v>
      </c>
      <c r="N1266" s="153">
        <v>0</v>
      </c>
      <c r="O1266" s="153">
        <f>O1265+O1264</f>
        <v>0</v>
      </c>
      <c r="P1266" s="153">
        <v>0</v>
      </c>
      <c r="Q1266" s="153">
        <f>Q1265+Q1264</f>
        <v>0</v>
      </c>
      <c r="R1266" s="153">
        <v>0</v>
      </c>
      <c r="S1266" s="153">
        <f>S1265+S1264</f>
        <v>0</v>
      </c>
      <c r="T1266" s="153">
        <v>0</v>
      </c>
      <c r="U1266" s="153">
        <f>U1265+U1264</f>
        <v>0</v>
      </c>
      <c r="V1266" s="153">
        <v>0</v>
      </c>
      <c r="W1266" s="153">
        <f>W1265+W1264</f>
        <v>0</v>
      </c>
      <c r="X1266" s="153">
        <v>0</v>
      </c>
      <c r="Y1266" s="153">
        <f>Y1265+Y1264</f>
        <v>0</v>
      </c>
      <c r="Z1266" s="5"/>
    </row>
    <row r="1267" spans="2:27" ht="12" customHeight="1" x14ac:dyDescent="0.2">
      <c r="B1267" t="s">
        <v>200</v>
      </c>
      <c r="D1267" t="s">
        <v>1036</v>
      </c>
      <c r="H1267">
        <v>10</v>
      </c>
      <c r="I1267" s="164">
        <v>20</v>
      </c>
      <c r="J1267" s="153">
        <v>0</v>
      </c>
      <c r="K1267" s="153">
        <f>J1267</f>
        <v>0</v>
      </c>
      <c r="L1267" s="153">
        <v>0</v>
      </c>
      <c r="M1267" s="153">
        <f>L1267</f>
        <v>0</v>
      </c>
      <c r="N1267" s="153">
        <v>0</v>
      </c>
      <c r="O1267" s="153">
        <f>N1267</f>
        <v>0</v>
      </c>
      <c r="P1267" s="153">
        <v>100</v>
      </c>
      <c r="Q1267" s="153">
        <f>P1267</f>
        <v>100</v>
      </c>
      <c r="R1267" s="153">
        <v>0</v>
      </c>
      <c r="S1267" s="153">
        <f>R1267</f>
        <v>0</v>
      </c>
      <c r="T1267" s="153">
        <v>0</v>
      </c>
      <c r="U1267" s="153">
        <f>T1267</f>
        <v>0</v>
      </c>
      <c r="V1267" s="153">
        <v>0</v>
      </c>
      <c r="W1267" s="153">
        <f>V1267</f>
        <v>0</v>
      </c>
      <c r="X1267" s="153">
        <v>0</v>
      </c>
      <c r="Y1267" s="153">
        <f>X1267</f>
        <v>0</v>
      </c>
      <c r="Z1267" s="5"/>
    </row>
    <row r="1268" spans="2:27" ht="12" customHeight="1" x14ac:dyDescent="0.2">
      <c r="B1268" t="s">
        <v>200</v>
      </c>
      <c r="D1268" t="s">
        <v>1037</v>
      </c>
      <c r="H1268">
        <v>10</v>
      </c>
      <c r="I1268">
        <v>21</v>
      </c>
      <c r="J1268" s="5">
        <v>0</v>
      </c>
      <c r="K1268" s="5">
        <f>J1268</f>
        <v>0</v>
      </c>
      <c r="L1268" s="5">
        <v>0</v>
      </c>
      <c r="M1268" s="5">
        <f>L1268</f>
        <v>0</v>
      </c>
      <c r="N1268" s="5">
        <v>0</v>
      </c>
      <c r="O1268" s="5">
        <f>N1268</f>
        <v>0</v>
      </c>
      <c r="P1268" s="5">
        <v>0</v>
      </c>
      <c r="Q1268" s="5">
        <f>P1268</f>
        <v>0</v>
      </c>
      <c r="R1268" s="5">
        <v>0</v>
      </c>
      <c r="S1268" s="5">
        <f>R1268</f>
        <v>0</v>
      </c>
      <c r="T1268" s="5">
        <v>0</v>
      </c>
      <c r="U1268" s="5">
        <f>T1268</f>
        <v>0</v>
      </c>
      <c r="V1268" s="5">
        <v>0</v>
      </c>
      <c r="W1268" s="5">
        <f>V1268</f>
        <v>0</v>
      </c>
      <c r="X1268" s="5">
        <v>0</v>
      </c>
      <c r="Y1268" s="5">
        <f>X1268</f>
        <v>0</v>
      </c>
      <c r="Z1268" s="5"/>
    </row>
    <row r="1269" spans="2:27" ht="12" customHeight="1" x14ac:dyDescent="0.2">
      <c r="B1269" t="s">
        <v>200</v>
      </c>
      <c r="D1269" t="s">
        <v>1038</v>
      </c>
      <c r="H1269">
        <v>10</v>
      </c>
      <c r="I1269">
        <v>22</v>
      </c>
      <c r="J1269" s="5">
        <v>0</v>
      </c>
      <c r="K1269" s="5">
        <f>K1268+J1269</f>
        <v>0</v>
      </c>
      <c r="L1269" s="5">
        <v>0</v>
      </c>
      <c r="M1269" s="5">
        <f>M1268+L1269</f>
        <v>0</v>
      </c>
      <c r="N1269" s="5">
        <v>0</v>
      </c>
      <c r="O1269" s="5">
        <f>O1268+N1269</f>
        <v>0</v>
      </c>
      <c r="P1269" s="5">
        <v>0</v>
      </c>
      <c r="Q1269" s="5">
        <f>Q1268+P1269</f>
        <v>0</v>
      </c>
      <c r="R1269" s="5">
        <v>0</v>
      </c>
      <c r="S1269" s="5">
        <f>S1268+R1269</f>
        <v>0</v>
      </c>
      <c r="T1269" s="5">
        <v>0</v>
      </c>
      <c r="U1269" s="5">
        <f>U1268+T1269</f>
        <v>0</v>
      </c>
      <c r="V1269" s="5">
        <v>0</v>
      </c>
      <c r="W1269" s="5">
        <f>W1268+V1269</f>
        <v>0</v>
      </c>
      <c r="X1269" s="5">
        <v>0</v>
      </c>
      <c r="Y1269" s="5">
        <f>Y1268+X1269</f>
        <v>0</v>
      </c>
      <c r="Z1269" s="5"/>
    </row>
    <row r="1270" spans="2:27" ht="12" customHeight="1" x14ac:dyDescent="0.2">
      <c r="B1270" t="s">
        <v>200</v>
      </c>
      <c r="D1270" t="s">
        <v>1039</v>
      </c>
      <c r="H1270">
        <v>10</v>
      </c>
      <c r="I1270" s="164">
        <v>23</v>
      </c>
      <c r="J1270" s="153">
        <v>0</v>
      </c>
      <c r="K1270" s="153">
        <f>J1270</f>
        <v>0</v>
      </c>
      <c r="L1270" s="153">
        <v>0</v>
      </c>
      <c r="M1270" s="153">
        <f>L1270</f>
        <v>0</v>
      </c>
      <c r="N1270" s="153">
        <v>0</v>
      </c>
      <c r="O1270" s="153">
        <f>N1270</f>
        <v>0</v>
      </c>
      <c r="P1270" s="153">
        <v>0</v>
      </c>
      <c r="Q1270" s="153">
        <f>P1270</f>
        <v>0</v>
      </c>
      <c r="R1270" s="153">
        <v>0</v>
      </c>
      <c r="S1270" s="153">
        <f>R1270</f>
        <v>0</v>
      </c>
      <c r="T1270" s="153">
        <v>0</v>
      </c>
      <c r="U1270" s="153">
        <f>T1270</f>
        <v>0</v>
      </c>
      <c r="V1270" s="153">
        <v>76.405650505755148</v>
      </c>
      <c r="W1270" s="153">
        <f>V1270</f>
        <v>76.405650505755148</v>
      </c>
      <c r="X1270" s="160">
        <v>54.259613433551067</v>
      </c>
      <c r="Y1270" s="153">
        <f>X1270</f>
        <v>54.259613433551067</v>
      </c>
      <c r="Z1270" s="5"/>
    </row>
    <row r="1271" spans="2:27" ht="12" customHeight="1" x14ac:dyDescent="0.2">
      <c r="B1271" t="s">
        <v>200</v>
      </c>
      <c r="D1271" t="s">
        <v>1040</v>
      </c>
      <c r="H1271">
        <v>10</v>
      </c>
      <c r="I1271" s="164">
        <v>24</v>
      </c>
      <c r="J1271" s="153">
        <v>0</v>
      </c>
      <c r="K1271" s="153">
        <f>J1271+K1270+K1266+K1267</f>
        <v>0</v>
      </c>
      <c r="L1271" s="153">
        <v>0</v>
      </c>
      <c r="M1271" s="153">
        <f>L1271+M1270+M1266+M1267</f>
        <v>0</v>
      </c>
      <c r="N1271" s="153">
        <v>0</v>
      </c>
      <c r="O1271" s="153">
        <f>N1271+O1270+O1266+O1267</f>
        <v>0</v>
      </c>
      <c r="P1271" s="153">
        <v>0</v>
      </c>
      <c r="Q1271" s="153">
        <f>P1271+Q1270+Q1266+Q1267</f>
        <v>100</v>
      </c>
      <c r="R1271" s="153">
        <v>0</v>
      </c>
      <c r="S1271" s="153">
        <f>R1271+S1270+S1266+S1267</f>
        <v>0</v>
      </c>
      <c r="T1271" s="153">
        <v>0</v>
      </c>
      <c r="U1271" s="153">
        <f>T1271+U1270+U1266+U1267</f>
        <v>0</v>
      </c>
      <c r="V1271" s="153">
        <v>0</v>
      </c>
      <c r="W1271" s="153">
        <f>V1271+W1270+W1266+W1267</f>
        <v>76.405650505755148</v>
      </c>
      <c r="X1271" s="153">
        <v>6.5050864385144642</v>
      </c>
      <c r="Y1271" s="153">
        <f>X1271+Y1270+Y1266+Y1267</f>
        <v>60.764699872065535</v>
      </c>
      <c r="Z1271" s="5"/>
    </row>
    <row r="1272" spans="2:27" ht="12" customHeight="1" x14ac:dyDescent="0.2">
      <c r="B1272" t="s">
        <v>200</v>
      </c>
      <c r="D1272" t="s">
        <v>1041</v>
      </c>
      <c r="H1272">
        <v>10</v>
      </c>
      <c r="I1272" s="164">
        <v>25</v>
      </c>
      <c r="J1272" s="153">
        <v>0</v>
      </c>
      <c r="K1272" s="153">
        <f>K1271+J1272</f>
        <v>0</v>
      </c>
      <c r="L1272" s="153">
        <v>0</v>
      </c>
      <c r="M1272" s="153">
        <f>M1271+L1272</f>
        <v>0</v>
      </c>
      <c r="N1272" s="153">
        <v>0</v>
      </c>
      <c r="O1272" s="153">
        <f>O1271+N1272</f>
        <v>0</v>
      </c>
      <c r="P1272" s="153">
        <v>0</v>
      </c>
      <c r="Q1272" s="153">
        <f>Q1271+P1272</f>
        <v>100</v>
      </c>
      <c r="R1272" s="153">
        <v>0</v>
      </c>
      <c r="S1272" s="153">
        <f>S1271+R1272</f>
        <v>0</v>
      </c>
      <c r="T1272" s="153">
        <v>0</v>
      </c>
      <c r="U1272" s="153">
        <f>U1271+T1272</f>
        <v>0</v>
      </c>
      <c r="V1272" s="153">
        <v>0</v>
      </c>
      <c r="W1272" s="153">
        <f>W1271+V1272</f>
        <v>76.405650505755148</v>
      </c>
      <c r="X1272" s="153">
        <v>0</v>
      </c>
      <c r="Y1272" s="153">
        <f>Y1271+X1272</f>
        <v>60.764699872065535</v>
      </c>
      <c r="Z1272" s="5"/>
    </row>
    <row r="1273" spans="2:27" ht="12" customHeight="1" x14ac:dyDescent="0.2">
      <c r="B1273" t="s">
        <v>200</v>
      </c>
      <c r="D1273" t="s">
        <v>1042</v>
      </c>
      <c r="H1273">
        <v>10</v>
      </c>
      <c r="I1273" s="164">
        <v>26</v>
      </c>
      <c r="J1273" s="153">
        <v>0</v>
      </c>
      <c r="K1273" s="153">
        <f>J1273</f>
        <v>0</v>
      </c>
      <c r="L1273" s="153">
        <v>0</v>
      </c>
      <c r="M1273" s="153">
        <f>L1273</f>
        <v>0</v>
      </c>
      <c r="N1273" s="153">
        <v>0</v>
      </c>
      <c r="O1273" s="153">
        <f>N1273</f>
        <v>0</v>
      </c>
      <c r="P1273" s="153">
        <v>0</v>
      </c>
      <c r="Q1273" s="153">
        <f>P1273</f>
        <v>0</v>
      </c>
      <c r="R1273" s="153">
        <v>0</v>
      </c>
      <c r="S1273" s="153">
        <f>R1273</f>
        <v>0</v>
      </c>
      <c r="T1273" s="153">
        <v>100</v>
      </c>
      <c r="U1273" s="153">
        <f>T1273</f>
        <v>100</v>
      </c>
      <c r="V1273" s="153">
        <v>9.543076386466689</v>
      </c>
      <c r="W1273" s="153">
        <f>V1273</f>
        <v>9.543076386466689</v>
      </c>
      <c r="X1273" s="153">
        <v>26.101797846268532</v>
      </c>
      <c r="Y1273" s="153">
        <f>X1273</f>
        <v>26.101797846268532</v>
      </c>
      <c r="Z1273" s="5"/>
    </row>
    <row r="1274" spans="2:27" ht="12" customHeight="1" x14ac:dyDescent="0.2">
      <c r="B1274" t="s">
        <v>200</v>
      </c>
      <c r="D1274" t="s">
        <v>1043</v>
      </c>
      <c r="H1274">
        <v>10</v>
      </c>
      <c r="I1274" s="164">
        <v>27</v>
      </c>
      <c r="J1274" s="153">
        <v>0</v>
      </c>
      <c r="K1274" s="153">
        <f>J1274+K1273+K1272</f>
        <v>0</v>
      </c>
      <c r="L1274" s="153">
        <v>0</v>
      </c>
      <c r="M1274" s="153">
        <f>L1274+M1273+M1272</f>
        <v>0</v>
      </c>
      <c r="N1274" s="153">
        <v>0</v>
      </c>
      <c r="O1274" s="153">
        <f>N1274+O1273+O1272</f>
        <v>0</v>
      </c>
      <c r="P1274" s="153">
        <v>0</v>
      </c>
      <c r="Q1274" s="153">
        <f>P1274+Q1273+Q1272</f>
        <v>100</v>
      </c>
      <c r="R1274" s="153">
        <v>0</v>
      </c>
      <c r="S1274" s="153">
        <f>R1274+S1273+S1272</f>
        <v>0</v>
      </c>
      <c r="T1274" s="153">
        <v>0</v>
      </c>
      <c r="U1274" s="153">
        <f>T1274+U1273+U1272</f>
        <v>100</v>
      </c>
      <c r="V1274" s="153">
        <v>0</v>
      </c>
      <c r="W1274" s="153">
        <f>V1274+W1273+W1272</f>
        <v>85.948726892221842</v>
      </c>
      <c r="X1274" s="153">
        <v>0</v>
      </c>
      <c r="Y1274" s="153">
        <f>X1274+Y1273+Y1272</f>
        <v>86.866497718334074</v>
      </c>
      <c r="Z1274" s="5"/>
    </row>
    <row r="1275" spans="2:27" ht="12" customHeight="1" x14ac:dyDescent="0.2">
      <c r="B1275" t="s">
        <v>200</v>
      </c>
      <c r="D1275" t="s">
        <v>1044</v>
      </c>
      <c r="H1275">
        <v>10</v>
      </c>
      <c r="I1275" s="164">
        <v>28</v>
      </c>
      <c r="J1275" s="153">
        <v>0</v>
      </c>
      <c r="K1275" s="153">
        <f>K1274</f>
        <v>0</v>
      </c>
      <c r="L1275" s="153">
        <v>0</v>
      </c>
      <c r="M1275" s="153">
        <f>M1274</f>
        <v>0</v>
      </c>
      <c r="N1275" s="153">
        <v>0</v>
      </c>
      <c r="O1275" s="153">
        <f>O1274</f>
        <v>0</v>
      </c>
      <c r="P1275" s="153">
        <v>0</v>
      </c>
      <c r="Q1275" s="153">
        <f>Q1274</f>
        <v>100</v>
      </c>
      <c r="R1275" s="153">
        <v>0</v>
      </c>
      <c r="S1275" s="153">
        <f>S1274</f>
        <v>0</v>
      </c>
      <c r="T1275" s="153">
        <v>0</v>
      </c>
      <c r="U1275" s="153">
        <f>U1274</f>
        <v>100</v>
      </c>
      <c r="V1275" s="153">
        <v>0</v>
      </c>
      <c r="W1275" s="153">
        <f>W1274</f>
        <v>85.948726892221842</v>
      </c>
      <c r="X1275" s="153">
        <v>0</v>
      </c>
      <c r="Y1275" s="153">
        <f>Y1274</f>
        <v>86.866497718334074</v>
      </c>
      <c r="Z1275" s="5"/>
    </row>
    <row r="1276" spans="2:27" ht="12" customHeight="1" x14ac:dyDescent="0.2">
      <c r="B1276" t="s">
        <v>200</v>
      </c>
      <c r="D1276" t="s">
        <v>1045</v>
      </c>
      <c r="H1276">
        <v>10</v>
      </c>
      <c r="I1276">
        <v>29</v>
      </c>
      <c r="J1276" s="5">
        <v>0</v>
      </c>
      <c r="K1276" s="5">
        <f>J1276</f>
        <v>0</v>
      </c>
      <c r="L1276" s="5">
        <v>0</v>
      </c>
      <c r="M1276" s="5">
        <f>L1276</f>
        <v>0</v>
      </c>
      <c r="N1276" s="5">
        <v>0</v>
      </c>
      <c r="O1276" s="5">
        <f>N1276</f>
        <v>0</v>
      </c>
      <c r="P1276" s="5">
        <v>0</v>
      </c>
      <c r="Q1276" s="5">
        <f>P1276</f>
        <v>0</v>
      </c>
      <c r="R1276" s="5">
        <v>0</v>
      </c>
      <c r="S1276" s="5">
        <f>R1276</f>
        <v>0</v>
      </c>
      <c r="T1276" s="5">
        <v>0</v>
      </c>
      <c r="U1276" s="5">
        <f>T1276</f>
        <v>0</v>
      </c>
      <c r="V1276" s="5">
        <v>0</v>
      </c>
      <c r="W1276" s="5">
        <f>V1276</f>
        <v>0</v>
      </c>
      <c r="X1276" s="5">
        <v>7.9640286838003878</v>
      </c>
      <c r="Y1276" s="5">
        <f>X1276</f>
        <v>7.9640286838003878</v>
      </c>
      <c r="Z1276" s="5"/>
    </row>
    <row r="1277" spans="2:27" ht="12" customHeight="1" x14ac:dyDescent="0.2">
      <c r="B1277" t="s">
        <v>200</v>
      </c>
      <c r="D1277" t="s">
        <v>1046</v>
      </c>
      <c r="H1277">
        <v>10</v>
      </c>
      <c r="I1277" s="53">
        <v>30</v>
      </c>
      <c r="J1277" s="56">
        <v>0</v>
      </c>
      <c r="K1277" s="56">
        <f>J1277+K1276</f>
        <v>0</v>
      </c>
      <c r="L1277" s="56">
        <v>0</v>
      </c>
      <c r="M1277" s="56">
        <f>L1277+M1276</f>
        <v>0</v>
      </c>
      <c r="N1277" s="56">
        <v>0</v>
      </c>
      <c r="O1277" s="56">
        <f>N1277+O1276</f>
        <v>0</v>
      </c>
      <c r="P1277" s="56">
        <v>0</v>
      </c>
      <c r="Q1277" s="56">
        <f>P1277+Q1276</f>
        <v>0</v>
      </c>
      <c r="R1277" s="56">
        <v>0</v>
      </c>
      <c r="S1277" s="56">
        <f>R1277+S1276</f>
        <v>0</v>
      </c>
      <c r="T1277" s="56">
        <v>0</v>
      </c>
      <c r="U1277" s="56">
        <f>T1277+U1276</f>
        <v>0</v>
      </c>
      <c r="V1277" s="56">
        <v>14.051273107778165</v>
      </c>
      <c r="W1277" s="56">
        <f>V1277+W1276</f>
        <v>14.051273107778165</v>
      </c>
      <c r="X1277" s="56">
        <v>1.9666506928464629</v>
      </c>
      <c r="Y1277" s="56">
        <f>X1277+Y1276</f>
        <v>9.9306793766468502</v>
      </c>
      <c r="Z1277" s="5"/>
    </row>
    <row r="1278" spans="2:27" ht="12" customHeight="1" x14ac:dyDescent="0.2">
      <c r="B1278" t="s">
        <v>200</v>
      </c>
      <c r="D1278" t="s">
        <v>1047</v>
      </c>
      <c r="H1278">
        <v>10</v>
      </c>
      <c r="I1278">
        <v>31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100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100</v>
      </c>
      <c r="X1278" s="5">
        <v>0</v>
      </c>
      <c r="Y1278" s="5">
        <v>61.813832547117222</v>
      </c>
      <c r="Z1278" s="5"/>
    </row>
    <row r="1279" spans="2:27" ht="12" customHeight="1" x14ac:dyDescent="0.2">
      <c r="B1279" t="s">
        <v>200</v>
      </c>
      <c r="D1279" t="s">
        <v>1048</v>
      </c>
      <c r="H1279">
        <v>10</v>
      </c>
      <c r="I1279">
        <v>32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32.731021912460172</v>
      </c>
      <c r="Z1279" s="5"/>
    </row>
    <row r="1280" spans="2:27" ht="12" customHeight="1" x14ac:dyDescent="0.2">
      <c r="B1280" t="s">
        <v>200</v>
      </c>
      <c r="D1280" t="s">
        <v>1049</v>
      </c>
      <c r="H1280">
        <v>10</v>
      </c>
      <c r="I1280">
        <v>33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100</v>
      </c>
      <c r="V1280" s="5">
        <v>0</v>
      </c>
      <c r="W1280" s="5">
        <v>0</v>
      </c>
      <c r="X1280" s="5">
        <v>0</v>
      </c>
      <c r="Y1280" s="5">
        <v>5.4551455404226088</v>
      </c>
      <c r="Z1280" s="5"/>
      <c r="AA1280" s="5"/>
    </row>
    <row r="1281" spans="2:48" ht="12" customHeight="1" x14ac:dyDescent="0.2">
      <c r="B1281" t="s">
        <v>200</v>
      </c>
      <c r="D1281" t="s">
        <v>1059</v>
      </c>
      <c r="H1281">
        <v>10</v>
      </c>
      <c r="I1281">
        <v>34</v>
      </c>
      <c r="J1281" s="5">
        <v>0</v>
      </c>
      <c r="K1281" s="5">
        <f t="shared" ref="K1281:K1325" si="86">K1278</f>
        <v>0</v>
      </c>
      <c r="L1281" s="5">
        <v>0</v>
      </c>
      <c r="M1281" s="5">
        <f t="shared" ref="M1281:M1325" si="87">M1278</f>
        <v>0</v>
      </c>
      <c r="N1281" s="5">
        <v>0</v>
      </c>
      <c r="O1281" s="5">
        <f t="shared" ref="O1281:O1325" si="88">O1278</f>
        <v>0</v>
      </c>
      <c r="P1281" s="5">
        <v>0</v>
      </c>
      <c r="Q1281" s="5">
        <f t="shared" ref="Q1281:Q1325" si="89">Q1278</f>
        <v>100</v>
      </c>
      <c r="R1281" s="5">
        <v>0</v>
      </c>
      <c r="S1281" s="5">
        <f t="shared" ref="S1281:S1325" si="90">S1278</f>
        <v>0</v>
      </c>
      <c r="T1281" s="5">
        <v>0</v>
      </c>
      <c r="U1281" s="5">
        <f t="shared" ref="U1281:U1288" si="91">U1278</f>
        <v>0</v>
      </c>
      <c r="V1281" s="5">
        <v>0</v>
      </c>
      <c r="W1281" s="5">
        <f t="shared" ref="W1281:W1325" si="92">W1278</f>
        <v>100</v>
      </c>
      <c r="X1281" s="5">
        <v>0</v>
      </c>
      <c r="Y1281" s="5">
        <f t="shared" ref="Y1281:Y1325" si="93">Y1278</f>
        <v>61.813832547117222</v>
      </c>
      <c r="Z1281" s="5"/>
    </row>
    <row r="1282" spans="2:48" ht="12" customHeight="1" x14ac:dyDescent="0.2">
      <c r="B1282" t="s">
        <v>200</v>
      </c>
      <c r="D1282" t="s">
        <v>1060</v>
      </c>
      <c r="H1282">
        <v>10</v>
      </c>
      <c r="I1282">
        <v>35</v>
      </c>
      <c r="J1282" s="5">
        <v>0</v>
      </c>
      <c r="K1282" s="5">
        <f t="shared" si="86"/>
        <v>0</v>
      </c>
      <c r="L1282" s="5">
        <v>0</v>
      </c>
      <c r="M1282" s="5">
        <f t="shared" si="87"/>
        <v>0</v>
      </c>
      <c r="N1282" s="5">
        <v>0</v>
      </c>
      <c r="O1282" s="5">
        <f t="shared" si="88"/>
        <v>0</v>
      </c>
      <c r="P1282" s="5">
        <v>0</v>
      </c>
      <c r="Q1282" s="5">
        <f t="shared" si="89"/>
        <v>0</v>
      </c>
      <c r="R1282" s="5">
        <v>0</v>
      </c>
      <c r="S1282" s="5">
        <f t="shared" si="90"/>
        <v>0</v>
      </c>
      <c r="T1282" s="5">
        <v>0</v>
      </c>
      <c r="U1282" s="5">
        <f t="shared" si="91"/>
        <v>0</v>
      </c>
      <c r="V1282" s="5">
        <v>0</v>
      </c>
      <c r="W1282" s="5">
        <f t="shared" si="92"/>
        <v>0</v>
      </c>
      <c r="X1282" s="5">
        <v>0</v>
      </c>
      <c r="Y1282" s="5">
        <f t="shared" si="93"/>
        <v>32.731021912460172</v>
      </c>
      <c r="Z1282" s="5"/>
    </row>
    <row r="1283" spans="2:48" ht="12" customHeight="1" x14ac:dyDescent="0.2">
      <c r="B1283" t="s">
        <v>200</v>
      </c>
      <c r="D1283" t="s">
        <v>1061</v>
      </c>
      <c r="H1283">
        <v>10</v>
      </c>
      <c r="I1283">
        <v>36</v>
      </c>
      <c r="J1283" s="5">
        <v>0</v>
      </c>
      <c r="K1283" s="5">
        <f t="shared" si="86"/>
        <v>0</v>
      </c>
      <c r="L1283" s="5">
        <v>0</v>
      </c>
      <c r="M1283" s="5">
        <f t="shared" si="87"/>
        <v>0</v>
      </c>
      <c r="N1283" s="5">
        <v>0</v>
      </c>
      <c r="O1283" s="5">
        <f t="shared" si="88"/>
        <v>0</v>
      </c>
      <c r="P1283" s="5">
        <v>0</v>
      </c>
      <c r="Q1283" s="5">
        <f t="shared" si="89"/>
        <v>0</v>
      </c>
      <c r="R1283" s="5">
        <v>0</v>
      </c>
      <c r="S1283" s="5">
        <f t="shared" si="90"/>
        <v>0</v>
      </c>
      <c r="T1283" s="5">
        <v>0</v>
      </c>
      <c r="U1283" s="5">
        <v>0</v>
      </c>
      <c r="V1283" s="5">
        <v>0</v>
      </c>
      <c r="W1283" s="5">
        <f t="shared" si="92"/>
        <v>0</v>
      </c>
      <c r="X1283" s="5">
        <v>0</v>
      </c>
      <c r="Y1283" s="5">
        <f t="shared" si="93"/>
        <v>5.4551455404226088</v>
      </c>
      <c r="Z1283" s="5"/>
    </row>
    <row r="1284" spans="2:48" ht="12" customHeight="1" x14ac:dyDescent="0.2">
      <c r="B1284" t="s">
        <v>200</v>
      </c>
      <c r="D1284" t="s">
        <v>1062</v>
      </c>
      <c r="H1284">
        <v>10</v>
      </c>
      <c r="I1284">
        <v>37</v>
      </c>
      <c r="J1284" s="5">
        <v>0</v>
      </c>
      <c r="K1284" s="5">
        <f t="shared" si="86"/>
        <v>0</v>
      </c>
      <c r="L1284" s="5">
        <v>0</v>
      </c>
      <c r="M1284" s="5">
        <f t="shared" si="87"/>
        <v>0</v>
      </c>
      <c r="N1284" s="5">
        <v>0</v>
      </c>
      <c r="O1284" s="5">
        <f t="shared" si="88"/>
        <v>0</v>
      </c>
      <c r="P1284" s="5">
        <v>0</v>
      </c>
      <c r="Q1284" s="5">
        <f t="shared" si="89"/>
        <v>100</v>
      </c>
      <c r="R1284" s="5">
        <v>0</v>
      </c>
      <c r="S1284" s="5">
        <f t="shared" si="90"/>
        <v>0</v>
      </c>
      <c r="T1284" s="5">
        <v>0</v>
      </c>
      <c r="U1284" s="5">
        <f t="shared" si="91"/>
        <v>0</v>
      </c>
      <c r="V1284" s="5">
        <v>0</v>
      </c>
      <c r="W1284" s="5">
        <f t="shared" si="92"/>
        <v>100</v>
      </c>
      <c r="X1284" s="5">
        <v>0</v>
      </c>
      <c r="Y1284" s="5">
        <f t="shared" si="93"/>
        <v>61.813832547117222</v>
      </c>
      <c r="Z1284" s="5"/>
    </row>
    <row r="1285" spans="2:48" ht="12" customHeight="1" x14ac:dyDescent="0.2">
      <c r="B1285" t="s">
        <v>200</v>
      </c>
      <c r="D1285" t="s">
        <v>1063</v>
      </c>
      <c r="H1285">
        <v>10</v>
      </c>
      <c r="I1285">
        <v>38</v>
      </c>
      <c r="J1285" s="5">
        <v>0</v>
      </c>
      <c r="K1285" s="5">
        <f t="shared" si="86"/>
        <v>0</v>
      </c>
      <c r="L1285" s="5">
        <v>0</v>
      </c>
      <c r="M1285" s="5">
        <f t="shared" si="87"/>
        <v>0</v>
      </c>
      <c r="N1285" s="5">
        <v>0</v>
      </c>
      <c r="O1285" s="5">
        <f t="shared" si="88"/>
        <v>0</v>
      </c>
      <c r="P1285" s="5">
        <v>0</v>
      </c>
      <c r="Q1285" s="5">
        <f t="shared" si="89"/>
        <v>0</v>
      </c>
      <c r="R1285" s="5">
        <v>0</v>
      </c>
      <c r="S1285" s="5">
        <f t="shared" si="90"/>
        <v>0</v>
      </c>
      <c r="T1285" s="5">
        <v>0</v>
      </c>
      <c r="U1285" s="5">
        <f t="shared" si="91"/>
        <v>0</v>
      </c>
      <c r="V1285" s="5">
        <v>0</v>
      </c>
      <c r="W1285" s="5">
        <f t="shared" si="92"/>
        <v>0</v>
      </c>
      <c r="X1285" s="5">
        <v>2.8145583382621924</v>
      </c>
      <c r="Y1285" s="5">
        <f t="shared" si="93"/>
        <v>32.731021912460172</v>
      </c>
      <c r="Z1285" s="5"/>
    </row>
    <row r="1286" spans="2:48" ht="12" customHeight="1" x14ac:dyDescent="0.2">
      <c r="B1286" t="s">
        <v>200</v>
      </c>
      <c r="D1286" t="s">
        <v>1064</v>
      </c>
      <c r="H1286">
        <v>10</v>
      </c>
      <c r="I1286">
        <v>39</v>
      </c>
      <c r="J1286" s="5">
        <v>0</v>
      </c>
      <c r="K1286" s="5">
        <f t="shared" si="86"/>
        <v>0</v>
      </c>
      <c r="L1286" s="5">
        <v>0</v>
      </c>
      <c r="M1286" s="5">
        <f t="shared" si="87"/>
        <v>0</v>
      </c>
      <c r="N1286" s="5">
        <v>0</v>
      </c>
      <c r="O1286" s="5">
        <f t="shared" si="88"/>
        <v>0</v>
      </c>
      <c r="P1286" s="5">
        <v>0</v>
      </c>
      <c r="Q1286" s="5">
        <f t="shared" si="89"/>
        <v>0</v>
      </c>
      <c r="R1286" s="5">
        <v>0</v>
      </c>
      <c r="S1286" s="5">
        <f t="shared" si="90"/>
        <v>0</v>
      </c>
      <c r="T1286" s="5">
        <v>0</v>
      </c>
      <c r="U1286" s="5">
        <v>0</v>
      </c>
      <c r="V1286" s="5">
        <v>0</v>
      </c>
      <c r="W1286" s="5">
        <f t="shared" si="92"/>
        <v>0</v>
      </c>
      <c r="X1286" s="5">
        <v>0</v>
      </c>
      <c r="Y1286" s="5">
        <f t="shared" si="93"/>
        <v>5.4551455404226088</v>
      </c>
      <c r="Z1286" s="5"/>
    </row>
    <row r="1287" spans="2:48" ht="12" customHeight="1" x14ac:dyDescent="0.2">
      <c r="B1287" t="s">
        <v>200</v>
      </c>
      <c r="D1287" t="s">
        <v>1065</v>
      </c>
      <c r="H1287">
        <v>10</v>
      </c>
      <c r="I1287">
        <v>40</v>
      </c>
      <c r="J1287" s="5">
        <v>0</v>
      </c>
      <c r="K1287" s="5">
        <f t="shared" si="86"/>
        <v>0</v>
      </c>
      <c r="L1287" s="5">
        <v>0</v>
      </c>
      <c r="M1287" s="5">
        <f t="shared" si="87"/>
        <v>0</v>
      </c>
      <c r="N1287" s="5">
        <v>0</v>
      </c>
      <c r="O1287" s="5">
        <f t="shared" si="88"/>
        <v>0</v>
      </c>
      <c r="P1287" s="5">
        <v>0</v>
      </c>
      <c r="Q1287" s="5">
        <f t="shared" si="89"/>
        <v>100</v>
      </c>
      <c r="R1287" s="5">
        <v>0</v>
      </c>
      <c r="S1287" s="5">
        <f t="shared" si="90"/>
        <v>0</v>
      </c>
      <c r="T1287" s="5">
        <v>0</v>
      </c>
      <c r="U1287" s="5">
        <f t="shared" si="91"/>
        <v>0</v>
      </c>
      <c r="V1287" s="5">
        <v>0</v>
      </c>
      <c r="W1287" s="5">
        <f t="shared" si="92"/>
        <v>100</v>
      </c>
      <c r="X1287" s="5">
        <v>0</v>
      </c>
      <c r="Y1287" s="5">
        <f t="shared" si="93"/>
        <v>61.813832547117222</v>
      </c>
      <c r="Z1287" s="5"/>
    </row>
    <row r="1288" spans="2:48" ht="12" customHeight="1" x14ac:dyDescent="0.2">
      <c r="B1288" t="s">
        <v>200</v>
      </c>
      <c r="D1288" t="s">
        <v>1066</v>
      </c>
      <c r="H1288">
        <v>10</v>
      </c>
      <c r="I1288">
        <v>41</v>
      </c>
      <c r="J1288" s="5">
        <v>0</v>
      </c>
      <c r="K1288" s="5">
        <f t="shared" si="86"/>
        <v>0</v>
      </c>
      <c r="L1288" s="5">
        <v>0</v>
      </c>
      <c r="M1288" s="5">
        <f t="shared" si="87"/>
        <v>0</v>
      </c>
      <c r="N1288" s="5">
        <v>0</v>
      </c>
      <c r="O1288" s="5">
        <f t="shared" si="88"/>
        <v>0</v>
      </c>
      <c r="P1288" s="5">
        <v>0</v>
      </c>
      <c r="Q1288" s="5">
        <f t="shared" si="89"/>
        <v>0</v>
      </c>
      <c r="R1288" s="5">
        <v>0</v>
      </c>
      <c r="S1288" s="5">
        <f t="shared" si="90"/>
        <v>0</v>
      </c>
      <c r="T1288" s="5">
        <v>0</v>
      </c>
      <c r="U1288" s="5">
        <f t="shared" si="91"/>
        <v>0</v>
      </c>
      <c r="V1288" s="5">
        <v>0</v>
      </c>
      <c r="W1288" s="5">
        <f t="shared" si="92"/>
        <v>0</v>
      </c>
      <c r="X1288" s="5">
        <v>0</v>
      </c>
      <c r="Y1288" s="5">
        <f t="shared" si="93"/>
        <v>32.731021912460172</v>
      </c>
      <c r="Z1288" s="5"/>
    </row>
    <row r="1289" spans="2:48" ht="12" customHeight="1" x14ac:dyDescent="0.2">
      <c r="B1289" t="s">
        <v>200</v>
      </c>
      <c r="D1289" t="s">
        <v>1067</v>
      </c>
      <c r="H1289">
        <v>10</v>
      </c>
      <c r="I1289">
        <v>42</v>
      </c>
      <c r="J1289" s="5">
        <v>0</v>
      </c>
      <c r="K1289" s="5">
        <f t="shared" si="86"/>
        <v>0</v>
      </c>
      <c r="L1289" s="5">
        <v>0</v>
      </c>
      <c r="M1289" s="5">
        <f t="shared" si="87"/>
        <v>0</v>
      </c>
      <c r="N1289" s="5">
        <v>0</v>
      </c>
      <c r="O1289" s="5">
        <f t="shared" si="88"/>
        <v>0</v>
      </c>
      <c r="P1289" s="5">
        <v>0</v>
      </c>
      <c r="Q1289" s="5">
        <f t="shared" si="89"/>
        <v>0</v>
      </c>
      <c r="R1289" s="5">
        <v>0</v>
      </c>
      <c r="S1289" s="5">
        <f t="shared" si="90"/>
        <v>0</v>
      </c>
      <c r="T1289" s="5">
        <v>0</v>
      </c>
      <c r="U1289" s="5">
        <v>0</v>
      </c>
      <c r="V1289" s="5">
        <v>0</v>
      </c>
      <c r="W1289" s="5">
        <f t="shared" si="92"/>
        <v>0</v>
      </c>
      <c r="X1289" s="5">
        <v>0</v>
      </c>
      <c r="Y1289" s="5">
        <f t="shared" si="93"/>
        <v>5.4551455404226088</v>
      </c>
      <c r="Z1289" s="5"/>
    </row>
    <row r="1290" spans="2:48" ht="12" customHeight="1" x14ac:dyDescent="0.2">
      <c r="B1290" t="s">
        <v>200</v>
      </c>
      <c r="D1290" t="s">
        <v>1050</v>
      </c>
      <c r="H1290">
        <v>10</v>
      </c>
      <c r="I1290">
        <v>43</v>
      </c>
      <c r="J1290" s="5">
        <v>0</v>
      </c>
      <c r="K1290" s="5">
        <f t="shared" si="86"/>
        <v>0</v>
      </c>
      <c r="L1290" s="5">
        <v>0</v>
      </c>
      <c r="M1290" s="5">
        <f t="shared" si="87"/>
        <v>0</v>
      </c>
      <c r="N1290" s="5">
        <v>0</v>
      </c>
      <c r="O1290" s="5">
        <f t="shared" si="88"/>
        <v>0</v>
      </c>
      <c r="P1290" s="5">
        <v>0</v>
      </c>
      <c r="Q1290" s="5">
        <f t="shared" si="89"/>
        <v>100</v>
      </c>
      <c r="R1290" s="5">
        <v>0</v>
      </c>
      <c r="S1290" s="5">
        <f t="shared" si="90"/>
        <v>0</v>
      </c>
      <c r="T1290" s="5">
        <v>0</v>
      </c>
      <c r="U1290" s="5">
        <f t="shared" ref="U1290:U1325" si="94">U1287</f>
        <v>0</v>
      </c>
      <c r="V1290" s="5">
        <v>0</v>
      </c>
      <c r="W1290" s="5">
        <f t="shared" si="92"/>
        <v>100</v>
      </c>
      <c r="X1290" s="5">
        <v>0</v>
      </c>
      <c r="Y1290" s="5">
        <f t="shared" si="93"/>
        <v>61.813832547117222</v>
      </c>
      <c r="Z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</row>
    <row r="1291" spans="2:48" ht="12" customHeight="1" x14ac:dyDescent="0.2">
      <c r="B1291" t="s">
        <v>200</v>
      </c>
      <c r="D1291" t="s">
        <v>1051</v>
      </c>
      <c r="H1291">
        <v>10</v>
      </c>
      <c r="I1291">
        <v>44</v>
      </c>
      <c r="J1291" s="5">
        <v>0</v>
      </c>
      <c r="K1291" s="5">
        <f t="shared" si="86"/>
        <v>0</v>
      </c>
      <c r="L1291" s="5">
        <v>0</v>
      </c>
      <c r="M1291" s="5">
        <f t="shared" si="87"/>
        <v>0</v>
      </c>
      <c r="N1291" s="5">
        <v>0</v>
      </c>
      <c r="O1291" s="5">
        <f t="shared" si="88"/>
        <v>0</v>
      </c>
      <c r="P1291" s="5">
        <v>0</v>
      </c>
      <c r="Q1291" s="5">
        <f t="shared" si="89"/>
        <v>0</v>
      </c>
      <c r="R1291" s="5">
        <v>0</v>
      </c>
      <c r="S1291" s="5">
        <f t="shared" si="90"/>
        <v>0</v>
      </c>
      <c r="T1291" s="5">
        <v>0</v>
      </c>
      <c r="U1291" s="5">
        <f t="shared" si="94"/>
        <v>0</v>
      </c>
      <c r="V1291" s="5">
        <v>0</v>
      </c>
      <c r="W1291" s="5">
        <f t="shared" si="92"/>
        <v>0</v>
      </c>
      <c r="X1291" s="5">
        <v>0</v>
      </c>
      <c r="Y1291" s="5">
        <f t="shared" si="93"/>
        <v>32.731021912460172</v>
      </c>
      <c r="Z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</row>
    <row r="1292" spans="2:48" ht="12" customHeight="1" x14ac:dyDescent="0.2">
      <c r="B1292" t="s">
        <v>200</v>
      </c>
      <c r="D1292" t="s">
        <v>1052</v>
      </c>
      <c r="H1292">
        <v>10</v>
      </c>
      <c r="I1292">
        <v>45</v>
      </c>
      <c r="J1292" s="5">
        <v>0</v>
      </c>
      <c r="K1292" s="5">
        <f t="shared" si="86"/>
        <v>0</v>
      </c>
      <c r="L1292" s="5">
        <v>0</v>
      </c>
      <c r="M1292" s="5">
        <f t="shared" si="87"/>
        <v>0</v>
      </c>
      <c r="N1292" s="5">
        <v>0</v>
      </c>
      <c r="O1292" s="5">
        <f t="shared" si="88"/>
        <v>0</v>
      </c>
      <c r="P1292" s="5">
        <v>0</v>
      </c>
      <c r="Q1292" s="5">
        <f t="shared" si="89"/>
        <v>0</v>
      </c>
      <c r="R1292" s="5">
        <v>0</v>
      </c>
      <c r="S1292" s="5">
        <f t="shared" si="90"/>
        <v>0</v>
      </c>
      <c r="T1292" s="5">
        <v>0</v>
      </c>
      <c r="U1292" s="5">
        <v>0</v>
      </c>
      <c r="V1292" s="5">
        <v>0</v>
      </c>
      <c r="W1292" s="5">
        <f t="shared" si="92"/>
        <v>0</v>
      </c>
      <c r="X1292" s="5">
        <v>0</v>
      </c>
      <c r="Y1292" s="5">
        <f t="shared" si="93"/>
        <v>5.4551455404226088</v>
      </c>
      <c r="Z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</row>
    <row r="1293" spans="2:48" ht="12" customHeight="1" x14ac:dyDescent="0.2">
      <c r="B1293" t="s">
        <v>200</v>
      </c>
      <c r="D1293" t="s">
        <v>1053</v>
      </c>
      <c r="H1293">
        <v>10</v>
      </c>
      <c r="I1293">
        <v>46</v>
      </c>
      <c r="J1293" s="5">
        <v>0</v>
      </c>
      <c r="K1293" s="5">
        <f t="shared" si="86"/>
        <v>0</v>
      </c>
      <c r="L1293" s="5">
        <v>0</v>
      </c>
      <c r="M1293" s="5">
        <f t="shared" si="87"/>
        <v>0</v>
      </c>
      <c r="N1293" s="5">
        <v>0</v>
      </c>
      <c r="O1293" s="5">
        <f t="shared" si="88"/>
        <v>0</v>
      </c>
      <c r="P1293" s="5">
        <v>0</v>
      </c>
      <c r="Q1293" s="5">
        <f t="shared" si="89"/>
        <v>100</v>
      </c>
      <c r="R1293" s="5">
        <v>0</v>
      </c>
      <c r="S1293" s="5">
        <f t="shared" si="90"/>
        <v>0</v>
      </c>
      <c r="T1293" s="5">
        <v>0</v>
      </c>
      <c r="U1293" s="5">
        <f t="shared" si="94"/>
        <v>0</v>
      </c>
      <c r="V1293" s="5">
        <v>0</v>
      </c>
      <c r="W1293" s="5">
        <f t="shared" si="92"/>
        <v>100</v>
      </c>
      <c r="X1293" s="5">
        <v>0</v>
      </c>
      <c r="Y1293" s="5">
        <f t="shared" si="93"/>
        <v>61.813832547117222</v>
      </c>
      <c r="Z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</row>
    <row r="1294" spans="2:48" ht="12" customHeight="1" x14ac:dyDescent="0.2">
      <c r="B1294" t="s">
        <v>200</v>
      </c>
      <c r="D1294" t="s">
        <v>1054</v>
      </c>
      <c r="H1294">
        <v>10</v>
      </c>
      <c r="I1294">
        <v>47</v>
      </c>
      <c r="J1294" s="5">
        <v>0</v>
      </c>
      <c r="K1294" s="5">
        <f t="shared" si="86"/>
        <v>0</v>
      </c>
      <c r="L1294" s="5">
        <v>0</v>
      </c>
      <c r="M1294" s="5">
        <f t="shared" si="87"/>
        <v>0</v>
      </c>
      <c r="N1294" s="5">
        <v>0</v>
      </c>
      <c r="O1294" s="5">
        <f t="shared" si="88"/>
        <v>0</v>
      </c>
      <c r="P1294" s="5">
        <v>0</v>
      </c>
      <c r="Q1294" s="5">
        <f t="shared" si="89"/>
        <v>0</v>
      </c>
      <c r="R1294" s="5">
        <v>0</v>
      </c>
      <c r="S1294" s="5">
        <f t="shared" si="90"/>
        <v>0</v>
      </c>
      <c r="T1294" s="5">
        <v>0</v>
      </c>
      <c r="U1294" s="5">
        <f t="shared" si="94"/>
        <v>0</v>
      </c>
      <c r="V1294" s="5">
        <v>0</v>
      </c>
      <c r="W1294" s="5">
        <f t="shared" si="92"/>
        <v>0</v>
      </c>
      <c r="X1294" s="5">
        <v>0</v>
      </c>
      <c r="Y1294" s="5">
        <f t="shared" si="93"/>
        <v>32.731021912460172</v>
      </c>
      <c r="Z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</row>
    <row r="1295" spans="2:48" ht="12" customHeight="1" x14ac:dyDescent="0.2">
      <c r="B1295" t="s">
        <v>200</v>
      </c>
      <c r="D1295" t="s">
        <v>1055</v>
      </c>
      <c r="H1295">
        <v>10</v>
      </c>
      <c r="I1295">
        <v>48</v>
      </c>
      <c r="J1295" s="5">
        <v>0</v>
      </c>
      <c r="K1295" s="5">
        <f t="shared" si="86"/>
        <v>0</v>
      </c>
      <c r="L1295" s="5">
        <v>0</v>
      </c>
      <c r="M1295" s="5">
        <f t="shared" si="87"/>
        <v>0</v>
      </c>
      <c r="N1295" s="5">
        <v>0</v>
      </c>
      <c r="O1295" s="5">
        <f t="shared" si="88"/>
        <v>0</v>
      </c>
      <c r="P1295" s="5">
        <v>0</v>
      </c>
      <c r="Q1295" s="5">
        <f t="shared" si="89"/>
        <v>0</v>
      </c>
      <c r="R1295" s="5">
        <v>0</v>
      </c>
      <c r="S1295" s="5">
        <f t="shared" si="90"/>
        <v>0</v>
      </c>
      <c r="T1295" s="5">
        <v>0</v>
      </c>
      <c r="U1295" s="5">
        <v>0</v>
      </c>
      <c r="V1295" s="5">
        <v>0</v>
      </c>
      <c r="W1295" s="5">
        <f t="shared" si="92"/>
        <v>0</v>
      </c>
      <c r="X1295" s="5">
        <v>0</v>
      </c>
      <c r="Y1295" s="5">
        <f t="shared" si="93"/>
        <v>5.4551455404226088</v>
      </c>
      <c r="Z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</row>
    <row r="1296" spans="2:48" ht="12" customHeight="1" x14ac:dyDescent="0.2">
      <c r="B1296" t="s">
        <v>200</v>
      </c>
      <c r="D1296" t="s">
        <v>1056</v>
      </c>
      <c r="H1296">
        <v>10</v>
      </c>
      <c r="I1296">
        <v>49</v>
      </c>
      <c r="J1296" s="5">
        <v>0</v>
      </c>
      <c r="K1296" s="5">
        <f t="shared" si="86"/>
        <v>0</v>
      </c>
      <c r="L1296" s="5">
        <v>0</v>
      </c>
      <c r="M1296" s="5">
        <f t="shared" si="87"/>
        <v>0</v>
      </c>
      <c r="N1296" s="5">
        <v>0</v>
      </c>
      <c r="O1296" s="5">
        <f t="shared" si="88"/>
        <v>0</v>
      </c>
      <c r="P1296" s="5">
        <v>0</v>
      </c>
      <c r="Q1296" s="5">
        <f t="shared" si="89"/>
        <v>100</v>
      </c>
      <c r="R1296" s="5">
        <v>0</v>
      </c>
      <c r="S1296" s="5">
        <f t="shared" si="90"/>
        <v>0</v>
      </c>
      <c r="T1296" s="5">
        <v>0</v>
      </c>
      <c r="U1296" s="5">
        <f t="shared" si="94"/>
        <v>0</v>
      </c>
      <c r="V1296" s="5">
        <v>0</v>
      </c>
      <c r="W1296" s="5">
        <f t="shared" si="92"/>
        <v>100</v>
      </c>
      <c r="X1296" s="5">
        <v>0</v>
      </c>
      <c r="Y1296" s="5">
        <f t="shared" si="93"/>
        <v>61.813832547117222</v>
      </c>
      <c r="Z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</row>
    <row r="1297" spans="2:48" ht="12" customHeight="1" x14ac:dyDescent="0.2">
      <c r="B1297" t="s">
        <v>200</v>
      </c>
      <c r="D1297" t="s">
        <v>1057</v>
      </c>
      <c r="H1297">
        <v>10</v>
      </c>
      <c r="I1297">
        <v>50</v>
      </c>
      <c r="J1297" s="5">
        <v>0</v>
      </c>
      <c r="K1297" s="5">
        <f t="shared" si="86"/>
        <v>0</v>
      </c>
      <c r="L1297" s="5">
        <v>0</v>
      </c>
      <c r="M1297" s="5">
        <f t="shared" si="87"/>
        <v>0</v>
      </c>
      <c r="N1297" s="5">
        <v>0</v>
      </c>
      <c r="O1297" s="5">
        <f t="shared" si="88"/>
        <v>0</v>
      </c>
      <c r="P1297" s="5">
        <v>0</v>
      </c>
      <c r="Q1297" s="5">
        <f t="shared" si="89"/>
        <v>0</v>
      </c>
      <c r="R1297" s="5">
        <v>0</v>
      </c>
      <c r="S1297" s="5">
        <f t="shared" si="90"/>
        <v>0</v>
      </c>
      <c r="T1297" s="5">
        <v>0</v>
      </c>
      <c r="U1297" s="5">
        <f t="shared" si="94"/>
        <v>0</v>
      </c>
      <c r="V1297" s="5">
        <v>0</v>
      </c>
      <c r="W1297" s="5">
        <f t="shared" si="92"/>
        <v>0</v>
      </c>
      <c r="X1297" s="5">
        <v>0</v>
      </c>
      <c r="Y1297" s="5">
        <f t="shared" si="93"/>
        <v>32.731021912460172</v>
      </c>
      <c r="Z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</row>
    <row r="1298" spans="2:48" ht="12" customHeight="1" x14ac:dyDescent="0.2">
      <c r="B1298" t="s">
        <v>200</v>
      </c>
      <c r="D1298" t="s">
        <v>1058</v>
      </c>
      <c r="H1298">
        <v>10</v>
      </c>
      <c r="I1298">
        <v>51</v>
      </c>
      <c r="J1298" s="5">
        <v>0</v>
      </c>
      <c r="K1298" s="5">
        <f t="shared" si="86"/>
        <v>0</v>
      </c>
      <c r="L1298" s="5">
        <v>0</v>
      </c>
      <c r="M1298" s="5">
        <f t="shared" si="87"/>
        <v>0</v>
      </c>
      <c r="N1298" s="5">
        <v>0</v>
      </c>
      <c r="O1298" s="5">
        <f t="shared" si="88"/>
        <v>0</v>
      </c>
      <c r="P1298" s="5">
        <v>0</v>
      </c>
      <c r="Q1298" s="5">
        <f t="shared" si="89"/>
        <v>0</v>
      </c>
      <c r="R1298" s="5">
        <v>0</v>
      </c>
      <c r="S1298" s="5">
        <f t="shared" si="90"/>
        <v>0</v>
      </c>
      <c r="T1298" s="5">
        <v>0</v>
      </c>
      <c r="U1298" s="5">
        <v>0</v>
      </c>
      <c r="V1298" s="5">
        <v>0</v>
      </c>
      <c r="W1298" s="5">
        <f t="shared" si="92"/>
        <v>0</v>
      </c>
      <c r="X1298" s="5">
        <v>0</v>
      </c>
      <c r="Y1298" s="5">
        <f t="shared" si="93"/>
        <v>5.4551455404226088</v>
      </c>
      <c r="Z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</row>
    <row r="1299" spans="2:48" ht="12" customHeight="1" x14ac:dyDescent="0.2">
      <c r="B1299" t="s">
        <v>200</v>
      </c>
      <c r="D1299" t="s">
        <v>1068</v>
      </c>
      <c r="H1299">
        <v>10</v>
      </c>
      <c r="I1299">
        <v>52</v>
      </c>
      <c r="J1299" s="5">
        <v>0</v>
      </c>
      <c r="K1299" s="5">
        <f t="shared" si="86"/>
        <v>0</v>
      </c>
      <c r="L1299" s="5">
        <v>0</v>
      </c>
      <c r="M1299" s="5">
        <f t="shared" si="87"/>
        <v>0</v>
      </c>
      <c r="N1299" s="5">
        <v>0</v>
      </c>
      <c r="O1299" s="5">
        <f t="shared" si="88"/>
        <v>0</v>
      </c>
      <c r="P1299" s="5">
        <v>100</v>
      </c>
      <c r="Q1299" s="5">
        <f t="shared" si="89"/>
        <v>100</v>
      </c>
      <c r="R1299" s="5">
        <v>0</v>
      </c>
      <c r="S1299" s="5">
        <f t="shared" si="90"/>
        <v>0</v>
      </c>
      <c r="T1299" s="5">
        <v>0</v>
      </c>
      <c r="U1299" s="5">
        <f t="shared" si="94"/>
        <v>0</v>
      </c>
      <c r="V1299" s="5">
        <v>100</v>
      </c>
      <c r="W1299" s="5">
        <f t="shared" si="92"/>
        <v>100</v>
      </c>
      <c r="X1299" s="5">
        <v>42.542600451584214</v>
      </c>
      <c r="Y1299" s="5">
        <f t="shared" si="93"/>
        <v>61.813832547117222</v>
      </c>
      <c r="Z1299" s="5"/>
    </row>
    <row r="1300" spans="2:48" ht="12" customHeight="1" x14ac:dyDescent="0.2">
      <c r="B1300" t="s">
        <v>200</v>
      </c>
      <c r="D1300" t="s">
        <v>1069</v>
      </c>
      <c r="H1300">
        <v>10</v>
      </c>
      <c r="I1300">
        <v>53</v>
      </c>
      <c r="J1300" s="5">
        <v>0</v>
      </c>
      <c r="K1300" s="5">
        <f t="shared" si="86"/>
        <v>0</v>
      </c>
      <c r="L1300" s="5">
        <v>0</v>
      </c>
      <c r="M1300" s="5">
        <f t="shared" si="87"/>
        <v>0</v>
      </c>
      <c r="N1300" s="5">
        <v>0</v>
      </c>
      <c r="O1300" s="5">
        <f t="shared" si="88"/>
        <v>0</v>
      </c>
      <c r="P1300" s="5">
        <v>0</v>
      </c>
      <c r="Q1300" s="5">
        <f t="shared" si="89"/>
        <v>0</v>
      </c>
      <c r="R1300" s="5">
        <v>0</v>
      </c>
      <c r="S1300" s="5">
        <f t="shared" si="90"/>
        <v>0</v>
      </c>
      <c r="T1300" s="5">
        <v>0</v>
      </c>
      <c r="U1300" s="5">
        <f t="shared" si="94"/>
        <v>0</v>
      </c>
      <c r="V1300" s="5">
        <v>0</v>
      </c>
      <c r="W1300" s="5">
        <f t="shared" si="92"/>
        <v>0</v>
      </c>
      <c r="X1300" s="5">
        <v>27.92468415728025</v>
      </c>
      <c r="Y1300" s="5">
        <f t="shared" si="93"/>
        <v>32.731021912460172</v>
      </c>
      <c r="Z1300" s="5"/>
    </row>
    <row r="1301" spans="2:48" ht="12" customHeight="1" x14ac:dyDescent="0.2">
      <c r="B1301" t="s">
        <v>200</v>
      </c>
      <c r="D1301" t="s">
        <v>1070</v>
      </c>
      <c r="H1301">
        <v>10</v>
      </c>
      <c r="I1301">
        <v>54</v>
      </c>
      <c r="J1301" s="5">
        <v>0</v>
      </c>
      <c r="K1301" s="5">
        <f t="shared" si="86"/>
        <v>0</v>
      </c>
      <c r="L1301" s="5">
        <v>0</v>
      </c>
      <c r="M1301" s="5">
        <f t="shared" si="87"/>
        <v>0</v>
      </c>
      <c r="N1301" s="5">
        <v>0</v>
      </c>
      <c r="O1301" s="5">
        <f t="shared" si="88"/>
        <v>0</v>
      </c>
      <c r="P1301" s="5">
        <v>0</v>
      </c>
      <c r="Q1301" s="5">
        <f t="shared" si="89"/>
        <v>0</v>
      </c>
      <c r="R1301" s="5">
        <v>0</v>
      </c>
      <c r="S1301" s="5">
        <f t="shared" si="90"/>
        <v>0</v>
      </c>
      <c r="T1301" s="5">
        <v>38.382427628237686</v>
      </c>
      <c r="U1301" s="5">
        <v>72.61</v>
      </c>
      <c r="V1301" s="5">
        <v>0</v>
      </c>
      <c r="W1301" s="5">
        <f t="shared" si="92"/>
        <v>0</v>
      </c>
      <c r="X1301" s="5">
        <v>4.4749721897229335</v>
      </c>
      <c r="Y1301" s="5">
        <f t="shared" si="93"/>
        <v>5.4551455404226088</v>
      </c>
      <c r="Z1301" s="5"/>
    </row>
    <row r="1302" spans="2:48" ht="12" customHeight="1" x14ac:dyDescent="0.2">
      <c r="B1302" t="s">
        <v>200</v>
      </c>
      <c r="D1302" t="s">
        <v>1071</v>
      </c>
      <c r="H1302">
        <v>10</v>
      </c>
      <c r="I1302">
        <v>55</v>
      </c>
      <c r="J1302" s="5">
        <v>0</v>
      </c>
      <c r="K1302" s="5">
        <f t="shared" si="86"/>
        <v>0</v>
      </c>
      <c r="L1302" s="5">
        <v>0</v>
      </c>
      <c r="M1302" s="5">
        <f t="shared" si="87"/>
        <v>0</v>
      </c>
      <c r="N1302" s="5">
        <v>0</v>
      </c>
      <c r="O1302" s="5">
        <f t="shared" si="88"/>
        <v>0</v>
      </c>
      <c r="P1302" s="5">
        <v>0</v>
      </c>
      <c r="Q1302" s="5">
        <f t="shared" si="89"/>
        <v>100</v>
      </c>
      <c r="R1302" s="5">
        <v>0</v>
      </c>
      <c r="S1302" s="5">
        <f t="shared" si="90"/>
        <v>0</v>
      </c>
      <c r="T1302" s="5">
        <v>0</v>
      </c>
      <c r="U1302" s="5">
        <f t="shared" si="94"/>
        <v>0</v>
      </c>
      <c r="V1302" s="5">
        <v>0</v>
      </c>
      <c r="W1302" s="5">
        <f t="shared" si="92"/>
        <v>100</v>
      </c>
      <c r="X1302" s="5">
        <v>0</v>
      </c>
      <c r="Y1302" s="5">
        <f t="shared" si="93"/>
        <v>61.813832547117222</v>
      </c>
      <c r="Z1302" s="5"/>
    </row>
    <row r="1303" spans="2:48" ht="12" customHeight="1" x14ac:dyDescent="0.2">
      <c r="B1303" t="s">
        <v>200</v>
      </c>
      <c r="D1303" t="s">
        <v>1072</v>
      </c>
      <c r="H1303">
        <v>10</v>
      </c>
      <c r="I1303">
        <v>56</v>
      </c>
      <c r="J1303" s="5">
        <v>0</v>
      </c>
      <c r="K1303" s="5">
        <f t="shared" si="86"/>
        <v>0</v>
      </c>
      <c r="L1303" s="5">
        <v>0</v>
      </c>
      <c r="M1303" s="5">
        <f t="shared" si="87"/>
        <v>0</v>
      </c>
      <c r="N1303" s="5">
        <v>0</v>
      </c>
      <c r="O1303" s="5">
        <f t="shared" si="88"/>
        <v>0</v>
      </c>
      <c r="P1303" s="5">
        <v>0</v>
      </c>
      <c r="Q1303" s="5">
        <f t="shared" si="89"/>
        <v>0</v>
      </c>
      <c r="R1303" s="5">
        <v>0</v>
      </c>
      <c r="S1303" s="5">
        <f t="shared" si="90"/>
        <v>0</v>
      </c>
      <c r="T1303" s="5">
        <v>0</v>
      </c>
      <c r="U1303" s="5">
        <f t="shared" si="94"/>
        <v>0</v>
      </c>
      <c r="V1303" s="5">
        <v>0</v>
      </c>
      <c r="W1303" s="5">
        <f t="shared" si="92"/>
        <v>0</v>
      </c>
      <c r="X1303" s="5">
        <v>0.74731575061844591</v>
      </c>
      <c r="Y1303" s="5">
        <f t="shared" si="93"/>
        <v>32.731021912460172</v>
      </c>
      <c r="Z1303" s="5"/>
    </row>
    <row r="1304" spans="2:48" ht="12" customHeight="1" x14ac:dyDescent="0.2">
      <c r="B1304" t="s">
        <v>200</v>
      </c>
      <c r="D1304" t="s">
        <v>1073</v>
      </c>
      <c r="H1304">
        <v>10</v>
      </c>
      <c r="I1304">
        <v>57</v>
      </c>
      <c r="J1304" s="5">
        <v>0</v>
      </c>
      <c r="K1304" s="5">
        <f t="shared" si="86"/>
        <v>0</v>
      </c>
      <c r="L1304" s="5">
        <v>0</v>
      </c>
      <c r="M1304" s="5">
        <f t="shared" si="87"/>
        <v>0</v>
      </c>
      <c r="N1304" s="5">
        <v>0</v>
      </c>
      <c r="O1304" s="5">
        <f t="shared" si="88"/>
        <v>0</v>
      </c>
      <c r="P1304" s="5">
        <v>0</v>
      </c>
      <c r="Q1304" s="5">
        <f t="shared" si="89"/>
        <v>0</v>
      </c>
      <c r="R1304" s="5">
        <v>0</v>
      </c>
      <c r="S1304" s="5">
        <f t="shared" si="90"/>
        <v>0</v>
      </c>
      <c r="T1304" s="5">
        <v>0</v>
      </c>
      <c r="U1304" s="5">
        <v>72.61</v>
      </c>
      <c r="V1304" s="5">
        <v>0</v>
      </c>
      <c r="W1304" s="5">
        <f t="shared" si="92"/>
        <v>0</v>
      </c>
      <c r="X1304" s="5">
        <v>0</v>
      </c>
      <c r="Y1304" s="5">
        <f t="shared" si="93"/>
        <v>5.4551455404226088</v>
      </c>
      <c r="Z1304" s="5"/>
    </row>
    <row r="1305" spans="2:48" ht="12" customHeight="1" x14ac:dyDescent="0.2">
      <c r="B1305" t="s">
        <v>200</v>
      </c>
      <c r="D1305" t="s">
        <v>1074</v>
      </c>
      <c r="H1305">
        <v>10</v>
      </c>
      <c r="I1305">
        <v>58</v>
      </c>
      <c r="J1305" s="5">
        <v>0</v>
      </c>
      <c r="K1305" s="5">
        <f t="shared" si="86"/>
        <v>0</v>
      </c>
      <c r="L1305" s="5">
        <v>0</v>
      </c>
      <c r="M1305" s="5">
        <f t="shared" si="87"/>
        <v>0</v>
      </c>
      <c r="N1305" s="5">
        <v>0</v>
      </c>
      <c r="O1305" s="5">
        <f t="shared" si="88"/>
        <v>0</v>
      </c>
      <c r="P1305" s="5">
        <v>0</v>
      </c>
      <c r="Q1305" s="5">
        <f t="shared" si="89"/>
        <v>100</v>
      </c>
      <c r="R1305" s="5">
        <v>0</v>
      </c>
      <c r="S1305" s="5">
        <f t="shared" si="90"/>
        <v>0</v>
      </c>
      <c r="T1305" s="5">
        <v>0</v>
      </c>
      <c r="U1305" s="5">
        <f t="shared" si="94"/>
        <v>0</v>
      </c>
      <c r="V1305" s="5">
        <v>0</v>
      </c>
      <c r="W1305" s="5">
        <f t="shared" si="92"/>
        <v>100</v>
      </c>
      <c r="X1305" s="5">
        <v>0</v>
      </c>
      <c r="Y1305" s="5">
        <f t="shared" si="93"/>
        <v>61.813832547117222</v>
      </c>
      <c r="Z1305" s="5"/>
    </row>
    <row r="1306" spans="2:48" ht="12" customHeight="1" x14ac:dyDescent="0.2">
      <c r="B1306" t="s">
        <v>200</v>
      </c>
      <c r="D1306" t="s">
        <v>1075</v>
      </c>
      <c r="H1306">
        <v>10</v>
      </c>
      <c r="I1306">
        <v>59</v>
      </c>
      <c r="J1306" s="5">
        <v>0</v>
      </c>
      <c r="K1306" s="5">
        <f t="shared" si="86"/>
        <v>0</v>
      </c>
      <c r="L1306" s="5">
        <v>0</v>
      </c>
      <c r="M1306" s="5">
        <f t="shared" si="87"/>
        <v>0</v>
      </c>
      <c r="N1306" s="5">
        <v>0</v>
      </c>
      <c r="O1306" s="5">
        <f t="shared" si="88"/>
        <v>0</v>
      </c>
      <c r="P1306" s="5">
        <v>0</v>
      </c>
      <c r="Q1306" s="5">
        <f t="shared" si="89"/>
        <v>0</v>
      </c>
      <c r="R1306" s="5">
        <v>0</v>
      </c>
      <c r="S1306" s="5">
        <f t="shared" si="90"/>
        <v>0</v>
      </c>
      <c r="T1306" s="5">
        <v>0</v>
      </c>
      <c r="U1306" s="5">
        <f t="shared" si="94"/>
        <v>0</v>
      </c>
      <c r="V1306" s="5">
        <v>0</v>
      </c>
      <c r="W1306" s="5">
        <f t="shared" si="92"/>
        <v>0</v>
      </c>
      <c r="X1306" s="5">
        <v>0</v>
      </c>
      <c r="Y1306" s="5">
        <f t="shared" si="93"/>
        <v>32.731021912460172</v>
      </c>
      <c r="Z1306" s="5"/>
    </row>
    <row r="1307" spans="2:48" ht="12" customHeight="1" x14ac:dyDescent="0.2">
      <c r="B1307" t="s">
        <v>200</v>
      </c>
      <c r="D1307" t="s">
        <v>1076</v>
      </c>
      <c r="H1307">
        <v>10</v>
      </c>
      <c r="I1307">
        <v>60</v>
      </c>
      <c r="J1307" s="5">
        <v>0</v>
      </c>
      <c r="K1307" s="5">
        <f t="shared" si="86"/>
        <v>0</v>
      </c>
      <c r="L1307" s="5">
        <v>0</v>
      </c>
      <c r="M1307" s="5">
        <f t="shared" si="87"/>
        <v>0</v>
      </c>
      <c r="N1307" s="5">
        <v>0</v>
      </c>
      <c r="O1307" s="5">
        <f t="shared" si="88"/>
        <v>0</v>
      </c>
      <c r="P1307" s="5">
        <v>0</v>
      </c>
      <c r="Q1307" s="5">
        <f t="shared" si="89"/>
        <v>0</v>
      </c>
      <c r="R1307" s="5">
        <v>0</v>
      </c>
      <c r="S1307" s="5">
        <f t="shared" si="90"/>
        <v>0</v>
      </c>
      <c r="T1307" s="5">
        <v>0</v>
      </c>
      <c r="U1307" s="5">
        <v>72.61</v>
      </c>
      <c r="V1307" s="5">
        <v>0</v>
      </c>
      <c r="W1307" s="5">
        <f t="shared" si="92"/>
        <v>0</v>
      </c>
      <c r="X1307" s="5">
        <v>0</v>
      </c>
      <c r="Y1307" s="5">
        <f t="shared" si="93"/>
        <v>5.4551455404226088</v>
      </c>
      <c r="Z1307" s="5"/>
    </row>
    <row r="1308" spans="2:48" ht="12" customHeight="1" x14ac:dyDescent="0.2">
      <c r="B1308" t="s">
        <v>200</v>
      </c>
      <c r="D1308" t="s">
        <v>1077</v>
      </c>
      <c r="H1308">
        <v>10</v>
      </c>
      <c r="I1308">
        <v>61</v>
      </c>
      <c r="J1308" s="5">
        <v>0</v>
      </c>
      <c r="K1308" s="5">
        <f t="shared" si="86"/>
        <v>0</v>
      </c>
      <c r="L1308" s="5">
        <v>0</v>
      </c>
      <c r="M1308" s="5">
        <f t="shared" si="87"/>
        <v>0</v>
      </c>
      <c r="N1308" s="5">
        <v>0</v>
      </c>
      <c r="O1308" s="5">
        <f t="shared" si="88"/>
        <v>0</v>
      </c>
      <c r="P1308" s="5">
        <v>0</v>
      </c>
      <c r="Q1308" s="5">
        <f t="shared" si="89"/>
        <v>100</v>
      </c>
      <c r="R1308" s="5">
        <v>0</v>
      </c>
      <c r="S1308" s="5">
        <f t="shared" si="90"/>
        <v>0</v>
      </c>
      <c r="T1308" s="5">
        <v>0</v>
      </c>
      <c r="U1308" s="5">
        <f t="shared" si="94"/>
        <v>0</v>
      </c>
      <c r="V1308" s="5">
        <v>0</v>
      </c>
      <c r="W1308" s="5">
        <f t="shared" si="92"/>
        <v>100</v>
      </c>
      <c r="X1308" s="5">
        <v>0</v>
      </c>
      <c r="Y1308" s="5">
        <f t="shared" si="93"/>
        <v>61.813832547117222</v>
      </c>
      <c r="Z1308" s="5"/>
    </row>
    <row r="1309" spans="2:48" ht="12" customHeight="1" x14ac:dyDescent="0.2">
      <c r="B1309" t="s">
        <v>200</v>
      </c>
      <c r="D1309" t="s">
        <v>1078</v>
      </c>
      <c r="H1309">
        <v>10</v>
      </c>
      <c r="I1309">
        <v>62</v>
      </c>
      <c r="J1309" s="5">
        <v>0</v>
      </c>
      <c r="K1309" s="5">
        <f t="shared" si="86"/>
        <v>0</v>
      </c>
      <c r="L1309" s="5">
        <v>0</v>
      </c>
      <c r="M1309" s="5">
        <f t="shared" si="87"/>
        <v>0</v>
      </c>
      <c r="N1309" s="5">
        <v>0</v>
      </c>
      <c r="O1309" s="5">
        <f t="shared" si="88"/>
        <v>0</v>
      </c>
      <c r="P1309" s="5">
        <v>0</v>
      </c>
      <c r="Q1309" s="5">
        <f t="shared" si="89"/>
        <v>0</v>
      </c>
      <c r="R1309" s="5">
        <v>0</v>
      </c>
      <c r="S1309" s="5">
        <f t="shared" si="90"/>
        <v>0</v>
      </c>
      <c r="T1309" s="5">
        <v>0</v>
      </c>
      <c r="U1309" s="5">
        <f t="shared" si="94"/>
        <v>0</v>
      </c>
      <c r="V1309" s="5">
        <v>0</v>
      </c>
      <c r="W1309" s="5">
        <f t="shared" si="92"/>
        <v>0</v>
      </c>
      <c r="X1309" s="5">
        <v>0</v>
      </c>
      <c r="Y1309" s="5">
        <f t="shared" si="93"/>
        <v>32.731021912460172</v>
      </c>
      <c r="Z1309" s="5"/>
    </row>
    <row r="1310" spans="2:48" ht="12" customHeight="1" x14ac:dyDescent="0.2">
      <c r="B1310" t="s">
        <v>200</v>
      </c>
      <c r="D1310" t="s">
        <v>1079</v>
      </c>
      <c r="H1310">
        <v>10</v>
      </c>
      <c r="I1310">
        <v>63</v>
      </c>
      <c r="J1310" s="5">
        <v>0</v>
      </c>
      <c r="K1310" s="5">
        <f t="shared" si="86"/>
        <v>0</v>
      </c>
      <c r="L1310" s="5">
        <v>0</v>
      </c>
      <c r="M1310" s="5">
        <f t="shared" si="87"/>
        <v>0</v>
      </c>
      <c r="N1310" s="5">
        <v>0</v>
      </c>
      <c r="O1310" s="5">
        <f t="shared" si="88"/>
        <v>0</v>
      </c>
      <c r="P1310" s="5">
        <v>0</v>
      </c>
      <c r="Q1310" s="5">
        <f t="shared" si="89"/>
        <v>0</v>
      </c>
      <c r="R1310" s="5">
        <v>0</v>
      </c>
      <c r="S1310" s="5">
        <f t="shared" si="90"/>
        <v>0</v>
      </c>
      <c r="T1310" s="5">
        <v>0</v>
      </c>
      <c r="U1310" s="5">
        <v>72.61</v>
      </c>
      <c r="V1310" s="5">
        <v>0</v>
      </c>
      <c r="W1310" s="5">
        <f t="shared" si="92"/>
        <v>0</v>
      </c>
      <c r="X1310" s="5">
        <v>0</v>
      </c>
      <c r="Y1310" s="5">
        <f t="shared" si="93"/>
        <v>5.4551455404226088</v>
      </c>
      <c r="Z1310" s="5"/>
    </row>
    <row r="1311" spans="2:48" ht="12" customHeight="1" x14ac:dyDescent="0.2">
      <c r="B1311" t="s">
        <v>200</v>
      </c>
      <c r="D1311" t="s">
        <v>1080</v>
      </c>
      <c r="H1311">
        <v>10</v>
      </c>
      <c r="I1311">
        <v>64</v>
      </c>
      <c r="J1311" s="5">
        <v>0</v>
      </c>
      <c r="K1311" s="5">
        <f t="shared" si="86"/>
        <v>0</v>
      </c>
      <c r="L1311" s="5">
        <v>0</v>
      </c>
      <c r="M1311" s="5">
        <f t="shared" si="87"/>
        <v>0</v>
      </c>
      <c r="N1311" s="5">
        <v>0</v>
      </c>
      <c r="O1311" s="5">
        <f t="shared" si="88"/>
        <v>0</v>
      </c>
      <c r="P1311" s="5">
        <v>0</v>
      </c>
      <c r="Q1311" s="5">
        <f t="shared" si="89"/>
        <v>100</v>
      </c>
      <c r="R1311" s="5">
        <v>0</v>
      </c>
      <c r="S1311" s="5">
        <f t="shared" si="90"/>
        <v>0</v>
      </c>
      <c r="T1311" s="5">
        <v>0</v>
      </c>
      <c r="U1311" s="5">
        <f t="shared" si="94"/>
        <v>0</v>
      </c>
      <c r="V1311" s="5">
        <v>0</v>
      </c>
      <c r="W1311" s="5">
        <f t="shared" si="92"/>
        <v>100</v>
      </c>
      <c r="X1311" s="5">
        <v>0</v>
      </c>
      <c r="Y1311" s="5">
        <f t="shared" si="93"/>
        <v>61.813832547117222</v>
      </c>
      <c r="Z1311" s="5"/>
    </row>
    <row r="1312" spans="2:48" ht="12" customHeight="1" x14ac:dyDescent="0.2">
      <c r="B1312" t="s">
        <v>200</v>
      </c>
      <c r="D1312" t="s">
        <v>1081</v>
      </c>
      <c r="H1312">
        <v>10</v>
      </c>
      <c r="I1312">
        <v>65</v>
      </c>
      <c r="J1312" s="5">
        <v>0</v>
      </c>
      <c r="K1312" s="5">
        <f t="shared" si="86"/>
        <v>0</v>
      </c>
      <c r="L1312" s="5">
        <v>0</v>
      </c>
      <c r="M1312" s="5">
        <f t="shared" si="87"/>
        <v>0</v>
      </c>
      <c r="N1312" s="5">
        <v>0</v>
      </c>
      <c r="O1312" s="5">
        <f t="shared" si="88"/>
        <v>0</v>
      </c>
      <c r="P1312" s="5">
        <v>0</v>
      </c>
      <c r="Q1312" s="5">
        <f t="shared" si="89"/>
        <v>0</v>
      </c>
      <c r="R1312" s="5">
        <v>0</v>
      </c>
      <c r="S1312" s="5">
        <f t="shared" si="90"/>
        <v>0</v>
      </c>
      <c r="T1312" s="5">
        <v>0</v>
      </c>
      <c r="U1312" s="5">
        <f t="shared" si="94"/>
        <v>0</v>
      </c>
      <c r="V1312" s="5">
        <v>0</v>
      </c>
      <c r="W1312" s="5">
        <f t="shared" si="92"/>
        <v>0</v>
      </c>
      <c r="X1312" s="5">
        <v>0</v>
      </c>
      <c r="Y1312" s="5">
        <f t="shared" si="93"/>
        <v>32.731021912460172</v>
      </c>
      <c r="Z1312" s="5"/>
    </row>
    <row r="1313" spans="2:26" ht="12" customHeight="1" x14ac:dyDescent="0.2">
      <c r="B1313" t="s">
        <v>200</v>
      </c>
      <c r="D1313" t="s">
        <v>1082</v>
      </c>
      <c r="H1313">
        <v>10</v>
      </c>
      <c r="I1313">
        <v>66</v>
      </c>
      <c r="J1313" s="5">
        <v>0</v>
      </c>
      <c r="K1313" s="5">
        <f t="shared" si="86"/>
        <v>0</v>
      </c>
      <c r="L1313" s="5">
        <v>0</v>
      </c>
      <c r="M1313" s="5">
        <f t="shared" si="87"/>
        <v>0</v>
      </c>
      <c r="N1313" s="5">
        <v>0</v>
      </c>
      <c r="O1313" s="5">
        <f t="shared" si="88"/>
        <v>0</v>
      </c>
      <c r="P1313" s="5">
        <v>0</v>
      </c>
      <c r="Q1313" s="5">
        <f t="shared" si="89"/>
        <v>0</v>
      </c>
      <c r="R1313" s="5">
        <v>0</v>
      </c>
      <c r="S1313" s="5">
        <f t="shared" si="90"/>
        <v>0</v>
      </c>
      <c r="T1313" s="5">
        <v>0</v>
      </c>
      <c r="U1313" s="5">
        <v>72.61</v>
      </c>
      <c r="V1313" s="5">
        <v>0</v>
      </c>
      <c r="W1313" s="5">
        <f t="shared" si="92"/>
        <v>0</v>
      </c>
      <c r="X1313" s="5">
        <v>0</v>
      </c>
      <c r="Y1313" s="5">
        <f t="shared" si="93"/>
        <v>5.4551455404226088</v>
      </c>
      <c r="Z1313" s="5"/>
    </row>
    <row r="1314" spans="2:26" ht="12" customHeight="1" x14ac:dyDescent="0.2">
      <c r="B1314" t="s">
        <v>200</v>
      </c>
      <c r="D1314" t="s">
        <v>1083</v>
      </c>
      <c r="H1314">
        <v>10</v>
      </c>
      <c r="I1314">
        <v>67</v>
      </c>
      <c r="J1314" s="5">
        <v>0</v>
      </c>
      <c r="K1314" s="5">
        <f t="shared" si="86"/>
        <v>0</v>
      </c>
      <c r="L1314" s="5">
        <v>0</v>
      </c>
      <c r="M1314" s="5">
        <f t="shared" si="87"/>
        <v>0</v>
      </c>
      <c r="N1314" s="5">
        <v>0</v>
      </c>
      <c r="O1314" s="5">
        <f t="shared" si="88"/>
        <v>0</v>
      </c>
      <c r="P1314" s="5">
        <v>0</v>
      </c>
      <c r="Q1314" s="5">
        <f t="shared" si="89"/>
        <v>100</v>
      </c>
      <c r="R1314" s="5">
        <v>0</v>
      </c>
      <c r="S1314" s="5">
        <f t="shared" si="90"/>
        <v>0</v>
      </c>
      <c r="T1314" s="5">
        <v>0</v>
      </c>
      <c r="U1314" s="5">
        <f t="shared" si="94"/>
        <v>0</v>
      </c>
      <c r="V1314" s="5">
        <v>0</v>
      </c>
      <c r="W1314" s="5">
        <f t="shared" si="92"/>
        <v>100</v>
      </c>
      <c r="X1314" s="5">
        <v>0</v>
      </c>
      <c r="Y1314" s="5">
        <f t="shared" si="93"/>
        <v>61.813832547117222</v>
      </c>
      <c r="Z1314" s="5"/>
    </row>
    <row r="1315" spans="2:26" ht="12" customHeight="1" x14ac:dyDescent="0.2">
      <c r="B1315" t="s">
        <v>200</v>
      </c>
      <c r="D1315" t="s">
        <v>1084</v>
      </c>
      <c r="H1315">
        <v>10</v>
      </c>
      <c r="I1315">
        <v>68</v>
      </c>
      <c r="J1315" s="5">
        <v>0</v>
      </c>
      <c r="K1315" s="5">
        <f t="shared" si="86"/>
        <v>0</v>
      </c>
      <c r="L1315" s="5">
        <v>0</v>
      </c>
      <c r="M1315" s="5">
        <f t="shared" si="87"/>
        <v>0</v>
      </c>
      <c r="N1315" s="5">
        <v>0</v>
      </c>
      <c r="O1315" s="5">
        <f t="shared" si="88"/>
        <v>0</v>
      </c>
      <c r="P1315" s="5">
        <v>0</v>
      </c>
      <c r="Q1315" s="5">
        <f t="shared" si="89"/>
        <v>0</v>
      </c>
      <c r="R1315" s="5">
        <v>0</v>
      </c>
      <c r="S1315" s="5">
        <f t="shared" si="90"/>
        <v>0</v>
      </c>
      <c r="T1315" s="5">
        <v>0</v>
      </c>
      <c r="U1315" s="5">
        <f t="shared" si="94"/>
        <v>0</v>
      </c>
      <c r="V1315" s="5">
        <v>0</v>
      </c>
      <c r="W1315" s="5">
        <f t="shared" si="92"/>
        <v>0</v>
      </c>
      <c r="X1315" s="5">
        <v>0</v>
      </c>
      <c r="Y1315" s="5">
        <f t="shared" si="93"/>
        <v>32.731021912460172</v>
      </c>
      <c r="Z1315" s="5"/>
    </row>
    <row r="1316" spans="2:26" ht="12" customHeight="1" x14ac:dyDescent="0.2">
      <c r="B1316" t="s">
        <v>200</v>
      </c>
      <c r="D1316" t="s">
        <v>1085</v>
      </c>
      <c r="H1316">
        <v>10</v>
      </c>
      <c r="I1316">
        <v>69</v>
      </c>
      <c r="J1316" s="5">
        <v>0</v>
      </c>
      <c r="K1316" s="5">
        <f t="shared" si="86"/>
        <v>0</v>
      </c>
      <c r="L1316" s="5">
        <v>0</v>
      </c>
      <c r="M1316" s="5">
        <f t="shared" si="87"/>
        <v>0</v>
      </c>
      <c r="N1316" s="5">
        <v>0</v>
      </c>
      <c r="O1316" s="5">
        <f t="shared" si="88"/>
        <v>0</v>
      </c>
      <c r="P1316" s="5">
        <v>0</v>
      </c>
      <c r="Q1316" s="5">
        <f t="shared" si="89"/>
        <v>0</v>
      </c>
      <c r="R1316" s="5">
        <v>0</v>
      </c>
      <c r="S1316" s="5">
        <f t="shared" si="90"/>
        <v>0</v>
      </c>
      <c r="T1316" s="5">
        <v>0</v>
      </c>
      <c r="U1316" s="5">
        <v>72.61</v>
      </c>
      <c r="V1316" s="5">
        <v>0</v>
      </c>
      <c r="W1316" s="5">
        <f t="shared" si="92"/>
        <v>0</v>
      </c>
      <c r="X1316" s="5">
        <v>0</v>
      </c>
      <c r="Y1316" s="5">
        <f t="shared" si="93"/>
        <v>5.4551455404226088</v>
      </c>
      <c r="Z1316" s="5"/>
    </row>
    <row r="1317" spans="2:26" ht="12" customHeight="1" x14ac:dyDescent="0.2">
      <c r="B1317" t="s">
        <v>200</v>
      </c>
      <c r="D1317" t="s">
        <v>1086</v>
      </c>
      <c r="H1317">
        <v>10</v>
      </c>
      <c r="I1317">
        <v>70</v>
      </c>
      <c r="J1317" s="5">
        <v>0</v>
      </c>
      <c r="K1317" s="5">
        <f t="shared" si="86"/>
        <v>0</v>
      </c>
      <c r="L1317" s="5">
        <v>0</v>
      </c>
      <c r="M1317" s="5">
        <f t="shared" si="87"/>
        <v>0</v>
      </c>
      <c r="N1317" s="5">
        <v>0</v>
      </c>
      <c r="O1317" s="5">
        <f t="shared" si="88"/>
        <v>0</v>
      </c>
      <c r="P1317" s="5">
        <v>0</v>
      </c>
      <c r="Q1317" s="5">
        <f t="shared" si="89"/>
        <v>100</v>
      </c>
      <c r="R1317" s="5">
        <v>0</v>
      </c>
      <c r="S1317" s="5">
        <f t="shared" si="90"/>
        <v>0</v>
      </c>
      <c r="T1317" s="5">
        <v>0</v>
      </c>
      <c r="U1317" s="5">
        <f t="shared" si="94"/>
        <v>0</v>
      </c>
      <c r="V1317" s="5">
        <v>0</v>
      </c>
      <c r="W1317" s="5">
        <f t="shared" si="92"/>
        <v>100</v>
      </c>
      <c r="X1317" s="5">
        <v>0</v>
      </c>
      <c r="Y1317" s="5">
        <f t="shared" si="93"/>
        <v>61.813832547117222</v>
      </c>
      <c r="Z1317" s="5"/>
    </row>
    <row r="1318" spans="2:26" ht="12" customHeight="1" x14ac:dyDescent="0.2">
      <c r="B1318" t="s">
        <v>200</v>
      </c>
      <c r="D1318" t="s">
        <v>1087</v>
      </c>
      <c r="H1318">
        <v>10</v>
      </c>
      <c r="I1318">
        <v>71</v>
      </c>
      <c r="J1318" s="5">
        <v>0</v>
      </c>
      <c r="K1318" s="5">
        <f t="shared" si="86"/>
        <v>0</v>
      </c>
      <c r="L1318" s="5">
        <v>0</v>
      </c>
      <c r="M1318" s="5">
        <f t="shared" si="87"/>
        <v>0</v>
      </c>
      <c r="N1318" s="5">
        <v>0</v>
      </c>
      <c r="O1318" s="5">
        <f t="shared" si="88"/>
        <v>0</v>
      </c>
      <c r="P1318" s="5">
        <v>0</v>
      </c>
      <c r="Q1318" s="5">
        <f t="shared" si="89"/>
        <v>0</v>
      </c>
      <c r="R1318" s="5">
        <v>0</v>
      </c>
      <c r="S1318" s="5">
        <f t="shared" si="90"/>
        <v>0</v>
      </c>
      <c r="T1318" s="5">
        <v>0</v>
      </c>
      <c r="U1318" s="5">
        <f t="shared" si="94"/>
        <v>0</v>
      </c>
      <c r="V1318" s="5">
        <v>0</v>
      </c>
      <c r="W1318" s="5">
        <f t="shared" si="92"/>
        <v>0</v>
      </c>
      <c r="X1318" s="5">
        <v>0</v>
      </c>
      <c r="Y1318" s="5">
        <f t="shared" si="93"/>
        <v>32.731021912460172</v>
      </c>
      <c r="Z1318" s="5"/>
    </row>
    <row r="1319" spans="2:26" ht="12" customHeight="1" x14ac:dyDescent="0.2">
      <c r="B1319" t="s">
        <v>200</v>
      </c>
      <c r="D1319" t="s">
        <v>1088</v>
      </c>
      <c r="H1319">
        <v>10</v>
      </c>
      <c r="I1319">
        <v>72</v>
      </c>
      <c r="J1319" s="5">
        <v>0</v>
      </c>
      <c r="K1319" s="5">
        <f t="shared" si="86"/>
        <v>0</v>
      </c>
      <c r="L1319" s="5">
        <v>0</v>
      </c>
      <c r="M1319" s="5">
        <f t="shared" si="87"/>
        <v>0</v>
      </c>
      <c r="N1319" s="5">
        <v>0</v>
      </c>
      <c r="O1319" s="5">
        <f t="shared" si="88"/>
        <v>0</v>
      </c>
      <c r="P1319" s="5">
        <v>0</v>
      </c>
      <c r="Q1319" s="5">
        <f t="shared" si="89"/>
        <v>0</v>
      </c>
      <c r="R1319" s="5">
        <v>0</v>
      </c>
      <c r="S1319" s="5">
        <f t="shared" si="90"/>
        <v>0</v>
      </c>
      <c r="T1319" s="5">
        <v>0</v>
      </c>
      <c r="U1319" s="5">
        <v>72.61</v>
      </c>
      <c r="V1319" s="5">
        <v>0</v>
      </c>
      <c r="W1319" s="5">
        <f t="shared" si="92"/>
        <v>0</v>
      </c>
      <c r="X1319" s="5">
        <v>0</v>
      </c>
      <c r="Y1319" s="5">
        <f t="shared" si="93"/>
        <v>5.4551455404226088</v>
      </c>
      <c r="Z1319" s="5"/>
    </row>
    <row r="1320" spans="2:26" ht="12" customHeight="1" x14ac:dyDescent="0.2">
      <c r="B1320" t="s">
        <v>200</v>
      </c>
      <c r="D1320" t="s">
        <v>1089</v>
      </c>
      <c r="H1320">
        <v>10</v>
      </c>
      <c r="I1320">
        <v>73</v>
      </c>
      <c r="J1320" s="5">
        <v>0</v>
      </c>
      <c r="K1320" s="5">
        <f t="shared" si="86"/>
        <v>0</v>
      </c>
      <c r="L1320" s="5">
        <v>0</v>
      </c>
      <c r="M1320" s="5">
        <f t="shared" si="87"/>
        <v>0</v>
      </c>
      <c r="N1320" s="5">
        <v>0</v>
      </c>
      <c r="O1320" s="5">
        <f t="shared" si="88"/>
        <v>0</v>
      </c>
      <c r="P1320" s="5">
        <v>0</v>
      </c>
      <c r="Q1320" s="5">
        <f t="shared" si="89"/>
        <v>100</v>
      </c>
      <c r="R1320" s="5">
        <v>0</v>
      </c>
      <c r="S1320" s="5">
        <f t="shared" si="90"/>
        <v>0</v>
      </c>
      <c r="T1320" s="5">
        <v>0</v>
      </c>
      <c r="U1320" s="5">
        <f t="shared" si="94"/>
        <v>0</v>
      </c>
      <c r="V1320" s="5">
        <v>0</v>
      </c>
      <c r="W1320" s="5">
        <f t="shared" si="92"/>
        <v>100</v>
      </c>
      <c r="X1320" s="5">
        <v>0</v>
      </c>
      <c r="Y1320" s="5">
        <f t="shared" si="93"/>
        <v>61.813832547117222</v>
      </c>
      <c r="Z1320" s="5"/>
    </row>
    <row r="1321" spans="2:26" ht="12" customHeight="1" x14ac:dyDescent="0.2">
      <c r="B1321" t="s">
        <v>200</v>
      </c>
      <c r="D1321" t="s">
        <v>1090</v>
      </c>
      <c r="H1321">
        <v>10</v>
      </c>
      <c r="I1321">
        <v>74</v>
      </c>
      <c r="J1321" s="5">
        <v>0</v>
      </c>
      <c r="K1321" s="5">
        <f t="shared" si="86"/>
        <v>0</v>
      </c>
      <c r="L1321" s="5">
        <v>0</v>
      </c>
      <c r="M1321" s="5">
        <f t="shared" si="87"/>
        <v>0</v>
      </c>
      <c r="N1321" s="5">
        <v>0</v>
      </c>
      <c r="O1321" s="5">
        <f t="shared" si="88"/>
        <v>0</v>
      </c>
      <c r="P1321" s="5">
        <v>0</v>
      </c>
      <c r="Q1321" s="5">
        <f t="shared" si="89"/>
        <v>0</v>
      </c>
      <c r="R1321" s="5">
        <v>0</v>
      </c>
      <c r="S1321" s="5">
        <f t="shared" si="90"/>
        <v>0</v>
      </c>
      <c r="T1321" s="5">
        <v>0</v>
      </c>
      <c r="U1321" s="5">
        <f t="shared" si="94"/>
        <v>0</v>
      </c>
      <c r="V1321" s="5">
        <v>0</v>
      </c>
      <c r="W1321" s="5">
        <f t="shared" si="92"/>
        <v>0</v>
      </c>
      <c r="X1321" s="5">
        <v>0</v>
      </c>
      <c r="Y1321" s="5">
        <f t="shared" si="93"/>
        <v>32.731021912460172</v>
      </c>
      <c r="Z1321" s="5"/>
    </row>
    <row r="1322" spans="2:26" ht="12" customHeight="1" x14ac:dyDescent="0.2">
      <c r="B1322" t="s">
        <v>200</v>
      </c>
      <c r="D1322" t="s">
        <v>1091</v>
      </c>
      <c r="H1322">
        <v>10</v>
      </c>
      <c r="I1322">
        <v>75</v>
      </c>
      <c r="J1322" s="5">
        <v>0</v>
      </c>
      <c r="K1322" s="5">
        <f t="shared" si="86"/>
        <v>0</v>
      </c>
      <c r="L1322" s="5">
        <v>0</v>
      </c>
      <c r="M1322" s="5">
        <f t="shared" si="87"/>
        <v>0</v>
      </c>
      <c r="N1322" s="5">
        <v>0</v>
      </c>
      <c r="O1322" s="5">
        <f t="shared" si="88"/>
        <v>0</v>
      </c>
      <c r="P1322" s="5">
        <v>0</v>
      </c>
      <c r="Q1322" s="5">
        <f t="shared" si="89"/>
        <v>0</v>
      </c>
      <c r="R1322" s="5">
        <v>0</v>
      </c>
      <c r="S1322" s="5">
        <f t="shared" si="90"/>
        <v>0</v>
      </c>
      <c r="T1322" s="5">
        <v>61.617572371762321</v>
      </c>
      <c r="U1322" s="5">
        <v>100</v>
      </c>
      <c r="V1322" s="5">
        <v>0</v>
      </c>
      <c r="W1322" s="5">
        <f t="shared" si="92"/>
        <v>0</v>
      </c>
      <c r="X1322" s="5">
        <v>0.79135168739665573</v>
      </c>
      <c r="Y1322" s="5">
        <f t="shared" si="93"/>
        <v>5.4551455404226088</v>
      </c>
      <c r="Z1322" s="5"/>
    </row>
    <row r="1323" spans="2:26" ht="12" customHeight="1" x14ac:dyDescent="0.2">
      <c r="B1323" t="s">
        <v>200</v>
      </c>
      <c r="D1323" t="s">
        <v>1092</v>
      </c>
      <c r="H1323">
        <v>10</v>
      </c>
      <c r="I1323">
        <v>76</v>
      </c>
      <c r="J1323" s="5">
        <v>0</v>
      </c>
      <c r="K1323" s="5">
        <f t="shared" si="86"/>
        <v>0</v>
      </c>
      <c r="L1323" s="5">
        <v>0</v>
      </c>
      <c r="M1323" s="5">
        <f t="shared" si="87"/>
        <v>0</v>
      </c>
      <c r="N1323" s="5">
        <v>0</v>
      </c>
      <c r="O1323" s="5">
        <f t="shared" si="88"/>
        <v>0</v>
      </c>
      <c r="P1323" s="5">
        <v>0</v>
      </c>
      <c r="Q1323" s="5">
        <f t="shared" si="89"/>
        <v>100</v>
      </c>
      <c r="R1323" s="5">
        <v>0</v>
      </c>
      <c r="S1323" s="5">
        <f t="shared" si="90"/>
        <v>0</v>
      </c>
      <c r="T1323" s="5">
        <v>0</v>
      </c>
      <c r="U1323" s="5">
        <f t="shared" si="94"/>
        <v>0</v>
      </c>
      <c r="V1323" s="5">
        <v>0</v>
      </c>
      <c r="W1323" s="5">
        <f t="shared" si="92"/>
        <v>100</v>
      </c>
      <c r="X1323" s="5">
        <v>0</v>
      </c>
      <c r="Y1323" s="5">
        <f t="shared" si="93"/>
        <v>61.813832547117222</v>
      </c>
      <c r="Z1323" s="5"/>
    </row>
    <row r="1324" spans="2:26" ht="12" customHeight="1" x14ac:dyDescent="0.2">
      <c r="B1324" t="s">
        <v>200</v>
      </c>
      <c r="D1324" t="s">
        <v>1093</v>
      </c>
      <c r="H1324">
        <v>10</v>
      </c>
      <c r="I1324">
        <v>77</v>
      </c>
      <c r="J1324" s="5">
        <v>0</v>
      </c>
      <c r="K1324" s="5">
        <f t="shared" si="86"/>
        <v>0</v>
      </c>
      <c r="L1324" s="5">
        <v>0</v>
      </c>
      <c r="M1324" s="5">
        <f t="shared" si="87"/>
        <v>0</v>
      </c>
      <c r="N1324" s="5">
        <v>0</v>
      </c>
      <c r="O1324" s="5">
        <f t="shared" si="88"/>
        <v>0</v>
      </c>
      <c r="P1324" s="5">
        <v>0</v>
      </c>
      <c r="Q1324" s="5">
        <f t="shared" si="89"/>
        <v>0</v>
      </c>
      <c r="R1324" s="5">
        <v>0</v>
      </c>
      <c r="S1324" s="5">
        <f t="shared" si="90"/>
        <v>0</v>
      </c>
      <c r="T1324" s="5">
        <v>0</v>
      </c>
      <c r="U1324" s="5">
        <f t="shared" si="94"/>
        <v>0</v>
      </c>
      <c r="V1324" s="5">
        <v>0</v>
      </c>
      <c r="W1324" s="5">
        <f t="shared" si="92"/>
        <v>0</v>
      </c>
      <c r="X1324" s="5">
        <v>0</v>
      </c>
      <c r="Y1324" s="5">
        <f t="shared" si="93"/>
        <v>32.731021912460172</v>
      </c>
      <c r="Z1324" s="5"/>
    </row>
    <row r="1325" spans="2:26" ht="12" customHeight="1" x14ac:dyDescent="0.2">
      <c r="B1325" t="s">
        <v>200</v>
      </c>
      <c r="D1325" t="s">
        <v>1093</v>
      </c>
      <c r="H1325">
        <v>10</v>
      </c>
      <c r="I1325">
        <v>78</v>
      </c>
      <c r="J1325" s="5">
        <v>0</v>
      </c>
      <c r="K1325" s="5">
        <f t="shared" si="86"/>
        <v>0</v>
      </c>
      <c r="L1325" s="5">
        <v>0</v>
      </c>
      <c r="M1325" s="5">
        <f t="shared" si="87"/>
        <v>0</v>
      </c>
      <c r="N1325" s="5">
        <v>0</v>
      </c>
      <c r="O1325" s="5">
        <f t="shared" si="88"/>
        <v>0</v>
      </c>
      <c r="P1325" s="5">
        <v>0</v>
      </c>
      <c r="Q1325" s="5">
        <f t="shared" si="89"/>
        <v>0</v>
      </c>
      <c r="R1325" s="5">
        <v>0</v>
      </c>
      <c r="S1325" s="5">
        <f t="shared" si="90"/>
        <v>0</v>
      </c>
      <c r="T1325" s="5">
        <v>0</v>
      </c>
      <c r="U1325" s="5">
        <f t="shared" si="94"/>
        <v>100</v>
      </c>
      <c r="V1325" s="5">
        <v>0</v>
      </c>
      <c r="W1325" s="5">
        <f t="shared" si="92"/>
        <v>0</v>
      </c>
      <c r="X1325" s="5">
        <v>0</v>
      </c>
      <c r="Y1325" s="5">
        <f t="shared" si="93"/>
        <v>5.4551455404226088</v>
      </c>
      <c r="Z1325" s="5"/>
    </row>
    <row r="1326" spans="2:26" ht="12" customHeight="1" x14ac:dyDescent="0.2">
      <c r="B1326" t="s">
        <v>200</v>
      </c>
      <c r="D1326" t="s">
        <v>136</v>
      </c>
      <c r="H1326">
        <v>10</v>
      </c>
      <c r="I1326" s="156">
        <v>79</v>
      </c>
      <c r="J1326" s="157">
        <v>0</v>
      </c>
      <c r="K1326" s="157">
        <v>100</v>
      </c>
      <c r="L1326" s="157">
        <v>0</v>
      </c>
      <c r="M1326" s="157">
        <v>100</v>
      </c>
      <c r="N1326" s="157">
        <v>0</v>
      </c>
      <c r="O1326" s="157">
        <v>100</v>
      </c>
      <c r="P1326" s="157">
        <v>100</v>
      </c>
      <c r="Q1326" s="157">
        <v>100</v>
      </c>
      <c r="R1326" s="157">
        <v>0</v>
      </c>
      <c r="S1326" s="157">
        <v>100</v>
      </c>
      <c r="T1326" s="157">
        <v>100</v>
      </c>
      <c r="U1326" s="157">
        <v>100</v>
      </c>
      <c r="V1326" s="157">
        <v>100</v>
      </c>
      <c r="W1326" s="157">
        <v>100</v>
      </c>
      <c r="X1326" s="157">
        <v>96.79717709498091</v>
      </c>
      <c r="Y1326" s="157">
        <v>100</v>
      </c>
      <c r="Z1326" s="5"/>
    </row>
    <row r="1327" spans="2:26" ht="12" customHeight="1" x14ac:dyDescent="0.2">
      <c r="B1327" t="s">
        <v>200</v>
      </c>
      <c r="D1327" t="s">
        <v>1094</v>
      </c>
      <c r="H1327">
        <v>10</v>
      </c>
      <c r="I1327" s="156">
        <v>80</v>
      </c>
      <c r="J1327" s="157">
        <v>0</v>
      </c>
      <c r="K1327" s="157">
        <v>100</v>
      </c>
      <c r="L1327" s="157">
        <v>0</v>
      </c>
      <c r="M1327" s="157">
        <v>100</v>
      </c>
      <c r="N1327" s="157">
        <v>0</v>
      </c>
      <c r="O1327" s="157">
        <v>100</v>
      </c>
      <c r="P1327" s="157">
        <v>0</v>
      </c>
      <c r="Q1327" s="157">
        <v>100</v>
      </c>
      <c r="R1327" s="157">
        <v>0</v>
      </c>
      <c r="S1327" s="157">
        <v>100</v>
      </c>
      <c r="T1327" s="157">
        <v>0</v>
      </c>
      <c r="U1327" s="157">
        <v>100</v>
      </c>
      <c r="V1327" s="157">
        <v>0</v>
      </c>
      <c r="W1327" s="157">
        <v>100</v>
      </c>
      <c r="X1327" s="157">
        <v>3.2028229050190893</v>
      </c>
      <c r="Y1327" s="157">
        <v>100</v>
      </c>
      <c r="Z1327" s="5"/>
    </row>
    <row r="1328" spans="2:26" ht="12" customHeight="1" x14ac:dyDescent="0.2">
      <c r="B1328" t="s">
        <v>200</v>
      </c>
      <c r="D1328" t="s">
        <v>1095</v>
      </c>
      <c r="H1328">
        <v>10</v>
      </c>
      <c r="I1328">
        <v>81</v>
      </c>
      <c r="J1328" s="5">
        <v>0</v>
      </c>
      <c r="K1328" s="5">
        <v>100</v>
      </c>
      <c r="L1328" s="5">
        <v>0</v>
      </c>
      <c r="M1328" s="5">
        <v>100</v>
      </c>
      <c r="N1328" s="5">
        <v>0</v>
      </c>
      <c r="O1328" s="5">
        <v>100</v>
      </c>
      <c r="P1328" s="5">
        <v>0</v>
      </c>
      <c r="Q1328" s="5">
        <v>100</v>
      </c>
      <c r="R1328" s="5">
        <v>0</v>
      </c>
      <c r="S1328" s="5">
        <v>100</v>
      </c>
      <c r="T1328" s="5">
        <v>0</v>
      </c>
      <c r="U1328" s="5">
        <v>100</v>
      </c>
      <c r="V1328" s="5">
        <v>0</v>
      </c>
      <c r="W1328" s="5">
        <v>100</v>
      </c>
      <c r="X1328" s="5">
        <v>12.777760988477263</v>
      </c>
      <c r="Y1328" s="5">
        <v>100</v>
      </c>
      <c r="Z1328" s="5"/>
    </row>
    <row r="1329" spans="2:26" ht="12" customHeight="1" x14ac:dyDescent="0.2">
      <c r="B1329" t="s">
        <v>200</v>
      </c>
      <c r="D1329" t="s">
        <v>1096</v>
      </c>
      <c r="H1329">
        <v>10</v>
      </c>
      <c r="I1329">
        <v>82</v>
      </c>
      <c r="J1329" s="5">
        <v>0</v>
      </c>
      <c r="K1329" s="5">
        <v>100</v>
      </c>
      <c r="L1329" s="5">
        <v>0</v>
      </c>
      <c r="M1329" s="5">
        <v>100</v>
      </c>
      <c r="N1329" s="5">
        <v>0</v>
      </c>
      <c r="O1329" s="5">
        <v>100</v>
      </c>
      <c r="P1329" s="5">
        <v>0</v>
      </c>
      <c r="Q1329" s="5">
        <v>100</v>
      </c>
      <c r="R1329" s="5">
        <v>0</v>
      </c>
      <c r="S1329" s="5">
        <v>100</v>
      </c>
      <c r="T1329" s="5">
        <v>0</v>
      </c>
      <c r="U1329" s="5">
        <v>100</v>
      </c>
      <c r="V1329" s="5">
        <v>0</v>
      </c>
      <c r="W1329" s="5">
        <v>100</v>
      </c>
      <c r="X1329" s="5">
        <v>0</v>
      </c>
      <c r="Y1329" s="5">
        <v>100</v>
      </c>
      <c r="Z1329" s="5"/>
    </row>
    <row r="1330" spans="2:26" ht="12" customHeight="1" x14ac:dyDescent="0.2">
      <c r="B1330" t="s">
        <v>200</v>
      </c>
      <c r="D1330" t="s">
        <v>848</v>
      </c>
      <c r="H1330">
        <v>10</v>
      </c>
      <c r="I1330">
        <v>83</v>
      </c>
      <c r="J1330" s="5">
        <v>0</v>
      </c>
      <c r="K1330" s="5">
        <v>100</v>
      </c>
      <c r="L1330" s="5">
        <v>0</v>
      </c>
      <c r="M1330" s="5">
        <v>100</v>
      </c>
      <c r="N1330" s="5">
        <v>0</v>
      </c>
      <c r="O1330" s="5">
        <v>100</v>
      </c>
      <c r="P1330" s="5">
        <v>0</v>
      </c>
      <c r="Q1330" s="5">
        <v>100</v>
      </c>
      <c r="R1330" s="5">
        <v>0</v>
      </c>
      <c r="S1330" s="5">
        <v>100</v>
      </c>
      <c r="T1330" s="5">
        <v>0</v>
      </c>
      <c r="U1330" s="5">
        <v>100</v>
      </c>
      <c r="V1330" s="5">
        <v>0</v>
      </c>
      <c r="W1330" s="5">
        <v>100</v>
      </c>
      <c r="X1330" s="5">
        <v>0</v>
      </c>
      <c r="Y1330" s="5">
        <v>100</v>
      </c>
      <c r="Z1330" s="5"/>
    </row>
    <row r="1331" spans="2:26" ht="12" customHeight="1" x14ac:dyDescent="0.2">
      <c r="B1331" t="s">
        <v>200</v>
      </c>
      <c r="D1331" t="s">
        <v>849</v>
      </c>
      <c r="H1331">
        <v>10</v>
      </c>
      <c r="I1331">
        <v>84</v>
      </c>
      <c r="J1331" s="5">
        <v>0</v>
      </c>
      <c r="K1331" s="5">
        <v>100</v>
      </c>
      <c r="L1331" s="5">
        <v>0</v>
      </c>
      <c r="M1331" s="5">
        <v>100</v>
      </c>
      <c r="N1331" s="5">
        <v>0</v>
      </c>
      <c r="O1331" s="5">
        <v>100</v>
      </c>
      <c r="P1331" s="5">
        <v>0</v>
      </c>
      <c r="Q1331" s="5">
        <v>100</v>
      </c>
      <c r="R1331" s="5">
        <v>0</v>
      </c>
      <c r="S1331" s="5">
        <v>100</v>
      </c>
      <c r="T1331" s="5">
        <v>0</v>
      </c>
      <c r="U1331" s="5">
        <v>100</v>
      </c>
      <c r="V1331" s="5">
        <v>0</v>
      </c>
      <c r="W1331" s="5">
        <v>100</v>
      </c>
      <c r="X1331" s="5">
        <v>0</v>
      </c>
      <c r="Y1331" s="5">
        <v>100</v>
      </c>
      <c r="Z1331" s="5"/>
    </row>
    <row r="1332" spans="2:26" ht="12" customHeight="1" x14ac:dyDescent="0.2">
      <c r="B1332" t="s">
        <v>200</v>
      </c>
      <c r="D1332" t="s">
        <v>850</v>
      </c>
      <c r="H1332">
        <v>10</v>
      </c>
      <c r="I1332">
        <v>85</v>
      </c>
      <c r="J1332" s="5">
        <v>0</v>
      </c>
      <c r="K1332" s="5">
        <v>100</v>
      </c>
      <c r="L1332" s="5">
        <v>0</v>
      </c>
      <c r="M1332" s="5">
        <v>100</v>
      </c>
      <c r="N1332" s="5">
        <v>0</v>
      </c>
      <c r="O1332" s="5">
        <v>100</v>
      </c>
      <c r="P1332" s="5">
        <v>0</v>
      </c>
      <c r="Q1332" s="5">
        <v>100</v>
      </c>
      <c r="R1332" s="5">
        <v>0</v>
      </c>
      <c r="S1332" s="5">
        <v>100</v>
      </c>
      <c r="T1332" s="5">
        <v>0</v>
      </c>
      <c r="U1332" s="5">
        <v>100</v>
      </c>
      <c r="V1332" s="5">
        <v>0</v>
      </c>
      <c r="W1332" s="5">
        <v>100</v>
      </c>
      <c r="X1332" s="5">
        <v>0</v>
      </c>
      <c r="Y1332" s="5">
        <v>100</v>
      </c>
      <c r="Z1332" s="5"/>
    </row>
    <row r="1333" spans="2:26" ht="12" customHeight="1" x14ac:dyDescent="0.2">
      <c r="B1333" t="s">
        <v>200</v>
      </c>
      <c r="D1333" t="s">
        <v>855</v>
      </c>
      <c r="H1333">
        <v>10</v>
      </c>
      <c r="I1333">
        <v>86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/>
    </row>
    <row r="1334" spans="2:26" ht="12" customHeight="1" x14ac:dyDescent="0.2">
      <c r="B1334" t="s">
        <v>200</v>
      </c>
      <c r="D1334" t="s">
        <v>856</v>
      </c>
      <c r="H1334">
        <v>10</v>
      </c>
      <c r="I1334">
        <v>87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/>
    </row>
    <row r="1335" spans="2:26" ht="12" customHeight="1" x14ac:dyDescent="0.2">
      <c r="B1335" t="s">
        <v>200</v>
      </c>
      <c r="D1335" t="s">
        <v>857</v>
      </c>
      <c r="H1335">
        <v>10</v>
      </c>
      <c r="I1335">
        <v>88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/>
    </row>
    <row r="1336" spans="2:26" ht="12" customHeight="1" x14ac:dyDescent="0.2">
      <c r="B1336" t="s">
        <v>200</v>
      </c>
      <c r="D1336" t="s">
        <v>146</v>
      </c>
      <c r="H1336">
        <v>10</v>
      </c>
      <c r="I1336">
        <v>89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/>
    </row>
    <row r="1337" spans="2:26" ht="12" customHeight="1" x14ac:dyDescent="0.2">
      <c r="B1337" t="s">
        <v>200</v>
      </c>
      <c r="D1337" t="s">
        <v>146</v>
      </c>
      <c r="H1337">
        <v>10</v>
      </c>
      <c r="I1337">
        <v>90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/>
    </row>
    <row r="1338" spans="2:26" ht="12" customHeight="1" x14ac:dyDescent="0.2">
      <c r="B1338" t="s">
        <v>200</v>
      </c>
      <c r="D1338" t="s">
        <v>146</v>
      </c>
      <c r="H1338">
        <v>10</v>
      </c>
      <c r="I1338">
        <v>91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/>
    </row>
    <row r="1339" spans="2:26" ht="12" customHeight="1" x14ac:dyDescent="0.2">
      <c r="B1339" t="s">
        <v>200</v>
      </c>
      <c r="D1339" t="s">
        <v>146</v>
      </c>
      <c r="H1339">
        <v>10</v>
      </c>
      <c r="I1339">
        <v>92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/>
    </row>
    <row r="1340" spans="2:26" ht="12" customHeight="1" x14ac:dyDescent="0.2">
      <c r="B1340" t="s">
        <v>200</v>
      </c>
      <c r="D1340" t="s">
        <v>146</v>
      </c>
      <c r="H1340">
        <v>10</v>
      </c>
      <c r="I1340">
        <v>93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/>
    </row>
    <row r="1341" spans="2:26" ht="12" customHeight="1" x14ac:dyDescent="0.2">
      <c r="B1341" t="s">
        <v>200</v>
      </c>
      <c r="D1341" t="s">
        <v>146</v>
      </c>
      <c r="H1341">
        <v>10</v>
      </c>
      <c r="I1341">
        <v>94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/>
    </row>
    <row r="1342" spans="2:26" ht="12" customHeight="1" x14ac:dyDescent="0.2">
      <c r="B1342" t="s">
        <v>200</v>
      </c>
      <c r="D1342" t="s">
        <v>146</v>
      </c>
      <c r="H1342">
        <v>10</v>
      </c>
      <c r="I1342">
        <v>95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/>
    </row>
    <row r="1343" spans="2:26" ht="12" customHeight="1" x14ac:dyDescent="0.2">
      <c r="B1343" t="s">
        <v>200</v>
      </c>
      <c r="D1343" t="s">
        <v>146</v>
      </c>
      <c r="H1343">
        <v>10</v>
      </c>
      <c r="I1343">
        <v>96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/>
    </row>
    <row r="1344" spans="2:26" ht="12" customHeight="1" x14ac:dyDescent="0.2">
      <c r="B1344" t="s">
        <v>200</v>
      </c>
      <c r="D1344" t="s">
        <v>146</v>
      </c>
      <c r="H1344">
        <v>10</v>
      </c>
      <c r="I1344">
        <v>97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/>
    </row>
    <row r="1345" spans="2:41" ht="12" customHeight="1" x14ac:dyDescent="0.2">
      <c r="B1345" t="s">
        <v>200</v>
      </c>
      <c r="D1345" t="s">
        <v>146</v>
      </c>
      <c r="H1345">
        <v>10</v>
      </c>
      <c r="I1345">
        <v>98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/>
    </row>
    <row r="1346" spans="2:41" ht="12" customHeight="1" x14ac:dyDescent="0.2">
      <c r="B1346" t="s">
        <v>200</v>
      </c>
      <c r="D1346" t="s">
        <v>146</v>
      </c>
      <c r="H1346">
        <v>10</v>
      </c>
      <c r="I1346">
        <v>99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/>
    </row>
    <row r="1347" spans="2:41" ht="12" customHeight="1" x14ac:dyDescent="0.2">
      <c r="B1347" t="s">
        <v>200</v>
      </c>
      <c r="D1347" t="s">
        <v>146</v>
      </c>
      <c r="H1347">
        <v>10</v>
      </c>
      <c r="I1347" s="77">
        <v>100</v>
      </c>
      <c r="J1347" s="158">
        <v>0</v>
      </c>
      <c r="K1347" s="158">
        <v>0</v>
      </c>
      <c r="L1347" s="158">
        <v>0</v>
      </c>
      <c r="M1347" s="158">
        <v>0</v>
      </c>
      <c r="N1347" s="158">
        <v>0</v>
      </c>
      <c r="O1347" s="158">
        <v>0</v>
      </c>
      <c r="P1347" s="158">
        <v>0</v>
      </c>
      <c r="Q1347" s="158">
        <v>0</v>
      </c>
      <c r="R1347" s="158">
        <v>0</v>
      </c>
      <c r="S1347" s="158">
        <v>0</v>
      </c>
      <c r="T1347" s="158">
        <v>0</v>
      </c>
      <c r="U1347" s="158">
        <v>0</v>
      </c>
      <c r="V1347" s="158">
        <v>0</v>
      </c>
      <c r="W1347" s="158">
        <v>0</v>
      </c>
      <c r="X1347" s="158">
        <v>0</v>
      </c>
      <c r="Y1347" s="158">
        <v>0</v>
      </c>
      <c r="Z1347" s="5"/>
    </row>
    <row r="1348" spans="2:41" ht="12" customHeight="1" x14ac:dyDescent="0.2">
      <c r="B1348" s="49" t="s">
        <v>833</v>
      </c>
      <c r="C1348" s="49"/>
      <c r="D1348" t="s">
        <v>1019</v>
      </c>
      <c r="E1348" s="49"/>
      <c r="F1348" s="49"/>
      <c r="G1348" s="49"/>
      <c r="H1348" s="49">
        <v>11</v>
      </c>
      <c r="I1348" s="49">
        <v>1</v>
      </c>
      <c r="J1348" s="5">
        <v>0</v>
      </c>
      <c r="K1348" s="5">
        <f>100-J1349-J1350-J1351-J1352</f>
        <v>100</v>
      </c>
      <c r="L1348" s="5">
        <v>83.043198800182111</v>
      </c>
      <c r="M1348" s="5">
        <f>100-L1349-L1350-L1351-L1352</f>
        <v>100</v>
      </c>
      <c r="N1348" s="5">
        <v>0</v>
      </c>
      <c r="O1348" s="5">
        <f>100-N1349-N1350-N1351-N1352</f>
        <v>100</v>
      </c>
      <c r="P1348" s="5">
        <v>26.835739417577031</v>
      </c>
      <c r="Q1348" s="5">
        <f>100-P1349-P1350-P1351-P1352</f>
        <v>26.835739417577035</v>
      </c>
      <c r="R1348" s="5">
        <v>100</v>
      </c>
      <c r="S1348" s="5">
        <f>100-R1349-R1350-R1351-R1352</f>
        <v>100</v>
      </c>
      <c r="T1348" s="5">
        <v>0</v>
      </c>
      <c r="U1348" s="5">
        <f>100-T1349-T1350-T1351-T1352</f>
        <v>100</v>
      </c>
      <c r="V1348" s="5">
        <v>0</v>
      </c>
      <c r="W1348" s="5">
        <f>100-V1349-V1350-V1351-V1352</f>
        <v>100</v>
      </c>
      <c r="X1348" s="5">
        <v>0</v>
      </c>
      <c r="Y1348" s="5">
        <f>100-X1349-X1350-X1351-X1352</f>
        <v>98.231396454685765</v>
      </c>
      <c r="Z1348" s="5"/>
      <c r="AA1348" s="49"/>
      <c r="AB1348" s="49"/>
      <c r="AC1348" s="49"/>
      <c r="AD1348" s="49"/>
      <c r="AE1348" s="49"/>
      <c r="AF1348" s="49"/>
      <c r="AG1348" s="49"/>
      <c r="AH1348" s="49"/>
      <c r="AI1348" s="49"/>
      <c r="AJ1348" s="49"/>
      <c r="AK1348" s="49"/>
      <c r="AL1348" s="49"/>
      <c r="AM1348" s="49"/>
      <c r="AN1348" s="49"/>
      <c r="AO1348" s="49"/>
    </row>
    <row r="1349" spans="2:41" ht="12" customHeight="1" x14ac:dyDescent="0.2">
      <c r="B1349" s="49" t="s">
        <v>833</v>
      </c>
      <c r="C1349" s="49"/>
      <c r="D1349" t="s">
        <v>1020</v>
      </c>
      <c r="E1349" s="49"/>
      <c r="F1349" s="49"/>
      <c r="G1349" s="49"/>
      <c r="H1349" s="49">
        <v>11</v>
      </c>
      <c r="I1349" s="49">
        <v>2</v>
      </c>
      <c r="J1349" s="5">
        <v>0</v>
      </c>
      <c r="K1349" s="5">
        <f>100-J1350-J1351-J1352</f>
        <v>100</v>
      </c>
      <c r="L1349" s="5">
        <v>0</v>
      </c>
      <c r="M1349" s="5">
        <f>100-L1350-L1351-L1352</f>
        <v>100</v>
      </c>
      <c r="N1349" s="5">
        <v>0</v>
      </c>
      <c r="O1349" s="5">
        <f>100-N1350-N1351-N1352</f>
        <v>100</v>
      </c>
      <c r="P1349" s="5">
        <v>0</v>
      </c>
      <c r="Q1349" s="5">
        <f>100-P1350-P1351-P1352</f>
        <v>26.835739417577035</v>
      </c>
      <c r="R1349" s="5">
        <v>0</v>
      </c>
      <c r="S1349" s="5">
        <f>100-R1350-R1351-R1352</f>
        <v>100</v>
      </c>
      <c r="T1349" s="5">
        <v>0</v>
      </c>
      <c r="U1349" s="5">
        <f>100-T1350-T1351-T1352</f>
        <v>100</v>
      </c>
      <c r="V1349" s="5">
        <v>0</v>
      </c>
      <c r="W1349" s="5">
        <f>100-V1350-V1351-V1352</f>
        <v>100</v>
      </c>
      <c r="X1349" s="5">
        <v>0</v>
      </c>
      <c r="Y1349" s="5">
        <f>100-X1350-X1351-X1352</f>
        <v>98.231396454685765</v>
      </c>
      <c r="Z1349" s="5"/>
      <c r="AA1349" s="49"/>
      <c r="AB1349" s="49"/>
      <c r="AC1349" s="49"/>
      <c r="AD1349" s="49"/>
      <c r="AE1349" s="49"/>
      <c r="AF1349" s="49"/>
      <c r="AG1349" s="49"/>
      <c r="AH1349" s="49"/>
      <c r="AI1349" s="49"/>
      <c r="AJ1349" s="49"/>
      <c r="AK1349" s="49"/>
      <c r="AL1349" s="49"/>
      <c r="AM1349" s="49"/>
      <c r="AN1349" s="49"/>
      <c r="AO1349" s="49"/>
    </row>
    <row r="1350" spans="2:41" ht="12" customHeight="1" x14ac:dyDescent="0.2">
      <c r="B1350" s="49" t="s">
        <v>833</v>
      </c>
      <c r="C1350" s="49"/>
      <c r="D1350" t="s">
        <v>1021</v>
      </c>
      <c r="E1350" s="49"/>
      <c r="F1350" s="49"/>
      <c r="G1350" s="49"/>
      <c r="H1350" s="49">
        <v>11</v>
      </c>
      <c r="I1350" s="49">
        <v>3</v>
      </c>
      <c r="J1350" s="5">
        <v>0</v>
      </c>
      <c r="K1350" s="5">
        <f>100-J1351-J1352</f>
        <v>100</v>
      </c>
      <c r="L1350" s="5">
        <v>0</v>
      </c>
      <c r="M1350" s="5">
        <f>100-L1351-L1352</f>
        <v>100</v>
      </c>
      <c r="N1350" s="5">
        <v>0</v>
      </c>
      <c r="O1350" s="5">
        <f>100-N1351-N1352</f>
        <v>100</v>
      </c>
      <c r="P1350" s="5">
        <v>0</v>
      </c>
      <c r="Q1350" s="5">
        <f>100-P1351-P1352</f>
        <v>26.835739417577035</v>
      </c>
      <c r="R1350" s="5">
        <v>0</v>
      </c>
      <c r="S1350" s="5">
        <f>100-R1351-R1352</f>
        <v>100</v>
      </c>
      <c r="T1350" s="5">
        <v>0</v>
      </c>
      <c r="U1350" s="5">
        <f>100-T1351-T1352</f>
        <v>100</v>
      </c>
      <c r="V1350" s="5">
        <v>0</v>
      </c>
      <c r="W1350" s="5">
        <f>100-V1351-V1352</f>
        <v>100</v>
      </c>
      <c r="X1350" s="5">
        <v>1.7686035453142297</v>
      </c>
      <c r="Y1350" s="5">
        <f>100-X1351-X1352</f>
        <v>100</v>
      </c>
      <c r="Z1350" s="5"/>
      <c r="AA1350" s="49"/>
      <c r="AB1350" s="49"/>
      <c r="AC1350" s="49"/>
      <c r="AD1350" s="49"/>
      <c r="AE1350" s="49"/>
      <c r="AF1350" s="49"/>
      <c r="AG1350" s="49"/>
      <c r="AH1350" s="49"/>
      <c r="AI1350" s="49"/>
      <c r="AJ1350" s="49"/>
      <c r="AK1350" s="49"/>
      <c r="AL1350" s="49"/>
      <c r="AM1350" s="49"/>
      <c r="AN1350" s="49"/>
      <c r="AO1350" s="49"/>
    </row>
    <row r="1351" spans="2:41" ht="12" customHeight="1" x14ac:dyDescent="0.2">
      <c r="B1351" s="49" t="s">
        <v>833</v>
      </c>
      <c r="C1351" s="49"/>
      <c r="D1351" t="s">
        <v>1022</v>
      </c>
      <c r="E1351" s="49"/>
      <c r="F1351" s="49"/>
      <c r="G1351" s="49"/>
      <c r="H1351" s="49">
        <v>11</v>
      </c>
      <c r="I1351" s="49">
        <v>4</v>
      </c>
      <c r="J1351" s="5">
        <v>0</v>
      </c>
      <c r="K1351" s="5">
        <f>100-J1352</f>
        <v>100</v>
      </c>
      <c r="L1351" s="5">
        <v>0</v>
      </c>
      <c r="M1351" s="5">
        <f>100-L1352</f>
        <v>100</v>
      </c>
      <c r="N1351" s="5">
        <v>0</v>
      </c>
      <c r="O1351" s="5">
        <f>100-N1352</f>
        <v>100</v>
      </c>
      <c r="P1351" s="5">
        <v>66.945556114041395</v>
      </c>
      <c r="Q1351" s="5">
        <f>100-P1352</f>
        <v>93.781295531618426</v>
      </c>
      <c r="R1351" s="5">
        <v>0</v>
      </c>
      <c r="S1351" s="5">
        <f>100-R1352</f>
        <v>100</v>
      </c>
      <c r="T1351" s="5">
        <v>0</v>
      </c>
      <c r="U1351" s="5">
        <f>100-T1352</f>
        <v>100</v>
      </c>
      <c r="V1351" s="5">
        <v>0</v>
      </c>
      <c r="W1351" s="5">
        <f>100-V1352</f>
        <v>100</v>
      </c>
      <c r="X1351" s="5">
        <v>0</v>
      </c>
      <c r="Y1351" s="5">
        <f>100-X1352</f>
        <v>100</v>
      </c>
      <c r="Z1351" s="5"/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49"/>
      <c r="AM1351" s="49"/>
      <c r="AN1351" s="49"/>
      <c r="AO1351" s="49"/>
    </row>
    <row r="1352" spans="2:41" ht="12" customHeight="1" x14ac:dyDescent="0.2">
      <c r="B1352" s="49" t="s">
        <v>833</v>
      </c>
      <c r="C1352" s="49"/>
      <c r="D1352" t="s">
        <v>1023</v>
      </c>
      <c r="E1352" s="49"/>
      <c r="F1352" s="49"/>
      <c r="G1352" s="49"/>
      <c r="H1352" s="49">
        <v>11</v>
      </c>
      <c r="I1352" s="49">
        <v>5</v>
      </c>
      <c r="J1352" s="5">
        <v>0</v>
      </c>
      <c r="K1352" s="5">
        <v>100</v>
      </c>
      <c r="L1352" s="5">
        <v>0</v>
      </c>
      <c r="M1352" s="5">
        <v>100</v>
      </c>
      <c r="N1352" s="5">
        <v>0</v>
      </c>
      <c r="O1352" s="5">
        <v>100</v>
      </c>
      <c r="P1352" s="5">
        <v>6.2187044683815715</v>
      </c>
      <c r="Q1352" s="5">
        <v>100</v>
      </c>
      <c r="R1352" s="5">
        <v>0</v>
      </c>
      <c r="S1352" s="5">
        <v>100</v>
      </c>
      <c r="T1352" s="5">
        <v>0</v>
      </c>
      <c r="U1352" s="5">
        <v>100</v>
      </c>
      <c r="V1352" s="5">
        <v>0</v>
      </c>
      <c r="W1352" s="5">
        <v>100</v>
      </c>
      <c r="X1352" s="5">
        <v>0</v>
      </c>
      <c r="Y1352" s="5">
        <v>100</v>
      </c>
      <c r="Z1352" s="5"/>
      <c r="AA1352" s="49"/>
      <c r="AB1352" s="49"/>
      <c r="AC1352" s="49"/>
      <c r="AD1352" s="49"/>
      <c r="AE1352" s="49"/>
      <c r="AF1352" s="49"/>
      <c r="AG1352" s="49"/>
      <c r="AH1352" s="49"/>
      <c r="AI1352" s="49"/>
      <c r="AJ1352" s="49"/>
      <c r="AK1352" s="49"/>
      <c r="AL1352" s="49"/>
      <c r="AM1352" s="49"/>
      <c r="AN1352" s="49"/>
      <c r="AO1352" s="49"/>
    </row>
    <row r="1353" spans="2:41" ht="12" customHeight="1" x14ac:dyDescent="0.2">
      <c r="B1353" s="49" t="s">
        <v>833</v>
      </c>
      <c r="C1353" s="49"/>
      <c r="D1353" t="s">
        <v>1024</v>
      </c>
      <c r="E1353" s="49"/>
      <c r="F1353" s="49"/>
      <c r="G1353" s="49"/>
      <c r="H1353" s="49">
        <v>11</v>
      </c>
      <c r="I1353" s="49">
        <v>6</v>
      </c>
      <c r="J1353" s="5">
        <v>0</v>
      </c>
      <c r="K1353" s="5">
        <f>100-J1354-J1355-J1356</f>
        <v>100</v>
      </c>
      <c r="L1353" s="5">
        <v>16.937161323727647</v>
      </c>
      <c r="M1353" s="5">
        <f>100-L1354-L1355-L1356</f>
        <v>40.131408625476496</v>
      </c>
      <c r="N1353" s="5">
        <v>0</v>
      </c>
      <c r="O1353" s="5">
        <f>100-N1354-N1355-N1356</f>
        <v>100</v>
      </c>
      <c r="P1353" s="5">
        <v>66.945556114041395</v>
      </c>
      <c r="Q1353" s="5">
        <f>100-P1354-P1355-P1356</f>
        <v>93.781295531618426</v>
      </c>
      <c r="R1353" s="5">
        <v>0</v>
      </c>
      <c r="S1353" s="5">
        <f>100-R1354-R1355-R1356</f>
        <v>100</v>
      </c>
      <c r="T1353" s="5">
        <v>0</v>
      </c>
      <c r="U1353" s="5">
        <f>100-T1354-T1355-T1356</f>
        <v>100</v>
      </c>
      <c r="V1353" s="5">
        <v>36.614083279758141</v>
      </c>
      <c r="W1353" s="5">
        <f>100-V1354-V1355-V1356</f>
        <v>100</v>
      </c>
      <c r="X1353" s="5">
        <v>7.9824137447186666E-2</v>
      </c>
      <c r="Y1353" s="5">
        <f>100-X1354-X1355-X1356</f>
        <v>98.311220592132955</v>
      </c>
      <c r="Z1353" s="5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  <c r="AM1353" s="49"/>
      <c r="AN1353" s="49"/>
      <c r="AO1353" s="49"/>
    </row>
    <row r="1354" spans="2:41" ht="12" customHeight="1" x14ac:dyDescent="0.2">
      <c r="B1354" s="49" t="s">
        <v>833</v>
      </c>
      <c r="C1354" s="49"/>
      <c r="D1354" t="s">
        <v>1025</v>
      </c>
      <c r="E1354" s="49"/>
      <c r="F1354" s="49"/>
      <c r="G1354" s="49"/>
      <c r="H1354" s="49">
        <v>11</v>
      </c>
      <c r="I1354" s="49">
        <v>7</v>
      </c>
      <c r="J1354" s="5">
        <v>0</v>
      </c>
      <c r="K1354" s="5">
        <f>100-J1355-J1356</f>
        <v>100</v>
      </c>
      <c r="L1354" s="5">
        <v>0</v>
      </c>
      <c r="M1354" s="5">
        <f>100-L1355-L1356</f>
        <v>40.131408625476496</v>
      </c>
      <c r="N1354" s="5">
        <v>0</v>
      </c>
      <c r="O1354" s="5">
        <f>100-N1355-N1356</f>
        <v>100</v>
      </c>
      <c r="P1354" s="5">
        <v>6.2187044683815715</v>
      </c>
      <c r="Q1354" s="5">
        <f>100-P1355-P1356</f>
        <v>100</v>
      </c>
      <c r="R1354" s="5">
        <v>0</v>
      </c>
      <c r="S1354" s="5">
        <f>100-R1355-R1356</f>
        <v>100</v>
      </c>
      <c r="T1354" s="5">
        <v>0</v>
      </c>
      <c r="U1354" s="5">
        <f>100-T1355-T1356</f>
        <v>100</v>
      </c>
      <c r="V1354" s="5">
        <v>0</v>
      </c>
      <c r="W1354" s="5">
        <f>100-V1355-V1356</f>
        <v>100</v>
      </c>
      <c r="X1354" s="5">
        <v>1.6887794078670428</v>
      </c>
      <c r="Y1354" s="5">
        <f>100-X1355-X1356</f>
        <v>100</v>
      </c>
      <c r="Z1354" s="5"/>
      <c r="AA1354" s="49"/>
      <c r="AB1354" s="49"/>
      <c r="AC1354" s="49"/>
      <c r="AD1354" s="49"/>
      <c r="AE1354" s="49"/>
      <c r="AF1354" s="49"/>
      <c r="AG1354" s="49"/>
      <c r="AH1354" s="49"/>
      <c r="AI1354" s="49"/>
      <c r="AJ1354" s="49"/>
      <c r="AK1354" s="49"/>
      <c r="AL1354" s="49"/>
      <c r="AM1354" s="49"/>
      <c r="AN1354" s="49"/>
      <c r="AO1354" s="49"/>
    </row>
    <row r="1355" spans="2:41" ht="12" customHeight="1" x14ac:dyDescent="0.2">
      <c r="B1355" s="49" t="s">
        <v>833</v>
      </c>
      <c r="C1355" s="49"/>
      <c r="D1355" t="s">
        <v>1026</v>
      </c>
      <c r="E1355" s="49"/>
      <c r="F1355" s="49"/>
      <c r="G1355" s="49"/>
      <c r="H1355" s="49">
        <v>11</v>
      </c>
      <c r="I1355" s="49">
        <v>8</v>
      </c>
      <c r="J1355" s="5">
        <v>0</v>
      </c>
      <c r="K1355" s="5">
        <f>100-J1356</f>
        <v>100</v>
      </c>
      <c r="L1355" s="5">
        <v>59.868591374523504</v>
      </c>
      <c r="M1355" s="5">
        <f>100-L1356</f>
        <v>100</v>
      </c>
      <c r="N1355" s="5">
        <v>0</v>
      </c>
      <c r="O1355" s="5">
        <f>100-N1356</f>
        <v>100</v>
      </c>
      <c r="P1355" s="5">
        <v>0</v>
      </c>
      <c r="Q1355" s="5">
        <f>100-P1356</f>
        <v>100</v>
      </c>
      <c r="R1355" s="5">
        <v>0</v>
      </c>
      <c r="S1355" s="5">
        <f>100-R1356</f>
        <v>100</v>
      </c>
      <c r="T1355" s="5">
        <v>0</v>
      </c>
      <c r="U1355" s="5">
        <f>100-T1356</f>
        <v>100</v>
      </c>
      <c r="V1355" s="5">
        <v>0</v>
      </c>
      <c r="W1355" s="5">
        <f>100-V1356</f>
        <v>100</v>
      </c>
      <c r="X1355" s="5">
        <v>0</v>
      </c>
      <c r="Y1355" s="5">
        <f>100-X1356</f>
        <v>100</v>
      </c>
      <c r="Z1355" s="5"/>
      <c r="AA1355" s="49"/>
      <c r="AB1355" s="49"/>
      <c r="AC1355" s="49"/>
      <c r="AD1355" s="49"/>
      <c r="AE1355" s="49"/>
      <c r="AF1355" s="49"/>
      <c r="AG1355" s="49"/>
      <c r="AH1355" s="49"/>
      <c r="AI1355" s="49"/>
      <c r="AJ1355" s="49"/>
      <c r="AK1355" s="49"/>
      <c r="AL1355" s="49"/>
      <c r="AM1355" s="49"/>
      <c r="AN1355" s="49"/>
      <c r="AO1355" s="49"/>
    </row>
    <row r="1356" spans="2:41" ht="12" customHeight="1" x14ac:dyDescent="0.2">
      <c r="B1356" s="49" t="s">
        <v>833</v>
      </c>
      <c r="C1356" s="49"/>
      <c r="D1356" t="s">
        <v>1027</v>
      </c>
      <c r="E1356" s="49"/>
      <c r="F1356" s="49"/>
      <c r="G1356" s="49"/>
      <c r="H1356" s="49">
        <v>11</v>
      </c>
      <c r="I1356" s="49">
        <v>9</v>
      </c>
      <c r="J1356" s="5">
        <v>0</v>
      </c>
      <c r="K1356" s="5">
        <v>100</v>
      </c>
      <c r="L1356" s="5">
        <v>0</v>
      </c>
      <c r="M1356" s="5">
        <v>100</v>
      </c>
      <c r="N1356" s="5">
        <v>0</v>
      </c>
      <c r="O1356" s="5">
        <v>100</v>
      </c>
      <c r="P1356" s="5">
        <v>0</v>
      </c>
      <c r="Q1356" s="5">
        <v>100</v>
      </c>
      <c r="R1356" s="5">
        <v>0</v>
      </c>
      <c r="S1356" s="5">
        <v>100</v>
      </c>
      <c r="T1356" s="5">
        <v>0</v>
      </c>
      <c r="U1356" s="5">
        <v>100</v>
      </c>
      <c r="V1356" s="5">
        <v>0</v>
      </c>
      <c r="W1356" s="5">
        <v>100</v>
      </c>
      <c r="X1356" s="5">
        <v>0</v>
      </c>
      <c r="Y1356" s="5">
        <v>100</v>
      </c>
      <c r="Z1356" s="5"/>
      <c r="AA1356" s="49"/>
      <c r="AB1356" s="49"/>
      <c r="AC1356" s="49"/>
      <c r="AD1356" s="49"/>
      <c r="AE1356" s="49"/>
      <c r="AF1356" s="49"/>
      <c r="AG1356" s="49"/>
      <c r="AH1356" s="49"/>
      <c r="AI1356" s="49"/>
      <c r="AJ1356" s="49"/>
      <c r="AK1356" s="49"/>
      <c r="AL1356" s="49"/>
      <c r="AM1356" s="49"/>
      <c r="AN1356" s="49"/>
      <c r="AO1356" s="49"/>
    </row>
    <row r="1357" spans="2:41" ht="12" customHeight="1" x14ac:dyDescent="0.2">
      <c r="B1357" s="49" t="s">
        <v>833</v>
      </c>
      <c r="C1357" s="49"/>
      <c r="D1357" t="s">
        <v>1028</v>
      </c>
      <c r="E1357" s="49"/>
      <c r="F1357" s="49"/>
      <c r="G1357" s="49"/>
      <c r="H1357" s="49">
        <v>11</v>
      </c>
      <c r="I1357" s="49">
        <v>10</v>
      </c>
      <c r="J1357" s="5">
        <v>0</v>
      </c>
      <c r="K1357" s="5">
        <f>100-J1358</f>
        <v>100</v>
      </c>
      <c r="L1357" s="5">
        <v>0</v>
      </c>
      <c r="M1357" s="5">
        <f>100-L1358</f>
        <v>0</v>
      </c>
      <c r="N1357" s="5">
        <v>0</v>
      </c>
      <c r="O1357" s="5">
        <f>100-N1358</f>
        <v>100</v>
      </c>
      <c r="P1357" s="5">
        <v>43.109097734314858</v>
      </c>
      <c r="Q1357" s="5">
        <f>100-P1358</f>
        <v>43.109097734314851</v>
      </c>
      <c r="R1357" s="5">
        <v>0</v>
      </c>
      <c r="S1357" s="5">
        <f>100-R1358</f>
        <v>0</v>
      </c>
      <c r="T1357" s="5">
        <v>0</v>
      </c>
      <c r="U1357" s="5">
        <f>100-T1358</f>
        <v>100</v>
      </c>
      <c r="V1357" s="5">
        <v>99.002173116057151</v>
      </c>
      <c r="W1357" s="5">
        <f>100-V1358</f>
        <v>100</v>
      </c>
      <c r="X1357" s="5">
        <v>80.505137119782972</v>
      </c>
      <c r="Y1357" s="5">
        <f>100-X1358</f>
        <v>82.273740665097208</v>
      </c>
      <c r="Z1357" s="5"/>
      <c r="AA1357" s="49"/>
      <c r="AB1357" s="49"/>
      <c r="AC1357" s="49"/>
      <c r="AD1357" s="49"/>
      <c r="AE1357" s="49"/>
      <c r="AF1357" s="49"/>
      <c r="AG1357" s="49"/>
      <c r="AH1357" s="49"/>
      <c r="AI1357" s="49"/>
      <c r="AJ1357" s="49"/>
      <c r="AK1357" s="49"/>
      <c r="AL1357" s="49"/>
      <c r="AM1357" s="49"/>
      <c r="AN1357" s="49"/>
      <c r="AO1357" s="49"/>
    </row>
    <row r="1358" spans="2:41" ht="12" customHeight="1" x14ac:dyDescent="0.2">
      <c r="B1358" s="49" t="s">
        <v>833</v>
      </c>
      <c r="C1358" s="49"/>
      <c r="D1358" t="s">
        <v>1029</v>
      </c>
      <c r="E1358" s="49"/>
      <c r="F1358" s="49"/>
      <c r="G1358" s="49"/>
      <c r="H1358" s="49">
        <v>11</v>
      </c>
      <c r="I1358" s="49">
        <v>11</v>
      </c>
      <c r="J1358" s="5">
        <v>0</v>
      </c>
      <c r="K1358" s="5">
        <v>100</v>
      </c>
      <c r="L1358" s="5">
        <v>100</v>
      </c>
      <c r="M1358" s="5">
        <v>100</v>
      </c>
      <c r="N1358" s="5">
        <v>0</v>
      </c>
      <c r="O1358" s="5">
        <v>100</v>
      </c>
      <c r="P1358" s="5">
        <v>56.890902265685149</v>
      </c>
      <c r="Q1358" s="5">
        <v>100</v>
      </c>
      <c r="R1358" s="5">
        <v>100</v>
      </c>
      <c r="S1358" s="5">
        <v>100</v>
      </c>
      <c r="T1358" s="5">
        <v>0</v>
      </c>
      <c r="U1358" s="5">
        <v>100</v>
      </c>
      <c r="V1358" s="5">
        <v>0</v>
      </c>
      <c r="W1358" s="5">
        <v>100</v>
      </c>
      <c r="X1358" s="5">
        <v>17.726259334902792</v>
      </c>
      <c r="Y1358" s="5">
        <v>100</v>
      </c>
      <c r="Z1358" s="5"/>
      <c r="AA1358" s="49"/>
      <c r="AB1358" s="49"/>
      <c r="AC1358" s="49"/>
      <c r="AD1358" s="49"/>
      <c r="AE1358" s="49"/>
      <c r="AF1358" s="49"/>
      <c r="AG1358" s="49"/>
      <c r="AH1358" s="49"/>
      <c r="AI1358" s="49"/>
      <c r="AJ1358" s="49"/>
      <c r="AK1358" s="49"/>
      <c r="AL1358" s="49"/>
      <c r="AM1358" s="49"/>
      <c r="AN1358" s="49"/>
      <c r="AO1358" s="49"/>
    </row>
    <row r="1359" spans="2:41" ht="12" customHeight="1" x14ac:dyDescent="0.2">
      <c r="B1359" s="49" t="s">
        <v>833</v>
      </c>
      <c r="C1359" s="49"/>
      <c r="D1359" t="s">
        <v>144</v>
      </c>
      <c r="E1359" s="49"/>
      <c r="F1359" s="49"/>
      <c r="G1359" s="49"/>
      <c r="H1359" s="49">
        <v>11</v>
      </c>
      <c r="I1359" s="49">
        <v>12</v>
      </c>
      <c r="J1359" s="5">
        <v>0</v>
      </c>
      <c r="K1359" s="5">
        <v>100</v>
      </c>
      <c r="L1359" s="5">
        <v>100</v>
      </c>
      <c r="M1359" s="5">
        <v>100</v>
      </c>
      <c r="N1359" s="5">
        <v>0</v>
      </c>
      <c r="O1359" s="5">
        <v>100</v>
      </c>
      <c r="P1359" s="5">
        <v>100</v>
      </c>
      <c r="Q1359" s="5">
        <v>100</v>
      </c>
      <c r="R1359" s="5">
        <v>100</v>
      </c>
      <c r="S1359" s="5">
        <v>100</v>
      </c>
      <c r="T1359" s="5">
        <v>0</v>
      </c>
      <c r="U1359" s="5">
        <v>100</v>
      </c>
      <c r="V1359" s="5">
        <v>100</v>
      </c>
      <c r="W1359" s="5">
        <v>100</v>
      </c>
      <c r="X1359" s="5">
        <v>100</v>
      </c>
      <c r="Y1359" s="5">
        <v>100</v>
      </c>
      <c r="Z1359" s="5"/>
      <c r="AA1359" s="49"/>
      <c r="AB1359" s="49"/>
      <c r="AC1359" s="49"/>
      <c r="AD1359" s="49"/>
      <c r="AE1359" s="49"/>
      <c r="AF1359" s="49"/>
      <c r="AG1359" s="49"/>
      <c r="AH1359" s="49"/>
      <c r="AI1359" s="49"/>
      <c r="AJ1359" s="49"/>
      <c r="AK1359" s="49"/>
      <c r="AL1359" s="49"/>
      <c r="AM1359" s="49"/>
      <c r="AN1359" s="49"/>
      <c r="AO1359" s="49"/>
    </row>
    <row r="1360" spans="2:41" ht="12" customHeight="1" x14ac:dyDescent="0.2">
      <c r="B1360" s="49" t="s">
        <v>833</v>
      </c>
      <c r="C1360" s="49"/>
      <c r="D1360" t="s">
        <v>145</v>
      </c>
      <c r="E1360" s="49"/>
      <c r="F1360" s="49"/>
      <c r="G1360" s="49"/>
      <c r="H1360" s="49">
        <v>11</v>
      </c>
      <c r="I1360" s="49">
        <v>13</v>
      </c>
      <c r="J1360" s="5">
        <v>0</v>
      </c>
      <c r="K1360" s="5">
        <v>100</v>
      </c>
      <c r="L1360" s="5">
        <v>83.603381629574073</v>
      </c>
      <c r="M1360" s="5">
        <v>100</v>
      </c>
      <c r="N1360" s="5">
        <v>0</v>
      </c>
      <c r="O1360" s="5">
        <v>100</v>
      </c>
      <c r="P1360" s="5">
        <v>0</v>
      </c>
      <c r="Q1360" s="5">
        <v>100</v>
      </c>
      <c r="R1360" s="5">
        <v>100</v>
      </c>
      <c r="S1360" s="5">
        <v>100</v>
      </c>
      <c r="T1360" s="5">
        <v>0</v>
      </c>
      <c r="U1360" s="5">
        <v>100</v>
      </c>
      <c r="V1360" s="5">
        <v>100</v>
      </c>
      <c r="W1360" s="5">
        <v>100</v>
      </c>
      <c r="X1360" s="5">
        <v>5.4451910634383625</v>
      </c>
      <c r="Y1360" s="5">
        <v>100</v>
      </c>
      <c r="Z1360" s="5"/>
      <c r="AA1360" s="49"/>
      <c r="AB1360" s="49"/>
      <c r="AC1360" s="49"/>
      <c r="AD1360" s="49"/>
      <c r="AE1360" s="49"/>
      <c r="AF1360" s="49"/>
      <c r="AG1360" s="49"/>
      <c r="AH1360" s="49"/>
      <c r="AI1360" s="49"/>
      <c r="AJ1360" s="49"/>
      <c r="AK1360" s="49"/>
      <c r="AL1360" s="49"/>
      <c r="AM1360" s="49"/>
      <c r="AN1360" s="49"/>
      <c r="AO1360" s="49"/>
    </row>
    <row r="1361" spans="2:41" ht="12" customHeight="1" x14ac:dyDescent="0.2">
      <c r="B1361" s="49" t="s">
        <v>833</v>
      </c>
      <c r="C1361" s="49"/>
      <c r="D1361" t="s">
        <v>1030</v>
      </c>
      <c r="E1361" s="49"/>
      <c r="F1361" s="49"/>
      <c r="G1361" s="49"/>
      <c r="H1361" s="49">
        <v>11</v>
      </c>
      <c r="I1361" s="49">
        <v>14</v>
      </c>
      <c r="J1361" s="5">
        <v>0</v>
      </c>
      <c r="K1361" s="5">
        <f>J1361</f>
        <v>0</v>
      </c>
      <c r="L1361" s="5">
        <v>0</v>
      </c>
      <c r="M1361" s="5">
        <f>L1361</f>
        <v>0</v>
      </c>
      <c r="N1361" s="5">
        <v>0</v>
      </c>
      <c r="O1361" s="5">
        <f>N1361</f>
        <v>0</v>
      </c>
      <c r="P1361" s="5">
        <v>0</v>
      </c>
      <c r="Q1361" s="5">
        <f>P1361</f>
        <v>0</v>
      </c>
      <c r="R1361" s="5">
        <v>0</v>
      </c>
      <c r="S1361" s="5">
        <f>R1361</f>
        <v>0</v>
      </c>
      <c r="T1361" s="5">
        <v>0</v>
      </c>
      <c r="U1361" s="5">
        <f>T1361</f>
        <v>0</v>
      </c>
      <c r="V1361" s="5">
        <v>0</v>
      </c>
      <c r="W1361" s="5">
        <f>V1361</f>
        <v>0</v>
      </c>
      <c r="X1361" s="5">
        <v>0</v>
      </c>
      <c r="Y1361" s="5">
        <f>X1361</f>
        <v>0</v>
      </c>
      <c r="Z1361" s="5"/>
      <c r="AA1361" s="49"/>
      <c r="AB1361" s="49"/>
      <c r="AC1361" s="49"/>
      <c r="AD1361" s="49"/>
      <c r="AE1361" s="49"/>
      <c r="AF1361" s="49"/>
      <c r="AG1361" s="49"/>
      <c r="AH1361" s="49"/>
      <c r="AI1361" s="49"/>
      <c r="AJ1361" s="49"/>
      <c r="AK1361" s="49"/>
      <c r="AL1361" s="49"/>
      <c r="AM1361" s="49"/>
      <c r="AN1361" s="49"/>
      <c r="AO1361" s="49"/>
    </row>
    <row r="1362" spans="2:41" ht="12" customHeight="1" x14ac:dyDescent="0.2">
      <c r="B1362" s="49" t="s">
        <v>833</v>
      </c>
      <c r="C1362" s="49"/>
      <c r="D1362" t="s">
        <v>1031</v>
      </c>
      <c r="E1362" s="49"/>
      <c r="F1362" s="49"/>
      <c r="G1362" s="49"/>
      <c r="H1362" s="49">
        <v>11</v>
      </c>
      <c r="I1362" s="49">
        <v>15</v>
      </c>
      <c r="J1362" s="5">
        <v>0</v>
      </c>
      <c r="K1362" s="5">
        <f>J1362+K1361</f>
        <v>0</v>
      </c>
      <c r="L1362" s="5">
        <v>0.97619111384879087</v>
      </c>
      <c r="M1362" s="5">
        <f>L1362+M1361</f>
        <v>0.97619111384879087</v>
      </c>
      <c r="N1362" s="5">
        <v>0</v>
      </c>
      <c r="O1362" s="5">
        <f>N1362+O1361</f>
        <v>0</v>
      </c>
      <c r="P1362" s="5">
        <v>0</v>
      </c>
      <c r="Q1362" s="5">
        <f>P1362+Q1361</f>
        <v>0</v>
      </c>
      <c r="R1362" s="5">
        <v>4.1761902917134774</v>
      </c>
      <c r="S1362" s="5">
        <f>R1362+S1361</f>
        <v>4.1761902917134774</v>
      </c>
      <c r="T1362" s="5">
        <v>0</v>
      </c>
      <c r="U1362" s="5">
        <f>T1362+U1361</f>
        <v>0</v>
      </c>
      <c r="V1362" s="5">
        <v>0.1609912384636229</v>
      </c>
      <c r="W1362" s="5">
        <f>V1362+W1361</f>
        <v>0.1609912384636229</v>
      </c>
      <c r="X1362" s="5">
        <v>0</v>
      </c>
      <c r="Y1362" s="5">
        <f>X1362+Y1361</f>
        <v>0</v>
      </c>
      <c r="Z1362" s="5"/>
      <c r="AA1362" s="49"/>
      <c r="AB1362" s="49"/>
      <c r="AC1362" s="49"/>
      <c r="AD1362" s="49"/>
      <c r="AE1362" s="49"/>
      <c r="AF1362" s="49"/>
      <c r="AG1362" s="49"/>
      <c r="AH1362" s="49"/>
      <c r="AI1362" s="49"/>
      <c r="AJ1362" s="49"/>
      <c r="AK1362" s="49"/>
      <c r="AL1362" s="49"/>
      <c r="AM1362" s="49"/>
      <c r="AN1362" s="49"/>
      <c r="AO1362" s="49"/>
    </row>
    <row r="1363" spans="2:41" ht="12" customHeight="1" x14ac:dyDescent="0.2">
      <c r="B1363" s="49" t="s">
        <v>833</v>
      </c>
      <c r="C1363" s="49"/>
      <c r="D1363" t="s">
        <v>1032</v>
      </c>
      <c r="E1363" s="49"/>
      <c r="F1363" s="49"/>
      <c r="G1363" s="49"/>
      <c r="H1363" s="49">
        <v>11</v>
      </c>
      <c r="I1363" s="49">
        <v>16</v>
      </c>
      <c r="J1363" s="5">
        <v>0</v>
      </c>
      <c r="K1363" s="5">
        <f>J1363+K1362</f>
        <v>0</v>
      </c>
      <c r="L1363" s="5">
        <v>0</v>
      </c>
      <c r="M1363" s="5">
        <f>L1363+M1362</f>
        <v>0.97619111384879087</v>
      </c>
      <c r="N1363" s="5">
        <v>0</v>
      </c>
      <c r="O1363" s="5">
        <f>N1363+O1362</f>
        <v>0</v>
      </c>
      <c r="P1363" s="5">
        <v>0</v>
      </c>
      <c r="Q1363" s="5">
        <f>P1363+Q1362</f>
        <v>0</v>
      </c>
      <c r="R1363" s="5">
        <v>0</v>
      </c>
      <c r="S1363" s="5">
        <f>R1363+S1362</f>
        <v>4.1761902917134774</v>
      </c>
      <c r="T1363" s="5">
        <v>0</v>
      </c>
      <c r="U1363" s="5">
        <f>T1363+U1362</f>
        <v>0</v>
      </c>
      <c r="V1363" s="5">
        <v>0</v>
      </c>
      <c r="W1363" s="5">
        <f>V1363+W1362</f>
        <v>0.1609912384636229</v>
      </c>
      <c r="X1363" s="5">
        <v>0</v>
      </c>
      <c r="Y1363" s="5">
        <f>X1363+Y1362</f>
        <v>0</v>
      </c>
      <c r="Z1363" s="5"/>
      <c r="AA1363" s="49"/>
      <c r="AB1363" s="49"/>
      <c r="AC1363" s="49"/>
      <c r="AD1363" s="49"/>
      <c r="AE1363" s="49"/>
      <c r="AF1363" s="49"/>
      <c r="AG1363" s="49"/>
      <c r="AH1363" s="49"/>
      <c r="AI1363" s="49"/>
      <c r="AJ1363" s="49"/>
      <c r="AK1363" s="49"/>
      <c r="AL1363" s="49"/>
      <c r="AM1363" s="49"/>
      <c r="AN1363" s="49"/>
      <c r="AO1363" s="49"/>
    </row>
    <row r="1364" spans="2:41" ht="12" customHeight="1" x14ac:dyDescent="0.2">
      <c r="B1364" s="49" t="s">
        <v>833</v>
      </c>
      <c r="C1364" s="49"/>
      <c r="D1364" t="s">
        <v>1033</v>
      </c>
      <c r="E1364" s="49"/>
      <c r="F1364" s="49"/>
      <c r="G1364" s="49"/>
      <c r="H1364" s="49">
        <v>11</v>
      </c>
      <c r="I1364" s="49">
        <v>17</v>
      </c>
      <c r="J1364" s="5">
        <v>0</v>
      </c>
      <c r="K1364" s="5">
        <f>J1364</f>
        <v>0</v>
      </c>
      <c r="L1364" s="5">
        <v>0</v>
      </c>
      <c r="M1364" s="5">
        <f>L1364</f>
        <v>0</v>
      </c>
      <c r="N1364" s="5">
        <v>0</v>
      </c>
      <c r="O1364" s="5">
        <f>N1364</f>
        <v>0</v>
      </c>
      <c r="P1364" s="5">
        <v>0</v>
      </c>
      <c r="Q1364" s="5">
        <f>P1364</f>
        <v>0</v>
      </c>
      <c r="R1364" s="5">
        <v>0</v>
      </c>
      <c r="S1364" s="5">
        <f>R1364</f>
        <v>0</v>
      </c>
      <c r="T1364" s="5">
        <v>0</v>
      </c>
      <c r="U1364" s="5">
        <f>T1364</f>
        <v>0</v>
      </c>
      <c r="V1364" s="5">
        <v>0</v>
      </c>
      <c r="W1364" s="5">
        <f>V1364</f>
        <v>0</v>
      </c>
      <c r="X1364" s="5">
        <v>10.790601955067741</v>
      </c>
      <c r="Y1364" s="5">
        <f>X1364</f>
        <v>10.790601955067741</v>
      </c>
      <c r="Z1364" s="5"/>
      <c r="AA1364" s="49"/>
      <c r="AB1364" s="49"/>
      <c r="AC1364" s="49"/>
      <c r="AD1364" s="49"/>
      <c r="AE1364" s="49"/>
      <c r="AF1364" s="49"/>
      <c r="AG1364" s="49"/>
      <c r="AH1364" s="49"/>
      <c r="AI1364" s="49"/>
      <c r="AJ1364" s="49"/>
      <c r="AK1364" s="49"/>
      <c r="AL1364" s="49"/>
      <c r="AM1364" s="49"/>
      <c r="AN1364" s="49"/>
      <c r="AO1364" s="49"/>
    </row>
    <row r="1365" spans="2:41" ht="12" customHeight="1" x14ac:dyDescent="0.2">
      <c r="B1365" s="49" t="s">
        <v>833</v>
      </c>
      <c r="C1365" s="49"/>
      <c r="D1365" t="s">
        <v>1034</v>
      </c>
      <c r="E1365" s="49"/>
      <c r="F1365" s="49"/>
      <c r="G1365" s="49"/>
      <c r="H1365" s="49">
        <v>11</v>
      </c>
      <c r="I1365" s="49">
        <v>18</v>
      </c>
      <c r="J1365" s="5">
        <v>0</v>
      </c>
      <c r="K1365" s="5">
        <f>J1365</f>
        <v>0</v>
      </c>
      <c r="L1365" s="5">
        <v>0</v>
      </c>
      <c r="M1365" s="5">
        <f>L1365</f>
        <v>0</v>
      </c>
      <c r="N1365" s="5">
        <v>0</v>
      </c>
      <c r="O1365" s="5">
        <f>N1365</f>
        <v>0</v>
      </c>
      <c r="P1365" s="5">
        <v>33.054443885958605</v>
      </c>
      <c r="Q1365" s="5">
        <f>P1365</f>
        <v>33.054443885958605</v>
      </c>
      <c r="R1365" s="5">
        <v>0</v>
      </c>
      <c r="S1365" s="5">
        <f>R1365</f>
        <v>0</v>
      </c>
      <c r="T1365" s="5">
        <v>0</v>
      </c>
      <c r="U1365" s="5">
        <f>T1365</f>
        <v>0</v>
      </c>
      <c r="V1365" s="5">
        <v>0</v>
      </c>
      <c r="W1365" s="5">
        <f>V1365</f>
        <v>0</v>
      </c>
      <c r="X1365" s="5">
        <v>0</v>
      </c>
      <c r="Y1365" s="5">
        <f>X1365</f>
        <v>0</v>
      </c>
      <c r="Z1365" s="5"/>
      <c r="AA1365" s="49"/>
      <c r="AB1365" s="49"/>
      <c r="AC1365" s="49"/>
      <c r="AD1365" s="49"/>
      <c r="AE1365" s="49"/>
      <c r="AF1365" s="49"/>
      <c r="AG1365" s="49"/>
      <c r="AH1365" s="49"/>
      <c r="AI1365" s="49"/>
      <c r="AJ1365" s="49"/>
      <c r="AK1365" s="49"/>
      <c r="AL1365" s="49"/>
      <c r="AM1365" s="49"/>
      <c r="AN1365" s="49"/>
      <c r="AO1365" s="49"/>
    </row>
    <row r="1366" spans="2:41" ht="12" customHeight="1" x14ac:dyDescent="0.2">
      <c r="B1366" s="49" t="s">
        <v>833</v>
      </c>
      <c r="C1366" s="49"/>
      <c r="D1366" t="s">
        <v>1035</v>
      </c>
      <c r="E1366" s="49"/>
      <c r="F1366" s="49"/>
      <c r="G1366" s="49"/>
      <c r="H1366" s="49">
        <v>11</v>
      </c>
      <c r="I1366" s="49">
        <v>19</v>
      </c>
      <c r="J1366" s="5">
        <v>0</v>
      </c>
      <c r="K1366" s="5">
        <f>K1365+K1364</f>
        <v>0</v>
      </c>
      <c r="L1366" s="5">
        <v>0</v>
      </c>
      <c r="M1366" s="5">
        <f>M1365+M1364</f>
        <v>0</v>
      </c>
      <c r="N1366" s="5">
        <v>0</v>
      </c>
      <c r="O1366" s="5">
        <f>O1365+O1364</f>
        <v>0</v>
      </c>
      <c r="P1366" s="5">
        <v>0</v>
      </c>
      <c r="Q1366" s="5">
        <f>Q1365+Q1364</f>
        <v>33.054443885958605</v>
      </c>
      <c r="R1366" s="5">
        <v>0</v>
      </c>
      <c r="S1366" s="5">
        <f>S1365+S1364</f>
        <v>0</v>
      </c>
      <c r="T1366" s="5">
        <v>0</v>
      </c>
      <c r="U1366" s="5">
        <f>U1365+U1364</f>
        <v>0</v>
      </c>
      <c r="V1366" s="5">
        <v>0</v>
      </c>
      <c r="W1366" s="5">
        <f>W1365+W1364</f>
        <v>0</v>
      </c>
      <c r="X1366" s="5">
        <v>0</v>
      </c>
      <c r="Y1366" s="5">
        <f>Y1365+Y1364</f>
        <v>10.790601955067741</v>
      </c>
      <c r="Z1366" s="5"/>
      <c r="AA1366" s="49"/>
      <c r="AB1366" s="49"/>
      <c r="AC1366" s="49"/>
      <c r="AD1366" s="49"/>
      <c r="AE1366" s="49"/>
      <c r="AF1366" s="49"/>
      <c r="AG1366" s="49"/>
      <c r="AH1366" s="49"/>
      <c r="AI1366" s="49"/>
      <c r="AJ1366" s="49"/>
      <c r="AK1366" s="49"/>
      <c r="AL1366" s="49"/>
      <c r="AM1366" s="49"/>
      <c r="AN1366" s="49"/>
      <c r="AO1366" s="49"/>
    </row>
    <row r="1367" spans="2:41" ht="12" customHeight="1" x14ac:dyDescent="0.2">
      <c r="B1367" s="49" t="s">
        <v>833</v>
      </c>
      <c r="C1367" s="49"/>
      <c r="D1367" t="s">
        <v>1036</v>
      </c>
      <c r="E1367" s="49"/>
      <c r="F1367" s="49"/>
      <c r="G1367" s="49"/>
      <c r="H1367" s="49">
        <v>11</v>
      </c>
      <c r="I1367" s="49">
        <v>20</v>
      </c>
      <c r="J1367" s="5">
        <v>0</v>
      </c>
      <c r="K1367" s="5">
        <f>J1367</f>
        <v>0</v>
      </c>
      <c r="L1367" s="5">
        <v>0</v>
      </c>
      <c r="M1367" s="5">
        <f>L1367</f>
        <v>0</v>
      </c>
      <c r="N1367" s="5">
        <v>0</v>
      </c>
      <c r="O1367" s="5">
        <f>N1367</f>
        <v>0</v>
      </c>
      <c r="P1367" s="5">
        <v>0</v>
      </c>
      <c r="Q1367" s="5">
        <f>P1367</f>
        <v>0</v>
      </c>
      <c r="R1367" s="5">
        <v>0</v>
      </c>
      <c r="S1367" s="5">
        <f>R1367</f>
        <v>0</v>
      </c>
      <c r="T1367" s="5">
        <v>0</v>
      </c>
      <c r="U1367" s="5">
        <f>T1367</f>
        <v>0</v>
      </c>
      <c r="V1367" s="5">
        <v>0</v>
      </c>
      <c r="W1367" s="5">
        <f>V1367</f>
        <v>0</v>
      </c>
      <c r="X1367" s="5">
        <v>0</v>
      </c>
      <c r="Y1367" s="5">
        <f>X1367</f>
        <v>0</v>
      </c>
      <c r="Z1367" s="5"/>
      <c r="AA1367" s="49"/>
      <c r="AB1367" s="49"/>
      <c r="AC1367" s="49"/>
      <c r="AD1367" s="49"/>
      <c r="AE1367" s="49"/>
      <c r="AF1367" s="49"/>
      <c r="AG1367" s="49"/>
      <c r="AH1367" s="49"/>
      <c r="AI1367" s="49"/>
      <c r="AJ1367" s="49"/>
      <c r="AK1367" s="49"/>
      <c r="AL1367" s="49"/>
      <c r="AM1367" s="49"/>
      <c r="AN1367" s="49"/>
      <c r="AO1367" s="49"/>
    </row>
    <row r="1368" spans="2:41" ht="12" customHeight="1" x14ac:dyDescent="0.2">
      <c r="B1368" s="49" t="s">
        <v>833</v>
      </c>
      <c r="C1368" s="49"/>
      <c r="D1368" t="s">
        <v>1037</v>
      </c>
      <c r="E1368" s="49"/>
      <c r="F1368" s="49"/>
      <c r="G1368" s="49"/>
      <c r="H1368" s="49">
        <v>11</v>
      </c>
      <c r="I1368" s="49">
        <v>21</v>
      </c>
      <c r="J1368" s="5">
        <v>0</v>
      </c>
      <c r="K1368" s="5">
        <f>J1368</f>
        <v>0</v>
      </c>
      <c r="L1368" s="5">
        <v>0</v>
      </c>
      <c r="M1368" s="5">
        <f>L1368</f>
        <v>0</v>
      </c>
      <c r="N1368" s="5">
        <v>0</v>
      </c>
      <c r="O1368" s="5">
        <f>N1368</f>
        <v>0</v>
      </c>
      <c r="P1368" s="5">
        <v>0</v>
      </c>
      <c r="Q1368" s="5">
        <f>P1368</f>
        <v>0</v>
      </c>
      <c r="R1368" s="5">
        <v>0</v>
      </c>
      <c r="S1368" s="5">
        <f>R1368</f>
        <v>0</v>
      </c>
      <c r="T1368" s="5">
        <v>0</v>
      </c>
      <c r="U1368" s="5">
        <f>T1368</f>
        <v>0</v>
      </c>
      <c r="V1368" s="5">
        <v>0</v>
      </c>
      <c r="W1368" s="5">
        <f>V1368</f>
        <v>0</v>
      </c>
      <c r="X1368" s="5">
        <v>0</v>
      </c>
      <c r="Y1368" s="5">
        <f>X1368</f>
        <v>0</v>
      </c>
      <c r="Z1368" s="5"/>
      <c r="AA1368" s="49"/>
      <c r="AB1368" s="49"/>
      <c r="AC1368" s="49"/>
      <c r="AD1368" s="49"/>
      <c r="AE1368" s="49"/>
      <c r="AF1368" s="49"/>
      <c r="AG1368" s="49"/>
      <c r="AH1368" s="49"/>
      <c r="AI1368" s="49"/>
      <c r="AJ1368" s="49"/>
      <c r="AK1368" s="49"/>
      <c r="AL1368" s="49"/>
      <c r="AM1368" s="49"/>
      <c r="AN1368" s="49"/>
      <c r="AO1368" s="49"/>
    </row>
    <row r="1369" spans="2:41" ht="12" customHeight="1" x14ac:dyDescent="0.2">
      <c r="B1369" s="49" t="s">
        <v>833</v>
      </c>
      <c r="C1369" s="49"/>
      <c r="D1369" t="s">
        <v>1038</v>
      </c>
      <c r="E1369" s="49"/>
      <c r="F1369" s="49"/>
      <c r="G1369" s="49"/>
      <c r="H1369" s="49">
        <v>11</v>
      </c>
      <c r="I1369" s="49">
        <v>22</v>
      </c>
      <c r="J1369" s="5">
        <v>0</v>
      </c>
      <c r="K1369" s="5">
        <f>K1368+J1369</f>
        <v>0</v>
      </c>
      <c r="L1369" s="5">
        <v>0</v>
      </c>
      <c r="M1369" s="5">
        <f>M1368+L1369</f>
        <v>0</v>
      </c>
      <c r="N1369" s="5">
        <v>0</v>
      </c>
      <c r="O1369" s="5">
        <f>O1368+N1369</f>
        <v>0</v>
      </c>
      <c r="P1369" s="5">
        <v>0</v>
      </c>
      <c r="Q1369" s="5">
        <f>Q1368+P1369</f>
        <v>0</v>
      </c>
      <c r="R1369" s="5">
        <v>0</v>
      </c>
      <c r="S1369" s="5">
        <f>S1368+R1369</f>
        <v>0</v>
      </c>
      <c r="T1369" s="5">
        <v>0</v>
      </c>
      <c r="U1369" s="5">
        <f>U1368+T1369</f>
        <v>0</v>
      </c>
      <c r="V1369" s="5">
        <v>0</v>
      </c>
      <c r="W1369" s="5">
        <f>W1368+V1369</f>
        <v>0</v>
      </c>
      <c r="X1369" s="5">
        <v>0</v>
      </c>
      <c r="Y1369" s="5">
        <f>Y1368+X1369</f>
        <v>0</v>
      </c>
      <c r="Z1369" s="5"/>
      <c r="AA1369" s="49"/>
      <c r="AB1369" s="49"/>
      <c r="AC1369" s="49"/>
      <c r="AD1369" s="49"/>
      <c r="AE1369" s="49"/>
      <c r="AF1369" s="49"/>
      <c r="AG1369" s="49"/>
      <c r="AH1369" s="49"/>
      <c r="AI1369" s="49"/>
      <c r="AJ1369" s="49"/>
      <c r="AK1369" s="49"/>
      <c r="AL1369" s="49"/>
      <c r="AM1369" s="49"/>
      <c r="AN1369" s="49"/>
      <c r="AO1369" s="49"/>
    </row>
    <row r="1370" spans="2:41" ht="12" customHeight="1" x14ac:dyDescent="0.2">
      <c r="B1370" s="49" t="s">
        <v>833</v>
      </c>
      <c r="C1370" s="49"/>
      <c r="D1370" t="s">
        <v>1039</v>
      </c>
      <c r="E1370" s="49"/>
      <c r="F1370" s="49"/>
      <c r="G1370" s="49"/>
      <c r="H1370" s="49">
        <v>11</v>
      </c>
      <c r="I1370" s="49">
        <v>23</v>
      </c>
      <c r="J1370" s="5">
        <v>0</v>
      </c>
      <c r="K1370" s="5">
        <f>J1370</f>
        <v>0</v>
      </c>
      <c r="L1370" s="5">
        <v>99.023808886151215</v>
      </c>
      <c r="M1370" s="5">
        <f>L1370</f>
        <v>99.023808886151215</v>
      </c>
      <c r="N1370" s="5">
        <v>0</v>
      </c>
      <c r="O1370" s="5">
        <f>N1370</f>
        <v>0</v>
      </c>
      <c r="P1370" s="5">
        <v>0</v>
      </c>
      <c r="Q1370" s="5">
        <f>P1370</f>
        <v>0</v>
      </c>
      <c r="R1370" s="5">
        <v>95.823809708286518</v>
      </c>
      <c r="S1370" s="5">
        <f>R1370</f>
        <v>95.823809708286518</v>
      </c>
      <c r="T1370" s="5">
        <v>0</v>
      </c>
      <c r="U1370" s="5">
        <f>T1370</f>
        <v>0</v>
      </c>
      <c r="V1370" s="5">
        <v>0</v>
      </c>
      <c r="W1370" s="5">
        <f>V1370</f>
        <v>0</v>
      </c>
      <c r="X1370" s="5">
        <v>83.764206981493899</v>
      </c>
      <c r="Y1370" s="5">
        <f>X1370</f>
        <v>83.764206981493899</v>
      </c>
      <c r="Z1370" s="5"/>
      <c r="AA1370" s="49"/>
      <c r="AB1370" s="49"/>
      <c r="AC1370" s="49"/>
      <c r="AD1370" s="49"/>
      <c r="AE1370" s="49"/>
      <c r="AF1370" s="49"/>
      <c r="AG1370" s="49"/>
      <c r="AH1370" s="49"/>
      <c r="AI1370" s="49"/>
      <c r="AJ1370" s="49"/>
      <c r="AK1370" s="49"/>
      <c r="AL1370" s="49"/>
      <c r="AM1370" s="49"/>
      <c r="AN1370" s="49"/>
      <c r="AO1370" s="49"/>
    </row>
    <row r="1371" spans="2:41" ht="12" customHeight="1" x14ac:dyDescent="0.2">
      <c r="B1371" s="49" t="s">
        <v>833</v>
      </c>
      <c r="C1371" s="49"/>
      <c r="D1371" t="s">
        <v>1040</v>
      </c>
      <c r="E1371" s="49"/>
      <c r="F1371" s="49"/>
      <c r="G1371" s="49"/>
      <c r="H1371" s="49">
        <v>11</v>
      </c>
      <c r="I1371" s="49">
        <v>24</v>
      </c>
      <c r="J1371" s="5">
        <v>0</v>
      </c>
      <c r="K1371" s="5">
        <f>J1371+K1370+K1366+K1367</f>
        <v>0</v>
      </c>
      <c r="L1371" s="5">
        <v>0</v>
      </c>
      <c r="M1371" s="5">
        <f>L1371+M1370+M1366+M1367</f>
        <v>99.023808886151215</v>
      </c>
      <c r="N1371" s="5">
        <v>0</v>
      </c>
      <c r="O1371" s="5">
        <f>N1371+O1370+O1366+O1367</f>
        <v>0</v>
      </c>
      <c r="P1371" s="5">
        <v>0</v>
      </c>
      <c r="Q1371" s="5">
        <f>P1371+Q1370+Q1366+Q1367</f>
        <v>33.054443885958605</v>
      </c>
      <c r="R1371" s="5">
        <v>0</v>
      </c>
      <c r="S1371" s="5">
        <f>R1371+S1370+S1366+S1367</f>
        <v>95.823809708286518</v>
      </c>
      <c r="T1371" s="5">
        <v>0</v>
      </c>
      <c r="U1371" s="5">
        <f>T1371+U1370+U1366+U1367</f>
        <v>0</v>
      </c>
      <c r="V1371" s="5">
        <v>0</v>
      </c>
      <c r="W1371" s="5">
        <f>V1371+W1370+W1366+W1367</f>
        <v>0</v>
      </c>
      <c r="X1371" s="5">
        <v>0</v>
      </c>
      <c r="Y1371" s="5">
        <f>X1371+Y1370+Y1366+Y1367</f>
        <v>94.554808936561642</v>
      </c>
      <c r="Z1371" s="5"/>
      <c r="AA1371" s="49"/>
      <c r="AB1371" s="49"/>
      <c r="AC1371" s="49"/>
      <c r="AD1371" s="49"/>
      <c r="AE1371" s="49"/>
      <c r="AF1371" s="49"/>
      <c r="AG1371" s="49"/>
      <c r="AH1371" s="49"/>
      <c r="AI1371" s="49"/>
      <c r="AJ1371" s="49"/>
      <c r="AK1371" s="49"/>
      <c r="AL1371" s="49"/>
      <c r="AM1371" s="49"/>
      <c r="AN1371" s="49"/>
      <c r="AO1371" s="49"/>
    </row>
    <row r="1372" spans="2:41" ht="12" customHeight="1" x14ac:dyDescent="0.2">
      <c r="B1372" s="49" t="s">
        <v>833</v>
      </c>
      <c r="C1372" s="49"/>
      <c r="D1372" t="s">
        <v>1041</v>
      </c>
      <c r="E1372" s="49"/>
      <c r="F1372" s="49"/>
      <c r="G1372" s="49"/>
      <c r="H1372" s="49">
        <v>11</v>
      </c>
      <c r="I1372" s="49">
        <v>25</v>
      </c>
      <c r="J1372" s="5">
        <v>0</v>
      </c>
      <c r="K1372" s="5">
        <f>K1371+J1372</f>
        <v>0</v>
      </c>
      <c r="L1372" s="5">
        <v>0</v>
      </c>
      <c r="M1372" s="5">
        <f>M1371+L1372</f>
        <v>99.023808886151215</v>
      </c>
      <c r="N1372" s="5">
        <v>0</v>
      </c>
      <c r="O1372" s="5">
        <f>O1371+N1372</f>
        <v>0</v>
      </c>
      <c r="P1372" s="5">
        <v>0</v>
      </c>
      <c r="Q1372" s="5">
        <f>Q1371+P1372</f>
        <v>33.054443885958605</v>
      </c>
      <c r="R1372" s="5">
        <v>0</v>
      </c>
      <c r="S1372" s="5">
        <f>S1371+R1372</f>
        <v>95.823809708286518</v>
      </c>
      <c r="T1372" s="5">
        <v>0</v>
      </c>
      <c r="U1372" s="5">
        <f>U1371+T1372</f>
        <v>0</v>
      </c>
      <c r="V1372" s="5">
        <v>0</v>
      </c>
      <c r="W1372" s="5">
        <f>W1371+V1372</f>
        <v>0</v>
      </c>
      <c r="X1372" s="5">
        <v>0</v>
      </c>
      <c r="Y1372" s="5">
        <f>Y1371+X1372</f>
        <v>94.554808936561642</v>
      </c>
      <c r="Z1372" s="5"/>
      <c r="AA1372" s="49"/>
      <c r="AB1372" s="49"/>
      <c r="AC1372" s="49"/>
      <c r="AD1372" s="49"/>
      <c r="AE1372" s="49"/>
      <c r="AF1372" s="49"/>
      <c r="AG1372" s="49"/>
      <c r="AH1372" s="49"/>
      <c r="AI1372" s="49"/>
      <c r="AJ1372" s="49"/>
      <c r="AK1372" s="49"/>
      <c r="AL1372" s="49"/>
      <c r="AM1372" s="49"/>
      <c r="AN1372" s="49"/>
      <c r="AO1372" s="49"/>
    </row>
    <row r="1373" spans="2:41" ht="12" customHeight="1" x14ac:dyDescent="0.2">
      <c r="B1373" s="49" t="s">
        <v>833</v>
      </c>
      <c r="C1373" s="49"/>
      <c r="D1373" t="s">
        <v>1042</v>
      </c>
      <c r="E1373" s="49"/>
      <c r="F1373" s="49"/>
      <c r="G1373" s="49"/>
      <c r="H1373" s="49">
        <v>11</v>
      </c>
      <c r="I1373" s="49">
        <v>26</v>
      </c>
      <c r="J1373" s="5">
        <v>0</v>
      </c>
      <c r="K1373" s="5">
        <f>J1373</f>
        <v>0</v>
      </c>
      <c r="L1373" s="5">
        <v>0</v>
      </c>
      <c r="M1373" s="5">
        <f>L1373</f>
        <v>0</v>
      </c>
      <c r="N1373" s="5">
        <v>0</v>
      </c>
      <c r="O1373" s="5">
        <f>N1373</f>
        <v>0</v>
      </c>
      <c r="P1373" s="5">
        <v>62.909824331460641</v>
      </c>
      <c r="Q1373" s="5">
        <f>P1373</f>
        <v>62.909824331460641</v>
      </c>
      <c r="R1373" s="5">
        <v>0</v>
      </c>
      <c r="S1373" s="5">
        <f>R1373</f>
        <v>0</v>
      </c>
      <c r="T1373" s="5">
        <v>0</v>
      </c>
      <c r="U1373" s="5">
        <f>T1373</f>
        <v>0</v>
      </c>
      <c r="V1373" s="5">
        <v>99.839008761536377</v>
      </c>
      <c r="W1373" s="5">
        <f>V1373</f>
        <v>99.839008761536377</v>
      </c>
      <c r="X1373" s="5">
        <v>5.4451910634383625</v>
      </c>
      <c r="Y1373" s="5">
        <f>X1373</f>
        <v>5.4451910634383625</v>
      </c>
      <c r="Z1373" s="5"/>
      <c r="AA1373" s="49"/>
      <c r="AB1373" s="49"/>
      <c r="AC1373" s="49"/>
      <c r="AD1373" s="49"/>
      <c r="AE1373" s="49"/>
      <c r="AF1373" s="49"/>
      <c r="AG1373" s="49"/>
      <c r="AH1373" s="49"/>
      <c r="AI1373" s="49"/>
      <c r="AJ1373" s="49"/>
      <c r="AK1373" s="49"/>
      <c r="AL1373" s="49"/>
      <c r="AM1373" s="49"/>
      <c r="AN1373" s="49"/>
      <c r="AO1373" s="49"/>
    </row>
    <row r="1374" spans="2:41" ht="12" customHeight="1" x14ac:dyDescent="0.2">
      <c r="B1374" s="49" t="s">
        <v>833</v>
      </c>
      <c r="C1374" s="49"/>
      <c r="D1374" t="s">
        <v>1043</v>
      </c>
      <c r="E1374" s="49"/>
      <c r="F1374" s="49"/>
      <c r="G1374" s="49"/>
      <c r="H1374" s="49">
        <v>11</v>
      </c>
      <c r="I1374" s="49">
        <v>27</v>
      </c>
      <c r="J1374" s="5">
        <v>0</v>
      </c>
      <c r="K1374" s="5">
        <f>J1374+K1373+K1372</f>
        <v>0</v>
      </c>
      <c r="L1374" s="5">
        <v>0</v>
      </c>
      <c r="M1374" s="5">
        <f>L1374+M1373+M1372</f>
        <v>99.023808886151215</v>
      </c>
      <c r="N1374" s="5">
        <v>0</v>
      </c>
      <c r="O1374" s="5">
        <f>N1374+O1373+O1372</f>
        <v>0</v>
      </c>
      <c r="P1374" s="5">
        <v>0</v>
      </c>
      <c r="Q1374" s="5">
        <f>P1374+Q1373+Q1372</f>
        <v>95.964268217419246</v>
      </c>
      <c r="R1374" s="5">
        <v>0</v>
      </c>
      <c r="S1374" s="5">
        <f>R1374+S1373+S1372</f>
        <v>95.823809708286518</v>
      </c>
      <c r="T1374" s="5">
        <v>0</v>
      </c>
      <c r="U1374" s="5">
        <f>T1374+U1373+U1372</f>
        <v>0</v>
      </c>
      <c r="V1374" s="5">
        <v>0</v>
      </c>
      <c r="W1374" s="5">
        <f>V1374+W1373+W1372</f>
        <v>99.839008761536377</v>
      </c>
      <c r="X1374" s="5">
        <v>0</v>
      </c>
      <c r="Y1374" s="5">
        <f>X1374+Y1373+Y1372</f>
        <v>100</v>
      </c>
      <c r="Z1374" s="5"/>
      <c r="AA1374" s="49"/>
      <c r="AB1374" s="49"/>
      <c r="AC1374" s="49"/>
      <c r="AD1374" s="49"/>
      <c r="AE1374" s="49"/>
      <c r="AF1374" s="49"/>
      <c r="AG1374" s="49"/>
      <c r="AH1374" s="49"/>
      <c r="AI1374" s="49"/>
      <c r="AJ1374" s="49"/>
      <c r="AK1374" s="49"/>
      <c r="AL1374" s="49"/>
      <c r="AM1374" s="49"/>
      <c r="AN1374" s="49"/>
      <c r="AO1374" s="49"/>
    </row>
    <row r="1375" spans="2:41" ht="12" customHeight="1" x14ac:dyDescent="0.2">
      <c r="B1375" s="49" t="s">
        <v>833</v>
      </c>
      <c r="C1375" s="49"/>
      <c r="D1375" t="s">
        <v>1044</v>
      </c>
      <c r="E1375" s="49"/>
      <c r="F1375" s="49"/>
      <c r="G1375" s="49"/>
      <c r="H1375" s="49">
        <v>11</v>
      </c>
      <c r="I1375" s="49">
        <v>28</v>
      </c>
      <c r="J1375" s="5">
        <v>0</v>
      </c>
      <c r="K1375" s="5">
        <f>K1374</f>
        <v>0</v>
      </c>
      <c r="L1375" s="5">
        <v>0</v>
      </c>
      <c r="M1375" s="5">
        <f>M1374</f>
        <v>99.023808886151215</v>
      </c>
      <c r="N1375" s="5">
        <v>0</v>
      </c>
      <c r="O1375" s="5">
        <f>O1374</f>
        <v>0</v>
      </c>
      <c r="P1375" s="5">
        <v>0</v>
      </c>
      <c r="Q1375" s="5">
        <f>Q1374</f>
        <v>95.964268217419246</v>
      </c>
      <c r="R1375" s="5">
        <v>0</v>
      </c>
      <c r="S1375" s="5">
        <f>S1374</f>
        <v>95.823809708286518</v>
      </c>
      <c r="T1375" s="5">
        <v>0</v>
      </c>
      <c r="U1375" s="5">
        <f>U1374</f>
        <v>0</v>
      </c>
      <c r="V1375" s="5">
        <v>0</v>
      </c>
      <c r="W1375" s="5">
        <f>W1374</f>
        <v>99.839008761536377</v>
      </c>
      <c r="X1375" s="5">
        <v>0</v>
      </c>
      <c r="Y1375" s="5">
        <f>Y1374</f>
        <v>100</v>
      </c>
      <c r="Z1375" s="5"/>
      <c r="AA1375" s="49"/>
      <c r="AB1375" s="49"/>
      <c r="AC1375" s="49"/>
      <c r="AD1375" s="49"/>
      <c r="AE1375" s="49"/>
      <c r="AF1375" s="49"/>
      <c r="AG1375" s="49"/>
      <c r="AH1375" s="49"/>
      <c r="AI1375" s="49"/>
      <c r="AJ1375" s="49"/>
      <c r="AK1375" s="49"/>
      <c r="AL1375" s="49"/>
      <c r="AM1375" s="49"/>
      <c r="AN1375" s="49"/>
      <c r="AO1375" s="49"/>
    </row>
    <row r="1376" spans="2:41" ht="12" customHeight="1" x14ac:dyDescent="0.2">
      <c r="B1376" s="49" t="s">
        <v>833</v>
      </c>
      <c r="C1376" s="49"/>
      <c r="D1376" t="s">
        <v>1045</v>
      </c>
      <c r="E1376" s="49"/>
      <c r="F1376" s="49"/>
      <c r="G1376" s="49"/>
      <c r="H1376" s="49">
        <v>11</v>
      </c>
      <c r="I1376" s="49">
        <v>29</v>
      </c>
      <c r="J1376" s="5">
        <v>0</v>
      </c>
      <c r="K1376" s="5">
        <f>J1376</f>
        <v>0</v>
      </c>
      <c r="L1376" s="5">
        <v>0</v>
      </c>
      <c r="M1376" s="5">
        <f>L1376</f>
        <v>0</v>
      </c>
      <c r="N1376" s="5">
        <v>0</v>
      </c>
      <c r="O1376" s="5">
        <f>N1376</f>
        <v>0</v>
      </c>
      <c r="P1376" s="5">
        <v>0</v>
      </c>
      <c r="Q1376" s="5">
        <f>P1376</f>
        <v>0</v>
      </c>
      <c r="R1376" s="5">
        <v>0</v>
      </c>
      <c r="S1376" s="5">
        <f>R1376</f>
        <v>0</v>
      </c>
      <c r="T1376" s="5">
        <v>0</v>
      </c>
      <c r="U1376" s="5">
        <f>T1376</f>
        <v>0</v>
      </c>
      <c r="V1376" s="5">
        <v>0</v>
      </c>
      <c r="W1376" s="5">
        <f>V1376</f>
        <v>0</v>
      </c>
      <c r="X1376" s="5">
        <v>0</v>
      </c>
      <c r="Y1376" s="5">
        <f>X1376</f>
        <v>0</v>
      </c>
      <c r="Z1376" s="5"/>
      <c r="AA1376" s="49"/>
      <c r="AB1376" s="49"/>
      <c r="AC1376" s="49"/>
      <c r="AD1376" s="49"/>
      <c r="AE1376" s="49"/>
      <c r="AF1376" s="49"/>
      <c r="AG1376" s="49"/>
      <c r="AH1376" s="49"/>
      <c r="AI1376" s="49"/>
      <c r="AJ1376" s="49"/>
      <c r="AK1376" s="49"/>
      <c r="AL1376" s="49"/>
      <c r="AM1376" s="49"/>
      <c r="AN1376" s="49"/>
      <c r="AO1376" s="49"/>
    </row>
    <row r="1377" spans="2:48" ht="12" customHeight="1" x14ac:dyDescent="0.2">
      <c r="B1377" s="49" t="s">
        <v>833</v>
      </c>
      <c r="C1377" s="49"/>
      <c r="D1377" t="s">
        <v>1046</v>
      </c>
      <c r="E1377" s="49"/>
      <c r="F1377" s="49"/>
      <c r="G1377" s="49"/>
      <c r="H1377" s="49">
        <v>11</v>
      </c>
      <c r="I1377" s="161">
        <v>30</v>
      </c>
      <c r="J1377" s="56">
        <v>0</v>
      </c>
      <c r="K1377" s="56">
        <f>J1377+K1376</f>
        <v>0</v>
      </c>
      <c r="L1377" s="56">
        <v>0</v>
      </c>
      <c r="M1377" s="56">
        <f>L1377+M1376</f>
        <v>0</v>
      </c>
      <c r="N1377" s="56">
        <v>0</v>
      </c>
      <c r="O1377" s="56">
        <f>N1377+O1376</f>
        <v>0</v>
      </c>
      <c r="P1377" s="56">
        <v>0</v>
      </c>
      <c r="Q1377" s="56">
        <f>P1377+Q1376</f>
        <v>0</v>
      </c>
      <c r="R1377" s="56">
        <v>0</v>
      </c>
      <c r="S1377" s="56">
        <f>R1377+S1376</f>
        <v>0</v>
      </c>
      <c r="T1377" s="56">
        <v>0</v>
      </c>
      <c r="U1377" s="56">
        <f>T1377+U1376</f>
        <v>0</v>
      </c>
      <c r="V1377" s="56">
        <v>0</v>
      </c>
      <c r="W1377" s="56">
        <f>V1377+W1376</f>
        <v>0</v>
      </c>
      <c r="X1377" s="56">
        <v>0</v>
      </c>
      <c r="Y1377" s="56">
        <f>X1377+Y1376</f>
        <v>0</v>
      </c>
      <c r="Z1377" s="5"/>
      <c r="AA1377" s="49"/>
      <c r="AB1377" s="49"/>
      <c r="AC1377" s="49"/>
      <c r="AD1377" s="49"/>
      <c r="AE1377" s="49"/>
      <c r="AF1377" s="49"/>
      <c r="AG1377" s="49"/>
      <c r="AH1377" s="49"/>
      <c r="AI1377" s="49"/>
      <c r="AJ1377" s="49"/>
      <c r="AK1377" s="49"/>
      <c r="AL1377" s="49"/>
      <c r="AM1377" s="49"/>
      <c r="AN1377" s="49"/>
      <c r="AO1377" s="49"/>
    </row>
    <row r="1378" spans="2:48" ht="12" customHeight="1" x14ac:dyDescent="0.2">
      <c r="B1378" s="49" t="s">
        <v>833</v>
      </c>
      <c r="C1378" s="49"/>
      <c r="D1378" t="s">
        <v>1047</v>
      </c>
      <c r="E1378" s="49"/>
      <c r="F1378" s="49"/>
      <c r="G1378" s="49"/>
      <c r="H1378" s="49">
        <v>11</v>
      </c>
      <c r="I1378" s="49">
        <v>31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49.979246337670382</v>
      </c>
      <c r="T1378" s="5">
        <v>0</v>
      </c>
      <c r="U1378" s="5">
        <v>0</v>
      </c>
      <c r="V1378" s="5">
        <v>0</v>
      </c>
      <c r="W1378" s="5">
        <v>79.015881280916432</v>
      </c>
      <c r="X1378" s="5">
        <v>0</v>
      </c>
      <c r="Y1378" s="5">
        <v>13.413885034533294</v>
      </c>
      <c r="Z1378" s="5"/>
      <c r="AA1378" s="49"/>
      <c r="AB1378" s="49"/>
      <c r="AC1378" s="49"/>
      <c r="AD1378" s="49"/>
      <c r="AE1378" s="49"/>
      <c r="AF1378" s="49"/>
      <c r="AG1378" s="49"/>
      <c r="AH1378" s="49"/>
      <c r="AI1378" s="49"/>
      <c r="AJ1378" s="49"/>
      <c r="AK1378" s="49"/>
      <c r="AL1378" s="49"/>
      <c r="AM1378" s="49"/>
      <c r="AN1378" s="49"/>
      <c r="AO1378" s="49"/>
    </row>
    <row r="1379" spans="2:48" ht="12" customHeight="1" x14ac:dyDescent="0.2">
      <c r="B1379" s="49" t="s">
        <v>833</v>
      </c>
      <c r="C1379" s="49"/>
      <c r="D1379" t="s">
        <v>1048</v>
      </c>
      <c r="E1379" s="49"/>
      <c r="F1379" s="49"/>
      <c r="G1379" s="49"/>
      <c r="H1379" s="49">
        <v>11</v>
      </c>
      <c r="I1379" s="49">
        <v>32</v>
      </c>
      <c r="J1379" s="5">
        <v>0</v>
      </c>
      <c r="K1379" s="5">
        <v>0</v>
      </c>
      <c r="L1379" s="5">
        <v>0</v>
      </c>
      <c r="M1379" s="5">
        <v>36.379745931421127</v>
      </c>
      <c r="N1379" s="5">
        <v>0</v>
      </c>
      <c r="O1379" s="5">
        <v>0</v>
      </c>
      <c r="P1379" s="5">
        <v>0</v>
      </c>
      <c r="Q1379" s="5">
        <v>100</v>
      </c>
      <c r="R1379" s="5">
        <v>0</v>
      </c>
      <c r="S1379" s="5">
        <v>50.020753662329611</v>
      </c>
      <c r="T1379" s="5">
        <v>0</v>
      </c>
      <c r="U1379" s="5">
        <v>0</v>
      </c>
      <c r="V1379" s="5">
        <v>0</v>
      </c>
      <c r="W1379" s="5">
        <v>20.984118719083572</v>
      </c>
      <c r="X1379" s="5">
        <v>0</v>
      </c>
      <c r="Y1379" s="5">
        <v>76.867838044308627</v>
      </c>
      <c r="Z1379" s="5"/>
      <c r="AA1379" s="49"/>
      <c r="AB1379" s="49"/>
      <c r="AC1379" s="49"/>
      <c r="AD1379" s="49"/>
      <c r="AE1379" s="49"/>
      <c r="AF1379" s="49"/>
      <c r="AG1379" s="49"/>
      <c r="AH1379" s="49"/>
      <c r="AI1379" s="49"/>
      <c r="AJ1379" s="49"/>
      <c r="AK1379" s="49"/>
      <c r="AL1379" s="49"/>
      <c r="AM1379" s="49"/>
      <c r="AN1379" s="49"/>
      <c r="AO1379" s="49"/>
    </row>
    <row r="1380" spans="2:48" ht="12" customHeight="1" x14ac:dyDescent="0.2">
      <c r="B1380" s="49" t="s">
        <v>833</v>
      </c>
      <c r="C1380" s="49"/>
      <c r="D1380" t="s">
        <v>1049</v>
      </c>
      <c r="E1380" s="49"/>
      <c r="F1380" s="49"/>
      <c r="G1380" s="49"/>
      <c r="H1380" s="49">
        <v>11</v>
      </c>
      <c r="I1380" s="49">
        <v>33</v>
      </c>
      <c r="J1380" s="5">
        <v>0</v>
      </c>
      <c r="K1380" s="5">
        <v>0</v>
      </c>
      <c r="L1380" s="5">
        <v>0</v>
      </c>
      <c r="M1380" s="5">
        <v>63.620254068578873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9.7182769211580737</v>
      </c>
      <c r="Z1380" s="5"/>
      <c r="AA1380" s="49"/>
      <c r="AB1380" s="49"/>
      <c r="AC1380" s="49"/>
      <c r="AD1380" s="49"/>
      <c r="AE1380" s="49"/>
      <c r="AF1380" s="49"/>
      <c r="AG1380" s="49"/>
      <c r="AH1380" s="49"/>
      <c r="AI1380" s="49"/>
      <c r="AJ1380" s="49"/>
      <c r="AK1380" s="49"/>
      <c r="AL1380" s="49"/>
      <c r="AM1380" s="49"/>
      <c r="AN1380" s="49"/>
      <c r="AO1380" s="49"/>
    </row>
    <row r="1381" spans="2:48" ht="12" customHeight="1" x14ac:dyDescent="0.2">
      <c r="B1381" s="49" t="s">
        <v>833</v>
      </c>
      <c r="C1381" s="49"/>
      <c r="D1381" s="65" t="s">
        <v>1059</v>
      </c>
      <c r="E1381" s="49"/>
      <c r="F1381" s="49"/>
      <c r="G1381" s="49"/>
      <c r="H1381" s="49">
        <v>11</v>
      </c>
      <c r="I1381" s="49">
        <v>34</v>
      </c>
      <c r="J1381" s="5">
        <v>0</v>
      </c>
      <c r="K1381" s="5">
        <f t="shared" ref="K1381:K1425" si="95">K1378</f>
        <v>0</v>
      </c>
      <c r="L1381" s="5">
        <v>0</v>
      </c>
      <c r="M1381" s="5">
        <f t="shared" ref="M1381:M1425" si="96">M1378</f>
        <v>0</v>
      </c>
      <c r="N1381" s="5">
        <v>0</v>
      </c>
      <c r="O1381" s="5">
        <f t="shared" ref="O1381:O1425" si="97">O1378</f>
        <v>0</v>
      </c>
      <c r="P1381" s="5">
        <v>0</v>
      </c>
      <c r="Q1381" s="5">
        <f t="shared" ref="Q1381:Q1425" si="98">Q1378</f>
        <v>0</v>
      </c>
      <c r="R1381" s="5">
        <v>0</v>
      </c>
      <c r="S1381" s="5">
        <f t="shared" ref="S1381:S1425" si="99">S1378</f>
        <v>49.979246337670382</v>
      </c>
      <c r="T1381" s="5">
        <v>0</v>
      </c>
      <c r="U1381" s="5">
        <f t="shared" ref="U1381:U1425" si="100">U1378</f>
        <v>0</v>
      </c>
      <c r="V1381" s="5">
        <v>68.22096711634407</v>
      </c>
      <c r="W1381" s="5">
        <f t="shared" ref="W1381:W1425" si="101">W1378</f>
        <v>79.015881280916432</v>
      </c>
      <c r="X1381" s="5">
        <v>0</v>
      </c>
      <c r="Y1381" s="5">
        <f t="shared" ref="Y1381:Y1425" si="102">Y1378</f>
        <v>13.413885034533294</v>
      </c>
      <c r="Z1381" s="5"/>
      <c r="AA1381" s="49"/>
      <c r="AB1381" s="49"/>
      <c r="AC1381" s="49"/>
      <c r="AD1381" s="49"/>
      <c r="AE1381" s="49"/>
      <c r="AF1381" s="49"/>
      <c r="AG1381" s="49"/>
      <c r="AH1381" s="49"/>
      <c r="AI1381" s="49"/>
      <c r="AJ1381" s="49"/>
      <c r="AK1381" s="49"/>
      <c r="AL1381" s="49"/>
      <c r="AM1381" s="49"/>
      <c r="AN1381" s="49"/>
      <c r="AO1381" s="49"/>
    </row>
    <row r="1382" spans="2:48" ht="12" customHeight="1" x14ac:dyDescent="0.2">
      <c r="B1382" s="49" t="s">
        <v>833</v>
      </c>
      <c r="C1382" s="49"/>
      <c r="D1382" s="65" t="s">
        <v>1060</v>
      </c>
      <c r="E1382" s="49"/>
      <c r="F1382" s="49"/>
      <c r="G1382" s="49"/>
      <c r="H1382" s="49">
        <v>11</v>
      </c>
      <c r="I1382" s="49">
        <v>35</v>
      </c>
      <c r="J1382" s="5">
        <v>0</v>
      </c>
      <c r="K1382" s="5">
        <f t="shared" si="95"/>
        <v>0</v>
      </c>
      <c r="L1382" s="5">
        <v>0</v>
      </c>
      <c r="M1382" s="5">
        <f t="shared" si="96"/>
        <v>36.379745931421127</v>
      </c>
      <c r="N1382" s="5">
        <v>0</v>
      </c>
      <c r="O1382" s="5">
        <f t="shared" si="97"/>
        <v>0</v>
      </c>
      <c r="P1382" s="5">
        <v>0</v>
      </c>
      <c r="Q1382" s="5">
        <f t="shared" si="98"/>
        <v>100</v>
      </c>
      <c r="R1382" s="5">
        <v>0</v>
      </c>
      <c r="S1382" s="5">
        <f t="shared" si="99"/>
        <v>50.020753662329611</v>
      </c>
      <c r="T1382" s="5">
        <v>0</v>
      </c>
      <c r="U1382" s="5">
        <f t="shared" si="100"/>
        <v>0</v>
      </c>
      <c r="V1382" s="5">
        <v>0</v>
      </c>
      <c r="W1382" s="5">
        <f t="shared" si="101"/>
        <v>20.984118719083572</v>
      </c>
      <c r="X1382" s="5">
        <v>0</v>
      </c>
      <c r="Y1382" s="5">
        <f t="shared" si="102"/>
        <v>76.867838044308627</v>
      </c>
      <c r="Z1382" s="5"/>
      <c r="AA1382" s="49"/>
      <c r="AB1382" s="49"/>
      <c r="AC1382" s="49"/>
      <c r="AD1382" s="49"/>
      <c r="AE1382" s="49"/>
      <c r="AF1382" s="49"/>
      <c r="AG1382" s="49"/>
      <c r="AH1382" s="49"/>
      <c r="AI1382" s="49"/>
      <c r="AJ1382" s="49"/>
      <c r="AK1382" s="49"/>
      <c r="AL1382" s="49"/>
      <c r="AM1382" s="49"/>
      <c r="AN1382" s="49"/>
      <c r="AO1382" s="49"/>
    </row>
    <row r="1383" spans="2:48" ht="12" customHeight="1" x14ac:dyDescent="0.2">
      <c r="B1383" s="49" t="s">
        <v>833</v>
      </c>
      <c r="C1383" s="49"/>
      <c r="D1383" s="65" t="s">
        <v>1061</v>
      </c>
      <c r="E1383" s="49"/>
      <c r="F1383" s="49"/>
      <c r="G1383" s="49"/>
      <c r="H1383" s="49">
        <v>11</v>
      </c>
      <c r="I1383" s="49">
        <v>36</v>
      </c>
      <c r="J1383" s="5">
        <v>0</v>
      </c>
      <c r="K1383" s="5">
        <f t="shared" si="95"/>
        <v>0</v>
      </c>
      <c r="L1383" s="5">
        <v>0</v>
      </c>
      <c r="M1383" s="5">
        <f t="shared" si="96"/>
        <v>63.620254068578873</v>
      </c>
      <c r="N1383" s="5">
        <v>0</v>
      </c>
      <c r="O1383" s="5">
        <f t="shared" si="97"/>
        <v>0</v>
      </c>
      <c r="P1383" s="5">
        <v>0</v>
      </c>
      <c r="Q1383" s="5">
        <f t="shared" si="98"/>
        <v>0</v>
      </c>
      <c r="R1383" s="5">
        <v>0</v>
      </c>
      <c r="S1383" s="5">
        <f t="shared" si="99"/>
        <v>0</v>
      </c>
      <c r="T1383" s="5">
        <v>0</v>
      </c>
      <c r="U1383" s="5">
        <f t="shared" si="100"/>
        <v>0</v>
      </c>
      <c r="V1383" s="5">
        <v>0</v>
      </c>
      <c r="W1383" s="5">
        <f t="shared" si="101"/>
        <v>0</v>
      </c>
      <c r="X1383" s="5">
        <v>0</v>
      </c>
      <c r="Y1383" s="5">
        <f t="shared" si="102"/>
        <v>9.7182769211580737</v>
      </c>
      <c r="Z1383" s="5"/>
      <c r="AA1383" s="49"/>
      <c r="AB1383" s="49"/>
      <c r="AC1383" s="49"/>
      <c r="AD1383" s="49"/>
      <c r="AE1383" s="49"/>
      <c r="AF1383" s="49"/>
      <c r="AG1383" s="49"/>
      <c r="AH1383" s="49"/>
      <c r="AI1383" s="49"/>
      <c r="AJ1383" s="49"/>
      <c r="AK1383" s="49"/>
      <c r="AL1383" s="49"/>
      <c r="AM1383" s="49"/>
      <c r="AN1383" s="49"/>
      <c r="AO1383" s="49"/>
    </row>
    <row r="1384" spans="2:48" ht="12" customHeight="1" x14ac:dyDescent="0.2">
      <c r="B1384" s="49" t="s">
        <v>833</v>
      </c>
      <c r="C1384" s="49"/>
      <c r="D1384" s="65" t="s">
        <v>1062</v>
      </c>
      <c r="E1384" s="49"/>
      <c r="F1384" s="49"/>
      <c r="G1384" s="49"/>
      <c r="H1384" s="49">
        <v>11</v>
      </c>
      <c r="I1384" s="49">
        <v>37</v>
      </c>
      <c r="J1384" s="5">
        <v>0</v>
      </c>
      <c r="K1384" s="5">
        <f t="shared" si="95"/>
        <v>0</v>
      </c>
      <c r="L1384" s="5">
        <v>0</v>
      </c>
      <c r="M1384" s="5">
        <f t="shared" si="96"/>
        <v>0</v>
      </c>
      <c r="N1384" s="5">
        <v>0</v>
      </c>
      <c r="O1384" s="5">
        <f t="shared" si="97"/>
        <v>0</v>
      </c>
      <c r="P1384" s="5">
        <v>0</v>
      </c>
      <c r="Q1384" s="5">
        <f t="shared" si="98"/>
        <v>0</v>
      </c>
      <c r="R1384" s="5">
        <v>0</v>
      </c>
      <c r="S1384" s="5">
        <f t="shared" si="99"/>
        <v>49.979246337670382</v>
      </c>
      <c r="T1384" s="5">
        <v>0</v>
      </c>
      <c r="U1384" s="5">
        <f t="shared" si="100"/>
        <v>0</v>
      </c>
      <c r="V1384" s="5">
        <v>0</v>
      </c>
      <c r="W1384" s="5">
        <f t="shared" si="101"/>
        <v>79.015881280916432</v>
      </c>
      <c r="X1384" s="5">
        <v>0</v>
      </c>
      <c r="Y1384" s="5">
        <f t="shared" si="102"/>
        <v>13.413885034533294</v>
      </c>
      <c r="Z1384" s="5"/>
      <c r="AA1384" s="49"/>
      <c r="AB1384" s="49"/>
      <c r="AC1384" s="49"/>
      <c r="AD1384" s="49"/>
      <c r="AE1384" s="49"/>
      <c r="AF1384" s="49"/>
      <c r="AG1384" s="49"/>
      <c r="AH1384" s="49"/>
      <c r="AI1384" s="49"/>
      <c r="AJ1384" s="49"/>
      <c r="AK1384" s="49"/>
      <c r="AL1384" s="49"/>
      <c r="AM1384" s="49"/>
      <c r="AN1384" s="49"/>
      <c r="AO1384" s="49"/>
    </row>
    <row r="1385" spans="2:48" ht="12" customHeight="1" x14ac:dyDescent="0.2">
      <c r="B1385" s="49" t="s">
        <v>833</v>
      </c>
      <c r="C1385" s="49"/>
      <c r="D1385" s="65" t="s">
        <v>1063</v>
      </c>
      <c r="E1385" s="49"/>
      <c r="F1385" s="49"/>
      <c r="G1385" s="49"/>
      <c r="H1385" s="49">
        <v>11</v>
      </c>
      <c r="I1385" s="49">
        <v>38</v>
      </c>
      <c r="J1385" s="5">
        <v>0</v>
      </c>
      <c r="K1385" s="5">
        <f t="shared" si="95"/>
        <v>0</v>
      </c>
      <c r="L1385" s="5">
        <v>0</v>
      </c>
      <c r="M1385" s="5">
        <f t="shared" si="96"/>
        <v>36.379745931421127</v>
      </c>
      <c r="N1385" s="5">
        <v>0</v>
      </c>
      <c r="O1385" s="5">
        <f t="shared" si="97"/>
        <v>0</v>
      </c>
      <c r="P1385" s="5">
        <v>0</v>
      </c>
      <c r="Q1385" s="5">
        <f t="shared" si="98"/>
        <v>100</v>
      </c>
      <c r="R1385" s="5">
        <v>0</v>
      </c>
      <c r="S1385" s="5">
        <f t="shared" si="99"/>
        <v>50.020753662329611</v>
      </c>
      <c r="T1385" s="5">
        <v>0</v>
      </c>
      <c r="U1385" s="5">
        <f t="shared" si="100"/>
        <v>0</v>
      </c>
      <c r="V1385" s="5">
        <v>0</v>
      </c>
      <c r="W1385" s="5">
        <f t="shared" si="101"/>
        <v>20.984118719083572</v>
      </c>
      <c r="X1385" s="5">
        <v>0</v>
      </c>
      <c r="Y1385" s="5">
        <f t="shared" si="102"/>
        <v>76.867838044308627</v>
      </c>
      <c r="Z1385" s="5"/>
      <c r="AA1385" s="49"/>
      <c r="AB1385" s="49"/>
      <c r="AC1385" s="49"/>
      <c r="AD1385" s="49"/>
      <c r="AE1385" s="49"/>
      <c r="AF1385" s="49"/>
      <c r="AG1385" s="49"/>
      <c r="AH1385" s="49"/>
      <c r="AI1385" s="49"/>
      <c r="AJ1385" s="49"/>
      <c r="AK1385" s="49"/>
      <c r="AL1385" s="49"/>
      <c r="AM1385" s="49"/>
      <c r="AN1385" s="49"/>
      <c r="AO1385" s="49"/>
    </row>
    <row r="1386" spans="2:48" ht="12" customHeight="1" x14ac:dyDescent="0.2">
      <c r="B1386" s="49" t="s">
        <v>833</v>
      </c>
      <c r="C1386" s="49"/>
      <c r="D1386" s="65" t="s">
        <v>1064</v>
      </c>
      <c r="E1386" s="49"/>
      <c r="F1386" s="49"/>
      <c r="G1386" s="49"/>
      <c r="H1386" s="49">
        <v>11</v>
      </c>
      <c r="I1386" s="49">
        <v>39</v>
      </c>
      <c r="J1386" s="5">
        <v>0</v>
      </c>
      <c r="K1386" s="5">
        <f t="shared" si="95"/>
        <v>0</v>
      </c>
      <c r="L1386" s="5">
        <v>0</v>
      </c>
      <c r="M1386" s="5">
        <f t="shared" si="96"/>
        <v>63.620254068578873</v>
      </c>
      <c r="N1386" s="5">
        <v>0</v>
      </c>
      <c r="O1386" s="5">
        <f t="shared" si="97"/>
        <v>0</v>
      </c>
      <c r="P1386" s="5">
        <v>0</v>
      </c>
      <c r="Q1386" s="5">
        <f t="shared" si="98"/>
        <v>0</v>
      </c>
      <c r="R1386" s="5">
        <v>0</v>
      </c>
      <c r="S1386" s="5">
        <f t="shared" si="99"/>
        <v>0</v>
      </c>
      <c r="T1386" s="5">
        <v>0</v>
      </c>
      <c r="U1386" s="5">
        <f t="shared" si="100"/>
        <v>0</v>
      </c>
      <c r="V1386" s="5">
        <v>0</v>
      </c>
      <c r="W1386" s="5">
        <f t="shared" si="101"/>
        <v>0</v>
      </c>
      <c r="X1386" s="5">
        <v>0</v>
      </c>
      <c r="Y1386" s="5">
        <f t="shared" si="102"/>
        <v>9.7182769211580737</v>
      </c>
      <c r="Z1386" s="5"/>
      <c r="AA1386" s="49"/>
      <c r="AB1386" s="49"/>
      <c r="AC1386" s="49"/>
      <c r="AD1386" s="49"/>
      <c r="AE1386" s="49"/>
      <c r="AF1386" s="49"/>
      <c r="AG1386" s="49"/>
      <c r="AH1386" s="49"/>
      <c r="AI1386" s="49"/>
      <c r="AJ1386" s="49"/>
      <c r="AK1386" s="49"/>
      <c r="AL1386" s="49"/>
      <c r="AM1386" s="49"/>
      <c r="AN1386" s="49"/>
      <c r="AO1386" s="49"/>
    </row>
    <row r="1387" spans="2:48" ht="12" customHeight="1" x14ac:dyDescent="0.2">
      <c r="B1387" s="49" t="s">
        <v>833</v>
      </c>
      <c r="C1387" s="49"/>
      <c r="D1387" s="65" t="s">
        <v>1065</v>
      </c>
      <c r="E1387" s="49"/>
      <c r="F1387" s="49"/>
      <c r="G1387" s="49"/>
      <c r="H1387" s="49">
        <v>11</v>
      </c>
      <c r="I1387" s="49">
        <v>40</v>
      </c>
      <c r="J1387" s="5">
        <v>0</v>
      </c>
      <c r="K1387" s="5">
        <f t="shared" si="95"/>
        <v>0</v>
      </c>
      <c r="L1387" s="5">
        <v>0</v>
      </c>
      <c r="M1387" s="5">
        <f t="shared" si="96"/>
        <v>0</v>
      </c>
      <c r="N1387" s="5">
        <v>0</v>
      </c>
      <c r="O1387" s="5">
        <f t="shared" si="97"/>
        <v>0</v>
      </c>
      <c r="P1387" s="5">
        <v>0</v>
      </c>
      <c r="Q1387" s="5">
        <f t="shared" si="98"/>
        <v>0</v>
      </c>
      <c r="R1387" s="5">
        <v>0</v>
      </c>
      <c r="S1387" s="5">
        <f t="shared" si="99"/>
        <v>49.979246337670382</v>
      </c>
      <c r="T1387" s="5">
        <v>0</v>
      </c>
      <c r="U1387" s="5">
        <f t="shared" si="100"/>
        <v>0</v>
      </c>
      <c r="V1387" s="5">
        <v>0</v>
      </c>
      <c r="W1387" s="5">
        <f t="shared" si="101"/>
        <v>79.015881280916432</v>
      </c>
      <c r="X1387" s="5">
        <v>0</v>
      </c>
      <c r="Y1387" s="5">
        <f t="shared" si="102"/>
        <v>13.413885034533294</v>
      </c>
      <c r="Z1387" s="5"/>
      <c r="AA1387" s="49"/>
      <c r="AB1387" s="49"/>
      <c r="AC1387" s="49"/>
      <c r="AD1387" s="49"/>
      <c r="AE1387" s="49"/>
      <c r="AF1387" s="49"/>
      <c r="AG1387" s="49"/>
      <c r="AH1387" s="49"/>
      <c r="AI1387" s="49"/>
      <c r="AJ1387" s="49"/>
      <c r="AK1387" s="49"/>
      <c r="AL1387" s="49"/>
      <c r="AM1387" s="49"/>
      <c r="AN1387" s="49"/>
      <c r="AO1387" s="49"/>
    </row>
    <row r="1388" spans="2:48" ht="12" customHeight="1" x14ac:dyDescent="0.2">
      <c r="B1388" s="49" t="s">
        <v>833</v>
      </c>
      <c r="C1388" s="49"/>
      <c r="D1388" s="65" t="s">
        <v>1066</v>
      </c>
      <c r="E1388" s="49"/>
      <c r="F1388" s="49"/>
      <c r="G1388" s="49"/>
      <c r="H1388" s="49">
        <v>11</v>
      </c>
      <c r="I1388" s="49">
        <v>41</v>
      </c>
      <c r="J1388" s="5">
        <v>0</v>
      </c>
      <c r="K1388" s="5">
        <f t="shared" si="95"/>
        <v>0</v>
      </c>
      <c r="L1388" s="5">
        <v>0</v>
      </c>
      <c r="M1388" s="5">
        <f t="shared" si="96"/>
        <v>36.379745931421127</v>
      </c>
      <c r="N1388" s="5">
        <v>0</v>
      </c>
      <c r="O1388" s="5">
        <f t="shared" si="97"/>
        <v>0</v>
      </c>
      <c r="P1388" s="5">
        <v>0</v>
      </c>
      <c r="Q1388" s="5">
        <f t="shared" si="98"/>
        <v>100</v>
      </c>
      <c r="R1388" s="5">
        <v>0</v>
      </c>
      <c r="S1388" s="5">
        <f t="shared" si="99"/>
        <v>50.020753662329611</v>
      </c>
      <c r="T1388" s="5">
        <v>0</v>
      </c>
      <c r="U1388" s="5">
        <f t="shared" si="100"/>
        <v>0</v>
      </c>
      <c r="V1388" s="5">
        <v>0</v>
      </c>
      <c r="W1388" s="5">
        <f t="shared" si="101"/>
        <v>20.984118719083572</v>
      </c>
      <c r="X1388" s="5">
        <v>0</v>
      </c>
      <c r="Y1388" s="5">
        <f t="shared" si="102"/>
        <v>76.867838044308627</v>
      </c>
      <c r="Z1388" s="5"/>
      <c r="AA1388" s="49"/>
      <c r="AB1388" s="49"/>
      <c r="AC1388" s="49"/>
      <c r="AD1388" s="49"/>
      <c r="AE1388" s="49"/>
      <c r="AF1388" s="49"/>
      <c r="AG1388" s="49"/>
      <c r="AH1388" s="49"/>
      <c r="AI1388" s="49"/>
      <c r="AJ1388" s="49"/>
      <c r="AK1388" s="49"/>
      <c r="AL1388" s="49"/>
      <c r="AM1388" s="49"/>
      <c r="AN1388" s="49"/>
      <c r="AO1388" s="49"/>
    </row>
    <row r="1389" spans="2:48" ht="12" customHeight="1" x14ac:dyDescent="0.2">
      <c r="B1389" s="49" t="s">
        <v>833</v>
      </c>
      <c r="C1389" s="49"/>
      <c r="D1389" s="65" t="s">
        <v>1067</v>
      </c>
      <c r="E1389" s="49"/>
      <c r="F1389" s="49"/>
      <c r="G1389" s="49"/>
      <c r="H1389" s="49">
        <v>11</v>
      </c>
      <c r="I1389" s="49">
        <v>42</v>
      </c>
      <c r="J1389" s="5">
        <v>0</v>
      </c>
      <c r="K1389" s="5">
        <f t="shared" si="95"/>
        <v>0</v>
      </c>
      <c r="L1389" s="5">
        <v>63.620254068578873</v>
      </c>
      <c r="M1389" s="5">
        <f t="shared" si="96"/>
        <v>63.620254068578873</v>
      </c>
      <c r="N1389" s="5">
        <v>0</v>
      </c>
      <c r="O1389" s="5">
        <f t="shared" si="97"/>
        <v>0</v>
      </c>
      <c r="P1389" s="5">
        <v>0</v>
      </c>
      <c r="Q1389" s="5">
        <f t="shared" si="98"/>
        <v>0</v>
      </c>
      <c r="R1389" s="5">
        <v>0</v>
      </c>
      <c r="S1389" s="5">
        <f t="shared" si="99"/>
        <v>0</v>
      </c>
      <c r="T1389" s="5">
        <v>0</v>
      </c>
      <c r="U1389" s="5">
        <f t="shared" si="100"/>
        <v>0</v>
      </c>
      <c r="V1389" s="5">
        <v>0</v>
      </c>
      <c r="W1389" s="5">
        <f t="shared" si="101"/>
        <v>0</v>
      </c>
      <c r="X1389" s="5">
        <v>8.8891660560328027</v>
      </c>
      <c r="Y1389" s="5">
        <f t="shared" si="102"/>
        <v>9.7182769211580737</v>
      </c>
      <c r="Z1389" s="5"/>
      <c r="AA1389" s="49"/>
      <c r="AB1389" s="49"/>
      <c r="AC1389" s="49"/>
      <c r="AD1389" s="49"/>
      <c r="AE1389" s="49"/>
      <c r="AF1389" s="49"/>
      <c r="AG1389" s="49"/>
      <c r="AH1389" s="49"/>
      <c r="AI1389" s="49"/>
      <c r="AJ1389" s="49"/>
      <c r="AK1389" s="49"/>
      <c r="AL1389" s="49"/>
      <c r="AM1389" s="49"/>
      <c r="AN1389" s="49"/>
      <c r="AO1389" s="49"/>
    </row>
    <row r="1390" spans="2:48" ht="12" customHeight="1" x14ac:dyDescent="0.2">
      <c r="B1390" s="49" t="s">
        <v>833</v>
      </c>
      <c r="C1390" s="49"/>
      <c r="D1390" s="65" t="s">
        <v>1050</v>
      </c>
      <c r="E1390" s="49"/>
      <c r="F1390" s="49"/>
      <c r="G1390" s="49"/>
      <c r="H1390" s="49">
        <v>11</v>
      </c>
      <c r="I1390" s="49">
        <v>43</v>
      </c>
      <c r="J1390" s="5">
        <v>0</v>
      </c>
      <c r="K1390" s="5">
        <f t="shared" si="95"/>
        <v>0</v>
      </c>
      <c r="L1390" s="5">
        <v>0</v>
      </c>
      <c r="M1390" s="5">
        <f t="shared" si="96"/>
        <v>0</v>
      </c>
      <c r="N1390" s="5">
        <v>0</v>
      </c>
      <c r="O1390" s="5">
        <f t="shared" si="97"/>
        <v>0</v>
      </c>
      <c r="P1390" s="5">
        <v>0</v>
      </c>
      <c r="Q1390" s="5">
        <f t="shared" si="98"/>
        <v>0</v>
      </c>
      <c r="R1390" s="5">
        <v>0</v>
      </c>
      <c r="S1390" s="5">
        <f t="shared" si="99"/>
        <v>49.979246337670382</v>
      </c>
      <c r="T1390" s="5">
        <v>0</v>
      </c>
      <c r="U1390" s="5">
        <f t="shared" si="100"/>
        <v>0</v>
      </c>
      <c r="V1390" s="5">
        <v>0</v>
      </c>
      <c r="W1390" s="5">
        <f t="shared" si="101"/>
        <v>79.015881280916432</v>
      </c>
      <c r="X1390" s="58">
        <v>0</v>
      </c>
      <c r="Y1390" s="5">
        <f t="shared" si="102"/>
        <v>13.413885034533294</v>
      </c>
      <c r="Z1390" s="5"/>
      <c r="AB1390" s="49"/>
      <c r="AC1390" s="49"/>
      <c r="AD1390" s="49"/>
      <c r="AE1390" s="49"/>
      <c r="AF1390" s="49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</row>
    <row r="1391" spans="2:48" ht="12" customHeight="1" x14ac:dyDescent="0.2">
      <c r="B1391" s="49" t="s">
        <v>833</v>
      </c>
      <c r="C1391" s="49"/>
      <c r="D1391" s="65" t="s">
        <v>1051</v>
      </c>
      <c r="E1391" s="49"/>
      <c r="F1391" s="49"/>
      <c r="G1391" s="49"/>
      <c r="H1391" s="49">
        <v>11</v>
      </c>
      <c r="I1391" s="49">
        <v>44</v>
      </c>
      <c r="J1391" s="5">
        <v>0</v>
      </c>
      <c r="K1391" s="5">
        <f t="shared" si="95"/>
        <v>0</v>
      </c>
      <c r="L1391" s="5">
        <v>26.973584366658631</v>
      </c>
      <c r="M1391" s="5">
        <f t="shared" si="96"/>
        <v>36.379745931421127</v>
      </c>
      <c r="N1391" s="5">
        <v>0</v>
      </c>
      <c r="O1391" s="5">
        <f t="shared" si="97"/>
        <v>0</v>
      </c>
      <c r="P1391" s="5">
        <v>62.909824331460641</v>
      </c>
      <c r="Q1391" s="5">
        <f t="shared" si="98"/>
        <v>100</v>
      </c>
      <c r="R1391" s="5">
        <v>47.889490898827283</v>
      </c>
      <c r="S1391" s="5">
        <f t="shared" si="99"/>
        <v>50.020753662329611</v>
      </c>
      <c r="T1391" s="5">
        <v>0</v>
      </c>
      <c r="U1391" s="5">
        <f t="shared" si="100"/>
        <v>0</v>
      </c>
      <c r="V1391" s="5">
        <v>0</v>
      </c>
      <c r="W1391" s="5">
        <f t="shared" si="101"/>
        <v>20.984118719083572</v>
      </c>
      <c r="X1391" s="5">
        <v>0</v>
      </c>
      <c r="Y1391" s="5">
        <f t="shared" si="102"/>
        <v>76.867838044308627</v>
      </c>
      <c r="Z1391" s="5"/>
      <c r="AB1391" s="49"/>
      <c r="AC1391" s="49"/>
      <c r="AD1391" s="49"/>
      <c r="AE1391" s="49"/>
      <c r="AF1391" s="49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</row>
    <row r="1392" spans="2:48" ht="12" customHeight="1" x14ac:dyDescent="0.2">
      <c r="B1392" s="49" t="s">
        <v>833</v>
      </c>
      <c r="C1392" s="49"/>
      <c r="D1392" s="65" t="s">
        <v>1052</v>
      </c>
      <c r="E1392" s="49"/>
      <c r="F1392" s="49"/>
      <c r="G1392" s="49"/>
      <c r="H1392" s="49">
        <v>11</v>
      </c>
      <c r="I1392" s="49">
        <v>45</v>
      </c>
      <c r="J1392" s="5">
        <v>0</v>
      </c>
      <c r="K1392" s="5">
        <f t="shared" si="95"/>
        <v>0</v>
      </c>
      <c r="L1392" s="5">
        <v>0</v>
      </c>
      <c r="M1392" s="5">
        <f t="shared" si="96"/>
        <v>63.620254068578873</v>
      </c>
      <c r="N1392" s="5">
        <v>0</v>
      </c>
      <c r="O1392" s="5">
        <f t="shared" si="97"/>
        <v>0</v>
      </c>
      <c r="P1392" s="5">
        <v>0</v>
      </c>
      <c r="Q1392" s="5">
        <f t="shared" si="98"/>
        <v>0</v>
      </c>
      <c r="R1392" s="5">
        <v>0</v>
      </c>
      <c r="S1392" s="5">
        <f t="shared" si="99"/>
        <v>0</v>
      </c>
      <c r="T1392" s="5">
        <v>0</v>
      </c>
      <c r="U1392" s="5">
        <f t="shared" si="100"/>
        <v>0</v>
      </c>
      <c r="V1392" s="5">
        <v>0</v>
      </c>
      <c r="W1392" s="5">
        <f t="shared" si="101"/>
        <v>0</v>
      </c>
      <c r="X1392" s="5">
        <v>0</v>
      </c>
      <c r="Y1392" s="5">
        <f t="shared" si="102"/>
        <v>9.7182769211580737</v>
      </c>
      <c r="Z1392" s="5"/>
      <c r="AB1392" s="49"/>
      <c r="AC1392" s="49"/>
      <c r="AD1392" s="49"/>
      <c r="AE1392" s="49"/>
      <c r="AF1392" s="49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</row>
    <row r="1393" spans="2:48" ht="12" customHeight="1" x14ac:dyDescent="0.2">
      <c r="B1393" s="49" t="s">
        <v>833</v>
      </c>
      <c r="C1393" s="49"/>
      <c r="D1393" s="65" t="s">
        <v>1053</v>
      </c>
      <c r="E1393" s="49"/>
      <c r="F1393" s="49"/>
      <c r="G1393" s="49"/>
      <c r="H1393" s="49">
        <v>11</v>
      </c>
      <c r="I1393" s="49">
        <v>46</v>
      </c>
      <c r="J1393" s="5">
        <v>0</v>
      </c>
      <c r="K1393" s="5">
        <f t="shared" si="95"/>
        <v>0</v>
      </c>
      <c r="L1393" s="5">
        <v>0</v>
      </c>
      <c r="M1393" s="5">
        <f t="shared" si="96"/>
        <v>0</v>
      </c>
      <c r="N1393" s="5">
        <v>0</v>
      </c>
      <c r="O1393" s="5">
        <f t="shared" si="97"/>
        <v>0</v>
      </c>
      <c r="P1393" s="5">
        <v>0</v>
      </c>
      <c r="Q1393" s="5">
        <f t="shared" si="98"/>
        <v>0</v>
      </c>
      <c r="R1393" s="5">
        <v>0</v>
      </c>
      <c r="S1393" s="5">
        <f t="shared" si="99"/>
        <v>49.979246337670382</v>
      </c>
      <c r="T1393" s="5">
        <v>0</v>
      </c>
      <c r="U1393" s="5">
        <f t="shared" si="100"/>
        <v>0</v>
      </c>
      <c r="V1393" s="5">
        <v>0</v>
      </c>
      <c r="W1393" s="5">
        <f t="shared" si="101"/>
        <v>79.015881280916432</v>
      </c>
      <c r="X1393" s="5">
        <v>0</v>
      </c>
      <c r="Y1393" s="5">
        <f t="shared" si="102"/>
        <v>13.413885034533294</v>
      </c>
      <c r="Z1393" s="5"/>
      <c r="AB1393" s="49"/>
      <c r="AC1393" s="49"/>
      <c r="AD1393" s="49"/>
      <c r="AE1393" s="49"/>
      <c r="AF1393" s="49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</row>
    <row r="1394" spans="2:48" ht="12" customHeight="1" x14ac:dyDescent="0.2">
      <c r="B1394" s="49" t="s">
        <v>833</v>
      </c>
      <c r="C1394" s="49"/>
      <c r="D1394" s="65" t="s">
        <v>1054</v>
      </c>
      <c r="E1394" s="49"/>
      <c r="F1394" s="49"/>
      <c r="G1394" s="49"/>
      <c r="H1394" s="49">
        <v>11</v>
      </c>
      <c r="I1394" s="49">
        <v>47</v>
      </c>
      <c r="J1394" s="5">
        <v>0</v>
      </c>
      <c r="K1394" s="5">
        <f t="shared" si="95"/>
        <v>0</v>
      </c>
      <c r="L1394" s="5">
        <v>0</v>
      </c>
      <c r="M1394" s="5">
        <f t="shared" si="96"/>
        <v>36.379745931421127</v>
      </c>
      <c r="N1394" s="5">
        <v>0</v>
      </c>
      <c r="O1394" s="5">
        <f t="shared" si="97"/>
        <v>0</v>
      </c>
      <c r="P1394" s="5">
        <v>0</v>
      </c>
      <c r="Q1394" s="5">
        <f t="shared" si="98"/>
        <v>100</v>
      </c>
      <c r="R1394" s="5">
        <v>0</v>
      </c>
      <c r="S1394" s="5">
        <f t="shared" si="99"/>
        <v>50.020753662329611</v>
      </c>
      <c r="T1394" s="5">
        <v>0</v>
      </c>
      <c r="U1394" s="5">
        <f t="shared" si="100"/>
        <v>0</v>
      </c>
      <c r="V1394" s="5">
        <v>0</v>
      </c>
      <c r="W1394" s="5">
        <f t="shared" si="101"/>
        <v>20.984118719083572</v>
      </c>
      <c r="X1394" s="5">
        <v>0</v>
      </c>
      <c r="Y1394" s="5">
        <f t="shared" si="102"/>
        <v>76.867838044308627</v>
      </c>
      <c r="Z1394" s="5"/>
      <c r="AB1394" s="49"/>
      <c r="AC1394" s="49"/>
      <c r="AD1394" s="49"/>
      <c r="AE1394" s="49"/>
      <c r="AF1394" s="49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</row>
    <row r="1395" spans="2:48" ht="12" customHeight="1" x14ac:dyDescent="0.2">
      <c r="B1395" s="49" t="s">
        <v>833</v>
      </c>
      <c r="C1395" s="49"/>
      <c r="D1395" s="65" t="s">
        <v>1055</v>
      </c>
      <c r="E1395" s="49"/>
      <c r="F1395" s="49"/>
      <c r="G1395" s="49"/>
      <c r="H1395" s="49">
        <v>11</v>
      </c>
      <c r="I1395" s="49">
        <v>48</v>
      </c>
      <c r="J1395" s="5">
        <v>0</v>
      </c>
      <c r="K1395" s="5">
        <f t="shared" si="95"/>
        <v>0</v>
      </c>
      <c r="L1395" s="5">
        <v>0</v>
      </c>
      <c r="M1395" s="5">
        <f t="shared" si="96"/>
        <v>63.620254068578873</v>
      </c>
      <c r="N1395" s="5">
        <v>0</v>
      </c>
      <c r="O1395" s="5">
        <f t="shared" si="97"/>
        <v>0</v>
      </c>
      <c r="P1395" s="5">
        <v>0</v>
      </c>
      <c r="Q1395" s="5">
        <f t="shared" si="98"/>
        <v>0</v>
      </c>
      <c r="R1395" s="5">
        <v>0</v>
      </c>
      <c r="S1395" s="5">
        <f t="shared" si="99"/>
        <v>0</v>
      </c>
      <c r="T1395" s="5">
        <v>0</v>
      </c>
      <c r="U1395" s="5">
        <f t="shared" si="100"/>
        <v>0</v>
      </c>
      <c r="V1395" s="5">
        <v>0</v>
      </c>
      <c r="W1395" s="5">
        <f t="shared" si="101"/>
        <v>0</v>
      </c>
      <c r="X1395" s="5">
        <v>0</v>
      </c>
      <c r="Y1395" s="5">
        <f t="shared" si="102"/>
        <v>9.7182769211580737</v>
      </c>
      <c r="Z1395" s="5"/>
      <c r="AB1395" s="49"/>
      <c r="AC1395" s="49"/>
      <c r="AD1395" s="49"/>
      <c r="AE1395" s="49"/>
      <c r="AF1395" s="49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</row>
    <row r="1396" spans="2:48" ht="12" customHeight="1" x14ac:dyDescent="0.2">
      <c r="B1396" s="49" t="s">
        <v>833</v>
      </c>
      <c r="C1396" s="49"/>
      <c r="D1396" s="65" t="s">
        <v>1056</v>
      </c>
      <c r="E1396" s="49"/>
      <c r="F1396" s="49"/>
      <c r="G1396" s="49"/>
      <c r="H1396" s="49">
        <v>11</v>
      </c>
      <c r="I1396" s="49">
        <v>49</v>
      </c>
      <c r="J1396" s="5">
        <v>0</v>
      </c>
      <c r="K1396" s="5">
        <f t="shared" si="95"/>
        <v>0</v>
      </c>
      <c r="L1396" s="5">
        <v>0</v>
      </c>
      <c r="M1396" s="5">
        <f t="shared" si="96"/>
        <v>0</v>
      </c>
      <c r="N1396" s="5">
        <v>0</v>
      </c>
      <c r="O1396" s="5">
        <f t="shared" si="97"/>
        <v>0</v>
      </c>
      <c r="P1396" s="5">
        <v>0</v>
      </c>
      <c r="Q1396" s="5">
        <f t="shared" si="98"/>
        <v>0</v>
      </c>
      <c r="R1396" s="5">
        <v>0</v>
      </c>
      <c r="S1396" s="5">
        <f t="shared" si="99"/>
        <v>49.979246337670382</v>
      </c>
      <c r="T1396" s="5">
        <v>0</v>
      </c>
      <c r="U1396" s="5">
        <f t="shared" si="100"/>
        <v>0</v>
      </c>
      <c r="V1396" s="5">
        <v>0</v>
      </c>
      <c r="W1396" s="5">
        <f t="shared" si="101"/>
        <v>79.015881280916432</v>
      </c>
      <c r="X1396" s="5">
        <v>0</v>
      </c>
      <c r="Y1396" s="5">
        <f t="shared" si="102"/>
        <v>13.413885034533294</v>
      </c>
      <c r="Z1396" s="5"/>
      <c r="AB1396" s="49"/>
      <c r="AC1396" s="49"/>
      <c r="AD1396" s="49"/>
      <c r="AE1396" s="49"/>
      <c r="AF1396" s="49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</row>
    <row r="1397" spans="2:48" ht="12" customHeight="1" x14ac:dyDescent="0.2">
      <c r="B1397" s="49" t="s">
        <v>833</v>
      </c>
      <c r="C1397" s="49"/>
      <c r="D1397" s="65" t="s">
        <v>1057</v>
      </c>
      <c r="E1397" s="49"/>
      <c r="F1397" s="49"/>
      <c r="G1397" s="49"/>
      <c r="H1397" s="49">
        <v>11</v>
      </c>
      <c r="I1397" s="49">
        <v>50</v>
      </c>
      <c r="J1397" s="5">
        <v>0</v>
      </c>
      <c r="K1397" s="5">
        <f t="shared" si="95"/>
        <v>0</v>
      </c>
      <c r="L1397" s="5">
        <v>0</v>
      </c>
      <c r="M1397" s="5">
        <f t="shared" si="96"/>
        <v>36.379745931421127</v>
      </c>
      <c r="N1397" s="5">
        <v>0</v>
      </c>
      <c r="O1397" s="5">
        <f t="shared" si="97"/>
        <v>0</v>
      </c>
      <c r="P1397" s="5">
        <v>0</v>
      </c>
      <c r="Q1397" s="5">
        <f t="shared" si="98"/>
        <v>100</v>
      </c>
      <c r="R1397" s="5">
        <v>0</v>
      </c>
      <c r="S1397" s="5">
        <f t="shared" si="99"/>
        <v>50.020753662329611</v>
      </c>
      <c r="T1397" s="5">
        <v>0</v>
      </c>
      <c r="U1397" s="5">
        <f t="shared" si="100"/>
        <v>0</v>
      </c>
      <c r="V1397" s="5">
        <v>0</v>
      </c>
      <c r="W1397" s="5">
        <f t="shared" si="101"/>
        <v>20.984118719083572</v>
      </c>
      <c r="X1397" s="5">
        <v>0</v>
      </c>
      <c r="Y1397" s="5">
        <f t="shared" si="102"/>
        <v>76.867838044308627</v>
      </c>
      <c r="Z1397" s="5"/>
      <c r="AB1397" s="49"/>
      <c r="AC1397" s="49"/>
      <c r="AD1397" s="49"/>
      <c r="AE1397" s="49"/>
      <c r="AF1397" s="49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</row>
    <row r="1398" spans="2:48" ht="12" customHeight="1" x14ac:dyDescent="0.2">
      <c r="B1398" s="49" t="s">
        <v>833</v>
      </c>
      <c r="C1398" s="49"/>
      <c r="D1398" s="65" t="s">
        <v>1058</v>
      </c>
      <c r="E1398" s="49"/>
      <c r="F1398" s="49"/>
      <c r="G1398" s="49"/>
      <c r="H1398" s="49">
        <v>11</v>
      </c>
      <c r="I1398" s="49">
        <v>51</v>
      </c>
      <c r="J1398" s="5">
        <v>0</v>
      </c>
      <c r="K1398" s="5">
        <f t="shared" si="95"/>
        <v>0</v>
      </c>
      <c r="L1398" s="5">
        <v>0</v>
      </c>
      <c r="M1398" s="5">
        <f t="shared" si="96"/>
        <v>63.620254068578873</v>
      </c>
      <c r="N1398" s="5">
        <v>0</v>
      </c>
      <c r="O1398" s="5">
        <f t="shared" si="97"/>
        <v>0</v>
      </c>
      <c r="P1398" s="5">
        <v>0</v>
      </c>
      <c r="Q1398" s="5">
        <f t="shared" si="98"/>
        <v>0</v>
      </c>
      <c r="R1398" s="5">
        <v>0</v>
      </c>
      <c r="S1398" s="5">
        <f t="shared" si="99"/>
        <v>0</v>
      </c>
      <c r="T1398" s="5">
        <v>0</v>
      </c>
      <c r="U1398" s="5">
        <f t="shared" si="100"/>
        <v>0</v>
      </c>
      <c r="V1398" s="5">
        <v>0</v>
      </c>
      <c r="W1398" s="5">
        <f t="shared" si="101"/>
        <v>0</v>
      </c>
      <c r="X1398" s="5">
        <v>0</v>
      </c>
      <c r="Y1398" s="5">
        <f t="shared" si="102"/>
        <v>9.7182769211580737</v>
      </c>
      <c r="Z1398" s="5"/>
      <c r="AB1398" s="49"/>
      <c r="AC1398" s="49"/>
      <c r="AD1398" s="49"/>
      <c r="AE1398" s="49"/>
      <c r="AF1398" s="49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</row>
    <row r="1399" spans="2:48" ht="12" customHeight="1" x14ac:dyDescent="0.2">
      <c r="B1399" s="68" t="s">
        <v>833</v>
      </c>
      <c r="C1399" s="49"/>
      <c r="D1399" s="65" t="s">
        <v>1068</v>
      </c>
      <c r="E1399" s="49"/>
      <c r="F1399" s="49"/>
      <c r="G1399" s="49"/>
      <c r="H1399" s="49">
        <v>11</v>
      </c>
      <c r="I1399" s="49">
        <v>52</v>
      </c>
      <c r="J1399" s="5">
        <v>0</v>
      </c>
      <c r="K1399" s="5">
        <f t="shared" si="95"/>
        <v>0</v>
      </c>
      <c r="L1399" s="5">
        <v>0</v>
      </c>
      <c r="M1399" s="5">
        <f t="shared" si="96"/>
        <v>0</v>
      </c>
      <c r="N1399" s="5">
        <v>0</v>
      </c>
      <c r="O1399" s="5">
        <f t="shared" si="97"/>
        <v>0</v>
      </c>
      <c r="P1399" s="5">
        <v>0</v>
      </c>
      <c r="Q1399" s="5">
        <f t="shared" si="98"/>
        <v>0</v>
      </c>
      <c r="R1399" s="5">
        <v>49.979246337670382</v>
      </c>
      <c r="S1399" s="5">
        <f t="shared" si="99"/>
        <v>49.979246337670382</v>
      </c>
      <c r="T1399" s="5">
        <v>0</v>
      </c>
      <c r="U1399" s="5">
        <f t="shared" si="100"/>
        <v>0</v>
      </c>
      <c r="V1399" s="5">
        <v>10.794914164572363</v>
      </c>
      <c r="W1399" s="5">
        <f t="shared" si="101"/>
        <v>79.015881280916432</v>
      </c>
      <c r="X1399" s="5">
        <v>2.6232830794655526</v>
      </c>
      <c r="Y1399" s="5">
        <f t="shared" si="102"/>
        <v>13.413885034533294</v>
      </c>
      <c r="Z1399" s="5"/>
      <c r="AA1399" s="49"/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</row>
    <row r="1400" spans="2:48" ht="12" customHeight="1" x14ac:dyDescent="0.2">
      <c r="B1400" s="68" t="s">
        <v>833</v>
      </c>
      <c r="C1400" s="49"/>
      <c r="D1400" s="65" t="s">
        <v>1069</v>
      </c>
      <c r="E1400" s="49"/>
      <c r="F1400" s="49"/>
      <c r="G1400" s="49"/>
      <c r="H1400" s="49">
        <v>11</v>
      </c>
      <c r="I1400" s="49">
        <v>53</v>
      </c>
      <c r="J1400" s="5">
        <v>0</v>
      </c>
      <c r="K1400" s="5">
        <f t="shared" si="95"/>
        <v>0</v>
      </c>
      <c r="L1400" s="5">
        <v>0</v>
      </c>
      <c r="M1400" s="5">
        <f t="shared" si="96"/>
        <v>36.379745931421127</v>
      </c>
      <c r="N1400" s="5">
        <v>0</v>
      </c>
      <c r="O1400" s="5">
        <f t="shared" si="97"/>
        <v>0</v>
      </c>
      <c r="P1400" s="5">
        <v>0</v>
      </c>
      <c r="Q1400" s="5">
        <f t="shared" si="98"/>
        <v>100</v>
      </c>
      <c r="R1400" s="5">
        <v>0</v>
      </c>
      <c r="S1400" s="5">
        <f t="shared" si="99"/>
        <v>50.020753662329611</v>
      </c>
      <c r="T1400" s="5">
        <v>0</v>
      </c>
      <c r="U1400" s="5">
        <f t="shared" si="100"/>
        <v>0</v>
      </c>
      <c r="V1400" s="5">
        <v>0</v>
      </c>
      <c r="W1400" s="5">
        <f t="shared" si="101"/>
        <v>20.984118719083572</v>
      </c>
      <c r="X1400" s="5">
        <v>0</v>
      </c>
      <c r="Y1400" s="5">
        <f t="shared" si="102"/>
        <v>76.867838044308627</v>
      </c>
      <c r="Z1400" s="5"/>
      <c r="AA1400" s="49"/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</row>
    <row r="1401" spans="2:48" ht="12" customHeight="1" x14ac:dyDescent="0.2">
      <c r="B1401" s="68" t="s">
        <v>833</v>
      </c>
      <c r="C1401" s="49"/>
      <c r="D1401" s="65" t="s">
        <v>1070</v>
      </c>
      <c r="E1401" s="49"/>
      <c r="F1401" s="49"/>
      <c r="G1401" s="49"/>
      <c r="H1401" s="49">
        <v>11</v>
      </c>
      <c r="I1401" s="49">
        <v>54</v>
      </c>
      <c r="J1401" s="5">
        <v>0</v>
      </c>
      <c r="K1401" s="5">
        <f t="shared" si="95"/>
        <v>0</v>
      </c>
      <c r="L1401" s="5">
        <v>0</v>
      </c>
      <c r="M1401" s="5">
        <f t="shared" si="96"/>
        <v>63.620254068578873</v>
      </c>
      <c r="N1401" s="5">
        <v>0</v>
      </c>
      <c r="O1401" s="5">
        <f t="shared" si="97"/>
        <v>0</v>
      </c>
      <c r="P1401" s="5">
        <v>0</v>
      </c>
      <c r="Q1401" s="5">
        <f t="shared" si="98"/>
        <v>0</v>
      </c>
      <c r="R1401" s="5">
        <v>0</v>
      </c>
      <c r="S1401" s="5">
        <f t="shared" si="99"/>
        <v>0</v>
      </c>
      <c r="T1401" s="5">
        <v>0</v>
      </c>
      <c r="U1401" s="5">
        <f t="shared" si="100"/>
        <v>0</v>
      </c>
      <c r="V1401" s="5">
        <v>0</v>
      </c>
      <c r="W1401" s="5">
        <f t="shared" si="101"/>
        <v>0</v>
      </c>
      <c r="X1401" s="5">
        <v>0.24321416878439689</v>
      </c>
      <c r="Y1401" s="5">
        <f t="shared" si="102"/>
        <v>9.7182769211580737</v>
      </c>
      <c r="Z1401" s="5"/>
      <c r="AA1401" s="49"/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</row>
    <row r="1402" spans="2:48" ht="12" customHeight="1" x14ac:dyDescent="0.2">
      <c r="B1402" s="68" t="s">
        <v>833</v>
      </c>
      <c r="C1402" s="49"/>
      <c r="D1402" s="65" t="s">
        <v>1071</v>
      </c>
      <c r="E1402" s="49"/>
      <c r="F1402" s="49"/>
      <c r="G1402" s="49"/>
      <c r="H1402" s="49">
        <v>11</v>
      </c>
      <c r="I1402" s="49">
        <v>55</v>
      </c>
      <c r="J1402" s="5">
        <v>0</v>
      </c>
      <c r="K1402" s="5">
        <f t="shared" si="95"/>
        <v>0</v>
      </c>
      <c r="L1402" s="5">
        <v>0</v>
      </c>
      <c r="M1402" s="5">
        <f t="shared" si="96"/>
        <v>0</v>
      </c>
      <c r="N1402" s="5">
        <v>0</v>
      </c>
      <c r="O1402" s="5">
        <f t="shared" si="97"/>
        <v>0</v>
      </c>
      <c r="P1402" s="5">
        <v>0</v>
      </c>
      <c r="Q1402" s="5">
        <f t="shared" si="98"/>
        <v>0</v>
      </c>
      <c r="R1402" s="5">
        <v>0</v>
      </c>
      <c r="S1402" s="5">
        <f t="shared" si="99"/>
        <v>49.979246337670382</v>
      </c>
      <c r="T1402" s="5">
        <v>0</v>
      </c>
      <c r="U1402" s="5">
        <f t="shared" si="100"/>
        <v>0</v>
      </c>
      <c r="V1402" s="5">
        <v>0</v>
      </c>
      <c r="W1402" s="5">
        <f t="shared" si="101"/>
        <v>79.015881280916432</v>
      </c>
      <c r="X1402" s="5">
        <v>0</v>
      </c>
      <c r="Y1402" s="5">
        <f t="shared" si="102"/>
        <v>13.413885034533294</v>
      </c>
      <c r="Z1402" s="5"/>
      <c r="AA1402" s="49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</row>
    <row r="1403" spans="2:48" ht="12" customHeight="1" x14ac:dyDescent="0.2">
      <c r="B1403" s="68" t="s">
        <v>833</v>
      </c>
      <c r="C1403" s="49"/>
      <c r="D1403" s="65" t="s">
        <v>1072</v>
      </c>
      <c r="E1403" s="49"/>
      <c r="F1403" s="49"/>
      <c r="G1403" s="49"/>
      <c r="H1403" s="49">
        <v>11</v>
      </c>
      <c r="I1403" s="49">
        <v>56</v>
      </c>
      <c r="J1403" s="5">
        <v>0</v>
      </c>
      <c r="K1403" s="5">
        <f t="shared" si="95"/>
        <v>0</v>
      </c>
      <c r="L1403" s="5">
        <v>0</v>
      </c>
      <c r="M1403" s="5">
        <f t="shared" si="96"/>
        <v>36.379745931421127</v>
      </c>
      <c r="N1403" s="5">
        <v>0</v>
      </c>
      <c r="O1403" s="5">
        <f t="shared" si="97"/>
        <v>0</v>
      </c>
      <c r="P1403" s="5">
        <v>0</v>
      </c>
      <c r="Q1403" s="5">
        <f t="shared" si="98"/>
        <v>100</v>
      </c>
      <c r="R1403" s="5">
        <v>0</v>
      </c>
      <c r="S1403" s="5">
        <f t="shared" si="99"/>
        <v>50.020753662329611</v>
      </c>
      <c r="T1403" s="5">
        <v>0</v>
      </c>
      <c r="U1403" s="5">
        <f t="shared" si="100"/>
        <v>0</v>
      </c>
      <c r="V1403" s="5">
        <v>0</v>
      </c>
      <c r="W1403" s="5">
        <f t="shared" si="101"/>
        <v>20.984118719083572</v>
      </c>
      <c r="X1403" s="5">
        <v>0</v>
      </c>
      <c r="Y1403" s="5">
        <f t="shared" si="102"/>
        <v>76.867838044308627</v>
      </c>
      <c r="Z1403" s="5"/>
      <c r="AA1403" s="49"/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</row>
    <row r="1404" spans="2:48" ht="12" customHeight="1" x14ac:dyDescent="0.2">
      <c r="B1404" s="68" t="s">
        <v>833</v>
      </c>
      <c r="C1404" s="49"/>
      <c r="D1404" s="65" t="s">
        <v>1073</v>
      </c>
      <c r="E1404" s="49"/>
      <c r="F1404" s="49"/>
      <c r="G1404" s="49"/>
      <c r="H1404" s="49">
        <v>11</v>
      </c>
      <c r="I1404" s="49">
        <v>57</v>
      </c>
      <c r="J1404" s="5">
        <v>0</v>
      </c>
      <c r="K1404" s="5">
        <f t="shared" si="95"/>
        <v>0</v>
      </c>
      <c r="L1404" s="5">
        <v>0</v>
      </c>
      <c r="M1404" s="5">
        <f t="shared" si="96"/>
        <v>63.620254068578873</v>
      </c>
      <c r="N1404" s="5">
        <v>0</v>
      </c>
      <c r="O1404" s="5">
        <f t="shared" si="97"/>
        <v>0</v>
      </c>
      <c r="P1404" s="5">
        <v>0</v>
      </c>
      <c r="Q1404" s="5">
        <f t="shared" si="98"/>
        <v>0</v>
      </c>
      <c r="R1404" s="5">
        <v>0</v>
      </c>
      <c r="S1404" s="5">
        <f t="shared" si="99"/>
        <v>0</v>
      </c>
      <c r="T1404" s="5">
        <v>0</v>
      </c>
      <c r="U1404" s="5">
        <f t="shared" si="100"/>
        <v>0</v>
      </c>
      <c r="V1404" s="5">
        <v>0</v>
      </c>
      <c r="W1404" s="5">
        <f t="shared" si="101"/>
        <v>0</v>
      </c>
      <c r="X1404" s="5">
        <v>0</v>
      </c>
      <c r="Y1404" s="5">
        <f t="shared" si="102"/>
        <v>9.7182769211580737</v>
      </c>
      <c r="Z1404" s="5"/>
      <c r="AA1404" s="49"/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</row>
    <row r="1405" spans="2:48" ht="12" customHeight="1" x14ac:dyDescent="0.2">
      <c r="B1405" s="68" t="s">
        <v>833</v>
      </c>
      <c r="D1405" t="s">
        <v>1074</v>
      </c>
      <c r="E1405" s="49"/>
      <c r="F1405" s="49"/>
      <c r="G1405" s="49"/>
      <c r="H1405" s="49">
        <v>11</v>
      </c>
      <c r="I1405" s="49">
        <v>58</v>
      </c>
      <c r="J1405" s="5">
        <v>0</v>
      </c>
      <c r="K1405" s="5">
        <f t="shared" si="95"/>
        <v>0</v>
      </c>
      <c r="L1405" s="5">
        <v>0</v>
      </c>
      <c r="M1405" s="5">
        <f t="shared" si="96"/>
        <v>0</v>
      </c>
      <c r="N1405" s="5">
        <v>0</v>
      </c>
      <c r="O1405" s="5">
        <f t="shared" si="97"/>
        <v>0</v>
      </c>
      <c r="P1405" s="5">
        <v>0</v>
      </c>
      <c r="Q1405" s="5">
        <f t="shared" si="98"/>
        <v>0</v>
      </c>
      <c r="R1405" s="5">
        <v>0</v>
      </c>
      <c r="S1405" s="5">
        <f t="shared" si="99"/>
        <v>49.979246337670382</v>
      </c>
      <c r="T1405" s="5">
        <v>0</v>
      </c>
      <c r="U1405" s="5">
        <f t="shared" si="100"/>
        <v>0</v>
      </c>
      <c r="V1405" s="5">
        <v>0</v>
      </c>
      <c r="W1405" s="5">
        <f t="shared" si="101"/>
        <v>79.015881280916432</v>
      </c>
      <c r="X1405" s="5">
        <v>0</v>
      </c>
      <c r="Y1405" s="5">
        <f t="shared" si="102"/>
        <v>13.413885034533294</v>
      </c>
      <c r="Z1405" s="5"/>
      <c r="AA1405" s="49"/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</row>
    <row r="1406" spans="2:48" ht="12" customHeight="1" x14ac:dyDescent="0.2">
      <c r="B1406" s="68" t="s">
        <v>833</v>
      </c>
      <c r="C1406" s="49"/>
      <c r="D1406" t="s">
        <v>1075</v>
      </c>
      <c r="E1406" s="49"/>
      <c r="F1406" s="49"/>
      <c r="G1406" s="49"/>
      <c r="H1406" s="49">
        <v>11</v>
      </c>
      <c r="I1406" s="49">
        <v>59</v>
      </c>
      <c r="J1406" s="5">
        <v>0</v>
      </c>
      <c r="K1406" s="5">
        <f t="shared" si="95"/>
        <v>0</v>
      </c>
      <c r="L1406" s="5">
        <v>0</v>
      </c>
      <c r="M1406" s="5">
        <f t="shared" si="96"/>
        <v>36.379745931421127</v>
      </c>
      <c r="N1406" s="5">
        <v>0</v>
      </c>
      <c r="O1406" s="5">
        <f t="shared" si="97"/>
        <v>0</v>
      </c>
      <c r="P1406" s="5">
        <v>0</v>
      </c>
      <c r="Q1406" s="5">
        <f t="shared" si="98"/>
        <v>100</v>
      </c>
      <c r="R1406" s="5">
        <v>0</v>
      </c>
      <c r="S1406" s="5">
        <f t="shared" si="99"/>
        <v>50.020753662329611</v>
      </c>
      <c r="T1406" s="5">
        <v>0</v>
      </c>
      <c r="U1406" s="5">
        <f t="shared" si="100"/>
        <v>0</v>
      </c>
      <c r="V1406" s="5">
        <v>0</v>
      </c>
      <c r="W1406" s="5">
        <f t="shared" si="101"/>
        <v>20.984118719083572</v>
      </c>
      <c r="X1406" s="5">
        <v>0</v>
      </c>
      <c r="Y1406" s="5">
        <f t="shared" si="102"/>
        <v>76.867838044308627</v>
      </c>
      <c r="Z1406" s="5"/>
      <c r="AA1406" s="49"/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</row>
    <row r="1407" spans="2:48" ht="12" customHeight="1" x14ac:dyDescent="0.2">
      <c r="B1407" s="68" t="s">
        <v>833</v>
      </c>
      <c r="C1407" s="49"/>
      <c r="D1407" t="s">
        <v>1076</v>
      </c>
      <c r="E1407" s="49"/>
      <c r="F1407" s="49"/>
      <c r="G1407" s="49"/>
      <c r="H1407" s="49">
        <v>11</v>
      </c>
      <c r="I1407" s="49">
        <v>60</v>
      </c>
      <c r="J1407" s="5">
        <v>0</v>
      </c>
      <c r="K1407" s="5">
        <f t="shared" si="95"/>
        <v>0</v>
      </c>
      <c r="L1407" s="5">
        <v>0</v>
      </c>
      <c r="M1407" s="5">
        <f t="shared" si="96"/>
        <v>63.620254068578873</v>
      </c>
      <c r="N1407" s="5">
        <v>0</v>
      </c>
      <c r="O1407" s="5">
        <f t="shared" si="97"/>
        <v>0</v>
      </c>
      <c r="P1407" s="5">
        <v>0</v>
      </c>
      <c r="Q1407" s="5">
        <f t="shared" si="98"/>
        <v>0</v>
      </c>
      <c r="R1407" s="5">
        <v>0</v>
      </c>
      <c r="S1407" s="5">
        <f t="shared" si="99"/>
        <v>0</v>
      </c>
      <c r="T1407" s="5">
        <v>0</v>
      </c>
      <c r="U1407" s="5">
        <f t="shared" si="100"/>
        <v>0</v>
      </c>
      <c r="V1407" s="5">
        <v>0</v>
      </c>
      <c r="W1407" s="5">
        <f t="shared" si="101"/>
        <v>0</v>
      </c>
      <c r="X1407" s="5">
        <v>0</v>
      </c>
      <c r="Y1407" s="5">
        <f t="shared" si="102"/>
        <v>9.7182769211580737</v>
      </c>
      <c r="Z1407" s="5"/>
      <c r="AA1407" s="49"/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</row>
    <row r="1408" spans="2:48" ht="12" customHeight="1" x14ac:dyDescent="0.2">
      <c r="B1408" s="68" t="s">
        <v>833</v>
      </c>
      <c r="C1408" s="67"/>
      <c r="D1408" t="s">
        <v>1077</v>
      </c>
      <c r="E1408" s="49"/>
      <c r="F1408" s="49"/>
      <c r="G1408" s="49"/>
      <c r="H1408" s="49">
        <v>11</v>
      </c>
      <c r="I1408" s="49">
        <v>61</v>
      </c>
      <c r="J1408" s="5">
        <v>0</v>
      </c>
      <c r="K1408" s="5">
        <f t="shared" si="95"/>
        <v>0</v>
      </c>
      <c r="L1408" s="5">
        <v>0</v>
      </c>
      <c r="M1408" s="5">
        <f t="shared" si="96"/>
        <v>0</v>
      </c>
      <c r="N1408" s="5">
        <v>0</v>
      </c>
      <c r="O1408" s="5">
        <f t="shared" si="97"/>
        <v>0</v>
      </c>
      <c r="P1408" s="5">
        <v>0</v>
      </c>
      <c r="Q1408" s="5">
        <f t="shared" si="98"/>
        <v>0</v>
      </c>
      <c r="R1408" s="5">
        <v>0</v>
      </c>
      <c r="S1408" s="5">
        <f t="shared" si="99"/>
        <v>49.979246337670382</v>
      </c>
      <c r="T1408" s="5">
        <v>0</v>
      </c>
      <c r="U1408" s="5">
        <f t="shared" si="100"/>
        <v>0</v>
      </c>
      <c r="V1408" s="5">
        <v>0</v>
      </c>
      <c r="W1408" s="5">
        <f t="shared" si="101"/>
        <v>79.015881280916432</v>
      </c>
      <c r="X1408" s="5">
        <v>0</v>
      </c>
      <c r="Y1408" s="5">
        <f t="shared" si="102"/>
        <v>13.413885034533294</v>
      </c>
      <c r="Z1408" s="5"/>
      <c r="AA1408" s="49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</row>
    <row r="1409" spans="2:41" ht="12" customHeight="1" x14ac:dyDescent="0.2">
      <c r="B1409" s="68" t="s">
        <v>833</v>
      </c>
      <c r="C1409" s="66"/>
      <c r="D1409" t="s">
        <v>1078</v>
      </c>
      <c r="E1409" s="49"/>
      <c r="F1409" s="49"/>
      <c r="G1409" s="49"/>
      <c r="H1409" s="49">
        <v>11</v>
      </c>
      <c r="I1409" s="49">
        <v>62</v>
      </c>
      <c r="J1409" s="5">
        <v>0</v>
      </c>
      <c r="K1409" s="5">
        <f t="shared" si="95"/>
        <v>0</v>
      </c>
      <c r="L1409" s="5">
        <v>0</v>
      </c>
      <c r="M1409" s="5">
        <f t="shared" si="96"/>
        <v>36.379745931421127</v>
      </c>
      <c r="N1409" s="5">
        <v>0</v>
      </c>
      <c r="O1409" s="5">
        <f t="shared" si="97"/>
        <v>0</v>
      </c>
      <c r="P1409" s="5">
        <v>0</v>
      </c>
      <c r="Q1409" s="5">
        <f t="shared" si="98"/>
        <v>100</v>
      </c>
      <c r="R1409" s="5">
        <v>0</v>
      </c>
      <c r="S1409" s="5">
        <f t="shared" si="99"/>
        <v>50.020753662329611</v>
      </c>
      <c r="T1409" s="5">
        <v>0</v>
      </c>
      <c r="U1409" s="5">
        <f t="shared" si="100"/>
        <v>0</v>
      </c>
      <c r="V1409" s="5">
        <v>0</v>
      </c>
      <c r="W1409" s="5">
        <f t="shared" si="101"/>
        <v>20.984118719083572</v>
      </c>
      <c r="X1409" s="5">
        <v>0</v>
      </c>
      <c r="Y1409" s="5">
        <f t="shared" si="102"/>
        <v>76.867838044308627</v>
      </c>
      <c r="Z1409" s="5"/>
      <c r="AA1409" s="49"/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</row>
    <row r="1410" spans="2:41" ht="12" customHeight="1" x14ac:dyDescent="0.2">
      <c r="B1410" s="68" t="s">
        <v>833</v>
      </c>
      <c r="C1410" s="66"/>
      <c r="D1410" t="s">
        <v>1079</v>
      </c>
      <c r="E1410" s="49"/>
      <c r="F1410" s="49"/>
      <c r="G1410" s="49"/>
      <c r="H1410" s="49">
        <v>11</v>
      </c>
      <c r="I1410" s="49">
        <v>63</v>
      </c>
      <c r="J1410" s="5">
        <v>0</v>
      </c>
      <c r="K1410" s="5">
        <f t="shared" si="95"/>
        <v>0</v>
      </c>
      <c r="L1410" s="5">
        <v>0</v>
      </c>
      <c r="M1410" s="5">
        <f t="shared" si="96"/>
        <v>63.620254068578873</v>
      </c>
      <c r="N1410" s="5">
        <v>0</v>
      </c>
      <c r="O1410" s="5">
        <f t="shared" si="97"/>
        <v>0</v>
      </c>
      <c r="P1410" s="5">
        <v>0</v>
      </c>
      <c r="Q1410" s="5">
        <f t="shared" si="98"/>
        <v>0</v>
      </c>
      <c r="R1410" s="5">
        <v>0</v>
      </c>
      <c r="S1410" s="5">
        <f t="shared" si="99"/>
        <v>0</v>
      </c>
      <c r="T1410" s="5">
        <v>0</v>
      </c>
      <c r="U1410" s="5">
        <f t="shared" si="100"/>
        <v>0</v>
      </c>
      <c r="V1410" s="5">
        <v>0</v>
      </c>
      <c r="W1410" s="5">
        <f t="shared" si="101"/>
        <v>0</v>
      </c>
      <c r="X1410" s="5">
        <v>0</v>
      </c>
      <c r="Y1410" s="5">
        <f t="shared" si="102"/>
        <v>9.7182769211580737</v>
      </c>
      <c r="Z1410" s="5"/>
      <c r="AA1410" s="49"/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</row>
    <row r="1411" spans="2:41" ht="12" customHeight="1" x14ac:dyDescent="0.2">
      <c r="B1411" s="68" t="s">
        <v>833</v>
      </c>
      <c r="C1411" s="66"/>
      <c r="D1411" t="s">
        <v>1080</v>
      </c>
      <c r="E1411" s="49"/>
      <c r="F1411" s="49"/>
      <c r="G1411" s="49"/>
      <c r="H1411" s="49">
        <v>11</v>
      </c>
      <c r="I1411" s="49">
        <v>64</v>
      </c>
      <c r="J1411" s="5">
        <v>0</v>
      </c>
      <c r="K1411" s="5">
        <f t="shared" si="95"/>
        <v>0</v>
      </c>
      <c r="L1411" s="5">
        <v>0</v>
      </c>
      <c r="M1411" s="5">
        <f t="shared" si="96"/>
        <v>0</v>
      </c>
      <c r="N1411" s="5">
        <v>0</v>
      </c>
      <c r="O1411" s="5">
        <f t="shared" si="97"/>
        <v>0</v>
      </c>
      <c r="P1411" s="5">
        <v>0</v>
      </c>
      <c r="Q1411" s="5">
        <f t="shared" si="98"/>
        <v>0</v>
      </c>
      <c r="R1411" s="5">
        <v>0</v>
      </c>
      <c r="S1411" s="5">
        <f t="shared" si="99"/>
        <v>49.979246337670382</v>
      </c>
      <c r="T1411" s="5">
        <v>0</v>
      </c>
      <c r="U1411" s="5">
        <f t="shared" si="100"/>
        <v>0</v>
      </c>
      <c r="V1411" s="5">
        <v>0</v>
      </c>
      <c r="W1411" s="5">
        <f t="shared" si="101"/>
        <v>79.015881280916432</v>
      </c>
      <c r="X1411" s="5">
        <v>0</v>
      </c>
      <c r="Y1411" s="5">
        <f t="shared" si="102"/>
        <v>13.413885034533294</v>
      </c>
      <c r="Z1411" s="5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</row>
    <row r="1412" spans="2:41" ht="12" customHeight="1" x14ac:dyDescent="0.2">
      <c r="B1412" s="68" t="s">
        <v>833</v>
      </c>
      <c r="C1412" s="66"/>
      <c r="D1412" t="s">
        <v>1081</v>
      </c>
      <c r="E1412" s="49"/>
      <c r="F1412" s="49"/>
      <c r="G1412" s="49"/>
      <c r="H1412" s="49">
        <v>11</v>
      </c>
      <c r="I1412" s="49">
        <v>65</v>
      </c>
      <c r="J1412" s="5">
        <v>0</v>
      </c>
      <c r="K1412" s="5">
        <f t="shared" si="95"/>
        <v>0</v>
      </c>
      <c r="L1412" s="5">
        <v>0</v>
      </c>
      <c r="M1412" s="5">
        <f t="shared" si="96"/>
        <v>36.379745931421127</v>
      </c>
      <c r="N1412" s="5">
        <v>0</v>
      </c>
      <c r="O1412" s="5">
        <f t="shared" si="97"/>
        <v>0</v>
      </c>
      <c r="P1412" s="5">
        <v>0</v>
      </c>
      <c r="Q1412" s="5">
        <f t="shared" si="98"/>
        <v>100</v>
      </c>
      <c r="R1412" s="5">
        <v>0</v>
      </c>
      <c r="S1412" s="5">
        <f t="shared" si="99"/>
        <v>50.020753662329611</v>
      </c>
      <c r="T1412" s="5">
        <v>0</v>
      </c>
      <c r="U1412" s="5">
        <f t="shared" si="100"/>
        <v>0</v>
      </c>
      <c r="V1412" s="5">
        <v>0</v>
      </c>
      <c r="W1412" s="5">
        <f t="shared" si="101"/>
        <v>20.984118719083572</v>
      </c>
      <c r="X1412" s="5">
        <v>0</v>
      </c>
      <c r="Y1412" s="5">
        <f t="shared" si="102"/>
        <v>76.867838044308627</v>
      </c>
      <c r="Z1412" s="5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  <c r="AO1412" s="49"/>
    </row>
    <row r="1413" spans="2:41" ht="12" customHeight="1" x14ac:dyDescent="0.2">
      <c r="B1413" s="68" t="s">
        <v>833</v>
      </c>
      <c r="C1413" s="66"/>
      <c r="D1413" t="s">
        <v>1082</v>
      </c>
      <c r="E1413" s="49"/>
      <c r="F1413" s="49"/>
      <c r="G1413" s="49"/>
      <c r="H1413" s="49">
        <v>11</v>
      </c>
      <c r="I1413" s="49">
        <v>66</v>
      </c>
      <c r="J1413" s="5">
        <v>0</v>
      </c>
      <c r="K1413" s="5">
        <f t="shared" si="95"/>
        <v>0</v>
      </c>
      <c r="L1413" s="5">
        <v>0</v>
      </c>
      <c r="M1413" s="5">
        <f t="shared" si="96"/>
        <v>63.620254068578873</v>
      </c>
      <c r="N1413" s="5">
        <v>0</v>
      </c>
      <c r="O1413" s="5">
        <f t="shared" si="97"/>
        <v>0</v>
      </c>
      <c r="P1413" s="5">
        <v>0</v>
      </c>
      <c r="Q1413" s="5">
        <f t="shared" si="98"/>
        <v>0</v>
      </c>
      <c r="R1413" s="5">
        <v>0</v>
      </c>
      <c r="S1413" s="5">
        <f t="shared" si="99"/>
        <v>0</v>
      </c>
      <c r="T1413" s="5">
        <v>0</v>
      </c>
      <c r="U1413" s="5">
        <f t="shared" si="100"/>
        <v>0</v>
      </c>
      <c r="V1413" s="5">
        <v>0</v>
      </c>
      <c r="W1413" s="5">
        <f t="shared" si="101"/>
        <v>0</v>
      </c>
      <c r="X1413" s="5">
        <v>0</v>
      </c>
      <c r="Y1413" s="5">
        <f t="shared" si="102"/>
        <v>9.7182769211580737</v>
      </c>
      <c r="Z1413" s="5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  <c r="AO1413" s="49"/>
    </row>
    <row r="1414" spans="2:41" ht="12" customHeight="1" x14ac:dyDescent="0.2">
      <c r="B1414" s="68" t="s">
        <v>833</v>
      </c>
      <c r="C1414" s="66"/>
      <c r="D1414" t="s">
        <v>1083</v>
      </c>
      <c r="E1414" s="49"/>
      <c r="F1414" s="49"/>
      <c r="G1414" s="49"/>
      <c r="H1414" s="49">
        <v>11</v>
      </c>
      <c r="I1414" s="49">
        <v>67</v>
      </c>
      <c r="J1414" s="5">
        <v>0</v>
      </c>
      <c r="K1414" s="5">
        <f t="shared" si="95"/>
        <v>0</v>
      </c>
      <c r="L1414" s="5">
        <v>0</v>
      </c>
      <c r="M1414" s="5">
        <f t="shared" si="96"/>
        <v>0</v>
      </c>
      <c r="N1414" s="5">
        <v>0</v>
      </c>
      <c r="O1414" s="5">
        <f t="shared" si="97"/>
        <v>0</v>
      </c>
      <c r="P1414" s="5">
        <v>0</v>
      </c>
      <c r="Q1414" s="5">
        <f t="shared" si="98"/>
        <v>0</v>
      </c>
      <c r="R1414" s="5">
        <v>0</v>
      </c>
      <c r="S1414" s="5">
        <f t="shared" si="99"/>
        <v>49.979246337670382</v>
      </c>
      <c r="T1414" s="5">
        <v>0</v>
      </c>
      <c r="U1414" s="5">
        <f t="shared" si="100"/>
        <v>0</v>
      </c>
      <c r="V1414" s="5">
        <v>0</v>
      </c>
      <c r="W1414" s="5">
        <f t="shared" si="101"/>
        <v>79.015881280916432</v>
      </c>
      <c r="X1414" s="5">
        <v>0</v>
      </c>
      <c r="Y1414" s="5">
        <f t="shared" si="102"/>
        <v>13.413885034533294</v>
      </c>
      <c r="Z1414" s="5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  <c r="AO1414" s="49"/>
    </row>
    <row r="1415" spans="2:41" ht="12" customHeight="1" x14ac:dyDescent="0.2">
      <c r="B1415" s="68" t="s">
        <v>833</v>
      </c>
      <c r="C1415" s="66"/>
      <c r="D1415" t="s">
        <v>1084</v>
      </c>
      <c r="E1415" s="49"/>
      <c r="F1415" s="49"/>
      <c r="G1415" s="49"/>
      <c r="H1415" s="49">
        <v>11</v>
      </c>
      <c r="I1415" s="49">
        <v>68</v>
      </c>
      <c r="J1415" s="5">
        <v>0</v>
      </c>
      <c r="K1415" s="5">
        <f t="shared" si="95"/>
        <v>0</v>
      </c>
      <c r="L1415" s="5">
        <v>0</v>
      </c>
      <c r="M1415" s="5">
        <f t="shared" si="96"/>
        <v>36.379745931421127</v>
      </c>
      <c r="N1415" s="5">
        <v>0</v>
      </c>
      <c r="O1415" s="5">
        <f t="shared" si="97"/>
        <v>0</v>
      </c>
      <c r="P1415" s="5">
        <v>0</v>
      </c>
      <c r="Q1415" s="5">
        <f t="shared" si="98"/>
        <v>100</v>
      </c>
      <c r="R1415" s="5">
        <v>0</v>
      </c>
      <c r="S1415" s="5">
        <f t="shared" si="99"/>
        <v>50.020753662329611</v>
      </c>
      <c r="T1415" s="5">
        <v>0</v>
      </c>
      <c r="U1415" s="5">
        <f t="shared" si="100"/>
        <v>0</v>
      </c>
      <c r="V1415" s="5">
        <v>0</v>
      </c>
      <c r="W1415" s="5">
        <f t="shared" si="101"/>
        <v>20.984118719083572</v>
      </c>
      <c r="X1415" s="5">
        <v>0</v>
      </c>
      <c r="Y1415" s="5">
        <f t="shared" si="102"/>
        <v>76.867838044308627</v>
      </c>
      <c r="Z1415" s="5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  <c r="AO1415" s="49"/>
    </row>
    <row r="1416" spans="2:41" ht="12" customHeight="1" x14ac:dyDescent="0.2">
      <c r="B1416" s="68" t="s">
        <v>833</v>
      </c>
      <c r="C1416" s="66"/>
      <c r="D1416" t="s">
        <v>1085</v>
      </c>
      <c r="E1416" s="49"/>
      <c r="F1416" s="49"/>
      <c r="G1416" s="49"/>
      <c r="H1416" s="49">
        <v>11</v>
      </c>
      <c r="I1416" s="49">
        <v>69</v>
      </c>
      <c r="J1416" s="5">
        <v>0</v>
      </c>
      <c r="K1416" s="5">
        <f t="shared" si="95"/>
        <v>0</v>
      </c>
      <c r="L1416" s="5">
        <v>0</v>
      </c>
      <c r="M1416" s="5">
        <f t="shared" si="96"/>
        <v>63.620254068578873</v>
      </c>
      <c r="N1416" s="5">
        <v>0</v>
      </c>
      <c r="O1416" s="5">
        <f t="shared" si="97"/>
        <v>0</v>
      </c>
      <c r="P1416" s="5">
        <v>0</v>
      </c>
      <c r="Q1416" s="5">
        <f t="shared" si="98"/>
        <v>0</v>
      </c>
      <c r="R1416" s="5">
        <v>0</v>
      </c>
      <c r="S1416" s="5">
        <f t="shared" si="99"/>
        <v>0</v>
      </c>
      <c r="T1416" s="5">
        <v>0</v>
      </c>
      <c r="U1416" s="5">
        <f t="shared" si="100"/>
        <v>0</v>
      </c>
      <c r="V1416" s="5">
        <v>0</v>
      </c>
      <c r="W1416" s="5">
        <f t="shared" si="101"/>
        <v>0</v>
      </c>
      <c r="X1416" s="5">
        <v>0</v>
      </c>
      <c r="Y1416" s="5">
        <f t="shared" si="102"/>
        <v>9.7182769211580737</v>
      </c>
      <c r="Z1416" s="5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  <c r="AO1416" s="49"/>
    </row>
    <row r="1417" spans="2:41" ht="12" customHeight="1" x14ac:dyDescent="0.2">
      <c r="B1417" s="68" t="s">
        <v>833</v>
      </c>
      <c r="C1417" s="69"/>
      <c r="D1417" t="s">
        <v>1086</v>
      </c>
      <c r="E1417" s="49"/>
      <c r="F1417" s="49"/>
      <c r="G1417" s="49"/>
      <c r="H1417" s="49">
        <v>11</v>
      </c>
      <c r="I1417" s="49">
        <v>70</v>
      </c>
      <c r="J1417" s="5">
        <v>0</v>
      </c>
      <c r="K1417" s="5">
        <f t="shared" si="95"/>
        <v>0</v>
      </c>
      <c r="L1417" s="5">
        <v>0</v>
      </c>
      <c r="M1417" s="5">
        <f t="shared" si="96"/>
        <v>0</v>
      </c>
      <c r="N1417" s="5">
        <v>0</v>
      </c>
      <c r="O1417" s="5">
        <f t="shared" si="97"/>
        <v>0</v>
      </c>
      <c r="P1417" s="5">
        <v>0</v>
      </c>
      <c r="Q1417" s="5">
        <f t="shared" si="98"/>
        <v>0</v>
      </c>
      <c r="R1417" s="5">
        <v>0</v>
      </c>
      <c r="S1417" s="5">
        <f t="shared" si="99"/>
        <v>49.979246337670382</v>
      </c>
      <c r="T1417" s="5">
        <v>0</v>
      </c>
      <c r="U1417" s="5">
        <f t="shared" si="100"/>
        <v>0</v>
      </c>
      <c r="V1417" s="5">
        <v>0</v>
      </c>
      <c r="W1417" s="5">
        <f t="shared" si="101"/>
        <v>79.015881280916432</v>
      </c>
      <c r="X1417" s="5">
        <v>0</v>
      </c>
      <c r="Y1417" s="5">
        <f t="shared" si="102"/>
        <v>13.413885034533294</v>
      </c>
      <c r="Z1417" s="5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  <c r="AO1417" s="49"/>
    </row>
    <row r="1418" spans="2:41" ht="12" customHeight="1" x14ac:dyDescent="0.2">
      <c r="B1418" s="68" t="s">
        <v>833</v>
      </c>
      <c r="C1418" s="70"/>
      <c r="D1418" t="s">
        <v>1087</v>
      </c>
      <c r="E1418" s="49"/>
      <c r="F1418" s="49"/>
      <c r="G1418" s="49"/>
      <c r="H1418" s="49">
        <v>11</v>
      </c>
      <c r="I1418" s="49">
        <v>71</v>
      </c>
      <c r="J1418" s="5">
        <v>0</v>
      </c>
      <c r="K1418" s="5">
        <f t="shared" si="95"/>
        <v>0</v>
      </c>
      <c r="L1418" s="5">
        <v>0</v>
      </c>
      <c r="M1418" s="5">
        <f t="shared" si="96"/>
        <v>36.379745931421127</v>
      </c>
      <c r="N1418" s="5">
        <v>0</v>
      </c>
      <c r="O1418" s="5">
        <f t="shared" si="97"/>
        <v>0</v>
      </c>
      <c r="P1418" s="5">
        <v>0</v>
      </c>
      <c r="Q1418" s="5">
        <f t="shared" si="98"/>
        <v>100</v>
      </c>
      <c r="R1418" s="5">
        <v>0</v>
      </c>
      <c r="S1418" s="5">
        <f t="shared" si="99"/>
        <v>50.020753662329611</v>
      </c>
      <c r="T1418" s="5">
        <v>0</v>
      </c>
      <c r="U1418" s="5">
        <f t="shared" si="100"/>
        <v>0</v>
      </c>
      <c r="V1418" s="5">
        <v>0</v>
      </c>
      <c r="W1418" s="5">
        <f t="shared" si="101"/>
        <v>20.984118719083572</v>
      </c>
      <c r="X1418" s="5">
        <v>0</v>
      </c>
      <c r="Y1418" s="5">
        <f t="shared" si="102"/>
        <v>76.867838044308627</v>
      </c>
      <c r="Z1418" s="5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  <c r="AO1418" s="49"/>
    </row>
    <row r="1419" spans="2:41" ht="12" customHeight="1" x14ac:dyDescent="0.2">
      <c r="B1419" s="68" t="s">
        <v>833</v>
      </c>
      <c r="C1419" s="70"/>
      <c r="D1419" t="s">
        <v>1088</v>
      </c>
      <c r="E1419" s="49"/>
      <c r="F1419" s="49"/>
      <c r="G1419" s="49"/>
      <c r="H1419" s="49">
        <v>11</v>
      </c>
      <c r="I1419" s="49">
        <v>72</v>
      </c>
      <c r="J1419" s="5">
        <v>0</v>
      </c>
      <c r="K1419" s="5">
        <f t="shared" si="95"/>
        <v>0</v>
      </c>
      <c r="L1419" s="5">
        <v>0</v>
      </c>
      <c r="M1419" s="5">
        <f t="shared" si="96"/>
        <v>63.620254068578873</v>
      </c>
      <c r="N1419" s="5">
        <v>0</v>
      </c>
      <c r="O1419" s="5">
        <f t="shared" si="97"/>
        <v>0</v>
      </c>
      <c r="P1419" s="5">
        <v>0</v>
      </c>
      <c r="Q1419" s="5">
        <f t="shared" si="98"/>
        <v>0</v>
      </c>
      <c r="R1419" s="5">
        <v>0</v>
      </c>
      <c r="S1419" s="5">
        <f t="shared" si="99"/>
        <v>0</v>
      </c>
      <c r="T1419" s="5">
        <v>0</v>
      </c>
      <c r="U1419" s="5">
        <f t="shared" si="100"/>
        <v>0</v>
      </c>
      <c r="V1419" s="5">
        <v>0</v>
      </c>
      <c r="W1419" s="5">
        <f t="shared" si="101"/>
        <v>0</v>
      </c>
      <c r="X1419" s="5">
        <v>0</v>
      </c>
      <c r="Y1419" s="5">
        <f t="shared" si="102"/>
        <v>9.7182769211580737</v>
      </c>
      <c r="Z1419" s="5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  <c r="AO1419" s="49"/>
    </row>
    <row r="1420" spans="2:41" ht="12" customHeight="1" x14ac:dyDescent="0.2">
      <c r="B1420" s="68" t="s">
        <v>833</v>
      </c>
      <c r="C1420" s="49"/>
      <c r="D1420" t="s">
        <v>1089</v>
      </c>
      <c r="E1420" s="49"/>
      <c r="F1420" s="49"/>
      <c r="G1420" s="49"/>
      <c r="H1420" s="49">
        <v>11</v>
      </c>
      <c r="I1420" s="49">
        <v>73</v>
      </c>
      <c r="J1420" s="5">
        <v>0</v>
      </c>
      <c r="K1420" s="5">
        <f t="shared" si="95"/>
        <v>0</v>
      </c>
      <c r="L1420" s="5">
        <v>0</v>
      </c>
      <c r="M1420" s="5">
        <f t="shared" si="96"/>
        <v>0</v>
      </c>
      <c r="N1420" s="5">
        <v>0</v>
      </c>
      <c r="O1420" s="5">
        <f t="shared" si="97"/>
        <v>0</v>
      </c>
      <c r="P1420" s="5">
        <v>0</v>
      </c>
      <c r="Q1420" s="5">
        <f t="shared" si="98"/>
        <v>0</v>
      </c>
      <c r="R1420" s="5">
        <v>0</v>
      </c>
      <c r="S1420" s="5">
        <f t="shared" si="99"/>
        <v>49.979246337670382</v>
      </c>
      <c r="T1420" s="5">
        <v>0</v>
      </c>
      <c r="U1420" s="5">
        <f t="shared" si="100"/>
        <v>0</v>
      </c>
      <c r="V1420" s="5">
        <v>0</v>
      </c>
      <c r="W1420" s="5">
        <f t="shared" si="101"/>
        <v>79.015881280916432</v>
      </c>
      <c r="X1420" s="5">
        <v>0</v>
      </c>
      <c r="Y1420" s="5">
        <f t="shared" si="102"/>
        <v>13.413885034533294</v>
      </c>
      <c r="Z1420" s="5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  <c r="AO1420" s="49"/>
    </row>
    <row r="1421" spans="2:41" ht="12" customHeight="1" x14ac:dyDescent="0.2">
      <c r="B1421" s="68" t="s">
        <v>833</v>
      </c>
      <c r="C1421" s="49"/>
      <c r="D1421" t="s">
        <v>1090</v>
      </c>
      <c r="E1421" s="49"/>
      <c r="F1421" s="49"/>
      <c r="G1421" s="49"/>
      <c r="H1421" s="49">
        <v>11</v>
      </c>
      <c r="I1421" s="49">
        <v>74</v>
      </c>
      <c r="J1421" s="5">
        <v>0</v>
      </c>
      <c r="K1421" s="5">
        <f t="shared" si="95"/>
        <v>0</v>
      </c>
      <c r="L1421" s="5">
        <v>0</v>
      </c>
      <c r="M1421" s="5">
        <f t="shared" si="96"/>
        <v>36.379745931421127</v>
      </c>
      <c r="N1421" s="5">
        <v>0</v>
      </c>
      <c r="O1421" s="5">
        <f t="shared" si="97"/>
        <v>0</v>
      </c>
      <c r="P1421" s="5">
        <v>0</v>
      </c>
      <c r="Q1421" s="5">
        <f t="shared" si="98"/>
        <v>100</v>
      </c>
      <c r="R1421" s="5">
        <v>0</v>
      </c>
      <c r="S1421" s="5">
        <f t="shared" si="99"/>
        <v>50.020753662329611</v>
      </c>
      <c r="T1421" s="5">
        <v>0</v>
      </c>
      <c r="U1421" s="5">
        <f t="shared" si="100"/>
        <v>0</v>
      </c>
      <c r="V1421" s="5">
        <v>0</v>
      </c>
      <c r="W1421" s="5">
        <f t="shared" si="101"/>
        <v>20.984118719083572</v>
      </c>
      <c r="X1421" s="5">
        <v>7.9824137447186666E-2</v>
      </c>
      <c r="Y1421" s="5">
        <f t="shared" si="102"/>
        <v>76.867838044308627</v>
      </c>
      <c r="Z1421" s="5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  <c r="AO1421" s="49"/>
    </row>
    <row r="1422" spans="2:41" ht="12" customHeight="1" x14ac:dyDescent="0.2">
      <c r="B1422" s="68" t="s">
        <v>833</v>
      </c>
      <c r="C1422" s="49"/>
      <c r="D1422" t="s">
        <v>1091</v>
      </c>
      <c r="E1422" s="49"/>
      <c r="F1422" s="49"/>
      <c r="G1422" s="49"/>
      <c r="H1422" s="49">
        <v>11</v>
      </c>
      <c r="I1422" s="49">
        <v>75</v>
      </c>
      <c r="J1422" s="5">
        <v>0</v>
      </c>
      <c r="K1422" s="5">
        <f t="shared" si="95"/>
        <v>0</v>
      </c>
      <c r="L1422" s="5">
        <v>0</v>
      </c>
      <c r="M1422" s="5">
        <f t="shared" si="96"/>
        <v>63.620254068578873</v>
      </c>
      <c r="N1422" s="5">
        <v>0</v>
      </c>
      <c r="O1422" s="5">
        <f t="shared" si="97"/>
        <v>0</v>
      </c>
      <c r="P1422" s="5">
        <v>0</v>
      </c>
      <c r="Q1422" s="5">
        <f t="shared" si="98"/>
        <v>0</v>
      </c>
      <c r="R1422" s="5">
        <v>0</v>
      </c>
      <c r="S1422" s="5">
        <f t="shared" si="99"/>
        <v>0</v>
      </c>
      <c r="T1422" s="5">
        <v>0</v>
      </c>
      <c r="U1422" s="5">
        <f t="shared" si="100"/>
        <v>0</v>
      </c>
      <c r="V1422" s="5">
        <v>0</v>
      </c>
      <c r="W1422" s="5">
        <f t="shared" si="101"/>
        <v>0</v>
      </c>
      <c r="X1422" s="5">
        <v>0</v>
      </c>
      <c r="Y1422" s="5">
        <f t="shared" si="102"/>
        <v>9.7182769211580737</v>
      </c>
      <c r="Z1422" s="5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  <c r="AO1422" s="49"/>
    </row>
    <row r="1423" spans="2:41" ht="12" customHeight="1" x14ac:dyDescent="0.2">
      <c r="B1423" s="68" t="s">
        <v>833</v>
      </c>
      <c r="C1423" s="49"/>
      <c r="D1423" t="s">
        <v>1092</v>
      </c>
      <c r="E1423" s="49"/>
      <c r="F1423" s="49"/>
      <c r="G1423" s="49"/>
      <c r="H1423" s="49">
        <v>11</v>
      </c>
      <c r="I1423" s="49">
        <v>76</v>
      </c>
      <c r="J1423" s="5">
        <v>0</v>
      </c>
      <c r="K1423" s="5">
        <f t="shared" si="95"/>
        <v>0</v>
      </c>
      <c r="L1423" s="5">
        <v>0</v>
      </c>
      <c r="M1423" s="5">
        <f t="shared" si="96"/>
        <v>0</v>
      </c>
      <c r="N1423" s="5">
        <v>0</v>
      </c>
      <c r="O1423" s="5">
        <f t="shared" si="97"/>
        <v>0</v>
      </c>
      <c r="P1423" s="5">
        <v>0</v>
      </c>
      <c r="Q1423" s="5">
        <f t="shared" si="98"/>
        <v>0</v>
      </c>
      <c r="R1423" s="5">
        <v>0</v>
      </c>
      <c r="S1423" s="5">
        <f t="shared" si="99"/>
        <v>49.979246337670382</v>
      </c>
      <c r="T1423" s="5">
        <v>0</v>
      </c>
      <c r="U1423" s="5">
        <f t="shared" si="100"/>
        <v>0</v>
      </c>
      <c r="V1423" s="5">
        <v>0</v>
      </c>
      <c r="W1423" s="5">
        <f t="shared" si="101"/>
        <v>79.015881280916432</v>
      </c>
      <c r="X1423" s="5">
        <v>0</v>
      </c>
      <c r="Y1423" s="5">
        <f t="shared" si="102"/>
        <v>13.413885034533294</v>
      </c>
      <c r="Z1423" s="5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49"/>
      <c r="AM1423" s="49"/>
      <c r="AN1423" s="49"/>
      <c r="AO1423" s="49"/>
    </row>
    <row r="1424" spans="2:41" ht="12" customHeight="1" x14ac:dyDescent="0.2">
      <c r="B1424" s="68" t="s">
        <v>833</v>
      </c>
      <c r="C1424" s="49"/>
      <c r="D1424" t="s">
        <v>1093</v>
      </c>
      <c r="E1424" s="49"/>
      <c r="F1424" s="49"/>
      <c r="G1424" s="49"/>
      <c r="H1424" s="49">
        <v>11</v>
      </c>
      <c r="I1424" s="49">
        <v>77</v>
      </c>
      <c r="J1424" s="5">
        <v>0</v>
      </c>
      <c r="K1424" s="5">
        <f t="shared" si="95"/>
        <v>0</v>
      </c>
      <c r="L1424" s="5">
        <v>0</v>
      </c>
      <c r="M1424" s="5">
        <f t="shared" si="96"/>
        <v>36.379745931421127</v>
      </c>
      <c r="N1424" s="5">
        <v>0</v>
      </c>
      <c r="O1424" s="5">
        <f t="shared" si="97"/>
        <v>0</v>
      </c>
      <c r="P1424" s="5">
        <v>0</v>
      </c>
      <c r="Q1424" s="5">
        <f t="shared" si="98"/>
        <v>100</v>
      </c>
      <c r="R1424" s="5">
        <v>0</v>
      </c>
      <c r="S1424" s="5">
        <f t="shared" si="99"/>
        <v>50.020753662329611</v>
      </c>
      <c r="T1424" s="5">
        <v>0</v>
      </c>
      <c r="U1424" s="5">
        <f t="shared" si="100"/>
        <v>0</v>
      </c>
      <c r="V1424" s="5">
        <v>0</v>
      </c>
      <c r="W1424" s="5">
        <f t="shared" si="101"/>
        <v>20.984118719083572</v>
      </c>
      <c r="X1424" s="5">
        <v>0</v>
      </c>
      <c r="Y1424" s="5">
        <f t="shared" si="102"/>
        <v>76.867838044308627</v>
      </c>
      <c r="Z1424" s="5"/>
      <c r="AA1424" s="49"/>
      <c r="AB1424" s="49"/>
      <c r="AC1424" s="49"/>
      <c r="AD1424" s="49"/>
      <c r="AE1424" s="49"/>
      <c r="AF1424" s="49"/>
      <c r="AG1424" s="49"/>
      <c r="AH1424" s="49"/>
      <c r="AI1424" s="49"/>
      <c r="AJ1424" s="49"/>
      <c r="AK1424" s="49"/>
      <c r="AL1424" s="49"/>
      <c r="AM1424" s="49"/>
      <c r="AN1424" s="49"/>
      <c r="AO1424" s="49"/>
    </row>
    <row r="1425" spans="2:41" ht="12" customHeight="1" x14ac:dyDescent="0.2">
      <c r="B1425" s="68" t="s">
        <v>833</v>
      </c>
      <c r="C1425" s="49"/>
      <c r="D1425" t="s">
        <v>1093</v>
      </c>
      <c r="E1425" s="49"/>
      <c r="F1425" s="49"/>
      <c r="G1425" s="49"/>
      <c r="H1425" s="49">
        <v>11</v>
      </c>
      <c r="I1425" s="49">
        <v>78</v>
      </c>
      <c r="J1425" s="5">
        <v>0</v>
      </c>
      <c r="K1425" s="5">
        <f t="shared" si="95"/>
        <v>0</v>
      </c>
      <c r="L1425" s="5">
        <v>0</v>
      </c>
      <c r="M1425" s="5">
        <f t="shared" si="96"/>
        <v>63.620254068578873</v>
      </c>
      <c r="N1425" s="5">
        <v>0</v>
      </c>
      <c r="O1425" s="5">
        <f t="shared" si="97"/>
        <v>0</v>
      </c>
      <c r="P1425" s="5">
        <v>0</v>
      </c>
      <c r="Q1425" s="5">
        <f t="shared" si="98"/>
        <v>0</v>
      </c>
      <c r="R1425" s="5">
        <v>0</v>
      </c>
      <c r="S1425" s="5">
        <f t="shared" si="99"/>
        <v>0</v>
      </c>
      <c r="T1425" s="5">
        <v>0</v>
      </c>
      <c r="U1425" s="5">
        <f t="shared" si="100"/>
        <v>0</v>
      </c>
      <c r="V1425" s="5">
        <v>0</v>
      </c>
      <c r="W1425" s="5">
        <f t="shared" si="101"/>
        <v>0</v>
      </c>
      <c r="X1425" s="5">
        <v>0</v>
      </c>
      <c r="Y1425" s="5">
        <f t="shared" si="102"/>
        <v>9.7182769211580737</v>
      </c>
      <c r="Z1425" s="5"/>
      <c r="AA1425" s="49"/>
      <c r="AB1425" s="49"/>
      <c r="AC1425" s="49"/>
      <c r="AD1425" s="49"/>
      <c r="AE1425" s="49"/>
      <c r="AF1425" s="49"/>
      <c r="AG1425" s="49"/>
      <c r="AH1425" s="49"/>
      <c r="AI1425" s="49"/>
      <c r="AJ1425" s="49"/>
      <c r="AK1425" s="49"/>
      <c r="AL1425" s="49"/>
      <c r="AM1425" s="49"/>
      <c r="AN1425" s="49"/>
      <c r="AO1425" s="49"/>
    </row>
    <row r="1426" spans="2:41" ht="12" customHeight="1" x14ac:dyDescent="0.2">
      <c r="B1426" s="49" t="s">
        <v>833</v>
      </c>
      <c r="C1426" s="49"/>
      <c r="D1426" t="s">
        <v>136</v>
      </c>
      <c r="E1426" s="49"/>
      <c r="F1426" s="49"/>
      <c r="G1426" s="49"/>
      <c r="H1426" s="49">
        <v>11</v>
      </c>
      <c r="I1426" s="162">
        <v>79</v>
      </c>
      <c r="J1426" s="157">
        <v>0</v>
      </c>
      <c r="K1426" s="157">
        <v>100</v>
      </c>
      <c r="L1426" s="157">
        <v>100</v>
      </c>
      <c r="M1426" s="157">
        <v>100</v>
      </c>
      <c r="N1426" s="157">
        <v>0</v>
      </c>
      <c r="O1426" s="157">
        <v>100</v>
      </c>
      <c r="P1426" s="157">
        <v>62.909824331460641</v>
      </c>
      <c r="Q1426" s="157">
        <v>100</v>
      </c>
      <c r="R1426" s="157">
        <v>100</v>
      </c>
      <c r="S1426" s="157">
        <v>100</v>
      </c>
      <c r="T1426" s="157">
        <v>0</v>
      </c>
      <c r="U1426" s="157">
        <v>100</v>
      </c>
      <c r="V1426" s="157">
        <v>100</v>
      </c>
      <c r="W1426" s="157">
        <v>100</v>
      </c>
      <c r="X1426" s="157">
        <v>89.209398044932257</v>
      </c>
      <c r="Y1426" s="157">
        <v>100</v>
      </c>
      <c r="Z1426" s="5"/>
      <c r="AA1426" s="49"/>
      <c r="AB1426" s="49"/>
      <c r="AC1426" s="49"/>
      <c r="AD1426" s="49"/>
      <c r="AE1426" s="49"/>
      <c r="AF1426" s="49"/>
      <c r="AG1426" s="49"/>
      <c r="AH1426" s="49"/>
      <c r="AI1426" s="49"/>
      <c r="AJ1426" s="49"/>
      <c r="AK1426" s="49"/>
      <c r="AL1426" s="49"/>
      <c r="AM1426" s="49"/>
      <c r="AN1426" s="49"/>
      <c r="AO1426" s="49"/>
    </row>
    <row r="1427" spans="2:41" ht="12" customHeight="1" x14ac:dyDescent="0.2">
      <c r="B1427" s="49" t="s">
        <v>833</v>
      </c>
      <c r="C1427" s="49"/>
      <c r="D1427" t="s">
        <v>1094</v>
      </c>
      <c r="E1427" s="49"/>
      <c r="F1427" s="49"/>
      <c r="G1427" s="49"/>
      <c r="H1427" s="49">
        <v>11</v>
      </c>
      <c r="I1427" s="162">
        <v>80</v>
      </c>
      <c r="J1427" s="157">
        <v>0</v>
      </c>
      <c r="K1427" s="157">
        <v>100</v>
      </c>
      <c r="L1427" s="157">
        <v>0</v>
      </c>
      <c r="M1427" s="157">
        <v>100</v>
      </c>
      <c r="N1427" s="157">
        <v>0</v>
      </c>
      <c r="O1427" s="157">
        <v>100</v>
      </c>
      <c r="P1427" s="157">
        <v>4.0357317825807559</v>
      </c>
      <c r="Q1427" s="157">
        <v>100</v>
      </c>
      <c r="R1427" s="157">
        <v>0</v>
      </c>
      <c r="S1427" s="157">
        <v>100</v>
      </c>
      <c r="T1427" s="157">
        <v>0</v>
      </c>
      <c r="U1427" s="157">
        <v>100</v>
      </c>
      <c r="V1427" s="157">
        <v>0</v>
      </c>
      <c r="W1427" s="157">
        <v>100</v>
      </c>
      <c r="X1427" s="157">
        <v>0</v>
      </c>
      <c r="Y1427" s="157">
        <v>100</v>
      </c>
      <c r="Z1427" s="5"/>
      <c r="AA1427" s="49"/>
      <c r="AB1427" s="49"/>
      <c r="AC1427" s="49"/>
      <c r="AD1427" s="49"/>
      <c r="AE1427" s="49"/>
      <c r="AF1427" s="49"/>
      <c r="AG1427" s="49"/>
      <c r="AH1427" s="49"/>
      <c r="AI1427" s="49"/>
      <c r="AJ1427" s="49"/>
      <c r="AK1427" s="49"/>
      <c r="AL1427" s="49"/>
      <c r="AM1427" s="49"/>
      <c r="AN1427" s="49"/>
      <c r="AO1427" s="49"/>
    </row>
    <row r="1428" spans="2:41" ht="12" customHeight="1" x14ac:dyDescent="0.2">
      <c r="B1428" s="49" t="s">
        <v>833</v>
      </c>
      <c r="C1428" s="49"/>
      <c r="D1428" t="s">
        <v>1095</v>
      </c>
      <c r="E1428" s="49"/>
      <c r="F1428" s="49"/>
      <c r="G1428" s="49"/>
      <c r="H1428" s="49">
        <v>11</v>
      </c>
      <c r="I1428" s="49">
        <v>81</v>
      </c>
      <c r="J1428" s="5">
        <v>0</v>
      </c>
      <c r="K1428" s="5">
        <v>100</v>
      </c>
      <c r="L1428" s="5">
        <v>21.687109992233321</v>
      </c>
      <c r="M1428" s="5">
        <v>100</v>
      </c>
      <c r="N1428" s="5">
        <v>0</v>
      </c>
      <c r="O1428" s="5">
        <v>100</v>
      </c>
      <c r="P1428" s="5">
        <v>0</v>
      </c>
      <c r="Q1428" s="5">
        <v>100</v>
      </c>
      <c r="R1428" s="5">
        <v>33.20364600339807</v>
      </c>
      <c r="S1428" s="5">
        <v>100</v>
      </c>
      <c r="T1428" s="5">
        <v>0</v>
      </c>
      <c r="U1428" s="5">
        <v>100</v>
      </c>
      <c r="V1428" s="5">
        <v>0</v>
      </c>
      <c r="W1428" s="5">
        <v>100</v>
      </c>
      <c r="X1428" s="5">
        <v>0</v>
      </c>
      <c r="Y1428" s="5">
        <v>100</v>
      </c>
      <c r="Z1428" s="5"/>
      <c r="AA1428" s="49"/>
      <c r="AB1428" s="49"/>
      <c r="AC1428" s="49"/>
      <c r="AD1428" s="49"/>
      <c r="AE1428" s="49"/>
      <c r="AF1428" s="49"/>
      <c r="AG1428" s="49"/>
      <c r="AH1428" s="49"/>
      <c r="AI1428" s="49"/>
      <c r="AJ1428" s="49"/>
      <c r="AK1428" s="49"/>
      <c r="AL1428" s="49"/>
      <c r="AM1428" s="49"/>
      <c r="AN1428" s="49"/>
      <c r="AO1428" s="49"/>
    </row>
    <row r="1429" spans="2:41" ht="12" customHeight="1" x14ac:dyDescent="0.2">
      <c r="B1429" s="49" t="s">
        <v>833</v>
      </c>
      <c r="C1429" s="49"/>
      <c r="D1429" t="s">
        <v>1096</v>
      </c>
      <c r="E1429" s="49"/>
      <c r="F1429" s="49"/>
      <c r="G1429" s="49"/>
      <c r="H1429" s="49">
        <v>11</v>
      </c>
      <c r="I1429" s="49">
        <v>82</v>
      </c>
      <c r="J1429" s="5">
        <v>0</v>
      </c>
      <c r="K1429" s="5">
        <v>100</v>
      </c>
      <c r="L1429" s="5">
        <v>0</v>
      </c>
      <c r="M1429" s="5">
        <v>100</v>
      </c>
      <c r="N1429" s="5">
        <v>0</v>
      </c>
      <c r="O1429" s="5">
        <v>100</v>
      </c>
      <c r="P1429" s="5">
        <v>0</v>
      </c>
      <c r="Q1429" s="5">
        <v>100</v>
      </c>
      <c r="R1429" s="5">
        <v>0</v>
      </c>
      <c r="S1429" s="5">
        <v>100</v>
      </c>
      <c r="T1429" s="5">
        <v>0</v>
      </c>
      <c r="U1429" s="5">
        <v>100</v>
      </c>
      <c r="V1429" s="5">
        <v>0</v>
      </c>
      <c r="W1429" s="5">
        <v>100</v>
      </c>
      <c r="X1429" s="5">
        <v>0</v>
      </c>
      <c r="Y1429" s="5">
        <v>100</v>
      </c>
      <c r="Z1429" s="5"/>
      <c r="AA1429" s="49"/>
      <c r="AB1429" s="49"/>
      <c r="AC1429" s="49"/>
      <c r="AD1429" s="49"/>
      <c r="AE1429" s="49"/>
      <c r="AF1429" s="49"/>
      <c r="AG1429" s="49"/>
      <c r="AH1429" s="49"/>
      <c r="AI1429" s="49"/>
      <c r="AJ1429" s="49"/>
      <c r="AK1429" s="49"/>
      <c r="AL1429" s="49"/>
      <c r="AM1429" s="49"/>
      <c r="AN1429" s="49"/>
      <c r="AO1429" s="49"/>
    </row>
    <row r="1430" spans="2:41" ht="12" customHeight="1" x14ac:dyDescent="0.2">
      <c r="B1430" s="49" t="s">
        <v>833</v>
      </c>
      <c r="C1430" s="49"/>
      <c r="D1430" t="s">
        <v>848</v>
      </c>
      <c r="E1430" s="49"/>
      <c r="F1430" s="49"/>
      <c r="G1430" s="49"/>
      <c r="H1430" s="49">
        <v>11</v>
      </c>
      <c r="I1430" s="49">
        <v>83</v>
      </c>
      <c r="J1430" s="5">
        <v>0</v>
      </c>
      <c r="K1430" s="5">
        <v>100</v>
      </c>
      <c r="L1430" s="5">
        <v>0</v>
      </c>
      <c r="M1430" s="5">
        <v>100</v>
      </c>
      <c r="N1430" s="5">
        <v>0</v>
      </c>
      <c r="O1430" s="5">
        <v>100</v>
      </c>
      <c r="P1430" s="5">
        <v>0</v>
      </c>
      <c r="Q1430" s="5">
        <v>100</v>
      </c>
      <c r="R1430" s="5">
        <v>0</v>
      </c>
      <c r="S1430" s="5">
        <v>100</v>
      </c>
      <c r="T1430" s="5">
        <v>0</v>
      </c>
      <c r="U1430" s="5">
        <v>100</v>
      </c>
      <c r="V1430" s="5">
        <v>0</v>
      </c>
      <c r="W1430" s="5">
        <v>100</v>
      </c>
      <c r="X1430" s="5">
        <v>0</v>
      </c>
      <c r="Y1430" s="5">
        <v>100</v>
      </c>
      <c r="Z1430" s="5"/>
      <c r="AA1430" s="49"/>
      <c r="AB1430" s="49"/>
      <c r="AC1430" s="49"/>
      <c r="AD1430" s="49"/>
      <c r="AE1430" s="49"/>
      <c r="AF1430" s="49"/>
      <c r="AG1430" s="49"/>
      <c r="AH1430" s="49"/>
      <c r="AI1430" s="49"/>
      <c r="AJ1430" s="49"/>
      <c r="AK1430" s="49"/>
      <c r="AL1430" s="49"/>
      <c r="AM1430" s="49"/>
      <c r="AN1430" s="49"/>
      <c r="AO1430" s="49"/>
    </row>
    <row r="1431" spans="2:41" ht="12" customHeight="1" x14ac:dyDescent="0.2">
      <c r="B1431" s="49" t="s">
        <v>833</v>
      </c>
      <c r="C1431" s="49"/>
      <c r="D1431" t="s">
        <v>849</v>
      </c>
      <c r="E1431" s="49"/>
      <c r="F1431" s="49"/>
      <c r="G1431" s="49"/>
      <c r="H1431" s="49">
        <v>11</v>
      </c>
      <c r="I1431" s="49">
        <v>84</v>
      </c>
      <c r="J1431" s="5">
        <v>0</v>
      </c>
      <c r="K1431" s="5">
        <v>100</v>
      </c>
      <c r="L1431" s="5">
        <v>0</v>
      </c>
      <c r="M1431" s="5">
        <v>100</v>
      </c>
      <c r="N1431" s="5">
        <v>0</v>
      </c>
      <c r="O1431" s="5">
        <v>100</v>
      </c>
      <c r="P1431" s="5">
        <v>0</v>
      </c>
      <c r="Q1431" s="5">
        <v>100</v>
      </c>
      <c r="R1431" s="5">
        <v>0</v>
      </c>
      <c r="S1431" s="5">
        <v>100</v>
      </c>
      <c r="T1431" s="5">
        <v>0</v>
      </c>
      <c r="U1431" s="5">
        <v>100</v>
      </c>
      <c r="V1431" s="5">
        <v>0</v>
      </c>
      <c r="W1431" s="5">
        <v>100</v>
      </c>
      <c r="X1431" s="5">
        <v>0</v>
      </c>
      <c r="Y1431" s="5">
        <v>100</v>
      </c>
      <c r="Z1431" s="5"/>
      <c r="AA1431" s="49"/>
      <c r="AB1431" s="49"/>
      <c r="AC1431" s="49"/>
      <c r="AD1431" s="49"/>
      <c r="AE1431" s="49"/>
      <c r="AF1431" s="49"/>
      <c r="AG1431" s="49"/>
      <c r="AH1431" s="49"/>
      <c r="AI1431" s="49"/>
      <c r="AJ1431" s="49"/>
      <c r="AK1431" s="49"/>
      <c r="AL1431" s="49"/>
      <c r="AM1431" s="49"/>
      <c r="AN1431" s="49"/>
      <c r="AO1431" s="49"/>
    </row>
    <row r="1432" spans="2:41" ht="12" customHeight="1" x14ac:dyDescent="0.2">
      <c r="B1432" s="49" t="s">
        <v>833</v>
      </c>
      <c r="C1432" s="49"/>
      <c r="D1432" t="s">
        <v>850</v>
      </c>
      <c r="E1432" s="49"/>
      <c r="F1432" s="49"/>
      <c r="G1432" s="49"/>
      <c r="H1432" s="49">
        <v>11</v>
      </c>
      <c r="I1432" s="49">
        <v>85</v>
      </c>
      <c r="J1432" s="5">
        <v>0</v>
      </c>
      <c r="K1432" s="5">
        <v>100</v>
      </c>
      <c r="L1432" s="5">
        <v>0</v>
      </c>
      <c r="M1432" s="5">
        <v>100</v>
      </c>
      <c r="N1432" s="5">
        <v>0</v>
      </c>
      <c r="O1432" s="5">
        <v>100</v>
      </c>
      <c r="P1432" s="5">
        <v>0</v>
      </c>
      <c r="Q1432" s="5">
        <v>100</v>
      </c>
      <c r="R1432" s="5">
        <v>0</v>
      </c>
      <c r="S1432" s="5">
        <v>100</v>
      </c>
      <c r="T1432" s="5">
        <v>0</v>
      </c>
      <c r="U1432" s="5">
        <v>100</v>
      </c>
      <c r="V1432" s="5">
        <v>0</v>
      </c>
      <c r="W1432" s="5">
        <v>100</v>
      </c>
      <c r="X1432" s="5">
        <v>0</v>
      </c>
      <c r="Y1432" s="5">
        <v>100</v>
      </c>
      <c r="Z1432" s="5"/>
      <c r="AA1432" s="49"/>
      <c r="AB1432" s="49"/>
      <c r="AC1432" s="49"/>
      <c r="AD1432" s="49"/>
      <c r="AE1432" s="49"/>
      <c r="AF1432" s="49"/>
      <c r="AG1432" s="49"/>
      <c r="AH1432" s="49"/>
      <c r="AI1432" s="49"/>
      <c r="AJ1432" s="49"/>
      <c r="AK1432" s="49"/>
      <c r="AL1432" s="49"/>
      <c r="AM1432" s="49"/>
      <c r="AN1432" s="49"/>
      <c r="AO1432" s="49"/>
    </row>
    <row r="1433" spans="2:41" ht="12" customHeight="1" x14ac:dyDescent="0.2">
      <c r="B1433" s="49" t="s">
        <v>833</v>
      </c>
      <c r="C1433" s="49"/>
      <c r="D1433" t="s">
        <v>855</v>
      </c>
      <c r="E1433" s="49"/>
      <c r="F1433" s="49"/>
      <c r="G1433" s="49"/>
      <c r="H1433" s="49">
        <v>11</v>
      </c>
      <c r="I1433" s="49">
        <v>86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/>
      <c r="AA1433" s="49"/>
      <c r="AB1433" s="49"/>
      <c r="AC1433" s="49"/>
      <c r="AD1433" s="49"/>
      <c r="AE1433" s="49"/>
      <c r="AF1433" s="49"/>
      <c r="AG1433" s="49"/>
      <c r="AH1433" s="49"/>
      <c r="AI1433" s="49"/>
      <c r="AJ1433" s="49"/>
      <c r="AK1433" s="49"/>
      <c r="AL1433" s="49"/>
      <c r="AM1433" s="49"/>
      <c r="AN1433" s="49"/>
      <c r="AO1433" s="49"/>
    </row>
    <row r="1434" spans="2:41" ht="12" customHeight="1" x14ac:dyDescent="0.2">
      <c r="B1434" s="49" t="s">
        <v>833</v>
      </c>
      <c r="C1434" s="49"/>
      <c r="D1434" t="s">
        <v>856</v>
      </c>
      <c r="H1434" s="49">
        <v>11</v>
      </c>
      <c r="I1434">
        <v>87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/>
      <c r="AA1434" s="49"/>
      <c r="AB1434" s="49"/>
      <c r="AC1434" s="49"/>
      <c r="AD1434" s="49"/>
      <c r="AE1434" s="49"/>
      <c r="AF1434" s="49"/>
      <c r="AG1434" s="49"/>
      <c r="AH1434" s="49"/>
      <c r="AI1434" s="49"/>
      <c r="AJ1434" s="49"/>
      <c r="AK1434" s="49"/>
      <c r="AL1434" s="49"/>
      <c r="AM1434" s="49"/>
      <c r="AN1434" s="49"/>
      <c r="AO1434" s="49"/>
    </row>
    <row r="1435" spans="2:41" ht="12" customHeight="1" x14ac:dyDescent="0.2">
      <c r="B1435" s="49" t="s">
        <v>833</v>
      </c>
      <c r="C1435" s="49"/>
      <c r="D1435" t="s">
        <v>857</v>
      </c>
      <c r="H1435" s="49">
        <v>11</v>
      </c>
      <c r="I1435">
        <v>88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/>
      <c r="AA1435" s="49"/>
      <c r="AB1435" s="49"/>
      <c r="AC1435" s="49"/>
      <c r="AD1435" s="49"/>
      <c r="AE1435" s="49"/>
      <c r="AF1435" s="49"/>
      <c r="AG1435" s="49"/>
      <c r="AH1435" s="49"/>
      <c r="AI1435" s="49"/>
      <c r="AJ1435" s="49"/>
      <c r="AK1435" s="49"/>
      <c r="AL1435" s="49"/>
      <c r="AM1435" s="49"/>
      <c r="AN1435" s="49"/>
      <c r="AO1435" s="49"/>
    </row>
    <row r="1436" spans="2:41" ht="12" customHeight="1" x14ac:dyDescent="0.2">
      <c r="B1436" s="49" t="s">
        <v>833</v>
      </c>
      <c r="C1436" s="49"/>
      <c r="D1436" s="49" t="s">
        <v>146</v>
      </c>
      <c r="H1436" s="49">
        <v>11</v>
      </c>
      <c r="I1436">
        <v>89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/>
      <c r="AA1436" s="49"/>
      <c r="AB1436" s="49"/>
      <c r="AC1436" s="49"/>
      <c r="AD1436" s="49"/>
      <c r="AE1436" s="49"/>
      <c r="AF1436" s="49"/>
      <c r="AG1436" s="49"/>
      <c r="AH1436" s="49"/>
      <c r="AI1436" s="49"/>
      <c r="AJ1436" s="49"/>
      <c r="AK1436" s="49"/>
      <c r="AL1436" s="49"/>
      <c r="AM1436" s="49"/>
      <c r="AN1436" s="49"/>
      <c r="AO1436" s="49"/>
    </row>
    <row r="1437" spans="2:41" ht="12" customHeight="1" x14ac:dyDescent="0.2">
      <c r="B1437" s="49" t="s">
        <v>833</v>
      </c>
      <c r="C1437" s="49"/>
      <c r="D1437" s="49" t="s">
        <v>146</v>
      </c>
      <c r="E1437" s="49"/>
      <c r="F1437" s="49"/>
      <c r="G1437" s="49"/>
      <c r="H1437" s="49">
        <v>11</v>
      </c>
      <c r="I1437" s="49">
        <v>90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/>
      <c r="AA1437" s="49"/>
      <c r="AB1437" s="49"/>
      <c r="AC1437" s="49"/>
      <c r="AD1437" s="49"/>
      <c r="AE1437" s="49"/>
      <c r="AF1437" s="49"/>
      <c r="AG1437" s="49"/>
      <c r="AH1437" s="49"/>
      <c r="AI1437" s="49"/>
      <c r="AJ1437" s="49"/>
      <c r="AK1437" s="49"/>
      <c r="AL1437" s="49"/>
      <c r="AM1437" s="49"/>
      <c r="AN1437" s="49"/>
      <c r="AO1437" s="49"/>
    </row>
    <row r="1438" spans="2:41" ht="12" customHeight="1" x14ac:dyDescent="0.2">
      <c r="B1438" s="49" t="s">
        <v>833</v>
      </c>
      <c r="C1438" s="49"/>
      <c r="D1438" s="49" t="s">
        <v>146</v>
      </c>
      <c r="E1438" s="49"/>
      <c r="F1438" s="49"/>
      <c r="G1438" s="49"/>
      <c r="H1438" s="49">
        <v>11</v>
      </c>
      <c r="I1438" s="49">
        <v>91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49"/>
      <c r="AM1438" s="49"/>
      <c r="AN1438" s="49"/>
      <c r="AO1438" s="49"/>
    </row>
    <row r="1439" spans="2:41" ht="12" customHeight="1" x14ac:dyDescent="0.2">
      <c r="B1439" s="49" t="s">
        <v>833</v>
      </c>
      <c r="C1439" s="49"/>
      <c r="D1439" s="49" t="s">
        <v>146</v>
      </c>
      <c r="E1439" s="49"/>
      <c r="F1439" s="49"/>
      <c r="G1439" s="49"/>
      <c r="H1439" s="49">
        <v>11</v>
      </c>
      <c r="I1439" s="49">
        <v>92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/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49"/>
      <c r="AM1439" s="49"/>
      <c r="AN1439" s="49"/>
      <c r="AO1439" s="49"/>
    </row>
    <row r="1440" spans="2:41" ht="12" customHeight="1" x14ac:dyDescent="0.2">
      <c r="B1440" s="49" t="s">
        <v>833</v>
      </c>
      <c r="C1440" s="49"/>
      <c r="D1440" s="49" t="s">
        <v>146</v>
      </c>
      <c r="E1440" s="49"/>
      <c r="F1440" s="49"/>
      <c r="G1440" s="49"/>
      <c r="H1440" s="49">
        <v>11</v>
      </c>
      <c r="I1440" s="49">
        <v>93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/>
      <c r="AA1440" s="49"/>
      <c r="AB1440" s="49"/>
      <c r="AC1440" s="49"/>
      <c r="AD1440" s="49"/>
      <c r="AE1440" s="49"/>
      <c r="AF1440" s="49"/>
      <c r="AG1440" s="49"/>
      <c r="AH1440" s="49"/>
      <c r="AI1440" s="49"/>
      <c r="AJ1440" s="49"/>
      <c r="AK1440" s="49"/>
      <c r="AL1440" s="49"/>
      <c r="AM1440" s="49"/>
      <c r="AN1440" s="49"/>
      <c r="AO1440" s="49"/>
    </row>
    <row r="1441" spans="2:41" ht="12" customHeight="1" x14ac:dyDescent="0.2">
      <c r="B1441" s="49" t="s">
        <v>833</v>
      </c>
      <c r="C1441" s="49"/>
      <c r="D1441" s="49" t="s">
        <v>146</v>
      </c>
      <c r="E1441" s="49"/>
      <c r="F1441" s="49"/>
      <c r="G1441" s="49"/>
      <c r="H1441" s="49">
        <v>11</v>
      </c>
      <c r="I1441" s="49">
        <v>94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/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49"/>
      <c r="AM1441" s="49"/>
      <c r="AN1441" s="49"/>
      <c r="AO1441" s="49"/>
    </row>
    <row r="1442" spans="2:41" ht="12" customHeight="1" x14ac:dyDescent="0.2">
      <c r="B1442" s="49" t="s">
        <v>833</v>
      </c>
      <c r="C1442" s="49"/>
      <c r="D1442" s="49" t="s">
        <v>146</v>
      </c>
      <c r="E1442" s="49"/>
      <c r="F1442" s="49"/>
      <c r="G1442" s="49"/>
      <c r="H1442" s="49">
        <v>11</v>
      </c>
      <c r="I1442" s="49">
        <v>95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/>
      <c r="AA1442" s="49"/>
      <c r="AB1442" s="49"/>
      <c r="AC1442" s="49"/>
      <c r="AD1442" s="49"/>
      <c r="AE1442" s="49"/>
      <c r="AF1442" s="49"/>
      <c r="AG1442" s="49"/>
      <c r="AH1442" s="49"/>
      <c r="AI1442" s="49"/>
      <c r="AJ1442" s="49"/>
      <c r="AK1442" s="49"/>
      <c r="AL1442" s="49"/>
      <c r="AM1442" s="49"/>
      <c r="AN1442" s="49"/>
      <c r="AO1442" s="49"/>
    </row>
    <row r="1443" spans="2:41" ht="12" customHeight="1" x14ac:dyDescent="0.2">
      <c r="B1443" s="49" t="s">
        <v>833</v>
      </c>
      <c r="C1443" s="49"/>
      <c r="D1443" s="49" t="s">
        <v>146</v>
      </c>
      <c r="E1443" s="49"/>
      <c r="F1443" s="49"/>
      <c r="G1443" s="49"/>
      <c r="H1443" s="49">
        <v>11</v>
      </c>
      <c r="I1443" s="49">
        <v>96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/>
      <c r="AA1443" s="49"/>
      <c r="AB1443" s="49"/>
      <c r="AC1443" s="49"/>
      <c r="AD1443" s="49"/>
      <c r="AE1443" s="49"/>
      <c r="AF1443" s="49"/>
      <c r="AG1443" s="49"/>
      <c r="AH1443" s="49"/>
      <c r="AI1443" s="49"/>
      <c r="AJ1443" s="49"/>
      <c r="AK1443" s="49"/>
      <c r="AL1443" s="49"/>
      <c r="AM1443" s="49"/>
      <c r="AN1443" s="49"/>
      <c r="AO1443" s="49"/>
    </row>
    <row r="1444" spans="2:41" ht="12" customHeight="1" x14ac:dyDescent="0.2">
      <c r="B1444" s="49" t="s">
        <v>833</v>
      </c>
      <c r="C1444" s="49"/>
      <c r="D1444" s="49" t="s">
        <v>146</v>
      </c>
      <c r="E1444" s="49"/>
      <c r="F1444" s="49"/>
      <c r="G1444" s="49"/>
      <c r="H1444" s="49">
        <v>11</v>
      </c>
      <c r="I1444" s="49">
        <v>97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/>
      <c r="AA1444" s="49"/>
      <c r="AB1444" s="49"/>
      <c r="AC1444" s="49"/>
      <c r="AD1444" s="49"/>
      <c r="AE1444" s="49"/>
      <c r="AF1444" s="49"/>
      <c r="AG1444" s="49"/>
      <c r="AH1444" s="49"/>
      <c r="AI1444" s="49"/>
      <c r="AJ1444" s="49"/>
      <c r="AK1444" s="49"/>
      <c r="AL1444" s="49"/>
      <c r="AM1444" s="49"/>
      <c r="AN1444" s="49"/>
      <c r="AO1444" s="49"/>
    </row>
    <row r="1445" spans="2:41" ht="12" customHeight="1" x14ac:dyDescent="0.2">
      <c r="B1445" s="49" t="s">
        <v>833</v>
      </c>
      <c r="C1445" s="49"/>
      <c r="D1445" s="49" t="s">
        <v>146</v>
      </c>
      <c r="E1445" s="49"/>
      <c r="F1445" s="49"/>
      <c r="G1445" s="49"/>
      <c r="H1445" s="49">
        <v>11</v>
      </c>
      <c r="I1445" s="49">
        <v>98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/>
      <c r="AA1445" s="49"/>
      <c r="AB1445" s="49"/>
      <c r="AC1445" s="49"/>
      <c r="AD1445" s="49"/>
      <c r="AE1445" s="49"/>
      <c r="AF1445" s="49"/>
      <c r="AG1445" s="49"/>
      <c r="AH1445" s="49"/>
      <c r="AI1445" s="49"/>
      <c r="AJ1445" s="49"/>
      <c r="AK1445" s="49"/>
      <c r="AL1445" s="49"/>
      <c r="AM1445" s="49"/>
      <c r="AN1445" s="49"/>
      <c r="AO1445" s="49"/>
    </row>
    <row r="1446" spans="2:41" ht="12" customHeight="1" x14ac:dyDescent="0.2">
      <c r="B1446" s="49" t="s">
        <v>833</v>
      </c>
      <c r="C1446" s="49"/>
      <c r="D1446" s="49" t="s">
        <v>146</v>
      </c>
      <c r="E1446" s="49"/>
      <c r="F1446" s="49"/>
      <c r="G1446" s="49"/>
      <c r="H1446" s="49">
        <v>11</v>
      </c>
      <c r="I1446" s="49">
        <v>99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/>
      <c r="AA1446" s="49"/>
      <c r="AB1446" s="49"/>
      <c r="AC1446" s="49"/>
      <c r="AD1446" s="49"/>
      <c r="AE1446" s="49"/>
      <c r="AF1446" s="49"/>
      <c r="AG1446" s="49"/>
      <c r="AH1446" s="49"/>
      <c r="AI1446" s="49"/>
      <c r="AJ1446" s="49"/>
      <c r="AK1446" s="49"/>
      <c r="AL1446" s="49"/>
      <c r="AM1446" s="49"/>
      <c r="AN1446" s="49"/>
      <c r="AO1446" s="49"/>
    </row>
    <row r="1447" spans="2:41" ht="12" customHeight="1" x14ac:dyDescent="0.2">
      <c r="B1447" s="49" t="s">
        <v>833</v>
      </c>
      <c r="C1447" s="49"/>
      <c r="D1447" s="49" t="s">
        <v>146</v>
      </c>
      <c r="E1447" s="49"/>
      <c r="F1447" s="49"/>
      <c r="G1447" s="49"/>
      <c r="H1447" s="49">
        <v>11</v>
      </c>
      <c r="I1447" s="49">
        <v>100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/>
      <c r="AA1447" s="49"/>
      <c r="AB1447" s="49"/>
      <c r="AC1447" s="49"/>
      <c r="AD1447" s="49"/>
      <c r="AE1447" s="49"/>
      <c r="AF1447" s="49"/>
      <c r="AG1447" s="49"/>
      <c r="AH1447" s="49"/>
      <c r="AI1447" s="49"/>
      <c r="AJ1447" s="49"/>
      <c r="AK1447" s="49"/>
      <c r="AL1447" s="49"/>
      <c r="AM1447" s="49"/>
      <c r="AN1447" s="49"/>
      <c r="AO1447" s="49"/>
    </row>
    <row r="1449" spans="2:41" ht="12" customHeight="1" x14ac:dyDescent="0.2">
      <c r="B1449" t="s">
        <v>222</v>
      </c>
    </row>
    <row r="1451" spans="2:41" ht="12" customHeight="1" x14ac:dyDescent="0.2">
      <c r="C1451" t="s">
        <v>223</v>
      </c>
    </row>
    <row r="1452" spans="2:41" ht="12" customHeight="1" x14ac:dyDescent="0.2">
      <c r="C1452" t="s">
        <v>224</v>
      </c>
    </row>
    <row r="1453" spans="2:41" ht="12" customHeight="1" x14ac:dyDescent="0.2">
      <c r="C1453" t="s">
        <v>225</v>
      </c>
    </row>
    <row r="1454" spans="2:41" ht="12" customHeight="1" x14ac:dyDescent="0.2">
      <c r="C1454" t="s">
        <v>226</v>
      </c>
    </row>
    <row r="1455" spans="2:41" ht="12" customHeight="1" x14ac:dyDescent="0.2">
      <c r="C1455" t="s">
        <v>227</v>
      </c>
    </row>
    <row r="1456" spans="2:41" ht="12" customHeight="1" x14ac:dyDescent="0.2">
      <c r="C1456" t="s">
        <v>228</v>
      </c>
    </row>
    <row r="1457" spans="1:16" ht="12" customHeight="1" x14ac:dyDescent="0.2">
      <c r="C1457" t="s">
        <v>229</v>
      </c>
    </row>
    <row r="1458" spans="1:16" ht="12" customHeight="1" x14ac:dyDescent="0.2">
      <c r="C1458" t="s">
        <v>230</v>
      </c>
    </row>
    <row r="1459" spans="1:16" ht="12" customHeight="1" x14ac:dyDescent="0.2">
      <c r="C1459" t="s">
        <v>231</v>
      </c>
    </row>
    <row r="1460" spans="1:16" ht="12" customHeight="1" x14ac:dyDescent="0.2">
      <c r="C1460" t="s">
        <v>232</v>
      </c>
    </row>
    <row r="1461" spans="1:16" ht="12" customHeight="1" x14ac:dyDescent="0.2">
      <c r="C1461" t="s">
        <v>233</v>
      </c>
    </row>
    <row r="1462" spans="1:16" ht="12" customHeight="1" x14ac:dyDescent="0.2">
      <c r="C1462" t="s">
        <v>234</v>
      </c>
    </row>
    <row r="1463" spans="1:16" ht="12" customHeight="1" x14ac:dyDescent="0.2">
      <c r="C1463" t="s">
        <v>235</v>
      </c>
    </row>
    <row r="1465" spans="1:16" ht="12" customHeight="1" x14ac:dyDescent="0.2">
      <c r="B1465" t="s">
        <v>236</v>
      </c>
      <c r="C1465" t="s">
        <v>237</v>
      </c>
      <c r="D1465" t="s">
        <v>238</v>
      </c>
      <c r="E1465" t="s">
        <v>239</v>
      </c>
      <c r="F1465" t="s">
        <v>240</v>
      </c>
      <c r="G1465" t="s">
        <v>241</v>
      </c>
      <c r="H1465" t="s">
        <v>242</v>
      </c>
      <c r="I1465" t="s">
        <v>243</v>
      </c>
      <c r="J1465" t="s">
        <v>244</v>
      </c>
      <c r="K1465" t="s">
        <v>245</v>
      </c>
      <c r="L1465" t="s">
        <v>246</v>
      </c>
      <c r="M1465" t="s">
        <v>247</v>
      </c>
      <c r="N1465" t="s">
        <v>248</v>
      </c>
    </row>
    <row r="1466" spans="1:16" ht="12" customHeight="1" x14ac:dyDescent="0.2">
      <c r="A1466">
        <v>1</v>
      </c>
      <c r="B1466">
        <v>1</v>
      </c>
      <c r="C1466">
        <v>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 t="s">
        <v>1098</v>
      </c>
    </row>
    <row r="1467" spans="1:16" ht="12" customHeight="1" x14ac:dyDescent="0.2">
      <c r="A1467">
        <v>2</v>
      </c>
      <c r="B1467">
        <v>1</v>
      </c>
      <c r="C1467">
        <v>3</v>
      </c>
      <c r="D1467">
        <v>2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6" ht="12" customHeight="1" x14ac:dyDescent="0.2">
      <c r="A1468">
        <v>3</v>
      </c>
      <c r="B1468">
        <v>1</v>
      </c>
      <c r="C1468">
        <v>4</v>
      </c>
      <c r="D1468">
        <v>3</v>
      </c>
      <c r="E1468">
        <v>0</v>
      </c>
      <c r="F1468">
        <v>0</v>
      </c>
      <c r="G1468">
        <v>2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6" ht="12" customHeight="1" x14ac:dyDescent="0.2">
      <c r="A1469">
        <v>4</v>
      </c>
      <c r="B1469">
        <v>1</v>
      </c>
      <c r="C1469">
        <v>5</v>
      </c>
      <c r="D1469">
        <v>4</v>
      </c>
      <c r="E1469">
        <v>0</v>
      </c>
      <c r="F1469">
        <v>0</v>
      </c>
      <c r="G1469">
        <v>3</v>
      </c>
      <c r="H1469">
        <v>2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6" ht="12" customHeight="1" x14ac:dyDescent="0.2">
      <c r="A1470">
        <v>5</v>
      </c>
      <c r="B1470">
        <v>1</v>
      </c>
      <c r="C1470">
        <v>7</v>
      </c>
      <c r="D1470">
        <v>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 t="s">
        <v>1099</v>
      </c>
    </row>
    <row r="1471" spans="1:16" ht="12" customHeight="1" x14ac:dyDescent="0.2">
      <c r="A1471">
        <v>6</v>
      </c>
      <c r="B1471">
        <v>1</v>
      </c>
      <c r="C1471">
        <v>8</v>
      </c>
      <c r="D1471">
        <v>7</v>
      </c>
      <c r="E1471">
        <v>0</v>
      </c>
      <c r="F1471">
        <v>0</v>
      </c>
      <c r="G1471">
        <v>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6" ht="12" customHeight="1" x14ac:dyDescent="0.2">
      <c r="A1472">
        <v>7</v>
      </c>
      <c r="B1472">
        <v>1</v>
      </c>
      <c r="C1472">
        <v>9</v>
      </c>
      <c r="D1472">
        <v>8</v>
      </c>
      <c r="E1472">
        <v>0</v>
      </c>
      <c r="F1472">
        <v>0</v>
      </c>
      <c r="G1472">
        <v>7</v>
      </c>
      <c r="H1472">
        <v>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6" ht="12" customHeight="1" x14ac:dyDescent="0.2">
      <c r="A1473">
        <v>8</v>
      </c>
      <c r="B1473">
        <v>1</v>
      </c>
      <c r="C1473">
        <v>11</v>
      </c>
      <c r="D1473">
        <v>10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P1473" t="s">
        <v>1100</v>
      </c>
    </row>
    <row r="1474" spans="1:16" ht="12" customHeight="1" x14ac:dyDescent="0.2">
      <c r="A1474">
        <v>9</v>
      </c>
      <c r="B1474">
        <v>1</v>
      </c>
      <c r="C1474">
        <v>15</v>
      </c>
      <c r="D1474">
        <v>14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 t="s">
        <v>1101</v>
      </c>
    </row>
    <row r="1475" spans="1:16" ht="12" customHeight="1" x14ac:dyDescent="0.2">
      <c r="A1475">
        <v>10</v>
      </c>
      <c r="B1475">
        <v>1</v>
      </c>
      <c r="C1475">
        <v>16</v>
      </c>
      <c r="D1475">
        <v>15</v>
      </c>
      <c r="E1475">
        <v>0</v>
      </c>
      <c r="F1475">
        <v>0</v>
      </c>
      <c r="G1475">
        <v>14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6" ht="12" customHeight="1" x14ac:dyDescent="0.2">
      <c r="A1476">
        <v>11</v>
      </c>
      <c r="B1476">
        <v>1</v>
      </c>
      <c r="C1476">
        <v>18</v>
      </c>
      <c r="D1476">
        <v>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 t="s">
        <v>1102</v>
      </c>
    </row>
    <row r="1477" spans="1:16" ht="12" customHeight="1" x14ac:dyDescent="0.2">
      <c r="A1477">
        <v>12</v>
      </c>
      <c r="B1477">
        <v>1</v>
      </c>
      <c r="C1477">
        <v>19</v>
      </c>
      <c r="D1477">
        <v>18</v>
      </c>
      <c r="E1477">
        <v>0</v>
      </c>
      <c r="F1477">
        <v>0</v>
      </c>
      <c r="G1477">
        <v>17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6" ht="12" customHeight="1" x14ac:dyDescent="0.2">
      <c r="A1478">
        <v>13</v>
      </c>
      <c r="B1478">
        <v>1</v>
      </c>
      <c r="C1478">
        <v>22</v>
      </c>
      <c r="D1478">
        <v>19</v>
      </c>
      <c r="E1478">
        <v>0</v>
      </c>
      <c r="F1478">
        <v>0</v>
      </c>
      <c r="G1478">
        <v>18</v>
      </c>
      <c r="H1478">
        <v>17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6" ht="12" customHeight="1" x14ac:dyDescent="0.2">
      <c r="A1479">
        <v>14</v>
      </c>
      <c r="B1479">
        <v>1</v>
      </c>
      <c r="C1479">
        <v>23</v>
      </c>
      <c r="D1479">
        <v>22</v>
      </c>
      <c r="E1479">
        <v>0</v>
      </c>
      <c r="F1479">
        <v>0</v>
      </c>
      <c r="G1479">
        <v>19</v>
      </c>
      <c r="H1479">
        <v>18</v>
      </c>
      <c r="I1479">
        <v>17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6" ht="12" customHeight="1" x14ac:dyDescent="0.2">
      <c r="A1480">
        <v>15</v>
      </c>
      <c r="B1480">
        <v>1</v>
      </c>
      <c r="C1480">
        <v>24</v>
      </c>
      <c r="D1480">
        <v>23</v>
      </c>
      <c r="E1480">
        <v>0</v>
      </c>
      <c r="F1480">
        <v>0</v>
      </c>
      <c r="G1480">
        <v>22</v>
      </c>
      <c r="H1480">
        <v>19</v>
      </c>
      <c r="I1480">
        <v>18</v>
      </c>
      <c r="J1480">
        <v>17</v>
      </c>
      <c r="K1480">
        <v>0</v>
      </c>
      <c r="L1480">
        <v>0</v>
      </c>
      <c r="M1480">
        <v>0</v>
      </c>
      <c r="N1480">
        <v>0</v>
      </c>
    </row>
    <row r="1481" spans="1:16" ht="12" customHeight="1" x14ac:dyDescent="0.2">
      <c r="A1481">
        <v>16</v>
      </c>
      <c r="B1481">
        <v>1</v>
      </c>
      <c r="C1481">
        <v>25</v>
      </c>
      <c r="D1481">
        <v>24</v>
      </c>
      <c r="E1481">
        <v>0</v>
      </c>
      <c r="F1481">
        <v>0</v>
      </c>
      <c r="G1481">
        <v>23</v>
      </c>
      <c r="H1481">
        <v>22</v>
      </c>
      <c r="I1481">
        <v>19</v>
      </c>
      <c r="J1481">
        <v>18</v>
      </c>
      <c r="K1481">
        <v>17</v>
      </c>
      <c r="L1481">
        <v>0</v>
      </c>
      <c r="M1481">
        <v>0</v>
      </c>
      <c r="N1481">
        <v>0</v>
      </c>
    </row>
    <row r="1482" spans="1:16" ht="12" customHeight="1" x14ac:dyDescent="0.2">
      <c r="A1482">
        <v>17</v>
      </c>
      <c r="B1482">
        <v>1</v>
      </c>
      <c r="C1482">
        <v>27</v>
      </c>
      <c r="D1482">
        <v>25</v>
      </c>
      <c r="E1482">
        <v>0</v>
      </c>
      <c r="F1482">
        <v>0</v>
      </c>
      <c r="G1482">
        <v>24</v>
      </c>
      <c r="H1482">
        <v>23</v>
      </c>
      <c r="I1482">
        <v>22</v>
      </c>
      <c r="J1482">
        <v>19</v>
      </c>
      <c r="K1482">
        <v>18</v>
      </c>
      <c r="L1482">
        <v>17</v>
      </c>
      <c r="M1482">
        <v>0</v>
      </c>
      <c r="N1482">
        <v>0</v>
      </c>
    </row>
    <row r="1483" spans="1:16" ht="12" customHeight="1" x14ac:dyDescent="0.2">
      <c r="A1483">
        <v>18</v>
      </c>
      <c r="B1483">
        <v>1</v>
      </c>
      <c r="C1483">
        <v>28</v>
      </c>
      <c r="D1483">
        <v>27</v>
      </c>
      <c r="E1483">
        <v>0</v>
      </c>
      <c r="F1483">
        <v>0</v>
      </c>
      <c r="G1483">
        <v>25</v>
      </c>
      <c r="H1483">
        <v>24</v>
      </c>
      <c r="I1483">
        <v>23</v>
      </c>
      <c r="J1483">
        <v>22</v>
      </c>
      <c r="K1483">
        <v>19</v>
      </c>
      <c r="L1483">
        <v>18</v>
      </c>
      <c r="M1483">
        <v>17</v>
      </c>
      <c r="N1483">
        <v>0</v>
      </c>
    </row>
    <row r="1484" spans="1:16" ht="12" customHeight="1" x14ac:dyDescent="0.2">
      <c r="A1484">
        <v>19</v>
      </c>
      <c r="B1484">
        <v>1</v>
      </c>
      <c r="C1484">
        <v>22</v>
      </c>
      <c r="D1484">
        <v>21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 t="s">
        <v>76</v>
      </c>
    </row>
    <row r="1485" spans="1:16" ht="12" customHeight="1" x14ac:dyDescent="0.2">
      <c r="A1485">
        <v>20</v>
      </c>
      <c r="B1485">
        <v>1</v>
      </c>
      <c r="C1485">
        <v>30</v>
      </c>
      <c r="D1485">
        <v>29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 t="s">
        <v>1103</v>
      </c>
    </row>
    <row r="1486" spans="1:16" ht="12" customHeight="1" x14ac:dyDescent="0.2">
      <c r="A1486">
        <v>21</v>
      </c>
      <c r="B1486">
        <v>1</v>
      </c>
      <c r="C1486">
        <v>43</v>
      </c>
      <c r="D1486">
        <v>34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P1486" t="s">
        <v>1050</v>
      </c>
    </row>
    <row r="1487" spans="1:16" ht="12" customHeight="1" x14ac:dyDescent="0.2">
      <c r="A1487">
        <v>22</v>
      </c>
      <c r="B1487">
        <v>1</v>
      </c>
      <c r="C1487">
        <v>44</v>
      </c>
      <c r="D1487">
        <v>35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 t="s">
        <v>1051</v>
      </c>
    </row>
    <row r="1488" spans="1:16" ht="12" customHeight="1" x14ac:dyDescent="0.2">
      <c r="A1488">
        <v>23</v>
      </c>
      <c r="B1488">
        <v>1</v>
      </c>
      <c r="C1488">
        <v>45</v>
      </c>
      <c r="D1488">
        <v>36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 t="s">
        <v>1052</v>
      </c>
    </row>
    <row r="1489" spans="1:16" ht="12" customHeight="1" x14ac:dyDescent="0.2">
      <c r="A1489">
        <v>24</v>
      </c>
      <c r="B1489">
        <v>1</v>
      </c>
      <c r="C1489">
        <v>46</v>
      </c>
      <c r="D1489">
        <v>37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P1489" t="s">
        <v>1053</v>
      </c>
    </row>
    <row r="1490" spans="1:16" ht="12" customHeight="1" x14ac:dyDescent="0.2">
      <c r="A1490">
        <v>25</v>
      </c>
      <c r="B1490">
        <v>1</v>
      </c>
      <c r="C1490">
        <v>47</v>
      </c>
      <c r="D1490">
        <v>38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 t="s">
        <v>1054</v>
      </c>
    </row>
    <row r="1491" spans="1:16" ht="12" customHeight="1" x14ac:dyDescent="0.2">
      <c r="A1491">
        <v>26</v>
      </c>
      <c r="B1491">
        <v>1</v>
      </c>
      <c r="C1491">
        <v>48</v>
      </c>
      <c r="D1491">
        <v>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 t="s">
        <v>1055</v>
      </c>
    </row>
    <row r="1492" spans="1:16" ht="12" customHeight="1" x14ac:dyDescent="0.2">
      <c r="A1492">
        <v>27</v>
      </c>
      <c r="B1492">
        <v>1</v>
      </c>
      <c r="C1492">
        <v>49</v>
      </c>
      <c r="D1492">
        <v>40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 t="s">
        <v>1056</v>
      </c>
    </row>
    <row r="1493" spans="1:16" ht="12" customHeight="1" x14ac:dyDescent="0.2">
      <c r="A1493">
        <v>28</v>
      </c>
      <c r="B1493">
        <v>1</v>
      </c>
      <c r="C1493">
        <v>50</v>
      </c>
      <c r="D1493">
        <v>41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P1493" t="s">
        <v>1057</v>
      </c>
    </row>
    <row r="1494" spans="1:16" ht="12" customHeight="1" x14ac:dyDescent="0.2">
      <c r="A1494">
        <v>29</v>
      </c>
      <c r="B1494">
        <v>1</v>
      </c>
      <c r="C1494">
        <v>51</v>
      </c>
      <c r="D1494">
        <v>42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P1494" t="s">
        <v>1058</v>
      </c>
    </row>
    <row r="1495" spans="1:16" ht="12" customHeight="1" x14ac:dyDescent="0.2">
      <c r="A1495">
        <v>30</v>
      </c>
      <c r="B1495">
        <v>1</v>
      </c>
      <c r="C1495">
        <v>52</v>
      </c>
      <c r="D1495">
        <v>40</v>
      </c>
      <c r="E1495">
        <v>0</v>
      </c>
      <c r="F1495">
        <v>0</v>
      </c>
      <c r="G1495">
        <v>37</v>
      </c>
      <c r="H1495">
        <v>34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 t="s">
        <v>1068</v>
      </c>
    </row>
    <row r="1496" spans="1:16" ht="12" customHeight="1" x14ac:dyDescent="0.2">
      <c r="A1496">
        <v>31</v>
      </c>
      <c r="B1496">
        <v>1</v>
      </c>
      <c r="C1496">
        <v>53</v>
      </c>
      <c r="D1496">
        <v>41</v>
      </c>
      <c r="E1496">
        <v>0</v>
      </c>
      <c r="F1496">
        <v>0</v>
      </c>
      <c r="G1496">
        <v>38</v>
      </c>
      <c r="H1496">
        <v>35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 t="s">
        <v>1069</v>
      </c>
    </row>
    <row r="1497" spans="1:16" ht="12" customHeight="1" x14ac:dyDescent="0.2">
      <c r="A1497">
        <v>32</v>
      </c>
      <c r="B1497">
        <v>1</v>
      </c>
      <c r="C1497">
        <v>54</v>
      </c>
      <c r="D1497">
        <v>42</v>
      </c>
      <c r="E1497">
        <v>0</v>
      </c>
      <c r="F1497">
        <v>0</v>
      </c>
      <c r="G1497">
        <v>39</v>
      </c>
      <c r="H1497">
        <v>36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 t="s">
        <v>1070</v>
      </c>
    </row>
    <row r="1498" spans="1:16" ht="12" customHeight="1" x14ac:dyDescent="0.2">
      <c r="A1498">
        <v>33</v>
      </c>
      <c r="B1498">
        <v>1</v>
      </c>
      <c r="C1498">
        <v>52</v>
      </c>
      <c r="D1498">
        <v>49</v>
      </c>
      <c r="E1498">
        <v>0</v>
      </c>
      <c r="F1498">
        <v>0</v>
      </c>
      <c r="G1498">
        <v>46</v>
      </c>
      <c r="H1498">
        <v>43</v>
      </c>
      <c r="I1498">
        <v>40</v>
      </c>
      <c r="J1498">
        <v>37</v>
      </c>
      <c r="K1498">
        <v>34</v>
      </c>
      <c r="L1498">
        <v>0</v>
      </c>
      <c r="M1498">
        <v>0</v>
      </c>
      <c r="N1498">
        <v>0</v>
      </c>
    </row>
    <row r="1499" spans="1:16" ht="12" customHeight="1" x14ac:dyDescent="0.2">
      <c r="A1499">
        <v>34</v>
      </c>
      <c r="B1499">
        <v>1</v>
      </c>
      <c r="C1499">
        <v>53</v>
      </c>
      <c r="D1499">
        <v>50</v>
      </c>
      <c r="E1499">
        <v>0</v>
      </c>
      <c r="F1499">
        <v>0</v>
      </c>
      <c r="G1499">
        <v>47</v>
      </c>
      <c r="H1499">
        <v>44</v>
      </c>
      <c r="I1499">
        <v>41</v>
      </c>
      <c r="J1499">
        <v>38</v>
      </c>
      <c r="K1499">
        <v>35</v>
      </c>
      <c r="L1499">
        <v>0</v>
      </c>
      <c r="M1499">
        <v>0</v>
      </c>
      <c r="N1499">
        <v>0</v>
      </c>
    </row>
    <row r="1500" spans="1:16" ht="12" customHeight="1" x14ac:dyDescent="0.2">
      <c r="A1500">
        <v>35</v>
      </c>
      <c r="B1500">
        <v>1</v>
      </c>
      <c r="C1500">
        <v>54</v>
      </c>
      <c r="D1500">
        <v>51</v>
      </c>
      <c r="E1500">
        <v>0</v>
      </c>
      <c r="F1500">
        <v>0</v>
      </c>
      <c r="G1500">
        <v>48</v>
      </c>
      <c r="H1500">
        <v>45</v>
      </c>
      <c r="I1500">
        <v>42</v>
      </c>
      <c r="J1500">
        <v>39</v>
      </c>
      <c r="K1500">
        <v>36</v>
      </c>
      <c r="L1500">
        <v>0</v>
      </c>
      <c r="M1500">
        <v>0</v>
      </c>
      <c r="N1500">
        <v>0</v>
      </c>
    </row>
    <row r="1501" spans="1:16" ht="12" customHeight="1" x14ac:dyDescent="0.2">
      <c r="A1501">
        <v>36</v>
      </c>
      <c r="B1501">
        <v>1</v>
      </c>
      <c r="C1501">
        <v>55</v>
      </c>
      <c r="D1501">
        <v>40</v>
      </c>
      <c r="E1501">
        <v>0</v>
      </c>
      <c r="F1501">
        <v>0</v>
      </c>
      <c r="G1501">
        <v>37</v>
      </c>
      <c r="H1501">
        <v>34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 t="s">
        <v>1071</v>
      </c>
    </row>
    <row r="1502" spans="1:16" ht="12" customHeight="1" x14ac:dyDescent="0.2">
      <c r="A1502">
        <v>37</v>
      </c>
      <c r="B1502">
        <v>1</v>
      </c>
      <c r="C1502">
        <v>56</v>
      </c>
      <c r="D1502">
        <v>41</v>
      </c>
      <c r="E1502">
        <v>0</v>
      </c>
      <c r="F1502">
        <v>0</v>
      </c>
      <c r="G1502">
        <v>38</v>
      </c>
      <c r="H1502">
        <v>35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P1502" t="s">
        <v>1072</v>
      </c>
    </row>
    <row r="1503" spans="1:16" ht="12" customHeight="1" x14ac:dyDescent="0.2">
      <c r="A1503">
        <v>38</v>
      </c>
      <c r="B1503">
        <v>1</v>
      </c>
      <c r="C1503">
        <v>57</v>
      </c>
      <c r="D1503">
        <v>42</v>
      </c>
      <c r="E1503">
        <v>0</v>
      </c>
      <c r="F1503">
        <v>0</v>
      </c>
      <c r="G1503">
        <v>39</v>
      </c>
      <c r="H1503">
        <v>36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 t="s">
        <v>1073</v>
      </c>
    </row>
    <row r="1504" spans="1:16" ht="12" customHeight="1" x14ac:dyDescent="0.2">
      <c r="A1504">
        <v>39</v>
      </c>
      <c r="B1504">
        <v>1</v>
      </c>
      <c r="C1504">
        <v>55</v>
      </c>
      <c r="D1504">
        <v>49</v>
      </c>
      <c r="E1504">
        <v>0</v>
      </c>
      <c r="F1504">
        <v>0</v>
      </c>
      <c r="G1504">
        <v>46</v>
      </c>
      <c r="H1504">
        <v>43</v>
      </c>
      <c r="I1504">
        <v>40</v>
      </c>
      <c r="J1504">
        <v>37</v>
      </c>
      <c r="K1504">
        <v>34</v>
      </c>
      <c r="L1504">
        <v>0</v>
      </c>
      <c r="M1504">
        <v>0</v>
      </c>
      <c r="N1504">
        <v>0</v>
      </c>
    </row>
    <row r="1505" spans="1:16" ht="12" customHeight="1" x14ac:dyDescent="0.2">
      <c r="A1505">
        <v>40</v>
      </c>
      <c r="B1505">
        <v>1</v>
      </c>
      <c r="C1505">
        <v>56</v>
      </c>
      <c r="D1505">
        <v>50</v>
      </c>
      <c r="E1505">
        <v>0</v>
      </c>
      <c r="F1505">
        <v>0</v>
      </c>
      <c r="G1505">
        <v>47</v>
      </c>
      <c r="H1505">
        <v>44</v>
      </c>
      <c r="I1505">
        <v>41</v>
      </c>
      <c r="J1505">
        <v>38</v>
      </c>
      <c r="K1505">
        <v>35</v>
      </c>
      <c r="L1505">
        <v>0</v>
      </c>
      <c r="M1505">
        <v>0</v>
      </c>
      <c r="N1505">
        <v>0</v>
      </c>
    </row>
    <row r="1506" spans="1:16" ht="12" customHeight="1" x14ac:dyDescent="0.2">
      <c r="A1506">
        <v>41</v>
      </c>
      <c r="B1506">
        <v>1</v>
      </c>
      <c r="C1506">
        <v>57</v>
      </c>
      <c r="D1506">
        <v>51</v>
      </c>
      <c r="E1506">
        <v>0</v>
      </c>
      <c r="F1506">
        <v>0</v>
      </c>
      <c r="G1506">
        <v>48</v>
      </c>
      <c r="H1506">
        <v>45</v>
      </c>
      <c r="I1506">
        <v>42</v>
      </c>
      <c r="J1506">
        <v>39</v>
      </c>
      <c r="K1506">
        <v>36</v>
      </c>
      <c r="L1506">
        <v>0</v>
      </c>
      <c r="M1506">
        <v>0</v>
      </c>
      <c r="N1506">
        <v>0</v>
      </c>
    </row>
    <row r="1507" spans="1:16" ht="12" customHeight="1" x14ac:dyDescent="0.2">
      <c r="A1507">
        <v>42</v>
      </c>
      <c r="B1507">
        <v>1</v>
      </c>
      <c r="C1507">
        <v>55</v>
      </c>
      <c r="D1507">
        <v>52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6" ht="12" customHeight="1" x14ac:dyDescent="0.2">
      <c r="A1508">
        <v>43</v>
      </c>
      <c r="B1508">
        <v>1</v>
      </c>
      <c r="C1508">
        <v>56</v>
      </c>
      <c r="D1508">
        <v>53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6" ht="12" customHeight="1" x14ac:dyDescent="0.2">
      <c r="A1509">
        <v>44</v>
      </c>
      <c r="B1509">
        <v>1</v>
      </c>
      <c r="C1509">
        <v>57</v>
      </c>
      <c r="D1509">
        <v>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6" ht="12" customHeight="1" x14ac:dyDescent="0.2">
      <c r="A1510">
        <v>45</v>
      </c>
      <c r="B1510">
        <v>1</v>
      </c>
      <c r="C1510">
        <v>58</v>
      </c>
      <c r="D1510">
        <v>40</v>
      </c>
      <c r="E1510">
        <v>0</v>
      </c>
      <c r="F1510">
        <v>0</v>
      </c>
      <c r="G1510">
        <v>37</v>
      </c>
      <c r="H1510">
        <v>34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 t="s">
        <v>1074</v>
      </c>
    </row>
    <row r="1511" spans="1:16" ht="12" customHeight="1" x14ac:dyDescent="0.2">
      <c r="A1511">
        <v>46</v>
      </c>
      <c r="B1511">
        <v>1</v>
      </c>
      <c r="C1511">
        <v>59</v>
      </c>
      <c r="D1511">
        <v>41</v>
      </c>
      <c r="E1511">
        <v>0</v>
      </c>
      <c r="F1511">
        <v>0</v>
      </c>
      <c r="G1511">
        <v>38</v>
      </c>
      <c r="H1511">
        <v>35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 t="s">
        <v>1075</v>
      </c>
    </row>
    <row r="1512" spans="1:16" ht="12" customHeight="1" x14ac:dyDescent="0.2">
      <c r="A1512">
        <v>47</v>
      </c>
      <c r="B1512">
        <v>1</v>
      </c>
      <c r="C1512">
        <v>60</v>
      </c>
      <c r="D1512">
        <v>42</v>
      </c>
      <c r="E1512">
        <v>0</v>
      </c>
      <c r="F1512">
        <v>0</v>
      </c>
      <c r="G1512">
        <v>39</v>
      </c>
      <c r="H1512">
        <v>36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 t="s">
        <v>1076</v>
      </c>
    </row>
    <row r="1513" spans="1:16" ht="12" customHeight="1" x14ac:dyDescent="0.2">
      <c r="A1513">
        <v>48</v>
      </c>
      <c r="B1513">
        <v>1</v>
      </c>
      <c r="C1513">
        <v>58</v>
      </c>
      <c r="D1513">
        <v>49</v>
      </c>
      <c r="E1513">
        <v>0</v>
      </c>
      <c r="F1513">
        <v>0</v>
      </c>
      <c r="G1513">
        <v>46</v>
      </c>
      <c r="H1513">
        <v>43</v>
      </c>
      <c r="I1513">
        <v>40</v>
      </c>
      <c r="J1513">
        <v>37</v>
      </c>
      <c r="K1513">
        <v>34</v>
      </c>
      <c r="L1513">
        <v>0</v>
      </c>
      <c r="M1513">
        <v>0</v>
      </c>
      <c r="N1513">
        <v>0</v>
      </c>
    </row>
    <row r="1514" spans="1:16" ht="12" customHeight="1" x14ac:dyDescent="0.2">
      <c r="A1514">
        <v>49</v>
      </c>
      <c r="B1514">
        <v>1</v>
      </c>
      <c r="C1514">
        <v>59</v>
      </c>
      <c r="D1514">
        <v>50</v>
      </c>
      <c r="E1514">
        <v>0</v>
      </c>
      <c r="F1514">
        <v>0</v>
      </c>
      <c r="G1514">
        <v>47</v>
      </c>
      <c r="H1514">
        <v>44</v>
      </c>
      <c r="I1514">
        <v>41</v>
      </c>
      <c r="J1514">
        <v>38</v>
      </c>
      <c r="K1514">
        <v>35</v>
      </c>
      <c r="L1514">
        <v>0</v>
      </c>
      <c r="M1514">
        <v>0</v>
      </c>
      <c r="N1514">
        <v>0</v>
      </c>
    </row>
    <row r="1515" spans="1:16" ht="12" customHeight="1" x14ac:dyDescent="0.2">
      <c r="A1515">
        <v>50</v>
      </c>
      <c r="B1515">
        <v>1</v>
      </c>
      <c r="C1515">
        <v>60</v>
      </c>
      <c r="D1515">
        <v>51</v>
      </c>
      <c r="E1515">
        <v>0</v>
      </c>
      <c r="F1515">
        <v>0</v>
      </c>
      <c r="G1515">
        <v>48</v>
      </c>
      <c r="H1515">
        <v>45</v>
      </c>
      <c r="I1515">
        <v>42</v>
      </c>
      <c r="J1515">
        <v>39</v>
      </c>
      <c r="K1515">
        <v>36</v>
      </c>
      <c r="L1515">
        <v>0</v>
      </c>
      <c r="M1515">
        <v>0</v>
      </c>
      <c r="N1515">
        <v>0</v>
      </c>
    </row>
    <row r="1516" spans="1:16" ht="12" customHeight="1" x14ac:dyDescent="0.2">
      <c r="A1516">
        <v>51</v>
      </c>
      <c r="B1516">
        <v>1</v>
      </c>
      <c r="C1516">
        <v>58</v>
      </c>
      <c r="D1516">
        <v>52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6" ht="12" customHeight="1" x14ac:dyDescent="0.2">
      <c r="A1517">
        <v>52</v>
      </c>
      <c r="B1517">
        <v>1</v>
      </c>
      <c r="C1517">
        <v>59</v>
      </c>
      <c r="D1517">
        <v>53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6" ht="12" customHeight="1" x14ac:dyDescent="0.2">
      <c r="A1518">
        <v>53</v>
      </c>
      <c r="B1518">
        <v>1</v>
      </c>
      <c r="C1518">
        <v>60</v>
      </c>
      <c r="D1518">
        <v>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6" ht="12" customHeight="1" x14ac:dyDescent="0.2">
      <c r="A1519">
        <v>54</v>
      </c>
      <c r="B1519">
        <v>1</v>
      </c>
      <c r="C1519">
        <v>58</v>
      </c>
      <c r="D1519">
        <v>55</v>
      </c>
      <c r="E1519">
        <v>0</v>
      </c>
      <c r="F1519">
        <v>0</v>
      </c>
      <c r="G1519">
        <v>52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6" ht="12" customHeight="1" x14ac:dyDescent="0.2">
      <c r="A1520">
        <v>55</v>
      </c>
      <c r="B1520">
        <v>1</v>
      </c>
      <c r="C1520">
        <v>59</v>
      </c>
      <c r="D1520">
        <v>56</v>
      </c>
      <c r="E1520">
        <v>0</v>
      </c>
      <c r="F1520">
        <v>0</v>
      </c>
      <c r="G1520">
        <v>53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6" ht="12" customHeight="1" x14ac:dyDescent="0.2">
      <c r="A1521">
        <v>56</v>
      </c>
      <c r="B1521">
        <v>1</v>
      </c>
      <c r="C1521">
        <v>60</v>
      </c>
      <c r="D1521">
        <v>57</v>
      </c>
      <c r="E1521">
        <v>0</v>
      </c>
      <c r="F1521">
        <v>0</v>
      </c>
      <c r="G1521">
        <v>54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6" ht="12" customHeight="1" x14ac:dyDescent="0.2">
      <c r="A1522">
        <v>57</v>
      </c>
      <c r="B1522">
        <v>1</v>
      </c>
      <c r="C1522">
        <v>61</v>
      </c>
      <c r="D1522">
        <v>40</v>
      </c>
      <c r="E1522">
        <v>0</v>
      </c>
      <c r="F1522">
        <v>0</v>
      </c>
      <c r="G1522">
        <v>37</v>
      </c>
      <c r="H1522">
        <v>34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 t="s">
        <v>1077</v>
      </c>
    </row>
    <row r="1523" spans="1:16" ht="12" customHeight="1" x14ac:dyDescent="0.2">
      <c r="A1523">
        <v>58</v>
      </c>
      <c r="B1523">
        <v>1</v>
      </c>
      <c r="C1523">
        <v>62</v>
      </c>
      <c r="D1523">
        <v>41</v>
      </c>
      <c r="E1523">
        <v>0</v>
      </c>
      <c r="F1523">
        <v>0</v>
      </c>
      <c r="G1523">
        <v>38</v>
      </c>
      <c r="H1523">
        <v>35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P1523" t="s">
        <v>1078</v>
      </c>
    </row>
    <row r="1524" spans="1:16" ht="12" customHeight="1" x14ac:dyDescent="0.2">
      <c r="A1524">
        <v>59</v>
      </c>
      <c r="B1524">
        <v>1</v>
      </c>
      <c r="C1524">
        <v>63</v>
      </c>
      <c r="D1524">
        <v>42</v>
      </c>
      <c r="E1524">
        <v>0</v>
      </c>
      <c r="F1524">
        <v>0</v>
      </c>
      <c r="G1524">
        <v>39</v>
      </c>
      <c r="H1524">
        <v>36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 t="s">
        <v>1079</v>
      </c>
    </row>
    <row r="1525" spans="1:16" ht="12" customHeight="1" x14ac:dyDescent="0.2">
      <c r="A1525">
        <v>60</v>
      </c>
      <c r="B1525">
        <v>1</v>
      </c>
      <c r="C1525">
        <v>61</v>
      </c>
      <c r="D1525">
        <v>49</v>
      </c>
      <c r="E1525">
        <v>0</v>
      </c>
      <c r="F1525">
        <v>0</v>
      </c>
      <c r="G1525">
        <v>46</v>
      </c>
      <c r="H1525">
        <v>43</v>
      </c>
      <c r="I1525">
        <v>40</v>
      </c>
      <c r="J1525">
        <v>37</v>
      </c>
      <c r="K1525">
        <v>34</v>
      </c>
      <c r="L1525">
        <v>0</v>
      </c>
      <c r="M1525">
        <v>0</v>
      </c>
      <c r="N1525">
        <v>0</v>
      </c>
    </row>
    <row r="1526" spans="1:16" ht="12" customHeight="1" x14ac:dyDescent="0.2">
      <c r="A1526">
        <v>61</v>
      </c>
      <c r="B1526">
        <v>1</v>
      </c>
      <c r="C1526">
        <v>62</v>
      </c>
      <c r="D1526">
        <v>50</v>
      </c>
      <c r="E1526">
        <v>0</v>
      </c>
      <c r="F1526">
        <v>0</v>
      </c>
      <c r="G1526">
        <v>47</v>
      </c>
      <c r="H1526">
        <v>44</v>
      </c>
      <c r="I1526">
        <v>41</v>
      </c>
      <c r="J1526">
        <v>38</v>
      </c>
      <c r="K1526">
        <v>35</v>
      </c>
      <c r="L1526">
        <v>0</v>
      </c>
      <c r="M1526">
        <v>0</v>
      </c>
      <c r="N1526">
        <v>0</v>
      </c>
    </row>
    <row r="1527" spans="1:16" ht="12" customHeight="1" x14ac:dyDescent="0.2">
      <c r="A1527">
        <v>62</v>
      </c>
      <c r="B1527">
        <v>1</v>
      </c>
      <c r="C1527">
        <v>63</v>
      </c>
      <c r="D1527">
        <v>51</v>
      </c>
      <c r="E1527">
        <v>0</v>
      </c>
      <c r="F1527">
        <v>0</v>
      </c>
      <c r="G1527">
        <v>48</v>
      </c>
      <c r="H1527">
        <v>45</v>
      </c>
      <c r="I1527">
        <v>42</v>
      </c>
      <c r="J1527">
        <v>39</v>
      </c>
      <c r="K1527">
        <v>36</v>
      </c>
      <c r="L1527">
        <v>0</v>
      </c>
      <c r="M1527">
        <v>0</v>
      </c>
      <c r="N1527">
        <v>0</v>
      </c>
    </row>
    <row r="1528" spans="1:16" ht="12" customHeight="1" x14ac:dyDescent="0.2">
      <c r="A1528">
        <v>63</v>
      </c>
      <c r="B1528">
        <v>1</v>
      </c>
      <c r="C1528">
        <v>61</v>
      </c>
      <c r="D1528">
        <v>52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6" ht="12" customHeight="1" x14ac:dyDescent="0.2">
      <c r="A1529">
        <v>64</v>
      </c>
      <c r="B1529">
        <v>1</v>
      </c>
      <c r="C1529">
        <v>62</v>
      </c>
      <c r="D1529">
        <v>53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6" ht="12" customHeight="1" x14ac:dyDescent="0.2">
      <c r="A1530">
        <v>65</v>
      </c>
      <c r="B1530">
        <v>1</v>
      </c>
      <c r="C1530">
        <v>63</v>
      </c>
      <c r="D1530">
        <v>54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6" ht="12" customHeight="1" x14ac:dyDescent="0.2">
      <c r="A1531">
        <v>66</v>
      </c>
      <c r="B1531">
        <v>1</v>
      </c>
      <c r="C1531">
        <v>61</v>
      </c>
      <c r="D1531">
        <v>55</v>
      </c>
      <c r="E1531">
        <v>0</v>
      </c>
      <c r="F1531">
        <v>0</v>
      </c>
      <c r="G1531">
        <v>52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6" ht="12" customHeight="1" x14ac:dyDescent="0.2">
      <c r="A1532">
        <v>67</v>
      </c>
      <c r="B1532">
        <v>1</v>
      </c>
      <c r="C1532">
        <v>62</v>
      </c>
      <c r="D1532">
        <v>56</v>
      </c>
      <c r="E1532">
        <v>0</v>
      </c>
      <c r="F1532">
        <v>0</v>
      </c>
      <c r="G1532">
        <v>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6" ht="12" customHeight="1" x14ac:dyDescent="0.2">
      <c r="A1533">
        <v>68</v>
      </c>
      <c r="B1533">
        <v>1</v>
      </c>
      <c r="C1533">
        <v>63</v>
      </c>
      <c r="D1533">
        <v>57</v>
      </c>
      <c r="E1533">
        <v>0</v>
      </c>
      <c r="F1533">
        <v>0</v>
      </c>
      <c r="G1533">
        <v>54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6" ht="12" customHeight="1" x14ac:dyDescent="0.2">
      <c r="A1534">
        <v>69</v>
      </c>
      <c r="B1534">
        <v>1</v>
      </c>
      <c r="C1534">
        <v>61</v>
      </c>
      <c r="D1534">
        <v>58</v>
      </c>
      <c r="E1534">
        <v>0</v>
      </c>
      <c r="F1534">
        <v>0</v>
      </c>
      <c r="G1534">
        <v>55</v>
      </c>
      <c r="H1534">
        <v>52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6" ht="12" customHeight="1" x14ac:dyDescent="0.2">
      <c r="A1535">
        <v>70</v>
      </c>
      <c r="B1535">
        <v>1</v>
      </c>
      <c r="C1535">
        <v>62</v>
      </c>
      <c r="D1535">
        <v>59</v>
      </c>
      <c r="E1535">
        <v>0</v>
      </c>
      <c r="F1535">
        <v>0</v>
      </c>
      <c r="G1535">
        <v>56</v>
      </c>
      <c r="H1535">
        <v>53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6" ht="12" customHeight="1" x14ac:dyDescent="0.2">
      <c r="A1536">
        <v>71</v>
      </c>
      <c r="B1536">
        <v>1</v>
      </c>
      <c r="C1536">
        <v>63</v>
      </c>
      <c r="D1536">
        <v>60</v>
      </c>
      <c r="E1536">
        <v>0</v>
      </c>
      <c r="F1536">
        <v>0</v>
      </c>
      <c r="G1536">
        <v>57</v>
      </c>
      <c r="H1536">
        <v>54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6" ht="12" customHeight="1" x14ac:dyDescent="0.2">
      <c r="A1537">
        <v>72</v>
      </c>
      <c r="B1537">
        <v>1</v>
      </c>
      <c r="C1537">
        <v>64</v>
      </c>
      <c r="D1537">
        <v>40</v>
      </c>
      <c r="E1537">
        <v>0</v>
      </c>
      <c r="F1537">
        <v>0</v>
      </c>
      <c r="G1537">
        <v>37</v>
      </c>
      <c r="H1537">
        <v>34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P1537" t="s">
        <v>1080</v>
      </c>
    </row>
    <row r="1538" spans="1:16" ht="12" customHeight="1" x14ac:dyDescent="0.2">
      <c r="A1538">
        <v>73</v>
      </c>
      <c r="B1538">
        <v>1</v>
      </c>
      <c r="C1538">
        <v>65</v>
      </c>
      <c r="D1538">
        <v>41</v>
      </c>
      <c r="E1538">
        <v>0</v>
      </c>
      <c r="F1538">
        <v>0</v>
      </c>
      <c r="G1538">
        <v>38</v>
      </c>
      <c r="H1538">
        <v>35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 t="s">
        <v>1081</v>
      </c>
    </row>
    <row r="1539" spans="1:16" ht="12" customHeight="1" x14ac:dyDescent="0.2">
      <c r="A1539">
        <v>74</v>
      </c>
      <c r="B1539">
        <v>1</v>
      </c>
      <c r="C1539">
        <v>66</v>
      </c>
      <c r="D1539">
        <v>42</v>
      </c>
      <c r="E1539">
        <v>0</v>
      </c>
      <c r="F1539">
        <v>0</v>
      </c>
      <c r="G1539">
        <v>39</v>
      </c>
      <c r="H1539">
        <v>36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 t="s">
        <v>1082</v>
      </c>
    </row>
    <row r="1540" spans="1:16" ht="12" customHeight="1" x14ac:dyDescent="0.2">
      <c r="A1540">
        <v>75</v>
      </c>
      <c r="B1540">
        <v>1</v>
      </c>
      <c r="C1540">
        <v>64</v>
      </c>
      <c r="D1540">
        <v>49</v>
      </c>
      <c r="E1540">
        <v>0</v>
      </c>
      <c r="F1540">
        <v>0</v>
      </c>
      <c r="G1540">
        <v>46</v>
      </c>
      <c r="H1540">
        <v>43</v>
      </c>
      <c r="I1540">
        <v>40</v>
      </c>
      <c r="J1540">
        <v>37</v>
      </c>
      <c r="K1540">
        <v>34</v>
      </c>
      <c r="L1540">
        <v>0</v>
      </c>
      <c r="M1540">
        <v>0</v>
      </c>
      <c r="N1540">
        <v>0</v>
      </c>
    </row>
    <row r="1541" spans="1:16" ht="12" customHeight="1" x14ac:dyDescent="0.2">
      <c r="A1541">
        <v>76</v>
      </c>
      <c r="B1541">
        <v>1</v>
      </c>
      <c r="C1541">
        <v>65</v>
      </c>
      <c r="D1541">
        <v>50</v>
      </c>
      <c r="E1541">
        <v>0</v>
      </c>
      <c r="F1541">
        <v>0</v>
      </c>
      <c r="G1541">
        <v>47</v>
      </c>
      <c r="H1541">
        <v>44</v>
      </c>
      <c r="I1541">
        <v>41</v>
      </c>
      <c r="J1541">
        <v>38</v>
      </c>
      <c r="K1541">
        <v>35</v>
      </c>
      <c r="L1541">
        <v>0</v>
      </c>
      <c r="M1541">
        <v>0</v>
      </c>
      <c r="N1541">
        <v>0</v>
      </c>
    </row>
    <row r="1542" spans="1:16" ht="12" customHeight="1" x14ac:dyDescent="0.2">
      <c r="A1542">
        <v>77</v>
      </c>
      <c r="B1542">
        <v>1</v>
      </c>
      <c r="C1542">
        <v>66</v>
      </c>
      <c r="D1542">
        <v>51</v>
      </c>
      <c r="E1542">
        <v>0</v>
      </c>
      <c r="F1542">
        <v>0</v>
      </c>
      <c r="G1542">
        <v>48</v>
      </c>
      <c r="H1542">
        <v>45</v>
      </c>
      <c r="I1542">
        <v>42</v>
      </c>
      <c r="J1542">
        <v>39</v>
      </c>
      <c r="K1542">
        <v>36</v>
      </c>
      <c r="L1542">
        <v>0</v>
      </c>
      <c r="M1542">
        <v>0</v>
      </c>
      <c r="N1542">
        <v>0</v>
      </c>
    </row>
    <row r="1543" spans="1:16" ht="12" customHeight="1" x14ac:dyDescent="0.2">
      <c r="A1543">
        <v>78</v>
      </c>
      <c r="B1543">
        <v>1</v>
      </c>
      <c r="C1543">
        <v>64</v>
      </c>
      <c r="D1543">
        <v>52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6" ht="12" customHeight="1" x14ac:dyDescent="0.2">
      <c r="A1544">
        <v>79</v>
      </c>
      <c r="B1544">
        <v>1</v>
      </c>
      <c r="C1544">
        <v>65</v>
      </c>
      <c r="D1544">
        <v>53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6" ht="12" customHeight="1" x14ac:dyDescent="0.2">
      <c r="A1545">
        <v>80</v>
      </c>
      <c r="B1545">
        <v>1</v>
      </c>
      <c r="C1545">
        <v>66</v>
      </c>
      <c r="D1545">
        <v>54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6" ht="12" customHeight="1" x14ac:dyDescent="0.2">
      <c r="A1546">
        <v>81</v>
      </c>
      <c r="B1546">
        <v>1</v>
      </c>
      <c r="C1546">
        <v>64</v>
      </c>
      <c r="D1546">
        <v>55</v>
      </c>
      <c r="E1546">
        <v>0</v>
      </c>
      <c r="F1546">
        <v>0</v>
      </c>
      <c r="G1546">
        <v>52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6" ht="12" customHeight="1" x14ac:dyDescent="0.2">
      <c r="A1547">
        <v>82</v>
      </c>
      <c r="B1547">
        <v>1</v>
      </c>
      <c r="C1547">
        <v>65</v>
      </c>
      <c r="D1547">
        <v>56</v>
      </c>
      <c r="E1547">
        <v>0</v>
      </c>
      <c r="F1547">
        <v>0</v>
      </c>
      <c r="G1547">
        <v>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6" ht="12" customHeight="1" x14ac:dyDescent="0.2">
      <c r="A1548">
        <v>83</v>
      </c>
      <c r="B1548">
        <v>1</v>
      </c>
      <c r="C1548">
        <v>66</v>
      </c>
      <c r="D1548">
        <v>57</v>
      </c>
      <c r="E1548">
        <v>0</v>
      </c>
      <c r="F1548">
        <v>0</v>
      </c>
      <c r="G1548">
        <v>54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6" ht="12" customHeight="1" x14ac:dyDescent="0.2">
      <c r="A1549">
        <v>84</v>
      </c>
      <c r="B1549">
        <v>1</v>
      </c>
      <c r="C1549">
        <v>64</v>
      </c>
      <c r="D1549">
        <v>58</v>
      </c>
      <c r="E1549">
        <v>0</v>
      </c>
      <c r="F1549">
        <v>0</v>
      </c>
      <c r="G1549">
        <v>55</v>
      </c>
      <c r="H1549">
        <v>52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6" ht="12" customHeight="1" x14ac:dyDescent="0.2">
      <c r="A1550">
        <v>85</v>
      </c>
      <c r="B1550">
        <v>1</v>
      </c>
      <c r="C1550">
        <v>65</v>
      </c>
      <c r="D1550">
        <v>59</v>
      </c>
      <c r="E1550">
        <v>0</v>
      </c>
      <c r="F1550">
        <v>0</v>
      </c>
      <c r="G1550">
        <v>56</v>
      </c>
      <c r="H1550">
        <v>53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6" ht="12" customHeight="1" x14ac:dyDescent="0.2">
      <c r="A1551">
        <v>86</v>
      </c>
      <c r="B1551">
        <v>1</v>
      </c>
      <c r="C1551">
        <v>66</v>
      </c>
      <c r="D1551">
        <v>60</v>
      </c>
      <c r="E1551">
        <v>0</v>
      </c>
      <c r="F1551">
        <v>0</v>
      </c>
      <c r="G1551">
        <v>57</v>
      </c>
      <c r="H1551">
        <v>54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6" ht="12" customHeight="1" x14ac:dyDescent="0.2">
      <c r="A1552">
        <v>87</v>
      </c>
      <c r="B1552">
        <v>1</v>
      </c>
      <c r="C1552">
        <v>64</v>
      </c>
      <c r="D1552">
        <v>61</v>
      </c>
      <c r="E1552">
        <v>0</v>
      </c>
      <c r="F1552">
        <v>0</v>
      </c>
      <c r="G1552">
        <v>58</v>
      </c>
      <c r="H1552">
        <v>55</v>
      </c>
      <c r="I1552">
        <v>52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6" ht="12" customHeight="1" x14ac:dyDescent="0.2">
      <c r="A1553">
        <v>88</v>
      </c>
      <c r="B1553">
        <v>1</v>
      </c>
      <c r="C1553">
        <v>65</v>
      </c>
      <c r="D1553">
        <v>62</v>
      </c>
      <c r="E1553">
        <v>0</v>
      </c>
      <c r="F1553">
        <v>0</v>
      </c>
      <c r="G1553">
        <v>59</v>
      </c>
      <c r="H1553">
        <v>56</v>
      </c>
      <c r="I1553">
        <v>53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6" ht="12" customHeight="1" x14ac:dyDescent="0.2">
      <c r="A1554">
        <v>89</v>
      </c>
      <c r="B1554">
        <v>1</v>
      </c>
      <c r="C1554">
        <v>66</v>
      </c>
      <c r="D1554">
        <v>63</v>
      </c>
      <c r="E1554">
        <v>0</v>
      </c>
      <c r="F1554">
        <v>0</v>
      </c>
      <c r="G1554">
        <v>60</v>
      </c>
      <c r="H1554">
        <v>57</v>
      </c>
      <c r="I1554">
        <v>54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6" ht="12" customHeight="1" x14ac:dyDescent="0.2">
      <c r="A1555">
        <v>90</v>
      </c>
      <c r="B1555">
        <v>1</v>
      </c>
      <c r="C1555">
        <v>67</v>
      </c>
      <c r="D1555">
        <v>40</v>
      </c>
      <c r="E1555">
        <v>0</v>
      </c>
      <c r="F1555">
        <v>0</v>
      </c>
      <c r="G1555">
        <v>37</v>
      </c>
      <c r="H1555">
        <v>34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 t="s">
        <v>1083</v>
      </c>
    </row>
    <row r="1556" spans="1:16" ht="12" customHeight="1" x14ac:dyDescent="0.2">
      <c r="A1556">
        <v>91</v>
      </c>
      <c r="B1556">
        <v>1</v>
      </c>
      <c r="C1556">
        <v>68</v>
      </c>
      <c r="D1556">
        <v>41</v>
      </c>
      <c r="E1556">
        <v>0</v>
      </c>
      <c r="F1556">
        <v>0</v>
      </c>
      <c r="G1556">
        <v>38</v>
      </c>
      <c r="H1556">
        <v>35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P1556" t="s">
        <v>1084</v>
      </c>
    </row>
    <row r="1557" spans="1:16" ht="12" customHeight="1" x14ac:dyDescent="0.2">
      <c r="A1557">
        <v>92</v>
      </c>
      <c r="B1557">
        <v>1</v>
      </c>
      <c r="C1557">
        <v>69</v>
      </c>
      <c r="D1557">
        <v>42</v>
      </c>
      <c r="E1557">
        <v>0</v>
      </c>
      <c r="F1557">
        <v>0</v>
      </c>
      <c r="G1557">
        <v>39</v>
      </c>
      <c r="H1557">
        <v>36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P1557" t="s">
        <v>1085</v>
      </c>
    </row>
    <row r="1558" spans="1:16" ht="12" customHeight="1" x14ac:dyDescent="0.2">
      <c r="A1558">
        <v>93</v>
      </c>
      <c r="B1558">
        <v>1</v>
      </c>
      <c r="C1558">
        <v>67</v>
      </c>
      <c r="D1558">
        <v>49</v>
      </c>
      <c r="E1558">
        <v>0</v>
      </c>
      <c r="F1558">
        <v>0</v>
      </c>
      <c r="G1558">
        <v>46</v>
      </c>
      <c r="H1558">
        <v>43</v>
      </c>
      <c r="I1558">
        <v>40</v>
      </c>
      <c r="J1558">
        <v>37</v>
      </c>
      <c r="K1558">
        <v>34</v>
      </c>
      <c r="L1558">
        <v>0</v>
      </c>
      <c r="M1558">
        <v>0</v>
      </c>
      <c r="N1558">
        <v>0</v>
      </c>
    </row>
    <row r="1559" spans="1:16" ht="12" customHeight="1" x14ac:dyDescent="0.2">
      <c r="A1559">
        <v>94</v>
      </c>
      <c r="B1559">
        <v>1</v>
      </c>
      <c r="C1559">
        <v>68</v>
      </c>
      <c r="D1559">
        <v>50</v>
      </c>
      <c r="E1559">
        <v>0</v>
      </c>
      <c r="F1559">
        <v>0</v>
      </c>
      <c r="G1559">
        <v>47</v>
      </c>
      <c r="H1559">
        <v>44</v>
      </c>
      <c r="I1559">
        <v>41</v>
      </c>
      <c r="J1559">
        <v>38</v>
      </c>
      <c r="K1559">
        <v>35</v>
      </c>
      <c r="L1559">
        <v>0</v>
      </c>
      <c r="M1559">
        <v>0</v>
      </c>
      <c r="N1559">
        <v>0</v>
      </c>
    </row>
    <row r="1560" spans="1:16" ht="12" customHeight="1" x14ac:dyDescent="0.2">
      <c r="A1560">
        <v>95</v>
      </c>
      <c r="B1560">
        <v>1</v>
      </c>
      <c r="C1560">
        <v>69</v>
      </c>
      <c r="D1560">
        <v>51</v>
      </c>
      <c r="E1560">
        <v>0</v>
      </c>
      <c r="F1560">
        <v>0</v>
      </c>
      <c r="G1560">
        <v>48</v>
      </c>
      <c r="H1560">
        <v>45</v>
      </c>
      <c r="I1560">
        <v>42</v>
      </c>
      <c r="J1560">
        <v>39</v>
      </c>
      <c r="K1560">
        <v>36</v>
      </c>
      <c r="L1560">
        <v>0</v>
      </c>
      <c r="M1560">
        <v>0</v>
      </c>
      <c r="N1560">
        <v>0</v>
      </c>
    </row>
    <row r="1561" spans="1:16" ht="12" customHeight="1" x14ac:dyDescent="0.2">
      <c r="A1561">
        <v>96</v>
      </c>
      <c r="B1561">
        <v>1</v>
      </c>
      <c r="C1561">
        <v>67</v>
      </c>
      <c r="D1561">
        <v>52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6" ht="12" customHeight="1" x14ac:dyDescent="0.2">
      <c r="A1562">
        <v>97</v>
      </c>
      <c r="B1562">
        <v>1</v>
      </c>
      <c r="C1562">
        <v>68</v>
      </c>
      <c r="D1562">
        <v>53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6" ht="12" customHeight="1" x14ac:dyDescent="0.2">
      <c r="A1563">
        <v>98</v>
      </c>
      <c r="B1563">
        <v>1</v>
      </c>
      <c r="C1563">
        <v>69</v>
      </c>
      <c r="D1563">
        <v>54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6" ht="12" customHeight="1" x14ac:dyDescent="0.2">
      <c r="A1564">
        <v>99</v>
      </c>
      <c r="B1564">
        <v>1</v>
      </c>
      <c r="C1564">
        <v>67</v>
      </c>
      <c r="D1564">
        <v>55</v>
      </c>
      <c r="E1564">
        <v>0</v>
      </c>
      <c r="F1564">
        <v>0</v>
      </c>
      <c r="G1564">
        <v>52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6" ht="12" customHeight="1" x14ac:dyDescent="0.2">
      <c r="A1565">
        <v>100</v>
      </c>
      <c r="B1565">
        <v>1</v>
      </c>
      <c r="C1565">
        <v>68</v>
      </c>
      <c r="D1565">
        <v>56</v>
      </c>
      <c r="E1565">
        <v>0</v>
      </c>
      <c r="F1565">
        <v>0</v>
      </c>
      <c r="G1565">
        <v>53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6" ht="12" customHeight="1" x14ac:dyDescent="0.2">
      <c r="A1566">
        <v>101</v>
      </c>
      <c r="B1566">
        <v>1</v>
      </c>
      <c r="C1566">
        <v>69</v>
      </c>
      <c r="D1566">
        <v>57</v>
      </c>
      <c r="E1566">
        <v>0</v>
      </c>
      <c r="F1566">
        <v>0</v>
      </c>
      <c r="G1566">
        <v>54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6" ht="12" customHeight="1" x14ac:dyDescent="0.2">
      <c r="A1567">
        <v>102</v>
      </c>
      <c r="B1567">
        <v>1</v>
      </c>
      <c r="C1567">
        <v>67</v>
      </c>
      <c r="D1567">
        <v>58</v>
      </c>
      <c r="E1567">
        <v>0</v>
      </c>
      <c r="F1567">
        <v>0</v>
      </c>
      <c r="G1567">
        <v>55</v>
      </c>
      <c r="H1567">
        <v>52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6" ht="12" customHeight="1" x14ac:dyDescent="0.2">
      <c r="A1568">
        <v>103</v>
      </c>
      <c r="B1568">
        <v>1</v>
      </c>
      <c r="C1568">
        <v>68</v>
      </c>
      <c r="D1568">
        <v>59</v>
      </c>
      <c r="E1568">
        <v>0</v>
      </c>
      <c r="F1568">
        <v>0</v>
      </c>
      <c r="G1568">
        <v>56</v>
      </c>
      <c r="H1568">
        <v>53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6" ht="12" customHeight="1" x14ac:dyDescent="0.2">
      <c r="A1569">
        <v>104</v>
      </c>
      <c r="B1569">
        <v>1</v>
      </c>
      <c r="C1569">
        <v>69</v>
      </c>
      <c r="D1569">
        <v>60</v>
      </c>
      <c r="E1569">
        <v>0</v>
      </c>
      <c r="F1569">
        <v>0</v>
      </c>
      <c r="G1569">
        <v>57</v>
      </c>
      <c r="H1569">
        <v>54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6" ht="12" customHeight="1" x14ac:dyDescent="0.2">
      <c r="A1570">
        <v>105</v>
      </c>
      <c r="B1570">
        <v>1</v>
      </c>
      <c r="C1570">
        <v>67</v>
      </c>
      <c r="D1570">
        <v>61</v>
      </c>
      <c r="E1570">
        <v>0</v>
      </c>
      <c r="F1570">
        <v>0</v>
      </c>
      <c r="G1570">
        <v>58</v>
      </c>
      <c r="H1570">
        <v>55</v>
      </c>
      <c r="I1570">
        <v>52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6" ht="12" customHeight="1" x14ac:dyDescent="0.2">
      <c r="A1571">
        <v>106</v>
      </c>
      <c r="B1571">
        <v>1</v>
      </c>
      <c r="C1571">
        <v>68</v>
      </c>
      <c r="D1571">
        <v>62</v>
      </c>
      <c r="E1571">
        <v>0</v>
      </c>
      <c r="F1571">
        <v>0</v>
      </c>
      <c r="G1571">
        <v>59</v>
      </c>
      <c r="H1571">
        <v>56</v>
      </c>
      <c r="I1571">
        <v>53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6" ht="12" customHeight="1" x14ac:dyDescent="0.2">
      <c r="A1572">
        <v>107</v>
      </c>
      <c r="B1572">
        <v>1</v>
      </c>
      <c r="C1572">
        <v>69</v>
      </c>
      <c r="D1572">
        <v>63</v>
      </c>
      <c r="E1572">
        <v>0</v>
      </c>
      <c r="F1572">
        <v>0</v>
      </c>
      <c r="G1572">
        <v>60</v>
      </c>
      <c r="H1572">
        <v>57</v>
      </c>
      <c r="I1572">
        <v>54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6" ht="12" customHeight="1" x14ac:dyDescent="0.2">
      <c r="A1573">
        <v>108</v>
      </c>
      <c r="B1573">
        <v>1</v>
      </c>
      <c r="C1573">
        <v>67</v>
      </c>
      <c r="D1573">
        <v>64</v>
      </c>
      <c r="E1573">
        <v>0</v>
      </c>
      <c r="F1573">
        <v>0</v>
      </c>
      <c r="G1573">
        <v>61</v>
      </c>
      <c r="H1573">
        <v>58</v>
      </c>
      <c r="I1573">
        <v>55</v>
      </c>
      <c r="J1573">
        <v>52</v>
      </c>
      <c r="K1573">
        <v>0</v>
      </c>
      <c r="L1573">
        <v>0</v>
      </c>
      <c r="M1573">
        <v>0</v>
      </c>
      <c r="N1573">
        <v>0</v>
      </c>
    </row>
    <row r="1574" spans="1:16" ht="12" customHeight="1" x14ac:dyDescent="0.2">
      <c r="A1574">
        <v>109</v>
      </c>
      <c r="B1574">
        <v>1</v>
      </c>
      <c r="C1574">
        <v>68</v>
      </c>
      <c r="D1574">
        <v>65</v>
      </c>
      <c r="E1574">
        <v>0</v>
      </c>
      <c r="F1574">
        <v>0</v>
      </c>
      <c r="G1574">
        <v>62</v>
      </c>
      <c r="H1574">
        <v>59</v>
      </c>
      <c r="I1574">
        <v>56</v>
      </c>
      <c r="J1574">
        <v>53</v>
      </c>
      <c r="K1574">
        <v>0</v>
      </c>
      <c r="L1574">
        <v>0</v>
      </c>
      <c r="M1574">
        <v>0</v>
      </c>
      <c r="N1574">
        <v>0</v>
      </c>
    </row>
    <row r="1575" spans="1:16" ht="12" customHeight="1" x14ac:dyDescent="0.2">
      <c r="A1575">
        <v>110</v>
      </c>
      <c r="B1575">
        <v>1</v>
      </c>
      <c r="C1575">
        <v>69</v>
      </c>
      <c r="D1575">
        <v>66</v>
      </c>
      <c r="E1575">
        <v>0</v>
      </c>
      <c r="F1575">
        <v>0</v>
      </c>
      <c r="G1575">
        <v>63</v>
      </c>
      <c r="H1575">
        <v>60</v>
      </c>
      <c r="I1575">
        <v>57</v>
      </c>
      <c r="J1575">
        <v>54</v>
      </c>
      <c r="K1575">
        <v>0</v>
      </c>
      <c r="L1575">
        <v>0</v>
      </c>
      <c r="M1575">
        <v>0</v>
      </c>
      <c r="N1575">
        <v>0</v>
      </c>
    </row>
    <row r="1576" spans="1:16" ht="12" customHeight="1" x14ac:dyDescent="0.2">
      <c r="A1576">
        <v>111</v>
      </c>
      <c r="B1576">
        <v>1</v>
      </c>
      <c r="C1576">
        <v>70</v>
      </c>
      <c r="D1576">
        <v>49</v>
      </c>
      <c r="E1576">
        <v>0</v>
      </c>
      <c r="F1576">
        <v>0</v>
      </c>
      <c r="G1576">
        <v>46</v>
      </c>
      <c r="H1576">
        <v>43</v>
      </c>
      <c r="I1576">
        <v>40</v>
      </c>
      <c r="J1576">
        <v>37</v>
      </c>
      <c r="K1576">
        <v>34</v>
      </c>
      <c r="L1576">
        <v>0</v>
      </c>
      <c r="M1576">
        <v>0</v>
      </c>
      <c r="N1576">
        <v>0</v>
      </c>
      <c r="P1576" t="s">
        <v>1086</v>
      </c>
    </row>
    <row r="1577" spans="1:16" ht="12" customHeight="1" x14ac:dyDescent="0.2">
      <c r="A1577">
        <v>112</v>
      </c>
      <c r="B1577">
        <v>1</v>
      </c>
      <c r="C1577">
        <v>71</v>
      </c>
      <c r="D1577">
        <v>50</v>
      </c>
      <c r="E1577">
        <v>0</v>
      </c>
      <c r="F1577">
        <v>0</v>
      </c>
      <c r="G1577">
        <v>47</v>
      </c>
      <c r="H1577">
        <v>44</v>
      </c>
      <c r="I1577">
        <v>41</v>
      </c>
      <c r="J1577">
        <v>38</v>
      </c>
      <c r="K1577">
        <v>35</v>
      </c>
      <c r="L1577">
        <v>0</v>
      </c>
      <c r="M1577">
        <v>0</v>
      </c>
      <c r="N1577">
        <v>0</v>
      </c>
      <c r="P1577" t="s">
        <v>1087</v>
      </c>
    </row>
    <row r="1578" spans="1:16" ht="12" customHeight="1" x14ac:dyDescent="0.2">
      <c r="A1578">
        <v>113</v>
      </c>
      <c r="B1578">
        <v>1</v>
      </c>
      <c r="C1578">
        <v>72</v>
      </c>
      <c r="D1578">
        <v>51</v>
      </c>
      <c r="E1578">
        <v>0</v>
      </c>
      <c r="F1578">
        <v>0</v>
      </c>
      <c r="G1578">
        <v>48</v>
      </c>
      <c r="H1578">
        <v>45</v>
      </c>
      <c r="I1578">
        <v>42</v>
      </c>
      <c r="J1578">
        <v>39</v>
      </c>
      <c r="K1578">
        <v>36</v>
      </c>
      <c r="L1578">
        <v>0</v>
      </c>
      <c r="M1578">
        <v>0</v>
      </c>
      <c r="N1578">
        <v>0</v>
      </c>
      <c r="P1578" t="s">
        <v>1088</v>
      </c>
    </row>
    <row r="1579" spans="1:16" ht="12" customHeight="1" x14ac:dyDescent="0.2">
      <c r="A1579">
        <v>114</v>
      </c>
      <c r="B1579">
        <v>1</v>
      </c>
      <c r="C1579">
        <v>70</v>
      </c>
      <c r="D1579">
        <v>52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6" ht="12" customHeight="1" x14ac:dyDescent="0.2">
      <c r="A1580">
        <v>115</v>
      </c>
      <c r="B1580">
        <v>1</v>
      </c>
      <c r="C1580">
        <v>71</v>
      </c>
      <c r="D1580">
        <v>53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6" ht="12" customHeight="1" x14ac:dyDescent="0.2">
      <c r="A1581">
        <v>116</v>
      </c>
      <c r="B1581">
        <v>1</v>
      </c>
      <c r="C1581">
        <v>72</v>
      </c>
      <c r="D1581">
        <v>54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6" ht="12" customHeight="1" x14ac:dyDescent="0.2">
      <c r="A1582">
        <v>117</v>
      </c>
      <c r="B1582">
        <v>1</v>
      </c>
      <c r="C1582">
        <v>70</v>
      </c>
      <c r="D1582">
        <v>55</v>
      </c>
      <c r="E1582">
        <v>0</v>
      </c>
      <c r="F1582">
        <v>0</v>
      </c>
      <c r="G1582">
        <v>52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6" ht="12" customHeight="1" x14ac:dyDescent="0.2">
      <c r="A1583">
        <v>118</v>
      </c>
      <c r="B1583">
        <v>1</v>
      </c>
      <c r="C1583">
        <v>71</v>
      </c>
      <c r="D1583">
        <v>56</v>
      </c>
      <c r="E1583">
        <v>0</v>
      </c>
      <c r="F1583">
        <v>0</v>
      </c>
      <c r="G1583">
        <v>53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6" ht="12" customHeight="1" x14ac:dyDescent="0.2">
      <c r="A1584">
        <v>119</v>
      </c>
      <c r="B1584">
        <v>1</v>
      </c>
      <c r="C1584">
        <v>72</v>
      </c>
      <c r="D1584">
        <v>57</v>
      </c>
      <c r="E1584">
        <v>0</v>
      </c>
      <c r="F1584">
        <v>0</v>
      </c>
      <c r="G1584">
        <v>54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6" ht="12" customHeight="1" x14ac:dyDescent="0.2">
      <c r="A1585">
        <v>120</v>
      </c>
      <c r="B1585">
        <v>1</v>
      </c>
      <c r="C1585">
        <v>70</v>
      </c>
      <c r="D1585">
        <v>58</v>
      </c>
      <c r="E1585">
        <v>0</v>
      </c>
      <c r="F1585">
        <v>0</v>
      </c>
      <c r="G1585">
        <v>55</v>
      </c>
      <c r="H1585">
        <v>52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6" ht="12" customHeight="1" x14ac:dyDescent="0.2">
      <c r="A1586">
        <v>121</v>
      </c>
      <c r="B1586">
        <v>1</v>
      </c>
      <c r="C1586">
        <v>71</v>
      </c>
      <c r="D1586">
        <v>59</v>
      </c>
      <c r="E1586">
        <v>0</v>
      </c>
      <c r="F1586">
        <v>0</v>
      </c>
      <c r="G1586">
        <v>56</v>
      </c>
      <c r="H1586">
        <v>53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6" ht="12" customHeight="1" x14ac:dyDescent="0.2">
      <c r="A1587">
        <v>122</v>
      </c>
      <c r="B1587">
        <v>1</v>
      </c>
      <c r="C1587">
        <v>72</v>
      </c>
      <c r="D1587">
        <v>60</v>
      </c>
      <c r="E1587">
        <v>0</v>
      </c>
      <c r="F1587">
        <v>0</v>
      </c>
      <c r="G1587">
        <v>57</v>
      </c>
      <c r="H1587">
        <v>54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6" ht="12" customHeight="1" x14ac:dyDescent="0.2">
      <c r="A1588">
        <v>123</v>
      </c>
      <c r="B1588">
        <v>1</v>
      </c>
      <c r="C1588">
        <v>70</v>
      </c>
      <c r="D1588">
        <v>61</v>
      </c>
      <c r="E1588">
        <v>0</v>
      </c>
      <c r="F1588">
        <v>0</v>
      </c>
      <c r="G1588">
        <v>58</v>
      </c>
      <c r="H1588">
        <v>55</v>
      </c>
      <c r="I1588">
        <v>52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6" ht="12" customHeight="1" x14ac:dyDescent="0.2">
      <c r="A1589">
        <v>124</v>
      </c>
      <c r="B1589">
        <v>1</v>
      </c>
      <c r="C1589">
        <v>71</v>
      </c>
      <c r="D1589">
        <v>62</v>
      </c>
      <c r="E1589">
        <v>0</v>
      </c>
      <c r="F1589">
        <v>0</v>
      </c>
      <c r="G1589">
        <v>59</v>
      </c>
      <c r="H1589">
        <v>56</v>
      </c>
      <c r="I1589">
        <v>53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6" ht="12" customHeight="1" x14ac:dyDescent="0.2">
      <c r="A1590">
        <v>125</v>
      </c>
      <c r="B1590">
        <v>1</v>
      </c>
      <c r="C1590">
        <v>72</v>
      </c>
      <c r="D1590">
        <v>63</v>
      </c>
      <c r="E1590">
        <v>0</v>
      </c>
      <c r="F1590">
        <v>0</v>
      </c>
      <c r="G1590">
        <v>60</v>
      </c>
      <c r="H1590">
        <v>57</v>
      </c>
      <c r="I1590">
        <v>54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6" ht="12" customHeight="1" x14ac:dyDescent="0.2">
      <c r="A1591">
        <v>126</v>
      </c>
      <c r="B1591">
        <v>1</v>
      </c>
      <c r="C1591">
        <v>70</v>
      </c>
      <c r="D1591">
        <v>64</v>
      </c>
      <c r="E1591">
        <v>0</v>
      </c>
      <c r="F1591">
        <v>0</v>
      </c>
      <c r="G1591">
        <v>61</v>
      </c>
      <c r="H1591">
        <v>58</v>
      </c>
      <c r="I1591">
        <v>55</v>
      </c>
      <c r="J1591">
        <v>52</v>
      </c>
      <c r="K1591">
        <v>0</v>
      </c>
      <c r="L1591">
        <v>0</v>
      </c>
      <c r="M1591">
        <v>0</v>
      </c>
      <c r="N1591">
        <v>0</v>
      </c>
    </row>
    <row r="1592" spans="1:16" ht="12" customHeight="1" x14ac:dyDescent="0.2">
      <c r="A1592">
        <v>127</v>
      </c>
      <c r="B1592">
        <v>1</v>
      </c>
      <c r="C1592">
        <v>71</v>
      </c>
      <c r="D1592">
        <v>65</v>
      </c>
      <c r="E1592">
        <v>0</v>
      </c>
      <c r="F1592">
        <v>0</v>
      </c>
      <c r="G1592">
        <v>62</v>
      </c>
      <c r="H1592">
        <v>59</v>
      </c>
      <c r="I1592">
        <v>56</v>
      </c>
      <c r="J1592">
        <v>53</v>
      </c>
      <c r="K1592">
        <v>0</v>
      </c>
      <c r="L1592">
        <v>0</v>
      </c>
      <c r="M1592">
        <v>0</v>
      </c>
      <c r="N1592">
        <v>0</v>
      </c>
    </row>
    <row r="1593" spans="1:16" ht="12" customHeight="1" x14ac:dyDescent="0.2">
      <c r="A1593">
        <v>128</v>
      </c>
      <c r="B1593">
        <v>1</v>
      </c>
      <c r="C1593">
        <v>72</v>
      </c>
      <c r="D1593">
        <v>66</v>
      </c>
      <c r="E1593">
        <v>0</v>
      </c>
      <c r="F1593">
        <v>0</v>
      </c>
      <c r="G1593">
        <v>63</v>
      </c>
      <c r="H1593">
        <v>60</v>
      </c>
      <c r="I1593">
        <v>57</v>
      </c>
      <c r="J1593">
        <v>54</v>
      </c>
      <c r="K1593">
        <v>0</v>
      </c>
      <c r="L1593">
        <v>0</v>
      </c>
      <c r="M1593">
        <v>0</v>
      </c>
      <c r="N1593">
        <v>0</v>
      </c>
    </row>
    <row r="1594" spans="1:16" ht="12" customHeight="1" x14ac:dyDescent="0.2">
      <c r="A1594">
        <v>129</v>
      </c>
      <c r="B1594">
        <v>1</v>
      </c>
      <c r="C1594">
        <v>70</v>
      </c>
      <c r="D1594">
        <v>67</v>
      </c>
      <c r="E1594">
        <v>0</v>
      </c>
      <c r="F1594">
        <v>0</v>
      </c>
      <c r="G1594">
        <v>64</v>
      </c>
      <c r="H1594">
        <v>61</v>
      </c>
      <c r="I1594">
        <v>58</v>
      </c>
      <c r="J1594">
        <v>55</v>
      </c>
      <c r="K1594">
        <v>52</v>
      </c>
      <c r="L1594">
        <v>0</v>
      </c>
      <c r="M1594">
        <v>0</v>
      </c>
      <c r="N1594">
        <v>0</v>
      </c>
    </row>
    <row r="1595" spans="1:16" ht="12" customHeight="1" x14ac:dyDescent="0.2">
      <c r="A1595">
        <v>130</v>
      </c>
      <c r="B1595">
        <v>1</v>
      </c>
      <c r="C1595">
        <v>71</v>
      </c>
      <c r="D1595">
        <v>68</v>
      </c>
      <c r="E1595">
        <v>0</v>
      </c>
      <c r="F1595">
        <v>0</v>
      </c>
      <c r="G1595">
        <v>65</v>
      </c>
      <c r="H1595">
        <v>62</v>
      </c>
      <c r="I1595">
        <v>59</v>
      </c>
      <c r="J1595">
        <v>56</v>
      </c>
      <c r="K1595">
        <v>53</v>
      </c>
      <c r="L1595">
        <v>0</v>
      </c>
      <c r="M1595">
        <v>0</v>
      </c>
      <c r="N1595">
        <v>0</v>
      </c>
    </row>
    <row r="1596" spans="1:16" ht="12" customHeight="1" x14ac:dyDescent="0.2">
      <c r="A1596">
        <v>131</v>
      </c>
      <c r="B1596">
        <v>1</v>
      </c>
      <c r="C1596">
        <v>72</v>
      </c>
      <c r="D1596">
        <v>69</v>
      </c>
      <c r="E1596">
        <v>0</v>
      </c>
      <c r="F1596">
        <v>0</v>
      </c>
      <c r="G1596">
        <v>66</v>
      </c>
      <c r="H1596">
        <v>63</v>
      </c>
      <c r="I1596">
        <v>60</v>
      </c>
      <c r="J1596">
        <v>57</v>
      </c>
      <c r="K1596">
        <v>54</v>
      </c>
      <c r="L1596">
        <v>0</v>
      </c>
      <c r="M1596">
        <v>0</v>
      </c>
      <c r="N1596">
        <v>0</v>
      </c>
    </row>
    <row r="1597" spans="1:16" ht="12" customHeight="1" x14ac:dyDescent="0.2">
      <c r="A1597">
        <v>132</v>
      </c>
      <c r="B1597">
        <v>1</v>
      </c>
      <c r="C1597">
        <v>73</v>
      </c>
      <c r="D1597">
        <v>49</v>
      </c>
      <c r="E1597">
        <v>0</v>
      </c>
      <c r="F1597">
        <v>0</v>
      </c>
      <c r="G1597">
        <v>46</v>
      </c>
      <c r="H1597">
        <v>43</v>
      </c>
      <c r="I1597">
        <v>40</v>
      </c>
      <c r="J1597">
        <v>37</v>
      </c>
      <c r="K1597">
        <v>34</v>
      </c>
      <c r="L1597">
        <v>0</v>
      </c>
      <c r="M1597">
        <v>0</v>
      </c>
      <c r="N1597">
        <v>0</v>
      </c>
      <c r="P1597" t="s">
        <v>1090</v>
      </c>
    </row>
    <row r="1598" spans="1:16" ht="12" customHeight="1" x14ac:dyDescent="0.2">
      <c r="A1598">
        <v>133</v>
      </c>
      <c r="B1598">
        <v>1</v>
      </c>
      <c r="C1598">
        <v>74</v>
      </c>
      <c r="D1598">
        <v>50</v>
      </c>
      <c r="E1598">
        <v>0</v>
      </c>
      <c r="F1598">
        <v>0</v>
      </c>
      <c r="G1598">
        <v>47</v>
      </c>
      <c r="H1598">
        <v>44</v>
      </c>
      <c r="I1598">
        <v>41</v>
      </c>
      <c r="J1598">
        <v>38</v>
      </c>
      <c r="K1598">
        <v>35</v>
      </c>
      <c r="L1598">
        <v>0</v>
      </c>
      <c r="M1598">
        <v>0</v>
      </c>
      <c r="N1598">
        <v>0</v>
      </c>
      <c r="P1598" t="s">
        <v>1091</v>
      </c>
    </row>
    <row r="1599" spans="1:16" ht="12" customHeight="1" x14ac:dyDescent="0.2">
      <c r="A1599">
        <v>134</v>
      </c>
      <c r="B1599">
        <v>1</v>
      </c>
      <c r="C1599">
        <v>75</v>
      </c>
      <c r="D1599">
        <v>51</v>
      </c>
      <c r="E1599">
        <v>0</v>
      </c>
      <c r="F1599">
        <v>0</v>
      </c>
      <c r="G1599">
        <v>48</v>
      </c>
      <c r="H1599">
        <v>45</v>
      </c>
      <c r="I1599">
        <v>42</v>
      </c>
      <c r="J1599">
        <v>39</v>
      </c>
      <c r="K1599">
        <v>36</v>
      </c>
      <c r="L1599">
        <v>0</v>
      </c>
      <c r="M1599">
        <v>0</v>
      </c>
      <c r="N1599">
        <v>0</v>
      </c>
      <c r="P1599" t="s">
        <v>1091</v>
      </c>
    </row>
    <row r="1600" spans="1:16" ht="12" customHeight="1" x14ac:dyDescent="0.2">
      <c r="A1600">
        <v>135</v>
      </c>
      <c r="B1600">
        <v>1</v>
      </c>
      <c r="C1600">
        <v>73</v>
      </c>
      <c r="D1600">
        <v>52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ht="12" customHeight="1" x14ac:dyDescent="0.2">
      <c r="A1601">
        <v>136</v>
      </c>
      <c r="B1601">
        <v>1</v>
      </c>
      <c r="C1601">
        <v>74</v>
      </c>
      <c r="D1601">
        <v>53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ht="12" customHeight="1" x14ac:dyDescent="0.2">
      <c r="A1602">
        <v>137</v>
      </c>
      <c r="B1602">
        <v>1</v>
      </c>
      <c r="C1602">
        <v>75</v>
      </c>
      <c r="D1602">
        <v>54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ht="12" customHeight="1" x14ac:dyDescent="0.2">
      <c r="A1603">
        <v>138</v>
      </c>
      <c r="B1603">
        <v>1</v>
      </c>
      <c r="C1603">
        <v>73</v>
      </c>
      <c r="D1603">
        <v>55</v>
      </c>
      <c r="E1603">
        <v>0</v>
      </c>
      <c r="F1603">
        <v>0</v>
      </c>
      <c r="G1603">
        <v>52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ht="12" customHeight="1" x14ac:dyDescent="0.2">
      <c r="A1604">
        <v>139</v>
      </c>
      <c r="B1604">
        <v>1</v>
      </c>
      <c r="C1604">
        <v>74</v>
      </c>
      <c r="D1604">
        <v>56</v>
      </c>
      <c r="E1604">
        <v>0</v>
      </c>
      <c r="F1604">
        <v>0</v>
      </c>
      <c r="G1604">
        <v>53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ht="12" customHeight="1" x14ac:dyDescent="0.2">
      <c r="A1605">
        <v>140</v>
      </c>
      <c r="B1605">
        <v>1</v>
      </c>
      <c r="C1605">
        <v>75</v>
      </c>
      <c r="D1605">
        <v>57</v>
      </c>
      <c r="E1605">
        <v>0</v>
      </c>
      <c r="F1605">
        <v>0</v>
      </c>
      <c r="G1605">
        <v>54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ht="12" customHeight="1" x14ac:dyDescent="0.2">
      <c r="A1606">
        <v>141</v>
      </c>
      <c r="B1606">
        <v>1</v>
      </c>
      <c r="C1606">
        <v>73</v>
      </c>
      <c r="D1606">
        <v>58</v>
      </c>
      <c r="E1606">
        <v>0</v>
      </c>
      <c r="F1606">
        <v>0</v>
      </c>
      <c r="G1606">
        <v>55</v>
      </c>
      <c r="H1606">
        <v>52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ht="12" customHeight="1" x14ac:dyDescent="0.2">
      <c r="A1607">
        <v>142</v>
      </c>
      <c r="B1607">
        <v>1</v>
      </c>
      <c r="C1607">
        <v>74</v>
      </c>
      <c r="D1607">
        <v>59</v>
      </c>
      <c r="E1607">
        <v>0</v>
      </c>
      <c r="F1607">
        <v>0</v>
      </c>
      <c r="G1607">
        <v>56</v>
      </c>
      <c r="H1607">
        <v>53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ht="12" customHeight="1" x14ac:dyDescent="0.2">
      <c r="A1608">
        <v>143</v>
      </c>
      <c r="B1608">
        <v>1</v>
      </c>
      <c r="C1608">
        <v>75</v>
      </c>
      <c r="D1608">
        <v>60</v>
      </c>
      <c r="E1608">
        <v>0</v>
      </c>
      <c r="F1608">
        <v>0</v>
      </c>
      <c r="G1608">
        <v>57</v>
      </c>
      <c r="H1608">
        <v>54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ht="12" customHeight="1" x14ac:dyDescent="0.2">
      <c r="A1609">
        <v>144</v>
      </c>
      <c r="B1609">
        <v>1</v>
      </c>
      <c r="C1609">
        <v>73</v>
      </c>
      <c r="D1609">
        <v>61</v>
      </c>
      <c r="E1609">
        <v>0</v>
      </c>
      <c r="F1609">
        <v>0</v>
      </c>
      <c r="G1609">
        <v>58</v>
      </c>
      <c r="H1609">
        <v>55</v>
      </c>
      <c r="I1609">
        <v>52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ht="12" customHeight="1" x14ac:dyDescent="0.2">
      <c r="A1610">
        <v>145</v>
      </c>
      <c r="B1610">
        <v>1</v>
      </c>
      <c r="C1610">
        <v>74</v>
      </c>
      <c r="D1610">
        <v>62</v>
      </c>
      <c r="E1610">
        <v>0</v>
      </c>
      <c r="F1610">
        <v>0</v>
      </c>
      <c r="G1610">
        <v>59</v>
      </c>
      <c r="H1610">
        <v>56</v>
      </c>
      <c r="I1610">
        <v>53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ht="12" customHeight="1" x14ac:dyDescent="0.2">
      <c r="A1611">
        <v>146</v>
      </c>
      <c r="B1611">
        <v>1</v>
      </c>
      <c r="C1611">
        <v>75</v>
      </c>
      <c r="D1611">
        <v>63</v>
      </c>
      <c r="E1611">
        <v>0</v>
      </c>
      <c r="F1611">
        <v>0</v>
      </c>
      <c r="G1611">
        <v>60</v>
      </c>
      <c r="H1611">
        <v>57</v>
      </c>
      <c r="I1611">
        <v>54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ht="12" customHeight="1" x14ac:dyDescent="0.2">
      <c r="A1612">
        <v>147</v>
      </c>
      <c r="B1612">
        <v>1</v>
      </c>
      <c r="C1612">
        <v>73</v>
      </c>
      <c r="D1612">
        <v>64</v>
      </c>
      <c r="E1612">
        <v>0</v>
      </c>
      <c r="F1612">
        <v>0</v>
      </c>
      <c r="G1612">
        <v>61</v>
      </c>
      <c r="H1612">
        <v>58</v>
      </c>
      <c r="I1612">
        <v>55</v>
      </c>
      <c r="J1612">
        <v>52</v>
      </c>
      <c r="K1612">
        <v>0</v>
      </c>
      <c r="L1612">
        <v>0</v>
      </c>
      <c r="M1612">
        <v>0</v>
      </c>
      <c r="N1612">
        <v>0</v>
      </c>
    </row>
    <row r="1613" spans="1:14" ht="12" customHeight="1" x14ac:dyDescent="0.2">
      <c r="A1613">
        <v>148</v>
      </c>
      <c r="B1613">
        <v>1</v>
      </c>
      <c r="C1613">
        <v>74</v>
      </c>
      <c r="D1613">
        <v>65</v>
      </c>
      <c r="E1613">
        <v>0</v>
      </c>
      <c r="F1613">
        <v>0</v>
      </c>
      <c r="G1613">
        <v>62</v>
      </c>
      <c r="H1613">
        <v>59</v>
      </c>
      <c r="I1613">
        <v>56</v>
      </c>
      <c r="J1613">
        <v>53</v>
      </c>
      <c r="K1613">
        <v>0</v>
      </c>
      <c r="L1613">
        <v>0</v>
      </c>
      <c r="M1613">
        <v>0</v>
      </c>
      <c r="N1613">
        <v>0</v>
      </c>
    </row>
    <row r="1614" spans="1:14" ht="12" customHeight="1" x14ac:dyDescent="0.2">
      <c r="A1614">
        <v>149</v>
      </c>
      <c r="B1614">
        <v>1</v>
      </c>
      <c r="C1614">
        <v>75</v>
      </c>
      <c r="D1614">
        <v>66</v>
      </c>
      <c r="E1614">
        <v>0</v>
      </c>
      <c r="F1614">
        <v>0</v>
      </c>
      <c r="G1614">
        <v>63</v>
      </c>
      <c r="H1614">
        <v>60</v>
      </c>
      <c r="I1614">
        <v>57</v>
      </c>
      <c r="J1614">
        <v>54</v>
      </c>
      <c r="K1614">
        <v>0</v>
      </c>
      <c r="L1614">
        <v>0</v>
      </c>
      <c r="M1614">
        <v>0</v>
      </c>
      <c r="N1614">
        <v>0</v>
      </c>
    </row>
    <row r="1615" spans="1:14" ht="12" customHeight="1" x14ac:dyDescent="0.2">
      <c r="A1615">
        <v>150</v>
      </c>
      <c r="B1615">
        <v>1</v>
      </c>
      <c r="C1615">
        <v>73</v>
      </c>
      <c r="D1615">
        <v>67</v>
      </c>
      <c r="E1615">
        <v>0</v>
      </c>
      <c r="F1615">
        <v>0</v>
      </c>
      <c r="G1615">
        <v>64</v>
      </c>
      <c r="H1615">
        <v>61</v>
      </c>
      <c r="I1615">
        <v>58</v>
      </c>
      <c r="J1615">
        <v>55</v>
      </c>
      <c r="K1615">
        <v>52</v>
      </c>
      <c r="L1615">
        <v>0</v>
      </c>
      <c r="M1615">
        <v>0</v>
      </c>
      <c r="N1615">
        <v>0</v>
      </c>
    </row>
    <row r="1616" spans="1:14" ht="12" customHeight="1" x14ac:dyDescent="0.2">
      <c r="A1616">
        <v>151</v>
      </c>
      <c r="B1616">
        <v>1</v>
      </c>
      <c r="C1616">
        <v>74</v>
      </c>
      <c r="D1616">
        <v>68</v>
      </c>
      <c r="E1616">
        <v>0</v>
      </c>
      <c r="F1616">
        <v>0</v>
      </c>
      <c r="G1616">
        <v>65</v>
      </c>
      <c r="H1616">
        <v>62</v>
      </c>
      <c r="I1616">
        <v>59</v>
      </c>
      <c r="J1616">
        <v>56</v>
      </c>
      <c r="K1616">
        <v>53</v>
      </c>
      <c r="L1616">
        <v>0</v>
      </c>
      <c r="M1616">
        <v>0</v>
      </c>
      <c r="N1616">
        <v>0</v>
      </c>
    </row>
    <row r="1617" spans="1:16" ht="12" customHeight="1" x14ac:dyDescent="0.2">
      <c r="A1617">
        <v>152</v>
      </c>
      <c r="B1617">
        <v>1</v>
      </c>
      <c r="C1617">
        <v>75</v>
      </c>
      <c r="D1617">
        <v>69</v>
      </c>
      <c r="E1617">
        <v>0</v>
      </c>
      <c r="F1617">
        <v>0</v>
      </c>
      <c r="G1617">
        <v>66</v>
      </c>
      <c r="H1617">
        <v>63</v>
      </c>
      <c r="I1617">
        <v>60</v>
      </c>
      <c r="J1617">
        <v>57</v>
      </c>
      <c r="K1617">
        <v>54</v>
      </c>
      <c r="L1617">
        <v>0</v>
      </c>
      <c r="M1617">
        <v>0</v>
      </c>
      <c r="N1617">
        <v>0</v>
      </c>
    </row>
    <row r="1618" spans="1:16" ht="12" customHeight="1" x14ac:dyDescent="0.2">
      <c r="A1618">
        <v>153</v>
      </c>
      <c r="B1618">
        <v>1</v>
      </c>
      <c r="C1618">
        <v>73</v>
      </c>
      <c r="D1618">
        <v>70</v>
      </c>
      <c r="E1618">
        <v>0</v>
      </c>
      <c r="F1618">
        <v>0</v>
      </c>
      <c r="G1618">
        <v>67</v>
      </c>
      <c r="H1618">
        <v>64</v>
      </c>
      <c r="I1618">
        <v>61</v>
      </c>
      <c r="J1618">
        <v>58</v>
      </c>
      <c r="K1618">
        <v>55</v>
      </c>
      <c r="L1618">
        <v>52</v>
      </c>
      <c r="M1618">
        <v>0</v>
      </c>
      <c r="N1618">
        <v>0</v>
      </c>
    </row>
    <row r="1619" spans="1:16" ht="12" customHeight="1" x14ac:dyDescent="0.2">
      <c r="A1619">
        <v>154</v>
      </c>
      <c r="B1619">
        <v>1</v>
      </c>
      <c r="C1619">
        <v>74</v>
      </c>
      <c r="D1619">
        <v>71</v>
      </c>
      <c r="E1619">
        <v>0</v>
      </c>
      <c r="F1619">
        <v>0</v>
      </c>
      <c r="G1619">
        <v>68</v>
      </c>
      <c r="H1619">
        <v>65</v>
      </c>
      <c r="I1619">
        <v>62</v>
      </c>
      <c r="J1619">
        <v>59</v>
      </c>
      <c r="K1619">
        <v>56</v>
      </c>
      <c r="L1619">
        <v>53</v>
      </c>
      <c r="M1619">
        <v>0</v>
      </c>
      <c r="N1619">
        <v>0</v>
      </c>
    </row>
    <row r="1620" spans="1:16" ht="12" customHeight="1" x14ac:dyDescent="0.2">
      <c r="A1620">
        <v>155</v>
      </c>
      <c r="B1620">
        <v>1</v>
      </c>
      <c r="C1620">
        <v>75</v>
      </c>
      <c r="D1620">
        <v>72</v>
      </c>
      <c r="E1620">
        <v>0</v>
      </c>
      <c r="F1620">
        <v>0</v>
      </c>
      <c r="G1620">
        <v>69</v>
      </c>
      <c r="H1620">
        <v>66</v>
      </c>
      <c r="I1620">
        <v>63</v>
      </c>
      <c r="J1620">
        <v>60</v>
      </c>
      <c r="K1620">
        <v>57</v>
      </c>
      <c r="L1620">
        <v>54</v>
      </c>
      <c r="M1620">
        <v>0</v>
      </c>
      <c r="N1620">
        <v>0</v>
      </c>
    </row>
    <row r="1621" spans="1:16" ht="12" customHeight="1" x14ac:dyDescent="0.2">
      <c r="A1621">
        <v>156</v>
      </c>
      <c r="B1621">
        <v>1</v>
      </c>
      <c r="C1621">
        <v>76</v>
      </c>
      <c r="D1621">
        <v>40</v>
      </c>
      <c r="E1621">
        <v>0</v>
      </c>
      <c r="F1621">
        <v>0</v>
      </c>
      <c r="G1621">
        <v>37</v>
      </c>
      <c r="H1621">
        <v>34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 t="s">
        <v>1092</v>
      </c>
    </row>
    <row r="1622" spans="1:16" ht="12" customHeight="1" x14ac:dyDescent="0.2">
      <c r="A1622">
        <v>157</v>
      </c>
      <c r="B1622">
        <v>1</v>
      </c>
      <c r="C1622">
        <v>77</v>
      </c>
      <c r="D1622">
        <v>41</v>
      </c>
      <c r="E1622">
        <v>0</v>
      </c>
      <c r="F1622">
        <v>0</v>
      </c>
      <c r="G1622">
        <v>38</v>
      </c>
      <c r="H1622">
        <v>35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 t="s">
        <v>1093</v>
      </c>
    </row>
    <row r="1623" spans="1:16" ht="12" customHeight="1" x14ac:dyDescent="0.2">
      <c r="A1623">
        <v>158</v>
      </c>
      <c r="B1623">
        <v>1</v>
      </c>
      <c r="C1623">
        <v>78</v>
      </c>
      <c r="D1623">
        <v>42</v>
      </c>
      <c r="E1623">
        <v>0</v>
      </c>
      <c r="F1623">
        <v>0</v>
      </c>
      <c r="G1623">
        <v>39</v>
      </c>
      <c r="H1623">
        <v>36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P1623" t="s">
        <v>1093</v>
      </c>
    </row>
    <row r="1624" spans="1:16" ht="12" customHeight="1" x14ac:dyDescent="0.2">
      <c r="A1624">
        <v>159</v>
      </c>
      <c r="B1624">
        <v>1</v>
      </c>
      <c r="C1624">
        <v>76</v>
      </c>
      <c r="D1624">
        <v>49</v>
      </c>
      <c r="E1624">
        <v>0</v>
      </c>
      <c r="F1624">
        <v>0</v>
      </c>
      <c r="G1624">
        <v>46</v>
      </c>
      <c r="H1624">
        <v>43</v>
      </c>
      <c r="I1624">
        <v>40</v>
      </c>
      <c r="J1624">
        <v>37</v>
      </c>
      <c r="K1624">
        <v>34</v>
      </c>
      <c r="L1624">
        <v>0</v>
      </c>
      <c r="M1624">
        <v>0</v>
      </c>
      <c r="N1624">
        <v>0</v>
      </c>
    </row>
    <row r="1625" spans="1:16" ht="12" customHeight="1" x14ac:dyDescent="0.2">
      <c r="A1625">
        <v>160</v>
      </c>
      <c r="B1625">
        <v>1</v>
      </c>
      <c r="C1625">
        <v>77</v>
      </c>
      <c r="D1625">
        <v>50</v>
      </c>
      <c r="E1625">
        <v>0</v>
      </c>
      <c r="F1625">
        <v>0</v>
      </c>
      <c r="G1625">
        <v>47</v>
      </c>
      <c r="H1625">
        <v>44</v>
      </c>
      <c r="I1625">
        <v>41</v>
      </c>
      <c r="J1625">
        <v>38</v>
      </c>
      <c r="K1625">
        <v>35</v>
      </c>
      <c r="L1625">
        <v>0</v>
      </c>
      <c r="M1625">
        <v>0</v>
      </c>
      <c r="N1625">
        <v>0</v>
      </c>
    </row>
    <row r="1626" spans="1:16" ht="12" customHeight="1" x14ac:dyDescent="0.2">
      <c r="A1626">
        <v>161</v>
      </c>
      <c r="B1626">
        <v>1</v>
      </c>
      <c r="C1626">
        <v>78</v>
      </c>
      <c r="D1626">
        <v>51</v>
      </c>
      <c r="E1626">
        <v>0</v>
      </c>
      <c r="F1626">
        <v>0</v>
      </c>
      <c r="G1626">
        <v>48</v>
      </c>
      <c r="H1626">
        <v>45</v>
      </c>
      <c r="I1626">
        <v>42</v>
      </c>
      <c r="J1626">
        <v>39</v>
      </c>
      <c r="K1626">
        <v>36</v>
      </c>
      <c r="L1626">
        <v>0</v>
      </c>
      <c r="M1626">
        <v>0</v>
      </c>
      <c r="N1626">
        <v>0</v>
      </c>
    </row>
    <row r="1627" spans="1:16" ht="12" customHeight="1" x14ac:dyDescent="0.2">
      <c r="A1627">
        <v>162</v>
      </c>
      <c r="B1627">
        <v>1</v>
      </c>
      <c r="C1627">
        <v>76</v>
      </c>
      <c r="D1627">
        <v>52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6" ht="12" customHeight="1" x14ac:dyDescent="0.2">
      <c r="A1628">
        <v>163</v>
      </c>
      <c r="B1628">
        <v>1</v>
      </c>
      <c r="C1628">
        <v>77</v>
      </c>
      <c r="D1628">
        <v>53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6" ht="12" customHeight="1" x14ac:dyDescent="0.2">
      <c r="A1629">
        <v>164</v>
      </c>
      <c r="B1629">
        <v>1</v>
      </c>
      <c r="C1629">
        <v>78</v>
      </c>
      <c r="D1629">
        <v>54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6" ht="12" customHeight="1" x14ac:dyDescent="0.2">
      <c r="A1630">
        <v>165</v>
      </c>
      <c r="B1630">
        <v>1</v>
      </c>
      <c r="C1630">
        <v>76</v>
      </c>
      <c r="D1630">
        <v>55</v>
      </c>
      <c r="E1630">
        <v>0</v>
      </c>
      <c r="F1630">
        <v>0</v>
      </c>
      <c r="G1630">
        <v>52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6" ht="12" customHeight="1" x14ac:dyDescent="0.2">
      <c r="A1631">
        <v>166</v>
      </c>
      <c r="B1631">
        <v>1</v>
      </c>
      <c r="C1631">
        <v>77</v>
      </c>
      <c r="D1631">
        <v>56</v>
      </c>
      <c r="E1631">
        <v>0</v>
      </c>
      <c r="F1631">
        <v>0</v>
      </c>
      <c r="G1631">
        <v>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6" ht="12" customHeight="1" x14ac:dyDescent="0.2">
      <c r="A1632">
        <v>167</v>
      </c>
      <c r="B1632">
        <v>1</v>
      </c>
      <c r="C1632">
        <v>78</v>
      </c>
      <c r="D1632">
        <v>57</v>
      </c>
      <c r="E1632">
        <v>0</v>
      </c>
      <c r="F1632">
        <v>0</v>
      </c>
      <c r="G1632">
        <v>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ht="12" customHeight="1" x14ac:dyDescent="0.2">
      <c r="A1633">
        <v>168</v>
      </c>
      <c r="B1633">
        <v>1</v>
      </c>
      <c r="C1633">
        <v>76</v>
      </c>
      <c r="D1633">
        <v>58</v>
      </c>
      <c r="E1633">
        <v>0</v>
      </c>
      <c r="F1633">
        <v>0</v>
      </c>
      <c r="G1633">
        <v>55</v>
      </c>
      <c r="H1633">
        <v>52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ht="12" customHeight="1" x14ac:dyDescent="0.2">
      <c r="A1634">
        <v>169</v>
      </c>
      <c r="B1634">
        <v>1</v>
      </c>
      <c r="C1634">
        <v>77</v>
      </c>
      <c r="D1634">
        <v>59</v>
      </c>
      <c r="E1634">
        <v>0</v>
      </c>
      <c r="F1634">
        <v>0</v>
      </c>
      <c r="G1634">
        <v>56</v>
      </c>
      <c r="H1634">
        <v>53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ht="12" customHeight="1" x14ac:dyDescent="0.2">
      <c r="A1635">
        <v>170</v>
      </c>
      <c r="B1635">
        <v>1</v>
      </c>
      <c r="C1635">
        <v>78</v>
      </c>
      <c r="D1635">
        <v>60</v>
      </c>
      <c r="E1635">
        <v>0</v>
      </c>
      <c r="F1635">
        <v>0</v>
      </c>
      <c r="G1635">
        <v>57</v>
      </c>
      <c r="H1635">
        <v>54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ht="12" customHeight="1" x14ac:dyDescent="0.2">
      <c r="A1636">
        <v>171</v>
      </c>
      <c r="B1636">
        <v>1</v>
      </c>
      <c r="C1636">
        <v>76</v>
      </c>
      <c r="D1636">
        <v>61</v>
      </c>
      <c r="E1636">
        <v>0</v>
      </c>
      <c r="F1636">
        <v>0</v>
      </c>
      <c r="G1636">
        <v>58</v>
      </c>
      <c r="H1636">
        <v>55</v>
      </c>
      <c r="I1636">
        <v>52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ht="12" customHeight="1" x14ac:dyDescent="0.2">
      <c r="A1637">
        <v>172</v>
      </c>
      <c r="B1637">
        <v>1</v>
      </c>
      <c r="C1637">
        <v>77</v>
      </c>
      <c r="D1637">
        <v>62</v>
      </c>
      <c r="E1637">
        <v>0</v>
      </c>
      <c r="F1637">
        <v>0</v>
      </c>
      <c r="G1637">
        <v>59</v>
      </c>
      <c r="H1637">
        <v>56</v>
      </c>
      <c r="I1637">
        <v>53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ht="12" customHeight="1" x14ac:dyDescent="0.2">
      <c r="A1638">
        <v>173</v>
      </c>
      <c r="B1638">
        <v>1</v>
      </c>
      <c r="C1638">
        <v>78</v>
      </c>
      <c r="D1638">
        <v>63</v>
      </c>
      <c r="E1638">
        <v>0</v>
      </c>
      <c r="F1638">
        <v>0</v>
      </c>
      <c r="G1638">
        <v>60</v>
      </c>
      <c r="H1638">
        <v>57</v>
      </c>
      <c r="I1638">
        <v>54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ht="12" customHeight="1" x14ac:dyDescent="0.2">
      <c r="A1639">
        <v>174</v>
      </c>
      <c r="B1639">
        <v>1</v>
      </c>
      <c r="C1639">
        <v>76</v>
      </c>
      <c r="D1639">
        <v>64</v>
      </c>
      <c r="E1639">
        <v>0</v>
      </c>
      <c r="F1639">
        <v>0</v>
      </c>
      <c r="G1639">
        <v>61</v>
      </c>
      <c r="H1639">
        <v>58</v>
      </c>
      <c r="I1639">
        <v>55</v>
      </c>
      <c r="J1639">
        <v>52</v>
      </c>
      <c r="K1639">
        <v>0</v>
      </c>
      <c r="L1639">
        <v>0</v>
      </c>
      <c r="M1639">
        <v>0</v>
      </c>
      <c r="N1639">
        <v>0</v>
      </c>
    </row>
    <row r="1640" spans="1:14" ht="12" customHeight="1" x14ac:dyDescent="0.2">
      <c r="A1640">
        <v>175</v>
      </c>
      <c r="B1640">
        <v>1</v>
      </c>
      <c r="C1640">
        <v>77</v>
      </c>
      <c r="D1640">
        <v>65</v>
      </c>
      <c r="E1640">
        <v>0</v>
      </c>
      <c r="F1640">
        <v>0</v>
      </c>
      <c r="G1640">
        <v>62</v>
      </c>
      <c r="H1640">
        <v>59</v>
      </c>
      <c r="I1640">
        <v>56</v>
      </c>
      <c r="J1640">
        <v>53</v>
      </c>
      <c r="K1640">
        <v>0</v>
      </c>
      <c r="L1640">
        <v>0</v>
      </c>
      <c r="M1640">
        <v>0</v>
      </c>
      <c r="N1640">
        <v>0</v>
      </c>
    </row>
    <row r="1641" spans="1:14" ht="12" customHeight="1" x14ac:dyDescent="0.2">
      <c r="A1641">
        <v>176</v>
      </c>
      <c r="B1641">
        <v>1</v>
      </c>
      <c r="C1641">
        <v>78</v>
      </c>
      <c r="D1641">
        <v>66</v>
      </c>
      <c r="E1641">
        <v>0</v>
      </c>
      <c r="F1641">
        <v>0</v>
      </c>
      <c r="G1641">
        <v>63</v>
      </c>
      <c r="H1641">
        <v>60</v>
      </c>
      <c r="I1641">
        <v>57</v>
      </c>
      <c r="J1641">
        <v>54</v>
      </c>
      <c r="K1641">
        <v>0</v>
      </c>
      <c r="L1641">
        <v>0</v>
      </c>
      <c r="M1641">
        <v>0</v>
      </c>
      <c r="N1641">
        <v>0</v>
      </c>
    </row>
    <row r="1642" spans="1:14" ht="12" customHeight="1" x14ac:dyDescent="0.2">
      <c r="A1642">
        <v>177</v>
      </c>
      <c r="B1642">
        <v>1</v>
      </c>
      <c r="C1642">
        <v>76</v>
      </c>
      <c r="D1642">
        <v>67</v>
      </c>
      <c r="E1642">
        <v>0</v>
      </c>
      <c r="F1642">
        <v>0</v>
      </c>
      <c r="G1642">
        <v>64</v>
      </c>
      <c r="H1642">
        <v>61</v>
      </c>
      <c r="I1642">
        <v>58</v>
      </c>
      <c r="J1642">
        <v>55</v>
      </c>
      <c r="K1642">
        <v>52</v>
      </c>
      <c r="L1642">
        <v>0</v>
      </c>
      <c r="M1642">
        <v>0</v>
      </c>
      <c r="N1642">
        <v>0</v>
      </c>
    </row>
    <row r="1643" spans="1:14" ht="12" customHeight="1" x14ac:dyDescent="0.2">
      <c r="A1643">
        <v>178</v>
      </c>
      <c r="B1643">
        <v>1</v>
      </c>
      <c r="C1643">
        <v>77</v>
      </c>
      <c r="D1643">
        <v>68</v>
      </c>
      <c r="E1643">
        <v>0</v>
      </c>
      <c r="F1643">
        <v>0</v>
      </c>
      <c r="G1643">
        <v>65</v>
      </c>
      <c r="H1643">
        <v>62</v>
      </c>
      <c r="I1643">
        <v>59</v>
      </c>
      <c r="J1643">
        <v>56</v>
      </c>
      <c r="K1643">
        <v>53</v>
      </c>
      <c r="L1643">
        <v>0</v>
      </c>
      <c r="M1643">
        <v>0</v>
      </c>
      <c r="N1643">
        <v>0</v>
      </c>
    </row>
    <row r="1644" spans="1:14" ht="12" customHeight="1" x14ac:dyDescent="0.2">
      <c r="A1644">
        <v>179</v>
      </c>
      <c r="B1644">
        <v>1</v>
      </c>
      <c r="C1644">
        <v>78</v>
      </c>
      <c r="D1644">
        <v>69</v>
      </c>
      <c r="E1644">
        <v>0</v>
      </c>
      <c r="F1644">
        <v>0</v>
      </c>
      <c r="G1644">
        <v>66</v>
      </c>
      <c r="H1644">
        <v>63</v>
      </c>
      <c r="I1644">
        <v>60</v>
      </c>
      <c r="J1644">
        <v>57</v>
      </c>
      <c r="K1644">
        <v>54</v>
      </c>
      <c r="L1644">
        <v>0</v>
      </c>
      <c r="M1644">
        <v>0</v>
      </c>
      <c r="N1644">
        <v>0</v>
      </c>
    </row>
    <row r="1645" spans="1:14" ht="12" customHeight="1" x14ac:dyDescent="0.2">
      <c r="A1645">
        <v>180</v>
      </c>
      <c r="B1645">
        <v>1</v>
      </c>
      <c r="C1645">
        <v>76</v>
      </c>
      <c r="D1645">
        <v>70</v>
      </c>
      <c r="E1645">
        <v>0</v>
      </c>
      <c r="F1645">
        <v>0</v>
      </c>
      <c r="G1645">
        <v>67</v>
      </c>
      <c r="H1645">
        <v>64</v>
      </c>
      <c r="I1645">
        <v>61</v>
      </c>
      <c r="J1645">
        <v>58</v>
      </c>
      <c r="K1645">
        <v>55</v>
      </c>
      <c r="L1645">
        <v>52</v>
      </c>
      <c r="M1645">
        <v>0</v>
      </c>
      <c r="N1645">
        <v>0</v>
      </c>
    </row>
    <row r="1646" spans="1:14" ht="12" customHeight="1" x14ac:dyDescent="0.2">
      <c r="A1646">
        <v>181</v>
      </c>
      <c r="B1646">
        <v>1</v>
      </c>
      <c r="C1646">
        <v>77</v>
      </c>
      <c r="D1646">
        <v>71</v>
      </c>
      <c r="E1646">
        <v>0</v>
      </c>
      <c r="F1646">
        <v>0</v>
      </c>
      <c r="G1646">
        <v>68</v>
      </c>
      <c r="H1646">
        <v>65</v>
      </c>
      <c r="I1646">
        <v>62</v>
      </c>
      <c r="J1646">
        <v>59</v>
      </c>
      <c r="K1646">
        <v>56</v>
      </c>
      <c r="L1646">
        <v>53</v>
      </c>
      <c r="M1646">
        <v>0</v>
      </c>
      <c r="N1646">
        <v>0</v>
      </c>
    </row>
    <row r="1647" spans="1:14" ht="12" customHeight="1" x14ac:dyDescent="0.2">
      <c r="A1647">
        <v>182</v>
      </c>
      <c r="B1647">
        <v>1</v>
      </c>
      <c r="C1647">
        <v>78</v>
      </c>
      <c r="D1647">
        <v>72</v>
      </c>
      <c r="E1647">
        <v>0</v>
      </c>
      <c r="F1647">
        <v>0</v>
      </c>
      <c r="G1647">
        <v>69</v>
      </c>
      <c r="H1647">
        <v>66</v>
      </c>
      <c r="I1647">
        <v>63</v>
      </c>
      <c r="J1647">
        <v>60</v>
      </c>
      <c r="K1647">
        <v>57</v>
      </c>
      <c r="L1647">
        <v>54</v>
      </c>
      <c r="M1647">
        <v>0</v>
      </c>
      <c r="N1647">
        <v>0</v>
      </c>
    </row>
    <row r="1648" spans="1:14" ht="12" customHeight="1" x14ac:dyDescent="0.2">
      <c r="A1648">
        <v>183</v>
      </c>
      <c r="B1648">
        <v>1</v>
      </c>
      <c r="C1648">
        <v>76</v>
      </c>
      <c r="D1648">
        <v>73</v>
      </c>
      <c r="E1648">
        <v>0</v>
      </c>
      <c r="F1648">
        <v>0</v>
      </c>
      <c r="G1648">
        <v>70</v>
      </c>
      <c r="H1648">
        <v>67</v>
      </c>
      <c r="I1648">
        <v>64</v>
      </c>
      <c r="J1648">
        <v>61</v>
      </c>
      <c r="K1648">
        <v>58</v>
      </c>
      <c r="L1648">
        <v>55</v>
      </c>
      <c r="M1648">
        <v>52</v>
      </c>
      <c r="N1648">
        <v>0</v>
      </c>
    </row>
    <row r="1649" spans="1:16" ht="12" customHeight="1" x14ac:dyDescent="0.2">
      <c r="A1649">
        <v>184</v>
      </c>
      <c r="B1649">
        <v>1</v>
      </c>
      <c r="C1649">
        <v>77</v>
      </c>
      <c r="D1649">
        <v>74</v>
      </c>
      <c r="E1649">
        <v>0</v>
      </c>
      <c r="F1649">
        <v>0</v>
      </c>
      <c r="G1649">
        <v>71</v>
      </c>
      <c r="H1649">
        <v>68</v>
      </c>
      <c r="I1649">
        <v>65</v>
      </c>
      <c r="J1649">
        <v>62</v>
      </c>
      <c r="K1649">
        <v>59</v>
      </c>
      <c r="L1649">
        <v>56</v>
      </c>
      <c r="M1649">
        <v>53</v>
      </c>
      <c r="N1649">
        <v>0</v>
      </c>
    </row>
    <row r="1650" spans="1:16" ht="12" customHeight="1" x14ac:dyDescent="0.2">
      <c r="A1650">
        <v>185</v>
      </c>
      <c r="B1650">
        <v>1</v>
      </c>
      <c r="C1650">
        <v>78</v>
      </c>
      <c r="D1650">
        <v>75</v>
      </c>
      <c r="E1650">
        <v>0</v>
      </c>
      <c r="F1650">
        <v>0</v>
      </c>
      <c r="G1650">
        <v>72</v>
      </c>
      <c r="H1650">
        <v>69</v>
      </c>
      <c r="I1650">
        <v>66</v>
      </c>
      <c r="J1650">
        <v>63</v>
      </c>
      <c r="K1650">
        <v>60</v>
      </c>
      <c r="L1650">
        <v>57</v>
      </c>
      <c r="M1650">
        <v>54</v>
      </c>
      <c r="N1650">
        <v>0</v>
      </c>
    </row>
    <row r="1651" spans="1:16" ht="12" customHeight="1" x14ac:dyDescent="0.2">
      <c r="A1651">
        <v>186</v>
      </c>
      <c r="B1651">
        <v>1</v>
      </c>
      <c r="C1651">
        <v>80</v>
      </c>
      <c r="D1651">
        <v>79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P1651" t="s">
        <v>1104</v>
      </c>
    </row>
    <row r="1652" spans="1:16" ht="12" customHeight="1" x14ac:dyDescent="0.2">
      <c r="A1652">
        <v>187</v>
      </c>
      <c r="B1652">
        <v>1</v>
      </c>
      <c r="C1652">
        <v>82</v>
      </c>
      <c r="D1652">
        <v>81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P1652" t="s">
        <v>1105</v>
      </c>
    </row>
    <row r="1653" spans="1:16" ht="12" customHeight="1" x14ac:dyDescent="0.2">
      <c r="A1653">
        <v>188</v>
      </c>
      <c r="B1653">
        <v>1</v>
      </c>
      <c r="C1653">
        <v>84</v>
      </c>
      <c r="D1653">
        <v>83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P1653" t="s">
        <v>826</v>
      </c>
    </row>
    <row r="1654" spans="1:16" ht="12" customHeight="1" x14ac:dyDescent="0.2">
      <c r="A1654">
        <v>189</v>
      </c>
      <c r="B1654">
        <v>1</v>
      </c>
      <c r="C1654">
        <v>85</v>
      </c>
      <c r="D1654">
        <v>84</v>
      </c>
      <c r="E1654">
        <v>0</v>
      </c>
      <c r="F1654">
        <v>0</v>
      </c>
      <c r="G1654">
        <v>83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6" ht="12" customHeight="1" x14ac:dyDescent="0.2">
      <c r="A1655">
        <v>190</v>
      </c>
      <c r="B1655">
        <v>0</v>
      </c>
      <c r="C1655">
        <v>0</v>
      </c>
      <c r="D1655">
        <v>0</v>
      </c>
      <c r="E1655" s="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6" ht="12" customHeight="1" x14ac:dyDescent="0.2">
      <c r="A1656">
        <v>191</v>
      </c>
      <c r="B1656">
        <v>0</v>
      </c>
      <c r="C1656">
        <v>0</v>
      </c>
      <c r="D1656">
        <v>0</v>
      </c>
      <c r="E1656" s="5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6" ht="12" customHeight="1" x14ac:dyDescent="0.2">
      <c r="A1657">
        <v>192</v>
      </c>
      <c r="B1657">
        <v>0</v>
      </c>
      <c r="C1657">
        <v>0</v>
      </c>
      <c r="D1657">
        <v>0</v>
      </c>
      <c r="E1657" s="5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6" ht="12" customHeight="1" x14ac:dyDescent="0.2">
      <c r="A1658">
        <v>193</v>
      </c>
      <c r="B1658">
        <v>0</v>
      </c>
      <c r="C1658">
        <v>0</v>
      </c>
      <c r="D1658">
        <v>0</v>
      </c>
      <c r="E1658" s="5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6" ht="12" customHeight="1" x14ac:dyDescent="0.2">
      <c r="A1659">
        <v>194</v>
      </c>
      <c r="B1659">
        <v>0</v>
      </c>
      <c r="C1659">
        <v>0</v>
      </c>
      <c r="D1659">
        <v>0</v>
      </c>
      <c r="E1659" s="5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6" ht="12" customHeight="1" x14ac:dyDescent="0.2">
      <c r="A1660">
        <v>195</v>
      </c>
      <c r="B1660">
        <v>0</v>
      </c>
      <c r="C1660">
        <v>0</v>
      </c>
      <c r="D1660">
        <v>0</v>
      </c>
      <c r="E1660" s="5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6" ht="12" customHeight="1" x14ac:dyDescent="0.2">
      <c r="A1661">
        <f t="shared" ref="A1661:A1724" si="103">A1660+1</f>
        <v>196</v>
      </c>
      <c r="B1661">
        <v>0</v>
      </c>
      <c r="C1661">
        <v>0</v>
      </c>
      <c r="D1661">
        <v>0</v>
      </c>
      <c r="E1661" s="5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6" ht="12" customHeight="1" x14ac:dyDescent="0.2">
      <c r="A1662">
        <f t="shared" si="103"/>
        <v>197</v>
      </c>
      <c r="B1662">
        <v>0</v>
      </c>
      <c r="C1662">
        <v>0</v>
      </c>
      <c r="D1662">
        <v>0</v>
      </c>
      <c r="E1662" s="5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6" ht="12" customHeight="1" x14ac:dyDescent="0.2">
      <c r="A1663">
        <f t="shared" si="103"/>
        <v>198</v>
      </c>
      <c r="B1663">
        <v>0</v>
      </c>
      <c r="C1663">
        <v>0</v>
      </c>
      <c r="D1663">
        <v>0</v>
      </c>
      <c r="E1663" s="5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6" ht="12" customHeight="1" x14ac:dyDescent="0.2">
      <c r="A1664">
        <f t="shared" si="103"/>
        <v>199</v>
      </c>
      <c r="B1664">
        <v>0</v>
      </c>
      <c r="C1664">
        <v>0</v>
      </c>
      <c r="D1664">
        <v>0</v>
      </c>
      <c r="E1664" s="5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ht="12" customHeight="1" x14ac:dyDescent="0.2">
      <c r="A1665">
        <f t="shared" si="103"/>
        <v>200</v>
      </c>
      <c r="B1665">
        <v>0</v>
      </c>
      <c r="C1665">
        <v>0</v>
      </c>
      <c r="D1665">
        <v>0</v>
      </c>
      <c r="E1665" s="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ht="12" customHeight="1" x14ac:dyDescent="0.2">
      <c r="A1666">
        <f t="shared" si="103"/>
        <v>201</v>
      </c>
      <c r="B1666">
        <v>0</v>
      </c>
      <c r="C1666">
        <v>0</v>
      </c>
      <c r="D1666">
        <v>0</v>
      </c>
      <c r="E1666" s="5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ht="12" customHeight="1" x14ac:dyDescent="0.2">
      <c r="A1667">
        <f t="shared" si="103"/>
        <v>202</v>
      </c>
      <c r="B1667">
        <v>0</v>
      </c>
      <c r="C1667">
        <v>0</v>
      </c>
      <c r="D1667">
        <v>0</v>
      </c>
      <c r="E1667" s="5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ht="12" customHeight="1" x14ac:dyDescent="0.2">
      <c r="A1668">
        <f t="shared" si="103"/>
        <v>203</v>
      </c>
      <c r="B1668">
        <v>0</v>
      </c>
      <c r="C1668">
        <v>0</v>
      </c>
      <c r="D1668">
        <v>0</v>
      </c>
      <c r="E1668" s="5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ht="12" customHeight="1" x14ac:dyDescent="0.2">
      <c r="A1669">
        <f t="shared" si="103"/>
        <v>204</v>
      </c>
      <c r="B1669">
        <v>0</v>
      </c>
      <c r="C1669">
        <v>0</v>
      </c>
      <c r="D1669">
        <v>0</v>
      </c>
      <c r="E1669" s="5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ht="12" customHeight="1" x14ac:dyDescent="0.2">
      <c r="A1670">
        <f t="shared" si="103"/>
        <v>205</v>
      </c>
      <c r="B1670">
        <v>0</v>
      </c>
      <c r="C1670">
        <v>0</v>
      </c>
      <c r="D1670">
        <v>0</v>
      </c>
      <c r="E1670" s="5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ht="12" customHeight="1" x14ac:dyDescent="0.2">
      <c r="A1671">
        <f t="shared" si="103"/>
        <v>206</v>
      </c>
      <c r="B1671">
        <v>0</v>
      </c>
      <c r="C1671">
        <v>0</v>
      </c>
      <c r="D1671">
        <v>0</v>
      </c>
      <c r="E1671" s="5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ht="12" customHeight="1" x14ac:dyDescent="0.2">
      <c r="A1672">
        <f t="shared" si="103"/>
        <v>207</v>
      </c>
      <c r="B1672">
        <v>0</v>
      </c>
      <c r="C1672">
        <v>0</v>
      </c>
      <c r="D1672">
        <v>0</v>
      </c>
      <c r="E1672" s="5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ht="12" customHeight="1" x14ac:dyDescent="0.2">
      <c r="A1673">
        <f t="shared" si="103"/>
        <v>208</v>
      </c>
      <c r="B1673">
        <v>0</v>
      </c>
      <c r="C1673">
        <v>0</v>
      </c>
      <c r="D1673">
        <v>0</v>
      </c>
      <c r="E1673" s="5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ht="12" customHeight="1" x14ac:dyDescent="0.2">
      <c r="A1674">
        <f t="shared" si="103"/>
        <v>209</v>
      </c>
      <c r="B1674">
        <v>0</v>
      </c>
      <c r="C1674">
        <v>0</v>
      </c>
      <c r="D1674">
        <v>0</v>
      </c>
      <c r="E1674" s="5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ht="12" customHeight="1" x14ac:dyDescent="0.2">
      <c r="A1675">
        <f t="shared" si="103"/>
        <v>210</v>
      </c>
      <c r="B1675">
        <v>0</v>
      </c>
      <c r="C1675">
        <v>0</v>
      </c>
      <c r="D1675">
        <v>0</v>
      </c>
      <c r="E1675" s="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ht="12" customHeight="1" x14ac:dyDescent="0.2">
      <c r="A1676">
        <f t="shared" si="103"/>
        <v>211</v>
      </c>
      <c r="B1676">
        <v>0</v>
      </c>
      <c r="C1676">
        <v>0</v>
      </c>
      <c r="D1676">
        <v>0</v>
      </c>
      <c r="E1676" s="5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ht="12" customHeight="1" x14ac:dyDescent="0.2">
      <c r="A1677">
        <f t="shared" si="103"/>
        <v>212</v>
      </c>
      <c r="B1677">
        <v>0</v>
      </c>
      <c r="C1677">
        <v>0</v>
      </c>
      <c r="D1677">
        <v>0</v>
      </c>
      <c r="E1677" s="5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ht="12" customHeight="1" x14ac:dyDescent="0.2">
      <c r="A1678">
        <f t="shared" si="103"/>
        <v>213</v>
      </c>
      <c r="B1678">
        <v>0</v>
      </c>
      <c r="C1678">
        <v>0</v>
      </c>
      <c r="D1678">
        <v>0</v>
      </c>
      <c r="E1678" s="5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ht="12" customHeight="1" x14ac:dyDescent="0.2">
      <c r="A1679">
        <f t="shared" si="103"/>
        <v>214</v>
      </c>
      <c r="B1679">
        <v>0</v>
      </c>
      <c r="C1679">
        <v>0</v>
      </c>
      <c r="D1679">
        <v>0</v>
      </c>
      <c r="E1679" s="5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ht="12" customHeight="1" x14ac:dyDescent="0.2">
      <c r="A1680">
        <f t="shared" si="103"/>
        <v>215</v>
      </c>
      <c r="B1680">
        <v>0</v>
      </c>
      <c r="C1680">
        <v>0</v>
      </c>
      <c r="D1680">
        <v>0</v>
      </c>
      <c r="E1680" s="5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ht="12" customHeight="1" x14ac:dyDescent="0.2">
      <c r="A1681">
        <f t="shared" si="103"/>
        <v>216</v>
      </c>
      <c r="B1681">
        <v>0</v>
      </c>
      <c r="C1681">
        <v>0</v>
      </c>
      <c r="D1681">
        <v>0</v>
      </c>
      <c r="E1681" s="5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ht="12" customHeight="1" x14ac:dyDescent="0.2">
      <c r="A1682">
        <f t="shared" si="103"/>
        <v>217</v>
      </c>
      <c r="B1682">
        <v>0</v>
      </c>
      <c r="C1682">
        <v>0</v>
      </c>
      <c r="D1682">
        <v>0</v>
      </c>
      <c r="E1682" s="5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ht="12" customHeight="1" x14ac:dyDescent="0.2">
      <c r="A1683">
        <f t="shared" si="103"/>
        <v>218</v>
      </c>
      <c r="B1683">
        <v>0</v>
      </c>
      <c r="C1683">
        <v>0</v>
      </c>
      <c r="D1683">
        <v>0</v>
      </c>
      <c r="E1683" s="5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ht="12" customHeight="1" x14ac:dyDescent="0.2">
      <c r="A1684">
        <f t="shared" si="103"/>
        <v>219</v>
      </c>
      <c r="B1684">
        <v>0</v>
      </c>
      <c r="C1684">
        <v>0</v>
      </c>
      <c r="D1684">
        <v>0</v>
      </c>
      <c r="E1684" s="5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ht="12" customHeight="1" x14ac:dyDescent="0.2">
      <c r="A1685">
        <f t="shared" si="103"/>
        <v>220</v>
      </c>
      <c r="B1685">
        <v>0</v>
      </c>
      <c r="C1685">
        <v>0</v>
      </c>
      <c r="D1685">
        <v>0</v>
      </c>
      <c r="E1685" s="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ht="12" customHeight="1" x14ac:dyDescent="0.2">
      <c r="A1686">
        <f t="shared" si="103"/>
        <v>221</v>
      </c>
      <c r="B1686">
        <v>0</v>
      </c>
      <c r="C1686">
        <v>0</v>
      </c>
      <c r="D1686">
        <v>0</v>
      </c>
      <c r="E1686" s="5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ht="12" customHeight="1" x14ac:dyDescent="0.2">
      <c r="A1687">
        <f t="shared" si="103"/>
        <v>222</v>
      </c>
      <c r="B1687">
        <v>0</v>
      </c>
      <c r="C1687">
        <v>0</v>
      </c>
      <c r="D1687">
        <v>0</v>
      </c>
      <c r="E1687" s="5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ht="12" customHeight="1" x14ac:dyDescent="0.2">
      <c r="A1688">
        <f t="shared" si="103"/>
        <v>223</v>
      </c>
      <c r="B1688">
        <v>0</v>
      </c>
      <c r="C1688">
        <v>0</v>
      </c>
      <c r="D1688">
        <v>0</v>
      </c>
      <c r="E1688" s="5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ht="12" customHeight="1" x14ac:dyDescent="0.2">
      <c r="A1689">
        <f t="shared" si="103"/>
        <v>224</v>
      </c>
      <c r="B1689">
        <v>0</v>
      </c>
      <c r="C1689">
        <v>0</v>
      </c>
      <c r="D1689">
        <v>0</v>
      </c>
      <c r="E1689" s="5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ht="12" customHeight="1" x14ac:dyDescent="0.2">
      <c r="A1690">
        <f t="shared" si="103"/>
        <v>225</v>
      </c>
      <c r="B1690">
        <v>0</v>
      </c>
      <c r="C1690">
        <v>0</v>
      </c>
      <c r="D1690">
        <v>0</v>
      </c>
      <c r="E1690" s="5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ht="12" customHeight="1" x14ac:dyDescent="0.2">
      <c r="A1691">
        <f t="shared" si="103"/>
        <v>226</v>
      </c>
      <c r="B1691">
        <v>0</v>
      </c>
      <c r="C1691">
        <v>0</v>
      </c>
      <c r="D1691">
        <v>0</v>
      </c>
      <c r="E1691" s="5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ht="12" customHeight="1" x14ac:dyDescent="0.2">
      <c r="A1692">
        <f t="shared" si="103"/>
        <v>227</v>
      </c>
      <c r="B1692">
        <v>0</v>
      </c>
      <c r="C1692">
        <v>0</v>
      </c>
      <c r="D1692">
        <v>0</v>
      </c>
      <c r="E1692" s="5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ht="12" customHeight="1" x14ac:dyDescent="0.2">
      <c r="A1693">
        <f t="shared" si="103"/>
        <v>228</v>
      </c>
      <c r="B1693">
        <v>0</v>
      </c>
      <c r="C1693">
        <v>0</v>
      </c>
      <c r="D1693">
        <v>0</v>
      </c>
      <c r="E1693" s="5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ht="12" customHeight="1" x14ac:dyDescent="0.2">
      <c r="A1694">
        <f t="shared" si="103"/>
        <v>229</v>
      </c>
      <c r="B1694">
        <v>0</v>
      </c>
      <c r="C1694">
        <v>0</v>
      </c>
      <c r="D1694">
        <v>0</v>
      </c>
      <c r="E1694" s="5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ht="12" customHeight="1" x14ac:dyDescent="0.2">
      <c r="A1695">
        <f t="shared" si="103"/>
        <v>230</v>
      </c>
      <c r="B1695">
        <v>0</v>
      </c>
      <c r="C1695">
        <v>0</v>
      </c>
      <c r="D1695">
        <v>0</v>
      </c>
      <c r="E1695" s="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ht="12" customHeight="1" x14ac:dyDescent="0.2">
      <c r="A1696">
        <f t="shared" si="103"/>
        <v>231</v>
      </c>
      <c r="B1696">
        <v>0</v>
      </c>
      <c r="C1696">
        <v>0</v>
      </c>
      <c r="D1696">
        <v>0</v>
      </c>
      <c r="E1696" s="5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ht="12" customHeight="1" x14ac:dyDescent="0.2">
      <c r="A1697">
        <f t="shared" si="103"/>
        <v>232</v>
      </c>
      <c r="B1697">
        <v>0</v>
      </c>
      <c r="C1697">
        <v>0</v>
      </c>
      <c r="D1697">
        <v>0</v>
      </c>
      <c r="E1697" s="5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ht="12" customHeight="1" x14ac:dyDescent="0.2">
      <c r="A1698">
        <f t="shared" si="103"/>
        <v>233</v>
      </c>
      <c r="B1698">
        <v>0</v>
      </c>
      <c r="C1698">
        <v>0</v>
      </c>
      <c r="D1698">
        <v>0</v>
      </c>
      <c r="E1698" s="5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ht="12" customHeight="1" x14ac:dyDescent="0.2">
      <c r="A1699">
        <f t="shared" si="103"/>
        <v>234</v>
      </c>
      <c r="B1699">
        <v>0</v>
      </c>
      <c r="C1699">
        <v>0</v>
      </c>
      <c r="D1699">
        <v>0</v>
      </c>
      <c r="E1699" s="5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ht="12" customHeight="1" x14ac:dyDescent="0.2">
      <c r="A1700">
        <f t="shared" si="103"/>
        <v>235</v>
      </c>
      <c r="B1700">
        <v>0</v>
      </c>
      <c r="C1700">
        <v>0</v>
      </c>
      <c r="D1700">
        <v>0</v>
      </c>
      <c r="E1700" s="5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ht="12" customHeight="1" x14ac:dyDescent="0.2">
      <c r="A1701">
        <f t="shared" si="103"/>
        <v>236</v>
      </c>
      <c r="B1701">
        <v>0</v>
      </c>
      <c r="C1701">
        <v>0</v>
      </c>
      <c r="D1701">
        <v>0</v>
      </c>
      <c r="E1701" s="5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ht="12" customHeight="1" x14ac:dyDescent="0.2">
      <c r="A1702">
        <f t="shared" si="103"/>
        <v>237</v>
      </c>
      <c r="B1702">
        <v>0</v>
      </c>
      <c r="C1702">
        <v>0</v>
      </c>
      <c r="D1702">
        <v>0</v>
      </c>
      <c r="E1702" s="5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ht="12" customHeight="1" x14ac:dyDescent="0.2">
      <c r="A1703">
        <f t="shared" si="103"/>
        <v>238</v>
      </c>
      <c r="B1703">
        <v>0</v>
      </c>
      <c r="C1703">
        <v>0</v>
      </c>
      <c r="D1703">
        <v>0</v>
      </c>
      <c r="E1703" s="5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ht="12" customHeight="1" x14ac:dyDescent="0.2">
      <c r="A1704">
        <f t="shared" si="103"/>
        <v>239</v>
      </c>
      <c r="B1704">
        <v>0</v>
      </c>
      <c r="C1704">
        <v>0</v>
      </c>
      <c r="D1704">
        <v>0</v>
      </c>
      <c r="E1704" s="5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ht="12" customHeight="1" x14ac:dyDescent="0.2">
      <c r="A1705">
        <f t="shared" si="103"/>
        <v>240</v>
      </c>
      <c r="B1705">
        <v>0</v>
      </c>
      <c r="C1705">
        <v>0</v>
      </c>
      <c r="D1705">
        <v>0</v>
      </c>
      <c r="E1705" s="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ht="12" customHeight="1" x14ac:dyDescent="0.2">
      <c r="A1706">
        <f t="shared" si="103"/>
        <v>241</v>
      </c>
      <c r="B1706">
        <v>0</v>
      </c>
      <c r="C1706">
        <v>0</v>
      </c>
      <c r="D1706">
        <v>0</v>
      </c>
      <c r="E1706" s="5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ht="12" customHeight="1" x14ac:dyDescent="0.2">
      <c r="A1707">
        <f t="shared" si="103"/>
        <v>242</v>
      </c>
      <c r="B1707">
        <v>0</v>
      </c>
      <c r="C1707">
        <v>0</v>
      </c>
      <c r="D1707">
        <v>0</v>
      </c>
      <c r="E1707" s="5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ht="12" customHeight="1" x14ac:dyDescent="0.2">
      <c r="A1708">
        <f t="shared" si="103"/>
        <v>243</v>
      </c>
      <c r="B1708">
        <v>0</v>
      </c>
      <c r="C1708">
        <v>0</v>
      </c>
      <c r="D1708">
        <v>0</v>
      </c>
      <c r="E1708" s="5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ht="12" customHeight="1" x14ac:dyDescent="0.2">
      <c r="A1709">
        <f t="shared" si="103"/>
        <v>244</v>
      </c>
      <c r="B1709">
        <v>0</v>
      </c>
      <c r="C1709">
        <v>0</v>
      </c>
      <c r="D1709">
        <v>0</v>
      </c>
      <c r="E1709" s="5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ht="12" customHeight="1" x14ac:dyDescent="0.2">
      <c r="A1710">
        <f t="shared" si="103"/>
        <v>245</v>
      </c>
      <c r="B1710">
        <v>0</v>
      </c>
      <c r="C1710">
        <v>0</v>
      </c>
      <c r="D1710">
        <v>0</v>
      </c>
      <c r="E1710" s="5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ht="12" customHeight="1" x14ac:dyDescent="0.2">
      <c r="A1711">
        <f t="shared" si="103"/>
        <v>246</v>
      </c>
      <c r="B1711">
        <v>0</v>
      </c>
      <c r="C1711">
        <v>0</v>
      </c>
      <c r="D1711">
        <v>0</v>
      </c>
      <c r="E1711" s="5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ht="12" customHeight="1" x14ac:dyDescent="0.2">
      <c r="A1712">
        <f t="shared" si="103"/>
        <v>247</v>
      </c>
      <c r="B1712">
        <v>0</v>
      </c>
      <c r="C1712">
        <v>0</v>
      </c>
      <c r="D1712">
        <v>0</v>
      </c>
      <c r="E1712" s="5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ht="12" customHeight="1" x14ac:dyDescent="0.2">
      <c r="A1713">
        <f t="shared" si="103"/>
        <v>248</v>
      </c>
      <c r="B1713">
        <v>0</v>
      </c>
      <c r="C1713">
        <v>0</v>
      </c>
      <c r="D1713">
        <v>0</v>
      </c>
      <c r="E1713" s="5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ht="12" customHeight="1" x14ac:dyDescent="0.2">
      <c r="A1714">
        <f t="shared" si="103"/>
        <v>249</v>
      </c>
      <c r="B1714">
        <v>0</v>
      </c>
      <c r="C1714">
        <v>0</v>
      </c>
      <c r="D1714">
        <v>0</v>
      </c>
      <c r="E1714" s="5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ht="12" customHeight="1" x14ac:dyDescent="0.2">
      <c r="A1715">
        <f t="shared" si="103"/>
        <v>250</v>
      </c>
      <c r="B1715">
        <v>0</v>
      </c>
      <c r="C1715">
        <v>0</v>
      </c>
      <c r="D1715">
        <v>0</v>
      </c>
      <c r="E1715" s="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ht="12" customHeight="1" x14ac:dyDescent="0.2">
      <c r="A1716">
        <f t="shared" si="103"/>
        <v>251</v>
      </c>
      <c r="B1716">
        <v>0</v>
      </c>
      <c r="C1716">
        <v>0</v>
      </c>
      <c r="D1716">
        <v>0</v>
      </c>
      <c r="E1716" s="5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ht="12" customHeight="1" x14ac:dyDescent="0.2">
      <c r="A1717">
        <f t="shared" si="103"/>
        <v>252</v>
      </c>
      <c r="B1717">
        <v>0</v>
      </c>
      <c r="C1717">
        <v>0</v>
      </c>
      <c r="D1717">
        <v>0</v>
      </c>
      <c r="E1717" s="5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ht="12" customHeight="1" x14ac:dyDescent="0.2">
      <c r="A1718">
        <f t="shared" si="103"/>
        <v>253</v>
      </c>
      <c r="B1718">
        <v>0</v>
      </c>
      <c r="C1718">
        <v>0</v>
      </c>
      <c r="D1718">
        <v>0</v>
      </c>
      <c r="E1718" s="5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ht="12" customHeight="1" x14ac:dyDescent="0.2">
      <c r="A1719">
        <f t="shared" si="103"/>
        <v>254</v>
      </c>
      <c r="B1719">
        <v>0</v>
      </c>
      <c r="C1719">
        <v>0</v>
      </c>
      <c r="D1719">
        <v>0</v>
      </c>
      <c r="E1719" s="5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ht="12" customHeight="1" x14ac:dyDescent="0.2">
      <c r="A1720">
        <f t="shared" si="103"/>
        <v>255</v>
      </c>
      <c r="B1720">
        <v>0</v>
      </c>
      <c r="C1720">
        <v>0</v>
      </c>
      <c r="D1720">
        <v>0</v>
      </c>
      <c r="E1720" s="5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ht="12" customHeight="1" x14ac:dyDescent="0.2">
      <c r="A1721">
        <f t="shared" si="103"/>
        <v>256</v>
      </c>
      <c r="B1721">
        <v>0</v>
      </c>
      <c r="C1721">
        <v>0</v>
      </c>
      <c r="D1721">
        <v>0</v>
      </c>
      <c r="E1721" s="5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ht="12" customHeight="1" x14ac:dyDescent="0.2">
      <c r="A1722">
        <f t="shared" si="103"/>
        <v>257</v>
      </c>
      <c r="B1722">
        <v>0</v>
      </c>
      <c r="C1722">
        <v>0</v>
      </c>
      <c r="D1722">
        <v>0</v>
      </c>
      <c r="E1722" s="5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ht="12" customHeight="1" x14ac:dyDescent="0.2">
      <c r="A1723">
        <f t="shared" si="103"/>
        <v>258</v>
      </c>
      <c r="B1723">
        <v>0</v>
      </c>
      <c r="C1723">
        <v>0</v>
      </c>
      <c r="D1723">
        <v>0</v>
      </c>
      <c r="E1723" s="5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ht="12" customHeight="1" x14ac:dyDescent="0.2">
      <c r="A1724">
        <f t="shared" si="103"/>
        <v>259</v>
      </c>
      <c r="B1724">
        <v>0</v>
      </c>
      <c r="C1724">
        <v>0</v>
      </c>
      <c r="D1724">
        <v>0</v>
      </c>
      <c r="E1724" s="5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ht="12" customHeight="1" x14ac:dyDescent="0.2">
      <c r="A1725">
        <f t="shared" ref="A1725:A1788" si="104">A1724+1</f>
        <v>260</v>
      </c>
      <c r="B1725">
        <v>0</v>
      </c>
      <c r="C1725">
        <v>0</v>
      </c>
      <c r="D1725">
        <v>0</v>
      </c>
      <c r="E1725" s="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ht="12" customHeight="1" x14ac:dyDescent="0.2">
      <c r="A1726">
        <f t="shared" si="104"/>
        <v>261</v>
      </c>
      <c r="B1726">
        <v>0</v>
      </c>
      <c r="C1726">
        <v>0</v>
      </c>
      <c r="D1726">
        <v>0</v>
      </c>
      <c r="E1726" s="5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ht="12" customHeight="1" x14ac:dyDescent="0.2">
      <c r="A1727">
        <f t="shared" si="104"/>
        <v>262</v>
      </c>
      <c r="B1727">
        <v>0</v>
      </c>
      <c r="C1727">
        <v>0</v>
      </c>
      <c r="D1727">
        <v>0</v>
      </c>
      <c r="E1727" s="5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ht="12" customHeight="1" x14ac:dyDescent="0.2">
      <c r="A1728">
        <f t="shared" si="104"/>
        <v>263</v>
      </c>
      <c r="B1728">
        <v>0</v>
      </c>
      <c r="C1728">
        <v>0</v>
      </c>
      <c r="D1728">
        <v>0</v>
      </c>
      <c r="E1728" s="5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ht="12" customHeight="1" x14ac:dyDescent="0.2">
      <c r="A1729">
        <f t="shared" si="104"/>
        <v>264</v>
      </c>
      <c r="B1729">
        <v>0</v>
      </c>
      <c r="C1729">
        <v>0</v>
      </c>
      <c r="D1729">
        <v>0</v>
      </c>
      <c r="E1729" s="5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ht="12" customHeight="1" x14ac:dyDescent="0.2">
      <c r="A1730">
        <f t="shared" si="104"/>
        <v>265</v>
      </c>
      <c r="B1730">
        <v>0</v>
      </c>
      <c r="C1730">
        <v>0</v>
      </c>
      <c r="D1730">
        <v>0</v>
      </c>
      <c r="E1730" s="5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ht="12" customHeight="1" x14ac:dyDescent="0.2">
      <c r="A1731">
        <f t="shared" si="104"/>
        <v>266</v>
      </c>
      <c r="B1731">
        <v>0</v>
      </c>
      <c r="C1731">
        <v>0</v>
      </c>
      <c r="D1731">
        <v>0</v>
      </c>
      <c r="E1731" s="5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ht="12" customHeight="1" x14ac:dyDescent="0.2">
      <c r="A1732">
        <f t="shared" si="104"/>
        <v>267</v>
      </c>
      <c r="B1732">
        <v>0</v>
      </c>
      <c r="C1732">
        <v>0</v>
      </c>
      <c r="D1732">
        <v>0</v>
      </c>
      <c r="E1732" s="5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ht="12" customHeight="1" x14ac:dyDescent="0.2">
      <c r="A1733">
        <f t="shared" si="104"/>
        <v>268</v>
      </c>
      <c r="B1733">
        <v>0</v>
      </c>
      <c r="C1733">
        <v>0</v>
      </c>
      <c r="D1733">
        <v>0</v>
      </c>
      <c r="E1733" s="5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ht="12" customHeight="1" x14ac:dyDescent="0.2">
      <c r="A1734">
        <f t="shared" si="104"/>
        <v>269</v>
      </c>
      <c r="B1734">
        <v>0</v>
      </c>
      <c r="C1734">
        <v>0</v>
      </c>
      <c r="D1734">
        <v>0</v>
      </c>
      <c r="E1734" s="5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ht="12" customHeight="1" x14ac:dyDescent="0.2">
      <c r="A1735">
        <f t="shared" si="104"/>
        <v>270</v>
      </c>
      <c r="B1735">
        <v>0</v>
      </c>
      <c r="C1735">
        <v>0</v>
      </c>
      <c r="D1735">
        <v>0</v>
      </c>
      <c r="E1735" s="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ht="12" customHeight="1" x14ac:dyDescent="0.2">
      <c r="A1736">
        <f t="shared" si="104"/>
        <v>271</v>
      </c>
      <c r="B1736">
        <v>0</v>
      </c>
      <c r="C1736">
        <v>0</v>
      </c>
      <c r="D1736">
        <v>0</v>
      </c>
      <c r="E1736" s="5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ht="12" customHeight="1" x14ac:dyDescent="0.2">
      <c r="A1737">
        <f t="shared" si="104"/>
        <v>272</v>
      </c>
      <c r="B1737">
        <v>0</v>
      </c>
      <c r="C1737">
        <v>0</v>
      </c>
      <c r="D1737">
        <v>0</v>
      </c>
      <c r="E1737" s="5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ht="12" customHeight="1" x14ac:dyDescent="0.2">
      <c r="A1738">
        <f t="shared" si="104"/>
        <v>273</v>
      </c>
      <c r="B1738">
        <v>0</v>
      </c>
      <c r="C1738">
        <v>0</v>
      </c>
      <c r="D1738">
        <v>0</v>
      </c>
      <c r="E1738" s="5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ht="12" customHeight="1" x14ac:dyDescent="0.2">
      <c r="A1739">
        <f t="shared" si="104"/>
        <v>274</v>
      </c>
      <c r="B1739">
        <v>0</v>
      </c>
      <c r="C1739">
        <v>0</v>
      </c>
      <c r="D1739">
        <v>0</v>
      </c>
      <c r="E1739" s="5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ht="12" customHeight="1" x14ac:dyDescent="0.2">
      <c r="A1740">
        <f t="shared" si="104"/>
        <v>275</v>
      </c>
      <c r="B1740">
        <v>0</v>
      </c>
      <c r="C1740">
        <v>0</v>
      </c>
      <c r="D1740">
        <v>0</v>
      </c>
      <c r="E1740" s="5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ht="12" customHeight="1" x14ac:dyDescent="0.2">
      <c r="A1741">
        <f t="shared" si="104"/>
        <v>276</v>
      </c>
      <c r="B1741">
        <v>0</v>
      </c>
      <c r="C1741">
        <v>0</v>
      </c>
      <c r="D1741">
        <v>0</v>
      </c>
      <c r="E1741" s="5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ht="12" customHeight="1" x14ac:dyDescent="0.2">
      <c r="A1742">
        <f t="shared" si="104"/>
        <v>277</v>
      </c>
      <c r="B1742">
        <v>0</v>
      </c>
      <c r="C1742">
        <v>0</v>
      </c>
      <c r="D1742">
        <v>0</v>
      </c>
      <c r="E1742" s="5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ht="12" customHeight="1" x14ac:dyDescent="0.2">
      <c r="A1743">
        <f t="shared" si="104"/>
        <v>278</v>
      </c>
      <c r="B1743">
        <v>0</v>
      </c>
      <c r="C1743">
        <v>0</v>
      </c>
      <c r="D1743">
        <v>0</v>
      </c>
      <c r="E1743" s="5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ht="12" customHeight="1" x14ac:dyDescent="0.2">
      <c r="A1744">
        <f t="shared" si="104"/>
        <v>279</v>
      </c>
      <c r="B1744">
        <v>0</v>
      </c>
      <c r="C1744">
        <v>0</v>
      </c>
      <c r="D1744">
        <v>0</v>
      </c>
      <c r="E1744" s="5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ht="12" customHeight="1" x14ac:dyDescent="0.2">
      <c r="A1745">
        <f t="shared" si="104"/>
        <v>280</v>
      </c>
      <c r="B1745">
        <v>0</v>
      </c>
      <c r="C1745">
        <v>0</v>
      </c>
      <c r="D1745">
        <v>0</v>
      </c>
      <c r="E1745" s="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ht="12" customHeight="1" x14ac:dyDescent="0.2">
      <c r="A1746">
        <f t="shared" si="104"/>
        <v>281</v>
      </c>
      <c r="B1746">
        <v>0</v>
      </c>
      <c r="C1746">
        <v>0</v>
      </c>
      <c r="D1746">
        <v>0</v>
      </c>
      <c r="E1746" s="5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ht="12" customHeight="1" x14ac:dyDescent="0.2">
      <c r="A1747">
        <f t="shared" si="104"/>
        <v>282</v>
      </c>
      <c r="B1747">
        <v>0</v>
      </c>
      <c r="C1747">
        <v>0</v>
      </c>
      <c r="D1747">
        <v>0</v>
      </c>
      <c r="E1747" s="5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ht="12" customHeight="1" x14ac:dyDescent="0.2">
      <c r="A1748">
        <f t="shared" si="104"/>
        <v>283</v>
      </c>
      <c r="B1748">
        <v>0</v>
      </c>
      <c r="C1748">
        <v>0</v>
      </c>
      <c r="D1748">
        <v>0</v>
      </c>
      <c r="E1748" s="5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ht="12" customHeight="1" x14ac:dyDescent="0.2">
      <c r="A1749">
        <f t="shared" si="104"/>
        <v>284</v>
      </c>
      <c r="B1749">
        <v>0</v>
      </c>
      <c r="C1749">
        <v>0</v>
      </c>
      <c r="D1749">
        <v>0</v>
      </c>
      <c r="E1749" s="5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ht="12" customHeight="1" x14ac:dyDescent="0.2">
      <c r="A1750">
        <f t="shared" si="104"/>
        <v>285</v>
      </c>
      <c r="B1750">
        <v>0</v>
      </c>
      <c r="C1750">
        <v>0</v>
      </c>
      <c r="D1750">
        <v>0</v>
      </c>
      <c r="E1750" s="5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ht="12" customHeight="1" x14ac:dyDescent="0.2">
      <c r="A1751">
        <f t="shared" si="104"/>
        <v>286</v>
      </c>
      <c r="B1751">
        <v>0</v>
      </c>
      <c r="C1751">
        <v>0</v>
      </c>
      <c r="D1751">
        <v>0</v>
      </c>
      <c r="E1751" s="5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ht="12" customHeight="1" x14ac:dyDescent="0.2">
      <c r="A1752">
        <f t="shared" si="104"/>
        <v>287</v>
      </c>
      <c r="B1752">
        <v>0</v>
      </c>
      <c r="C1752">
        <v>0</v>
      </c>
      <c r="D1752">
        <v>0</v>
      </c>
      <c r="E1752" s="5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ht="12" customHeight="1" x14ac:dyDescent="0.2">
      <c r="A1753">
        <f t="shared" si="104"/>
        <v>288</v>
      </c>
      <c r="B1753">
        <v>0</v>
      </c>
      <c r="C1753">
        <v>0</v>
      </c>
      <c r="D1753">
        <v>0</v>
      </c>
      <c r="E1753" s="5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ht="12" customHeight="1" x14ac:dyDescent="0.2">
      <c r="A1754">
        <f t="shared" si="104"/>
        <v>289</v>
      </c>
      <c r="B1754">
        <v>0</v>
      </c>
      <c r="C1754">
        <v>0</v>
      </c>
      <c r="D1754">
        <v>0</v>
      </c>
      <c r="E1754" s="5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ht="12" customHeight="1" x14ac:dyDescent="0.2">
      <c r="A1755">
        <f t="shared" si="104"/>
        <v>290</v>
      </c>
      <c r="B1755">
        <v>0</v>
      </c>
      <c r="C1755">
        <v>0</v>
      </c>
      <c r="D1755">
        <v>0</v>
      </c>
      <c r="E1755" s="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ht="12" customHeight="1" x14ac:dyDescent="0.2">
      <c r="A1756">
        <f t="shared" si="104"/>
        <v>291</v>
      </c>
      <c r="B1756">
        <v>0</v>
      </c>
      <c r="C1756">
        <v>0</v>
      </c>
      <c r="D1756">
        <v>0</v>
      </c>
      <c r="E1756" s="5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ht="12" customHeight="1" x14ac:dyDescent="0.2">
      <c r="A1757">
        <f t="shared" si="104"/>
        <v>292</v>
      </c>
      <c r="B1757">
        <v>0</v>
      </c>
      <c r="C1757">
        <v>0</v>
      </c>
      <c r="D1757">
        <v>0</v>
      </c>
      <c r="E1757" s="5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ht="12" customHeight="1" x14ac:dyDescent="0.2">
      <c r="A1758">
        <f t="shared" si="104"/>
        <v>293</v>
      </c>
      <c r="B1758">
        <v>0</v>
      </c>
      <c r="C1758">
        <v>0</v>
      </c>
      <c r="D1758">
        <v>0</v>
      </c>
      <c r="E1758" s="5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ht="12" customHeight="1" x14ac:dyDescent="0.2">
      <c r="A1759">
        <f t="shared" si="104"/>
        <v>294</v>
      </c>
      <c r="B1759">
        <v>0</v>
      </c>
      <c r="C1759">
        <v>0</v>
      </c>
      <c r="D1759">
        <v>0</v>
      </c>
      <c r="E1759" s="5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ht="12" customHeight="1" x14ac:dyDescent="0.2">
      <c r="A1760">
        <f t="shared" si="104"/>
        <v>295</v>
      </c>
      <c r="B1760">
        <v>0</v>
      </c>
      <c r="C1760">
        <v>0</v>
      </c>
      <c r="D1760">
        <v>0</v>
      </c>
      <c r="E1760" s="5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ht="12" customHeight="1" x14ac:dyDescent="0.2">
      <c r="A1761">
        <f t="shared" si="104"/>
        <v>296</v>
      </c>
      <c r="B1761">
        <v>0</v>
      </c>
      <c r="C1761">
        <v>0</v>
      </c>
      <c r="D1761">
        <v>0</v>
      </c>
      <c r="E1761" s="5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ht="12" customHeight="1" x14ac:dyDescent="0.2">
      <c r="A1762">
        <f t="shared" si="104"/>
        <v>297</v>
      </c>
      <c r="B1762">
        <v>0</v>
      </c>
      <c r="C1762">
        <v>0</v>
      </c>
      <c r="D1762">
        <v>0</v>
      </c>
      <c r="E1762" s="5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ht="12" customHeight="1" x14ac:dyDescent="0.2">
      <c r="A1763">
        <f t="shared" si="104"/>
        <v>298</v>
      </c>
      <c r="B1763">
        <v>0</v>
      </c>
      <c r="C1763">
        <v>0</v>
      </c>
      <c r="D1763">
        <v>0</v>
      </c>
      <c r="E1763" s="5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ht="12" customHeight="1" x14ac:dyDescent="0.2">
      <c r="A1764">
        <f t="shared" si="104"/>
        <v>299</v>
      </c>
      <c r="B1764">
        <v>0</v>
      </c>
      <c r="C1764">
        <v>0</v>
      </c>
      <c r="D1764">
        <v>0</v>
      </c>
      <c r="E1764" s="5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ht="12" customHeight="1" x14ac:dyDescent="0.2">
      <c r="A1765">
        <f t="shared" si="104"/>
        <v>300</v>
      </c>
      <c r="B1765">
        <v>0</v>
      </c>
      <c r="C1765">
        <v>0</v>
      </c>
      <c r="D1765">
        <v>0</v>
      </c>
      <c r="E1765" s="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ht="12" customHeight="1" x14ac:dyDescent="0.2">
      <c r="A1766">
        <f t="shared" si="104"/>
        <v>301</v>
      </c>
      <c r="B1766">
        <v>0</v>
      </c>
      <c r="C1766">
        <v>0</v>
      </c>
      <c r="D1766">
        <v>0</v>
      </c>
      <c r="E1766" s="5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ht="12" customHeight="1" x14ac:dyDescent="0.2">
      <c r="A1767">
        <f t="shared" si="104"/>
        <v>302</v>
      </c>
      <c r="B1767">
        <v>0</v>
      </c>
      <c r="C1767">
        <v>0</v>
      </c>
      <c r="D1767">
        <v>0</v>
      </c>
      <c r="E1767" s="5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ht="12" customHeight="1" x14ac:dyDescent="0.2">
      <c r="A1768">
        <f t="shared" si="104"/>
        <v>303</v>
      </c>
      <c r="B1768">
        <v>0</v>
      </c>
      <c r="C1768">
        <v>0</v>
      </c>
      <c r="D1768">
        <v>0</v>
      </c>
      <c r="E1768" s="5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ht="12" customHeight="1" x14ac:dyDescent="0.2">
      <c r="A1769">
        <f t="shared" si="104"/>
        <v>304</v>
      </c>
      <c r="B1769">
        <v>0</v>
      </c>
      <c r="C1769">
        <v>0</v>
      </c>
      <c r="D1769">
        <v>0</v>
      </c>
      <c r="E1769" s="5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ht="12" customHeight="1" x14ac:dyDescent="0.2">
      <c r="A1770">
        <f t="shared" si="104"/>
        <v>305</v>
      </c>
      <c r="B1770">
        <v>0</v>
      </c>
      <c r="C1770">
        <v>0</v>
      </c>
      <c r="D1770">
        <v>0</v>
      </c>
      <c r="E1770" s="5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ht="12" customHeight="1" x14ac:dyDescent="0.2">
      <c r="A1771">
        <f t="shared" si="104"/>
        <v>306</v>
      </c>
      <c r="B1771">
        <v>0</v>
      </c>
      <c r="C1771">
        <v>0</v>
      </c>
      <c r="D1771">
        <v>0</v>
      </c>
      <c r="E1771" s="5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ht="12" customHeight="1" x14ac:dyDescent="0.2">
      <c r="A1772">
        <f t="shared" si="104"/>
        <v>307</v>
      </c>
      <c r="B1772">
        <v>0</v>
      </c>
      <c r="C1772">
        <v>0</v>
      </c>
      <c r="D1772">
        <v>0</v>
      </c>
      <c r="E1772" s="5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ht="12" customHeight="1" x14ac:dyDescent="0.2">
      <c r="A1773">
        <f t="shared" si="104"/>
        <v>308</v>
      </c>
      <c r="B1773">
        <v>0</v>
      </c>
      <c r="C1773">
        <v>0</v>
      </c>
      <c r="D1773">
        <v>0</v>
      </c>
      <c r="E1773" s="5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ht="12" customHeight="1" x14ac:dyDescent="0.2">
      <c r="A1774">
        <f t="shared" si="104"/>
        <v>309</v>
      </c>
      <c r="B1774">
        <v>0</v>
      </c>
      <c r="C1774">
        <v>0</v>
      </c>
      <c r="D1774">
        <v>0</v>
      </c>
      <c r="E1774" s="5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ht="12" customHeight="1" x14ac:dyDescent="0.2">
      <c r="A1775">
        <f t="shared" si="104"/>
        <v>310</v>
      </c>
      <c r="B1775">
        <v>0</v>
      </c>
      <c r="C1775">
        <v>0</v>
      </c>
      <c r="D1775">
        <v>0</v>
      </c>
      <c r="E1775" s="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ht="12" customHeight="1" x14ac:dyDescent="0.2">
      <c r="A1776">
        <f t="shared" si="104"/>
        <v>311</v>
      </c>
      <c r="B1776">
        <v>0</v>
      </c>
      <c r="C1776">
        <v>0</v>
      </c>
      <c r="D1776">
        <v>0</v>
      </c>
      <c r="E1776" s="5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ht="12" customHeight="1" x14ac:dyDescent="0.2">
      <c r="A1777">
        <f t="shared" si="104"/>
        <v>312</v>
      </c>
      <c r="B1777">
        <v>0</v>
      </c>
      <c r="C1777">
        <v>0</v>
      </c>
      <c r="D1777">
        <v>0</v>
      </c>
      <c r="E1777" s="5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ht="12" customHeight="1" x14ac:dyDescent="0.2">
      <c r="A1778">
        <f t="shared" si="104"/>
        <v>313</v>
      </c>
      <c r="B1778">
        <v>0</v>
      </c>
      <c r="C1778">
        <v>0</v>
      </c>
      <c r="D1778">
        <v>0</v>
      </c>
      <c r="E1778" s="5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ht="12" customHeight="1" x14ac:dyDescent="0.2">
      <c r="A1779">
        <f t="shared" si="104"/>
        <v>314</v>
      </c>
      <c r="B1779">
        <v>0</v>
      </c>
      <c r="C1779">
        <v>0</v>
      </c>
      <c r="D1779">
        <v>0</v>
      </c>
      <c r="E1779" s="5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ht="12" customHeight="1" x14ac:dyDescent="0.2">
      <c r="A1780">
        <f t="shared" si="104"/>
        <v>315</v>
      </c>
      <c r="B1780">
        <v>0</v>
      </c>
      <c r="C1780">
        <v>0</v>
      </c>
      <c r="D1780">
        <v>0</v>
      </c>
      <c r="E1780" s="5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ht="12" customHeight="1" x14ac:dyDescent="0.2">
      <c r="A1781">
        <f t="shared" si="104"/>
        <v>316</v>
      </c>
      <c r="B1781">
        <v>0</v>
      </c>
      <c r="C1781">
        <v>0</v>
      </c>
      <c r="D1781">
        <v>0</v>
      </c>
      <c r="E1781" s="5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ht="12" customHeight="1" x14ac:dyDescent="0.2">
      <c r="A1782">
        <f t="shared" si="104"/>
        <v>317</v>
      </c>
      <c r="B1782">
        <v>0</v>
      </c>
      <c r="C1782">
        <v>0</v>
      </c>
      <c r="D1782">
        <v>0</v>
      </c>
      <c r="E1782" s="5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ht="12" customHeight="1" x14ac:dyDescent="0.2">
      <c r="A1783">
        <f t="shared" si="104"/>
        <v>318</v>
      </c>
      <c r="B1783">
        <v>0</v>
      </c>
      <c r="C1783">
        <v>0</v>
      </c>
      <c r="D1783">
        <v>0</v>
      </c>
      <c r="E1783" s="5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ht="12" customHeight="1" x14ac:dyDescent="0.2">
      <c r="A1784">
        <f t="shared" si="104"/>
        <v>319</v>
      </c>
      <c r="B1784">
        <v>0</v>
      </c>
      <c r="C1784">
        <v>0</v>
      </c>
      <c r="D1784">
        <v>0</v>
      </c>
      <c r="E1784" s="5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ht="12" customHeight="1" x14ac:dyDescent="0.2">
      <c r="A1785">
        <f t="shared" si="104"/>
        <v>320</v>
      </c>
      <c r="B1785">
        <v>0</v>
      </c>
      <c r="C1785">
        <v>0</v>
      </c>
      <c r="D1785">
        <v>0</v>
      </c>
      <c r="E1785" s="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ht="12" customHeight="1" x14ac:dyDescent="0.2">
      <c r="A1786">
        <f t="shared" si="104"/>
        <v>321</v>
      </c>
      <c r="B1786">
        <v>0</v>
      </c>
      <c r="C1786">
        <v>0</v>
      </c>
      <c r="D1786">
        <v>0</v>
      </c>
      <c r="E1786" s="5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ht="12" customHeight="1" x14ac:dyDescent="0.2">
      <c r="A1787">
        <f t="shared" si="104"/>
        <v>322</v>
      </c>
      <c r="B1787">
        <v>0</v>
      </c>
      <c r="C1787">
        <v>0</v>
      </c>
      <c r="D1787">
        <v>0</v>
      </c>
      <c r="E1787" s="5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ht="12" customHeight="1" x14ac:dyDescent="0.2">
      <c r="A1788">
        <f t="shared" si="104"/>
        <v>323</v>
      </c>
      <c r="B1788">
        <v>0</v>
      </c>
      <c r="C1788">
        <v>0</v>
      </c>
      <c r="D1788">
        <v>0</v>
      </c>
      <c r="E1788" s="5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ht="12" customHeight="1" x14ac:dyDescent="0.2">
      <c r="A1789">
        <f t="shared" ref="A1789:A1852" si="105">A1788+1</f>
        <v>324</v>
      </c>
      <c r="B1789">
        <v>0</v>
      </c>
      <c r="C1789">
        <v>0</v>
      </c>
      <c r="D1789">
        <v>0</v>
      </c>
      <c r="E1789" s="5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ht="12" customHeight="1" x14ac:dyDescent="0.2">
      <c r="A1790">
        <f t="shared" si="105"/>
        <v>325</v>
      </c>
      <c r="B1790">
        <v>0</v>
      </c>
      <c r="C1790">
        <v>0</v>
      </c>
      <c r="D1790">
        <v>0</v>
      </c>
      <c r="E1790" s="5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ht="12" customHeight="1" x14ac:dyDescent="0.2">
      <c r="A1791">
        <f t="shared" si="105"/>
        <v>326</v>
      </c>
      <c r="B1791">
        <v>0</v>
      </c>
      <c r="C1791">
        <v>0</v>
      </c>
      <c r="D1791">
        <v>0</v>
      </c>
      <c r="E1791" s="5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ht="12" customHeight="1" x14ac:dyDescent="0.2">
      <c r="A1792">
        <f t="shared" si="105"/>
        <v>327</v>
      </c>
      <c r="B1792">
        <v>0</v>
      </c>
      <c r="C1792">
        <v>0</v>
      </c>
      <c r="D1792">
        <v>0</v>
      </c>
      <c r="E1792" s="5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ht="12" customHeight="1" x14ac:dyDescent="0.2">
      <c r="A1793">
        <f t="shared" si="105"/>
        <v>328</v>
      </c>
      <c r="B1793">
        <v>0</v>
      </c>
      <c r="C1793">
        <v>0</v>
      </c>
      <c r="D1793">
        <v>0</v>
      </c>
      <c r="E1793" s="5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ht="12" customHeight="1" x14ac:dyDescent="0.2">
      <c r="A1794">
        <f t="shared" si="105"/>
        <v>329</v>
      </c>
      <c r="B1794">
        <v>0</v>
      </c>
      <c r="C1794">
        <v>0</v>
      </c>
      <c r="D1794">
        <v>0</v>
      </c>
      <c r="E1794" s="5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ht="12" customHeight="1" x14ac:dyDescent="0.2">
      <c r="A1795">
        <f t="shared" si="105"/>
        <v>330</v>
      </c>
      <c r="B1795">
        <v>0</v>
      </c>
      <c r="C1795">
        <v>0</v>
      </c>
      <c r="D1795">
        <v>0</v>
      </c>
      <c r="E1795" s="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ht="12" customHeight="1" x14ac:dyDescent="0.2">
      <c r="A1796">
        <f t="shared" si="105"/>
        <v>331</v>
      </c>
      <c r="B1796">
        <v>0</v>
      </c>
      <c r="C1796">
        <v>0</v>
      </c>
      <c r="D1796">
        <v>0</v>
      </c>
      <c r="E1796" s="5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ht="12" customHeight="1" x14ac:dyDescent="0.2">
      <c r="A1797">
        <f t="shared" si="105"/>
        <v>332</v>
      </c>
      <c r="B1797">
        <v>0</v>
      </c>
      <c r="C1797">
        <v>0</v>
      </c>
      <c r="D1797">
        <v>0</v>
      </c>
      <c r="E1797" s="5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ht="12" customHeight="1" x14ac:dyDescent="0.2">
      <c r="A1798">
        <f t="shared" si="105"/>
        <v>333</v>
      </c>
      <c r="B1798">
        <v>0</v>
      </c>
      <c r="C1798">
        <v>0</v>
      </c>
      <c r="D1798">
        <v>0</v>
      </c>
      <c r="E1798" s="5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ht="12" customHeight="1" x14ac:dyDescent="0.2">
      <c r="A1799">
        <f t="shared" si="105"/>
        <v>334</v>
      </c>
      <c r="B1799">
        <v>0</v>
      </c>
      <c r="C1799">
        <v>0</v>
      </c>
      <c r="D1799">
        <v>0</v>
      </c>
      <c r="E1799" s="5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ht="12" customHeight="1" x14ac:dyDescent="0.2">
      <c r="A1800">
        <f t="shared" si="105"/>
        <v>335</v>
      </c>
      <c r="B1800">
        <v>0</v>
      </c>
      <c r="C1800">
        <v>0</v>
      </c>
      <c r="D1800">
        <v>0</v>
      </c>
      <c r="E1800" s="5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ht="12" customHeight="1" x14ac:dyDescent="0.2">
      <c r="A1801">
        <f t="shared" si="105"/>
        <v>336</v>
      </c>
      <c r="B1801">
        <v>0</v>
      </c>
      <c r="C1801">
        <v>0</v>
      </c>
      <c r="D1801">
        <v>0</v>
      </c>
      <c r="E1801" s="5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ht="12" customHeight="1" x14ac:dyDescent="0.2">
      <c r="A1802">
        <f t="shared" si="105"/>
        <v>337</v>
      </c>
      <c r="B1802">
        <v>0</v>
      </c>
      <c r="C1802">
        <v>0</v>
      </c>
      <c r="D1802">
        <v>0</v>
      </c>
      <c r="E1802" s="5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ht="12" customHeight="1" x14ac:dyDescent="0.2">
      <c r="A1803">
        <f t="shared" si="105"/>
        <v>338</v>
      </c>
      <c r="B1803">
        <v>0</v>
      </c>
      <c r="C1803">
        <v>0</v>
      </c>
      <c r="D1803">
        <v>0</v>
      </c>
      <c r="E1803" s="5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ht="12" customHeight="1" x14ac:dyDescent="0.2">
      <c r="A1804">
        <f t="shared" si="105"/>
        <v>339</v>
      </c>
      <c r="B1804">
        <v>0</v>
      </c>
      <c r="C1804">
        <v>0</v>
      </c>
      <c r="D1804">
        <v>0</v>
      </c>
      <c r="E1804" s="5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ht="12" customHeight="1" x14ac:dyDescent="0.2">
      <c r="A1805">
        <f t="shared" si="105"/>
        <v>340</v>
      </c>
      <c r="B1805">
        <v>0</v>
      </c>
      <c r="C1805">
        <v>0</v>
      </c>
      <c r="D1805">
        <v>0</v>
      </c>
      <c r="E1805" s="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ht="12" customHeight="1" x14ac:dyDescent="0.2">
      <c r="A1806">
        <f t="shared" si="105"/>
        <v>341</v>
      </c>
      <c r="B1806">
        <v>0</v>
      </c>
      <c r="C1806">
        <v>0</v>
      </c>
      <c r="D1806">
        <v>0</v>
      </c>
      <c r="E1806" s="5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ht="12" customHeight="1" x14ac:dyDescent="0.2">
      <c r="A1807">
        <f t="shared" si="105"/>
        <v>342</v>
      </c>
      <c r="B1807">
        <v>0</v>
      </c>
      <c r="C1807">
        <v>0</v>
      </c>
      <c r="D1807">
        <v>0</v>
      </c>
      <c r="E1807" s="5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ht="12" customHeight="1" x14ac:dyDescent="0.2">
      <c r="A1808">
        <f t="shared" si="105"/>
        <v>343</v>
      </c>
      <c r="B1808">
        <v>0</v>
      </c>
      <c r="C1808">
        <v>0</v>
      </c>
      <c r="D1808">
        <v>0</v>
      </c>
      <c r="E1808" s="5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ht="12" customHeight="1" x14ac:dyDescent="0.2">
      <c r="A1809">
        <f t="shared" si="105"/>
        <v>344</v>
      </c>
      <c r="B1809">
        <v>0</v>
      </c>
      <c r="C1809">
        <v>0</v>
      </c>
      <c r="D1809">
        <v>0</v>
      </c>
      <c r="E1809" s="5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ht="12" customHeight="1" x14ac:dyDescent="0.2">
      <c r="A1810">
        <f t="shared" si="105"/>
        <v>345</v>
      </c>
      <c r="B1810">
        <v>0</v>
      </c>
      <c r="C1810">
        <v>0</v>
      </c>
      <c r="D1810">
        <v>0</v>
      </c>
      <c r="E1810" s="5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ht="12" customHeight="1" x14ac:dyDescent="0.2">
      <c r="A1811">
        <f t="shared" si="105"/>
        <v>346</v>
      </c>
      <c r="B1811">
        <v>0</v>
      </c>
      <c r="C1811">
        <v>0</v>
      </c>
      <c r="D1811">
        <v>0</v>
      </c>
      <c r="E1811" s="5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ht="12" customHeight="1" x14ac:dyDescent="0.2">
      <c r="A1812">
        <f t="shared" si="105"/>
        <v>347</v>
      </c>
      <c r="B1812">
        <v>0</v>
      </c>
      <c r="C1812">
        <v>0</v>
      </c>
      <c r="D1812">
        <v>0</v>
      </c>
      <c r="E1812" s="5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ht="12" customHeight="1" x14ac:dyDescent="0.2">
      <c r="A1813">
        <f t="shared" si="105"/>
        <v>348</v>
      </c>
      <c r="B1813">
        <v>0</v>
      </c>
      <c r="C1813">
        <v>0</v>
      </c>
      <c r="D1813">
        <v>0</v>
      </c>
      <c r="E1813" s="5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ht="12" customHeight="1" x14ac:dyDescent="0.2">
      <c r="A1814">
        <f t="shared" si="105"/>
        <v>349</v>
      </c>
      <c r="B1814">
        <v>0</v>
      </c>
      <c r="C1814">
        <v>0</v>
      </c>
      <c r="D1814">
        <v>0</v>
      </c>
      <c r="E1814" s="5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ht="12" customHeight="1" x14ac:dyDescent="0.2">
      <c r="A1815">
        <f t="shared" si="105"/>
        <v>350</v>
      </c>
      <c r="B1815">
        <v>0</v>
      </c>
      <c r="C1815">
        <v>0</v>
      </c>
      <c r="D1815">
        <v>0</v>
      </c>
      <c r="E1815" s="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ht="12" customHeight="1" x14ac:dyDescent="0.2">
      <c r="A1816">
        <f t="shared" si="105"/>
        <v>351</v>
      </c>
      <c r="B1816">
        <v>0</v>
      </c>
      <c r="C1816">
        <v>0</v>
      </c>
      <c r="D1816">
        <v>0</v>
      </c>
      <c r="E1816" s="5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ht="12" customHeight="1" x14ac:dyDescent="0.2">
      <c r="A1817">
        <f t="shared" si="105"/>
        <v>352</v>
      </c>
      <c r="B1817">
        <v>0</v>
      </c>
      <c r="C1817">
        <v>0</v>
      </c>
      <c r="D1817">
        <v>0</v>
      </c>
      <c r="E1817" s="5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ht="12" customHeight="1" x14ac:dyDescent="0.2">
      <c r="A1818">
        <f t="shared" si="105"/>
        <v>353</v>
      </c>
      <c r="B1818">
        <v>0</v>
      </c>
      <c r="C1818">
        <v>0</v>
      </c>
      <c r="D1818">
        <v>0</v>
      </c>
      <c r="E1818" s="5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ht="12" customHeight="1" x14ac:dyDescent="0.2">
      <c r="A1819">
        <f t="shared" si="105"/>
        <v>354</v>
      </c>
      <c r="B1819">
        <v>0</v>
      </c>
      <c r="C1819">
        <v>0</v>
      </c>
      <c r="D1819">
        <v>0</v>
      </c>
      <c r="E1819" s="5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ht="12" customHeight="1" x14ac:dyDescent="0.2">
      <c r="A1820">
        <f t="shared" si="105"/>
        <v>355</v>
      </c>
      <c r="B1820">
        <v>0</v>
      </c>
      <c r="C1820">
        <v>0</v>
      </c>
      <c r="D1820">
        <v>0</v>
      </c>
      <c r="E1820" s="5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ht="12" customHeight="1" x14ac:dyDescent="0.2">
      <c r="A1821">
        <f t="shared" si="105"/>
        <v>356</v>
      </c>
      <c r="B1821">
        <v>0</v>
      </c>
      <c r="C1821">
        <v>0</v>
      </c>
      <c r="D1821">
        <v>0</v>
      </c>
      <c r="E1821" s="5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ht="12" customHeight="1" x14ac:dyDescent="0.2">
      <c r="A1822">
        <f t="shared" si="105"/>
        <v>357</v>
      </c>
      <c r="B1822">
        <v>0</v>
      </c>
      <c r="C1822">
        <v>0</v>
      </c>
      <c r="D1822">
        <v>0</v>
      </c>
      <c r="E1822" s="5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ht="12" customHeight="1" x14ac:dyDescent="0.2">
      <c r="A1823">
        <f t="shared" si="105"/>
        <v>358</v>
      </c>
      <c r="B1823">
        <v>0</v>
      </c>
      <c r="C1823">
        <v>0</v>
      </c>
      <c r="D1823">
        <v>0</v>
      </c>
      <c r="E1823" s="5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ht="12" customHeight="1" x14ac:dyDescent="0.2">
      <c r="A1824">
        <f t="shared" si="105"/>
        <v>359</v>
      </c>
      <c r="B1824">
        <v>0</v>
      </c>
      <c r="C1824">
        <v>0</v>
      </c>
      <c r="D1824">
        <v>0</v>
      </c>
      <c r="E1824" s="5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ht="12" customHeight="1" x14ac:dyDescent="0.2">
      <c r="A1825">
        <f t="shared" si="105"/>
        <v>360</v>
      </c>
      <c r="B1825">
        <v>0</v>
      </c>
      <c r="C1825">
        <v>0</v>
      </c>
      <c r="D1825">
        <v>0</v>
      </c>
      <c r="E1825" s="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ht="12" customHeight="1" x14ac:dyDescent="0.2">
      <c r="A1826">
        <f t="shared" si="105"/>
        <v>361</v>
      </c>
      <c r="B1826">
        <v>4</v>
      </c>
      <c r="C1826" s="49">
        <v>83</v>
      </c>
      <c r="D1826">
        <v>-6</v>
      </c>
      <c r="E1826" s="5">
        <v>2016</v>
      </c>
      <c r="F1826">
        <v>100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ht="12" customHeight="1" x14ac:dyDescent="0.2">
      <c r="A1827">
        <f t="shared" si="105"/>
        <v>362</v>
      </c>
      <c r="B1827">
        <v>4</v>
      </c>
      <c r="C1827" s="49">
        <v>84</v>
      </c>
      <c r="D1827">
        <v>-20</v>
      </c>
      <c r="E1827" s="5">
        <v>2016</v>
      </c>
      <c r="F1827">
        <v>100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ht="12" customHeight="1" x14ac:dyDescent="0.2">
      <c r="A1828">
        <f t="shared" si="105"/>
        <v>363</v>
      </c>
      <c r="B1828">
        <v>4</v>
      </c>
      <c r="C1828" s="49">
        <v>85</v>
      </c>
      <c r="D1828">
        <v>-30</v>
      </c>
      <c r="E1828" s="5">
        <v>2019</v>
      </c>
      <c r="F1828">
        <v>30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ht="12" customHeight="1" x14ac:dyDescent="0.2">
      <c r="A1829">
        <v>364</v>
      </c>
      <c r="B1829">
        <v>4</v>
      </c>
      <c r="C1829" s="49">
        <v>86</v>
      </c>
      <c r="D1829">
        <v>-10</v>
      </c>
      <c r="E1829" s="5">
        <v>2020</v>
      </c>
      <c r="F1829">
        <v>100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ht="12" customHeight="1" x14ac:dyDescent="0.2">
      <c r="A1830">
        <f t="shared" si="105"/>
        <v>365</v>
      </c>
      <c r="B1830">
        <v>0</v>
      </c>
      <c r="C1830">
        <v>0</v>
      </c>
      <c r="D1830">
        <v>0</v>
      </c>
      <c r="E1830" s="5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ht="12" customHeight="1" x14ac:dyDescent="0.2">
      <c r="A1831">
        <f t="shared" si="105"/>
        <v>366</v>
      </c>
      <c r="B1831">
        <v>0</v>
      </c>
      <c r="C1831">
        <v>0</v>
      </c>
      <c r="D1831">
        <v>0</v>
      </c>
      <c r="E1831" s="5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ht="12" customHeight="1" x14ac:dyDescent="0.2">
      <c r="A1832">
        <f t="shared" si="105"/>
        <v>367</v>
      </c>
      <c r="B1832">
        <v>0</v>
      </c>
      <c r="C1832">
        <v>0</v>
      </c>
      <c r="D1832">
        <v>0</v>
      </c>
      <c r="E1832" s="5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ht="12" customHeight="1" x14ac:dyDescent="0.2">
      <c r="A1833">
        <f t="shared" si="105"/>
        <v>368</v>
      </c>
      <c r="B1833">
        <v>0</v>
      </c>
      <c r="C1833">
        <v>0</v>
      </c>
      <c r="D1833">
        <v>0</v>
      </c>
      <c r="E1833" s="5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ht="12" customHeight="1" x14ac:dyDescent="0.2">
      <c r="A1834">
        <f t="shared" si="105"/>
        <v>369</v>
      </c>
      <c r="B1834">
        <v>0</v>
      </c>
      <c r="C1834">
        <v>0</v>
      </c>
      <c r="D1834">
        <v>0</v>
      </c>
      <c r="E1834" s="5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ht="12" customHeight="1" x14ac:dyDescent="0.2">
      <c r="A1835">
        <f t="shared" si="105"/>
        <v>370</v>
      </c>
      <c r="B1835">
        <v>0</v>
      </c>
      <c r="C1835">
        <v>0</v>
      </c>
      <c r="D1835">
        <v>0</v>
      </c>
      <c r="E1835" s="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ht="12" customHeight="1" x14ac:dyDescent="0.2">
      <c r="A1836">
        <f t="shared" si="105"/>
        <v>371</v>
      </c>
      <c r="B1836">
        <v>0</v>
      </c>
      <c r="C1836">
        <v>0</v>
      </c>
      <c r="D1836">
        <v>0</v>
      </c>
      <c r="E1836" s="5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ht="12" customHeight="1" x14ac:dyDescent="0.2">
      <c r="A1837">
        <f t="shared" si="105"/>
        <v>372</v>
      </c>
      <c r="B1837">
        <v>0</v>
      </c>
      <c r="C1837">
        <v>0</v>
      </c>
      <c r="D1837">
        <v>0</v>
      </c>
      <c r="E1837" s="5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ht="12" customHeight="1" x14ac:dyDescent="0.2">
      <c r="A1838">
        <f t="shared" si="105"/>
        <v>373</v>
      </c>
      <c r="B1838">
        <v>0</v>
      </c>
      <c r="C1838">
        <v>0</v>
      </c>
      <c r="D1838">
        <v>0</v>
      </c>
      <c r="E1838" s="5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ht="12" customHeight="1" x14ac:dyDescent="0.2">
      <c r="A1839">
        <f t="shared" si="105"/>
        <v>374</v>
      </c>
      <c r="B1839">
        <v>0</v>
      </c>
      <c r="C1839">
        <v>0</v>
      </c>
      <c r="D1839">
        <v>0</v>
      </c>
      <c r="E1839" s="5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ht="12" customHeight="1" x14ac:dyDescent="0.2">
      <c r="A1840">
        <f t="shared" si="105"/>
        <v>375</v>
      </c>
      <c r="B1840">
        <v>0</v>
      </c>
      <c r="C1840">
        <v>0</v>
      </c>
      <c r="D1840">
        <v>0</v>
      </c>
      <c r="E1840" s="5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ht="12" customHeight="1" x14ac:dyDescent="0.2">
      <c r="A1841">
        <f t="shared" si="105"/>
        <v>376</v>
      </c>
      <c r="B1841">
        <v>0</v>
      </c>
      <c r="C1841">
        <v>0</v>
      </c>
      <c r="D1841">
        <v>0</v>
      </c>
      <c r="E1841" s="5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ht="12" customHeight="1" x14ac:dyDescent="0.2">
      <c r="A1842">
        <f t="shared" si="105"/>
        <v>377</v>
      </c>
      <c r="B1842">
        <v>0</v>
      </c>
      <c r="C1842">
        <v>0</v>
      </c>
      <c r="D1842">
        <v>0</v>
      </c>
      <c r="E1842" s="5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ht="12" customHeight="1" x14ac:dyDescent="0.2">
      <c r="A1843">
        <f t="shared" si="105"/>
        <v>378</v>
      </c>
      <c r="B1843">
        <v>0</v>
      </c>
      <c r="C1843">
        <v>0</v>
      </c>
      <c r="D1843">
        <v>0</v>
      </c>
      <c r="E1843" s="5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ht="12" customHeight="1" x14ac:dyDescent="0.2">
      <c r="A1844">
        <f t="shared" si="105"/>
        <v>379</v>
      </c>
      <c r="B1844">
        <v>0</v>
      </c>
      <c r="C1844">
        <v>0</v>
      </c>
      <c r="D1844">
        <v>0</v>
      </c>
      <c r="E1844" s="5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ht="12" customHeight="1" x14ac:dyDescent="0.2">
      <c r="A1845">
        <f t="shared" si="105"/>
        <v>380</v>
      </c>
      <c r="B1845">
        <v>0</v>
      </c>
      <c r="C1845">
        <v>0</v>
      </c>
      <c r="D1845">
        <v>0</v>
      </c>
      <c r="E1845" s="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ht="12" customHeight="1" x14ac:dyDescent="0.2">
      <c r="A1846">
        <f t="shared" si="105"/>
        <v>381</v>
      </c>
      <c r="B1846">
        <v>0</v>
      </c>
      <c r="C1846">
        <v>0</v>
      </c>
      <c r="D1846">
        <v>0</v>
      </c>
      <c r="E1846" s="5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ht="12" customHeight="1" x14ac:dyDescent="0.2">
      <c r="A1847">
        <f t="shared" si="105"/>
        <v>382</v>
      </c>
      <c r="B1847">
        <v>0</v>
      </c>
      <c r="C1847">
        <v>0</v>
      </c>
      <c r="D1847">
        <v>0</v>
      </c>
      <c r="E1847" s="5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ht="12" customHeight="1" x14ac:dyDescent="0.2">
      <c r="A1848">
        <f t="shared" si="105"/>
        <v>383</v>
      </c>
      <c r="B1848">
        <v>0</v>
      </c>
      <c r="C1848">
        <v>0</v>
      </c>
      <c r="D1848">
        <v>0</v>
      </c>
      <c r="E1848" s="5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ht="12" customHeight="1" x14ac:dyDescent="0.2">
      <c r="A1849">
        <f t="shared" si="105"/>
        <v>384</v>
      </c>
      <c r="B1849">
        <v>0</v>
      </c>
      <c r="C1849">
        <v>0</v>
      </c>
      <c r="D1849">
        <v>0</v>
      </c>
      <c r="E1849" s="5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ht="12" customHeight="1" x14ac:dyDescent="0.2">
      <c r="A1850">
        <f t="shared" si="105"/>
        <v>385</v>
      </c>
      <c r="B1850">
        <v>0</v>
      </c>
      <c r="C1850">
        <v>0</v>
      </c>
      <c r="D1850">
        <v>0</v>
      </c>
      <c r="E1850" s="5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ht="12" customHeight="1" x14ac:dyDescent="0.2">
      <c r="A1851">
        <f t="shared" si="105"/>
        <v>386</v>
      </c>
      <c r="B1851">
        <v>0</v>
      </c>
      <c r="C1851">
        <v>0</v>
      </c>
      <c r="D1851">
        <v>0</v>
      </c>
      <c r="E1851" s="5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ht="12" customHeight="1" x14ac:dyDescent="0.2">
      <c r="A1852">
        <f t="shared" si="105"/>
        <v>387</v>
      </c>
      <c r="B1852">
        <v>0</v>
      </c>
      <c r="C1852">
        <v>0</v>
      </c>
      <c r="D1852">
        <v>0</v>
      </c>
      <c r="E1852" s="5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ht="12" customHeight="1" x14ac:dyDescent="0.2">
      <c r="A1853">
        <f t="shared" ref="A1853:A1864" si="106">A1852+1</f>
        <v>388</v>
      </c>
      <c r="B1853">
        <v>0</v>
      </c>
      <c r="C1853">
        <v>0</v>
      </c>
      <c r="D1853">
        <v>0</v>
      </c>
      <c r="E1853" s="5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ht="12" customHeight="1" x14ac:dyDescent="0.2">
      <c r="A1854">
        <f t="shared" si="106"/>
        <v>389</v>
      </c>
      <c r="B1854">
        <v>0</v>
      </c>
      <c r="C1854">
        <v>0</v>
      </c>
      <c r="D1854">
        <v>0</v>
      </c>
      <c r="E1854" s="5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ht="12" customHeight="1" x14ac:dyDescent="0.2">
      <c r="A1855">
        <f t="shared" si="106"/>
        <v>390</v>
      </c>
      <c r="B1855">
        <v>0</v>
      </c>
      <c r="C1855">
        <v>0</v>
      </c>
      <c r="D1855">
        <v>0</v>
      </c>
      <c r="E1855" s="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ht="12" customHeight="1" x14ac:dyDescent="0.2">
      <c r="A1856">
        <f t="shared" si="106"/>
        <v>391</v>
      </c>
      <c r="B1856">
        <v>0</v>
      </c>
      <c r="C1856">
        <v>0</v>
      </c>
      <c r="D1856">
        <v>0</v>
      </c>
      <c r="E1856" s="5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ht="12" customHeight="1" x14ac:dyDescent="0.2">
      <c r="A1857">
        <f t="shared" si="106"/>
        <v>392</v>
      </c>
      <c r="B1857">
        <v>0</v>
      </c>
      <c r="C1857">
        <v>0</v>
      </c>
      <c r="D1857">
        <v>0</v>
      </c>
      <c r="E1857" s="5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ht="12" customHeight="1" x14ac:dyDescent="0.2">
      <c r="A1858">
        <f t="shared" si="106"/>
        <v>393</v>
      </c>
      <c r="B1858">
        <v>0</v>
      </c>
      <c r="C1858">
        <v>0</v>
      </c>
      <c r="D1858">
        <v>0</v>
      </c>
      <c r="E1858" s="5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ht="12" customHeight="1" x14ac:dyDescent="0.2">
      <c r="A1859">
        <f t="shared" si="106"/>
        <v>394</v>
      </c>
      <c r="B1859">
        <v>0</v>
      </c>
      <c r="C1859">
        <v>0</v>
      </c>
      <c r="D1859">
        <v>0</v>
      </c>
      <c r="E1859" s="5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ht="12" customHeight="1" x14ac:dyDescent="0.2">
      <c r="A1860">
        <f t="shared" si="106"/>
        <v>395</v>
      </c>
      <c r="B1860">
        <v>0</v>
      </c>
      <c r="C1860">
        <v>0</v>
      </c>
      <c r="D1860">
        <v>0</v>
      </c>
      <c r="E1860" s="5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ht="12" customHeight="1" x14ac:dyDescent="0.2">
      <c r="A1861">
        <f t="shared" si="106"/>
        <v>396</v>
      </c>
      <c r="B1861">
        <v>0</v>
      </c>
      <c r="C1861">
        <v>0</v>
      </c>
      <c r="D1861">
        <v>0</v>
      </c>
      <c r="E1861" s="5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ht="12" customHeight="1" x14ac:dyDescent="0.2">
      <c r="A1862">
        <f t="shared" si="106"/>
        <v>397</v>
      </c>
      <c r="B1862">
        <v>0</v>
      </c>
      <c r="C1862">
        <v>0</v>
      </c>
      <c r="D1862">
        <v>0</v>
      </c>
      <c r="E1862" s="5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ht="12" customHeight="1" x14ac:dyDescent="0.2">
      <c r="A1863">
        <f t="shared" si="106"/>
        <v>398</v>
      </c>
      <c r="B1863">
        <v>0</v>
      </c>
      <c r="C1863">
        <v>0</v>
      </c>
      <c r="D1863">
        <v>0</v>
      </c>
      <c r="E1863" s="5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ht="12" customHeight="1" x14ac:dyDescent="0.2">
      <c r="A1864">
        <f t="shared" si="106"/>
        <v>399</v>
      </c>
      <c r="B1864">
        <v>0</v>
      </c>
      <c r="C1864">
        <v>0</v>
      </c>
      <c r="D1864">
        <v>0</v>
      </c>
      <c r="E1864" s="5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ht="12" customHeight="1" x14ac:dyDescent="0.2">
      <c r="A1865">
        <v>400</v>
      </c>
      <c r="B1865">
        <v>0</v>
      </c>
      <c r="C1865">
        <v>0</v>
      </c>
      <c r="D1865">
        <v>0</v>
      </c>
      <c r="E1865" s="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9" spans="1:14" ht="12" customHeight="1" x14ac:dyDescent="0.2">
      <c r="A1869" t="s">
        <v>249</v>
      </c>
    </row>
    <row r="1871" spans="1:14" ht="12" customHeight="1" x14ac:dyDescent="0.2">
      <c r="A1871" t="s">
        <v>250</v>
      </c>
      <c r="C1871">
        <v>1</v>
      </c>
    </row>
    <row r="1872" spans="1:14" ht="12" customHeight="1" x14ac:dyDescent="0.2">
      <c r="A1872" t="s">
        <v>251</v>
      </c>
      <c r="C1872">
        <v>30</v>
      </c>
    </row>
    <row r="1873" spans="1:62" ht="12" customHeight="1" x14ac:dyDescent="0.2">
      <c r="A1873" t="s">
        <v>252</v>
      </c>
      <c r="C1873">
        <v>140</v>
      </c>
    </row>
    <row r="1874" spans="1:62" ht="12" customHeight="1" x14ac:dyDescent="0.2">
      <c r="A1874" t="s">
        <v>253</v>
      </c>
      <c r="C1874">
        <v>0</v>
      </c>
    </row>
    <row r="1875" spans="1:62" ht="12" customHeight="1" x14ac:dyDescent="0.2">
      <c r="A1875" t="s">
        <v>254</v>
      </c>
      <c r="C1875">
        <v>0</v>
      </c>
    </row>
    <row r="1876" spans="1:62" ht="12" customHeight="1" x14ac:dyDescent="0.2">
      <c r="A1876" t="s">
        <v>255</v>
      </c>
      <c r="C1876">
        <v>0</v>
      </c>
    </row>
    <row r="1878" spans="1:62" ht="12" customHeight="1" x14ac:dyDescent="0.2">
      <c r="A1878" t="s">
        <v>256</v>
      </c>
    </row>
    <row r="1880" spans="1:62" ht="12" customHeight="1" x14ac:dyDescent="0.2">
      <c r="A1880" t="s">
        <v>257</v>
      </c>
      <c r="B1880">
        <v>1995</v>
      </c>
      <c r="C1880">
        <v>1996</v>
      </c>
      <c r="D1880">
        <v>1997</v>
      </c>
      <c r="E1880">
        <v>1998</v>
      </c>
      <c r="F1880">
        <v>1999</v>
      </c>
      <c r="G1880">
        <v>2000</v>
      </c>
      <c r="H1880">
        <v>2001</v>
      </c>
      <c r="I1880">
        <v>2002</v>
      </c>
      <c r="J1880">
        <v>2003</v>
      </c>
      <c r="K1880">
        <v>2004</v>
      </c>
      <c r="L1880">
        <v>2005</v>
      </c>
      <c r="M1880">
        <v>2006</v>
      </c>
      <c r="N1880">
        <v>2007</v>
      </c>
      <c r="O1880">
        <v>2008</v>
      </c>
      <c r="P1880">
        <v>2009</v>
      </c>
      <c r="Q1880">
        <v>2010</v>
      </c>
      <c r="R1880">
        <v>2011</v>
      </c>
      <c r="S1880">
        <v>2012</v>
      </c>
      <c r="T1880">
        <v>2013</v>
      </c>
      <c r="U1880">
        <v>2014</v>
      </c>
      <c r="V1880">
        <v>2015</v>
      </c>
      <c r="W1880">
        <v>2016</v>
      </c>
      <c r="X1880">
        <v>2017</v>
      </c>
      <c r="Y1880">
        <v>2018</v>
      </c>
      <c r="Z1880">
        <v>2019</v>
      </c>
      <c r="AA1880">
        <v>2020</v>
      </c>
      <c r="AB1880">
        <v>2021</v>
      </c>
      <c r="AC1880">
        <v>2022</v>
      </c>
      <c r="AD1880">
        <v>2023</v>
      </c>
      <c r="AE1880">
        <v>2024</v>
      </c>
      <c r="AF1880">
        <v>2025</v>
      </c>
      <c r="AG1880">
        <v>2026</v>
      </c>
      <c r="AH1880">
        <v>2027</v>
      </c>
      <c r="AI1880">
        <v>2028</v>
      </c>
      <c r="AJ1880">
        <v>2029</v>
      </c>
      <c r="AK1880">
        <v>2030</v>
      </c>
      <c r="AL1880">
        <v>2031</v>
      </c>
      <c r="AM1880">
        <v>2032</v>
      </c>
      <c r="AN1880">
        <v>2033</v>
      </c>
      <c r="AO1880">
        <v>2034</v>
      </c>
      <c r="AP1880">
        <v>2035</v>
      </c>
      <c r="AQ1880">
        <v>2036</v>
      </c>
      <c r="AR1880">
        <v>2037</v>
      </c>
      <c r="AS1880">
        <v>2038</v>
      </c>
      <c r="AT1880">
        <v>2039</v>
      </c>
      <c r="AU1880">
        <v>2040</v>
      </c>
      <c r="AV1880">
        <v>2041</v>
      </c>
      <c r="AW1880">
        <v>2042</v>
      </c>
      <c r="AX1880">
        <v>2043</v>
      </c>
      <c r="AY1880">
        <v>2044</v>
      </c>
      <c r="AZ1880">
        <v>2045</v>
      </c>
      <c r="BA1880">
        <v>2046</v>
      </c>
      <c r="BB1880">
        <v>2047</v>
      </c>
      <c r="BC1880">
        <v>2048</v>
      </c>
      <c r="BD1880">
        <v>2049</v>
      </c>
      <c r="BE1880">
        <v>2050</v>
      </c>
      <c r="BF1880">
        <v>2051</v>
      </c>
      <c r="BG1880">
        <v>2052</v>
      </c>
      <c r="BH1880">
        <v>2053</v>
      </c>
      <c r="BI1880">
        <v>2054</v>
      </c>
      <c r="BJ1880">
        <v>2055</v>
      </c>
    </row>
    <row r="1881" spans="1:62" ht="12" customHeight="1" x14ac:dyDescent="0.2">
      <c r="A1881" t="s">
        <v>258</v>
      </c>
      <c r="B1881">
        <v>27.5</v>
      </c>
      <c r="C1881">
        <v>27.5</v>
      </c>
      <c r="D1881">
        <v>27.5</v>
      </c>
      <c r="E1881">
        <v>27.5</v>
      </c>
      <c r="F1881">
        <v>27.5</v>
      </c>
      <c r="G1881">
        <v>27.5</v>
      </c>
      <c r="H1881">
        <v>27.5</v>
      </c>
      <c r="I1881">
        <v>27.5</v>
      </c>
      <c r="J1881">
        <v>27.5</v>
      </c>
      <c r="K1881">
        <v>27.5</v>
      </c>
      <c r="L1881">
        <v>27.5</v>
      </c>
      <c r="M1881">
        <v>27.5</v>
      </c>
      <c r="N1881">
        <v>27.5</v>
      </c>
      <c r="O1881">
        <v>27.5</v>
      </c>
      <c r="P1881">
        <v>27.5</v>
      </c>
      <c r="Q1881">
        <v>27.5</v>
      </c>
      <c r="R1881">
        <v>27.5</v>
      </c>
      <c r="S1881">
        <v>27.5</v>
      </c>
      <c r="T1881">
        <v>27.5</v>
      </c>
      <c r="U1881">
        <v>27.5</v>
      </c>
      <c r="V1881">
        <v>27.5</v>
      </c>
      <c r="W1881">
        <v>27.5</v>
      </c>
      <c r="X1881">
        <v>27.5</v>
      </c>
      <c r="Y1881">
        <v>27.5</v>
      </c>
      <c r="Z1881">
        <v>27.5</v>
      </c>
      <c r="AA1881">
        <v>27.5</v>
      </c>
      <c r="AB1881">
        <v>27.5</v>
      </c>
      <c r="AC1881">
        <v>27.5</v>
      </c>
      <c r="AD1881">
        <v>27.5</v>
      </c>
      <c r="AE1881">
        <v>27.5</v>
      </c>
      <c r="AF1881">
        <v>27.5</v>
      </c>
      <c r="AG1881">
        <v>27.5</v>
      </c>
      <c r="AH1881">
        <v>27.5</v>
      </c>
      <c r="AI1881">
        <v>27.5</v>
      </c>
      <c r="AJ1881">
        <v>27.5</v>
      </c>
      <c r="AK1881">
        <v>27.5</v>
      </c>
      <c r="AL1881">
        <v>27.5</v>
      </c>
      <c r="AM1881">
        <v>27.5</v>
      </c>
      <c r="AN1881">
        <v>27.5</v>
      </c>
      <c r="AO1881">
        <v>27.5</v>
      </c>
      <c r="AP1881">
        <v>27.5</v>
      </c>
      <c r="AQ1881">
        <v>27.5</v>
      </c>
      <c r="AR1881">
        <v>27.5</v>
      </c>
      <c r="AS1881">
        <v>27.5</v>
      </c>
      <c r="AT1881">
        <v>27.5</v>
      </c>
      <c r="AU1881">
        <v>27.5</v>
      </c>
      <c r="AV1881">
        <v>27.5</v>
      </c>
      <c r="AW1881">
        <v>27.5</v>
      </c>
      <c r="AX1881">
        <v>27.5</v>
      </c>
      <c r="AY1881">
        <v>27.5</v>
      </c>
      <c r="AZ1881">
        <v>27.5</v>
      </c>
      <c r="BA1881">
        <v>27.5</v>
      </c>
      <c r="BB1881">
        <v>27.5</v>
      </c>
      <c r="BC1881">
        <v>27.5</v>
      </c>
      <c r="BD1881">
        <v>27.5</v>
      </c>
      <c r="BE1881">
        <v>27.5</v>
      </c>
      <c r="BF1881">
        <v>27.5</v>
      </c>
      <c r="BG1881">
        <v>27.5</v>
      </c>
      <c r="BH1881">
        <v>27.5</v>
      </c>
      <c r="BI1881">
        <v>27.5</v>
      </c>
      <c r="BJ1881">
        <v>27.5</v>
      </c>
    </row>
    <row r="1882" spans="1:62" ht="12" customHeight="1" x14ac:dyDescent="0.2">
      <c r="A1882" t="s">
        <v>259</v>
      </c>
      <c r="B1882">
        <v>20.6</v>
      </c>
      <c r="C1882">
        <v>20.7</v>
      </c>
      <c r="D1882">
        <v>20.7</v>
      </c>
      <c r="E1882">
        <v>20.7</v>
      </c>
      <c r="F1882">
        <v>20.7</v>
      </c>
      <c r="G1882">
        <v>20.7</v>
      </c>
      <c r="H1882">
        <v>20.7</v>
      </c>
      <c r="I1882">
        <v>20.7</v>
      </c>
      <c r="J1882">
        <v>20.7</v>
      </c>
      <c r="K1882">
        <v>20.7</v>
      </c>
      <c r="L1882">
        <v>21</v>
      </c>
      <c r="M1882">
        <v>21.6</v>
      </c>
      <c r="N1882">
        <v>22.2</v>
      </c>
      <c r="O1882">
        <v>22.5</v>
      </c>
      <c r="P1882">
        <v>23.1</v>
      </c>
      <c r="Q1882">
        <v>23.5</v>
      </c>
      <c r="R1882">
        <v>24</v>
      </c>
      <c r="S1882">
        <v>24</v>
      </c>
      <c r="T1882">
        <v>24</v>
      </c>
      <c r="U1882">
        <v>24</v>
      </c>
      <c r="V1882">
        <v>24</v>
      </c>
      <c r="W1882">
        <v>24</v>
      </c>
      <c r="X1882">
        <v>24</v>
      </c>
      <c r="Y1882">
        <v>24</v>
      </c>
      <c r="Z1882">
        <v>24</v>
      </c>
      <c r="AA1882">
        <v>24</v>
      </c>
      <c r="AB1882">
        <v>24</v>
      </c>
      <c r="AC1882">
        <v>24</v>
      </c>
      <c r="AD1882">
        <v>24</v>
      </c>
      <c r="AE1882">
        <v>24</v>
      </c>
      <c r="AF1882">
        <v>24</v>
      </c>
      <c r="AG1882">
        <v>24</v>
      </c>
      <c r="AH1882">
        <v>24</v>
      </c>
      <c r="AI1882">
        <v>24</v>
      </c>
      <c r="AJ1882">
        <v>24</v>
      </c>
      <c r="AK1882">
        <v>24</v>
      </c>
      <c r="AL1882">
        <v>24</v>
      </c>
      <c r="AM1882">
        <v>24</v>
      </c>
      <c r="AN1882">
        <v>24</v>
      </c>
      <c r="AO1882">
        <v>24</v>
      </c>
      <c r="AP1882">
        <v>24</v>
      </c>
      <c r="AQ1882">
        <v>24</v>
      </c>
      <c r="AR1882">
        <v>24</v>
      </c>
      <c r="AS1882">
        <v>24</v>
      </c>
      <c r="AT1882">
        <v>24</v>
      </c>
      <c r="AU1882">
        <v>24</v>
      </c>
      <c r="AV1882">
        <v>24</v>
      </c>
      <c r="AW1882">
        <v>24</v>
      </c>
      <c r="AX1882">
        <v>24</v>
      </c>
      <c r="AY1882">
        <v>24</v>
      </c>
      <c r="AZ1882">
        <v>24</v>
      </c>
      <c r="BA1882">
        <v>24</v>
      </c>
      <c r="BB1882">
        <v>24</v>
      </c>
      <c r="BC1882">
        <v>24</v>
      </c>
      <c r="BD1882">
        <v>24</v>
      </c>
      <c r="BE1882">
        <v>24</v>
      </c>
      <c r="BF1882">
        <v>24</v>
      </c>
      <c r="BG1882">
        <v>24</v>
      </c>
      <c r="BH1882">
        <v>24</v>
      </c>
      <c r="BI1882">
        <v>24</v>
      </c>
      <c r="BJ1882">
        <v>24</v>
      </c>
    </row>
    <row r="1884" spans="1:62" ht="12" customHeight="1" x14ac:dyDescent="0.2">
      <c r="A1884" t="s">
        <v>260</v>
      </c>
    </row>
    <row r="1885" spans="1:62" ht="12" customHeight="1" x14ac:dyDescent="0.2">
      <c r="B1885">
        <v>2008</v>
      </c>
      <c r="C1885">
        <v>2009</v>
      </c>
      <c r="D1885">
        <v>2010</v>
      </c>
      <c r="E1885">
        <v>2011</v>
      </c>
      <c r="F1885">
        <v>2012</v>
      </c>
      <c r="G1885">
        <v>2013</v>
      </c>
      <c r="H1885">
        <v>2014</v>
      </c>
      <c r="I1885">
        <v>2015</v>
      </c>
      <c r="J1885">
        <v>2016</v>
      </c>
      <c r="K1885">
        <v>2017</v>
      </c>
      <c r="L1885">
        <v>2018</v>
      </c>
      <c r="M1885">
        <v>2019</v>
      </c>
      <c r="N1885">
        <v>2020</v>
      </c>
      <c r="O1885">
        <v>2021</v>
      </c>
      <c r="P1885">
        <v>2022</v>
      </c>
      <c r="Q1885">
        <v>2023</v>
      </c>
      <c r="R1885">
        <v>2024</v>
      </c>
      <c r="S1885">
        <v>2025</v>
      </c>
      <c r="T1885">
        <v>2026</v>
      </c>
      <c r="U1885">
        <v>2027</v>
      </c>
      <c r="V1885">
        <v>2028</v>
      </c>
      <c r="W1885">
        <v>2029</v>
      </c>
      <c r="X1885">
        <v>2030</v>
      </c>
      <c r="Y1885">
        <v>2031</v>
      </c>
      <c r="Z1885">
        <v>2032</v>
      </c>
      <c r="AA1885">
        <v>2033</v>
      </c>
      <c r="AB1885">
        <v>2034</v>
      </c>
      <c r="AC1885">
        <v>2035</v>
      </c>
      <c r="AD1885">
        <v>2036</v>
      </c>
      <c r="AE1885">
        <v>2037</v>
      </c>
      <c r="AF1885">
        <v>2038</v>
      </c>
      <c r="AG1885">
        <v>2039</v>
      </c>
      <c r="AH1885">
        <v>2040</v>
      </c>
      <c r="AI1885">
        <v>2041</v>
      </c>
      <c r="AJ1885">
        <v>2042</v>
      </c>
      <c r="AK1885">
        <v>2043</v>
      </c>
      <c r="AL1885">
        <v>2044</v>
      </c>
      <c r="AM1885">
        <v>2045</v>
      </c>
      <c r="AN1885">
        <v>2046</v>
      </c>
      <c r="AO1885">
        <v>2047</v>
      </c>
      <c r="AP1885">
        <v>2048</v>
      </c>
      <c r="AQ1885">
        <v>2049</v>
      </c>
      <c r="AR1885">
        <v>2050</v>
      </c>
    </row>
    <row r="1886" spans="1:62" ht="12" customHeight="1" x14ac:dyDescent="0.2">
      <c r="A1886" t="s">
        <v>261</v>
      </c>
      <c r="B1886">
        <v>28.56</v>
      </c>
      <c r="C1886">
        <v>30.07</v>
      </c>
      <c r="D1886">
        <v>29.96</v>
      </c>
      <c r="E1886">
        <v>27.1</v>
      </c>
      <c r="F1886">
        <v>28.1</v>
      </c>
      <c r="G1886">
        <v>29.5</v>
      </c>
      <c r="H1886">
        <v>30.3</v>
      </c>
      <c r="I1886">
        <v>30.5</v>
      </c>
      <c r="J1886">
        <v>31</v>
      </c>
      <c r="K1886">
        <v>31.5</v>
      </c>
      <c r="L1886">
        <v>32</v>
      </c>
      <c r="M1886">
        <v>32.5</v>
      </c>
      <c r="N1886">
        <v>33</v>
      </c>
      <c r="O1886">
        <v>33</v>
      </c>
      <c r="P1886">
        <v>33</v>
      </c>
      <c r="Q1886">
        <v>33</v>
      </c>
      <c r="R1886">
        <v>33</v>
      </c>
      <c r="S1886">
        <v>33</v>
      </c>
      <c r="T1886">
        <v>33</v>
      </c>
      <c r="U1886">
        <v>33</v>
      </c>
      <c r="V1886">
        <v>33</v>
      </c>
      <c r="W1886">
        <v>33</v>
      </c>
      <c r="X1886">
        <v>33</v>
      </c>
      <c r="Y1886">
        <v>33</v>
      </c>
      <c r="Z1886">
        <v>33</v>
      </c>
      <c r="AA1886">
        <v>33</v>
      </c>
      <c r="AB1886">
        <v>33</v>
      </c>
      <c r="AC1886">
        <v>33</v>
      </c>
      <c r="AD1886">
        <v>33</v>
      </c>
      <c r="AE1886">
        <v>33</v>
      </c>
      <c r="AF1886">
        <v>33</v>
      </c>
      <c r="AG1886">
        <v>33</v>
      </c>
      <c r="AH1886">
        <v>33</v>
      </c>
      <c r="AI1886">
        <v>33</v>
      </c>
      <c r="AJ1886">
        <v>33</v>
      </c>
      <c r="AK1886">
        <v>33</v>
      </c>
      <c r="AL1886">
        <v>33</v>
      </c>
      <c r="AM1886">
        <v>33</v>
      </c>
      <c r="AN1886">
        <v>33</v>
      </c>
      <c r="AO1886">
        <v>33</v>
      </c>
      <c r="AP1886">
        <v>33</v>
      </c>
      <c r="AQ1886">
        <v>33</v>
      </c>
      <c r="AR1886">
        <v>33</v>
      </c>
    </row>
    <row r="1887" spans="1:62" ht="12" customHeight="1" x14ac:dyDescent="0.2">
      <c r="A1887" t="s">
        <v>262</v>
      </c>
      <c r="B1887">
        <v>19.989999999999998</v>
      </c>
      <c r="C1887">
        <v>20.87</v>
      </c>
      <c r="D1887">
        <v>21.2</v>
      </c>
      <c r="E1887">
        <v>21.1</v>
      </c>
      <c r="F1887">
        <v>21.7</v>
      </c>
      <c r="G1887">
        <v>22.6</v>
      </c>
      <c r="H1887">
        <v>23</v>
      </c>
      <c r="I1887">
        <v>23.2</v>
      </c>
      <c r="J1887">
        <v>23.7</v>
      </c>
      <c r="K1887">
        <v>24.2</v>
      </c>
      <c r="L1887">
        <v>24.7</v>
      </c>
      <c r="M1887">
        <v>25.2</v>
      </c>
      <c r="N1887">
        <v>25.7</v>
      </c>
      <c r="O1887">
        <v>25.7</v>
      </c>
      <c r="P1887">
        <v>25.7</v>
      </c>
      <c r="Q1887">
        <v>25.7</v>
      </c>
      <c r="R1887">
        <v>25.7</v>
      </c>
      <c r="S1887">
        <v>25.7</v>
      </c>
      <c r="T1887">
        <v>25.7</v>
      </c>
      <c r="U1887">
        <v>25.7</v>
      </c>
      <c r="V1887">
        <v>25.7</v>
      </c>
      <c r="W1887">
        <v>25.7</v>
      </c>
      <c r="X1887">
        <v>25.7</v>
      </c>
      <c r="Y1887">
        <v>25.7</v>
      </c>
      <c r="Z1887">
        <v>25.7</v>
      </c>
      <c r="AA1887">
        <v>25.7</v>
      </c>
      <c r="AB1887">
        <v>25.7</v>
      </c>
      <c r="AC1887">
        <v>25.7</v>
      </c>
      <c r="AD1887">
        <v>25.7</v>
      </c>
      <c r="AE1887">
        <v>25.7</v>
      </c>
      <c r="AF1887">
        <v>25.7</v>
      </c>
      <c r="AG1887">
        <v>25.7</v>
      </c>
      <c r="AH1887">
        <v>25.7</v>
      </c>
      <c r="AI1887">
        <v>25.7</v>
      </c>
      <c r="AJ1887">
        <v>25.7</v>
      </c>
      <c r="AK1887">
        <v>25.7</v>
      </c>
      <c r="AL1887">
        <v>25.7</v>
      </c>
      <c r="AM1887">
        <v>25.7</v>
      </c>
      <c r="AN1887">
        <v>25.7</v>
      </c>
      <c r="AO1887">
        <v>25.7</v>
      </c>
      <c r="AP1887">
        <v>25.7</v>
      </c>
      <c r="AQ1887">
        <v>25.7</v>
      </c>
      <c r="AR1887">
        <v>25.7</v>
      </c>
    </row>
    <row r="1888" spans="1:62" ht="12" customHeight="1" x14ac:dyDescent="0.2">
      <c r="A1888" t="s">
        <v>263</v>
      </c>
      <c r="B1888">
        <v>49.3</v>
      </c>
      <c r="C1888">
        <v>48</v>
      </c>
      <c r="D1888">
        <v>48.49</v>
      </c>
      <c r="E1888">
        <v>56.405001962526001</v>
      </c>
      <c r="F1888">
        <v>56.405001962526001</v>
      </c>
      <c r="G1888">
        <v>56.405001962526001</v>
      </c>
      <c r="H1888">
        <v>56.405001962526001</v>
      </c>
      <c r="I1888">
        <v>56.405001962526001</v>
      </c>
      <c r="J1888">
        <v>56.405001962526001</v>
      </c>
      <c r="K1888">
        <v>56.405001962526001</v>
      </c>
      <c r="L1888">
        <v>56.405001962526001</v>
      </c>
      <c r="M1888">
        <v>56.405001962526001</v>
      </c>
      <c r="N1888">
        <v>56.405001962526001</v>
      </c>
      <c r="O1888">
        <v>56.405001962526001</v>
      </c>
      <c r="P1888">
        <v>56.405001962526001</v>
      </c>
      <c r="Q1888">
        <v>56.405001962526001</v>
      </c>
      <c r="R1888">
        <v>56.405001962526001</v>
      </c>
      <c r="S1888">
        <v>56.405001962526001</v>
      </c>
      <c r="T1888">
        <v>56.405001962526001</v>
      </c>
      <c r="U1888">
        <v>56.405001962526001</v>
      </c>
      <c r="V1888">
        <v>56.405001962526001</v>
      </c>
      <c r="W1888">
        <v>56.405001962526001</v>
      </c>
      <c r="X1888">
        <v>56.405001962526001</v>
      </c>
      <c r="Y1888">
        <v>56.405001962526001</v>
      </c>
      <c r="Z1888">
        <v>56.405001962526001</v>
      </c>
      <c r="AA1888">
        <v>56.405001962526001</v>
      </c>
      <c r="AB1888">
        <v>56.405001962526001</v>
      </c>
      <c r="AC1888">
        <v>56.405001962526001</v>
      </c>
      <c r="AD1888">
        <v>56.405001962526001</v>
      </c>
      <c r="AE1888">
        <v>56.405001962526001</v>
      </c>
      <c r="AF1888">
        <v>56.405001962526001</v>
      </c>
      <c r="AG1888">
        <v>56.405001962526001</v>
      </c>
      <c r="AH1888">
        <v>56.405001962526001</v>
      </c>
      <c r="AI1888">
        <v>56.405001962526001</v>
      </c>
      <c r="AJ1888">
        <v>56.405001962526001</v>
      </c>
      <c r="AK1888">
        <v>56.405001962526001</v>
      </c>
      <c r="AL1888">
        <v>56.405001962526001</v>
      </c>
      <c r="AM1888">
        <v>56.405001962526001</v>
      </c>
      <c r="AN1888">
        <v>56.405001962526001</v>
      </c>
      <c r="AO1888">
        <v>56.405001962526001</v>
      </c>
      <c r="AP1888">
        <v>56.405001962526001</v>
      </c>
      <c r="AQ1888">
        <v>56.405001962526001</v>
      </c>
      <c r="AR1888">
        <v>56.405001962526001</v>
      </c>
    </row>
    <row r="1889" spans="1:44" ht="12" customHeight="1" x14ac:dyDescent="0.2">
      <c r="A1889" t="s">
        <v>264</v>
      </c>
      <c r="B1889">
        <v>5.58</v>
      </c>
      <c r="C1889">
        <v>5.81</v>
      </c>
      <c r="D1889">
        <v>5.5</v>
      </c>
      <c r="E1889">
        <v>4.2847434756309699</v>
      </c>
      <c r="F1889">
        <v>4.2847434756309699</v>
      </c>
      <c r="G1889">
        <v>4.2847434756309699</v>
      </c>
      <c r="H1889">
        <v>4.2847434756309699</v>
      </c>
      <c r="I1889">
        <v>4.2847434756309699</v>
      </c>
      <c r="J1889">
        <v>4.2847434756309699</v>
      </c>
      <c r="K1889">
        <v>4.2847434756309699</v>
      </c>
      <c r="L1889">
        <v>4.2847434756309699</v>
      </c>
      <c r="M1889">
        <v>4.2847434756309699</v>
      </c>
      <c r="N1889">
        <v>4.2847434756309699</v>
      </c>
      <c r="O1889">
        <v>4.2847434756309699</v>
      </c>
      <c r="P1889">
        <v>4.2847434756309699</v>
      </c>
      <c r="Q1889">
        <v>4.2847434756309699</v>
      </c>
      <c r="R1889">
        <v>4.2847434756309699</v>
      </c>
      <c r="S1889">
        <v>4.2847434756309699</v>
      </c>
      <c r="T1889">
        <v>4.2847434756309699</v>
      </c>
      <c r="U1889">
        <v>4.2847434756309699</v>
      </c>
      <c r="V1889">
        <v>4.2847434756309699</v>
      </c>
      <c r="W1889">
        <v>4.2847434756309699</v>
      </c>
      <c r="X1889">
        <v>4.2847434756309699</v>
      </c>
      <c r="Y1889">
        <v>4.2847434756309699</v>
      </c>
      <c r="Z1889">
        <v>4.2847434756309699</v>
      </c>
      <c r="AA1889">
        <v>4.2847434756309699</v>
      </c>
      <c r="AB1889">
        <v>4.2847434756309699</v>
      </c>
      <c r="AC1889">
        <v>4.2847434756309699</v>
      </c>
      <c r="AD1889">
        <v>4.2847434756309699</v>
      </c>
      <c r="AE1889">
        <v>4.2847434756309699</v>
      </c>
      <c r="AF1889">
        <v>4.2847434756309699</v>
      </c>
      <c r="AG1889">
        <v>4.2847434756309699</v>
      </c>
      <c r="AH1889">
        <v>4.2847434756309699</v>
      </c>
      <c r="AI1889">
        <v>4.2847434756309699</v>
      </c>
      <c r="AJ1889">
        <v>4.2847434756309699</v>
      </c>
      <c r="AK1889">
        <v>4.2847434756309699</v>
      </c>
      <c r="AL1889">
        <v>4.2847434756309699</v>
      </c>
      <c r="AM1889">
        <v>4.2847434756309699</v>
      </c>
      <c r="AN1889">
        <v>4.2847434756309699</v>
      </c>
      <c r="AO1889">
        <v>4.2847434756309699</v>
      </c>
      <c r="AP1889">
        <v>4.2847434756309699</v>
      </c>
      <c r="AQ1889">
        <v>4.2847434756309699</v>
      </c>
      <c r="AR1889">
        <v>4.2847434756309699</v>
      </c>
    </row>
    <row r="1891" spans="1:44" ht="12" customHeight="1" x14ac:dyDescent="0.2">
      <c r="A1891" t="s">
        <v>265</v>
      </c>
    </row>
    <row r="1892" spans="1:44" ht="12" customHeight="1" x14ac:dyDescent="0.2">
      <c r="B1892">
        <v>2008</v>
      </c>
      <c r="C1892">
        <v>2009</v>
      </c>
      <c r="D1892">
        <v>2010</v>
      </c>
      <c r="E1892">
        <v>2011</v>
      </c>
      <c r="F1892">
        <v>2012</v>
      </c>
      <c r="G1892">
        <v>2013</v>
      </c>
      <c r="H1892">
        <v>2014</v>
      </c>
      <c r="I1892">
        <v>2015</v>
      </c>
      <c r="J1892">
        <v>2016</v>
      </c>
      <c r="K1892">
        <v>2017</v>
      </c>
      <c r="L1892">
        <v>2018</v>
      </c>
      <c r="M1892">
        <v>2019</v>
      </c>
      <c r="N1892">
        <v>2020</v>
      </c>
      <c r="O1892">
        <v>2021</v>
      </c>
      <c r="P1892">
        <v>2022</v>
      </c>
      <c r="Q1892">
        <v>2023</v>
      </c>
      <c r="R1892">
        <v>2024</v>
      </c>
      <c r="S1892">
        <v>2025</v>
      </c>
      <c r="T1892">
        <v>2026</v>
      </c>
      <c r="U1892">
        <v>2027</v>
      </c>
      <c r="V1892">
        <v>2028</v>
      </c>
      <c r="W1892">
        <v>2029</v>
      </c>
      <c r="X1892">
        <v>2030</v>
      </c>
      <c r="Y1892">
        <v>2031</v>
      </c>
      <c r="Z1892">
        <v>2032</v>
      </c>
      <c r="AA1892">
        <v>2033</v>
      </c>
      <c r="AB1892">
        <v>2034</v>
      </c>
      <c r="AC1892">
        <v>2035</v>
      </c>
      <c r="AD1892">
        <v>2036</v>
      </c>
      <c r="AE1892">
        <v>2037</v>
      </c>
      <c r="AF1892">
        <v>2038</v>
      </c>
      <c r="AG1892">
        <v>2039</v>
      </c>
      <c r="AH1892">
        <v>2040</v>
      </c>
      <c r="AI1892">
        <v>2041</v>
      </c>
      <c r="AJ1892">
        <v>2042</v>
      </c>
      <c r="AK1892">
        <v>2043</v>
      </c>
      <c r="AL1892">
        <v>2044</v>
      </c>
      <c r="AM1892">
        <v>2045</v>
      </c>
      <c r="AN1892">
        <v>2046</v>
      </c>
      <c r="AO1892">
        <v>2047</v>
      </c>
      <c r="AP1892">
        <v>2048</v>
      </c>
      <c r="AQ1892">
        <v>2049</v>
      </c>
      <c r="AR1892">
        <v>2050</v>
      </c>
    </row>
    <row r="1893" spans="1:44" ht="12" customHeight="1" x14ac:dyDescent="0.2">
      <c r="A1893" t="s">
        <v>261</v>
      </c>
      <c r="B1893">
        <v>31.2</v>
      </c>
      <c r="C1893">
        <v>31.2</v>
      </c>
      <c r="D1893">
        <v>31.2</v>
      </c>
      <c r="E1893">
        <v>31.2</v>
      </c>
      <c r="F1893">
        <v>33.299999999999997</v>
      </c>
      <c r="G1893">
        <v>35.799999999999997</v>
      </c>
      <c r="H1893">
        <v>36.799999999999997</v>
      </c>
      <c r="I1893">
        <v>38.700000000000003</v>
      </c>
      <c r="J1893">
        <v>39.200000000000003</v>
      </c>
      <c r="K1893">
        <v>39.700000000000003</v>
      </c>
      <c r="L1893">
        <v>40.200000000000003</v>
      </c>
      <c r="M1893">
        <v>40.700000000000003</v>
      </c>
      <c r="N1893">
        <v>41.2</v>
      </c>
      <c r="O1893">
        <v>41.2</v>
      </c>
      <c r="P1893">
        <v>41.2</v>
      </c>
      <c r="Q1893">
        <v>41.2</v>
      </c>
      <c r="R1893">
        <v>41.2</v>
      </c>
      <c r="S1893">
        <v>41.2</v>
      </c>
      <c r="T1893">
        <v>41.2</v>
      </c>
      <c r="U1893">
        <v>41.2</v>
      </c>
      <c r="V1893">
        <v>41.2</v>
      </c>
      <c r="W1893">
        <v>41.2</v>
      </c>
      <c r="X1893">
        <v>41.2</v>
      </c>
      <c r="Y1893">
        <v>41.2</v>
      </c>
      <c r="Z1893">
        <v>41.2</v>
      </c>
      <c r="AA1893">
        <v>41.2</v>
      </c>
      <c r="AB1893">
        <v>41.2</v>
      </c>
      <c r="AC1893">
        <v>41.2</v>
      </c>
      <c r="AD1893">
        <v>41.2</v>
      </c>
      <c r="AE1893">
        <v>41.2</v>
      </c>
      <c r="AF1893">
        <v>41.2</v>
      </c>
      <c r="AG1893">
        <v>41.2</v>
      </c>
      <c r="AH1893">
        <v>41.2</v>
      </c>
      <c r="AI1893">
        <v>41.2</v>
      </c>
      <c r="AJ1893">
        <v>41.2</v>
      </c>
      <c r="AK1893">
        <v>41.2</v>
      </c>
      <c r="AL1893">
        <v>41.2</v>
      </c>
      <c r="AM1893">
        <v>41.2</v>
      </c>
      <c r="AN1893">
        <v>41.2</v>
      </c>
      <c r="AO1893">
        <v>41.2</v>
      </c>
      <c r="AP1893">
        <v>41.2</v>
      </c>
      <c r="AQ1893">
        <v>41.2</v>
      </c>
      <c r="AR1893">
        <v>41.2</v>
      </c>
    </row>
    <row r="1894" spans="1:44" ht="12" customHeight="1" x14ac:dyDescent="0.2">
      <c r="A1894" t="s">
        <v>262</v>
      </c>
      <c r="B1894">
        <v>24</v>
      </c>
      <c r="C1894">
        <v>24</v>
      </c>
      <c r="D1894">
        <v>24</v>
      </c>
      <c r="E1894">
        <v>24</v>
      </c>
      <c r="F1894">
        <v>25.2</v>
      </c>
      <c r="G1894">
        <v>26.6</v>
      </c>
      <c r="H1894">
        <v>27.2</v>
      </c>
      <c r="I1894">
        <v>28.2</v>
      </c>
      <c r="J1894">
        <v>28.4</v>
      </c>
      <c r="K1894">
        <v>28.6</v>
      </c>
      <c r="L1894">
        <v>28.8</v>
      </c>
      <c r="M1894">
        <v>29</v>
      </c>
      <c r="N1894">
        <v>29.2</v>
      </c>
      <c r="O1894">
        <v>29.2</v>
      </c>
      <c r="P1894">
        <v>29.2</v>
      </c>
      <c r="Q1894">
        <v>29.2</v>
      </c>
      <c r="R1894">
        <v>29.2</v>
      </c>
      <c r="S1894">
        <v>29.2</v>
      </c>
      <c r="T1894">
        <v>29.2</v>
      </c>
      <c r="U1894">
        <v>29.2</v>
      </c>
      <c r="V1894">
        <v>29.2</v>
      </c>
      <c r="W1894">
        <v>29.2</v>
      </c>
      <c r="X1894">
        <v>29.2</v>
      </c>
      <c r="Y1894">
        <v>29.2</v>
      </c>
      <c r="Z1894">
        <v>29.2</v>
      </c>
      <c r="AA1894">
        <v>29.2</v>
      </c>
      <c r="AB1894">
        <v>29.2</v>
      </c>
      <c r="AC1894">
        <v>29.2</v>
      </c>
      <c r="AD1894">
        <v>29.2</v>
      </c>
      <c r="AE1894">
        <v>29.2</v>
      </c>
      <c r="AF1894">
        <v>29.2</v>
      </c>
      <c r="AG1894">
        <v>29.2</v>
      </c>
      <c r="AH1894">
        <v>29.2</v>
      </c>
      <c r="AI1894">
        <v>29.2</v>
      </c>
      <c r="AJ1894">
        <v>29.2</v>
      </c>
      <c r="AK1894">
        <v>29.2</v>
      </c>
      <c r="AL1894">
        <v>29.2</v>
      </c>
      <c r="AM1894">
        <v>29.2</v>
      </c>
      <c r="AN1894">
        <v>29.2</v>
      </c>
      <c r="AO1894">
        <v>29.2</v>
      </c>
      <c r="AP1894">
        <v>29.2</v>
      </c>
      <c r="AQ1894">
        <v>29.2</v>
      </c>
      <c r="AR1894">
        <v>29.2</v>
      </c>
    </row>
    <row r="1895" spans="1:44" ht="12" customHeight="1" x14ac:dyDescent="0.2">
      <c r="A1895" t="s">
        <v>263</v>
      </c>
      <c r="B1895">
        <v>51.413863923364097</v>
      </c>
      <c r="C1895">
        <v>51.413863923364097</v>
      </c>
      <c r="D1895">
        <v>51.413863923364097</v>
      </c>
      <c r="E1895">
        <v>51.413863923364097</v>
      </c>
      <c r="F1895">
        <v>51.413863923364097</v>
      </c>
      <c r="G1895">
        <v>51.413863923364097</v>
      </c>
      <c r="H1895">
        <v>51.413863923364097</v>
      </c>
      <c r="I1895">
        <v>51.413863923364097</v>
      </c>
      <c r="J1895">
        <v>51.413863923364097</v>
      </c>
      <c r="K1895">
        <v>51.413863923364097</v>
      </c>
      <c r="L1895">
        <v>51.413863923364097</v>
      </c>
      <c r="M1895">
        <v>51.413863923364097</v>
      </c>
      <c r="N1895">
        <v>51.413863923364097</v>
      </c>
      <c r="O1895">
        <v>51.413863923364097</v>
      </c>
      <c r="P1895">
        <v>51.413863923364097</v>
      </c>
      <c r="Q1895">
        <v>51.413863923364097</v>
      </c>
      <c r="R1895">
        <v>51.413863923364097</v>
      </c>
      <c r="S1895">
        <v>51.413863923364097</v>
      </c>
      <c r="T1895">
        <v>51.413863923364097</v>
      </c>
      <c r="U1895">
        <v>51.413863923364097</v>
      </c>
      <c r="V1895">
        <v>51.413863923364097</v>
      </c>
      <c r="W1895">
        <v>51.413863923364097</v>
      </c>
      <c r="X1895">
        <v>51.413863923364097</v>
      </c>
      <c r="Y1895">
        <v>51.413863923364097</v>
      </c>
      <c r="Z1895">
        <v>51.413863923364097</v>
      </c>
      <c r="AA1895">
        <v>51.413863923364097</v>
      </c>
      <c r="AB1895">
        <v>51.413863923364097</v>
      </c>
      <c r="AC1895">
        <v>51.413863923364097</v>
      </c>
      <c r="AD1895">
        <v>51.413863923364097</v>
      </c>
      <c r="AE1895">
        <v>51.413863923364097</v>
      </c>
      <c r="AF1895">
        <v>51.413863923364097</v>
      </c>
      <c r="AG1895">
        <v>51.413863923364097</v>
      </c>
      <c r="AH1895">
        <v>51.413863923364097</v>
      </c>
      <c r="AI1895">
        <v>51.413863923364097</v>
      </c>
      <c r="AJ1895">
        <v>51.413863923364097</v>
      </c>
      <c r="AK1895">
        <v>51.413863923364097</v>
      </c>
      <c r="AL1895">
        <v>51.413863923364097</v>
      </c>
      <c r="AM1895">
        <v>51.413863923364097</v>
      </c>
      <c r="AN1895">
        <v>51.413863923364097</v>
      </c>
      <c r="AO1895">
        <v>51.413863923364097</v>
      </c>
      <c r="AP1895">
        <v>51.413863923364097</v>
      </c>
      <c r="AQ1895">
        <v>51.413863923364097</v>
      </c>
      <c r="AR1895">
        <v>51.413863923364097</v>
      </c>
    </row>
    <row r="1896" spans="1:44" ht="12" customHeight="1" x14ac:dyDescent="0.2">
      <c r="A1896" t="s">
        <v>264</v>
      </c>
      <c r="B1896">
        <v>1.9076417138052799</v>
      </c>
      <c r="C1896">
        <v>1.9076417138052799</v>
      </c>
      <c r="D1896">
        <v>1.9076417138052799</v>
      </c>
      <c r="E1896">
        <v>1.9076417138052799</v>
      </c>
      <c r="F1896">
        <v>1.9076417138052799</v>
      </c>
      <c r="G1896">
        <v>1.9076417138052799</v>
      </c>
      <c r="H1896">
        <v>1.9076417138052799</v>
      </c>
      <c r="I1896">
        <v>1.9076417138052799</v>
      </c>
      <c r="J1896">
        <v>1.9076417138052799</v>
      </c>
      <c r="K1896">
        <v>1.9076417138052799</v>
      </c>
      <c r="L1896">
        <v>1.9076417138052799</v>
      </c>
      <c r="M1896">
        <v>1.9076417138052799</v>
      </c>
      <c r="N1896">
        <v>1.9076417138052799</v>
      </c>
      <c r="O1896">
        <v>1.9076417138052799</v>
      </c>
      <c r="P1896">
        <v>1.9076417138052799</v>
      </c>
      <c r="Q1896">
        <v>1.9076417138052799</v>
      </c>
      <c r="R1896">
        <v>1.9076417138052799</v>
      </c>
      <c r="S1896">
        <v>1.9076417138052799</v>
      </c>
      <c r="T1896">
        <v>1.9076417138052799</v>
      </c>
      <c r="U1896">
        <v>1.9076417138052799</v>
      </c>
      <c r="V1896">
        <v>1.9076417138052799</v>
      </c>
      <c r="W1896">
        <v>1.9076417138052799</v>
      </c>
      <c r="X1896">
        <v>1.9076417138052799</v>
      </c>
      <c r="Y1896">
        <v>1.9076417138052799</v>
      </c>
      <c r="Z1896">
        <v>1.9076417138052799</v>
      </c>
      <c r="AA1896">
        <v>1.9076417138052799</v>
      </c>
      <c r="AB1896">
        <v>1.9076417138052799</v>
      </c>
      <c r="AC1896">
        <v>1.9076417138052799</v>
      </c>
      <c r="AD1896">
        <v>1.9076417138052799</v>
      </c>
      <c r="AE1896">
        <v>1.9076417138052799</v>
      </c>
      <c r="AF1896">
        <v>1.9076417138052799</v>
      </c>
      <c r="AG1896">
        <v>1.9076417138052799</v>
      </c>
      <c r="AH1896">
        <v>1.9076417138052799</v>
      </c>
      <c r="AI1896">
        <v>1.9076417138052799</v>
      </c>
      <c r="AJ1896">
        <v>1.9076417138052799</v>
      </c>
      <c r="AK1896">
        <v>1.9076417138052799</v>
      </c>
      <c r="AL1896">
        <v>1.9076417138052799</v>
      </c>
      <c r="AM1896">
        <v>1.9076417138052799</v>
      </c>
      <c r="AN1896">
        <v>1.9076417138052799</v>
      </c>
      <c r="AO1896">
        <v>1.9076417138052799</v>
      </c>
      <c r="AP1896">
        <v>1.9076417138052799</v>
      </c>
      <c r="AQ1896">
        <v>1.9076417138052799</v>
      </c>
      <c r="AR1896">
        <v>1.9076417138052799</v>
      </c>
    </row>
    <row r="1898" spans="1:44" ht="12" customHeight="1" x14ac:dyDescent="0.2">
      <c r="A1898" t="s">
        <v>266</v>
      </c>
    </row>
    <row r="1899" spans="1:44" ht="12" customHeight="1" x14ac:dyDescent="0.2">
      <c r="B1899">
        <v>2012</v>
      </c>
      <c r="C1899">
        <v>2013</v>
      </c>
      <c r="D1899">
        <v>2014</v>
      </c>
      <c r="E1899">
        <v>2015</v>
      </c>
      <c r="F1899">
        <v>2016</v>
      </c>
      <c r="G1899">
        <v>2017</v>
      </c>
      <c r="H1899">
        <v>2018</v>
      </c>
      <c r="I1899">
        <v>2019</v>
      </c>
      <c r="J1899">
        <v>2020</v>
      </c>
      <c r="K1899">
        <v>2021</v>
      </c>
      <c r="L1899">
        <v>2022</v>
      </c>
      <c r="M1899">
        <v>2023</v>
      </c>
      <c r="N1899">
        <v>2024</v>
      </c>
      <c r="O1899">
        <v>2025</v>
      </c>
      <c r="P1899">
        <v>2026</v>
      </c>
      <c r="Q1899">
        <v>2027</v>
      </c>
      <c r="R1899">
        <v>2028</v>
      </c>
      <c r="S1899">
        <v>2029</v>
      </c>
      <c r="T1899">
        <v>2030</v>
      </c>
      <c r="U1899">
        <v>2031</v>
      </c>
      <c r="V1899">
        <v>2032</v>
      </c>
      <c r="W1899">
        <v>2033</v>
      </c>
      <c r="X1899">
        <v>2034</v>
      </c>
      <c r="Y1899">
        <v>2035</v>
      </c>
      <c r="Z1899">
        <v>2036</v>
      </c>
      <c r="AA1899">
        <v>2037</v>
      </c>
      <c r="AB1899">
        <v>2038</v>
      </c>
      <c r="AC1899">
        <v>2039</v>
      </c>
      <c r="AD1899">
        <v>2040</v>
      </c>
      <c r="AE1899">
        <v>2041</v>
      </c>
      <c r="AF1899">
        <v>2042</v>
      </c>
      <c r="AG1899">
        <v>2043</v>
      </c>
      <c r="AH1899">
        <v>2044</v>
      </c>
      <c r="AI1899">
        <v>2045</v>
      </c>
      <c r="AJ1899">
        <v>2046</v>
      </c>
      <c r="AK1899">
        <v>2047</v>
      </c>
      <c r="AL1899">
        <v>2048</v>
      </c>
      <c r="AM1899">
        <v>2049</v>
      </c>
      <c r="AN1899">
        <v>2050</v>
      </c>
    </row>
    <row r="1900" spans="1:44" ht="12" customHeight="1" x14ac:dyDescent="0.2">
      <c r="A1900" t="s">
        <v>261</v>
      </c>
      <c r="B1900">
        <v>29.82</v>
      </c>
      <c r="C1900">
        <v>30.67</v>
      </c>
      <c r="D1900">
        <v>31.38</v>
      </c>
      <c r="E1900">
        <v>32.72</v>
      </c>
      <c r="F1900">
        <v>34.42</v>
      </c>
      <c r="G1900">
        <v>35.53</v>
      </c>
      <c r="H1900">
        <v>36.369999999999997</v>
      </c>
      <c r="I1900">
        <v>37.01</v>
      </c>
      <c r="J1900">
        <v>37.909999999999997</v>
      </c>
      <c r="K1900">
        <v>39.71</v>
      </c>
      <c r="L1900">
        <v>40.31</v>
      </c>
      <c r="M1900">
        <v>40.93</v>
      </c>
      <c r="N1900">
        <v>44.48</v>
      </c>
      <c r="O1900">
        <v>48.35</v>
      </c>
      <c r="P1900">
        <v>53.73</v>
      </c>
      <c r="Q1900">
        <v>53.73</v>
      </c>
      <c r="R1900">
        <v>53.73</v>
      </c>
      <c r="S1900">
        <v>53.73</v>
      </c>
      <c r="T1900">
        <v>53.73</v>
      </c>
      <c r="U1900">
        <v>53.73</v>
      </c>
      <c r="V1900">
        <v>53.73</v>
      </c>
      <c r="W1900">
        <v>53.73</v>
      </c>
      <c r="X1900">
        <v>53.73</v>
      </c>
      <c r="Y1900">
        <v>53.73</v>
      </c>
      <c r="Z1900">
        <v>53.73</v>
      </c>
      <c r="AA1900">
        <v>53.73</v>
      </c>
      <c r="AB1900">
        <v>53.73</v>
      </c>
      <c r="AC1900">
        <v>53.73</v>
      </c>
      <c r="AD1900">
        <v>53.73</v>
      </c>
      <c r="AE1900">
        <v>53.73</v>
      </c>
      <c r="AF1900">
        <v>53.73</v>
      </c>
      <c r="AG1900">
        <v>53.73</v>
      </c>
      <c r="AH1900">
        <v>53.73</v>
      </c>
      <c r="AI1900">
        <v>53.73</v>
      </c>
      <c r="AJ1900">
        <v>53.73</v>
      </c>
      <c r="AK1900">
        <v>53.73</v>
      </c>
      <c r="AL1900">
        <v>53.73</v>
      </c>
      <c r="AM1900">
        <v>53.73</v>
      </c>
      <c r="AN1900">
        <v>53.73</v>
      </c>
    </row>
    <row r="1901" spans="1:44" ht="12" customHeight="1" x14ac:dyDescent="0.2">
      <c r="A1901" t="s">
        <v>262</v>
      </c>
      <c r="B1901">
        <v>22.27</v>
      </c>
      <c r="C1901">
        <v>22.74</v>
      </c>
      <c r="D1901">
        <v>23.13</v>
      </c>
      <c r="E1901">
        <v>23.85</v>
      </c>
      <c r="F1901">
        <v>24.74</v>
      </c>
      <c r="G1901">
        <v>24.74</v>
      </c>
      <c r="H1901">
        <v>24.74</v>
      </c>
      <c r="I1901">
        <v>24.74</v>
      </c>
      <c r="J1901">
        <v>24.74</v>
      </c>
      <c r="K1901">
        <v>25.63</v>
      </c>
      <c r="L1901">
        <v>26.02</v>
      </c>
      <c r="M1901">
        <v>26.42</v>
      </c>
      <c r="N1901">
        <v>26.74</v>
      </c>
      <c r="O1901">
        <v>29.07</v>
      </c>
      <c r="P1901">
        <v>32.299999999999997</v>
      </c>
      <c r="Q1901">
        <v>32.299999999999997</v>
      </c>
      <c r="R1901">
        <v>32.299999999999997</v>
      </c>
      <c r="S1901">
        <v>32.299999999999997</v>
      </c>
      <c r="T1901">
        <v>32.299999999999997</v>
      </c>
      <c r="U1901">
        <v>32.299999999999997</v>
      </c>
      <c r="V1901">
        <v>32.299999999999997</v>
      </c>
      <c r="W1901">
        <v>32.299999999999997</v>
      </c>
      <c r="X1901">
        <v>32.299999999999997</v>
      </c>
      <c r="Y1901">
        <v>32.299999999999997</v>
      </c>
      <c r="Z1901">
        <v>32.299999999999997</v>
      </c>
      <c r="AA1901">
        <v>32.299999999999997</v>
      </c>
      <c r="AB1901">
        <v>32.299999999999997</v>
      </c>
      <c r="AC1901">
        <v>32.299999999999997</v>
      </c>
      <c r="AD1901">
        <v>32.299999999999997</v>
      </c>
      <c r="AE1901">
        <v>32.299999999999997</v>
      </c>
      <c r="AF1901">
        <v>32.299999999999997</v>
      </c>
      <c r="AG1901">
        <v>32.299999999999997</v>
      </c>
      <c r="AH1901">
        <v>32.299999999999997</v>
      </c>
      <c r="AI1901">
        <v>32.299999999999997</v>
      </c>
      <c r="AJ1901">
        <v>32.299999999999997</v>
      </c>
      <c r="AK1901">
        <v>32.299999999999997</v>
      </c>
      <c r="AL1901">
        <v>32.299999999999997</v>
      </c>
      <c r="AM1901">
        <v>32.299999999999997</v>
      </c>
      <c r="AN1901">
        <v>32.299999999999997</v>
      </c>
    </row>
    <row r="1902" spans="1:44" ht="12" customHeight="1" x14ac:dyDescent="0.2">
      <c r="A1902" t="s">
        <v>267</v>
      </c>
      <c r="B1902">
        <v>4.5459999999999999E-4</v>
      </c>
      <c r="C1902">
        <v>4.5459999999999999E-4</v>
      </c>
      <c r="D1902">
        <v>4.5459999999999999E-4</v>
      </c>
      <c r="E1902">
        <v>4.5459999999999999E-4</v>
      </c>
      <c r="F1902">
        <v>4.5459999999999999E-4</v>
      </c>
      <c r="G1902">
        <v>5.5000000000000003E-4</v>
      </c>
      <c r="H1902">
        <v>5.4000000000000001E-4</v>
      </c>
      <c r="I1902">
        <v>5.2999999999999998E-4</v>
      </c>
      <c r="J1902">
        <v>5.1000000000000004E-4</v>
      </c>
      <c r="K1902">
        <v>5.0600000000000005E-4</v>
      </c>
      <c r="L1902">
        <v>4.9899999999999999E-4</v>
      </c>
      <c r="M1902">
        <v>4.9100000000000001E-4</v>
      </c>
      <c r="N1902">
        <v>4.5199999999999998E-4</v>
      </c>
      <c r="O1902">
        <v>4.1599999999999997E-4</v>
      </c>
      <c r="P1902">
        <v>3.7399999999999998E-4</v>
      </c>
      <c r="Q1902">
        <v>3.7399999999999998E-4</v>
      </c>
      <c r="R1902">
        <v>3.7399999999999998E-4</v>
      </c>
      <c r="S1902">
        <v>3.7399999999999998E-4</v>
      </c>
      <c r="T1902">
        <v>3.7399999999999998E-4</v>
      </c>
      <c r="U1902">
        <v>3.7399999999999998E-4</v>
      </c>
      <c r="V1902">
        <v>3.7399999999999998E-4</v>
      </c>
      <c r="W1902">
        <v>3.7399999999999998E-4</v>
      </c>
      <c r="X1902">
        <v>3.7399999999999998E-4</v>
      </c>
      <c r="Y1902">
        <v>3.7399999999999998E-4</v>
      </c>
      <c r="Z1902">
        <v>3.7399999999999998E-4</v>
      </c>
      <c r="AA1902">
        <v>3.7399999999999998E-4</v>
      </c>
      <c r="AB1902">
        <v>3.7399999999999998E-4</v>
      </c>
      <c r="AC1902">
        <v>3.7399999999999998E-4</v>
      </c>
      <c r="AD1902">
        <v>3.7399999999999998E-4</v>
      </c>
      <c r="AE1902">
        <v>3.7399999999999998E-4</v>
      </c>
      <c r="AF1902">
        <v>3.7399999999999998E-4</v>
      </c>
      <c r="AG1902">
        <v>3.7399999999999998E-4</v>
      </c>
      <c r="AH1902">
        <v>3.7399999999999998E-4</v>
      </c>
      <c r="AI1902">
        <v>3.7399999999999998E-4</v>
      </c>
      <c r="AJ1902">
        <v>3.7399999999999998E-4</v>
      </c>
      <c r="AK1902">
        <v>3.7399999999999998E-4</v>
      </c>
      <c r="AL1902">
        <v>3.7399999999999998E-4</v>
      </c>
      <c r="AM1902">
        <v>3.7399999999999998E-4</v>
      </c>
      <c r="AN1902">
        <v>3.7399999999999998E-4</v>
      </c>
    </row>
    <row r="1903" spans="1:44" ht="12" customHeight="1" x14ac:dyDescent="0.2">
      <c r="A1903" t="s">
        <v>268</v>
      </c>
      <c r="B1903">
        <v>1.49E-2</v>
      </c>
      <c r="C1903">
        <v>1.3968E-2</v>
      </c>
      <c r="D1903">
        <v>1.3225000000000001E-2</v>
      </c>
      <c r="E1903">
        <v>1.192E-2</v>
      </c>
      <c r="F1903">
        <v>1.0413E-2</v>
      </c>
      <c r="G1903">
        <v>5.6600000000000001E-3</v>
      </c>
      <c r="H1903">
        <v>5.5300000000000002E-3</v>
      </c>
      <c r="I1903">
        <v>5.4299999999999999E-3</v>
      </c>
      <c r="J1903">
        <v>5.3E-3</v>
      </c>
      <c r="K1903">
        <v>4.4299999999999999E-3</v>
      </c>
      <c r="L1903">
        <v>4.3600000000000002E-3</v>
      </c>
      <c r="M1903">
        <v>4.2900000000000004E-3</v>
      </c>
      <c r="N1903">
        <v>3.9500000000000004E-3</v>
      </c>
      <c r="O1903">
        <v>3.64E-3</v>
      </c>
      <c r="P1903">
        <v>3.2699999999999999E-3</v>
      </c>
      <c r="Q1903">
        <v>3.2699999999999999E-3</v>
      </c>
      <c r="R1903">
        <v>3.2699999999999999E-3</v>
      </c>
      <c r="S1903">
        <v>3.2699999999999999E-3</v>
      </c>
      <c r="T1903">
        <v>3.2699999999999999E-3</v>
      </c>
      <c r="U1903">
        <v>3.2699999999999999E-3</v>
      </c>
      <c r="V1903">
        <v>3.2699999999999999E-3</v>
      </c>
      <c r="W1903">
        <v>3.2699999999999999E-3</v>
      </c>
      <c r="X1903">
        <v>3.2699999999999999E-3</v>
      </c>
      <c r="Y1903">
        <v>3.2699999999999999E-3</v>
      </c>
      <c r="Z1903">
        <v>3.2699999999999999E-3</v>
      </c>
      <c r="AA1903">
        <v>3.2699999999999999E-3</v>
      </c>
      <c r="AB1903">
        <v>3.2699999999999999E-3</v>
      </c>
      <c r="AC1903">
        <v>3.2699999999999999E-3</v>
      </c>
      <c r="AD1903">
        <v>3.2699999999999999E-3</v>
      </c>
      <c r="AE1903">
        <v>3.2699999999999999E-3</v>
      </c>
      <c r="AF1903">
        <v>3.2699999999999999E-3</v>
      </c>
      <c r="AG1903">
        <v>3.2699999999999999E-3</v>
      </c>
      <c r="AH1903">
        <v>3.2699999999999999E-3</v>
      </c>
      <c r="AI1903">
        <v>3.2699999999999999E-3</v>
      </c>
      <c r="AJ1903">
        <v>3.2699999999999999E-3</v>
      </c>
      <c r="AK1903">
        <v>3.2699999999999999E-3</v>
      </c>
      <c r="AL1903">
        <v>3.2699999999999999E-3</v>
      </c>
      <c r="AM1903">
        <v>3.2699999999999999E-3</v>
      </c>
      <c r="AN1903">
        <v>3.2699999999999999E-3</v>
      </c>
    </row>
    <row r="1905" spans="1:44" ht="12" customHeight="1" x14ac:dyDescent="0.2">
      <c r="A1905" t="s">
        <v>269</v>
      </c>
    </row>
    <row r="1906" spans="1:44" ht="12" customHeight="1" x14ac:dyDescent="0.2">
      <c r="B1906">
        <v>2012</v>
      </c>
      <c r="C1906">
        <v>2013</v>
      </c>
      <c r="D1906">
        <v>2014</v>
      </c>
      <c r="E1906">
        <v>2015</v>
      </c>
      <c r="F1906">
        <v>2016</v>
      </c>
      <c r="G1906">
        <v>2017</v>
      </c>
      <c r="H1906">
        <v>2018</v>
      </c>
      <c r="I1906">
        <v>2019</v>
      </c>
      <c r="J1906">
        <v>2020</v>
      </c>
      <c r="K1906">
        <v>2021</v>
      </c>
      <c r="L1906">
        <v>2022</v>
      </c>
      <c r="M1906">
        <v>2023</v>
      </c>
      <c r="N1906">
        <v>2024</v>
      </c>
      <c r="O1906">
        <v>2025</v>
      </c>
      <c r="P1906">
        <v>2026</v>
      </c>
      <c r="Q1906">
        <v>2027</v>
      </c>
      <c r="R1906">
        <v>2028</v>
      </c>
      <c r="S1906">
        <v>2029</v>
      </c>
      <c r="T1906">
        <v>2030</v>
      </c>
      <c r="U1906">
        <v>2031</v>
      </c>
      <c r="V1906">
        <v>2032</v>
      </c>
      <c r="W1906">
        <v>2033</v>
      </c>
      <c r="X1906">
        <v>2034</v>
      </c>
      <c r="Y1906">
        <v>2035</v>
      </c>
      <c r="Z1906">
        <v>2036</v>
      </c>
      <c r="AA1906">
        <v>2037</v>
      </c>
      <c r="AB1906">
        <v>2038</v>
      </c>
      <c r="AC1906">
        <v>2039</v>
      </c>
      <c r="AD1906">
        <v>2040</v>
      </c>
      <c r="AE1906">
        <v>2041</v>
      </c>
      <c r="AF1906">
        <v>2042</v>
      </c>
      <c r="AG1906">
        <v>2043</v>
      </c>
      <c r="AH1906">
        <v>2044</v>
      </c>
      <c r="AI1906">
        <v>2045</v>
      </c>
      <c r="AJ1906">
        <v>2046</v>
      </c>
      <c r="AK1906">
        <v>2047</v>
      </c>
      <c r="AL1906">
        <v>2048</v>
      </c>
      <c r="AM1906">
        <v>2049</v>
      </c>
      <c r="AN1906">
        <v>2050</v>
      </c>
    </row>
    <row r="1907" spans="1:44" ht="12" customHeight="1" x14ac:dyDescent="0.2">
      <c r="A1907" t="s">
        <v>261</v>
      </c>
      <c r="B1907">
        <v>35.950000000000003</v>
      </c>
      <c r="C1907">
        <v>36.799999999999997</v>
      </c>
      <c r="D1907">
        <v>37.75</v>
      </c>
      <c r="E1907">
        <v>39.24</v>
      </c>
      <c r="F1907">
        <v>41.09</v>
      </c>
      <c r="G1907">
        <v>42.57</v>
      </c>
      <c r="H1907">
        <v>44.09</v>
      </c>
      <c r="I1907">
        <v>45.66</v>
      </c>
      <c r="J1907">
        <v>47.44</v>
      </c>
      <c r="K1907">
        <v>49.48</v>
      </c>
      <c r="L1907">
        <v>50.24</v>
      </c>
      <c r="M1907">
        <v>51</v>
      </c>
      <c r="N1907">
        <v>55.44</v>
      </c>
      <c r="O1907">
        <v>60.26</v>
      </c>
      <c r="P1907">
        <v>66.95</v>
      </c>
      <c r="Q1907">
        <v>66.95</v>
      </c>
      <c r="R1907">
        <v>66.95</v>
      </c>
      <c r="S1907">
        <v>66.95</v>
      </c>
      <c r="T1907">
        <v>66.95</v>
      </c>
      <c r="U1907">
        <v>66.95</v>
      </c>
      <c r="V1907">
        <v>66.95</v>
      </c>
      <c r="W1907">
        <v>66.95</v>
      </c>
      <c r="X1907">
        <v>66.95</v>
      </c>
      <c r="Y1907">
        <v>66.95</v>
      </c>
      <c r="Z1907">
        <v>66.95</v>
      </c>
      <c r="AA1907">
        <v>66.95</v>
      </c>
      <c r="AB1907">
        <v>66.95</v>
      </c>
      <c r="AC1907">
        <v>66.95</v>
      </c>
      <c r="AD1907">
        <v>66.95</v>
      </c>
      <c r="AE1907">
        <v>66.95</v>
      </c>
      <c r="AF1907">
        <v>66.95</v>
      </c>
      <c r="AG1907">
        <v>66.95</v>
      </c>
      <c r="AH1907">
        <v>66.95</v>
      </c>
      <c r="AI1907">
        <v>66.95</v>
      </c>
      <c r="AJ1907">
        <v>66.95</v>
      </c>
      <c r="AK1907">
        <v>66.95</v>
      </c>
      <c r="AL1907">
        <v>66.95</v>
      </c>
      <c r="AM1907">
        <v>66.95</v>
      </c>
      <c r="AN1907">
        <v>66.95</v>
      </c>
    </row>
    <row r="1908" spans="1:44" ht="12" customHeight="1" x14ac:dyDescent="0.2">
      <c r="A1908" t="s">
        <v>262</v>
      </c>
      <c r="B1908">
        <v>27.95</v>
      </c>
      <c r="C1908">
        <v>28.46</v>
      </c>
      <c r="D1908">
        <v>29.03</v>
      </c>
      <c r="E1908">
        <v>29.9</v>
      </c>
      <c r="F1908">
        <v>30.96</v>
      </c>
      <c r="G1908">
        <v>32.06</v>
      </c>
      <c r="H1908">
        <v>33.21</v>
      </c>
      <c r="I1908">
        <v>34.39</v>
      </c>
      <c r="J1908">
        <v>35.729999999999997</v>
      </c>
      <c r="K1908">
        <v>37.020000000000003</v>
      </c>
      <c r="L1908">
        <v>37.590000000000003</v>
      </c>
      <c r="M1908">
        <v>38.159999999999997</v>
      </c>
      <c r="N1908">
        <v>41.48</v>
      </c>
      <c r="O1908">
        <v>45.08</v>
      </c>
      <c r="P1908">
        <v>50.09</v>
      </c>
      <c r="Q1908">
        <v>50.09</v>
      </c>
      <c r="R1908">
        <v>50.09</v>
      </c>
      <c r="S1908">
        <v>50.09</v>
      </c>
      <c r="T1908">
        <v>50.09</v>
      </c>
      <c r="U1908">
        <v>50.09</v>
      </c>
      <c r="V1908">
        <v>50.09</v>
      </c>
      <c r="W1908">
        <v>50.09</v>
      </c>
      <c r="X1908">
        <v>50.09</v>
      </c>
      <c r="Y1908">
        <v>50.09</v>
      </c>
      <c r="Z1908">
        <v>50.09</v>
      </c>
      <c r="AA1908">
        <v>50.09</v>
      </c>
      <c r="AB1908">
        <v>50.09</v>
      </c>
      <c r="AC1908">
        <v>50.09</v>
      </c>
      <c r="AD1908">
        <v>50.09</v>
      </c>
      <c r="AE1908">
        <v>50.09</v>
      </c>
      <c r="AF1908">
        <v>50.09</v>
      </c>
      <c r="AG1908">
        <v>50.09</v>
      </c>
      <c r="AH1908">
        <v>50.09</v>
      </c>
      <c r="AI1908">
        <v>50.09</v>
      </c>
      <c r="AJ1908">
        <v>50.09</v>
      </c>
      <c r="AK1908">
        <v>50.09</v>
      </c>
      <c r="AL1908">
        <v>50.09</v>
      </c>
      <c r="AM1908">
        <v>50.09</v>
      </c>
      <c r="AN1908">
        <v>50.09</v>
      </c>
    </row>
    <row r="1909" spans="1:44" ht="12" customHeight="1" x14ac:dyDescent="0.2">
      <c r="A1909" t="s">
        <v>267</v>
      </c>
      <c r="B1909">
        <v>5.308E-4</v>
      </c>
      <c r="C1909">
        <v>5.308E-4</v>
      </c>
      <c r="D1909">
        <v>5.308E-4</v>
      </c>
      <c r="E1909">
        <v>5.308E-4</v>
      </c>
      <c r="F1909">
        <v>5.308E-4</v>
      </c>
      <c r="G1909">
        <v>5.1000000000000004E-4</v>
      </c>
      <c r="H1909">
        <v>5.0000000000000001E-4</v>
      </c>
      <c r="I1909">
        <v>4.8000000000000001E-4</v>
      </c>
      <c r="J1909">
        <v>4.6000000000000001E-4</v>
      </c>
      <c r="K1909">
        <v>4.5300000000000001E-4</v>
      </c>
      <c r="L1909">
        <v>4.4700000000000002E-4</v>
      </c>
      <c r="M1909">
        <v>4.4000000000000002E-4</v>
      </c>
      <c r="N1909">
        <v>4.0499999999999998E-4</v>
      </c>
      <c r="O1909">
        <v>3.7199999999999999E-4</v>
      </c>
      <c r="P1909">
        <v>3.3500000000000001E-4</v>
      </c>
      <c r="Q1909">
        <v>3.3500000000000001E-4</v>
      </c>
      <c r="R1909">
        <v>3.3500000000000001E-4</v>
      </c>
      <c r="S1909">
        <v>3.3500000000000001E-4</v>
      </c>
      <c r="T1909">
        <v>3.3500000000000001E-4</v>
      </c>
      <c r="U1909">
        <v>3.3500000000000001E-4</v>
      </c>
      <c r="V1909">
        <v>3.3500000000000001E-4</v>
      </c>
      <c r="W1909">
        <v>3.3500000000000001E-4</v>
      </c>
      <c r="X1909">
        <v>3.3500000000000001E-4</v>
      </c>
      <c r="Y1909">
        <v>3.3500000000000001E-4</v>
      </c>
      <c r="Z1909">
        <v>3.3500000000000001E-4</v>
      </c>
      <c r="AA1909">
        <v>3.3500000000000001E-4</v>
      </c>
      <c r="AB1909">
        <v>3.3500000000000001E-4</v>
      </c>
      <c r="AC1909">
        <v>3.3500000000000001E-4</v>
      </c>
      <c r="AD1909">
        <v>3.3500000000000001E-4</v>
      </c>
      <c r="AE1909">
        <v>3.3500000000000001E-4</v>
      </c>
      <c r="AF1909">
        <v>3.3500000000000001E-4</v>
      </c>
      <c r="AG1909">
        <v>3.3500000000000001E-4</v>
      </c>
      <c r="AH1909">
        <v>3.3500000000000001E-4</v>
      </c>
      <c r="AI1909">
        <v>3.3500000000000001E-4</v>
      </c>
      <c r="AJ1909">
        <v>3.3500000000000001E-4</v>
      </c>
      <c r="AK1909">
        <v>3.3500000000000001E-4</v>
      </c>
      <c r="AL1909">
        <v>3.3500000000000001E-4</v>
      </c>
      <c r="AM1909">
        <v>3.3500000000000001E-4</v>
      </c>
      <c r="AN1909">
        <v>3.3500000000000001E-4</v>
      </c>
    </row>
    <row r="1910" spans="1:44" ht="12" customHeight="1" x14ac:dyDescent="0.2">
      <c r="A1910" t="s">
        <v>268</v>
      </c>
      <c r="B1910">
        <v>6.0569999999999999E-3</v>
      </c>
      <c r="C1910">
        <v>5.4099999999999999E-3</v>
      </c>
      <c r="D1910">
        <v>4.725E-3</v>
      </c>
      <c r="E1910">
        <v>3.7190000000000001E-3</v>
      </c>
      <c r="F1910">
        <v>2.5730000000000002E-3</v>
      </c>
      <c r="G1910">
        <v>2.4599999999999999E-3</v>
      </c>
      <c r="H1910">
        <v>2.3700000000000001E-3</v>
      </c>
      <c r="I1910">
        <v>2.2899999999999999E-3</v>
      </c>
      <c r="J1910">
        <v>2.2100000000000002E-3</v>
      </c>
      <c r="K1910">
        <v>1.6199999999999999E-3</v>
      </c>
      <c r="L1910">
        <v>1.5900000000000001E-3</v>
      </c>
      <c r="M1910">
        <v>1.57E-3</v>
      </c>
      <c r="N1910">
        <v>1.4400000000000001E-3</v>
      </c>
      <c r="O1910">
        <v>1.33E-3</v>
      </c>
      <c r="P1910">
        <v>1.1999999999999999E-3</v>
      </c>
      <c r="Q1910">
        <v>1.1999999999999999E-3</v>
      </c>
      <c r="R1910">
        <v>1.1999999999999999E-3</v>
      </c>
      <c r="S1910">
        <v>1.1999999999999999E-3</v>
      </c>
      <c r="T1910">
        <v>1.1999999999999999E-3</v>
      </c>
      <c r="U1910">
        <v>1.1999999999999999E-3</v>
      </c>
      <c r="V1910">
        <v>1.1999999999999999E-3</v>
      </c>
      <c r="W1910">
        <v>1.1999999999999999E-3</v>
      </c>
      <c r="X1910">
        <v>1.1999999999999999E-3</v>
      </c>
      <c r="Y1910">
        <v>1.1999999999999999E-3</v>
      </c>
      <c r="Z1910">
        <v>1.1999999999999999E-3</v>
      </c>
      <c r="AA1910">
        <v>1.1999999999999999E-3</v>
      </c>
      <c r="AB1910">
        <v>1.1999999999999999E-3</v>
      </c>
      <c r="AC1910">
        <v>1.1999999999999999E-3</v>
      </c>
      <c r="AD1910">
        <v>1.1999999999999999E-3</v>
      </c>
      <c r="AE1910">
        <v>1.1999999999999999E-3</v>
      </c>
      <c r="AF1910">
        <v>1.1999999999999999E-3</v>
      </c>
      <c r="AG1910">
        <v>1.1999999999999999E-3</v>
      </c>
      <c r="AH1910">
        <v>1.1999999999999999E-3</v>
      </c>
      <c r="AI1910">
        <v>1.1999999999999999E-3</v>
      </c>
      <c r="AJ1910">
        <v>1.1999999999999999E-3</v>
      </c>
      <c r="AK1910">
        <v>1.1999999999999999E-3</v>
      </c>
      <c r="AL1910">
        <v>1.1999999999999999E-3</v>
      </c>
      <c r="AM1910">
        <v>1.1999999999999999E-3</v>
      </c>
      <c r="AN1910">
        <v>1.1999999999999999E-3</v>
      </c>
    </row>
    <row r="1912" spans="1:44" ht="12" customHeight="1" x14ac:dyDescent="0.2">
      <c r="A1912" t="s">
        <v>270</v>
      </c>
    </row>
    <row r="1913" spans="1:44" ht="12" customHeight="1" x14ac:dyDescent="0.2">
      <c r="B1913">
        <v>2008</v>
      </c>
      <c r="C1913">
        <v>2009</v>
      </c>
      <c r="D1913">
        <v>2010</v>
      </c>
      <c r="E1913">
        <v>2011</v>
      </c>
      <c r="F1913">
        <v>2012</v>
      </c>
      <c r="G1913">
        <v>2013</v>
      </c>
      <c r="H1913">
        <v>2014</v>
      </c>
      <c r="I1913">
        <v>2015</v>
      </c>
      <c r="J1913">
        <v>2016</v>
      </c>
      <c r="K1913">
        <v>2017</v>
      </c>
      <c r="L1913">
        <v>2018</v>
      </c>
      <c r="M1913" s="53">
        <v>2019</v>
      </c>
      <c r="N1913">
        <v>2020</v>
      </c>
      <c r="O1913">
        <v>2021</v>
      </c>
      <c r="P1913">
        <v>2022</v>
      </c>
      <c r="Q1913">
        <v>2023</v>
      </c>
      <c r="R1913">
        <v>2024</v>
      </c>
      <c r="S1913">
        <v>2025</v>
      </c>
      <c r="T1913">
        <v>2026</v>
      </c>
      <c r="U1913">
        <v>2027</v>
      </c>
      <c r="V1913">
        <v>2028</v>
      </c>
      <c r="W1913">
        <v>2029</v>
      </c>
      <c r="X1913">
        <v>2030</v>
      </c>
      <c r="Y1913">
        <v>2031</v>
      </c>
      <c r="Z1913">
        <v>2032</v>
      </c>
      <c r="AA1913">
        <v>2033</v>
      </c>
      <c r="AB1913">
        <v>2034</v>
      </c>
      <c r="AC1913">
        <v>2035</v>
      </c>
      <c r="AD1913">
        <v>2036</v>
      </c>
      <c r="AE1913">
        <v>2037</v>
      </c>
      <c r="AF1913">
        <v>2038</v>
      </c>
      <c r="AG1913">
        <v>2039</v>
      </c>
      <c r="AH1913">
        <v>2040</v>
      </c>
      <c r="AI1913">
        <v>2041</v>
      </c>
      <c r="AJ1913">
        <v>2042</v>
      </c>
      <c r="AK1913">
        <v>2043</v>
      </c>
      <c r="AL1913">
        <v>2044</v>
      </c>
      <c r="AM1913">
        <v>2045</v>
      </c>
      <c r="AN1913">
        <v>2046</v>
      </c>
      <c r="AO1913">
        <v>2047</v>
      </c>
      <c r="AP1913">
        <v>2048</v>
      </c>
      <c r="AQ1913">
        <v>2049</v>
      </c>
      <c r="AR1913">
        <v>2050</v>
      </c>
    </row>
    <row r="1914" spans="1:44" ht="12" customHeight="1" x14ac:dyDescent="0.2">
      <c r="A1914" t="s">
        <v>271</v>
      </c>
      <c r="B1914">
        <v>45.350625000000001</v>
      </c>
      <c r="C1914" s="8">
        <v>45.07</v>
      </c>
      <c r="D1914" s="8">
        <v>39.339300290048513</v>
      </c>
      <c r="E1914" s="8">
        <v>39.260614441171171</v>
      </c>
      <c r="F1914" s="8">
        <v>34.799999999999997</v>
      </c>
      <c r="G1914" s="8">
        <v>34.851634662129314</v>
      </c>
      <c r="H1914" s="8">
        <v>34.851475015051179</v>
      </c>
      <c r="I1914" s="8">
        <v>34.8290660189177</v>
      </c>
      <c r="J1914" s="8">
        <v>34.854804646251281</v>
      </c>
      <c r="K1914" s="8">
        <v>34.604166666666664</v>
      </c>
      <c r="L1914" s="8">
        <v>34.729999999999997</v>
      </c>
      <c r="M1914" s="8">
        <v>35.202544326241132</v>
      </c>
      <c r="N1914" s="8">
        <f>MAX(K1914:M1914)</f>
        <v>35.202544326241132</v>
      </c>
      <c r="O1914" s="8">
        <f t="shared" ref="O1914:AR1922" si="107">N1914</f>
        <v>35.202544326241132</v>
      </c>
      <c r="P1914" s="8">
        <f t="shared" si="107"/>
        <v>35.202544326241132</v>
      </c>
      <c r="Q1914" s="8">
        <f t="shared" si="107"/>
        <v>35.202544326241132</v>
      </c>
      <c r="R1914" s="8">
        <f t="shared" si="107"/>
        <v>35.202544326241132</v>
      </c>
      <c r="S1914" s="8">
        <f t="shared" si="107"/>
        <v>35.202544326241132</v>
      </c>
      <c r="T1914" s="8">
        <f t="shared" si="107"/>
        <v>35.202544326241132</v>
      </c>
      <c r="U1914" s="8">
        <f t="shared" si="107"/>
        <v>35.202544326241132</v>
      </c>
      <c r="V1914" s="8">
        <f t="shared" si="107"/>
        <v>35.202544326241132</v>
      </c>
      <c r="W1914" s="8">
        <f t="shared" si="107"/>
        <v>35.202544326241132</v>
      </c>
      <c r="X1914" s="8">
        <f t="shared" si="107"/>
        <v>35.202544326241132</v>
      </c>
      <c r="Y1914" s="8">
        <f t="shared" si="107"/>
        <v>35.202544326241132</v>
      </c>
      <c r="Z1914" s="8">
        <f t="shared" si="107"/>
        <v>35.202544326241132</v>
      </c>
      <c r="AA1914" s="8">
        <f t="shared" si="107"/>
        <v>35.202544326241132</v>
      </c>
      <c r="AB1914" s="8">
        <f t="shared" si="107"/>
        <v>35.202544326241132</v>
      </c>
      <c r="AC1914" s="8">
        <f t="shared" si="107"/>
        <v>35.202544326241132</v>
      </c>
      <c r="AD1914" s="8">
        <f t="shared" si="107"/>
        <v>35.202544326241132</v>
      </c>
      <c r="AE1914" s="8">
        <f t="shared" si="107"/>
        <v>35.202544326241132</v>
      </c>
      <c r="AF1914" s="8">
        <f t="shared" si="107"/>
        <v>35.202544326241132</v>
      </c>
      <c r="AG1914" s="8">
        <f t="shared" si="107"/>
        <v>35.202544326241132</v>
      </c>
      <c r="AH1914" s="8">
        <f t="shared" si="107"/>
        <v>35.202544326241132</v>
      </c>
      <c r="AI1914" s="8">
        <f t="shared" si="107"/>
        <v>35.202544326241132</v>
      </c>
      <c r="AJ1914" s="8">
        <f t="shared" si="107"/>
        <v>35.202544326241132</v>
      </c>
      <c r="AK1914" s="8">
        <f t="shared" si="107"/>
        <v>35.202544326241132</v>
      </c>
      <c r="AL1914" s="8">
        <f t="shared" si="107"/>
        <v>35.202544326241132</v>
      </c>
      <c r="AM1914" s="8">
        <f t="shared" si="107"/>
        <v>35.202544326241132</v>
      </c>
      <c r="AN1914" s="8">
        <f t="shared" si="107"/>
        <v>35.202544326241132</v>
      </c>
      <c r="AO1914" s="8">
        <f t="shared" si="107"/>
        <v>35.202544326241132</v>
      </c>
      <c r="AP1914" s="8">
        <f t="shared" si="107"/>
        <v>35.202544326241132</v>
      </c>
      <c r="AQ1914" s="8">
        <f t="shared" si="107"/>
        <v>35.202544326241132</v>
      </c>
      <c r="AR1914" s="8">
        <f t="shared" si="107"/>
        <v>35.202544326241132</v>
      </c>
    </row>
    <row r="1915" spans="1:44" ht="12" customHeight="1" x14ac:dyDescent="0.2">
      <c r="A1915" t="s">
        <v>272</v>
      </c>
      <c r="B1915">
        <v>42.997127333378195</v>
      </c>
      <c r="C1915" s="8">
        <v>42.27</v>
      </c>
      <c r="D1915" s="8">
        <v>44.607183625844726</v>
      </c>
      <c r="E1915" s="8">
        <v>42.229082726810823</v>
      </c>
      <c r="F1915" s="8">
        <v>43.505999842842542</v>
      </c>
      <c r="G1915" s="8">
        <v>41.719536727280754</v>
      </c>
      <c r="H1915" s="8">
        <v>42.362582326600574</v>
      </c>
      <c r="I1915" s="8">
        <v>43.596427398090334</v>
      </c>
      <c r="J1915" s="8">
        <v>43.77357486955917</v>
      </c>
      <c r="K1915" s="8">
        <v>44.673566873013378</v>
      </c>
      <c r="L1915" s="8">
        <v>45.169699035500855</v>
      </c>
      <c r="M1915" s="8">
        <v>43.810354680293401</v>
      </c>
      <c r="N1915" s="8">
        <f t="shared" ref="N1915:N1978" si="108">MAX(K1915:M1915)</f>
        <v>45.169699035500855</v>
      </c>
      <c r="O1915" s="8">
        <f t="shared" ref="O1915:AC1915" si="109">N1915</f>
        <v>45.169699035500855</v>
      </c>
      <c r="P1915" s="8">
        <f t="shared" si="109"/>
        <v>45.169699035500855</v>
      </c>
      <c r="Q1915" s="8">
        <f t="shared" si="109"/>
        <v>45.169699035500855</v>
      </c>
      <c r="R1915" s="8">
        <f t="shared" si="109"/>
        <v>45.169699035500855</v>
      </c>
      <c r="S1915" s="8">
        <f t="shared" si="109"/>
        <v>45.169699035500855</v>
      </c>
      <c r="T1915" s="8">
        <f t="shared" si="109"/>
        <v>45.169699035500855</v>
      </c>
      <c r="U1915" s="8">
        <f t="shared" si="109"/>
        <v>45.169699035500855</v>
      </c>
      <c r="V1915" s="8">
        <f t="shared" si="109"/>
        <v>45.169699035500855</v>
      </c>
      <c r="W1915" s="8">
        <f t="shared" si="109"/>
        <v>45.169699035500855</v>
      </c>
      <c r="X1915" s="8">
        <f t="shared" si="109"/>
        <v>45.169699035500855</v>
      </c>
      <c r="Y1915" s="8">
        <f t="shared" si="109"/>
        <v>45.169699035500855</v>
      </c>
      <c r="Z1915" s="8">
        <f t="shared" si="109"/>
        <v>45.169699035500855</v>
      </c>
      <c r="AA1915" s="8">
        <f t="shared" si="109"/>
        <v>45.169699035500855</v>
      </c>
      <c r="AB1915" s="8">
        <f t="shared" si="109"/>
        <v>45.169699035500855</v>
      </c>
      <c r="AC1915" s="8">
        <f t="shared" si="109"/>
        <v>45.169699035500855</v>
      </c>
      <c r="AD1915" s="8">
        <f t="shared" si="107"/>
        <v>45.169699035500855</v>
      </c>
      <c r="AE1915" s="8">
        <f t="shared" si="107"/>
        <v>45.169699035500855</v>
      </c>
      <c r="AF1915" s="8">
        <f t="shared" si="107"/>
        <v>45.169699035500855</v>
      </c>
      <c r="AG1915" s="8">
        <f t="shared" si="107"/>
        <v>45.169699035500855</v>
      </c>
      <c r="AH1915" s="8">
        <f t="shared" si="107"/>
        <v>45.169699035500855</v>
      </c>
      <c r="AI1915" s="8">
        <f t="shared" si="107"/>
        <v>45.169699035500855</v>
      </c>
      <c r="AJ1915" s="8">
        <f t="shared" si="107"/>
        <v>45.169699035500855</v>
      </c>
      <c r="AK1915" s="8">
        <f t="shared" si="107"/>
        <v>45.169699035500855</v>
      </c>
      <c r="AL1915" s="8">
        <f t="shared" si="107"/>
        <v>45.169699035500855</v>
      </c>
      <c r="AM1915" s="8">
        <f t="shared" si="107"/>
        <v>45.169699035500855</v>
      </c>
      <c r="AN1915" s="8">
        <f t="shared" si="107"/>
        <v>45.169699035500855</v>
      </c>
      <c r="AO1915" s="8">
        <f t="shared" si="107"/>
        <v>45.169699035500855</v>
      </c>
      <c r="AP1915" s="8">
        <f t="shared" si="107"/>
        <v>45.169699035500855</v>
      </c>
      <c r="AQ1915" s="8">
        <f t="shared" si="107"/>
        <v>45.169699035500855</v>
      </c>
      <c r="AR1915" s="8">
        <f t="shared" si="107"/>
        <v>45.169699035500855</v>
      </c>
    </row>
    <row r="1916" spans="1:44" ht="12" customHeight="1" x14ac:dyDescent="0.2">
      <c r="A1916" t="s">
        <v>273</v>
      </c>
      <c r="B1916">
        <v>43.397864110219558</v>
      </c>
      <c r="C1916" s="8">
        <v>43</v>
      </c>
      <c r="D1916" s="8">
        <v>44.716855453879425</v>
      </c>
      <c r="E1916" s="8">
        <v>45.623290805905988</v>
      </c>
      <c r="F1916" s="8">
        <v>44.759018575161541</v>
      </c>
      <c r="G1916" s="8">
        <v>44.79738506364184</v>
      </c>
      <c r="H1916" s="8">
        <v>44.805332088404271</v>
      </c>
      <c r="I1916" s="8">
        <v>45.353509050918227</v>
      </c>
      <c r="J1916" s="8">
        <v>44.757660628827843</v>
      </c>
      <c r="K1916" s="8">
        <v>44.204957063937414</v>
      </c>
      <c r="L1916" s="8">
        <v>44.287191310442196</v>
      </c>
      <c r="M1916" s="8">
        <v>43.770196746923013</v>
      </c>
      <c r="N1916" s="8">
        <f t="shared" si="108"/>
        <v>44.287191310442196</v>
      </c>
      <c r="O1916" s="8">
        <f t="shared" si="107"/>
        <v>44.287191310442196</v>
      </c>
      <c r="P1916" s="8">
        <f t="shared" si="107"/>
        <v>44.287191310442196</v>
      </c>
      <c r="Q1916" s="8">
        <f t="shared" si="107"/>
        <v>44.287191310442196</v>
      </c>
      <c r="R1916" s="8">
        <f t="shared" si="107"/>
        <v>44.287191310442196</v>
      </c>
      <c r="S1916" s="8">
        <f t="shared" si="107"/>
        <v>44.287191310442196</v>
      </c>
      <c r="T1916" s="8">
        <f t="shared" si="107"/>
        <v>44.287191310442196</v>
      </c>
      <c r="U1916" s="8">
        <f t="shared" si="107"/>
        <v>44.287191310442196</v>
      </c>
      <c r="V1916" s="8">
        <f t="shared" si="107"/>
        <v>44.287191310442196</v>
      </c>
      <c r="W1916" s="8">
        <f t="shared" si="107"/>
        <v>44.287191310442196</v>
      </c>
      <c r="X1916" s="8">
        <f t="shared" si="107"/>
        <v>44.287191310442196</v>
      </c>
      <c r="Y1916" s="8">
        <f t="shared" si="107"/>
        <v>44.287191310442196</v>
      </c>
      <c r="Z1916" s="8">
        <f t="shared" si="107"/>
        <v>44.287191310442196</v>
      </c>
      <c r="AA1916" s="8">
        <f t="shared" si="107"/>
        <v>44.287191310442196</v>
      </c>
      <c r="AB1916" s="8">
        <f t="shared" si="107"/>
        <v>44.287191310442196</v>
      </c>
      <c r="AC1916" s="8">
        <f t="shared" si="107"/>
        <v>44.287191310442196</v>
      </c>
      <c r="AD1916" s="8">
        <f t="shared" si="107"/>
        <v>44.287191310442196</v>
      </c>
      <c r="AE1916" s="8">
        <f t="shared" si="107"/>
        <v>44.287191310442196</v>
      </c>
      <c r="AF1916" s="8">
        <f t="shared" si="107"/>
        <v>44.287191310442196</v>
      </c>
      <c r="AG1916" s="8">
        <f t="shared" si="107"/>
        <v>44.287191310442196</v>
      </c>
      <c r="AH1916" s="8">
        <f t="shared" si="107"/>
        <v>44.287191310442196</v>
      </c>
      <c r="AI1916" s="8">
        <f t="shared" si="107"/>
        <v>44.287191310442196</v>
      </c>
      <c r="AJ1916" s="8">
        <f t="shared" si="107"/>
        <v>44.287191310442196</v>
      </c>
      <c r="AK1916" s="8">
        <f t="shared" si="107"/>
        <v>44.287191310442196</v>
      </c>
      <c r="AL1916" s="8">
        <f t="shared" si="107"/>
        <v>44.287191310442196</v>
      </c>
      <c r="AM1916" s="8">
        <f t="shared" si="107"/>
        <v>44.287191310442196</v>
      </c>
      <c r="AN1916" s="8">
        <f t="shared" si="107"/>
        <v>44.287191310442196</v>
      </c>
      <c r="AO1916" s="8">
        <f t="shared" si="107"/>
        <v>44.287191310442196</v>
      </c>
      <c r="AP1916" s="8">
        <f t="shared" si="107"/>
        <v>44.287191310442196</v>
      </c>
      <c r="AQ1916" s="8">
        <f t="shared" si="107"/>
        <v>44.287191310442196</v>
      </c>
      <c r="AR1916" s="8">
        <f t="shared" si="107"/>
        <v>44.287191310442196</v>
      </c>
    </row>
    <row r="1917" spans="1:44" ht="12" customHeight="1" x14ac:dyDescent="0.2">
      <c r="A1917" t="s">
        <v>274</v>
      </c>
      <c r="B1917">
        <v>46.562726940489291</v>
      </c>
      <c r="C1917" s="8">
        <v>46.62</v>
      </c>
      <c r="D1917" s="8">
        <v>46.605251172481417</v>
      </c>
      <c r="E1917" s="8">
        <v>46.53159093531437</v>
      </c>
      <c r="F1917" s="8">
        <v>46.426271368622771</v>
      </c>
      <c r="G1917" s="8">
        <v>46.916033099993506</v>
      </c>
      <c r="H1917" s="8">
        <v>46.935756213354971</v>
      </c>
      <c r="I1917" s="8">
        <v>46.643626374800938</v>
      </c>
      <c r="J1917" s="8">
        <v>47.847025883487383</v>
      </c>
      <c r="K1917" s="8">
        <v>48.310429781018719</v>
      </c>
      <c r="L1917" s="8">
        <v>47.704244288560524</v>
      </c>
      <c r="M1917" s="8">
        <v>48.957138620042727</v>
      </c>
      <c r="N1917" s="8">
        <f t="shared" si="108"/>
        <v>48.957138620042727</v>
      </c>
      <c r="O1917" s="8">
        <f t="shared" si="107"/>
        <v>48.957138620042727</v>
      </c>
      <c r="P1917" s="8">
        <f t="shared" si="107"/>
        <v>48.957138620042727</v>
      </c>
      <c r="Q1917" s="8">
        <f t="shared" si="107"/>
        <v>48.957138620042727</v>
      </c>
      <c r="R1917" s="8">
        <f t="shared" si="107"/>
        <v>48.957138620042727</v>
      </c>
      <c r="S1917" s="8">
        <f t="shared" si="107"/>
        <v>48.957138620042727</v>
      </c>
      <c r="T1917" s="8">
        <f t="shared" si="107"/>
        <v>48.957138620042727</v>
      </c>
      <c r="U1917" s="8">
        <f t="shared" si="107"/>
        <v>48.957138620042727</v>
      </c>
      <c r="V1917" s="8">
        <f t="shared" si="107"/>
        <v>48.957138620042727</v>
      </c>
      <c r="W1917" s="8">
        <f t="shared" si="107"/>
        <v>48.957138620042727</v>
      </c>
      <c r="X1917" s="8">
        <f t="shared" si="107"/>
        <v>48.957138620042727</v>
      </c>
      <c r="Y1917" s="8">
        <f t="shared" si="107"/>
        <v>48.957138620042727</v>
      </c>
      <c r="Z1917" s="8">
        <f t="shared" si="107"/>
        <v>48.957138620042727</v>
      </c>
      <c r="AA1917" s="8">
        <f t="shared" si="107"/>
        <v>48.957138620042727</v>
      </c>
      <c r="AB1917" s="8">
        <f t="shared" si="107"/>
        <v>48.957138620042727</v>
      </c>
      <c r="AC1917" s="8">
        <f t="shared" si="107"/>
        <v>48.957138620042727</v>
      </c>
      <c r="AD1917" s="8">
        <f t="shared" si="107"/>
        <v>48.957138620042727</v>
      </c>
      <c r="AE1917" s="8">
        <f t="shared" si="107"/>
        <v>48.957138620042727</v>
      </c>
      <c r="AF1917" s="8">
        <f t="shared" si="107"/>
        <v>48.957138620042727</v>
      </c>
      <c r="AG1917" s="8">
        <f t="shared" si="107"/>
        <v>48.957138620042727</v>
      </c>
      <c r="AH1917" s="8">
        <f t="shared" si="107"/>
        <v>48.957138620042727</v>
      </c>
      <c r="AI1917" s="8">
        <f t="shared" si="107"/>
        <v>48.957138620042727</v>
      </c>
      <c r="AJ1917" s="8">
        <f t="shared" si="107"/>
        <v>48.957138620042727</v>
      </c>
      <c r="AK1917" s="8">
        <f t="shared" si="107"/>
        <v>48.957138620042727</v>
      </c>
      <c r="AL1917" s="8">
        <f t="shared" si="107"/>
        <v>48.957138620042727</v>
      </c>
      <c r="AM1917" s="8">
        <f t="shared" si="107"/>
        <v>48.957138620042727</v>
      </c>
      <c r="AN1917" s="8">
        <f t="shared" si="107"/>
        <v>48.957138620042727</v>
      </c>
      <c r="AO1917" s="8">
        <f t="shared" si="107"/>
        <v>48.957138620042727</v>
      </c>
      <c r="AP1917" s="8">
        <f t="shared" si="107"/>
        <v>48.957138620042727</v>
      </c>
      <c r="AQ1917" s="8">
        <f t="shared" si="107"/>
        <v>48.957138620042727</v>
      </c>
      <c r="AR1917" s="8">
        <f t="shared" si="107"/>
        <v>48.957138620042727</v>
      </c>
    </row>
    <row r="1918" spans="1:44" ht="12" customHeight="1" x14ac:dyDescent="0.2">
      <c r="A1918" t="s">
        <v>275</v>
      </c>
      <c r="B1918">
        <v>49.841283587698825</v>
      </c>
      <c r="C1918" s="8">
        <v>49.71</v>
      </c>
      <c r="D1918" s="8">
        <v>50.546358112382627</v>
      </c>
      <c r="E1918" s="8">
        <v>49.981831642471462</v>
      </c>
      <c r="F1918" s="8">
        <v>49.642411479226304</v>
      </c>
      <c r="G1918" s="8">
        <v>49.869984704948287</v>
      </c>
      <c r="H1918" s="8">
        <v>50.356551582700995</v>
      </c>
      <c r="I1918" s="8">
        <v>50.581940700018762</v>
      </c>
      <c r="J1918" s="8">
        <v>50.940103250966956</v>
      </c>
      <c r="K1918" s="8">
        <v>50.707996842039293</v>
      </c>
      <c r="L1918" s="8">
        <v>51.07368428744897</v>
      </c>
      <c r="M1918" s="8">
        <v>51.334198146795906</v>
      </c>
      <c r="N1918" s="8">
        <f t="shared" si="108"/>
        <v>51.334198146795906</v>
      </c>
      <c r="O1918" s="8">
        <f t="shared" si="107"/>
        <v>51.334198146795906</v>
      </c>
      <c r="P1918" s="8">
        <f t="shared" si="107"/>
        <v>51.334198146795906</v>
      </c>
      <c r="Q1918" s="8">
        <f t="shared" si="107"/>
        <v>51.334198146795906</v>
      </c>
      <c r="R1918" s="8">
        <f t="shared" si="107"/>
        <v>51.334198146795906</v>
      </c>
      <c r="S1918" s="8">
        <f t="shared" si="107"/>
        <v>51.334198146795906</v>
      </c>
      <c r="T1918" s="8">
        <f t="shared" si="107"/>
        <v>51.334198146795906</v>
      </c>
      <c r="U1918" s="8">
        <f t="shared" si="107"/>
        <v>51.334198146795906</v>
      </c>
      <c r="V1918" s="8">
        <f t="shared" si="107"/>
        <v>51.334198146795906</v>
      </c>
      <c r="W1918" s="8">
        <f t="shared" si="107"/>
        <v>51.334198146795906</v>
      </c>
      <c r="X1918" s="8">
        <f t="shared" si="107"/>
        <v>51.334198146795906</v>
      </c>
      <c r="Y1918" s="8">
        <f t="shared" si="107"/>
        <v>51.334198146795906</v>
      </c>
      <c r="Z1918" s="8">
        <f t="shared" si="107"/>
        <v>51.334198146795906</v>
      </c>
      <c r="AA1918" s="8">
        <f t="shared" si="107"/>
        <v>51.334198146795906</v>
      </c>
      <c r="AB1918" s="8">
        <f t="shared" si="107"/>
        <v>51.334198146795906</v>
      </c>
      <c r="AC1918" s="8">
        <f t="shared" si="107"/>
        <v>51.334198146795906</v>
      </c>
      <c r="AD1918" s="8">
        <f t="shared" si="107"/>
        <v>51.334198146795906</v>
      </c>
      <c r="AE1918" s="8">
        <f t="shared" si="107"/>
        <v>51.334198146795906</v>
      </c>
      <c r="AF1918" s="8">
        <f t="shared" si="107"/>
        <v>51.334198146795906</v>
      </c>
      <c r="AG1918" s="8">
        <f t="shared" si="107"/>
        <v>51.334198146795906</v>
      </c>
      <c r="AH1918" s="8">
        <f t="shared" si="107"/>
        <v>51.334198146795906</v>
      </c>
      <c r="AI1918" s="8">
        <f t="shared" si="107"/>
        <v>51.334198146795906</v>
      </c>
      <c r="AJ1918" s="8">
        <f t="shared" si="107"/>
        <v>51.334198146795906</v>
      </c>
      <c r="AK1918" s="8">
        <f t="shared" si="107"/>
        <v>51.334198146795906</v>
      </c>
      <c r="AL1918" s="8">
        <f t="shared" si="107"/>
        <v>51.334198146795906</v>
      </c>
      <c r="AM1918" s="8">
        <f t="shared" si="107"/>
        <v>51.334198146795906</v>
      </c>
      <c r="AN1918" s="8">
        <f t="shared" si="107"/>
        <v>51.334198146795906</v>
      </c>
      <c r="AO1918" s="8">
        <f t="shared" si="107"/>
        <v>51.334198146795906</v>
      </c>
      <c r="AP1918" s="8">
        <f t="shared" si="107"/>
        <v>51.334198146795906</v>
      </c>
      <c r="AQ1918" s="8">
        <f t="shared" si="107"/>
        <v>51.334198146795906</v>
      </c>
      <c r="AR1918" s="8">
        <f t="shared" si="107"/>
        <v>51.334198146795906</v>
      </c>
    </row>
    <row r="1919" spans="1:44" ht="12" customHeight="1" x14ac:dyDescent="0.2">
      <c r="A1919" t="s">
        <v>276</v>
      </c>
      <c r="B1919">
        <v>41.448634746994955</v>
      </c>
      <c r="C1919" s="8">
        <v>43.09</v>
      </c>
      <c r="D1919" s="8">
        <v>46.075189599133267</v>
      </c>
      <c r="E1919" s="8">
        <v>46.20000000000001</v>
      </c>
      <c r="F1919" s="8">
        <v>46.2</v>
      </c>
      <c r="G1919" s="8">
        <v>48.576025855181932</v>
      </c>
      <c r="H1919" s="8">
        <v>46.118808467343079</v>
      </c>
      <c r="I1919" s="8">
        <v>46.28230436304618</v>
      </c>
      <c r="J1919" s="8">
        <v>46.417581630447188</v>
      </c>
      <c r="K1919" s="8">
        <v>44.343978732445279</v>
      </c>
      <c r="L1919" s="8">
        <v>43.18077861030644</v>
      </c>
      <c r="M1919" s="8">
        <v>46.013587316742388</v>
      </c>
      <c r="N1919" s="8">
        <f t="shared" si="108"/>
        <v>46.013587316742388</v>
      </c>
      <c r="O1919" s="8">
        <f t="shared" si="107"/>
        <v>46.013587316742388</v>
      </c>
      <c r="P1919" s="8">
        <f t="shared" si="107"/>
        <v>46.013587316742388</v>
      </c>
      <c r="Q1919" s="8">
        <f t="shared" si="107"/>
        <v>46.013587316742388</v>
      </c>
      <c r="R1919" s="8">
        <f t="shared" si="107"/>
        <v>46.013587316742388</v>
      </c>
      <c r="S1919" s="8">
        <f t="shared" si="107"/>
        <v>46.013587316742388</v>
      </c>
      <c r="T1919" s="8">
        <f t="shared" si="107"/>
        <v>46.013587316742388</v>
      </c>
      <c r="U1919" s="8">
        <f t="shared" si="107"/>
        <v>46.013587316742388</v>
      </c>
      <c r="V1919" s="8">
        <f t="shared" si="107"/>
        <v>46.013587316742388</v>
      </c>
      <c r="W1919" s="8">
        <f t="shared" si="107"/>
        <v>46.013587316742388</v>
      </c>
      <c r="X1919" s="8">
        <f t="shared" si="107"/>
        <v>46.013587316742388</v>
      </c>
      <c r="Y1919" s="8">
        <f t="shared" si="107"/>
        <v>46.013587316742388</v>
      </c>
      <c r="Z1919" s="8">
        <f t="shared" si="107"/>
        <v>46.013587316742388</v>
      </c>
      <c r="AA1919" s="8">
        <f t="shared" si="107"/>
        <v>46.013587316742388</v>
      </c>
      <c r="AB1919" s="8">
        <f t="shared" si="107"/>
        <v>46.013587316742388</v>
      </c>
      <c r="AC1919" s="8">
        <f t="shared" si="107"/>
        <v>46.013587316742388</v>
      </c>
      <c r="AD1919" s="8">
        <f t="shared" si="107"/>
        <v>46.013587316742388</v>
      </c>
      <c r="AE1919" s="8">
        <f t="shared" si="107"/>
        <v>46.013587316742388</v>
      </c>
      <c r="AF1919" s="8">
        <f t="shared" si="107"/>
        <v>46.013587316742388</v>
      </c>
      <c r="AG1919" s="8">
        <f t="shared" si="107"/>
        <v>46.013587316742388</v>
      </c>
      <c r="AH1919" s="8">
        <f t="shared" si="107"/>
        <v>46.013587316742388</v>
      </c>
      <c r="AI1919" s="8">
        <f t="shared" si="107"/>
        <v>46.013587316742388</v>
      </c>
      <c r="AJ1919" s="8">
        <f t="shared" si="107"/>
        <v>46.013587316742388</v>
      </c>
      <c r="AK1919" s="8">
        <f t="shared" si="107"/>
        <v>46.013587316742388</v>
      </c>
      <c r="AL1919" s="8">
        <f t="shared" si="107"/>
        <v>46.013587316742388</v>
      </c>
      <c r="AM1919" s="8">
        <f t="shared" si="107"/>
        <v>46.013587316742388</v>
      </c>
      <c r="AN1919" s="8">
        <f t="shared" si="107"/>
        <v>46.013587316742388</v>
      </c>
      <c r="AO1919" s="8">
        <f t="shared" si="107"/>
        <v>46.013587316742388</v>
      </c>
      <c r="AP1919" s="8">
        <f t="shared" si="107"/>
        <v>46.013587316742388</v>
      </c>
      <c r="AQ1919" s="8">
        <f t="shared" si="107"/>
        <v>46.013587316742388</v>
      </c>
      <c r="AR1919" s="8">
        <f t="shared" si="107"/>
        <v>46.013587316742388</v>
      </c>
    </row>
    <row r="1920" spans="1:44" ht="12" customHeight="1" x14ac:dyDescent="0.2">
      <c r="A1920" t="s">
        <v>936</v>
      </c>
      <c r="B1920">
        <v>0</v>
      </c>
      <c r="C1920" s="8">
        <v>0</v>
      </c>
      <c r="D1920" s="8">
        <v>0</v>
      </c>
      <c r="E1920" s="8">
        <v>43.228050503890692</v>
      </c>
      <c r="F1920" s="8">
        <v>43.959297773769663</v>
      </c>
      <c r="G1920" s="8">
        <v>45.321450335319639</v>
      </c>
      <c r="H1920" s="8">
        <v>44.708790831814213</v>
      </c>
      <c r="I1920" s="8">
        <v>44.413548032365718</v>
      </c>
      <c r="J1920" s="8">
        <v>43.900075126362125</v>
      </c>
      <c r="K1920" s="8">
        <v>44.291659772357129</v>
      </c>
      <c r="L1920" s="8">
        <v>44.759602938950501</v>
      </c>
      <c r="M1920" s="8">
        <v>44.963074849824416</v>
      </c>
      <c r="N1920" s="8">
        <f t="shared" si="108"/>
        <v>44.963074849824416</v>
      </c>
      <c r="O1920" s="8">
        <f t="shared" si="107"/>
        <v>44.963074849824416</v>
      </c>
      <c r="P1920" s="8">
        <f t="shared" si="107"/>
        <v>44.963074849824416</v>
      </c>
      <c r="Q1920" s="8">
        <f t="shared" si="107"/>
        <v>44.963074849824416</v>
      </c>
      <c r="R1920" s="8">
        <f t="shared" si="107"/>
        <v>44.963074849824416</v>
      </c>
      <c r="S1920" s="8">
        <f t="shared" si="107"/>
        <v>44.963074849824416</v>
      </c>
      <c r="T1920" s="8">
        <f t="shared" si="107"/>
        <v>44.963074849824416</v>
      </c>
      <c r="U1920" s="8">
        <f t="shared" si="107"/>
        <v>44.963074849824416</v>
      </c>
      <c r="V1920" s="8">
        <f t="shared" si="107"/>
        <v>44.963074849824416</v>
      </c>
      <c r="W1920" s="8">
        <f t="shared" si="107"/>
        <v>44.963074849824416</v>
      </c>
      <c r="X1920" s="8">
        <f t="shared" si="107"/>
        <v>44.963074849824416</v>
      </c>
      <c r="Y1920" s="8">
        <f t="shared" si="107"/>
        <v>44.963074849824416</v>
      </c>
      <c r="Z1920" s="8">
        <f t="shared" si="107"/>
        <v>44.963074849824416</v>
      </c>
      <c r="AA1920" s="8">
        <f t="shared" si="107"/>
        <v>44.963074849824416</v>
      </c>
      <c r="AB1920" s="8">
        <f t="shared" si="107"/>
        <v>44.963074849824416</v>
      </c>
      <c r="AC1920" s="8">
        <f t="shared" si="107"/>
        <v>44.963074849824416</v>
      </c>
      <c r="AD1920" s="8">
        <f t="shared" si="107"/>
        <v>44.963074849824416</v>
      </c>
      <c r="AE1920" s="8">
        <f t="shared" si="107"/>
        <v>44.963074849824416</v>
      </c>
      <c r="AF1920" s="8">
        <f t="shared" si="107"/>
        <v>44.963074849824416</v>
      </c>
      <c r="AG1920" s="8">
        <f t="shared" si="107"/>
        <v>44.963074849824416</v>
      </c>
      <c r="AH1920" s="8">
        <f t="shared" si="107"/>
        <v>44.963074849824416</v>
      </c>
      <c r="AI1920" s="8">
        <f t="shared" si="107"/>
        <v>44.963074849824416</v>
      </c>
      <c r="AJ1920" s="8">
        <f t="shared" si="107"/>
        <v>44.963074849824416</v>
      </c>
      <c r="AK1920" s="8">
        <f t="shared" si="107"/>
        <v>44.963074849824416</v>
      </c>
      <c r="AL1920" s="8">
        <f t="shared" si="107"/>
        <v>44.963074849824416</v>
      </c>
      <c r="AM1920" s="8">
        <f t="shared" si="107"/>
        <v>44.963074849824416</v>
      </c>
      <c r="AN1920" s="8">
        <f t="shared" si="107"/>
        <v>44.963074849824416</v>
      </c>
      <c r="AO1920" s="8">
        <f t="shared" si="107"/>
        <v>44.963074849824416</v>
      </c>
      <c r="AP1920" s="8">
        <f t="shared" si="107"/>
        <v>44.963074849824416</v>
      </c>
      <c r="AQ1920" s="8">
        <f t="shared" si="107"/>
        <v>44.963074849824416</v>
      </c>
      <c r="AR1920" s="8">
        <f t="shared" si="107"/>
        <v>44.963074849824416</v>
      </c>
    </row>
    <row r="1921" spans="1:44" ht="12" customHeight="1" x14ac:dyDescent="0.2">
      <c r="A1921" t="s">
        <v>937</v>
      </c>
      <c r="B1921">
        <v>0</v>
      </c>
      <c r="C1921" s="8">
        <v>0</v>
      </c>
      <c r="D1921" s="8">
        <v>0</v>
      </c>
      <c r="E1921" s="8">
        <v>49.383136804328522</v>
      </c>
      <c r="F1921" s="8">
        <v>49.246350097293998</v>
      </c>
      <c r="G1921" s="8">
        <v>49.273327945725505</v>
      </c>
      <c r="H1921" s="8">
        <v>49.372718620535224</v>
      </c>
      <c r="I1921" s="8">
        <v>49.255902284608034</v>
      </c>
      <c r="J1921" s="8">
        <v>49.417146474410941</v>
      </c>
      <c r="K1921" s="8">
        <v>49.428900620181963</v>
      </c>
      <c r="L1921" s="8">
        <v>50.332271623509413</v>
      </c>
      <c r="M1921" s="8">
        <v>49.752132494641508</v>
      </c>
      <c r="N1921" s="8">
        <f t="shared" si="108"/>
        <v>50.332271623509413</v>
      </c>
      <c r="O1921" s="8">
        <f t="shared" si="107"/>
        <v>50.332271623509413</v>
      </c>
      <c r="P1921" s="8">
        <f t="shared" si="107"/>
        <v>50.332271623509413</v>
      </c>
      <c r="Q1921" s="8">
        <f t="shared" si="107"/>
        <v>50.332271623509413</v>
      </c>
      <c r="R1921" s="8">
        <f t="shared" si="107"/>
        <v>50.332271623509413</v>
      </c>
      <c r="S1921" s="8">
        <f t="shared" si="107"/>
        <v>50.332271623509413</v>
      </c>
      <c r="T1921" s="8">
        <f t="shared" si="107"/>
        <v>50.332271623509413</v>
      </c>
      <c r="U1921" s="8">
        <f t="shared" si="107"/>
        <v>50.332271623509413</v>
      </c>
      <c r="V1921" s="8">
        <f t="shared" si="107"/>
        <v>50.332271623509413</v>
      </c>
      <c r="W1921" s="8">
        <f t="shared" si="107"/>
        <v>50.332271623509413</v>
      </c>
      <c r="X1921" s="8">
        <f t="shared" si="107"/>
        <v>50.332271623509413</v>
      </c>
      <c r="Y1921" s="8">
        <f t="shared" si="107"/>
        <v>50.332271623509413</v>
      </c>
      <c r="Z1921" s="8">
        <f t="shared" si="107"/>
        <v>50.332271623509413</v>
      </c>
      <c r="AA1921" s="8">
        <f t="shared" si="107"/>
        <v>50.332271623509413</v>
      </c>
      <c r="AB1921" s="8">
        <f t="shared" si="107"/>
        <v>50.332271623509413</v>
      </c>
      <c r="AC1921" s="8">
        <f t="shared" si="107"/>
        <v>50.332271623509413</v>
      </c>
      <c r="AD1921" s="8">
        <f t="shared" si="107"/>
        <v>50.332271623509413</v>
      </c>
      <c r="AE1921" s="8">
        <f t="shared" si="107"/>
        <v>50.332271623509413</v>
      </c>
      <c r="AF1921" s="8">
        <f t="shared" si="107"/>
        <v>50.332271623509413</v>
      </c>
      <c r="AG1921" s="8">
        <f t="shared" si="107"/>
        <v>50.332271623509413</v>
      </c>
      <c r="AH1921" s="8">
        <f t="shared" si="107"/>
        <v>50.332271623509413</v>
      </c>
      <c r="AI1921" s="8">
        <f t="shared" si="107"/>
        <v>50.332271623509413</v>
      </c>
      <c r="AJ1921" s="8">
        <f t="shared" si="107"/>
        <v>50.332271623509413</v>
      </c>
      <c r="AK1921" s="8">
        <f t="shared" si="107"/>
        <v>50.332271623509413</v>
      </c>
      <c r="AL1921" s="8">
        <f t="shared" si="107"/>
        <v>50.332271623509413</v>
      </c>
      <c r="AM1921" s="8">
        <f t="shared" si="107"/>
        <v>50.332271623509413</v>
      </c>
      <c r="AN1921" s="8">
        <f t="shared" si="107"/>
        <v>50.332271623509413</v>
      </c>
      <c r="AO1921" s="8">
        <f t="shared" si="107"/>
        <v>50.332271623509413</v>
      </c>
      <c r="AP1921" s="8">
        <f t="shared" si="107"/>
        <v>50.332271623509413</v>
      </c>
      <c r="AQ1921" s="8">
        <f t="shared" si="107"/>
        <v>50.332271623509413</v>
      </c>
      <c r="AR1921" s="8">
        <f t="shared" si="107"/>
        <v>50.332271623509413</v>
      </c>
    </row>
    <row r="1922" spans="1:44" ht="12" customHeight="1" x14ac:dyDescent="0.2">
      <c r="A1922" t="s">
        <v>277</v>
      </c>
      <c r="B1922">
        <v>43.417361111111113</v>
      </c>
      <c r="C1922" s="8">
        <v>43.2</v>
      </c>
      <c r="D1922" s="8">
        <v>43.6006006006006</v>
      </c>
      <c r="E1922" s="8">
        <v>43.5</v>
      </c>
      <c r="F1922" s="8">
        <v>31.6</v>
      </c>
      <c r="G1922" s="8">
        <v>41.549517200398967</v>
      </c>
      <c r="H1922" s="8">
        <v>40.721271365689127</v>
      </c>
      <c r="I1922" s="8">
        <v>42.132652595261042</v>
      </c>
      <c r="J1922" s="8">
        <v>42.3</v>
      </c>
      <c r="K1922" s="8">
        <v>42.205309973045829</v>
      </c>
      <c r="L1922" s="8">
        <v>42.234040751829681</v>
      </c>
      <c r="M1922" s="8">
        <v>42.131814495819484</v>
      </c>
      <c r="N1922" s="8">
        <f t="shared" si="108"/>
        <v>42.234040751829681</v>
      </c>
      <c r="O1922" s="8">
        <f t="shared" si="107"/>
        <v>42.234040751829681</v>
      </c>
      <c r="P1922" s="8">
        <f t="shared" si="107"/>
        <v>42.234040751829681</v>
      </c>
      <c r="Q1922" s="8">
        <f t="shared" si="107"/>
        <v>42.234040751829681</v>
      </c>
      <c r="R1922" s="8">
        <f t="shared" si="107"/>
        <v>42.234040751829681</v>
      </c>
      <c r="S1922" s="8">
        <f t="shared" si="107"/>
        <v>42.234040751829681</v>
      </c>
      <c r="T1922" s="8">
        <f t="shared" si="107"/>
        <v>42.234040751829681</v>
      </c>
      <c r="U1922" s="8">
        <f t="shared" si="107"/>
        <v>42.234040751829681</v>
      </c>
      <c r="V1922" s="8">
        <f t="shared" si="107"/>
        <v>42.234040751829681</v>
      </c>
      <c r="W1922" s="8">
        <f t="shared" si="107"/>
        <v>42.234040751829681</v>
      </c>
      <c r="X1922" s="8">
        <f t="shared" si="107"/>
        <v>42.234040751829681</v>
      </c>
      <c r="Y1922" s="8">
        <f t="shared" si="107"/>
        <v>42.234040751829681</v>
      </c>
      <c r="Z1922" s="8">
        <f t="shared" si="107"/>
        <v>42.234040751829681</v>
      </c>
      <c r="AA1922" s="8">
        <f t="shared" si="107"/>
        <v>42.234040751829681</v>
      </c>
      <c r="AB1922" s="8">
        <f t="shared" si="107"/>
        <v>42.234040751829681</v>
      </c>
      <c r="AC1922" s="8">
        <f t="shared" si="107"/>
        <v>42.234040751829681</v>
      </c>
      <c r="AD1922" s="8">
        <f t="shared" si="107"/>
        <v>42.234040751829681</v>
      </c>
      <c r="AE1922" s="8">
        <f t="shared" si="107"/>
        <v>42.234040751829681</v>
      </c>
      <c r="AF1922" s="8">
        <f t="shared" si="107"/>
        <v>42.234040751829681</v>
      </c>
      <c r="AG1922" s="8">
        <f t="shared" si="107"/>
        <v>42.234040751829681</v>
      </c>
      <c r="AH1922" s="8">
        <f t="shared" si="107"/>
        <v>42.234040751829681</v>
      </c>
      <c r="AI1922" s="8">
        <f t="shared" si="107"/>
        <v>42.234040751829681</v>
      </c>
      <c r="AJ1922" s="8">
        <f t="shared" si="107"/>
        <v>42.234040751829681</v>
      </c>
      <c r="AK1922" s="8">
        <f t="shared" si="107"/>
        <v>42.234040751829681</v>
      </c>
      <c r="AL1922" s="8">
        <f t="shared" si="107"/>
        <v>42.234040751829681</v>
      </c>
      <c r="AM1922" s="8">
        <f t="shared" si="107"/>
        <v>42.234040751829681</v>
      </c>
      <c r="AN1922" s="8">
        <f t="shared" si="107"/>
        <v>42.234040751829681</v>
      </c>
      <c r="AO1922" s="8">
        <f t="shared" si="107"/>
        <v>42.234040751829681</v>
      </c>
      <c r="AP1922" s="8">
        <f t="shared" si="107"/>
        <v>42.234040751829681</v>
      </c>
      <c r="AQ1922" s="8">
        <f t="shared" si="107"/>
        <v>42.234040751829681</v>
      </c>
      <c r="AR1922" s="8">
        <f t="shared" si="107"/>
        <v>42.234040751829681</v>
      </c>
    </row>
    <row r="1923" spans="1:44" ht="12" customHeight="1" x14ac:dyDescent="0.2">
      <c r="A1923" t="s">
        <v>278</v>
      </c>
      <c r="B1923">
        <v>42.31048705900168</v>
      </c>
      <c r="C1923" s="8">
        <v>42.88</v>
      </c>
      <c r="D1923" s="8">
        <v>43.118776110598098</v>
      </c>
      <c r="E1923" s="8">
        <v>44.389661334869366</v>
      </c>
      <c r="F1923" s="8">
        <v>44.916415392613501</v>
      </c>
      <c r="G1923" s="8">
        <v>46.437665031603089</v>
      </c>
      <c r="H1923" s="8">
        <v>45.374918111221525</v>
      </c>
      <c r="I1923" s="8">
        <v>47.320785438875028</v>
      </c>
      <c r="J1923" s="8">
        <v>43.343595572457453</v>
      </c>
      <c r="K1923" s="8">
        <v>43.735499393934113</v>
      </c>
      <c r="L1923" s="8">
        <v>44.272554024994626</v>
      </c>
      <c r="M1923" s="8">
        <v>46.945756624213146</v>
      </c>
      <c r="N1923" s="8">
        <f t="shared" si="108"/>
        <v>46.945756624213146</v>
      </c>
      <c r="O1923" s="8">
        <f t="shared" ref="O1923:AR1931" si="110">N1923</f>
        <v>46.945756624213146</v>
      </c>
      <c r="P1923" s="8">
        <f t="shared" si="110"/>
        <v>46.945756624213146</v>
      </c>
      <c r="Q1923" s="8">
        <f t="shared" si="110"/>
        <v>46.945756624213146</v>
      </c>
      <c r="R1923" s="8">
        <f t="shared" si="110"/>
        <v>46.945756624213146</v>
      </c>
      <c r="S1923" s="8">
        <f t="shared" si="110"/>
        <v>46.945756624213146</v>
      </c>
      <c r="T1923" s="8">
        <f t="shared" si="110"/>
        <v>46.945756624213146</v>
      </c>
      <c r="U1923" s="8">
        <f t="shared" si="110"/>
        <v>46.945756624213146</v>
      </c>
      <c r="V1923" s="8">
        <f t="shared" si="110"/>
        <v>46.945756624213146</v>
      </c>
      <c r="W1923" s="8">
        <f t="shared" si="110"/>
        <v>46.945756624213146</v>
      </c>
      <c r="X1923" s="8">
        <f t="shared" si="110"/>
        <v>46.945756624213146</v>
      </c>
      <c r="Y1923" s="8">
        <f t="shared" si="110"/>
        <v>46.945756624213146</v>
      </c>
      <c r="Z1923" s="8">
        <f t="shared" si="110"/>
        <v>46.945756624213146</v>
      </c>
      <c r="AA1923" s="8">
        <f t="shared" si="110"/>
        <v>46.945756624213146</v>
      </c>
      <c r="AB1923" s="8">
        <f t="shared" si="110"/>
        <v>46.945756624213146</v>
      </c>
      <c r="AC1923" s="8">
        <f t="shared" si="110"/>
        <v>46.945756624213146</v>
      </c>
      <c r="AD1923" s="8">
        <f t="shared" si="110"/>
        <v>46.945756624213146</v>
      </c>
      <c r="AE1923" s="8">
        <f t="shared" si="110"/>
        <v>46.945756624213146</v>
      </c>
      <c r="AF1923" s="8">
        <f t="shared" si="110"/>
        <v>46.945756624213146</v>
      </c>
      <c r="AG1923" s="8">
        <f t="shared" si="110"/>
        <v>46.945756624213146</v>
      </c>
      <c r="AH1923" s="8">
        <f t="shared" si="110"/>
        <v>46.945756624213146</v>
      </c>
      <c r="AI1923" s="8">
        <f t="shared" si="110"/>
        <v>46.945756624213146</v>
      </c>
      <c r="AJ1923" s="8">
        <f t="shared" si="110"/>
        <v>46.945756624213146</v>
      </c>
      <c r="AK1923" s="8">
        <f t="shared" si="110"/>
        <v>46.945756624213146</v>
      </c>
      <c r="AL1923" s="8">
        <f t="shared" si="110"/>
        <v>46.945756624213146</v>
      </c>
      <c r="AM1923" s="8">
        <f t="shared" si="110"/>
        <v>46.945756624213146</v>
      </c>
      <c r="AN1923" s="8">
        <f t="shared" si="110"/>
        <v>46.945756624213146</v>
      </c>
      <c r="AO1923" s="8">
        <f t="shared" si="110"/>
        <v>46.945756624213146</v>
      </c>
      <c r="AP1923" s="8">
        <f t="shared" si="110"/>
        <v>46.945756624213146</v>
      </c>
      <c r="AQ1923" s="8">
        <f t="shared" si="110"/>
        <v>46.945756624213146</v>
      </c>
      <c r="AR1923" s="8">
        <f t="shared" si="110"/>
        <v>46.945756624213146</v>
      </c>
    </row>
    <row r="1924" spans="1:44" ht="12" customHeight="1" x14ac:dyDescent="0.2">
      <c r="A1924" t="s">
        <v>279</v>
      </c>
      <c r="B1924">
        <v>42.568827625025932</v>
      </c>
      <c r="C1924" s="8">
        <v>42.79</v>
      </c>
      <c r="D1924" s="8">
        <v>43.044299010382659</v>
      </c>
      <c r="E1924" s="8">
        <v>42.917646594064024</v>
      </c>
      <c r="F1924" s="8">
        <v>42.819184767252416</v>
      </c>
      <c r="G1924" s="8">
        <v>42.828938944786117</v>
      </c>
      <c r="H1924" s="8">
        <v>42.833298106292723</v>
      </c>
      <c r="I1924" s="8">
        <v>42.951520283174546</v>
      </c>
      <c r="J1924" s="8">
        <v>43.365237023493123</v>
      </c>
      <c r="K1924" s="8">
        <v>42.790595343239787</v>
      </c>
      <c r="L1924" s="8">
        <v>43.510392431290512</v>
      </c>
      <c r="M1924" s="8">
        <v>43.292282509983053</v>
      </c>
      <c r="N1924" s="8">
        <f t="shared" si="108"/>
        <v>43.510392431290512</v>
      </c>
      <c r="O1924" s="8">
        <f t="shared" si="110"/>
        <v>43.510392431290512</v>
      </c>
      <c r="P1924" s="8">
        <f t="shared" si="110"/>
        <v>43.510392431290512</v>
      </c>
      <c r="Q1924" s="8">
        <f t="shared" si="110"/>
        <v>43.510392431290512</v>
      </c>
      <c r="R1924" s="8">
        <f t="shared" si="110"/>
        <v>43.510392431290512</v>
      </c>
      <c r="S1924" s="8">
        <f t="shared" si="110"/>
        <v>43.510392431290512</v>
      </c>
      <c r="T1924" s="8">
        <f t="shared" si="110"/>
        <v>43.510392431290512</v>
      </c>
      <c r="U1924" s="8">
        <f t="shared" si="110"/>
        <v>43.510392431290512</v>
      </c>
      <c r="V1924" s="8">
        <f t="shared" si="110"/>
        <v>43.510392431290512</v>
      </c>
      <c r="W1924" s="8">
        <f t="shared" si="110"/>
        <v>43.510392431290512</v>
      </c>
      <c r="X1924" s="8">
        <f t="shared" si="110"/>
        <v>43.510392431290512</v>
      </c>
      <c r="Y1924" s="8">
        <f t="shared" si="110"/>
        <v>43.510392431290512</v>
      </c>
      <c r="Z1924" s="8">
        <f t="shared" si="110"/>
        <v>43.510392431290512</v>
      </c>
      <c r="AA1924" s="8">
        <f t="shared" si="110"/>
        <v>43.510392431290512</v>
      </c>
      <c r="AB1924" s="8">
        <f t="shared" si="110"/>
        <v>43.510392431290512</v>
      </c>
      <c r="AC1924" s="8">
        <f t="shared" si="110"/>
        <v>43.510392431290512</v>
      </c>
      <c r="AD1924" s="8">
        <f t="shared" si="110"/>
        <v>43.510392431290512</v>
      </c>
      <c r="AE1924" s="8">
        <f t="shared" si="110"/>
        <v>43.510392431290512</v>
      </c>
      <c r="AF1924" s="8">
        <f t="shared" si="110"/>
        <v>43.510392431290512</v>
      </c>
      <c r="AG1924" s="8">
        <f t="shared" si="110"/>
        <v>43.510392431290512</v>
      </c>
      <c r="AH1924" s="8">
        <f t="shared" si="110"/>
        <v>43.510392431290512</v>
      </c>
      <c r="AI1924" s="8">
        <f t="shared" si="110"/>
        <v>43.510392431290512</v>
      </c>
      <c r="AJ1924" s="8">
        <f t="shared" si="110"/>
        <v>43.510392431290512</v>
      </c>
      <c r="AK1924" s="8">
        <f t="shared" si="110"/>
        <v>43.510392431290512</v>
      </c>
      <c r="AL1924" s="8">
        <f t="shared" si="110"/>
        <v>43.510392431290512</v>
      </c>
      <c r="AM1924" s="8">
        <f t="shared" si="110"/>
        <v>43.510392431290512</v>
      </c>
      <c r="AN1924" s="8">
        <f t="shared" si="110"/>
        <v>43.510392431290512</v>
      </c>
      <c r="AO1924" s="8">
        <f t="shared" si="110"/>
        <v>43.510392431290512</v>
      </c>
      <c r="AP1924" s="8">
        <f t="shared" si="110"/>
        <v>43.510392431290512</v>
      </c>
      <c r="AQ1924" s="8">
        <f t="shared" si="110"/>
        <v>43.510392431290512</v>
      </c>
      <c r="AR1924" s="8">
        <f t="shared" si="110"/>
        <v>43.510392431290512</v>
      </c>
    </row>
    <row r="1925" spans="1:44" ht="12" customHeight="1" x14ac:dyDescent="0.2">
      <c r="A1925" t="s">
        <v>280</v>
      </c>
      <c r="B1925">
        <v>45.52489114890713</v>
      </c>
      <c r="C1925" s="8">
        <v>46.29</v>
      </c>
      <c r="D1925" s="8">
        <v>45.627929399306083</v>
      </c>
      <c r="E1925" s="8">
        <v>46.072538124918033</v>
      </c>
      <c r="F1925" s="8">
        <v>46.305772098465226</v>
      </c>
      <c r="G1925" s="8">
        <v>46.489193328090728</v>
      </c>
      <c r="H1925" s="8">
        <v>46.409788303120187</v>
      </c>
      <c r="I1925" s="8">
        <v>46.397063644294555</v>
      </c>
      <c r="J1925" s="8">
        <v>46.120240416585403</v>
      </c>
      <c r="K1925" s="8">
        <v>46.175408860592441</v>
      </c>
      <c r="L1925" s="8">
        <v>46.312212283741573</v>
      </c>
      <c r="M1925" s="8">
        <v>46.323002497167501</v>
      </c>
      <c r="N1925" s="8">
        <f t="shared" si="108"/>
        <v>46.323002497167501</v>
      </c>
      <c r="O1925" s="8">
        <f t="shared" si="110"/>
        <v>46.323002497167501</v>
      </c>
      <c r="P1925" s="8">
        <f t="shared" si="110"/>
        <v>46.323002497167501</v>
      </c>
      <c r="Q1925" s="8">
        <f t="shared" si="110"/>
        <v>46.323002497167501</v>
      </c>
      <c r="R1925" s="8">
        <f t="shared" si="110"/>
        <v>46.323002497167501</v>
      </c>
      <c r="S1925" s="8">
        <f t="shared" si="110"/>
        <v>46.323002497167501</v>
      </c>
      <c r="T1925" s="8">
        <f t="shared" si="110"/>
        <v>46.323002497167501</v>
      </c>
      <c r="U1925" s="8">
        <f t="shared" si="110"/>
        <v>46.323002497167501</v>
      </c>
      <c r="V1925" s="8">
        <f t="shared" si="110"/>
        <v>46.323002497167501</v>
      </c>
      <c r="W1925" s="8">
        <f t="shared" si="110"/>
        <v>46.323002497167501</v>
      </c>
      <c r="X1925" s="8">
        <f t="shared" si="110"/>
        <v>46.323002497167501</v>
      </c>
      <c r="Y1925" s="8">
        <f t="shared" si="110"/>
        <v>46.323002497167501</v>
      </c>
      <c r="Z1925" s="8">
        <f t="shared" si="110"/>
        <v>46.323002497167501</v>
      </c>
      <c r="AA1925" s="8">
        <f t="shared" si="110"/>
        <v>46.323002497167501</v>
      </c>
      <c r="AB1925" s="8">
        <f t="shared" si="110"/>
        <v>46.323002497167501</v>
      </c>
      <c r="AC1925" s="8">
        <f t="shared" si="110"/>
        <v>46.323002497167501</v>
      </c>
      <c r="AD1925" s="8">
        <f t="shared" si="110"/>
        <v>46.323002497167501</v>
      </c>
      <c r="AE1925" s="8">
        <f t="shared" si="110"/>
        <v>46.323002497167501</v>
      </c>
      <c r="AF1925" s="8">
        <f t="shared" si="110"/>
        <v>46.323002497167501</v>
      </c>
      <c r="AG1925" s="8">
        <f t="shared" si="110"/>
        <v>46.323002497167501</v>
      </c>
      <c r="AH1925" s="8">
        <f t="shared" si="110"/>
        <v>46.323002497167501</v>
      </c>
      <c r="AI1925" s="8">
        <f t="shared" si="110"/>
        <v>46.323002497167501</v>
      </c>
      <c r="AJ1925" s="8">
        <f t="shared" si="110"/>
        <v>46.323002497167501</v>
      </c>
      <c r="AK1925" s="8">
        <f t="shared" si="110"/>
        <v>46.323002497167501</v>
      </c>
      <c r="AL1925" s="8">
        <f t="shared" si="110"/>
        <v>46.323002497167501</v>
      </c>
      <c r="AM1925" s="8">
        <f t="shared" si="110"/>
        <v>46.323002497167501</v>
      </c>
      <c r="AN1925" s="8">
        <f t="shared" si="110"/>
        <v>46.323002497167501</v>
      </c>
      <c r="AO1925" s="8">
        <f t="shared" si="110"/>
        <v>46.323002497167501</v>
      </c>
      <c r="AP1925" s="8">
        <f t="shared" si="110"/>
        <v>46.323002497167501</v>
      </c>
      <c r="AQ1925" s="8">
        <f t="shared" si="110"/>
        <v>46.323002497167501</v>
      </c>
      <c r="AR1925" s="8">
        <f t="shared" si="110"/>
        <v>46.323002497167501</v>
      </c>
    </row>
    <row r="1926" spans="1:44" ht="12" customHeight="1" x14ac:dyDescent="0.2">
      <c r="A1926" t="s">
        <v>281</v>
      </c>
      <c r="B1926">
        <v>46.241944801781102</v>
      </c>
      <c r="C1926" s="8">
        <v>45.72</v>
      </c>
      <c r="D1926" s="8">
        <v>47.91104337526594</v>
      </c>
      <c r="E1926" s="8">
        <v>47.966700737452406</v>
      </c>
      <c r="F1926" s="8">
        <v>47.985085168337953</v>
      </c>
      <c r="G1926" s="8">
        <v>48.146417738348397</v>
      </c>
      <c r="H1926" s="8">
        <v>48.184505008993483</v>
      </c>
      <c r="I1926" s="8">
        <v>49.252161812593698</v>
      </c>
      <c r="J1926" s="8">
        <v>48.768163673543256</v>
      </c>
      <c r="K1926" s="8">
        <v>47.718574448389695</v>
      </c>
      <c r="L1926" s="8">
        <v>48.251413835798175</v>
      </c>
      <c r="M1926" s="8">
        <v>48.150933635059594</v>
      </c>
      <c r="N1926" s="8">
        <f t="shared" si="108"/>
        <v>48.251413835798175</v>
      </c>
      <c r="O1926" s="8">
        <f t="shared" si="110"/>
        <v>48.251413835798175</v>
      </c>
      <c r="P1926" s="8">
        <f t="shared" si="110"/>
        <v>48.251413835798175</v>
      </c>
      <c r="Q1926" s="8">
        <f t="shared" si="110"/>
        <v>48.251413835798175</v>
      </c>
      <c r="R1926" s="8">
        <f t="shared" si="110"/>
        <v>48.251413835798175</v>
      </c>
      <c r="S1926" s="8">
        <f t="shared" si="110"/>
        <v>48.251413835798175</v>
      </c>
      <c r="T1926" s="8">
        <f t="shared" si="110"/>
        <v>48.251413835798175</v>
      </c>
      <c r="U1926" s="8">
        <f t="shared" si="110"/>
        <v>48.251413835798175</v>
      </c>
      <c r="V1926" s="8">
        <f t="shared" si="110"/>
        <v>48.251413835798175</v>
      </c>
      <c r="W1926" s="8">
        <f t="shared" si="110"/>
        <v>48.251413835798175</v>
      </c>
      <c r="X1926" s="8">
        <f t="shared" si="110"/>
        <v>48.251413835798175</v>
      </c>
      <c r="Y1926" s="8">
        <f t="shared" si="110"/>
        <v>48.251413835798175</v>
      </c>
      <c r="Z1926" s="8">
        <f t="shared" si="110"/>
        <v>48.251413835798175</v>
      </c>
      <c r="AA1926" s="8">
        <f t="shared" si="110"/>
        <v>48.251413835798175</v>
      </c>
      <c r="AB1926" s="8">
        <f t="shared" si="110"/>
        <v>48.251413835798175</v>
      </c>
      <c r="AC1926" s="8">
        <f t="shared" si="110"/>
        <v>48.251413835798175</v>
      </c>
      <c r="AD1926" s="8">
        <f t="shared" si="110"/>
        <v>48.251413835798175</v>
      </c>
      <c r="AE1926" s="8">
        <f t="shared" si="110"/>
        <v>48.251413835798175</v>
      </c>
      <c r="AF1926" s="8">
        <f t="shared" si="110"/>
        <v>48.251413835798175</v>
      </c>
      <c r="AG1926" s="8">
        <f t="shared" si="110"/>
        <v>48.251413835798175</v>
      </c>
      <c r="AH1926" s="8">
        <f t="shared" si="110"/>
        <v>48.251413835798175</v>
      </c>
      <c r="AI1926" s="8">
        <f t="shared" si="110"/>
        <v>48.251413835798175</v>
      </c>
      <c r="AJ1926" s="8">
        <f t="shared" si="110"/>
        <v>48.251413835798175</v>
      </c>
      <c r="AK1926" s="8">
        <f t="shared" si="110"/>
        <v>48.251413835798175</v>
      </c>
      <c r="AL1926" s="8">
        <f t="shared" si="110"/>
        <v>48.251413835798175</v>
      </c>
      <c r="AM1926" s="8">
        <f t="shared" si="110"/>
        <v>48.251413835798175</v>
      </c>
      <c r="AN1926" s="8">
        <f t="shared" si="110"/>
        <v>48.251413835798175</v>
      </c>
      <c r="AO1926" s="8">
        <f t="shared" si="110"/>
        <v>48.251413835798175</v>
      </c>
      <c r="AP1926" s="8">
        <f t="shared" si="110"/>
        <v>48.251413835798175</v>
      </c>
      <c r="AQ1926" s="8">
        <f t="shared" si="110"/>
        <v>48.251413835798175</v>
      </c>
      <c r="AR1926" s="8">
        <f t="shared" si="110"/>
        <v>48.251413835798175</v>
      </c>
    </row>
    <row r="1927" spans="1:44" ht="12" customHeight="1" x14ac:dyDescent="0.2">
      <c r="A1927" t="s">
        <v>282</v>
      </c>
      <c r="B1927">
        <v>41.515799461839173</v>
      </c>
      <c r="C1927" s="8">
        <v>38.49</v>
      </c>
      <c r="D1927" s="8">
        <v>40.743553852135754</v>
      </c>
      <c r="E1927" s="8">
        <v>39.841351457139808</v>
      </c>
      <c r="F1927" s="8">
        <v>39.970099148615148</v>
      </c>
      <c r="G1927" s="8">
        <v>40.127877143209574</v>
      </c>
      <c r="H1927" s="8">
        <v>40.919283997141186</v>
      </c>
      <c r="I1927" s="8">
        <v>39.992580597014928</v>
      </c>
      <c r="J1927" s="8">
        <v>38.846354104846661</v>
      </c>
      <c r="K1927" s="8">
        <v>39.461388513275921</v>
      </c>
      <c r="L1927" s="8">
        <v>39.248660974269598</v>
      </c>
      <c r="M1927" s="8">
        <v>38.411941371777495</v>
      </c>
      <c r="N1927" s="8">
        <f t="shared" si="108"/>
        <v>39.461388513275921</v>
      </c>
      <c r="O1927" s="8">
        <f t="shared" si="110"/>
        <v>39.461388513275921</v>
      </c>
      <c r="P1927" s="8">
        <f t="shared" si="110"/>
        <v>39.461388513275921</v>
      </c>
      <c r="Q1927" s="8">
        <f t="shared" si="110"/>
        <v>39.461388513275921</v>
      </c>
      <c r="R1927" s="8">
        <f t="shared" si="110"/>
        <v>39.461388513275921</v>
      </c>
      <c r="S1927" s="8">
        <f t="shared" si="110"/>
        <v>39.461388513275921</v>
      </c>
      <c r="T1927" s="8">
        <f t="shared" si="110"/>
        <v>39.461388513275921</v>
      </c>
      <c r="U1927" s="8">
        <f t="shared" si="110"/>
        <v>39.461388513275921</v>
      </c>
      <c r="V1927" s="8">
        <f t="shared" si="110"/>
        <v>39.461388513275921</v>
      </c>
      <c r="W1927" s="8">
        <f t="shared" si="110"/>
        <v>39.461388513275921</v>
      </c>
      <c r="X1927" s="8">
        <f t="shared" si="110"/>
        <v>39.461388513275921</v>
      </c>
      <c r="Y1927" s="8">
        <f t="shared" si="110"/>
        <v>39.461388513275921</v>
      </c>
      <c r="Z1927" s="8">
        <f t="shared" si="110"/>
        <v>39.461388513275921</v>
      </c>
      <c r="AA1927" s="8">
        <f t="shared" si="110"/>
        <v>39.461388513275921</v>
      </c>
      <c r="AB1927" s="8">
        <f t="shared" si="110"/>
        <v>39.461388513275921</v>
      </c>
      <c r="AC1927" s="8">
        <f t="shared" si="110"/>
        <v>39.461388513275921</v>
      </c>
      <c r="AD1927" s="8">
        <f t="shared" si="110"/>
        <v>39.461388513275921</v>
      </c>
      <c r="AE1927" s="8">
        <f t="shared" si="110"/>
        <v>39.461388513275921</v>
      </c>
      <c r="AF1927" s="8">
        <f t="shared" si="110"/>
        <v>39.461388513275921</v>
      </c>
      <c r="AG1927" s="8">
        <f t="shared" si="110"/>
        <v>39.461388513275921</v>
      </c>
      <c r="AH1927" s="8">
        <f t="shared" si="110"/>
        <v>39.461388513275921</v>
      </c>
      <c r="AI1927" s="8">
        <f t="shared" si="110"/>
        <v>39.461388513275921</v>
      </c>
      <c r="AJ1927" s="8">
        <f t="shared" si="110"/>
        <v>39.461388513275921</v>
      </c>
      <c r="AK1927" s="8">
        <f t="shared" si="110"/>
        <v>39.461388513275921</v>
      </c>
      <c r="AL1927" s="8">
        <f t="shared" si="110"/>
        <v>39.461388513275921</v>
      </c>
      <c r="AM1927" s="8">
        <f t="shared" si="110"/>
        <v>39.461388513275921</v>
      </c>
      <c r="AN1927" s="8">
        <f t="shared" si="110"/>
        <v>39.461388513275921</v>
      </c>
      <c r="AO1927" s="8">
        <f t="shared" si="110"/>
        <v>39.461388513275921</v>
      </c>
      <c r="AP1927" s="8">
        <f t="shared" si="110"/>
        <v>39.461388513275921</v>
      </c>
      <c r="AQ1927" s="8">
        <f t="shared" si="110"/>
        <v>39.461388513275921</v>
      </c>
      <c r="AR1927" s="8">
        <f t="shared" si="110"/>
        <v>39.461388513275921</v>
      </c>
    </row>
    <row r="1928" spans="1:44" ht="12" customHeight="1" x14ac:dyDescent="0.2">
      <c r="A1928" t="s">
        <v>938</v>
      </c>
      <c r="B1928">
        <v>0</v>
      </c>
      <c r="C1928" s="8">
        <v>0</v>
      </c>
      <c r="D1928" s="8">
        <v>0</v>
      </c>
      <c r="E1928" s="8">
        <v>43.639245654151608</v>
      </c>
      <c r="F1928" s="8">
        <v>43.780339673320469</v>
      </c>
      <c r="G1928" s="8">
        <v>43.583095995201383</v>
      </c>
      <c r="H1928" s="8">
        <v>44.369944573651829</v>
      </c>
      <c r="I1928" s="8">
        <v>44.238787821958155</v>
      </c>
      <c r="J1928" s="8">
        <v>44.540966943971881</v>
      </c>
      <c r="K1928" s="8">
        <v>45.217339776686636</v>
      </c>
      <c r="L1928" s="8">
        <v>45.098727233921913</v>
      </c>
      <c r="M1928" s="8">
        <v>45.187787729656037</v>
      </c>
      <c r="N1928" s="8">
        <f t="shared" si="108"/>
        <v>45.217339776686636</v>
      </c>
      <c r="O1928" s="8">
        <f t="shared" si="110"/>
        <v>45.217339776686636</v>
      </c>
      <c r="P1928" s="8">
        <f t="shared" si="110"/>
        <v>45.217339776686636</v>
      </c>
      <c r="Q1928" s="8">
        <f t="shared" si="110"/>
        <v>45.217339776686636</v>
      </c>
      <c r="R1928" s="8">
        <f t="shared" si="110"/>
        <v>45.217339776686636</v>
      </c>
      <c r="S1928" s="8">
        <f t="shared" si="110"/>
        <v>45.217339776686636</v>
      </c>
      <c r="T1928" s="8">
        <f t="shared" si="110"/>
        <v>45.217339776686636</v>
      </c>
      <c r="U1928" s="8">
        <f t="shared" si="110"/>
        <v>45.217339776686636</v>
      </c>
      <c r="V1928" s="8">
        <f t="shared" si="110"/>
        <v>45.217339776686636</v>
      </c>
      <c r="W1928" s="8">
        <f t="shared" si="110"/>
        <v>45.217339776686636</v>
      </c>
      <c r="X1928" s="8">
        <f t="shared" si="110"/>
        <v>45.217339776686636</v>
      </c>
      <c r="Y1928" s="8">
        <f t="shared" si="110"/>
        <v>45.217339776686636</v>
      </c>
      <c r="Z1928" s="8">
        <f t="shared" si="110"/>
        <v>45.217339776686636</v>
      </c>
      <c r="AA1928" s="8">
        <f t="shared" si="110"/>
        <v>45.217339776686636</v>
      </c>
      <c r="AB1928" s="8">
        <f t="shared" si="110"/>
        <v>45.217339776686636</v>
      </c>
      <c r="AC1928" s="8">
        <f t="shared" si="110"/>
        <v>45.217339776686636</v>
      </c>
      <c r="AD1928" s="8">
        <f t="shared" si="110"/>
        <v>45.217339776686636</v>
      </c>
      <c r="AE1928" s="8">
        <f t="shared" si="110"/>
        <v>45.217339776686636</v>
      </c>
      <c r="AF1928" s="8">
        <f t="shared" si="110"/>
        <v>45.217339776686636</v>
      </c>
      <c r="AG1928" s="8">
        <f t="shared" si="110"/>
        <v>45.217339776686636</v>
      </c>
      <c r="AH1928" s="8">
        <f t="shared" si="110"/>
        <v>45.217339776686636</v>
      </c>
      <c r="AI1928" s="8">
        <f t="shared" si="110"/>
        <v>45.217339776686636</v>
      </c>
      <c r="AJ1928" s="8">
        <f t="shared" si="110"/>
        <v>45.217339776686636</v>
      </c>
      <c r="AK1928" s="8">
        <f t="shared" si="110"/>
        <v>45.217339776686636</v>
      </c>
      <c r="AL1928" s="8">
        <f t="shared" si="110"/>
        <v>45.217339776686636</v>
      </c>
      <c r="AM1928" s="8">
        <f t="shared" si="110"/>
        <v>45.217339776686636</v>
      </c>
      <c r="AN1928" s="8">
        <f t="shared" si="110"/>
        <v>45.217339776686636</v>
      </c>
      <c r="AO1928" s="8">
        <f t="shared" si="110"/>
        <v>45.217339776686636</v>
      </c>
      <c r="AP1928" s="8">
        <f t="shared" si="110"/>
        <v>45.217339776686636</v>
      </c>
      <c r="AQ1928" s="8">
        <f t="shared" si="110"/>
        <v>45.217339776686636</v>
      </c>
      <c r="AR1928" s="8">
        <f t="shared" si="110"/>
        <v>45.217339776686636</v>
      </c>
    </row>
    <row r="1929" spans="1:44" ht="12" customHeight="1" x14ac:dyDescent="0.2">
      <c r="A1929" t="s">
        <v>939</v>
      </c>
      <c r="B1929">
        <v>0</v>
      </c>
      <c r="C1929" s="8">
        <v>0</v>
      </c>
      <c r="D1929" s="8">
        <v>0</v>
      </c>
      <c r="E1929" s="8">
        <v>47.823746509293088</v>
      </c>
      <c r="F1929" s="8">
        <v>47.959800658316915</v>
      </c>
      <c r="G1929" s="8">
        <v>47.806260787600152</v>
      </c>
      <c r="H1929" s="8">
        <v>47.675252669681896</v>
      </c>
      <c r="I1929" s="8">
        <v>48.174810089255324</v>
      </c>
      <c r="J1929" s="8">
        <v>48.860589874883836</v>
      </c>
      <c r="K1929" s="8">
        <v>48.655187060432503</v>
      </c>
      <c r="L1929" s="8">
        <v>48.661659690961699</v>
      </c>
      <c r="M1929" s="8">
        <v>48.670176442748058</v>
      </c>
      <c r="N1929" s="8">
        <f t="shared" si="108"/>
        <v>48.670176442748058</v>
      </c>
      <c r="O1929" s="8">
        <f t="shared" si="110"/>
        <v>48.670176442748058</v>
      </c>
      <c r="P1929" s="8">
        <f t="shared" si="110"/>
        <v>48.670176442748058</v>
      </c>
      <c r="Q1929" s="8">
        <f t="shared" si="110"/>
        <v>48.670176442748058</v>
      </c>
      <c r="R1929" s="8">
        <f t="shared" si="110"/>
        <v>48.670176442748058</v>
      </c>
      <c r="S1929" s="8">
        <f t="shared" si="110"/>
        <v>48.670176442748058</v>
      </c>
      <c r="T1929" s="8">
        <f t="shared" si="110"/>
        <v>48.670176442748058</v>
      </c>
      <c r="U1929" s="8">
        <f t="shared" si="110"/>
        <v>48.670176442748058</v>
      </c>
      <c r="V1929" s="8">
        <f t="shared" si="110"/>
        <v>48.670176442748058</v>
      </c>
      <c r="W1929" s="8">
        <f t="shared" si="110"/>
        <v>48.670176442748058</v>
      </c>
      <c r="X1929" s="8">
        <f t="shared" si="110"/>
        <v>48.670176442748058</v>
      </c>
      <c r="Y1929" s="8">
        <f t="shared" si="110"/>
        <v>48.670176442748058</v>
      </c>
      <c r="Z1929" s="8">
        <f t="shared" si="110"/>
        <v>48.670176442748058</v>
      </c>
      <c r="AA1929" s="8">
        <f t="shared" si="110"/>
        <v>48.670176442748058</v>
      </c>
      <c r="AB1929" s="8">
        <f t="shared" si="110"/>
        <v>48.670176442748058</v>
      </c>
      <c r="AC1929" s="8">
        <f t="shared" si="110"/>
        <v>48.670176442748058</v>
      </c>
      <c r="AD1929" s="8">
        <f t="shared" si="110"/>
        <v>48.670176442748058</v>
      </c>
      <c r="AE1929" s="8">
        <f t="shared" si="110"/>
        <v>48.670176442748058</v>
      </c>
      <c r="AF1929" s="8">
        <f t="shared" si="110"/>
        <v>48.670176442748058</v>
      </c>
      <c r="AG1929" s="8">
        <f t="shared" si="110"/>
        <v>48.670176442748058</v>
      </c>
      <c r="AH1929" s="8">
        <f t="shared" si="110"/>
        <v>48.670176442748058</v>
      </c>
      <c r="AI1929" s="8">
        <f t="shared" si="110"/>
        <v>48.670176442748058</v>
      </c>
      <c r="AJ1929" s="8">
        <f t="shared" si="110"/>
        <v>48.670176442748058</v>
      </c>
      <c r="AK1929" s="8">
        <f t="shared" si="110"/>
        <v>48.670176442748058</v>
      </c>
      <c r="AL1929" s="8">
        <f t="shared" si="110"/>
        <v>48.670176442748058</v>
      </c>
      <c r="AM1929" s="8">
        <f t="shared" si="110"/>
        <v>48.670176442748058</v>
      </c>
      <c r="AN1929" s="8">
        <f t="shared" si="110"/>
        <v>48.670176442748058</v>
      </c>
      <c r="AO1929" s="8">
        <f t="shared" si="110"/>
        <v>48.670176442748058</v>
      </c>
      <c r="AP1929" s="8">
        <f t="shared" si="110"/>
        <v>48.670176442748058</v>
      </c>
      <c r="AQ1929" s="8">
        <f t="shared" si="110"/>
        <v>48.670176442748058</v>
      </c>
      <c r="AR1929" s="8">
        <f t="shared" si="110"/>
        <v>48.670176442748058</v>
      </c>
    </row>
    <row r="1930" spans="1:44" ht="12" customHeight="1" x14ac:dyDescent="0.2">
      <c r="A1930" t="s">
        <v>283</v>
      </c>
      <c r="B1930">
        <v>39.476516582360802</v>
      </c>
      <c r="C1930" s="8">
        <v>39.24</v>
      </c>
      <c r="D1930" s="8">
        <v>39.339300290048513</v>
      </c>
      <c r="E1930" s="8">
        <v>39.260614441171171</v>
      </c>
      <c r="F1930" s="8">
        <v>39.02305730268688</v>
      </c>
      <c r="G1930" s="8">
        <v>38.973342092370736</v>
      </c>
      <c r="H1930" s="8">
        <v>40.797351930462909</v>
      </c>
      <c r="I1930" s="8">
        <v>39.924805926544245</v>
      </c>
      <c r="J1930" s="8">
        <v>39.946484935437482</v>
      </c>
      <c r="K1930" s="8">
        <v>40.660718243958655</v>
      </c>
      <c r="L1930" s="8">
        <v>40.48422887866483</v>
      </c>
      <c r="M1930" s="8">
        <v>40.40594928496494</v>
      </c>
      <c r="N1930" s="8">
        <f t="shared" si="108"/>
        <v>40.660718243958655</v>
      </c>
      <c r="O1930" s="8">
        <f t="shared" si="110"/>
        <v>40.660718243958655</v>
      </c>
      <c r="P1930" s="8">
        <f t="shared" si="110"/>
        <v>40.660718243958655</v>
      </c>
      <c r="Q1930" s="8">
        <f t="shared" si="110"/>
        <v>40.660718243958655</v>
      </c>
      <c r="R1930" s="8">
        <f t="shared" si="110"/>
        <v>40.660718243958655</v>
      </c>
      <c r="S1930" s="8">
        <f t="shared" si="110"/>
        <v>40.660718243958655</v>
      </c>
      <c r="T1930" s="8">
        <f t="shared" si="110"/>
        <v>40.660718243958655</v>
      </c>
      <c r="U1930" s="8">
        <f t="shared" si="110"/>
        <v>40.660718243958655</v>
      </c>
      <c r="V1930" s="8">
        <f t="shared" si="110"/>
        <v>40.660718243958655</v>
      </c>
      <c r="W1930" s="8">
        <f t="shared" si="110"/>
        <v>40.660718243958655</v>
      </c>
      <c r="X1930" s="8">
        <f t="shared" si="110"/>
        <v>40.660718243958655</v>
      </c>
      <c r="Y1930" s="8">
        <f t="shared" si="110"/>
        <v>40.660718243958655</v>
      </c>
      <c r="Z1930" s="8">
        <f t="shared" si="110"/>
        <v>40.660718243958655</v>
      </c>
      <c r="AA1930" s="8">
        <f t="shared" si="110"/>
        <v>40.660718243958655</v>
      </c>
      <c r="AB1930" s="8">
        <f t="shared" si="110"/>
        <v>40.660718243958655</v>
      </c>
      <c r="AC1930" s="8">
        <f t="shared" si="110"/>
        <v>40.660718243958655</v>
      </c>
      <c r="AD1930" s="8">
        <f t="shared" si="110"/>
        <v>40.660718243958655</v>
      </c>
      <c r="AE1930" s="8">
        <f t="shared" si="110"/>
        <v>40.660718243958655</v>
      </c>
      <c r="AF1930" s="8">
        <f t="shared" si="110"/>
        <v>40.660718243958655</v>
      </c>
      <c r="AG1930" s="8">
        <f t="shared" si="110"/>
        <v>40.660718243958655</v>
      </c>
      <c r="AH1930" s="8">
        <f t="shared" si="110"/>
        <v>40.660718243958655</v>
      </c>
      <c r="AI1930" s="8">
        <f t="shared" si="110"/>
        <v>40.660718243958655</v>
      </c>
      <c r="AJ1930" s="8">
        <f t="shared" si="110"/>
        <v>40.660718243958655</v>
      </c>
      <c r="AK1930" s="8">
        <f t="shared" si="110"/>
        <v>40.660718243958655</v>
      </c>
      <c r="AL1930" s="8">
        <f t="shared" si="110"/>
        <v>40.660718243958655</v>
      </c>
      <c r="AM1930" s="8">
        <f t="shared" si="110"/>
        <v>40.660718243958655</v>
      </c>
      <c r="AN1930" s="8">
        <f t="shared" si="110"/>
        <v>40.660718243958655</v>
      </c>
      <c r="AO1930" s="8">
        <f t="shared" si="110"/>
        <v>40.660718243958655</v>
      </c>
      <c r="AP1930" s="8">
        <f t="shared" si="110"/>
        <v>40.660718243958655</v>
      </c>
      <c r="AQ1930" s="8">
        <f t="shared" si="110"/>
        <v>40.660718243958655</v>
      </c>
      <c r="AR1930" s="8">
        <f t="shared" si="110"/>
        <v>40.660718243958655</v>
      </c>
    </row>
    <row r="1931" spans="1:44" ht="12" customHeight="1" x14ac:dyDescent="0.2">
      <c r="A1931" t="s">
        <v>284</v>
      </c>
      <c r="B1931">
        <v>43.770250381677357</v>
      </c>
      <c r="C1931" s="8">
        <v>43.74</v>
      </c>
      <c r="D1931" s="8">
        <v>43.870654335845956</v>
      </c>
      <c r="E1931" s="8">
        <v>44.584291769288043</v>
      </c>
      <c r="F1931" s="8">
        <v>43.953366205512204</v>
      </c>
      <c r="G1931" s="8">
        <v>44.631550867192665</v>
      </c>
      <c r="H1931" s="8">
        <v>44.888887676017909</v>
      </c>
      <c r="I1931" s="8">
        <v>43.783726766782131</v>
      </c>
      <c r="J1931" s="8">
        <v>43.955063394951367</v>
      </c>
      <c r="K1931" s="8">
        <v>44.920139385489726</v>
      </c>
      <c r="L1931" s="8">
        <v>45.805785835222366</v>
      </c>
      <c r="M1931" s="8">
        <v>45.163215406282212</v>
      </c>
      <c r="N1931" s="8">
        <f t="shared" si="108"/>
        <v>45.805785835222366</v>
      </c>
      <c r="O1931" s="8">
        <f t="shared" si="110"/>
        <v>45.805785835222366</v>
      </c>
      <c r="P1931" s="8">
        <f t="shared" si="110"/>
        <v>45.805785835222366</v>
      </c>
      <c r="Q1931" s="8">
        <f t="shared" si="110"/>
        <v>45.805785835222366</v>
      </c>
      <c r="R1931" s="8">
        <f t="shared" si="110"/>
        <v>45.805785835222366</v>
      </c>
      <c r="S1931" s="8">
        <f t="shared" si="110"/>
        <v>45.805785835222366</v>
      </c>
      <c r="T1931" s="8">
        <f t="shared" si="110"/>
        <v>45.805785835222366</v>
      </c>
      <c r="U1931" s="8">
        <f t="shared" si="110"/>
        <v>45.805785835222366</v>
      </c>
      <c r="V1931" s="8">
        <f t="shared" si="110"/>
        <v>45.805785835222366</v>
      </c>
      <c r="W1931" s="8">
        <f t="shared" si="110"/>
        <v>45.805785835222366</v>
      </c>
      <c r="X1931" s="8">
        <f t="shared" si="110"/>
        <v>45.805785835222366</v>
      </c>
      <c r="Y1931" s="8">
        <f t="shared" si="110"/>
        <v>45.805785835222366</v>
      </c>
      <c r="Z1931" s="8">
        <f t="shared" si="110"/>
        <v>45.805785835222366</v>
      </c>
      <c r="AA1931" s="8">
        <f t="shared" si="110"/>
        <v>45.805785835222366</v>
      </c>
      <c r="AB1931" s="8">
        <f t="shared" si="110"/>
        <v>45.805785835222366</v>
      </c>
      <c r="AC1931" s="8">
        <f t="shared" si="110"/>
        <v>45.805785835222366</v>
      </c>
      <c r="AD1931" s="8">
        <f t="shared" ref="O1931:AR1939" si="111">AC1931</f>
        <v>45.805785835222366</v>
      </c>
      <c r="AE1931" s="8">
        <f t="shared" si="111"/>
        <v>45.805785835222366</v>
      </c>
      <c r="AF1931" s="8">
        <f t="shared" si="111"/>
        <v>45.805785835222366</v>
      </c>
      <c r="AG1931" s="8">
        <f t="shared" si="111"/>
        <v>45.805785835222366</v>
      </c>
      <c r="AH1931" s="8">
        <f t="shared" si="111"/>
        <v>45.805785835222366</v>
      </c>
      <c r="AI1931" s="8">
        <f t="shared" si="111"/>
        <v>45.805785835222366</v>
      </c>
      <c r="AJ1931" s="8">
        <f t="shared" si="111"/>
        <v>45.805785835222366</v>
      </c>
      <c r="AK1931" s="8">
        <f t="shared" si="111"/>
        <v>45.805785835222366</v>
      </c>
      <c r="AL1931" s="8">
        <f t="shared" si="111"/>
        <v>45.805785835222366</v>
      </c>
      <c r="AM1931" s="8">
        <f t="shared" si="111"/>
        <v>45.805785835222366</v>
      </c>
      <c r="AN1931" s="8">
        <f t="shared" si="111"/>
        <v>45.805785835222366</v>
      </c>
      <c r="AO1931" s="8">
        <f t="shared" si="111"/>
        <v>45.805785835222366</v>
      </c>
      <c r="AP1931" s="8">
        <f t="shared" si="111"/>
        <v>45.805785835222366</v>
      </c>
      <c r="AQ1931" s="8">
        <f t="shared" si="111"/>
        <v>45.805785835222366</v>
      </c>
      <c r="AR1931" s="8">
        <f t="shared" si="111"/>
        <v>45.805785835222366</v>
      </c>
    </row>
    <row r="1932" spans="1:44" ht="12" customHeight="1" x14ac:dyDescent="0.2">
      <c r="A1932" t="s">
        <v>285</v>
      </c>
      <c r="B1932">
        <v>44.158789473046973</v>
      </c>
      <c r="C1932" s="8">
        <v>44.22</v>
      </c>
      <c r="D1932" s="8">
        <v>44.233467099133932</v>
      </c>
      <c r="E1932" s="8">
        <v>44.632224389827904</v>
      </c>
      <c r="F1932" s="8">
        <v>44.852626567954687</v>
      </c>
      <c r="G1932" s="8">
        <v>45.133808804551258</v>
      </c>
      <c r="H1932" s="8">
        <v>45.288134812520816</v>
      </c>
      <c r="I1932" s="8">
        <v>45.864996624131358</v>
      </c>
      <c r="J1932" s="8">
        <v>45.547373606183818</v>
      </c>
      <c r="K1932" s="8">
        <v>45.743494635032022</v>
      </c>
      <c r="L1932" s="8">
        <v>46.249956135992662</v>
      </c>
      <c r="M1932" s="8">
        <v>45.855759051880767</v>
      </c>
      <c r="N1932" s="8">
        <f t="shared" si="108"/>
        <v>46.249956135992662</v>
      </c>
      <c r="O1932" s="8">
        <f t="shared" si="111"/>
        <v>46.249956135992662</v>
      </c>
      <c r="P1932" s="8">
        <f t="shared" si="111"/>
        <v>46.249956135992662</v>
      </c>
      <c r="Q1932" s="8">
        <f t="shared" si="111"/>
        <v>46.249956135992662</v>
      </c>
      <c r="R1932" s="8">
        <f t="shared" si="111"/>
        <v>46.249956135992662</v>
      </c>
      <c r="S1932" s="8">
        <f t="shared" si="111"/>
        <v>46.249956135992662</v>
      </c>
      <c r="T1932" s="8">
        <f t="shared" si="111"/>
        <v>46.249956135992662</v>
      </c>
      <c r="U1932" s="8">
        <f t="shared" si="111"/>
        <v>46.249956135992662</v>
      </c>
      <c r="V1932" s="8">
        <f t="shared" si="111"/>
        <v>46.249956135992662</v>
      </c>
      <c r="W1932" s="8">
        <f t="shared" si="111"/>
        <v>46.249956135992662</v>
      </c>
      <c r="X1932" s="8">
        <f t="shared" si="111"/>
        <v>46.249956135992662</v>
      </c>
      <c r="Y1932" s="8">
        <f t="shared" si="111"/>
        <v>46.249956135992662</v>
      </c>
      <c r="Z1932" s="8">
        <f t="shared" si="111"/>
        <v>46.249956135992662</v>
      </c>
      <c r="AA1932" s="8">
        <f t="shared" si="111"/>
        <v>46.249956135992662</v>
      </c>
      <c r="AB1932" s="8">
        <f t="shared" si="111"/>
        <v>46.249956135992662</v>
      </c>
      <c r="AC1932" s="8">
        <f t="shared" si="111"/>
        <v>46.249956135992662</v>
      </c>
      <c r="AD1932" s="8">
        <f t="shared" si="111"/>
        <v>46.249956135992662</v>
      </c>
      <c r="AE1932" s="8">
        <f t="shared" si="111"/>
        <v>46.249956135992662</v>
      </c>
      <c r="AF1932" s="8">
        <f t="shared" si="111"/>
        <v>46.249956135992662</v>
      </c>
      <c r="AG1932" s="8">
        <f t="shared" si="111"/>
        <v>46.249956135992662</v>
      </c>
      <c r="AH1932" s="8">
        <f t="shared" si="111"/>
        <v>46.249956135992662</v>
      </c>
      <c r="AI1932" s="8">
        <f t="shared" si="111"/>
        <v>46.249956135992662</v>
      </c>
      <c r="AJ1932" s="8">
        <f t="shared" si="111"/>
        <v>46.249956135992662</v>
      </c>
      <c r="AK1932" s="8">
        <f t="shared" si="111"/>
        <v>46.249956135992662</v>
      </c>
      <c r="AL1932" s="8">
        <f t="shared" si="111"/>
        <v>46.249956135992662</v>
      </c>
      <c r="AM1932" s="8">
        <f t="shared" si="111"/>
        <v>46.249956135992662</v>
      </c>
      <c r="AN1932" s="8">
        <f t="shared" si="111"/>
        <v>46.249956135992662</v>
      </c>
      <c r="AO1932" s="8">
        <f t="shared" si="111"/>
        <v>46.249956135992662</v>
      </c>
      <c r="AP1932" s="8">
        <f t="shared" si="111"/>
        <v>46.249956135992662</v>
      </c>
      <c r="AQ1932" s="8">
        <f t="shared" si="111"/>
        <v>46.249956135992662</v>
      </c>
      <c r="AR1932" s="8">
        <f t="shared" si="111"/>
        <v>46.249956135992662</v>
      </c>
    </row>
    <row r="1933" spans="1:44" ht="12" customHeight="1" x14ac:dyDescent="0.2">
      <c r="A1933" t="s">
        <v>286</v>
      </c>
      <c r="B1933">
        <v>47.783703519523328</v>
      </c>
      <c r="C1933" s="8">
        <v>47.69</v>
      </c>
      <c r="D1933" s="8">
        <v>47.659719293367012</v>
      </c>
      <c r="E1933" s="8">
        <v>49.54693060215434</v>
      </c>
      <c r="F1933" s="8">
        <v>49.00061961055723</v>
      </c>
      <c r="G1933" s="8">
        <v>48.915784154143168</v>
      </c>
      <c r="H1933" s="8">
        <v>49.067322871572863</v>
      </c>
      <c r="I1933" s="8">
        <v>48.895845736075216</v>
      </c>
      <c r="J1933" s="8">
        <v>49.335849892040848</v>
      </c>
      <c r="K1933" s="8">
        <v>49.063596302977487</v>
      </c>
      <c r="L1933" s="8">
        <v>49.08387973747358</v>
      </c>
      <c r="M1933" s="8">
        <v>47.653396941497199</v>
      </c>
      <c r="N1933" s="8">
        <f t="shared" si="108"/>
        <v>49.08387973747358</v>
      </c>
      <c r="O1933" s="8">
        <f t="shared" si="111"/>
        <v>49.08387973747358</v>
      </c>
      <c r="P1933" s="8">
        <f t="shared" si="111"/>
        <v>49.08387973747358</v>
      </c>
      <c r="Q1933" s="8">
        <f t="shared" si="111"/>
        <v>49.08387973747358</v>
      </c>
      <c r="R1933" s="8">
        <f t="shared" si="111"/>
        <v>49.08387973747358</v>
      </c>
      <c r="S1933" s="8">
        <f t="shared" si="111"/>
        <v>49.08387973747358</v>
      </c>
      <c r="T1933" s="8">
        <f t="shared" si="111"/>
        <v>49.08387973747358</v>
      </c>
      <c r="U1933" s="8">
        <f t="shared" si="111"/>
        <v>49.08387973747358</v>
      </c>
      <c r="V1933" s="8">
        <f t="shared" si="111"/>
        <v>49.08387973747358</v>
      </c>
      <c r="W1933" s="8">
        <f t="shared" si="111"/>
        <v>49.08387973747358</v>
      </c>
      <c r="X1933" s="8">
        <f t="shared" si="111"/>
        <v>49.08387973747358</v>
      </c>
      <c r="Y1933" s="8">
        <f t="shared" si="111"/>
        <v>49.08387973747358</v>
      </c>
      <c r="Z1933" s="8">
        <f t="shared" si="111"/>
        <v>49.08387973747358</v>
      </c>
      <c r="AA1933" s="8">
        <f t="shared" si="111"/>
        <v>49.08387973747358</v>
      </c>
      <c r="AB1933" s="8">
        <f t="shared" si="111"/>
        <v>49.08387973747358</v>
      </c>
      <c r="AC1933" s="8">
        <f t="shared" si="111"/>
        <v>49.08387973747358</v>
      </c>
      <c r="AD1933" s="8">
        <f t="shared" si="111"/>
        <v>49.08387973747358</v>
      </c>
      <c r="AE1933" s="8">
        <f t="shared" si="111"/>
        <v>49.08387973747358</v>
      </c>
      <c r="AF1933" s="8">
        <f t="shared" si="111"/>
        <v>49.08387973747358</v>
      </c>
      <c r="AG1933" s="8">
        <f t="shared" si="111"/>
        <v>49.08387973747358</v>
      </c>
      <c r="AH1933" s="8">
        <f t="shared" si="111"/>
        <v>49.08387973747358</v>
      </c>
      <c r="AI1933" s="8">
        <f t="shared" si="111"/>
        <v>49.08387973747358</v>
      </c>
      <c r="AJ1933" s="8">
        <f t="shared" si="111"/>
        <v>49.08387973747358</v>
      </c>
      <c r="AK1933" s="8">
        <f t="shared" si="111"/>
        <v>49.08387973747358</v>
      </c>
      <c r="AL1933" s="8">
        <f t="shared" si="111"/>
        <v>49.08387973747358</v>
      </c>
      <c r="AM1933" s="8">
        <f t="shared" si="111"/>
        <v>49.08387973747358</v>
      </c>
      <c r="AN1933" s="8">
        <f t="shared" si="111"/>
        <v>49.08387973747358</v>
      </c>
      <c r="AO1933" s="8">
        <f t="shared" si="111"/>
        <v>49.08387973747358</v>
      </c>
      <c r="AP1933" s="8">
        <f t="shared" si="111"/>
        <v>49.08387973747358</v>
      </c>
      <c r="AQ1933" s="8">
        <f t="shared" si="111"/>
        <v>49.08387973747358</v>
      </c>
      <c r="AR1933" s="8">
        <f t="shared" si="111"/>
        <v>49.08387973747358</v>
      </c>
    </row>
    <row r="1934" spans="1:44" ht="12" customHeight="1" x14ac:dyDescent="0.2">
      <c r="A1934" t="s">
        <v>287</v>
      </c>
      <c r="B1934">
        <v>53.499817351143008</v>
      </c>
      <c r="C1934" s="8">
        <v>54.96</v>
      </c>
      <c r="D1934" s="8">
        <v>52.478996210010031</v>
      </c>
      <c r="E1934" s="8">
        <v>54.868055297088922</v>
      </c>
      <c r="F1934" s="8">
        <v>54.728914060985396</v>
      </c>
      <c r="G1934" s="8">
        <v>51.831875582045079</v>
      </c>
      <c r="H1934" s="8">
        <v>50.739699086349802</v>
      </c>
      <c r="I1934" s="8">
        <v>51.661653409443446</v>
      </c>
      <c r="J1934" s="8">
        <v>51.217231245166225</v>
      </c>
      <c r="K1934" s="8">
        <v>50.020619459189653</v>
      </c>
      <c r="L1934" s="8">
        <v>49.762761919708836</v>
      </c>
      <c r="M1934" s="8">
        <v>51.814411650285976</v>
      </c>
      <c r="N1934" s="8">
        <f t="shared" si="108"/>
        <v>51.814411650285976</v>
      </c>
      <c r="O1934" s="8">
        <f t="shared" si="111"/>
        <v>51.814411650285976</v>
      </c>
      <c r="P1934" s="8">
        <f t="shared" si="111"/>
        <v>51.814411650285976</v>
      </c>
      <c r="Q1934" s="8">
        <f t="shared" si="111"/>
        <v>51.814411650285976</v>
      </c>
      <c r="R1934" s="8">
        <f t="shared" si="111"/>
        <v>51.814411650285976</v>
      </c>
      <c r="S1934" s="8">
        <f t="shared" si="111"/>
        <v>51.814411650285976</v>
      </c>
      <c r="T1934" s="8">
        <f t="shared" si="111"/>
        <v>51.814411650285976</v>
      </c>
      <c r="U1934" s="8">
        <f t="shared" si="111"/>
        <v>51.814411650285976</v>
      </c>
      <c r="V1934" s="8">
        <f t="shared" si="111"/>
        <v>51.814411650285976</v>
      </c>
      <c r="W1934" s="8">
        <f t="shared" si="111"/>
        <v>51.814411650285976</v>
      </c>
      <c r="X1934" s="8">
        <f t="shared" si="111"/>
        <v>51.814411650285976</v>
      </c>
      <c r="Y1934" s="8">
        <f t="shared" si="111"/>
        <v>51.814411650285976</v>
      </c>
      <c r="Z1934" s="8">
        <f t="shared" si="111"/>
        <v>51.814411650285976</v>
      </c>
      <c r="AA1934" s="8">
        <f t="shared" si="111"/>
        <v>51.814411650285976</v>
      </c>
      <c r="AB1934" s="8">
        <f t="shared" si="111"/>
        <v>51.814411650285976</v>
      </c>
      <c r="AC1934" s="8">
        <f t="shared" si="111"/>
        <v>51.814411650285976</v>
      </c>
      <c r="AD1934" s="8">
        <f t="shared" si="111"/>
        <v>51.814411650285976</v>
      </c>
      <c r="AE1934" s="8">
        <f t="shared" si="111"/>
        <v>51.814411650285976</v>
      </c>
      <c r="AF1934" s="8">
        <f t="shared" si="111"/>
        <v>51.814411650285976</v>
      </c>
      <c r="AG1934" s="8">
        <f t="shared" si="111"/>
        <v>51.814411650285976</v>
      </c>
      <c r="AH1934" s="8">
        <f t="shared" si="111"/>
        <v>51.814411650285976</v>
      </c>
      <c r="AI1934" s="8">
        <f t="shared" si="111"/>
        <v>51.814411650285976</v>
      </c>
      <c r="AJ1934" s="8">
        <f t="shared" si="111"/>
        <v>51.814411650285976</v>
      </c>
      <c r="AK1934" s="8">
        <f t="shared" si="111"/>
        <v>51.814411650285976</v>
      </c>
      <c r="AL1934" s="8">
        <f t="shared" si="111"/>
        <v>51.814411650285976</v>
      </c>
      <c r="AM1934" s="8">
        <f t="shared" si="111"/>
        <v>51.814411650285976</v>
      </c>
      <c r="AN1934" s="8">
        <f t="shared" si="111"/>
        <v>51.814411650285976</v>
      </c>
      <c r="AO1934" s="8">
        <f t="shared" si="111"/>
        <v>51.814411650285976</v>
      </c>
      <c r="AP1934" s="8">
        <f t="shared" si="111"/>
        <v>51.814411650285976</v>
      </c>
      <c r="AQ1934" s="8">
        <f t="shared" si="111"/>
        <v>51.814411650285976</v>
      </c>
      <c r="AR1934" s="8">
        <f t="shared" si="111"/>
        <v>51.814411650285976</v>
      </c>
    </row>
    <row r="1935" spans="1:44" ht="12" customHeight="1" x14ac:dyDescent="0.2">
      <c r="A1935" t="s">
        <v>288</v>
      </c>
      <c r="B1935">
        <v>38.99753065770971</v>
      </c>
      <c r="C1935" s="8">
        <v>35</v>
      </c>
      <c r="D1935" s="8">
        <v>34.45918367346939</v>
      </c>
      <c r="E1935" s="8">
        <v>39.447297382928845</v>
      </c>
      <c r="F1935" s="8">
        <v>38.024312597273969</v>
      </c>
      <c r="G1935" s="8">
        <v>36.507132420585528</v>
      </c>
      <c r="H1935" s="8">
        <v>39.383601574373557</v>
      </c>
      <c r="I1935" s="8">
        <v>38.021095680783503</v>
      </c>
      <c r="J1935" s="8">
        <v>39.760312424704836</v>
      </c>
      <c r="K1935" s="8">
        <v>42.416943116710101</v>
      </c>
      <c r="L1935" s="8">
        <v>43.263803318694961</v>
      </c>
      <c r="M1935" s="8">
        <v>43.683055071134852</v>
      </c>
      <c r="N1935" s="8">
        <f t="shared" si="108"/>
        <v>43.683055071134852</v>
      </c>
      <c r="O1935" s="8">
        <f t="shared" si="111"/>
        <v>43.683055071134852</v>
      </c>
      <c r="P1935" s="8">
        <f t="shared" si="111"/>
        <v>43.683055071134852</v>
      </c>
      <c r="Q1935" s="8">
        <f t="shared" si="111"/>
        <v>43.683055071134852</v>
      </c>
      <c r="R1935" s="8">
        <f t="shared" si="111"/>
        <v>43.683055071134852</v>
      </c>
      <c r="S1935" s="8">
        <f t="shared" si="111"/>
        <v>43.683055071134852</v>
      </c>
      <c r="T1935" s="8">
        <f t="shared" si="111"/>
        <v>43.683055071134852</v>
      </c>
      <c r="U1935" s="8">
        <f t="shared" si="111"/>
        <v>43.683055071134852</v>
      </c>
      <c r="V1935" s="8">
        <f t="shared" si="111"/>
        <v>43.683055071134852</v>
      </c>
      <c r="W1935" s="8">
        <f t="shared" si="111"/>
        <v>43.683055071134852</v>
      </c>
      <c r="X1935" s="8">
        <f t="shared" si="111"/>
        <v>43.683055071134852</v>
      </c>
      <c r="Y1935" s="8">
        <f t="shared" si="111"/>
        <v>43.683055071134852</v>
      </c>
      <c r="Z1935" s="8">
        <f t="shared" si="111"/>
        <v>43.683055071134852</v>
      </c>
      <c r="AA1935" s="8">
        <f t="shared" si="111"/>
        <v>43.683055071134852</v>
      </c>
      <c r="AB1935" s="8">
        <f t="shared" si="111"/>
        <v>43.683055071134852</v>
      </c>
      <c r="AC1935" s="8">
        <f t="shared" si="111"/>
        <v>43.683055071134852</v>
      </c>
      <c r="AD1935" s="8">
        <f t="shared" si="111"/>
        <v>43.683055071134852</v>
      </c>
      <c r="AE1935" s="8">
        <f t="shared" si="111"/>
        <v>43.683055071134852</v>
      </c>
      <c r="AF1935" s="8">
        <f t="shared" si="111"/>
        <v>43.683055071134852</v>
      </c>
      <c r="AG1935" s="8">
        <f t="shared" si="111"/>
        <v>43.683055071134852</v>
      </c>
      <c r="AH1935" s="8">
        <f t="shared" si="111"/>
        <v>43.683055071134852</v>
      </c>
      <c r="AI1935" s="8">
        <f t="shared" si="111"/>
        <v>43.683055071134852</v>
      </c>
      <c r="AJ1935" s="8">
        <f t="shared" si="111"/>
        <v>43.683055071134852</v>
      </c>
      <c r="AK1935" s="8">
        <f t="shared" si="111"/>
        <v>43.683055071134852</v>
      </c>
      <c r="AL1935" s="8">
        <f t="shared" si="111"/>
        <v>43.683055071134852</v>
      </c>
      <c r="AM1935" s="8">
        <f t="shared" si="111"/>
        <v>43.683055071134852</v>
      </c>
      <c r="AN1935" s="8">
        <f t="shared" si="111"/>
        <v>43.683055071134852</v>
      </c>
      <c r="AO1935" s="8">
        <f t="shared" si="111"/>
        <v>43.683055071134852</v>
      </c>
      <c r="AP1935" s="8">
        <f t="shared" si="111"/>
        <v>43.683055071134852</v>
      </c>
      <c r="AQ1935" s="8">
        <f t="shared" si="111"/>
        <v>43.683055071134852</v>
      </c>
      <c r="AR1935" s="8">
        <f t="shared" si="111"/>
        <v>43.683055071134852</v>
      </c>
    </row>
    <row r="1936" spans="1:44" ht="12" customHeight="1" x14ac:dyDescent="0.2">
      <c r="A1936" t="s">
        <v>940</v>
      </c>
      <c r="B1936">
        <v>0</v>
      </c>
      <c r="C1936" s="8">
        <v>0</v>
      </c>
      <c r="D1936" s="8">
        <v>0</v>
      </c>
      <c r="E1936" s="8">
        <v>43.696730352570412</v>
      </c>
      <c r="F1936" s="8">
        <v>43.737495404565358</v>
      </c>
      <c r="G1936" s="8">
        <v>44.233897451676967</v>
      </c>
      <c r="H1936" s="8">
        <v>44.381644280108659</v>
      </c>
      <c r="I1936" s="8">
        <v>44.786461225060421</v>
      </c>
      <c r="J1936" s="8">
        <v>44.291399601665752</v>
      </c>
      <c r="K1936" s="8">
        <v>43.859353483564682</v>
      </c>
      <c r="L1936" s="8">
        <v>44.584982529378621</v>
      </c>
      <c r="M1936" s="8">
        <v>44.719680978059984</v>
      </c>
      <c r="N1936" s="8">
        <f t="shared" si="108"/>
        <v>44.719680978059984</v>
      </c>
      <c r="O1936" s="8">
        <f t="shared" si="111"/>
        <v>44.719680978059984</v>
      </c>
      <c r="P1936" s="8">
        <f t="shared" si="111"/>
        <v>44.719680978059984</v>
      </c>
      <c r="Q1936" s="8">
        <f t="shared" si="111"/>
        <v>44.719680978059984</v>
      </c>
      <c r="R1936" s="8">
        <f t="shared" si="111"/>
        <v>44.719680978059984</v>
      </c>
      <c r="S1936" s="8">
        <f t="shared" si="111"/>
        <v>44.719680978059984</v>
      </c>
      <c r="T1936" s="8">
        <f t="shared" si="111"/>
        <v>44.719680978059984</v>
      </c>
      <c r="U1936" s="8">
        <f t="shared" si="111"/>
        <v>44.719680978059984</v>
      </c>
      <c r="V1936" s="8">
        <f t="shared" si="111"/>
        <v>44.719680978059984</v>
      </c>
      <c r="W1936" s="8">
        <f t="shared" si="111"/>
        <v>44.719680978059984</v>
      </c>
      <c r="X1936" s="8">
        <f t="shared" si="111"/>
        <v>44.719680978059984</v>
      </c>
      <c r="Y1936" s="8">
        <f t="shared" si="111"/>
        <v>44.719680978059984</v>
      </c>
      <c r="Z1936" s="8">
        <f t="shared" si="111"/>
        <v>44.719680978059984</v>
      </c>
      <c r="AA1936" s="8">
        <f t="shared" si="111"/>
        <v>44.719680978059984</v>
      </c>
      <c r="AB1936" s="8">
        <f t="shared" si="111"/>
        <v>44.719680978059984</v>
      </c>
      <c r="AC1936" s="8">
        <f t="shared" si="111"/>
        <v>44.719680978059984</v>
      </c>
      <c r="AD1936" s="8">
        <f t="shared" si="111"/>
        <v>44.719680978059984</v>
      </c>
      <c r="AE1936" s="8">
        <f t="shared" si="111"/>
        <v>44.719680978059984</v>
      </c>
      <c r="AF1936" s="8">
        <f t="shared" si="111"/>
        <v>44.719680978059984</v>
      </c>
      <c r="AG1936" s="8">
        <f t="shared" si="111"/>
        <v>44.719680978059984</v>
      </c>
      <c r="AH1936" s="8">
        <f t="shared" si="111"/>
        <v>44.719680978059984</v>
      </c>
      <c r="AI1936" s="8">
        <f t="shared" si="111"/>
        <v>44.719680978059984</v>
      </c>
      <c r="AJ1936" s="8">
        <f t="shared" si="111"/>
        <v>44.719680978059984</v>
      </c>
      <c r="AK1936" s="8">
        <f t="shared" si="111"/>
        <v>44.719680978059984</v>
      </c>
      <c r="AL1936" s="8">
        <f t="shared" si="111"/>
        <v>44.719680978059984</v>
      </c>
      <c r="AM1936" s="8">
        <f t="shared" si="111"/>
        <v>44.719680978059984</v>
      </c>
      <c r="AN1936" s="8">
        <f t="shared" si="111"/>
        <v>44.719680978059984</v>
      </c>
      <c r="AO1936" s="8">
        <f t="shared" si="111"/>
        <v>44.719680978059984</v>
      </c>
      <c r="AP1936" s="8">
        <f t="shared" si="111"/>
        <v>44.719680978059984</v>
      </c>
      <c r="AQ1936" s="8">
        <f t="shared" si="111"/>
        <v>44.719680978059984</v>
      </c>
      <c r="AR1936" s="8">
        <f t="shared" si="111"/>
        <v>44.719680978059984</v>
      </c>
    </row>
    <row r="1937" spans="1:44" ht="12" customHeight="1" x14ac:dyDescent="0.2">
      <c r="A1937" t="s">
        <v>941</v>
      </c>
      <c r="B1937">
        <v>0</v>
      </c>
      <c r="C1937" s="8">
        <v>0</v>
      </c>
      <c r="D1937" s="8">
        <v>0</v>
      </c>
      <c r="E1937" s="8">
        <v>47.826658982381034</v>
      </c>
      <c r="F1937" s="8">
        <v>47.927840400787261</v>
      </c>
      <c r="G1937" s="8">
        <v>47.888641053355606</v>
      </c>
      <c r="H1937" s="8">
        <v>47.969282511210757</v>
      </c>
      <c r="I1937" s="8">
        <v>47.616999540335549</v>
      </c>
      <c r="J1937" s="8">
        <v>48.797693071765551</v>
      </c>
      <c r="K1937" s="8">
        <v>48.918143098825745</v>
      </c>
      <c r="L1937" s="8">
        <v>49.793292572869028</v>
      </c>
      <c r="M1937" s="8">
        <v>50.206581075882738</v>
      </c>
      <c r="N1937" s="8">
        <f t="shared" si="108"/>
        <v>50.206581075882738</v>
      </c>
      <c r="O1937" s="8">
        <f t="shared" si="111"/>
        <v>50.206581075882738</v>
      </c>
      <c r="P1937" s="8">
        <f t="shared" si="111"/>
        <v>50.206581075882738</v>
      </c>
      <c r="Q1937" s="8">
        <f t="shared" si="111"/>
        <v>50.206581075882738</v>
      </c>
      <c r="R1937" s="8">
        <f t="shared" si="111"/>
        <v>50.206581075882738</v>
      </c>
      <c r="S1937" s="8">
        <f t="shared" si="111"/>
        <v>50.206581075882738</v>
      </c>
      <c r="T1937" s="8">
        <f t="shared" si="111"/>
        <v>50.206581075882738</v>
      </c>
      <c r="U1937" s="8">
        <f t="shared" si="111"/>
        <v>50.206581075882738</v>
      </c>
      <c r="V1937" s="8">
        <f t="shared" si="111"/>
        <v>50.206581075882738</v>
      </c>
      <c r="W1937" s="8">
        <f t="shared" si="111"/>
        <v>50.206581075882738</v>
      </c>
      <c r="X1937" s="8">
        <f t="shared" si="111"/>
        <v>50.206581075882738</v>
      </c>
      <c r="Y1937" s="8">
        <f t="shared" si="111"/>
        <v>50.206581075882738</v>
      </c>
      <c r="Z1937" s="8">
        <f t="shared" si="111"/>
        <v>50.206581075882738</v>
      </c>
      <c r="AA1937" s="8">
        <f t="shared" si="111"/>
        <v>50.206581075882738</v>
      </c>
      <c r="AB1937" s="8">
        <f t="shared" si="111"/>
        <v>50.206581075882738</v>
      </c>
      <c r="AC1937" s="8">
        <f t="shared" si="111"/>
        <v>50.206581075882738</v>
      </c>
      <c r="AD1937" s="8">
        <f t="shared" si="111"/>
        <v>50.206581075882738</v>
      </c>
      <c r="AE1937" s="8">
        <f t="shared" si="111"/>
        <v>50.206581075882738</v>
      </c>
      <c r="AF1937" s="8">
        <f t="shared" si="111"/>
        <v>50.206581075882738</v>
      </c>
      <c r="AG1937" s="8">
        <f t="shared" si="111"/>
        <v>50.206581075882738</v>
      </c>
      <c r="AH1937" s="8">
        <f t="shared" si="111"/>
        <v>50.206581075882738</v>
      </c>
      <c r="AI1937" s="8">
        <f t="shared" si="111"/>
        <v>50.206581075882738</v>
      </c>
      <c r="AJ1937" s="8">
        <f t="shared" si="111"/>
        <v>50.206581075882738</v>
      </c>
      <c r="AK1937" s="8">
        <f t="shared" si="111"/>
        <v>50.206581075882738</v>
      </c>
      <c r="AL1937" s="8">
        <f t="shared" si="111"/>
        <v>50.206581075882738</v>
      </c>
      <c r="AM1937" s="8">
        <f t="shared" si="111"/>
        <v>50.206581075882738</v>
      </c>
      <c r="AN1937" s="8">
        <f t="shared" si="111"/>
        <v>50.206581075882738</v>
      </c>
      <c r="AO1937" s="8">
        <f t="shared" si="111"/>
        <v>50.206581075882738</v>
      </c>
      <c r="AP1937" s="8">
        <f t="shared" si="111"/>
        <v>50.206581075882738</v>
      </c>
      <c r="AQ1937" s="8">
        <f t="shared" si="111"/>
        <v>50.206581075882738</v>
      </c>
      <c r="AR1937" s="8">
        <f t="shared" si="111"/>
        <v>50.206581075882738</v>
      </c>
    </row>
    <row r="1938" spans="1:44" ht="12" customHeight="1" x14ac:dyDescent="0.2">
      <c r="A1938" t="s">
        <v>289</v>
      </c>
      <c r="B1938">
        <v>38.646180838367378</v>
      </c>
      <c r="C1938" s="8">
        <v>38.67</v>
      </c>
      <c r="D1938" s="8">
        <v>40.706247343816415</v>
      </c>
      <c r="E1938" s="8">
        <v>39.592509920634917</v>
      </c>
      <c r="F1938" s="8">
        <v>40.712438113436981</v>
      </c>
      <c r="G1938" s="8">
        <v>40.700688224757236</v>
      </c>
      <c r="H1938" s="8">
        <v>40.751727086183315</v>
      </c>
      <c r="I1938" s="8">
        <v>40.815776044568246</v>
      </c>
      <c r="J1938" s="8">
        <v>39.796774864752393</v>
      </c>
      <c r="K1938" s="8">
        <v>47.464549104742225</v>
      </c>
      <c r="L1938" s="8">
        <v>50.212060127459139</v>
      </c>
      <c r="M1938" s="8">
        <v>45.633481186372443</v>
      </c>
      <c r="N1938" s="8">
        <f t="shared" si="108"/>
        <v>50.212060127459139</v>
      </c>
      <c r="O1938" s="8">
        <f t="shared" si="111"/>
        <v>50.212060127459139</v>
      </c>
      <c r="P1938" s="8">
        <f t="shared" si="111"/>
        <v>50.212060127459139</v>
      </c>
      <c r="Q1938" s="8">
        <f t="shared" si="111"/>
        <v>50.212060127459139</v>
      </c>
      <c r="R1938" s="8">
        <f t="shared" si="111"/>
        <v>50.212060127459139</v>
      </c>
      <c r="S1938" s="8">
        <f t="shared" si="111"/>
        <v>50.212060127459139</v>
      </c>
      <c r="T1938" s="8">
        <f t="shared" si="111"/>
        <v>50.212060127459139</v>
      </c>
      <c r="U1938" s="8">
        <f t="shared" si="111"/>
        <v>50.212060127459139</v>
      </c>
      <c r="V1938" s="8">
        <f t="shared" si="111"/>
        <v>50.212060127459139</v>
      </c>
      <c r="W1938" s="8">
        <f t="shared" si="111"/>
        <v>50.212060127459139</v>
      </c>
      <c r="X1938" s="8">
        <f t="shared" si="111"/>
        <v>50.212060127459139</v>
      </c>
      <c r="Y1938" s="8">
        <f t="shared" si="111"/>
        <v>50.212060127459139</v>
      </c>
      <c r="Z1938" s="8">
        <f t="shared" si="111"/>
        <v>50.212060127459139</v>
      </c>
      <c r="AA1938" s="8">
        <f t="shared" si="111"/>
        <v>50.212060127459139</v>
      </c>
      <c r="AB1938" s="8">
        <f t="shared" si="111"/>
        <v>50.212060127459139</v>
      </c>
      <c r="AC1938" s="8">
        <f t="shared" si="111"/>
        <v>50.212060127459139</v>
      </c>
      <c r="AD1938" s="8">
        <f t="shared" si="111"/>
        <v>50.212060127459139</v>
      </c>
      <c r="AE1938" s="8">
        <f t="shared" si="111"/>
        <v>50.212060127459139</v>
      </c>
      <c r="AF1938" s="8">
        <f t="shared" si="111"/>
        <v>50.212060127459139</v>
      </c>
      <c r="AG1938" s="8">
        <f t="shared" si="111"/>
        <v>50.212060127459139</v>
      </c>
      <c r="AH1938" s="8">
        <f t="shared" si="111"/>
        <v>50.212060127459139</v>
      </c>
      <c r="AI1938" s="8">
        <f t="shared" si="111"/>
        <v>50.212060127459139</v>
      </c>
      <c r="AJ1938" s="8">
        <f t="shared" si="111"/>
        <v>50.212060127459139</v>
      </c>
      <c r="AK1938" s="8">
        <f t="shared" si="111"/>
        <v>50.212060127459139</v>
      </c>
      <c r="AL1938" s="8">
        <f t="shared" si="111"/>
        <v>50.212060127459139</v>
      </c>
      <c r="AM1938" s="8">
        <f t="shared" si="111"/>
        <v>50.212060127459139</v>
      </c>
      <c r="AN1938" s="8">
        <f t="shared" si="111"/>
        <v>50.212060127459139</v>
      </c>
      <c r="AO1938" s="8">
        <f t="shared" si="111"/>
        <v>50.212060127459139</v>
      </c>
      <c r="AP1938" s="8">
        <f t="shared" si="111"/>
        <v>50.212060127459139</v>
      </c>
      <c r="AQ1938" s="8">
        <f t="shared" si="111"/>
        <v>50.212060127459139</v>
      </c>
      <c r="AR1938" s="8">
        <f t="shared" si="111"/>
        <v>50.212060127459139</v>
      </c>
    </row>
    <row r="1939" spans="1:44" ht="12" customHeight="1" x14ac:dyDescent="0.2">
      <c r="A1939" t="s">
        <v>290</v>
      </c>
      <c r="B1939">
        <v>47.7</v>
      </c>
      <c r="C1939" s="8">
        <v>47.74</v>
      </c>
      <c r="D1939" s="8">
        <v>48.860667823070251</v>
      </c>
      <c r="E1939" s="8">
        <v>50.274796399485638</v>
      </c>
      <c r="F1939" s="8">
        <v>47.916641523665838</v>
      </c>
      <c r="G1939" s="8">
        <v>49.816339590443683</v>
      </c>
      <c r="H1939" s="8">
        <v>49.734530221424293</v>
      </c>
      <c r="I1939" s="8">
        <v>50.097026783704706</v>
      </c>
      <c r="J1939" s="8">
        <v>49.273767752715123</v>
      </c>
      <c r="K1939" s="8">
        <v>44.920139385489726</v>
      </c>
      <c r="L1939" s="8">
        <v>45.805785835222366</v>
      </c>
      <c r="M1939" s="8">
        <v>50.246467545351472</v>
      </c>
      <c r="N1939" s="8">
        <f t="shared" si="108"/>
        <v>50.246467545351472</v>
      </c>
      <c r="O1939" s="8">
        <f t="shared" si="111"/>
        <v>50.246467545351472</v>
      </c>
      <c r="P1939" s="8">
        <f t="shared" si="111"/>
        <v>50.246467545351472</v>
      </c>
      <c r="Q1939" s="8">
        <f t="shared" si="111"/>
        <v>50.246467545351472</v>
      </c>
      <c r="R1939" s="8">
        <f t="shared" si="111"/>
        <v>50.246467545351472</v>
      </c>
      <c r="S1939" s="8">
        <f t="shared" si="111"/>
        <v>50.246467545351472</v>
      </c>
      <c r="T1939" s="8">
        <f t="shared" si="111"/>
        <v>50.246467545351472</v>
      </c>
      <c r="U1939" s="8">
        <f t="shared" si="111"/>
        <v>50.246467545351472</v>
      </c>
      <c r="V1939" s="8">
        <f t="shared" si="111"/>
        <v>50.246467545351472</v>
      </c>
      <c r="W1939" s="8">
        <f t="shared" si="111"/>
        <v>50.246467545351472</v>
      </c>
      <c r="X1939" s="8">
        <f t="shared" si="111"/>
        <v>50.246467545351472</v>
      </c>
      <c r="Y1939" s="8">
        <f t="shared" si="111"/>
        <v>50.246467545351472</v>
      </c>
      <c r="Z1939" s="8">
        <f t="shared" si="111"/>
        <v>50.246467545351472</v>
      </c>
      <c r="AA1939" s="8">
        <f t="shared" si="111"/>
        <v>50.246467545351472</v>
      </c>
      <c r="AB1939" s="8">
        <f t="shared" si="111"/>
        <v>50.246467545351472</v>
      </c>
      <c r="AC1939" s="8">
        <f t="shared" si="111"/>
        <v>50.246467545351472</v>
      </c>
      <c r="AD1939" s="8">
        <f t="shared" si="111"/>
        <v>50.246467545351472</v>
      </c>
      <c r="AE1939" s="8">
        <f t="shared" si="111"/>
        <v>50.246467545351472</v>
      </c>
      <c r="AF1939" s="8">
        <f t="shared" si="111"/>
        <v>50.246467545351472</v>
      </c>
      <c r="AG1939" s="8">
        <f t="shared" si="111"/>
        <v>50.246467545351472</v>
      </c>
      <c r="AH1939" s="8">
        <f t="shared" si="111"/>
        <v>50.246467545351472</v>
      </c>
      <c r="AI1939" s="8">
        <f t="shared" si="111"/>
        <v>50.246467545351472</v>
      </c>
      <c r="AJ1939" s="8">
        <f t="shared" si="111"/>
        <v>50.246467545351472</v>
      </c>
      <c r="AK1939" s="8">
        <f t="shared" si="111"/>
        <v>50.246467545351472</v>
      </c>
      <c r="AL1939" s="8">
        <f t="shared" si="111"/>
        <v>50.246467545351472</v>
      </c>
      <c r="AM1939" s="8">
        <f t="shared" si="111"/>
        <v>50.246467545351472</v>
      </c>
      <c r="AN1939" s="8">
        <f t="shared" si="111"/>
        <v>50.246467545351472</v>
      </c>
      <c r="AO1939" s="8">
        <f t="shared" si="111"/>
        <v>50.246467545351472</v>
      </c>
      <c r="AP1939" s="8">
        <f t="shared" si="111"/>
        <v>50.246467545351472</v>
      </c>
      <c r="AQ1939" s="8">
        <f t="shared" si="111"/>
        <v>50.246467545351472</v>
      </c>
      <c r="AR1939" s="8">
        <f t="shared" si="111"/>
        <v>50.246467545351472</v>
      </c>
    </row>
    <row r="1940" spans="1:44" ht="12" customHeight="1" x14ac:dyDescent="0.2">
      <c r="A1940" t="s">
        <v>291</v>
      </c>
      <c r="B1940">
        <v>50.618313138806457</v>
      </c>
      <c r="C1940" s="8">
        <v>49.96</v>
      </c>
      <c r="D1940" s="8">
        <v>53.660285132382896</v>
      </c>
      <c r="E1940" s="8">
        <v>60.100000000000009</v>
      </c>
      <c r="F1940" s="8">
        <v>49.393873517786567</v>
      </c>
      <c r="G1940" s="8">
        <v>50.266104553119732</v>
      </c>
      <c r="H1940" s="8">
        <v>50.510183639399003</v>
      </c>
      <c r="I1940" s="8">
        <v>50.542844036697254</v>
      </c>
      <c r="J1940" s="8">
        <v>51.693576222435283</v>
      </c>
      <c r="K1940" s="8">
        <v>45.743494635032022</v>
      </c>
      <c r="L1940" s="8">
        <v>46.249956135992662</v>
      </c>
      <c r="M1940" s="8">
        <v>55.039930555555557</v>
      </c>
      <c r="N1940" s="8">
        <f t="shared" si="108"/>
        <v>55.039930555555557</v>
      </c>
      <c r="O1940" s="8">
        <f t="shared" ref="O1940:AR1948" si="112">N1940</f>
        <v>55.039930555555557</v>
      </c>
      <c r="P1940" s="8">
        <f t="shared" si="112"/>
        <v>55.039930555555557</v>
      </c>
      <c r="Q1940" s="8">
        <f t="shared" si="112"/>
        <v>55.039930555555557</v>
      </c>
      <c r="R1940" s="8">
        <f t="shared" si="112"/>
        <v>55.039930555555557</v>
      </c>
      <c r="S1940" s="8">
        <f t="shared" si="112"/>
        <v>55.039930555555557</v>
      </c>
      <c r="T1940" s="8">
        <f t="shared" si="112"/>
        <v>55.039930555555557</v>
      </c>
      <c r="U1940" s="8">
        <f t="shared" si="112"/>
        <v>55.039930555555557</v>
      </c>
      <c r="V1940" s="8">
        <f t="shared" si="112"/>
        <v>55.039930555555557</v>
      </c>
      <c r="W1940" s="8">
        <f t="shared" si="112"/>
        <v>55.039930555555557</v>
      </c>
      <c r="X1940" s="8">
        <f t="shared" si="112"/>
        <v>55.039930555555557</v>
      </c>
      <c r="Y1940" s="8">
        <f t="shared" si="112"/>
        <v>55.039930555555557</v>
      </c>
      <c r="Z1940" s="8">
        <f t="shared" si="112"/>
        <v>55.039930555555557</v>
      </c>
      <c r="AA1940" s="8">
        <f t="shared" si="112"/>
        <v>55.039930555555557</v>
      </c>
      <c r="AB1940" s="8">
        <f t="shared" si="112"/>
        <v>55.039930555555557</v>
      </c>
      <c r="AC1940" s="8">
        <f t="shared" si="112"/>
        <v>55.039930555555557</v>
      </c>
      <c r="AD1940" s="8">
        <f t="shared" si="112"/>
        <v>55.039930555555557</v>
      </c>
      <c r="AE1940" s="8">
        <f t="shared" si="112"/>
        <v>55.039930555555557</v>
      </c>
      <c r="AF1940" s="8">
        <f t="shared" si="112"/>
        <v>55.039930555555557</v>
      </c>
      <c r="AG1940" s="8">
        <f t="shared" si="112"/>
        <v>55.039930555555557</v>
      </c>
      <c r="AH1940" s="8">
        <f t="shared" si="112"/>
        <v>55.039930555555557</v>
      </c>
      <c r="AI1940" s="8">
        <f t="shared" si="112"/>
        <v>55.039930555555557</v>
      </c>
      <c r="AJ1940" s="8">
        <f t="shared" si="112"/>
        <v>55.039930555555557</v>
      </c>
      <c r="AK1940" s="8">
        <f t="shared" si="112"/>
        <v>55.039930555555557</v>
      </c>
      <c r="AL1940" s="8">
        <f t="shared" si="112"/>
        <v>55.039930555555557</v>
      </c>
      <c r="AM1940" s="8">
        <f t="shared" si="112"/>
        <v>55.039930555555557</v>
      </c>
      <c r="AN1940" s="8">
        <f t="shared" si="112"/>
        <v>55.039930555555557</v>
      </c>
      <c r="AO1940" s="8">
        <f t="shared" si="112"/>
        <v>55.039930555555557</v>
      </c>
      <c r="AP1940" s="8">
        <f t="shared" si="112"/>
        <v>55.039930555555557</v>
      </c>
      <c r="AQ1940" s="8">
        <f t="shared" si="112"/>
        <v>55.039930555555557</v>
      </c>
      <c r="AR1940" s="8">
        <f t="shared" si="112"/>
        <v>55.039930555555557</v>
      </c>
    </row>
    <row r="1941" spans="1:44" ht="12" customHeight="1" x14ac:dyDescent="0.2">
      <c r="A1941" t="s">
        <v>292</v>
      </c>
      <c r="B1941">
        <v>55.67101118048884</v>
      </c>
      <c r="C1941" s="8">
        <v>56.99</v>
      </c>
      <c r="D1941" s="8">
        <v>55.654060913705578</v>
      </c>
      <c r="E1941" s="8">
        <v>55.011740890688266</v>
      </c>
      <c r="F1941" s="8">
        <v>47.057824369492543</v>
      </c>
      <c r="G1941" s="8">
        <v>55.260680529300572</v>
      </c>
      <c r="H1941" s="8">
        <v>53.261585400627318</v>
      </c>
      <c r="I1941" s="8">
        <v>53.086972599231757</v>
      </c>
      <c r="J1941" s="8">
        <v>53.487910469739361</v>
      </c>
      <c r="K1941" s="8">
        <v>49.063596302977487</v>
      </c>
      <c r="L1941" s="8">
        <v>49.08387973747358</v>
      </c>
      <c r="M1941" s="8">
        <v>53.114378220611911</v>
      </c>
      <c r="N1941" s="8">
        <f t="shared" si="108"/>
        <v>53.114378220611911</v>
      </c>
      <c r="O1941" s="8">
        <f t="shared" si="112"/>
        <v>53.114378220611911</v>
      </c>
      <c r="P1941" s="8">
        <f t="shared" si="112"/>
        <v>53.114378220611911</v>
      </c>
      <c r="Q1941" s="8">
        <f t="shared" si="112"/>
        <v>53.114378220611911</v>
      </c>
      <c r="R1941" s="8">
        <f t="shared" si="112"/>
        <v>53.114378220611911</v>
      </c>
      <c r="S1941" s="8">
        <f t="shared" si="112"/>
        <v>53.114378220611911</v>
      </c>
      <c r="T1941" s="8">
        <f t="shared" si="112"/>
        <v>53.114378220611911</v>
      </c>
      <c r="U1941" s="8">
        <f t="shared" si="112"/>
        <v>53.114378220611911</v>
      </c>
      <c r="V1941" s="8">
        <f t="shared" si="112"/>
        <v>53.114378220611911</v>
      </c>
      <c r="W1941" s="8">
        <f t="shared" si="112"/>
        <v>53.114378220611911</v>
      </c>
      <c r="X1941" s="8">
        <f t="shared" si="112"/>
        <v>53.114378220611911</v>
      </c>
      <c r="Y1941" s="8">
        <f t="shared" si="112"/>
        <v>53.114378220611911</v>
      </c>
      <c r="Z1941" s="8">
        <f t="shared" si="112"/>
        <v>53.114378220611911</v>
      </c>
      <c r="AA1941" s="8">
        <f t="shared" si="112"/>
        <v>53.114378220611911</v>
      </c>
      <c r="AB1941" s="8">
        <f t="shared" si="112"/>
        <v>53.114378220611911</v>
      </c>
      <c r="AC1941" s="8">
        <f t="shared" si="112"/>
        <v>53.114378220611911</v>
      </c>
      <c r="AD1941" s="8">
        <f t="shared" si="112"/>
        <v>53.114378220611911</v>
      </c>
      <c r="AE1941" s="8">
        <f t="shared" si="112"/>
        <v>53.114378220611911</v>
      </c>
      <c r="AF1941" s="8">
        <f t="shared" si="112"/>
        <v>53.114378220611911</v>
      </c>
      <c r="AG1941" s="8">
        <f t="shared" si="112"/>
        <v>53.114378220611911</v>
      </c>
      <c r="AH1941" s="8">
        <f t="shared" si="112"/>
        <v>53.114378220611911</v>
      </c>
      <c r="AI1941" s="8">
        <f t="shared" si="112"/>
        <v>53.114378220611911</v>
      </c>
      <c r="AJ1941" s="8">
        <f t="shared" si="112"/>
        <v>53.114378220611911</v>
      </c>
      <c r="AK1941" s="8">
        <f t="shared" si="112"/>
        <v>53.114378220611911</v>
      </c>
      <c r="AL1941" s="8">
        <f t="shared" si="112"/>
        <v>53.114378220611911</v>
      </c>
      <c r="AM1941" s="8">
        <f t="shared" si="112"/>
        <v>53.114378220611911</v>
      </c>
      <c r="AN1941" s="8">
        <f t="shared" si="112"/>
        <v>53.114378220611911</v>
      </c>
      <c r="AO1941" s="8">
        <f t="shared" si="112"/>
        <v>53.114378220611911</v>
      </c>
      <c r="AP1941" s="8">
        <f t="shared" si="112"/>
        <v>53.114378220611911</v>
      </c>
      <c r="AQ1941" s="8">
        <f t="shared" si="112"/>
        <v>53.114378220611911</v>
      </c>
      <c r="AR1941" s="8">
        <f t="shared" si="112"/>
        <v>53.114378220611911</v>
      </c>
    </row>
    <row r="1942" spans="1:44" ht="12" customHeight="1" x14ac:dyDescent="0.2">
      <c r="A1942" t="s">
        <v>293</v>
      </c>
      <c r="B1942">
        <v>58.559248078091024</v>
      </c>
      <c r="C1942" s="8">
        <v>51.49</v>
      </c>
      <c r="D1942" s="8">
        <v>52.921577017114913</v>
      </c>
      <c r="E1942" s="8">
        <v>53.001247422680414</v>
      </c>
      <c r="F1942" s="8">
        <v>53.39136209094773</v>
      </c>
      <c r="G1942" s="8">
        <v>52.727523064020133</v>
      </c>
      <c r="H1942" s="8">
        <v>54.500070215753858</v>
      </c>
      <c r="I1942" s="8">
        <v>54.178120867768605</v>
      </c>
      <c r="J1942" s="8">
        <v>53.220680489101547</v>
      </c>
      <c r="K1942" s="8">
        <v>50.020619459189653</v>
      </c>
      <c r="L1942" s="8">
        <v>49.762761919708836</v>
      </c>
      <c r="M1942" s="8">
        <v>56.090811621892847</v>
      </c>
      <c r="N1942" s="8">
        <f t="shared" si="108"/>
        <v>56.090811621892847</v>
      </c>
      <c r="O1942" s="8">
        <f t="shared" si="112"/>
        <v>56.090811621892847</v>
      </c>
      <c r="P1942" s="8">
        <f t="shared" si="112"/>
        <v>56.090811621892847</v>
      </c>
      <c r="Q1942" s="8">
        <f t="shared" si="112"/>
        <v>56.090811621892847</v>
      </c>
      <c r="R1942" s="8">
        <f t="shared" si="112"/>
        <v>56.090811621892847</v>
      </c>
      <c r="S1942" s="8">
        <f t="shared" si="112"/>
        <v>56.090811621892847</v>
      </c>
      <c r="T1942" s="8">
        <f t="shared" si="112"/>
        <v>56.090811621892847</v>
      </c>
      <c r="U1942" s="8">
        <f t="shared" si="112"/>
        <v>56.090811621892847</v>
      </c>
      <c r="V1942" s="8">
        <f t="shared" si="112"/>
        <v>56.090811621892847</v>
      </c>
      <c r="W1942" s="8">
        <f t="shared" si="112"/>
        <v>56.090811621892847</v>
      </c>
      <c r="X1942" s="8">
        <f t="shared" si="112"/>
        <v>56.090811621892847</v>
      </c>
      <c r="Y1942" s="8">
        <f t="shared" si="112"/>
        <v>56.090811621892847</v>
      </c>
      <c r="Z1942" s="8">
        <f t="shared" si="112"/>
        <v>56.090811621892847</v>
      </c>
      <c r="AA1942" s="8">
        <f t="shared" si="112"/>
        <v>56.090811621892847</v>
      </c>
      <c r="AB1942" s="8">
        <f t="shared" si="112"/>
        <v>56.090811621892847</v>
      </c>
      <c r="AC1942" s="8">
        <f t="shared" si="112"/>
        <v>56.090811621892847</v>
      </c>
      <c r="AD1942" s="8">
        <f t="shared" si="112"/>
        <v>56.090811621892847</v>
      </c>
      <c r="AE1942" s="8">
        <f t="shared" si="112"/>
        <v>56.090811621892847</v>
      </c>
      <c r="AF1942" s="8">
        <f t="shared" si="112"/>
        <v>56.090811621892847</v>
      </c>
      <c r="AG1942" s="8">
        <f t="shared" si="112"/>
        <v>56.090811621892847</v>
      </c>
      <c r="AH1942" s="8">
        <f t="shared" si="112"/>
        <v>56.090811621892847</v>
      </c>
      <c r="AI1942" s="8">
        <f t="shared" si="112"/>
        <v>56.090811621892847</v>
      </c>
      <c r="AJ1942" s="8">
        <f t="shared" si="112"/>
        <v>56.090811621892847</v>
      </c>
      <c r="AK1942" s="8">
        <f t="shared" si="112"/>
        <v>56.090811621892847</v>
      </c>
      <c r="AL1942" s="8">
        <f t="shared" si="112"/>
        <v>56.090811621892847</v>
      </c>
      <c r="AM1942" s="8">
        <f t="shared" si="112"/>
        <v>56.090811621892847</v>
      </c>
      <c r="AN1942" s="8">
        <f t="shared" si="112"/>
        <v>56.090811621892847</v>
      </c>
      <c r="AO1942" s="8">
        <f t="shared" si="112"/>
        <v>56.090811621892847</v>
      </c>
      <c r="AP1942" s="8">
        <f t="shared" si="112"/>
        <v>56.090811621892847</v>
      </c>
      <c r="AQ1942" s="8">
        <f t="shared" si="112"/>
        <v>56.090811621892847</v>
      </c>
      <c r="AR1942" s="8">
        <f t="shared" si="112"/>
        <v>56.090811621892847</v>
      </c>
    </row>
    <row r="1943" spans="1:44" ht="12" customHeight="1" x14ac:dyDescent="0.2">
      <c r="A1943" t="s">
        <v>294</v>
      </c>
      <c r="B1943">
        <v>40.405623401307381</v>
      </c>
      <c r="C1943" s="8">
        <v>41.06</v>
      </c>
      <c r="D1943" s="8">
        <v>39.053699085619286</v>
      </c>
      <c r="E1943" s="8">
        <v>40.80384819064431</v>
      </c>
      <c r="F1943" s="8">
        <v>44.255250978996081</v>
      </c>
      <c r="G1943" s="8">
        <v>42.253999999999998</v>
      </c>
      <c r="H1943" s="8">
        <v>42.044878452622868</v>
      </c>
      <c r="I1943" s="8">
        <v>42.944684184755999</v>
      </c>
      <c r="J1943" s="8">
        <v>41.559554882311829</v>
      </c>
      <c r="K1943" s="8">
        <v>47.378004876429735</v>
      </c>
      <c r="L1943" s="8">
        <v>47.462800130001064</v>
      </c>
      <c r="M1943" s="8">
        <v>44.496136859677684</v>
      </c>
      <c r="N1943" s="8">
        <f t="shared" si="108"/>
        <v>47.462800130001064</v>
      </c>
      <c r="O1943" s="8">
        <f t="shared" si="112"/>
        <v>47.462800130001064</v>
      </c>
      <c r="P1943" s="8">
        <f t="shared" si="112"/>
        <v>47.462800130001064</v>
      </c>
      <c r="Q1943" s="8">
        <f t="shared" si="112"/>
        <v>47.462800130001064</v>
      </c>
      <c r="R1943" s="8">
        <f t="shared" si="112"/>
        <v>47.462800130001064</v>
      </c>
      <c r="S1943" s="8">
        <f t="shared" si="112"/>
        <v>47.462800130001064</v>
      </c>
      <c r="T1943" s="8">
        <f t="shared" si="112"/>
        <v>47.462800130001064</v>
      </c>
      <c r="U1943" s="8">
        <f t="shared" si="112"/>
        <v>47.462800130001064</v>
      </c>
      <c r="V1943" s="8">
        <f t="shared" si="112"/>
        <v>47.462800130001064</v>
      </c>
      <c r="W1943" s="8">
        <f t="shared" si="112"/>
        <v>47.462800130001064</v>
      </c>
      <c r="X1943" s="8">
        <f t="shared" si="112"/>
        <v>47.462800130001064</v>
      </c>
      <c r="Y1943" s="8">
        <f t="shared" si="112"/>
        <v>47.462800130001064</v>
      </c>
      <c r="Z1943" s="8">
        <f t="shared" si="112"/>
        <v>47.462800130001064</v>
      </c>
      <c r="AA1943" s="8">
        <f t="shared" si="112"/>
        <v>47.462800130001064</v>
      </c>
      <c r="AB1943" s="8">
        <f t="shared" si="112"/>
        <v>47.462800130001064</v>
      </c>
      <c r="AC1943" s="8">
        <f t="shared" si="112"/>
        <v>47.462800130001064</v>
      </c>
      <c r="AD1943" s="8">
        <f t="shared" si="112"/>
        <v>47.462800130001064</v>
      </c>
      <c r="AE1943" s="8">
        <f t="shared" si="112"/>
        <v>47.462800130001064</v>
      </c>
      <c r="AF1943" s="8">
        <f t="shared" si="112"/>
        <v>47.462800130001064</v>
      </c>
      <c r="AG1943" s="8">
        <f t="shared" si="112"/>
        <v>47.462800130001064</v>
      </c>
      <c r="AH1943" s="8">
        <f t="shared" si="112"/>
        <v>47.462800130001064</v>
      </c>
      <c r="AI1943" s="8">
        <f t="shared" si="112"/>
        <v>47.462800130001064</v>
      </c>
      <c r="AJ1943" s="8">
        <f t="shared" si="112"/>
        <v>47.462800130001064</v>
      </c>
      <c r="AK1943" s="8">
        <f t="shared" si="112"/>
        <v>47.462800130001064</v>
      </c>
      <c r="AL1943" s="8">
        <f t="shared" si="112"/>
        <v>47.462800130001064</v>
      </c>
      <c r="AM1943" s="8">
        <f t="shared" si="112"/>
        <v>47.462800130001064</v>
      </c>
      <c r="AN1943" s="8">
        <f t="shared" si="112"/>
        <v>47.462800130001064</v>
      </c>
      <c r="AO1943" s="8">
        <f t="shared" si="112"/>
        <v>47.462800130001064</v>
      </c>
      <c r="AP1943" s="8">
        <f t="shared" si="112"/>
        <v>47.462800130001064</v>
      </c>
      <c r="AQ1943" s="8">
        <f t="shared" si="112"/>
        <v>47.462800130001064</v>
      </c>
      <c r="AR1943" s="8">
        <f t="shared" si="112"/>
        <v>47.462800130001064</v>
      </c>
    </row>
    <row r="1944" spans="1:44" ht="12" customHeight="1" x14ac:dyDescent="0.2">
      <c r="A1944" t="s">
        <v>942</v>
      </c>
      <c r="B1944">
        <v>0</v>
      </c>
      <c r="C1944" s="8">
        <v>0</v>
      </c>
      <c r="D1944" s="8">
        <v>0</v>
      </c>
      <c r="E1944" s="8">
        <v>43.696730352570412</v>
      </c>
      <c r="F1944" s="8">
        <v>43.737495404565358</v>
      </c>
      <c r="G1944" s="8">
        <v>44.233897451676967</v>
      </c>
      <c r="H1944" s="8">
        <v>44.381644280108659</v>
      </c>
      <c r="I1944" s="8">
        <v>44.786461225060421</v>
      </c>
      <c r="J1944" s="8">
        <v>44.291399601665752</v>
      </c>
      <c r="K1944" s="8">
        <v>43.859353483564682</v>
      </c>
      <c r="L1944" s="8">
        <v>44.584982529378621</v>
      </c>
      <c r="M1944" s="8">
        <v>44.719680978059984</v>
      </c>
      <c r="N1944" s="8">
        <f t="shared" si="108"/>
        <v>44.719680978059984</v>
      </c>
      <c r="O1944" s="8">
        <f t="shared" si="112"/>
        <v>44.719680978059984</v>
      </c>
      <c r="P1944" s="8">
        <f t="shared" si="112"/>
        <v>44.719680978059984</v>
      </c>
      <c r="Q1944" s="8">
        <f t="shared" si="112"/>
        <v>44.719680978059984</v>
      </c>
      <c r="R1944" s="8">
        <f t="shared" si="112"/>
        <v>44.719680978059984</v>
      </c>
      <c r="S1944" s="8">
        <f t="shared" si="112"/>
        <v>44.719680978059984</v>
      </c>
      <c r="T1944" s="8">
        <f t="shared" si="112"/>
        <v>44.719680978059984</v>
      </c>
      <c r="U1944" s="8">
        <f t="shared" si="112"/>
        <v>44.719680978059984</v>
      </c>
      <c r="V1944" s="8">
        <f t="shared" si="112"/>
        <v>44.719680978059984</v>
      </c>
      <c r="W1944" s="8">
        <f t="shared" si="112"/>
        <v>44.719680978059984</v>
      </c>
      <c r="X1944" s="8">
        <f t="shared" si="112"/>
        <v>44.719680978059984</v>
      </c>
      <c r="Y1944" s="8">
        <f t="shared" si="112"/>
        <v>44.719680978059984</v>
      </c>
      <c r="Z1944" s="8">
        <f t="shared" si="112"/>
        <v>44.719680978059984</v>
      </c>
      <c r="AA1944" s="8">
        <f t="shared" si="112"/>
        <v>44.719680978059984</v>
      </c>
      <c r="AB1944" s="8">
        <f t="shared" si="112"/>
        <v>44.719680978059984</v>
      </c>
      <c r="AC1944" s="8">
        <f t="shared" si="112"/>
        <v>44.719680978059984</v>
      </c>
      <c r="AD1944" s="8">
        <f t="shared" si="112"/>
        <v>44.719680978059984</v>
      </c>
      <c r="AE1944" s="8">
        <f t="shared" si="112"/>
        <v>44.719680978059984</v>
      </c>
      <c r="AF1944" s="8">
        <f t="shared" si="112"/>
        <v>44.719680978059984</v>
      </c>
      <c r="AG1944" s="8">
        <f t="shared" si="112"/>
        <v>44.719680978059984</v>
      </c>
      <c r="AH1944" s="8">
        <f t="shared" si="112"/>
        <v>44.719680978059984</v>
      </c>
      <c r="AI1944" s="8">
        <f t="shared" si="112"/>
        <v>44.719680978059984</v>
      </c>
      <c r="AJ1944" s="8">
        <f t="shared" si="112"/>
        <v>44.719680978059984</v>
      </c>
      <c r="AK1944" s="8">
        <f t="shared" si="112"/>
        <v>44.719680978059984</v>
      </c>
      <c r="AL1944" s="8">
        <f t="shared" si="112"/>
        <v>44.719680978059984</v>
      </c>
      <c r="AM1944" s="8">
        <f t="shared" si="112"/>
        <v>44.719680978059984</v>
      </c>
      <c r="AN1944" s="8">
        <f t="shared" si="112"/>
        <v>44.719680978059984</v>
      </c>
      <c r="AO1944" s="8">
        <f t="shared" si="112"/>
        <v>44.719680978059984</v>
      </c>
      <c r="AP1944" s="8">
        <f t="shared" si="112"/>
        <v>44.719680978059984</v>
      </c>
      <c r="AQ1944" s="8">
        <f t="shared" si="112"/>
        <v>44.719680978059984</v>
      </c>
      <c r="AR1944" s="8">
        <f t="shared" si="112"/>
        <v>44.719680978059984</v>
      </c>
    </row>
    <row r="1945" spans="1:44" ht="12" customHeight="1" x14ac:dyDescent="0.2">
      <c r="A1945" t="s">
        <v>943</v>
      </c>
      <c r="B1945">
        <v>0</v>
      </c>
      <c r="C1945" s="8">
        <v>0</v>
      </c>
      <c r="D1945" s="8">
        <v>0</v>
      </c>
      <c r="E1945" s="8">
        <v>47.826658982381034</v>
      </c>
      <c r="F1945" s="8">
        <v>47.927840400787261</v>
      </c>
      <c r="G1945" s="8">
        <v>47.888641053355606</v>
      </c>
      <c r="H1945" s="8">
        <v>47.969282511210757</v>
      </c>
      <c r="I1945" s="8">
        <v>47.616999540335549</v>
      </c>
      <c r="J1945" s="8">
        <v>48.797693071765551</v>
      </c>
      <c r="K1945" s="8">
        <v>48.918143098825745</v>
      </c>
      <c r="L1945" s="8">
        <v>49.793292572869028</v>
      </c>
      <c r="M1945" s="8">
        <v>58.545138888888886</v>
      </c>
      <c r="N1945" s="8">
        <f t="shared" si="108"/>
        <v>58.545138888888886</v>
      </c>
      <c r="O1945" s="8">
        <f t="shared" si="112"/>
        <v>58.545138888888886</v>
      </c>
      <c r="P1945" s="8">
        <f t="shared" si="112"/>
        <v>58.545138888888886</v>
      </c>
      <c r="Q1945" s="8">
        <f t="shared" si="112"/>
        <v>58.545138888888886</v>
      </c>
      <c r="R1945" s="8">
        <f t="shared" si="112"/>
        <v>58.545138888888886</v>
      </c>
      <c r="S1945" s="8">
        <f t="shared" si="112"/>
        <v>58.545138888888886</v>
      </c>
      <c r="T1945" s="8">
        <f t="shared" si="112"/>
        <v>58.545138888888886</v>
      </c>
      <c r="U1945" s="8">
        <f t="shared" si="112"/>
        <v>58.545138888888886</v>
      </c>
      <c r="V1945" s="8">
        <f t="shared" si="112"/>
        <v>58.545138888888886</v>
      </c>
      <c r="W1945" s="8">
        <f t="shared" si="112"/>
        <v>58.545138888888886</v>
      </c>
      <c r="X1945" s="8">
        <f t="shared" si="112"/>
        <v>58.545138888888886</v>
      </c>
      <c r="Y1945" s="8">
        <f t="shared" si="112"/>
        <v>58.545138888888886</v>
      </c>
      <c r="Z1945" s="8">
        <f t="shared" si="112"/>
        <v>58.545138888888886</v>
      </c>
      <c r="AA1945" s="8">
        <f t="shared" si="112"/>
        <v>58.545138888888886</v>
      </c>
      <c r="AB1945" s="8">
        <f t="shared" si="112"/>
        <v>58.545138888888886</v>
      </c>
      <c r="AC1945" s="8">
        <f t="shared" si="112"/>
        <v>58.545138888888886</v>
      </c>
      <c r="AD1945" s="8">
        <f t="shared" si="112"/>
        <v>58.545138888888886</v>
      </c>
      <c r="AE1945" s="8">
        <f t="shared" si="112"/>
        <v>58.545138888888886</v>
      </c>
      <c r="AF1945" s="8">
        <f t="shared" si="112"/>
        <v>58.545138888888886</v>
      </c>
      <c r="AG1945" s="8">
        <f t="shared" si="112"/>
        <v>58.545138888888886</v>
      </c>
      <c r="AH1945" s="8">
        <f t="shared" si="112"/>
        <v>58.545138888888886</v>
      </c>
      <c r="AI1945" s="8">
        <f t="shared" si="112"/>
        <v>58.545138888888886</v>
      </c>
      <c r="AJ1945" s="8">
        <f t="shared" si="112"/>
        <v>58.545138888888886</v>
      </c>
      <c r="AK1945" s="8">
        <f t="shared" si="112"/>
        <v>58.545138888888886</v>
      </c>
      <c r="AL1945" s="8">
        <f t="shared" si="112"/>
        <v>58.545138888888886</v>
      </c>
      <c r="AM1945" s="8">
        <f t="shared" si="112"/>
        <v>58.545138888888886</v>
      </c>
      <c r="AN1945" s="8">
        <f t="shared" si="112"/>
        <v>58.545138888888886</v>
      </c>
      <c r="AO1945" s="8">
        <f t="shared" si="112"/>
        <v>58.545138888888886</v>
      </c>
      <c r="AP1945" s="8">
        <f t="shared" si="112"/>
        <v>58.545138888888886</v>
      </c>
      <c r="AQ1945" s="8">
        <f t="shared" si="112"/>
        <v>58.545138888888886</v>
      </c>
      <c r="AR1945" s="8">
        <f t="shared" si="112"/>
        <v>58.545138888888886</v>
      </c>
    </row>
    <row r="1946" spans="1:44" ht="12" customHeight="1" x14ac:dyDescent="0.2">
      <c r="A1946" t="s">
        <v>834</v>
      </c>
      <c r="B1946">
        <v>45.350625000000001</v>
      </c>
      <c r="C1946" s="8">
        <v>45.07</v>
      </c>
      <c r="D1946" s="8">
        <v>39.339300290048513</v>
      </c>
      <c r="E1946" s="8">
        <v>39.260614441171171</v>
      </c>
      <c r="F1946" s="8">
        <v>34.799999999999997</v>
      </c>
      <c r="G1946" s="8">
        <v>34.851634662129314</v>
      </c>
      <c r="H1946" s="8">
        <v>34.851475015051179</v>
      </c>
      <c r="I1946" s="8">
        <v>34.8290660189177</v>
      </c>
      <c r="J1946" s="8">
        <v>34.854804646251281</v>
      </c>
      <c r="K1946" s="8">
        <v>34.604166666666664</v>
      </c>
      <c r="L1946" s="8">
        <v>34.729999999999997</v>
      </c>
      <c r="M1946" s="8">
        <v>35.202544326241132</v>
      </c>
      <c r="N1946" s="8">
        <f t="shared" si="108"/>
        <v>35.202544326241132</v>
      </c>
      <c r="O1946" s="8">
        <f t="shared" si="112"/>
        <v>35.202544326241132</v>
      </c>
      <c r="P1946" s="8">
        <f t="shared" si="112"/>
        <v>35.202544326241132</v>
      </c>
      <c r="Q1946" s="8">
        <f t="shared" si="112"/>
        <v>35.202544326241132</v>
      </c>
      <c r="R1946" s="8">
        <f t="shared" si="112"/>
        <v>35.202544326241132</v>
      </c>
      <c r="S1946" s="8">
        <f t="shared" si="112"/>
        <v>35.202544326241132</v>
      </c>
      <c r="T1946" s="8">
        <f t="shared" si="112"/>
        <v>35.202544326241132</v>
      </c>
      <c r="U1946" s="8">
        <f t="shared" si="112"/>
        <v>35.202544326241132</v>
      </c>
      <c r="V1946" s="8">
        <f t="shared" si="112"/>
        <v>35.202544326241132</v>
      </c>
      <c r="W1946" s="8">
        <f t="shared" si="112"/>
        <v>35.202544326241132</v>
      </c>
      <c r="X1946" s="8">
        <f t="shared" si="112"/>
        <v>35.202544326241132</v>
      </c>
      <c r="Y1946" s="8">
        <f t="shared" si="112"/>
        <v>35.202544326241132</v>
      </c>
      <c r="Z1946" s="8">
        <f t="shared" si="112"/>
        <v>35.202544326241132</v>
      </c>
      <c r="AA1946" s="8">
        <f t="shared" si="112"/>
        <v>35.202544326241132</v>
      </c>
      <c r="AB1946" s="8">
        <f t="shared" si="112"/>
        <v>35.202544326241132</v>
      </c>
      <c r="AC1946" s="8">
        <f t="shared" si="112"/>
        <v>35.202544326241132</v>
      </c>
      <c r="AD1946" s="8">
        <f t="shared" si="112"/>
        <v>35.202544326241132</v>
      </c>
      <c r="AE1946" s="8">
        <f t="shared" si="112"/>
        <v>35.202544326241132</v>
      </c>
      <c r="AF1946" s="8">
        <f t="shared" si="112"/>
        <v>35.202544326241132</v>
      </c>
      <c r="AG1946" s="8">
        <f t="shared" si="112"/>
        <v>35.202544326241132</v>
      </c>
      <c r="AH1946" s="8">
        <f t="shared" si="112"/>
        <v>35.202544326241132</v>
      </c>
      <c r="AI1946" s="8">
        <f t="shared" si="112"/>
        <v>35.202544326241132</v>
      </c>
      <c r="AJ1946" s="8">
        <f t="shared" si="112"/>
        <v>35.202544326241132</v>
      </c>
      <c r="AK1946" s="8">
        <f t="shared" si="112"/>
        <v>35.202544326241132</v>
      </c>
      <c r="AL1946" s="8">
        <f t="shared" si="112"/>
        <v>35.202544326241132</v>
      </c>
      <c r="AM1946" s="8">
        <f t="shared" si="112"/>
        <v>35.202544326241132</v>
      </c>
      <c r="AN1946" s="8">
        <f t="shared" si="112"/>
        <v>35.202544326241132</v>
      </c>
      <c r="AO1946" s="8">
        <f t="shared" si="112"/>
        <v>35.202544326241132</v>
      </c>
      <c r="AP1946" s="8">
        <f t="shared" si="112"/>
        <v>35.202544326241132</v>
      </c>
      <c r="AQ1946" s="8">
        <f t="shared" si="112"/>
        <v>35.202544326241132</v>
      </c>
      <c r="AR1946" s="8">
        <f t="shared" si="112"/>
        <v>35.202544326241132</v>
      </c>
    </row>
    <row r="1947" spans="1:44" ht="12" customHeight="1" x14ac:dyDescent="0.2">
      <c r="A1947" t="s">
        <v>835</v>
      </c>
      <c r="B1947">
        <v>42.997127333378195</v>
      </c>
      <c r="C1947" s="8">
        <v>42.27</v>
      </c>
      <c r="D1947" s="8">
        <v>44.607183625844726</v>
      </c>
      <c r="E1947" s="8">
        <v>42.229082726810823</v>
      </c>
      <c r="F1947" s="8">
        <v>43.505999842842542</v>
      </c>
      <c r="G1947" s="8">
        <v>41.719536727280754</v>
      </c>
      <c r="H1947" s="8">
        <v>42.362582326600574</v>
      </c>
      <c r="I1947" s="8">
        <v>43.596427398090334</v>
      </c>
      <c r="J1947" s="8">
        <v>43.77357486955917</v>
      </c>
      <c r="K1947" s="8">
        <v>44.673566873013378</v>
      </c>
      <c r="L1947" s="8">
        <v>45.169699035500855</v>
      </c>
      <c r="M1947" s="8">
        <v>43.810354680293401</v>
      </c>
      <c r="N1947" s="8">
        <f t="shared" si="108"/>
        <v>45.169699035500855</v>
      </c>
      <c r="O1947" s="8">
        <f t="shared" si="112"/>
        <v>45.169699035500855</v>
      </c>
      <c r="P1947" s="8">
        <f t="shared" si="112"/>
        <v>45.169699035500855</v>
      </c>
      <c r="Q1947" s="8">
        <f t="shared" si="112"/>
        <v>45.169699035500855</v>
      </c>
      <c r="R1947" s="8">
        <f t="shared" si="112"/>
        <v>45.169699035500855</v>
      </c>
      <c r="S1947" s="8">
        <f t="shared" si="112"/>
        <v>45.169699035500855</v>
      </c>
      <c r="T1947" s="8">
        <f t="shared" si="112"/>
        <v>45.169699035500855</v>
      </c>
      <c r="U1947" s="8">
        <f t="shared" si="112"/>
        <v>45.169699035500855</v>
      </c>
      <c r="V1947" s="8">
        <f t="shared" si="112"/>
        <v>45.169699035500855</v>
      </c>
      <c r="W1947" s="8">
        <f t="shared" si="112"/>
        <v>45.169699035500855</v>
      </c>
      <c r="X1947" s="8">
        <f t="shared" si="112"/>
        <v>45.169699035500855</v>
      </c>
      <c r="Y1947" s="8">
        <f t="shared" si="112"/>
        <v>45.169699035500855</v>
      </c>
      <c r="Z1947" s="8">
        <f t="shared" si="112"/>
        <v>45.169699035500855</v>
      </c>
      <c r="AA1947" s="8">
        <f t="shared" si="112"/>
        <v>45.169699035500855</v>
      </c>
      <c r="AB1947" s="8">
        <f t="shared" si="112"/>
        <v>45.169699035500855</v>
      </c>
      <c r="AC1947" s="8">
        <f t="shared" si="112"/>
        <v>45.169699035500855</v>
      </c>
      <c r="AD1947" s="8">
        <f t="shared" si="112"/>
        <v>45.169699035500855</v>
      </c>
      <c r="AE1947" s="8">
        <f t="shared" si="112"/>
        <v>45.169699035500855</v>
      </c>
      <c r="AF1947" s="8">
        <f t="shared" si="112"/>
        <v>45.169699035500855</v>
      </c>
      <c r="AG1947" s="8">
        <f t="shared" si="112"/>
        <v>45.169699035500855</v>
      </c>
      <c r="AH1947" s="8">
        <f t="shared" si="112"/>
        <v>45.169699035500855</v>
      </c>
      <c r="AI1947" s="8">
        <f t="shared" si="112"/>
        <v>45.169699035500855</v>
      </c>
      <c r="AJ1947" s="8">
        <f t="shared" si="112"/>
        <v>45.169699035500855</v>
      </c>
      <c r="AK1947" s="8">
        <f t="shared" si="112"/>
        <v>45.169699035500855</v>
      </c>
      <c r="AL1947" s="8">
        <f t="shared" si="112"/>
        <v>45.169699035500855</v>
      </c>
      <c r="AM1947" s="8">
        <f t="shared" si="112"/>
        <v>45.169699035500855</v>
      </c>
      <c r="AN1947" s="8">
        <f t="shared" si="112"/>
        <v>45.169699035500855</v>
      </c>
      <c r="AO1947" s="8">
        <f t="shared" si="112"/>
        <v>45.169699035500855</v>
      </c>
      <c r="AP1947" s="8">
        <f t="shared" si="112"/>
        <v>45.169699035500855</v>
      </c>
      <c r="AQ1947" s="8">
        <f t="shared" si="112"/>
        <v>45.169699035500855</v>
      </c>
      <c r="AR1947" s="8">
        <f t="shared" si="112"/>
        <v>45.169699035500855</v>
      </c>
    </row>
    <row r="1948" spans="1:44" ht="12" customHeight="1" x14ac:dyDescent="0.2">
      <c r="A1948" t="s">
        <v>836</v>
      </c>
      <c r="B1948">
        <v>43.397864110219558</v>
      </c>
      <c r="C1948" s="8">
        <v>43</v>
      </c>
      <c r="D1948" s="8">
        <v>44.716855453879425</v>
      </c>
      <c r="E1948" s="8">
        <v>45.623290805905988</v>
      </c>
      <c r="F1948" s="8">
        <v>44.759018575161541</v>
      </c>
      <c r="G1948" s="8">
        <v>44.79738506364184</v>
      </c>
      <c r="H1948" s="8">
        <v>44.805332088404271</v>
      </c>
      <c r="I1948" s="8">
        <v>45.353509050918227</v>
      </c>
      <c r="J1948" s="8">
        <v>44.757660628827843</v>
      </c>
      <c r="K1948" s="8">
        <v>44.204957063937414</v>
      </c>
      <c r="L1948" s="8">
        <v>44.287191310442196</v>
      </c>
      <c r="M1948" s="8">
        <v>43.770196746923013</v>
      </c>
      <c r="N1948" s="8">
        <f t="shared" si="108"/>
        <v>44.287191310442196</v>
      </c>
      <c r="O1948" s="8">
        <f t="shared" si="112"/>
        <v>44.287191310442196</v>
      </c>
      <c r="P1948" s="8">
        <f t="shared" si="112"/>
        <v>44.287191310442196</v>
      </c>
      <c r="Q1948" s="8">
        <f t="shared" si="112"/>
        <v>44.287191310442196</v>
      </c>
      <c r="R1948" s="8">
        <f t="shared" si="112"/>
        <v>44.287191310442196</v>
      </c>
      <c r="S1948" s="8">
        <f t="shared" si="112"/>
        <v>44.287191310442196</v>
      </c>
      <c r="T1948" s="8">
        <f t="shared" si="112"/>
        <v>44.287191310442196</v>
      </c>
      <c r="U1948" s="8">
        <f t="shared" si="112"/>
        <v>44.287191310442196</v>
      </c>
      <c r="V1948" s="8">
        <f t="shared" si="112"/>
        <v>44.287191310442196</v>
      </c>
      <c r="W1948" s="8">
        <f t="shared" si="112"/>
        <v>44.287191310442196</v>
      </c>
      <c r="X1948" s="8">
        <f t="shared" si="112"/>
        <v>44.287191310442196</v>
      </c>
      <c r="Y1948" s="8">
        <f t="shared" si="112"/>
        <v>44.287191310442196</v>
      </c>
      <c r="Z1948" s="8">
        <f t="shared" si="112"/>
        <v>44.287191310442196</v>
      </c>
      <c r="AA1948" s="8">
        <f t="shared" si="112"/>
        <v>44.287191310442196</v>
      </c>
      <c r="AB1948" s="8">
        <f t="shared" si="112"/>
        <v>44.287191310442196</v>
      </c>
      <c r="AC1948" s="8">
        <f t="shared" si="112"/>
        <v>44.287191310442196</v>
      </c>
      <c r="AD1948" s="8">
        <f t="shared" ref="O1948:AR1956" si="113">AC1948</f>
        <v>44.287191310442196</v>
      </c>
      <c r="AE1948" s="8">
        <f t="shared" si="113"/>
        <v>44.287191310442196</v>
      </c>
      <c r="AF1948" s="8">
        <f t="shared" si="113"/>
        <v>44.287191310442196</v>
      </c>
      <c r="AG1948" s="8">
        <f t="shared" si="113"/>
        <v>44.287191310442196</v>
      </c>
      <c r="AH1948" s="8">
        <f t="shared" si="113"/>
        <v>44.287191310442196</v>
      </c>
      <c r="AI1948" s="8">
        <f t="shared" si="113"/>
        <v>44.287191310442196</v>
      </c>
      <c r="AJ1948" s="8">
        <f t="shared" si="113"/>
        <v>44.287191310442196</v>
      </c>
      <c r="AK1948" s="8">
        <f t="shared" si="113"/>
        <v>44.287191310442196</v>
      </c>
      <c r="AL1948" s="8">
        <f t="shared" si="113"/>
        <v>44.287191310442196</v>
      </c>
      <c r="AM1948" s="8">
        <f t="shared" si="113"/>
        <v>44.287191310442196</v>
      </c>
      <c r="AN1948" s="8">
        <f t="shared" si="113"/>
        <v>44.287191310442196</v>
      </c>
      <c r="AO1948" s="8">
        <f t="shared" si="113"/>
        <v>44.287191310442196</v>
      </c>
      <c r="AP1948" s="8">
        <f t="shared" si="113"/>
        <v>44.287191310442196</v>
      </c>
      <c r="AQ1948" s="8">
        <f t="shared" si="113"/>
        <v>44.287191310442196</v>
      </c>
      <c r="AR1948" s="8">
        <f t="shared" si="113"/>
        <v>44.287191310442196</v>
      </c>
    </row>
    <row r="1949" spans="1:44" ht="12" customHeight="1" x14ac:dyDescent="0.2">
      <c r="A1949" t="s">
        <v>837</v>
      </c>
      <c r="B1949">
        <v>46.562726940489291</v>
      </c>
      <c r="C1949" s="8">
        <v>46.62</v>
      </c>
      <c r="D1949" s="8">
        <v>46.605251172481417</v>
      </c>
      <c r="E1949" s="8">
        <v>46.53159093531437</v>
      </c>
      <c r="F1949" s="8">
        <v>46.426271368622771</v>
      </c>
      <c r="G1949" s="8">
        <v>46.916033099993506</v>
      </c>
      <c r="H1949" s="8">
        <v>46.935756213354971</v>
      </c>
      <c r="I1949" s="8">
        <v>46.643626374800938</v>
      </c>
      <c r="J1949" s="8">
        <v>47.847025883487383</v>
      </c>
      <c r="K1949" s="8">
        <v>48.310429781018719</v>
      </c>
      <c r="L1949" s="8">
        <v>47.704244288560524</v>
      </c>
      <c r="M1949" s="8">
        <v>48.957138620042727</v>
      </c>
      <c r="N1949" s="8">
        <f t="shared" si="108"/>
        <v>48.957138620042727</v>
      </c>
      <c r="O1949" s="8">
        <f t="shared" si="113"/>
        <v>48.957138620042727</v>
      </c>
      <c r="P1949" s="8">
        <f t="shared" si="113"/>
        <v>48.957138620042727</v>
      </c>
      <c r="Q1949" s="8">
        <f t="shared" si="113"/>
        <v>48.957138620042727</v>
      </c>
      <c r="R1949" s="8">
        <f t="shared" si="113"/>
        <v>48.957138620042727</v>
      </c>
      <c r="S1949" s="8">
        <f t="shared" si="113"/>
        <v>48.957138620042727</v>
      </c>
      <c r="T1949" s="8">
        <f t="shared" si="113"/>
        <v>48.957138620042727</v>
      </c>
      <c r="U1949" s="8">
        <f t="shared" si="113"/>
        <v>48.957138620042727</v>
      </c>
      <c r="V1949" s="8">
        <f t="shared" si="113"/>
        <v>48.957138620042727</v>
      </c>
      <c r="W1949" s="8">
        <f t="shared" si="113"/>
        <v>48.957138620042727</v>
      </c>
      <c r="X1949" s="8">
        <f t="shared" si="113"/>
        <v>48.957138620042727</v>
      </c>
      <c r="Y1949" s="8">
        <f t="shared" si="113"/>
        <v>48.957138620042727</v>
      </c>
      <c r="Z1949" s="8">
        <f t="shared" si="113"/>
        <v>48.957138620042727</v>
      </c>
      <c r="AA1949" s="8">
        <f t="shared" si="113"/>
        <v>48.957138620042727</v>
      </c>
      <c r="AB1949" s="8">
        <f t="shared" si="113"/>
        <v>48.957138620042727</v>
      </c>
      <c r="AC1949" s="8">
        <f t="shared" si="113"/>
        <v>48.957138620042727</v>
      </c>
      <c r="AD1949" s="8">
        <f t="shared" si="113"/>
        <v>48.957138620042727</v>
      </c>
      <c r="AE1949" s="8">
        <f t="shared" si="113"/>
        <v>48.957138620042727</v>
      </c>
      <c r="AF1949" s="8">
        <f t="shared" si="113"/>
        <v>48.957138620042727</v>
      </c>
      <c r="AG1949" s="8">
        <f t="shared" si="113"/>
        <v>48.957138620042727</v>
      </c>
      <c r="AH1949" s="8">
        <f t="shared" si="113"/>
        <v>48.957138620042727</v>
      </c>
      <c r="AI1949" s="8">
        <f t="shared" si="113"/>
        <v>48.957138620042727</v>
      </c>
      <c r="AJ1949" s="8">
        <f t="shared" si="113"/>
        <v>48.957138620042727</v>
      </c>
      <c r="AK1949" s="8">
        <f t="shared" si="113"/>
        <v>48.957138620042727</v>
      </c>
      <c r="AL1949" s="8">
        <f t="shared" si="113"/>
        <v>48.957138620042727</v>
      </c>
      <c r="AM1949" s="8">
        <f t="shared" si="113"/>
        <v>48.957138620042727</v>
      </c>
      <c r="AN1949" s="8">
        <f t="shared" si="113"/>
        <v>48.957138620042727</v>
      </c>
      <c r="AO1949" s="8">
        <f t="shared" si="113"/>
        <v>48.957138620042727</v>
      </c>
      <c r="AP1949" s="8">
        <f t="shared" si="113"/>
        <v>48.957138620042727</v>
      </c>
      <c r="AQ1949" s="8">
        <f t="shared" si="113"/>
        <v>48.957138620042727</v>
      </c>
      <c r="AR1949" s="8">
        <f t="shared" si="113"/>
        <v>48.957138620042727</v>
      </c>
    </row>
    <row r="1950" spans="1:44" ht="12" customHeight="1" x14ac:dyDescent="0.2">
      <c r="A1950" t="s">
        <v>838</v>
      </c>
      <c r="B1950">
        <v>49.841283587698825</v>
      </c>
      <c r="C1950" s="8">
        <v>49.71</v>
      </c>
      <c r="D1950" s="8">
        <v>50.546358112382627</v>
      </c>
      <c r="E1950" s="8">
        <v>49.981831642471462</v>
      </c>
      <c r="F1950" s="8">
        <v>49.642411479226304</v>
      </c>
      <c r="G1950" s="8">
        <v>49.869984704948287</v>
      </c>
      <c r="H1950" s="8">
        <v>50.356551582700995</v>
      </c>
      <c r="I1950" s="8">
        <v>50.581940700018762</v>
      </c>
      <c r="J1950" s="8">
        <v>50.940103250966956</v>
      </c>
      <c r="K1950" s="8">
        <v>50.707996842039293</v>
      </c>
      <c r="L1950" s="8">
        <v>51.07368428744897</v>
      </c>
      <c r="M1950" s="8">
        <v>51.334198146795906</v>
      </c>
      <c r="N1950" s="8">
        <f t="shared" si="108"/>
        <v>51.334198146795906</v>
      </c>
      <c r="O1950" s="8">
        <f t="shared" si="113"/>
        <v>51.334198146795906</v>
      </c>
      <c r="P1950" s="8">
        <f t="shared" si="113"/>
        <v>51.334198146795906</v>
      </c>
      <c r="Q1950" s="8">
        <f t="shared" si="113"/>
        <v>51.334198146795906</v>
      </c>
      <c r="R1950" s="8">
        <f t="shared" si="113"/>
        <v>51.334198146795906</v>
      </c>
      <c r="S1950" s="8">
        <f t="shared" si="113"/>
        <v>51.334198146795906</v>
      </c>
      <c r="T1950" s="8">
        <f t="shared" si="113"/>
        <v>51.334198146795906</v>
      </c>
      <c r="U1950" s="8">
        <f t="shared" si="113"/>
        <v>51.334198146795906</v>
      </c>
      <c r="V1950" s="8">
        <f t="shared" si="113"/>
        <v>51.334198146795906</v>
      </c>
      <c r="W1950" s="8">
        <f t="shared" si="113"/>
        <v>51.334198146795906</v>
      </c>
      <c r="X1950" s="8">
        <f t="shared" si="113"/>
        <v>51.334198146795906</v>
      </c>
      <c r="Y1950" s="8">
        <f t="shared" si="113"/>
        <v>51.334198146795906</v>
      </c>
      <c r="Z1950" s="8">
        <f t="shared" si="113"/>
        <v>51.334198146795906</v>
      </c>
      <c r="AA1950" s="8">
        <f t="shared" si="113"/>
        <v>51.334198146795906</v>
      </c>
      <c r="AB1950" s="8">
        <f t="shared" si="113"/>
        <v>51.334198146795906</v>
      </c>
      <c r="AC1950" s="8">
        <f t="shared" si="113"/>
        <v>51.334198146795906</v>
      </c>
      <c r="AD1950" s="8">
        <f t="shared" si="113"/>
        <v>51.334198146795906</v>
      </c>
      <c r="AE1950" s="8">
        <f t="shared" si="113"/>
        <v>51.334198146795906</v>
      </c>
      <c r="AF1950" s="8">
        <f t="shared" si="113"/>
        <v>51.334198146795906</v>
      </c>
      <c r="AG1950" s="8">
        <f t="shared" si="113"/>
        <v>51.334198146795906</v>
      </c>
      <c r="AH1950" s="8">
        <f t="shared" si="113"/>
        <v>51.334198146795906</v>
      </c>
      <c r="AI1950" s="8">
        <f t="shared" si="113"/>
        <v>51.334198146795906</v>
      </c>
      <c r="AJ1950" s="8">
        <f t="shared" si="113"/>
        <v>51.334198146795906</v>
      </c>
      <c r="AK1950" s="8">
        <f t="shared" si="113"/>
        <v>51.334198146795906</v>
      </c>
      <c r="AL1950" s="8">
        <f t="shared" si="113"/>
        <v>51.334198146795906</v>
      </c>
      <c r="AM1950" s="8">
        <f t="shared" si="113"/>
        <v>51.334198146795906</v>
      </c>
      <c r="AN1950" s="8">
        <f t="shared" si="113"/>
        <v>51.334198146795906</v>
      </c>
      <c r="AO1950" s="8">
        <f t="shared" si="113"/>
        <v>51.334198146795906</v>
      </c>
      <c r="AP1950" s="8">
        <f t="shared" si="113"/>
        <v>51.334198146795906</v>
      </c>
      <c r="AQ1950" s="8">
        <f t="shared" si="113"/>
        <v>51.334198146795906</v>
      </c>
      <c r="AR1950" s="8">
        <f t="shared" si="113"/>
        <v>51.334198146795906</v>
      </c>
    </row>
    <row r="1951" spans="1:44" ht="12" customHeight="1" x14ac:dyDescent="0.2">
      <c r="A1951" t="s">
        <v>839</v>
      </c>
      <c r="B1951">
        <v>41.448634746994955</v>
      </c>
      <c r="C1951" s="8">
        <v>43.09</v>
      </c>
      <c r="D1951" s="8">
        <v>46.075189599133267</v>
      </c>
      <c r="E1951" s="8">
        <v>46.20000000000001</v>
      </c>
      <c r="F1951" s="8">
        <v>46.2</v>
      </c>
      <c r="G1951" s="8">
        <v>48.576025855181932</v>
      </c>
      <c r="H1951" s="8">
        <v>46.118808467343079</v>
      </c>
      <c r="I1951" s="8">
        <v>46.28230436304618</v>
      </c>
      <c r="J1951" s="8">
        <v>46.417581630447188</v>
      </c>
      <c r="K1951" s="8">
        <v>44.343978732445279</v>
      </c>
      <c r="L1951" s="8">
        <v>43.18077861030644</v>
      </c>
      <c r="M1951" s="8">
        <v>46.013587316742388</v>
      </c>
      <c r="N1951" s="8">
        <f t="shared" si="108"/>
        <v>46.013587316742388</v>
      </c>
      <c r="O1951" s="8">
        <f t="shared" si="113"/>
        <v>46.013587316742388</v>
      </c>
      <c r="P1951" s="8">
        <f t="shared" si="113"/>
        <v>46.013587316742388</v>
      </c>
      <c r="Q1951" s="8">
        <f t="shared" si="113"/>
        <v>46.013587316742388</v>
      </c>
      <c r="R1951" s="8">
        <f t="shared" si="113"/>
        <v>46.013587316742388</v>
      </c>
      <c r="S1951" s="8">
        <f t="shared" si="113"/>
        <v>46.013587316742388</v>
      </c>
      <c r="T1951" s="8">
        <f t="shared" si="113"/>
        <v>46.013587316742388</v>
      </c>
      <c r="U1951" s="8">
        <f t="shared" si="113"/>
        <v>46.013587316742388</v>
      </c>
      <c r="V1951" s="8">
        <f t="shared" si="113"/>
        <v>46.013587316742388</v>
      </c>
      <c r="W1951" s="8">
        <f t="shared" si="113"/>
        <v>46.013587316742388</v>
      </c>
      <c r="X1951" s="8">
        <f t="shared" si="113"/>
        <v>46.013587316742388</v>
      </c>
      <c r="Y1951" s="8">
        <f t="shared" si="113"/>
        <v>46.013587316742388</v>
      </c>
      <c r="Z1951" s="8">
        <f t="shared" si="113"/>
        <v>46.013587316742388</v>
      </c>
      <c r="AA1951" s="8">
        <f t="shared" si="113"/>
        <v>46.013587316742388</v>
      </c>
      <c r="AB1951" s="8">
        <f t="shared" si="113"/>
        <v>46.013587316742388</v>
      </c>
      <c r="AC1951" s="8">
        <f t="shared" si="113"/>
        <v>46.013587316742388</v>
      </c>
      <c r="AD1951" s="8">
        <f t="shared" si="113"/>
        <v>46.013587316742388</v>
      </c>
      <c r="AE1951" s="8">
        <f t="shared" si="113"/>
        <v>46.013587316742388</v>
      </c>
      <c r="AF1951" s="8">
        <f t="shared" si="113"/>
        <v>46.013587316742388</v>
      </c>
      <c r="AG1951" s="8">
        <f t="shared" si="113"/>
        <v>46.013587316742388</v>
      </c>
      <c r="AH1951" s="8">
        <f t="shared" si="113"/>
        <v>46.013587316742388</v>
      </c>
      <c r="AI1951" s="8">
        <f t="shared" si="113"/>
        <v>46.013587316742388</v>
      </c>
      <c r="AJ1951" s="8">
        <f t="shared" si="113"/>
        <v>46.013587316742388</v>
      </c>
      <c r="AK1951" s="8">
        <f t="shared" si="113"/>
        <v>46.013587316742388</v>
      </c>
      <c r="AL1951" s="8">
        <f t="shared" si="113"/>
        <v>46.013587316742388</v>
      </c>
      <c r="AM1951" s="8">
        <f t="shared" si="113"/>
        <v>46.013587316742388</v>
      </c>
      <c r="AN1951" s="8">
        <f t="shared" si="113"/>
        <v>46.013587316742388</v>
      </c>
      <c r="AO1951" s="8">
        <f t="shared" si="113"/>
        <v>46.013587316742388</v>
      </c>
      <c r="AP1951" s="8">
        <f t="shared" si="113"/>
        <v>46.013587316742388</v>
      </c>
      <c r="AQ1951" s="8">
        <f t="shared" si="113"/>
        <v>46.013587316742388</v>
      </c>
      <c r="AR1951" s="8">
        <f t="shared" si="113"/>
        <v>46.013587316742388</v>
      </c>
    </row>
    <row r="1952" spans="1:44" ht="12" customHeight="1" x14ac:dyDescent="0.2">
      <c r="A1952" t="s">
        <v>944</v>
      </c>
      <c r="B1952">
        <v>0</v>
      </c>
      <c r="C1952" s="8">
        <v>0</v>
      </c>
      <c r="D1952" s="8">
        <v>0</v>
      </c>
      <c r="E1952" s="8">
        <v>43.228050503890692</v>
      </c>
      <c r="F1952" s="8">
        <v>43.959297773769663</v>
      </c>
      <c r="G1952" s="8">
        <v>45.321450335319639</v>
      </c>
      <c r="H1952" s="8">
        <v>44.708790831814213</v>
      </c>
      <c r="I1952" s="8">
        <v>44.413548032365718</v>
      </c>
      <c r="J1952" s="8">
        <v>43.900075126362125</v>
      </c>
      <c r="K1952" s="8">
        <v>44.291659772357129</v>
      </c>
      <c r="L1952" s="8">
        <v>44.759602938950501</v>
      </c>
      <c r="M1952" s="8">
        <v>44.963074849824416</v>
      </c>
      <c r="N1952" s="8">
        <f t="shared" si="108"/>
        <v>44.963074849824416</v>
      </c>
      <c r="O1952" s="8">
        <f t="shared" si="113"/>
        <v>44.963074849824416</v>
      </c>
      <c r="P1952" s="8">
        <f t="shared" si="113"/>
        <v>44.963074849824416</v>
      </c>
      <c r="Q1952" s="8">
        <f t="shared" si="113"/>
        <v>44.963074849824416</v>
      </c>
      <c r="R1952" s="8">
        <f t="shared" si="113"/>
        <v>44.963074849824416</v>
      </c>
      <c r="S1952" s="8">
        <f t="shared" si="113"/>
        <v>44.963074849824416</v>
      </c>
      <c r="T1952" s="8">
        <f t="shared" si="113"/>
        <v>44.963074849824416</v>
      </c>
      <c r="U1952" s="8">
        <f t="shared" si="113"/>
        <v>44.963074849824416</v>
      </c>
      <c r="V1952" s="8">
        <f t="shared" si="113"/>
        <v>44.963074849824416</v>
      </c>
      <c r="W1952" s="8">
        <f t="shared" si="113"/>
        <v>44.963074849824416</v>
      </c>
      <c r="X1952" s="8">
        <f t="shared" si="113"/>
        <v>44.963074849824416</v>
      </c>
      <c r="Y1952" s="8">
        <f t="shared" si="113"/>
        <v>44.963074849824416</v>
      </c>
      <c r="Z1952" s="8">
        <f t="shared" si="113"/>
        <v>44.963074849824416</v>
      </c>
      <c r="AA1952" s="8">
        <f t="shared" si="113"/>
        <v>44.963074849824416</v>
      </c>
      <c r="AB1952" s="8">
        <f t="shared" si="113"/>
        <v>44.963074849824416</v>
      </c>
      <c r="AC1952" s="8">
        <f t="shared" si="113"/>
        <v>44.963074849824416</v>
      </c>
      <c r="AD1952" s="8">
        <f t="shared" si="113"/>
        <v>44.963074849824416</v>
      </c>
      <c r="AE1952" s="8">
        <f t="shared" si="113"/>
        <v>44.963074849824416</v>
      </c>
      <c r="AF1952" s="8">
        <f t="shared" si="113"/>
        <v>44.963074849824416</v>
      </c>
      <c r="AG1952" s="8">
        <f t="shared" si="113"/>
        <v>44.963074849824416</v>
      </c>
      <c r="AH1952" s="8">
        <f t="shared" si="113"/>
        <v>44.963074849824416</v>
      </c>
      <c r="AI1952" s="8">
        <f t="shared" si="113"/>
        <v>44.963074849824416</v>
      </c>
      <c r="AJ1952" s="8">
        <f t="shared" si="113"/>
        <v>44.963074849824416</v>
      </c>
      <c r="AK1952" s="8">
        <f t="shared" si="113"/>
        <v>44.963074849824416</v>
      </c>
      <c r="AL1952" s="8">
        <f t="shared" si="113"/>
        <v>44.963074849824416</v>
      </c>
      <c r="AM1952" s="8">
        <f t="shared" si="113"/>
        <v>44.963074849824416</v>
      </c>
      <c r="AN1952" s="8">
        <f t="shared" si="113"/>
        <v>44.963074849824416</v>
      </c>
      <c r="AO1952" s="8">
        <f t="shared" si="113"/>
        <v>44.963074849824416</v>
      </c>
      <c r="AP1952" s="8">
        <f t="shared" si="113"/>
        <v>44.963074849824416</v>
      </c>
      <c r="AQ1952" s="8">
        <f t="shared" si="113"/>
        <v>44.963074849824416</v>
      </c>
      <c r="AR1952" s="8">
        <f t="shared" si="113"/>
        <v>44.963074849824416</v>
      </c>
    </row>
    <row r="1953" spans="1:44" ht="12" customHeight="1" x14ac:dyDescent="0.2">
      <c r="A1953" t="s">
        <v>945</v>
      </c>
      <c r="B1953">
        <v>0</v>
      </c>
      <c r="C1953" s="8">
        <v>0</v>
      </c>
      <c r="D1953" s="8">
        <v>0</v>
      </c>
      <c r="E1953" s="8">
        <v>49.383136804328522</v>
      </c>
      <c r="F1953" s="8">
        <v>49.246350097293998</v>
      </c>
      <c r="G1953" s="8">
        <v>49.273327945725505</v>
      </c>
      <c r="H1953" s="8">
        <v>49.372718620535224</v>
      </c>
      <c r="I1953" s="8">
        <v>49.255902284608034</v>
      </c>
      <c r="J1953" s="8">
        <v>49.417146474410941</v>
      </c>
      <c r="K1953" s="8">
        <v>49.428900620181963</v>
      </c>
      <c r="L1953" s="8">
        <v>50.332271623509413</v>
      </c>
      <c r="M1953" s="8">
        <v>49.752132494641508</v>
      </c>
      <c r="N1953" s="8">
        <f t="shared" si="108"/>
        <v>50.332271623509413</v>
      </c>
      <c r="O1953" s="8">
        <f t="shared" si="113"/>
        <v>50.332271623509413</v>
      </c>
      <c r="P1953" s="8">
        <f t="shared" si="113"/>
        <v>50.332271623509413</v>
      </c>
      <c r="Q1953" s="8">
        <f t="shared" si="113"/>
        <v>50.332271623509413</v>
      </c>
      <c r="R1953" s="8">
        <f t="shared" si="113"/>
        <v>50.332271623509413</v>
      </c>
      <c r="S1953" s="8">
        <f t="shared" si="113"/>
        <v>50.332271623509413</v>
      </c>
      <c r="T1953" s="8">
        <f t="shared" si="113"/>
        <v>50.332271623509413</v>
      </c>
      <c r="U1953" s="8">
        <f t="shared" si="113"/>
        <v>50.332271623509413</v>
      </c>
      <c r="V1953" s="8">
        <f t="shared" si="113"/>
        <v>50.332271623509413</v>
      </c>
      <c r="W1953" s="8">
        <f t="shared" si="113"/>
        <v>50.332271623509413</v>
      </c>
      <c r="X1953" s="8">
        <f t="shared" si="113"/>
        <v>50.332271623509413</v>
      </c>
      <c r="Y1953" s="8">
        <f t="shared" si="113"/>
        <v>50.332271623509413</v>
      </c>
      <c r="Z1953" s="8">
        <f t="shared" si="113"/>
        <v>50.332271623509413</v>
      </c>
      <c r="AA1953" s="8">
        <f t="shared" si="113"/>
        <v>50.332271623509413</v>
      </c>
      <c r="AB1953" s="8">
        <f t="shared" si="113"/>
        <v>50.332271623509413</v>
      </c>
      <c r="AC1953" s="8">
        <f t="shared" si="113"/>
        <v>50.332271623509413</v>
      </c>
      <c r="AD1953" s="8">
        <f t="shared" si="113"/>
        <v>50.332271623509413</v>
      </c>
      <c r="AE1953" s="8">
        <f t="shared" si="113"/>
        <v>50.332271623509413</v>
      </c>
      <c r="AF1953" s="8">
        <f t="shared" si="113"/>
        <v>50.332271623509413</v>
      </c>
      <c r="AG1953" s="8">
        <f t="shared" si="113"/>
        <v>50.332271623509413</v>
      </c>
      <c r="AH1953" s="8">
        <f t="shared" si="113"/>
        <v>50.332271623509413</v>
      </c>
      <c r="AI1953" s="8">
        <f t="shared" si="113"/>
        <v>50.332271623509413</v>
      </c>
      <c r="AJ1953" s="8">
        <f t="shared" si="113"/>
        <v>50.332271623509413</v>
      </c>
      <c r="AK1953" s="8">
        <f t="shared" si="113"/>
        <v>50.332271623509413</v>
      </c>
      <c r="AL1953" s="8">
        <f t="shared" si="113"/>
        <v>50.332271623509413</v>
      </c>
      <c r="AM1953" s="8">
        <f t="shared" si="113"/>
        <v>50.332271623509413</v>
      </c>
      <c r="AN1953" s="8">
        <f t="shared" si="113"/>
        <v>50.332271623509413</v>
      </c>
      <c r="AO1953" s="8">
        <f t="shared" si="113"/>
        <v>50.332271623509413</v>
      </c>
      <c r="AP1953" s="8">
        <f t="shared" si="113"/>
        <v>50.332271623509413</v>
      </c>
      <c r="AQ1953" s="8">
        <f t="shared" si="113"/>
        <v>50.332271623509413</v>
      </c>
      <c r="AR1953" s="8">
        <f t="shared" si="113"/>
        <v>50.332271623509413</v>
      </c>
    </row>
    <row r="1954" spans="1:44" ht="12" customHeight="1" x14ac:dyDescent="0.2">
      <c r="A1954" t="s">
        <v>295</v>
      </c>
      <c r="B1954">
        <v>47.970726611428546</v>
      </c>
      <c r="C1954" s="8">
        <v>47.970726611428546</v>
      </c>
      <c r="D1954" s="8">
        <v>50.718707980996207</v>
      </c>
      <c r="E1954" s="8">
        <v>50.731532098260622</v>
      </c>
      <c r="F1954" s="8">
        <v>55.192914935599326</v>
      </c>
      <c r="G1954" s="8">
        <v>54.684538605733785</v>
      </c>
      <c r="H1954" s="8">
        <v>58.10243119107642</v>
      </c>
      <c r="I1954" s="8">
        <v>57.906264822794533</v>
      </c>
      <c r="J1954" s="8">
        <v>58.249999999999972</v>
      </c>
      <c r="K1954" s="8">
        <v>55.512775242072848</v>
      </c>
      <c r="L1954" s="8">
        <v>55.402958598293843</v>
      </c>
      <c r="M1954" s="8">
        <v>55.288609015159743</v>
      </c>
      <c r="N1954" s="8">
        <f t="shared" si="108"/>
        <v>55.512775242072848</v>
      </c>
      <c r="O1954" s="8">
        <f t="shared" si="113"/>
        <v>55.512775242072848</v>
      </c>
      <c r="P1954" s="8">
        <f t="shared" si="113"/>
        <v>55.512775242072848</v>
      </c>
      <c r="Q1954" s="8">
        <f t="shared" si="113"/>
        <v>55.512775242072848</v>
      </c>
      <c r="R1954" s="8">
        <f t="shared" si="113"/>
        <v>55.512775242072848</v>
      </c>
      <c r="S1954" s="8">
        <f t="shared" si="113"/>
        <v>55.512775242072848</v>
      </c>
      <c r="T1954" s="8">
        <f t="shared" si="113"/>
        <v>55.512775242072848</v>
      </c>
      <c r="U1954" s="8">
        <f t="shared" si="113"/>
        <v>55.512775242072848</v>
      </c>
      <c r="V1954" s="8">
        <f t="shared" si="113"/>
        <v>55.512775242072848</v>
      </c>
      <c r="W1954" s="8">
        <f t="shared" si="113"/>
        <v>55.512775242072848</v>
      </c>
      <c r="X1954" s="8">
        <f t="shared" si="113"/>
        <v>55.512775242072848</v>
      </c>
      <c r="Y1954" s="8">
        <f t="shared" si="113"/>
        <v>55.512775242072848</v>
      </c>
      <c r="Z1954" s="8">
        <f t="shared" si="113"/>
        <v>55.512775242072848</v>
      </c>
      <c r="AA1954" s="8">
        <f t="shared" si="113"/>
        <v>55.512775242072848</v>
      </c>
      <c r="AB1954" s="8">
        <f t="shared" si="113"/>
        <v>55.512775242072848</v>
      </c>
      <c r="AC1954" s="8">
        <f t="shared" si="113"/>
        <v>55.512775242072848</v>
      </c>
      <c r="AD1954" s="8">
        <f t="shared" si="113"/>
        <v>55.512775242072848</v>
      </c>
      <c r="AE1954" s="8">
        <f t="shared" si="113"/>
        <v>55.512775242072848</v>
      </c>
      <c r="AF1954" s="8">
        <f t="shared" si="113"/>
        <v>55.512775242072848</v>
      </c>
      <c r="AG1954" s="8">
        <f t="shared" si="113"/>
        <v>55.512775242072848</v>
      </c>
      <c r="AH1954" s="8">
        <f t="shared" si="113"/>
        <v>55.512775242072848</v>
      </c>
      <c r="AI1954" s="8">
        <f t="shared" si="113"/>
        <v>55.512775242072848</v>
      </c>
      <c r="AJ1954" s="8">
        <f t="shared" si="113"/>
        <v>55.512775242072848</v>
      </c>
      <c r="AK1954" s="8">
        <f t="shared" si="113"/>
        <v>55.512775242072848</v>
      </c>
      <c r="AL1954" s="8">
        <f t="shared" si="113"/>
        <v>55.512775242072848</v>
      </c>
      <c r="AM1954" s="8">
        <f t="shared" si="113"/>
        <v>55.512775242072848</v>
      </c>
      <c r="AN1954" s="8">
        <f t="shared" si="113"/>
        <v>55.512775242072848</v>
      </c>
      <c r="AO1954" s="8">
        <f t="shared" si="113"/>
        <v>55.512775242072848</v>
      </c>
      <c r="AP1954" s="8">
        <f t="shared" si="113"/>
        <v>55.512775242072848</v>
      </c>
      <c r="AQ1954" s="8">
        <f t="shared" si="113"/>
        <v>55.512775242072848</v>
      </c>
      <c r="AR1954" s="8">
        <f t="shared" si="113"/>
        <v>55.512775242072848</v>
      </c>
    </row>
    <row r="1955" spans="1:44" ht="12" customHeight="1" x14ac:dyDescent="0.2">
      <c r="A1955" t="s">
        <v>296</v>
      </c>
      <c r="B1955">
        <v>65.990895067216144</v>
      </c>
      <c r="C1955" s="8">
        <v>65.990895067216144</v>
      </c>
      <c r="D1955" s="8">
        <v>65.285239857996785</v>
      </c>
      <c r="E1955" s="8">
        <v>65.260420499958983</v>
      </c>
      <c r="F1955" s="8">
        <v>64.894544359035223</v>
      </c>
      <c r="G1955" s="8">
        <v>68.489086665176416</v>
      </c>
      <c r="H1955" s="8">
        <v>68.140334613969586</v>
      </c>
      <c r="I1955" s="8">
        <v>68.831814602272217</v>
      </c>
      <c r="J1955" s="8">
        <v>63.912304881014819</v>
      </c>
      <c r="K1955" s="8">
        <v>66.597283688079131</v>
      </c>
      <c r="L1955" s="8">
        <v>56.651736111111113</v>
      </c>
      <c r="M1955" s="8">
        <v>63.905484620907593</v>
      </c>
      <c r="N1955" s="8">
        <f t="shared" si="108"/>
        <v>66.597283688079131</v>
      </c>
      <c r="O1955" s="8">
        <f t="shared" si="113"/>
        <v>66.597283688079131</v>
      </c>
      <c r="P1955" s="8">
        <f t="shared" si="113"/>
        <v>66.597283688079131</v>
      </c>
      <c r="Q1955" s="8">
        <f t="shared" si="113"/>
        <v>66.597283688079131</v>
      </c>
      <c r="R1955" s="8">
        <f t="shared" si="113"/>
        <v>66.597283688079131</v>
      </c>
      <c r="S1955" s="8">
        <f t="shared" si="113"/>
        <v>66.597283688079131</v>
      </c>
      <c r="T1955" s="8">
        <f t="shared" si="113"/>
        <v>66.597283688079131</v>
      </c>
      <c r="U1955" s="8">
        <f t="shared" si="113"/>
        <v>66.597283688079131</v>
      </c>
      <c r="V1955" s="8">
        <f t="shared" si="113"/>
        <v>66.597283688079131</v>
      </c>
      <c r="W1955" s="8">
        <f t="shared" si="113"/>
        <v>66.597283688079131</v>
      </c>
      <c r="X1955" s="8">
        <f t="shared" si="113"/>
        <v>66.597283688079131</v>
      </c>
      <c r="Y1955" s="8">
        <f t="shared" si="113"/>
        <v>66.597283688079131</v>
      </c>
      <c r="Z1955" s="8">
        <f t="shared" si="113"/>
        <v>66.597283688079131</v>
      </c>
      <c r="AA1955" s="8">
        <f t="shared" si="113"/>
        <v>66.597283688079131</v>
      </c>
      <c r="AB1955" s="8">
        <f t="shared" si="113"/>
        <v>66.597283688079131</v>
      </c>
      <c r="AC1955" s="8">
        <f t="shared" si="113"/>
        <v>66.597283688079131</v>
      </c>
      <c r="AD1955" s="8">
        <f t="shared" si="113"/>
        <v>66.597283688079131</v>
      </c>
      <c r="AE1955" s="8">
        <f t="shared" si="113"/>
        <v>66.597283688079131</v>
      </c>
      <c r="AF1955" s="8">
        <f t="shared" si="113"/>
        <v>66.597283688079131</v>
      </c>
      <c r="AG1955" s="8">
        <f t="shared" si="113"/>
        <v>66.597283688079131</v>
      </c>
      <c r="AH1955" s="8">
        <f t="shared" si="113"/>
        <v>66.597283688079131</v>
      </c>
      <c r="AI1955" s="8">
        <f t="shared" si="113"/>
        <v>66.597283688079131</v>
      </c>
      <c r="AJ1955" s="8">
        <f t="shared" si="113"/>
        <v>66.597283688079131</v>
      </c>
      <c r="AK1955" s="8">
        <f t="shared" si="113"/>
        <v>66.597283688079131</v>
      </c>
      <c r="AL1955" s="8">
        <f t="shared" si="113"/>
        <v>66.597283688079131</v>
      </c>
      <c r="AM1955" s="8">
        <f t="shared" si="113"/>
        <v>66.597283688079131</v>
      </c>
      <c r="AN1955" s="8">
        <f t="shared" si="113"/>
        <v>66.597283688079131</v>
      </c>
      <c r="AO1955" s="8">
        <f t="shared" si="113"/>
        <v>66.597283688079131</v>
      </c>
      <c r="AP1955" s="8">
        <f t="shared" si="113"/>
        <v>66.597283688079131</v>
      </c>
      <c r="AQ1955" s="8">
        <f t="shared" si="113"/>
        <v>66.597283688079131</v>
      </c>
      <c r="AR1955" s="8">
        <f t="shared" si="113"/>
        <v>66.597283688079131</v>
      </c>
    </row>
    <row r="1956" spans="1:44" ht="12" customHeight="1" x14ac:dyDescent="0.2">
      <c r="A1956" t="s">
        <v>297</v>
      </c>
      <c r="B1956">
        <v>55.30052083333333</v>
      </c>
      <c r="C1956" s="8">
        <v>54.89</v>
      </c>
      <c r="D1956" s="8">
        <v>48.1</v>
      </c>
      <c r="E1956" s="8">
        <v>48.1</v>
      </c>
      <c r="F1956" s="8">
        <v>48.1</v>
      </c>
      <c r="G1956" s="8">
        <v>45.2</v>
      </c>
      <c r="H1956" s="8">
        <v>51.9</v>
      </c>
      <c r="I1956" s="8">
        <v>51.090000000000011</v>
      </c>
      <c r="J1956" s="8">
        <v>51.1</v>
      </c>
      <c r="K1956" s="8">
        <v>56.349913023254963</v>
      </c>
      <c r="L1956" s="8">
        <v>56.992823004361739</v>
      </c>
      <c r="M1956" s="8">
        <v>51</v>
      </c>
      <c r="N1956" s="8">
        <f t="shared" si="108"/>
        <v>56.992823004361739</v>
      </c>
      <c r="O1956" s="8">
        <f t="shared" si="113"/>
        <v>56.992823004361739</v>
      </c>
      <c r="P1956" s="8">
        <f t="shared" si="113"/>
        <v>56.992823004361739</v>
      </c>
      <c r="Q1956" s="8">
        <f t="shared" si="113"/>
        <v>56.992823004361739</v>
      </c>
      <c r="R1956" s="8">
        <f t="shared" si="113"/>
        <v>56.992823004361739</v>
      </c>
      <c r="S1956" s="8">
        <f t="shared" si="113"/>
        <v>56.992823004361739</v>
      </c>
      <c r="T1956" s="8">
        <f t="shared" si="113"/>
        <v>56.992823004361739</v>
      </c>
      <c r="U1956" s="8">
        <f t="shared" si="113"/>
        <v>56.992823004361739</v>
      </c>
      <c r="V1956" s="8">
        <f t="shared" si="113"/>
        <v>56.992823004361739</v>
      </c>
      <c r="W1956" s="8">
        <f t="shared" si="113"/>
        <v>56.992823004361739</v>
      </c>
      <c r="X1956" s="8">
        <f t="shared" si="113"/>
        <v>56.992823004361739</v>
      </c>
      <c r="Y1956" s="8">
        <f t="shared" si="113"/>
        <v>56.992823004361739</v>
      </c>
      <c r="Z1956" s="8">
        <f t="shared" si="113"/>
        <v>56.992823004361739</v>
      </c>
      <c r="AA1956" s="8">
        <f t="shared" si="113"/>
        <v>56.992823004361739</v>
      </c>
      <c r="AB1956" s="8">
        <f t="shared" si="113"/>
        <v>56.992823004361739</v>
      </c>
      <c r="AC1956" s="8">
        <f t="shared" si="113"/>
        <v>56.992823004361739</v>
      </c>
      <c r="AD1956" s="8">
        <f t="shared" si="113"/>
        <v>56.992823004361739</v>
      </c>
      <c r="AE1956" s="8">
        <f t="shared" si="113"/>
        <v>56.992823004361739</v>
      </c>
      <c r="AF1956" s="8">
        <f t="shared" si="113"/>
        <v>56.992823004361739</v>
      </c>
      <c r="AG1956" s="8">
        <f t="shared" si="113"/>
        <v>56.992823004361739</v>
      </c>
      <c r="AH1956" s="8">
        <f t="shared" si="113"/>
        <v>56.992823004361739</v>
      </c>
      <c r="AI1956" s="8">
        <f t="shared" si="113"/>
        <v>56.992823004361739</v>
      </c>
      <c r="AJ1956" s="8">
        <f t="shared" si="113"/>
        <v>56.992823004361739</v>
      </c>
      <c r="AK1956" s="8">
        <f t="shared" si="113"/>
        <v>56.992823004361739</v>
      </c>
      <c r="AL1956" s="8">
        <f t="shared" si="113"/>
        <v>56.992823004361739</v>
      </c>
      <c r="AM1956" s="8">
        <f t="shared" si="113"/>
        <v>56.992823004361739</v>
      </c>
      <c r="AN1956" s="8">
        <f t="shared" si="113"/>
        <v>56.992823004361739</v>
      </c>
      <c r="AO1956" s="8">
        <f t="shared" si="113"/>
        <v>56.992823004361739</v>
      </c>
      <c r="AP1956" s="8">
        <f t="shared" si="113"/>
        <v>56.992823004361739</v>
      </c>
      <c r="AQ1956" s="8">
        <f t="shared" si="113"/>
        <v>56.992823004361739</v>
      </c>
      <c r="AR1956" s="8">
        <f t="shared" si="113"/>
        <v>56.992823004361739</v>
      </c>
    </row>
    <row r="1957" spans="1:44" ht="12" customHeight="1" x14ac:dyDescent="0.2">
      <c r="A1957" t="s">
        <v>298</v>
      </c>
      <c r="B1957">
        <v>54.834583333333342</v>
      </c>
      <c r="C1957" s="8">
        <v>54.834583333333342</v>
      </c>
      <c r="D1957" s="8">
        <v>54.7</v>
      </c>
      <c r="E1957" s="8">
        <v>54.699999999999996</v>
      </c>
      <c r="F1957" s="8">
        <v>54.7</v>
      </c>
      <c r="G1957" s="8">
        <v>54.7</v>
      </c>
      <c r="H1957" s="8">
        <v>54.70000000000001</v>
      </c>
      <c r="I1957" s="8">
        <v>54.75</v>
      </c>
      <c r="J1957" s="8">
        <v>54.899999999999991</v>
      </c>
      <c r="K1957" s="8">
        <v>56.087569444444448</v>
      </c>
      <c r="L1957" s="8">
        <v>54.708333333333336</v>
      </c>
      <c r="M1957" s="8">
        <v>55.988522886634115</v>
      </c>
      <c r="N1957" s="8">
        <f t="shared" si="108"/>
        <v>56.087569444444448</v>
      </c>
      <c r="O1957" s="8">
        <f t="shared" ref="O1957:AR1965" si="114">N1957</f>
        <v>56.087569444444448</v>
      </c>
      <c r="P1957" s="8">
        <f t="shared" si="114"/>
        <v>56.087569444444448</v>
      </c>
      <c r="Q1957" s="8">
        <f t="shared" si="114"/>
        <v>56.087569444444448</v>
      </c>
      <c r="R1957" s="8">
        <f t="shared" si="114"/>
        <v>56.087569444444448</v>
      </c>
      <c r="S1957" s="8">
        <f t="shared" si="114"/>
        <v>56.087569444444448</v>
      </c>
      <c r="T1957" s="8">
        <f t="shared" si="114"/>
        <v>56.087569444444448</v>
      </c>
      <c r="U1957" s="8">
        <f t="shared" si="114"/>
        <v>56.087569444444448</v>
      </c>
      <c r="V1957" s="8">
        <f t="shared" si="114"/>
        <v>56.087569444444448</v>
      </c>
      <c r="W1957" s="8">
        <f t="shared" si="114"/>
        <v>56.087569444444448</v>
      </c>
      <c r="X1957" s="8">
        <f t="shared" si="114"/>
        <v>56.087569444444448</v>
      </c>
      <c r="Y1957" s="8">
        <f t="shared" si="114"/>
        <v>56.087569444444448</v>
      </c>
      <c r="Z1957" s="8">
        <f t="shared" si="114"/>
        <v>56.087569444444448</v>
      </c>
      <c r="AA1957" s="8">
        <f t="shared" si="114"/>
        <v>56.087569444444448</v>
      </c>
      <c r="AB1957" s="8">
        <f t="shared" si="114"/>
        <v>56.087569444444448</v>
      </c>
      <c r="AC1957" s="8">
        <f t="shared" si="114"/>
        <v>56.087569444444448</v>
      </c>
      <c r="AD1957" s="8">
        <f t="shared" si="114"/>
        <v>56.087569444444448</v>
      </c>
      <c r="AE1957" s="8">
        <f t="shared" si="114"/>
        <v>56.087569444444448</v>
      </c>
      <c r="AF1957" s="8">
        <f t="shared" si="114"/>
        <v>56.087569444444448</v>
      </c>
      <c r="AG1957" s="8">
        <f t="shared" si="114"/>
        <v>56.087569444444448</v>
      </c>
      <c r="AH1957" s="8">
        <f t="shared" si="114"/>
        <v>56.087569444444448</v>
      </c>
      <c r="AI1957" s="8">
        <f t="shared" si="114"/>
        <v>56.087569444444448</v>
      </c>
      <c r="AJ1957" s="8">
        <f t="shared" si="114"/>
        <v>56.087569444444448</v>
      </c>
      <c r="AK1957" s="8">
        <f t="shared" si="114"/>
        <v>56.087569444444448</v>
      </c>
      <c r="AL1957" s="8">
        <f t="shared" si="114"/>
        <v>56.087569444444448</v>
      </c>
      <c r="AM1957" s="8">
        <f t="shared" si="114"/>
        <v>56.087569444444448</v>
      </c>
      <c r="AN1957" s="8">
        <f t="shared" si="114"/>
        <v>56.087569444444448</v>
      </c>
      <c r="AO1957" s="8">
        <f t="shared" si="114"/>
        <v>56.087569444444448</v>
      </c>
      <c r="AP1957" s="8">
        <f t="shared" si="114"/>
        <v>56.087569444444448</v>
      </c>
      <c r="AQ1957" s="8">
        <f t="shared" si="114"/>
        <v>56.087569444444448</v>
      </c>
      <c r="AR1957" s="8">
        <f t="shared" si="114"/>
        <v>56.087569444444448</v>
      </c>
    </row>
    <row r="1958" spans="1:44" ht="12" customHeight="1" x14ac:dyDescent="0.2">
      <c r="A1958" t="s">
        <v>299</v>
      </c>
      <c r="B1958">
        <v>45.783685595268039</v>
      </c>
      <c r="C1958" s="8">
        <v>45.843000000000004</v>
      </c>
      <c r="D1958" s="8">
        <v>41.889466946410153</v>
      </c>
      <c r="E1958" s="8">
        <v>42.670169592727063</v>
      </c>
      <c r="F1958" s="8">
        <v>46.461602551861198</v>
      </c>
      <c r="G1958" s="8">
        <v>46.956565466983356</v>
      </c>
      <c r="H1958" s="8">
        <v>47.726558058040638</v>
      </c>
      <c r="I1958" s="8">
        <v>47.673892579045912</v>
      </c>
      <c r="J1958" s="8">
        <v>48.186287771353769</v>
      </c>
      <c r="K1958" s="8">
        <v>41.008749999999999</v>
      </c>
      <c r="L1958" s="8">
        <v>48.745269731665765</v>
      </c>
      <c r="M1958" s="8">
        <v>50.432727342310571</v>
      </c>
      <c r="N1958" s="8">
        <f t="shared" si="108"/>
        <v>50.432727342310571</v>
      </c>
      <c r="O1958" s="8">
        <f t="shared" si="114"/>
        <v>50.432727342310571</v>
      </c>
      <c r="P1958" s="8">
        <f t="shared" si="114"/>
        <v>50.432727342310571</v>
      </c>
      <c r="Q1958" s="8">
        <f t="shared" si="114"/>
        <v>50.432727342310571</v>
      </c>
      <c r="R1958" s="8">
        <f t="shared" si="114"/>
        <v>50.432727342310571</v>
      </c>
      <c r="S1958" s="8">
        <f t="shared" si="114"/>
        <v>50.432727342310571</v>
      </c>
      <c r="T1958" s="8">
        <f t="shared" si="114"/>
        <v>50.432727342310571</v>
      </c>
      <c r="U1958" s="8">
        <f t="shared" si="114"/>
        <v>50.432727342310571</v>
      </c>
      <c r="V1958" s="8">
        <f t="shared" si="114"/>
        <v>50.432727342310571</v>
      </c>
      <c r="W1958" s="8">
        <f t="shared" si="114"/>
        <v>50.432727342310571</v>
      </c>
      <c r="X1958" s="8">
        <f t="shared" si="114"/>
        <v>50.432727342310571</v>
      </c>
      <c r="Y1958" s="8">
        <f t="shared" si="114"/>
        <v>50.432727342310571</v>
      </c>
      <c r="Z1958" s="8">
        <f t="shared" si="114"/>
        <v>50.432727342310571</v>
      </c>
      <c r="AA1958" s="8">
        <f t="shared" si="114"/>
        <v>50.432727342310571</v>
      </c>
      <c r="AB1958" s="8">
        <f t="shared" si="114"/>
        <v>50.432727342310571</v>
      </c>
      <c r="AC1958" s="8">
        <f t="shared" si="114"/>
        <v>50.432727342310571</v>
      </c>
      <c r="AD1958" s="8">
        <f t="shared" si="114"/>
        <v>50.432727342310571</v>
      </c>
      <c r="AE1958" s="8">
        <f t="shared" si="114"/>
        <v>50.432727342310571</v>
      </c>
      <c r="AF1958" s="8">
        <f t="shared" si="114"/>
        <v>50.432727342310571</v>
      </c>
      <c r="AG1958" s="8">
        <f t="shared" si="114"/>
        <v>50.432727342310571</v>
      </c>
      <c r="AH1958" s="8">
        <f t="shared" si="114"/>
        <v>50.432727342310571</v>
      </c>
      <c r="AI1958" s="8">
        <f t="shared" si="114"/>
        <v>50.432727342310571</v>
      </c>
      <c r="AJ1958" s="8">
        <f t="shared" si="114"/>
        <v>50.432727342310571</v>
      </c>
      <c r="AK1958" s="8">
        <f t="shared" si="114"/>
        <v>50.432727342310571</v>
      </c>
      <c r="AL1958" s="8">
        <f t="shared" si="114"/>
        <v>50.432727342310571</v>
      </c>
      <c r="AM1958" s="8">
        <f t="shared" si="114"/>
        <v>50.432727342310571</v>
      </c>
      <c r="AN1958" s="8">
        <f t="shared" si="114"/>
        <v>50.432727342310571</v>
      </c>
      <c r="AO1958" s="8">
        <f t="shared" si="114"/>
        <v>50.432727342310571</v>
      </c>
      <c r="AP1958" s="8">
        <f t="shared" si="114"/>
        <v>50.432727342310571</v>
      </c>
      <c r="AQ1958" s="8">
        <f t="shared" si="114"/>
        <v>50.432727342310571</v>
      </c>
      <c r="AR1958" s="8">
        <f t="shared" si="114"/>
        <v>50.432727342310571</v>
      </c>
    </row>
    <row r="1959" spans="1:44" ht="12" customHeight="1" x14ac:dyDescent="0.2">
      <c r="A1959" t="s">
        <v>300</v>
      </c>
      <c r="B1959">
        <v>49.333828645345065</v>
      </c>
      <c r="C1959" s="8">
        <v>48.61</v>
      </c>
      <c r="D1959" s="8">
        <v>48.105187947357443</v>
      </c>
      <c r="E1959" s="8">
        <v>57.490871969635904</v>
      </c>
      <c r="F1959" s="8">
        <v>57.569081489538313</v>
      </c>
      <c r="G1959" s="8">
        <v>57.674389425938813</v>
      </c>
      <c r="H1959" s="8">
        <v>57.718489918489915</v>
      </c>
      <c r="I1959" s="8">
        <v>57.908596932124524</v>
      </c>
      <c r="J1959" s="8">
        <v>58.049448188927848</v>
      </c>
      <c r="K1959" s="8">
        <v>52.247096424626939</v>
      </c>
      <c r="L1959" s="8">
        <v>52.053140986575926</v>
      </c>
      <c r="M1959" s="8">
        <v>56.780369315700916</v>
      </c>
      <c r="N1959" s="8">
        <f t="shared" si="108"/>
        <v>56.780369315700916</v>
      </c>
      <c r="O1959" s="8">
        <f t="shared" si="114"/>
        <v>56.780369315700916</v>
      </c>
      <c r="P1959" s="8">
        <f t="shared" si="114"/>
        <v>56.780369315700916</v>
      </c>
      <c r="Q1959" s="8">
        <f t="shared" si="114"/>
        <v>56.780369315700916</v>
      </c>
      <c r="R1959" s="8">
        <f t="shared" si="114"/>
        <v>56.780369315700916</v>
      </c>
      <c r="S1959" s="8">
        <f t="shared" si="114"/>
        <v>56.780369315700916</v>
      </c>
      <c r="T1959" s="8">
        <f t="shared" si="114"/>
        <v>56.780369315700916</v>
      </c>
      <c r="U1959" s="8">
        <f t="shared" si="114"/>
        <v>56.780369315700916</v>
      </c>
      <c r="V1959" s="8">
        <f t="shared" si="114"/>
        <v>56.780369315700916</v>
      </c>
      <c r="W1959" s="8">
        <f t="shared" si="114"/>
        <v>56.780369315700916</v>
      </c>
      <c r="X1959" s="8">
        <f t="shared" si="114"/>
        <v>56.780369315700916</v>
      </c>
      <c r="Y1959" s="8">
        <f t="shared" si="114"/>
        <v>56.780369315700916</v>
      </c>
      <c r="Z1959" s="8">
        <f t="shared" si="114"/>
        <v>56.780369315700916</v>
      </c>
      <c r="AA1959" s="8">
        <f t="shared" si="114"/>
        <v>56.780369315700916</v>
      </c>
      <c r="AB1959" s="8">
        <f t="shared" si="114"/>
        <v>56.780369315700916</v>
      </c>
      <c r="AC1959" s="8">
        <f t="shared" si="114"/>
        <v>56.780369315700916</v>
      </c>
      <c r="AD1959" s="8">
        <f t="shared" si="114"/>
        <v>56.780369315700916</v>
      </c>
      <c r="AE1959" s="8">
        <f t="shared" si="114"/>
        <v>56.780369315700916</v>
      </c>
      <c r="AF1959" s="8">
        <f t="shared" si="114"/>
        <v>56.780369315700916</v>
      </c>
      <c r="AG1959" s="8">
        <f t="shared" si="114"/>
        <v>56.780369315700916</v>
      </c>
      <c r="AH1959" s="8">
        <f t="shared" si="114"/>
        <v>56.780369315700916</v>
      </c>
      <c r="AI1959" s="8">
        <f t="shared" si="114"/>
        <v>56.780369315700916</v>
      </c>
      <c r="AJ1959" s="8">
        <f t="shared" si="114"/>
        <v>56.780369315700916</v>
      </c>
      <c r="AK1959" s="8">
        <f t="shared" si="114"/>
        <v>56.780369315700916</v>
      </c>
      <c r="AL1959" s="8">
        <f t="shared" si="114"/>
        <v>56.780369315700916</v>
      </c>
      <c r="AM1959" s="8">
        <f t="shared" si="114"/>
        <v>56.780369315700916</v>
      </c>
      <c r="AN1959" s="8">
        <f t="shared" si="114"/>
        <v>56.780369315700916</v>
      </c>
      <c r="AO1959" s="8">
        <f t="shared" si="114"/>
        <v>56.780369315700916</v>
      </c>
      <c r="AP1959" s="8">
        <f t="shared" si="114"/>
        <v>56.780369315700916</v>
      </c>
      <c r="AQ1959" s="8">
        <f t="shared" si="114"/>
        <v>56.780369315700916</v>
      </c>
      <c r="AR1959" s="8">
        <f t="shared" si="114"/>
        <v>56.780369315700916</v>
      </c>
    </row>
    <row r="1960" spans="1:44" ht="12" customHeight="1" x14ac:dyDescent="0.2">
      <c r="A1960" t="s">
        <v>946</v>
      </c>
      <c r="B1960">
        <v>0</v>
      </c>
      <c r="C1960" s="8">
        <v>0</v>
      </c>
      <c r="D1960" s="8">
        <v>0</v>
      </c>
      <c r="E1960" s="8">
        <v>44.344383950512658</v>
      </c>
      <c r="F1960" s="8">
        <v>44.282111286767154</v>
      </c>
      <c r="G1960" s="8">
        <v>43.4</v>
      </c>
      <c r="H1960" s="8">
        <v>44.592492505515828</v>
      </c>
      <c r="I1960" s="8">
        <v>44.517251763204349</v>
      </c>
      <c r="J1960" s="8">
        <v>44.01484470937767</v>
      </c>
      <c r="K1960" s="8">
        <v>43.871471283483245</v>
      </c>
      <c r="L1960" s="8">
        <v>44.962545257260388</v>
      </c>
      <c r="M1960" s="8">
        <v>45.34814347512382</v>
      </c>
      <c r="N1960" s="8">
        <f t="shared" si="108"/>
        <v>45.34814347512382</v>
      </c>
      <c r="O1960" s="8">
        <f t="shared" si="114"/>
        <v>45.34814347512382</v>
      </c>
      <c r="P1960" s="8">
        <f t="shared" si="114"/>
        <v>45.34814347512382</v>
      </c>
      <c r="Q1960" s="8">
        <f t="shared" si="114"/>
        <v>45.34814347512382</v>
      </c>
      <c r="R1960" s="8">
        <f t="shared" si="114"/>
        <v>45.34814347512382</v>
      </c>
      <c r="S1960" s="8">
        <f t="shared" si="114"/>
        <v>45.34814347512382</v>
      </c>
      <c r="T1960" s="8">
        <f t="shared" si="114"/>
        <v>45.34814347512382</v>
      </c>
      <c r="U1960" s="8">
        <f t="shared" si="114"/>
        <v>45.34814347512382</v>
      </c>
      <c r="V1960" s="8">
        <f t="shared" si="114"/>
        <v>45.34814347512382</v>
      </c>
      <c r="W1960" s="8">
        <f t="shared" si="114"/>
        <v>45.34814347512382</v>
      </c>
      <c r="X1960" s="8">
        <f t="shared" si="114"/>
        <v>45.34814347512382</v>
      </c>
      <c r="Y1960" s="8">
        <f t="shared" si="114"/>
        <v>45.34814347512382</v>
      </c>
      <c r="Z1960" s="8">
        <f t="shared" si="114"/>
        <v>45.34814347512382</v>
      </c>
      <c r="AA1960" s="8">
        <f t="shared" si="114"/>
        <v>45.34814347512382</v>
      </c>
      <c r="AB1960" s="8">
        <f t="shared" si="114"/>
        <v>45.34814347512382</v>
      </c>
      <c r="AC1960" s="8">
        <f t="shared" si="114"/>
        <v>45.34814347512382</v>
      </c>
      <c r="AD1960" s="8">
        <f t="shared" si="114"/>
        <v>45.34814347512382</v>
      </c>
      <c r="AE1960" s="8">
        <f t="shared" si="114"/>
        <v>45.34814347512382</v>
      </c>
      <c r="AF1960" s="8">
        <f t="shared" si="114"/>
        <v>45.34814347512382</v>
      </c>
      <c r="AG1960" s="8">
        <f t="shared" si="114"/>
        <v>45.34814347512382</v>
      </c>
      <c r="AH1960" s="8">
        <f t="shared" si="114"/>
        <v>45.34814347512382</v>
      </c>
      <c r="AI1960" s="8">
        <f t="shared" si="114"/>
        <v>45.34814347512382</v>
      </c>
      <c r="AJ1960" s="8">
        <f t="shared" si="114"/>
        <v>45.34814347512382</v>
      </c>
      <c r="AK1960" s="8">
        <f t="shared" si="114"/>
        <v>45.34814347512382</v>
      </c>
      <c r="AL1960" s="8">
        <f t="shared" si="114"/>
        <v>45.34814347512382</v>
      </c>
      <c r="AM1960" s="8">
        <f t="shared" si="114"/>
        <v>45.34814347512382</v>
      </c>
      <c r="AN1960" s="8">
        <f t="shared" si="114"/>
        <v>45.34814347512382</v>
      </c>
      <c r="AO1960" s="8">
        <f t="shared" si="114"/>
        <v>45.34814347512382</v>
      </c>
      <c r="AP1960" s="8">
        <f t="shared" si="114"/>
        <v>45.34814347512382</v>
      </c>
      <c r="AQ1960" s="8">
        <f t="shared" si="114"/>
        <v>45.34814347512382</v>
      </c>
      <c r="AR1960" s="8">
        <f t="shared" si="114"/>
        <v>45.34814347512382</v>
      </c>
    </row>
    <row r="1961" spans="1:44" ht="12" customHeight="1" x14ac:dyDescent="0.2">
      <c r="A1961" t="s">
        <v>947</v>
      </c>
      <c r="B1961">
        <v>0</v>
      </c>
      <c r="C1961" s="8">
        <v>0</v>
      </c>
      <c r="D1961" s="8">
        <v>0</v>
      </c>
      <c r="E1961" s="8">
        <v>51.329230477326327</v>
      </c>
      <c r="F1961" s="8">
        <v>51.126205305279463</v>
      </c>
      <c r="G1961" s="8">
        <v>51.305158459991617</v>
      </c>
      <c r="H1961" s="8">
        <v>51.130920149753514</v>
      </c>
      <c r="I1961" s="8">
        <v>50.981936262714591</v>
      </c>
      <c r="J1961" s="8">
        <v>50.530886951271228</v>
      </c>
      <c r="K1961" s="8">
        <v>50.920810132715296</v>
      </c>
      <c r="L1961" s="8">
        <v>50.643840525777044</v>
      </c>
      <c r="M1961" s="8">
        <v>51.379238433812461</v>
      </c>
      <c r="N1961" s="8">
        <f t="shared" si="108"/>
        <v>51.379238433812461</v>
      </c>
      <c r="O1961" s="8">
        <f t="shared" si="114"/>
        <v>51.379238433812461</v>
      </c>
      <c r="P1961" s="8">
        <f t="shared" si="114"/>
        <v>51.379238433812461</v>
      </c>
      <c r="Q1961" s="8">
        <f t="shared" si="114"/>
        <v>51.379238433812461</v>
      </c>
      <c r="R1961" s="8">
        <f t="shared" si="114"/>
        <v>51.379238433812461</v>
      </c>
      <c r="S1961" s="8">
        <f t="shared" si="114"/>
        <v>51.379238433812461</v>
      </c>
      <c r="T1961" s="8">
        <f t="shared" si="114"/>
        <v>51.379238433812461</v>
      </c>
      <c r="U1961" s="8">
        <f t="shared" si="114"/>
        <v>51.379238433812461</v>
      </c>
      <c r="V1961" s="8">
        <f t="shared" si="114"/>
        <v>51.379238433812461</v>
      </c>
      <c r="W1961" s="8">
        <f t="shared" si="114"/>
        <v>51.379238433812461</v>
      </c>
      <c r="X1961" s="8">
        <f t="shared" si="114"/>
        <v>51.379238433812461</v>
      </c>
      <c r="Y1961" s="8">
        <f t="shared" si="114"/>
        <v>51.379238433812461</v>
      </c>
      <c r="Z1961" s="8">
        <f t="shared" si="114"/>
        <v>51.379238433812461</v>
      </c>
      <c r="AA1961" s="8">
        <f t="shared" si="114"/>
        <v>51.379238433812461</v>
      </c>
      <c r="AB1961" s="8">
        <f t="shared" si="114"/>
        <v>51.379238433812461</v>
      </c>
      <c r="AC1961" s="8">
        <f t="shared" si="114"/>
        <v>51.379238433812461</v>
      </c>
      <c r="AD1961" s="8">
        <f t="shared" si="114"/>
        <v>51.379238433812461</v>
      </c>
      <c r="AE1961" s="8">
        <f t="shared" si="114"/>
        <v>51.379238433812461</v>
      </c>
      <c r="AF1961" s="8">
        <f t="shared" si="114"/>
        <v>51.379238433812461</v>
      </c>
      <c r="AG1961" s="8">
        <f t="shared" si="114"/>
        <v>51.379238433812461</v>
      </c>
      <c r="AH1961" s="8">
        <f t="shared" si="114"/>
        <v>51.379238433812461</v>
      </c>
      <c r="AI1961" s="8">
        <f t="shared" si="114"/>
        <v>51.379238433812461</v>
      </c>
      <c r="AJ1961" s="8">
        <f t="shared" si="114"/>
        <v>51.379238433812461</v>
      </c>
      <c r="AK1961" s="8">
        <f t="shared" si="114"/>
        <v>51.379238433812461</v>
      </c>
      <c r="AL1961" s="8">
        <f t="shared" si="114"/>
        <v>51.379238433812461</v>
      </c>
      <c r="AM1961" s="8">
        <f t="shared" si="114"/>
        <v>51.379238433812461</v>
      </c>
      <c r="AN1961" s="8">
        <f t="shared" si="114"/>
        <v>51.379238433812461</v>
      </c>
      <c r="AO1961" s="8">
        <f t="shared" si="114"/>
        <v>51.379238433812461</v>
      </c>
      <c r="AP1961" s="8">
        <f t="shared" si="114"/>
        <v>51.379238433812461</v>
      </c>
      <c r="AQ1961" s="8">
        <f t="shared" si="114"/>
        <v>51.379238433812461</v>
      </c>
      <c r="AR1961" s="8">
        <f t="shared" si="114"/>
        <v>51.379238433812461</v>
      </c>
    </row>
    <row r="1962" spans="1:44" ht="12" customHeight="1" x14ac:dyDescent="0.2">
      <c r="A1962" t="s">
        <v>301</v>
      </c>
      <c r="B1962">
        <v>48.57815617866688</v>
      </c>
      <c r="C1962" s="8">
        <v>48.17</v>
      </c>
      <c r="D1962" s="8">
        <v>49.661159598863676</v>
      </c>
      <c r="E1962" s="8">
        <v>50.290082085558801</v>
      </c>
      <c r="F1962" s="8">
        <v>55.192914935599326</v>
      </c>
      <c r="G1962" s="8">
        <v>54.684538605733785</v>
      </c>
      <c r="H1962" s="8">
        <v>58.10243119107642</v>
      </c>
      <c r="I1962" s="8">
        <v>57.906264822794533</v>
      </c>
      <c r="J1962" s="8">
        <v>58.249999999999972</v>
      </c>
      <c r="K1962" s="8">
        <v>55.512775242072848</v>
      </c>
      <c r="L1962" s="8">
        <v>55.402958598293843</v>
      </c>
      <c r="M1962" s="8">
        <v>55.596666666666678</v>
      </c>
      <c r="N1962" s="8">
        <f t="shared" si="108"/>
        <v>55.596666666666678</v>
      </c>
      <c r="O1962" s="8">
        <f t="shared" si="114"/>
        <v>55.596666666666678</v>
      </c>
      <c r="P1962" s="8">
        <f t="shared" si="114"/>
        <v>55.596666666666678</v>
      </c>
      <c r="Q1962" s="8">
        <f t="shared" si="114"/>
        <v>55.596666666666678</v>
      </c>
      <c r="R1962" s="8">
        <f t="shared" si="114"/>
        <v>55.596666666666678</v>
      </c>
      <c r="S1962" s="8">
        <f t="shared" si="114"/>
        <v>55.596666666666678</v>
      </c>
      <c r="T1962" s="8">
        <f t="shared" si="114"/>
        <v>55.596666666666678</v>
      </c>
      <c r="U1962" s="8">
        <f t="shared" si="114"/>
        <v>55.596666666666678</v>
      </c>
      <c r="V1962" s="8">
        <f t="shared" si="114"/>
        <v>55.596666666666678</v>
      </c>
      <c r="W1962" s="8">
        <f t="shared" si="114"/>
        <v>55.596666666666678</v>
      </c>
      <c r="X1962" s="8">
        <f t="shared" si="114"/>
        <v>55.596666666666678</v>
      </c>
      <c r="Y1962" s="8">
        <f t="shared" si="114"/>
        <v>55.596666666666678</v>
      </c>
      <c r="Z1962" s="8">
        <f t="shared" si="114"/>
        <v>55.596666666666678</v>
      </c>
      <c r="AA1962" s="8">
        <f t="shared" si="114"/>
        <v>55.596666666666678</v>
      </c>
      <c r="AB1962" s="8">
        <f t="shared" si="114"/>
        <v>55.596666666666678</v>
      </c>
      <c r="AC1962" s="8">
        <f t="shared" si="114"/>
        <v>55.596666666666678</v>
      </c>
      <c r="AD1962" s="8">
        <f t="shared" si="114"/>
        <v>55.596666666666678</v>
      </c>
      <c r="AE1962" s="8">
        <f t="shared" si="114"/>
        <v>55.596666666666678</v>
      </c>
      <c r="AF1962" s="8">
        <f t="shared" si="114"/>
        <v>55.596666666666678</v>
      </c>
      <c r="AG1962" s="8">
        <f t="shared" si="114"/>
        <v>55.596666666666678</v>
      </c>
      <c r="AH1962" s="8">
        <f t="shared" si="114"/>
        <v>55.596666666666678</v>
      </c>
      <c r="AI1962" s="8">
        <f t="shared" si="114"/>
        <v>55.596666666666678</v>
      </c>
      <c r="AJ1962" s="8">
        <f t="shared" si="114"/>
        <v>55.596666666666678</v>
      </c>
      <c r="AK1962" s="8">
        <f t="shared" si="114"/>
        <v>55.596666666666678</v>
      </c>
      <c r="AL1962" s="8">
        <f t="shared" si="114"/>
        <v>55.596666666666678</v>
      </c>
      <c r="AM1962" s="8">
        <f t="shared" si="114"/>
        <v>55.596666666666678</v>
      </c>
      <c r="AN1962" s="8">
        <f t="shared" si="114"/>
        <v>55.596666666666678</v>
      </c>
      <c r="AO1962" s="8">
        <f t="shared" si="114"/>
        <v>55.596666666666678</v>
      </c>
      <c r="AP1962" s="8">
        <f t="shared" si="114"/>
        <v>55.596666666666678</v>
      </c>
      <c r="AQ1962" s="8">
        <f t="shared" si="114"/>
        <v>55.596666666666678</v>
      </c>
      <c r="AR1962" s="8">
        <f t="shared" si="114"/>
        <v>55.596666666666678</v>
      </c>
    </row>
    <row r="1963" spans="1:44" ht="12" customHeight="1" x14ac:dyDescent="0.2">
      <c r="A1963" t="s">
        <v>302</v>
      </c>
      <c r="B1963">
        <v>64.373554656154226</v>
      </c>
      <c r="C1963" s="8">
        <v>68.540000000000006</v>
      </c>
      <c r="D1963" s="8">
        <v>76.579746940759435</v>
      </c>
      <c r="E1963" s="8">
        <v>73.285613934864131</v>
      </c>
      <c r="F1963" s="8">
        <v>73.778791915277736</v>
      </c>
      <c r="G1963" s="8">
        <v>68.508931596369933</v>
      </c>
      <c r="H1963" s="8">
        <v>69.159328121227873</v>
      </c>
      <c r="I1963" s="8">
        <v>67.401882550312493</v>
      </c>
      <c r="J1963" s="8">
        <v>67.14861036590446</v>
      </c>
      <c r="K1963" s="8">
        <v>57.895709989266628</v>
      </c>
      <c r="L1963" s="8">
        <v>57.971631239140557</v>
      </c>
      <c r="M1963" s="8">
        <v>56.872517014336871</v>
      </c>
      <c r="N1963" s="8">
        <f t="shared" si="108"/>
        <v>57.971631239140557</v>
      </c>
      <c r="O1963" s="8">
        <f t="shared" si="114"/>
        <v>57.971631239140557</v>
      </c>
      <c r="P1963" s="8">
        <f t="shared" si="114"/>
        <v>57.971631239140557</v>
      </c>
      <c r="Q1963" s="8">
        <f t="shared" si="114"/>
        <v>57.971631239140557</v>
      </c>
      <c r="R1963" s="8">
        <f t="shared" si="114"/>
        <v>57.971631239140557</v>
      </c>
      <c r="S1963" s="8">
        <f t="shared" si="114"/>
        <v>57.971631239140557</v>
      </c>
      <c r="T1963" s="8">
        <f t="shared" si="114"/>
        <v>57.971631239140557</v>
      </c>
      <c r="U1963" s="8">
        <f t="shared" si="114"/>
        <v>57.971631239140557</v>
      </c>
      <c r="V1963" s="8">
        <f t="shared" si="114"/>
        <v>57.971631239140557</v>
      </c>
      <c r="W1963" s="8">
        <f t="shared" si="114"/>
        <v>57.971631239140557</v>
      </c>
      <c r="X1963" s="8">
        <f t="shared" si="114"/>
        <v>57.971631239140557</v>
      </c>
      <c r="Y1963" s="8">
        <f t="shared" si="114"/>
        <v>57.971631239140557</v>
      </c>
      <c r="Z1963" s="8">
        <f t="shared" si="114"/>
        <v>57.971631239140557</v>
      </c>
      <c r="AA1963" s="8">
        <f t="shared" si="114"/>
        <v>57.971631239140557</v>
      </c>
      <c r="AB1963" s="8">
        <f t="shared" si="114"/>
        <v>57.971631239140557</v>
      </c>
      <c r="AC1963" s="8">
        <f t="shared" si="114"/>
        <v>57.971631239140557</v>
      </c>
      <c r="AD1963" s="8">
        <f t="shared" si="114"/>
        <v>57.971631239140557</v>
      </c>
      <c r="AE1963" s="8">
        <f t="shared" si="114"/>
        <v>57.971631239140557</v>
      </c>
      <c r="AF1963" s="8">
        <f t="shared" si="114"/>
        <v>57.971631239140557</v>
      </c>
      <c r="AG1963" s="8">
        <f t="shared" si="114"/>
        <v>57.971631239140557</v>
      </c>
      <c r="AH1963" s="8">
        <f t="shared" si="114"/>
        <v>57.971631239140557</v>
      </c>
      <c r="AI1963" s="8">
        <f t="shared" si="114"/>
        <v>57.971631239140557</v>
      </c>
      <c r="AJ1963" s="8">
        <f t="shared" si="114"/>
        <v>57.971631239140557</v>
      </c>
      <c r="AK1963" s="8">
        <f t="shared" si="114"/>
        <v>57.971631239140557</v>
      </c>
      <c r="AL1963" s="8">
        <f t="shared" si="114"/>
        <v>57.971631239140557</v>
      </c>
      <c r="AM1963" s="8">
        <f t="shared" si="114"/>
        <v>57.971631239140557</v>
      </c>
      <c r="AN1963" s="8">
        <f t="shared" si="114"/>
        <v>57.971631239140557</v>
      </c>
      <c r="AO1963" s="8">
        <f t="shared" si="114"/>
        <v>57.971631239140557</v>
      </c>
      <c r="AP1963" s="8">
        <f t="shared" si="114"/>
        <v>57.971631239140557</v>
      </c>
      <c r="AQ1963" s="8">
        <f t="shared" si="114"/>
        <v>57.971631239140557</v>
      </c>
      <c r="AR1963" s="8">
        <f t="shared" si="114"/>
        <v>57.971631239140557</v>
      </c>
    </row>
    <row r="1964" spans="1:44" ht="12" customHeight="1" x14ac:dyDescent="0.2">
      <c r="A1964" t="s">
        <v>303</v>
      </c>
      <c r="B1964">
        <v>55.30052083333333</v>
      </c>
      <c r="C1964" s="8">
        <v>54.89</v>
      </c>
      <c r="D1964" s="8">
        <v>48.1</v>
      </c>
      <c r="E1964" s="8">
        <v>48.1</v>
      </c>
      <c r="F1964" s="8">
        <v>48.1</v>
      </c>
      <c r="G1964" s="8">
        <v>45.2</v>
      </c>
      <c r="H1964" s="8">
        <v>51.9</v>
      </c>
      <c r="I1964" s="8">
        <v>46.279144394383451</v>
      </c>
      <c r="J1964" s="8">
        <v>46.716996380166684</v>
      </c>
      <c r="K1964" s="8">
        <v>44.758333333333333</v>
      </c>
      <c r="L1964" s="8">
        <v>44.758333333333326</v>
      </c>
      <c r="M1964" s="8">
        <v>44.685555555555545</v>
      </c>
      <c r="N1964" s="8">
        <f t="shared" si="108"/>
        <v>44.758333333333333</v>
      </c>
      <c r="O1964" s="8">
        <f t="shared" si="114"/>
        <v>44.758333333333333</v>
      </c>
      <c r="P1964" s="8">
        <f t="shared" si="114"/>
        <v>44.758333333333333</v>
      </c>
      <c r="Q1964" s="8">
        <f t="shared" si="114"/>
        <v>44.758333333333333</v>
      </c>
      <c r="R1964" s="8">
        <f t="shared" si="114"/>
        <v>44.758333333333333</v>
      </c>
      <c r="S1964" s="8">
        <f t="shared" si="114"/>
        <v>44.758333333333333</v>
      </c>
      <c r="T1964" s="8">
        <f t="shared" si="114"/>
        <v>44.758333333333333</v>
      </c>
      <c r="U1964" s="8">
        <f t="shared" si="114"/>
        <v>44.758333333333333</v>
      </c>
      <c r="V1964" s="8">
        <f t="shared" si="114"/>
        <v>44.758333333333333</v>
      </c>
      <c r="W1964" s="8">
        <f t="shared" si="114"/>
        <v>44.758333333333333</v>
      </c>
      <c r="X1964" s="8">
        <f t="shared" si="114"/>
        <v>44.758333333333333</v>
      </c>
      <c r="Y1964" s="8">
        <f t="shared" si="114"/>
        <v>44.758333333333333</v>
      </c>
      <c r="Z1964" s="8">
        <f t="shared" si="114"/>
        <v>44.758333333333333</v>
      </c>
      <c r="AA1964" s="8">
        <f t="shared" si="114"/>
        <v>44.758333333333333</v>
      </c>
      <c r="AB1964" s="8">
        <f t="shared" si="114"/>
        <v>44.758333333333333</v>
      </c>
      <c r="AC1964" s="8">
        <f t="shared" si="114"/>
        <v>44.758333333333333</v>
      </c>
      <c r="AD1964" s="8">
        <f t="shared" si="114"/>
        <v>44.758333333333333</v>
      </c>
      <c r="AE1964" s="8">
        <f t="shared" si="114"/>
        <v>44.758333333333333</v>
      </c>
      <c r="AF1964" s="8">
        <f t="shared" si="114"/>
        <v>44.758333333333333</v>
      </c>
      <c r="AG1964" s="8">
        <f t="shared" si="114"/>
        <v>44.758333333333333</v>
      </c>
      <c r="AH1964" s="8">
        <f t="shared" si="114"/>
        <v>44.758333333333333</v>
      </c>
      <c r="AI1964" s="8">
        <f t="shared" si="114"/>
        <v>44.758333333333333</v>
      </c>
      <c r="AJ1964" s="8">
        <f t="shared" si="114"/>
        <v>44.758333333333333</v>
      </c>
      <c r="AK1964" s="8">
        <f t="shared" si="114"/>
        <v>44.758333333333333</v>
      </c>
      <c r="AL1964" s="8">
        <f t="shared" si="114"/>
        <v>44.758333333333333</v>
      </c>
      <c r="AM1964" s="8">
        <f t="shared" si="114"/>
        <v>44.758333333333333</v>
      </c>
      <c r="AN1964" s="8">
        <f t="shared" si="114"/>
        <v>44.758333333333333</v>
      </c>
      <c r="AO1964" s="8">
        <f t="shared" si="114"/>
        <v>44.758333333333333</v>
      </c>
      <c r="AP1964" s="8">
        <f t="shared" si="114"/>
        <v>44.758333333333333</v>
      </c>
      <c r="AQ1964" s="8">
        <f t="shared" si="114"/>
        <v>44.758333333333333</v>
      </c>
      <c r="AR1964" s="8">
        <f t="shared" si="114"/>
        <v>44.758333333333333</v>
      </c>
    </row>
    <row r="1965" spans="1:44" ht="12" customHeight="1" x14ac:dyDescent="0.2">
      <c r="A1965" t="s">
        <v>304</v>
      </c>
      <c r="B1965">
        <v>52.30526589218929</v>
      </c>
      <c r="C1965" s="8">
        <v>55.22</v>
      </c>
      <c r="D1965" s="8">
        <v>54.7</v>
      </c>
      <c r="E1965" s="8">
        <v>65.2</v>
      </c>
      <c r="F1965" s="8">
        <v>65.2</v>
      </c>
      <c r="G1965" s="8">
        <v>65.200000000000017</v>
      </c>
      <c r="H1965" s="8">
        <v>65.199999999999989</v>
      </c>
      <c r="I1965" s="8">
        <v>61.61</v>
      </c>
      <c r="J1965" s="8">
        <v>61.5</v>
      </c>
      <c r="K1965" s="8">
        <v>49.454675196850395</v>
      </c>
      <c r="L1965" s="8">
        <v>61.702500000000015</v>
      </c>
      <c r="M1965" s="8">
        <v>55.988522886634115</v>
      </c>
      <c r="N1965" s="8">
        <f t="shared" si="108"/>
        <v>61.702500000000015</v>
      </c>
      <c r="O1965" s="8">
        <f t="shared" si="114"/>
        <v>61.702500000000015</v>
      </c>
      <c r="P1965" s="8">
        <f t="shared" si="114"/>
        <v>61.702500000000015</v>
      </c>
      <c r="Q1965" s="8">
        <f t="shared" si="114"/>
        <v>61.702500000000015</v>
      </c>
      <c r="R1965" s="8">
        <f t="shared" si="114"/>
        <v>61.702500000000015</v>
      </c>
      <c r="S1965" s="8">
        <f t="shared" si="114"/>
        <v>61.702500000000015</v>
      </c>
      <c r="T1965" s="8">
        <f t="shared" si="114"/>
        <v>61.702500000000015</v>
      </c>
      <c r="U1965" s="8">
        <f t="shared" si="114"/>
        <v>61.702500000000015</v>
      </c>
      <c r="V1965" s="8">
        <f t="shared" si="114"/>
        <v>61.702500000000015</v>
      </c>
      <c r="W1965" s="8">
        <f t="shared" si="114"/>
        <v>61.702500000000015</v>
      </c>
      <c r="X1965" s="8">
        <f t="shared" si="114"/>
        <v>61.702500000000015</v>
      </c>
      <c r="Y1965" s="8">
        <f t="shared" si="114"/>
        <v>61.702500000000015</v>
      </c>
      <c r="Z1965" s="8">
        <f t="shared" si="114"/>
        <v>61.702500000000015</v>
      </c>
      <c r="AA1965" s="8">
        <f t="shared" si="114"/>
        <v>61.702500000000015</v>
      </c>
      <c r="AB1965" s="8">
        <f t="shared" si="114"/>
        <v>61.702500000000015</v>
      </c>
      <c r="AC1965" s="8">
        <f t="shared" si="114"/>
        <v>61.702500000000015</v>
      </c>
      <c r="AD1965" s="8">
        <f t="shared" ref="O1965:AR1973" si="115">AC1965</f>
        <v>61.702500000000015</v>
      </c>
      <c r="AE1965" s="8">
        <f t="shared" si="115"/>
        <v>61.702500000000015</v>
      </c>
      <c r="AF1965" s="8">
        <f t="shared" si="115"/>
        <v>61.702500000000015</v>
      </c>
      <c r="AG1965" s="8">
        <f t="shared" si="115"/>
        <v>61.702500000000015</v>
      </c>
      <c r="AH1965" s="8">
        <f t="shared" si="115"/>
        <v>61.702500000000015</v>
      </c>
      <c r="AI1965" s="8">
        <f t="shared" si="115"/>
        <v>61.702500000000015</v>
      </c>
      <c r="AJ1965" s="8">
        <f t="shared" si="115"/>
        <v>61.702500000000015</v>
      </c>
      <c r="AK1965" s="8">
        <f t="shared" si="115"/>
        <v>61.702500000000015</v>
      </c>
      <c r="AL1965" s="8">
        <f t="shared" si="115"/>
        <v>61.702500000000015</v>
      </c>
      <c r="AM1965" s="8">
        <f t="shared" si="115"/>
        <v>61.702500000000015</v>
      </c>
      <c r="AN1965" s="8">
        <f t="shared" si="115"/>
        <v>61.702500000000015</v>
      </c>
      <c r="AO1965" s="8">
        <f t="shared" si="115"/>
        <v>61.702500000000015</v>
      </c>
      <c r="AP1965" s="8">
        <f t="shared" si="115"/>
        <v>61.702500000000015</v>
      </c>
      <c r="AQ1965" s="8">
        <f t="shared" si="115"/>
        <v>61.702500000000015</v>
      </c>
      <c r="AR1965" s="8">
        <f t="shared" si="115"/>
        <v>61.702500000000015</v>
      </c>
    </row>
    <row r="1966" spans="1:44" ht="12" customHeight="1" x14ac:dyDescent="0.2">
      <c r="A1966" t="s">
        <v>305</v>
      </c>
      <c r="B1966">
        <v>45.638985977005817</v>
      </c>
      <c r="C1966" s="8">
        <v>44.83</v>
      </c>
      <c r="D1966" s="8">
        <v>43.505316797851179</v>
      </c>
      <c r="E1966" s="8">
        <v>47.150107037505272</v>
      </c>
      <c r="F1966" s="8">
        <v>55.567714046856835</v>
      </c>
      <c r="G1966" s="8">
        <v>47.054389412997907</v>
      </c>
      <c r="H1966" s="8">
        <v>47.423250868055554</v>
      </c>
      <c r="I1966" s="8">
        <v>47.939581962301951</v>
      </c>
      <c r="J1966" s="8">
        <v>61.015325670498086</v>
      </c>
      <c r="K1966" s="8">
        <v>56.006744142101276</v>
      </c>
      <c r="L1966" s="8">
        <v>48.190000000000005</v>
      </c>
      <c r="M1966" s="8">
        <v>50.432727342310571</v>
      </c>
      <c r="N1966" s="8">
        <f t="shared" si="108"/>
        <v>56.006744142101276</v>
      </c>
      <c r="O1966" s="8">
        <f t="shared" si="115"/>
        <v>56.006744142101276</v>
      </c>
      <c r="P1966" s="8">
        <f t="shared" si="115"/>
        <v>56.006744142101276</v>
      </c>
      <c r="Q1966" s="8">
        <f t="shared" si="115"/>
        <v>56.006744142101276</v>
      </c>
      <c r="R1966" s="8">
        <f t="shared" si="115"/>
        <v>56.006744142101276</v>
      </c>
      <c r="S1966" s="8">
        <f t="shared" si="115"/>
        <v>56.006744142101276</v>
      </c>
      <c r="T1966" s="8">
        <f t="shared" si="115"/>
        <v>56.006744142101276</v>
      </c>
      <c r="U1966" s="8">
        <f t="shared" si="115"/>
        <v>56.006744142101276</v>
      </c>
      <c r="V1966" s="8">
        <f t="shared" si="115"/>
        <v>56.006744142101276</v>
      </c>
      <c r="W1966" s="8">
        <f t="shared" si="115"/>
        <v>56.006744142101276</v>
      </c>
      <c r="X1966" s="8">
        <f t="shared" si="115"/>
        <v>56.006744142101276</v>
      </c>
      <c r="Y1966" s="8">
        <f t="shared" si="115"/>
        <v>56.006744142101276</v>
      </c>
      <c r="Z1966" s="8">
        <f t="shared" si="115"/>
        <v>56.006744142101276</v>
      </c>
      <c r="AA1966" s="8">
        <f t="shared" si="115"/>
        <v>56.006744142101276</v>
      </c>
      <c r="AB1966" s="8">
        <f t="shared" si="115"/>
        <v>56.006744142101276</v>
      </c>
      <c r="AC1966" s="8">
        <f t="shared" si="115"/>
        <v>56.006744142101276</v>
      </c>
      <c r="AD1966" s="8">
        <f t="shared" si="115"/>
        <v>56.006744142101276</v>
      </c>
      <c r="AE1966" s="8">
        <f t="shared" si="115"/>
        <v>56.006744142101276</v>
      </c>
      <c r="AF1966" s="8">
        <f t="shared" si="115"/>
        <v>56.006744142101276</v>
      </c>
      <c r="AG1966" s="8">
        <f t="shared" si="115"/>
        <v>56.006744142101276</v>
      </c>
      <c r="AH1966" s="8">
        <f t="shared" si="115"/>
        <v>56.006744142101276</v>
      </c>
      <c r="AI1966" s="8">
        <f t="shared" si="115"/>
        <v>56.006744142101276</v>
      </c>
      <c r="AJ1966" s="8">
        <f t="shared" si="115"/>
        <v>56.006744142101276</v>
      </c>
      <c r="AK1966" s="8">
        <f t="shared" si="115"/>
        <v>56.006744142101276</v>
      </c>
      <c r="AL1966" s="8">
        <f t="shared" si="115"/>
        <v>56.006744142101276</v>
      </c>
      <c r="AM1966" s="8">
        <f t="shared" si="115"/>
        <v>56.006744142101276</v>
      </c>
      <c r="AN1966" s="8">
        <f t="shared" si="115"/>
        <v>56.006744142101276</v>
      </c>
      <c r="AO1966" s="8">
        <f t="shared" si="115"/>
        <v>56.006744142101276</v>
      </c>
      <c r="AP1966" s="8">
        <f t="shared" si="115"/>
        <v>56.006744142101276</v>
      </c>
      <c r="AQ1966" s="8">
        <f t="shared" si="115"/>
        <v>56.006744142101276</v>
      </c>
      <c r="AR1966" s="8">
        <f t="shared" si="115"/>
        <v>56.006744142101276</v>
      </c>
    </row>
    <row r="1967" spans="1:44" ht="12" customHeight="1" x14ac:dyDescent="0.2">
      <c r="A1967" t="s">
        <v>306</v>
      </c>
      <c r="B1967">
        <v>51.240354162109064</v>
      </c>
      <c r="C1967" s="8">
        <v>51.1</v>
      </c>
      <c r="D1967" s="8">
        <v>50.982706927152186</v>
      </c>
      <c r="E1967" s="8">
        <v>55.557085144857844</v>
      </c>
      <c r="F1967" s="8">
        <v>43.502309698608961</v>
      </c>
      <c r="G1967" s="8">
        <v>55.562173081935882</v>
      </c>
      <c r="H1967" s="8">
        <v>55.566074869818358</v>
      </c>
      <c r="I1967" s="8">
        <v>57.632164002155562</v>
      </c>
      <c r="J1967" s="8">
        <v>57.63344811799594</v>
      </c>
      <c r="K1967" s="8">
        <v>57.728193926220072</v>
      </c>
      <c r="L1967" s="8">
        <v>58.819473534062936</v>
      </c>
      <c r="M1967" s="8">
        <v>57.50694444444445</v>
      </c>
      <c r="N1967" s="8">
        <f t="shared" si="108"/>
        <v>58.819473534062936</v>
      </c>
      <c r="O1967" s="8">
        <f t="shared" si="115"/>
        <v>58.819473534062936</v>
      </c>
      <c r="P1967" s="8">
        <f t="shared" si="115"/>
        <v>58.819473534062936</v>
      </c>
      <c r="Q1967" s="8">
        <f t="shared" si="115"/>
        <v>58.819473534062936</v>
      </c>
      <c r="R1967" s="8">
        <f t="shared" si="115"/>
        <v>58.819473534062936</v>
      </c>
      <c r="S1967" s="8">
        <f t="shared" si="115"/>
        <v>58.819473534062936</v>
      </c>
      <c r="T1967" s="8">
        <f t="shared" si="115"/>
        <v>58.819473534062936</v>
      </c>
      <c r="U1967" s="8">
        <f t="shared" si="115"/>
        <v>58.819473534062936</v>
      </c>
      <c r="V1967" s="8">
        <f t="shared" si="115"/>
        <v>58.819473534062936</v>
      </c>
      <c r="W1967" s="8">
        <f t="shared" si="115"/>
        <v>58.819473534062936</v>
      </c>
      <c r="X1967" s="8">
        <f t="shared" si="115"/>
        <v>58.819473534062936</v>
      </c>
      <c r="Y1967" s="8">
        <f t="shared" si="115"/>
        <v>58.819473534062936</v>
      </c>
      <c r="Z1967" s="8">
        <f t="shared" si="115"/>
        <v>58.819473534062936</v>
      </c>
      <c r="AA1967" s="8">
        <f t="shared" si="115"/>
        <v>58.819473534062936</v>
      </c>
      <c r="AB1967" s="8">
        <f t="shared" si="115"/>
        <v>58.819473534062936</v>
      </c>
      <c r="AC1967" s="8">
        <f t="shared" si="115"/>
        <v>58.819473534062936</v>
      </c>
      <c r="AD1967" s="8">
        <f t="shared" si="115"/>
        <v>58.819473534062936</v>
      </c>
      <c r="AE1967" s="8">
        <f t="shared" si="115"/>
        <v>58.819473534062936</v>
      </c>
      <c r="AF1967" s="8">
        <f t="shared" si="115"/>
        <v>58.819473534062936</v>
      </c>
      <c r="AG1967" s="8">
        <f t="shared" si="115"/>
        <v>58.819473534062936</v>
      </c>
      <c r="AH1967" s="8">
        <f t="shared" si="115"/>
        <v>58.819473534062936</v>
      </c>
      <c r="AI1967" s="8">
        <f t="shared" si="115"/>
        <v>58.819473534062936</v>
      </c>
      <c r="AJ1967" s="8">
        <f t="shared" si="115"/>
        <v>58.819473534062936</v>
      </c>
      <c r="AK1967" s="8">
        <f t="shared" si="115"/>
        <v>58.819473534062936</v>
      </c>
      <c r="AL1967" s="8">
        <f t="shared" si="115"/>
        <v>58.819473534062936</v>
      </c>
      <c r="AM1967" s="8">
        <f t="shared" si="115"/>
        <v>58.819473534062936</v>
      </c>
      <c r="AN1967" s="8">
        <f t="shared" si="115"/>
        <v>58.819473534062936</v>
      </c>
      <c r="AO1967" s="8">
        <f t="shared" si="115"/>
        <v>58.819473534062936</v>
      </c>
      <c r="AP1967" s="8">
        <f t="shared" si="115"/>
        <v>58.819473534062936</v>
      </c>
      <c r="AQ1967" s="8">
        <f t="shared" si="115"/>
        <v>58.819473534062936</v>
      </c>
      <c r="AR1967" s="8">
        <f t="shared" si="115"/>
        <v>58.819473534062936</v>
      </c>
    </row>
    <row r="1968" spans="1:44" ht="12" customHeight="1" x14ac:dyDescent="0.2">
      <c r="A1968" t="s">
        <v>948</v>
      </c>
      <c r="B1968">
        <v>0</v>
      </c>
      <c r="C1968" s="8">
        <v>0</v>
      </c>
      <c r="D1968" s="8">
        <v>0</v>
      </c>
      <c r="E1968" s="8">
        <v>43.504115912430052</v>
      </c>
      <c r="F1968" s="8">
        <v>52.435104272844981</v>
      </c>
      <c r="G1968" s="8">
        <v>45.400000000000006</v>
      </c>
      <c r="H1968" s="8">
        <v>45.372280713632826</v>
      </c>
      <c r="I1968" s="8">
        <v>45.62724639417317</v>
      </c>
      <c r="J1968" s="8">
        <v>45.64064051314709</v>
      </c>
      <c r="K1968" s="8">
        <v>45.255179905728475</v>
      </c>
      <c r="L1968" s="8">
        <v>44.452513057200036</v>
      </c>
      <c r="M1968" s="8">
        <v>44.604364691039805</v>
      </c>
      <c r="N1968" s="8">
        <f t="shared" si="108"/>
        <v>45.255179905728475</v>
      </c>
      <c r="O1968" s="8">
        <f t="shared" si="115"/>
        <v>45.255179905728475</v>
      </c>
      <c r="P1968" s="8">
        <f t="shared" si="115"/>
        <v>45.255179905728475</v>
      </c>
      <c r="Q1968" s="8">
        <f t="shared" si="115"/>
        <v>45.255179905728475</v>
      </c>
      <c r="R1968" s="8">
        <f t="shared" si="115"/>
        <v>45.255179905728475</v>
      </c>
      <c r="S1968" s="8">
        <f t="shared" si="115"/>
        <v>45.255179905728475</v>
      </c>
      <c r="T1968" s="8">
        <f t="shared" si="115"/>
        <v>45.255179905728475</v>
      </c>
      <c r="U1968" s="8">
        <f t="shared" si="115"/>
        <v>45.255179905728475</v>
      </c>
      <c r="V1968" s="8">
        <f t="shared" si="115"/>
        <v>45.255179905728475</v>
      </c>
      <c r="W1968" s="8">
        <f t="shared" si="115"/>
        <v>45.255179905728475</v>
      </c>
      <c r="X1968" s="8">
        <f t="shared" si="115"/>
        <v>45.255179905728475</v>
      </c>
      <c r="Y1968" s="8">
        <f t="shared" si="115"/>
        <v>45.255179905728475</v>
      </c>
      <c r="Z1968" s="8">
        <f t="shared" si="115"/>
        <v>45.255179905728475</v>
      </c>
      <c r="AA1968" s="8">
        <f t="shared" si="115"/>
        <v>45.255179905728475</v>
      </c>
      <c r="AB1968" s="8">
        <f t="shared" si="115"/>
        <v>45.255179905728475</v>
      </c>
      <c r="AC1968" s="8">
        <f t="shared" si="115"/>
        <v>45.255179905728475</v>
      </c>
      <c r="AD1968" s="8">
        <f t="shared" si="115"/>
        <v>45.255179905728475</v>
      </c>
      <c r="AE1968" s="8">
        <f t="shared" si="115"/>
        <v>45.255179905728475</v>
      </c>
      <c r="AF1968" s="8">
        <f t="shared" si="115"/>
        <v>45.255179905728475</v>
      </c>
      <c r="AG1968" s="8">
        <f t="shared" si="115"/>
        <v>45.255179905728475</v>
      </c>
      <c r="AH1968" s="8">
        <f t="shared" si="115"/>
        <v>45.255179905728475</v>
      </c>
      <c r="AI1968" s="8">
        <f t="shared" si="115"/>
        <v>45.255179905728475</v>
      </c>
      <c r="AJ1968" s="8">
        <f t="shared" si="115"/>
        <v>45.255179905728475</v>
      </c>
      <c r="AK1968" s="8">
        <f t="shared" si="115"/>
        <v>45.255179905728475</v>
      </c>
      <c r="AL1968" s="8">
        <f t="shared" si="115"/>
        <v>45.255179905728475</v>
      </c>
      <c r="AM1968" s="8">
        <f t="shared" si="115"/>
        <v>45.255179905728475</v>
      </c>
      <c r="AN1968" s="8">
        <f t="shared" si="115"/>
        <v>45.255179905728475</v>
      </c>
      <c r="AO1968" s="8">
        <f t="shared" si="115"/>
        <v>45.255179905728475</v>
      </c>
      <c r="AP1968" s="8">
        <f t="shared" si="115"/>
        <v>45.255179905728475</v>
      </c>
      <c r="AQ1968" s="8">
        <f t="shared" si="115"/>
        <v>45.255179905728475</v>
      </c>
      <c r="AR1968" s="8">
        <f t="shared" si="115"/>
        <v>45.255179905728475</v>
      </c>
    </row>
    <row r="1969" spans="1:44" ht="12" customHeight="1" x14ac:dyDescent="0.2">
      <c r="A1969" t="s">
        <v>949</v>
      </c>
      <c r="B1969">
        <v>0</v>
      </c>
      <c r="C1969" s="8">
        <v>0</v>
      </c>
      <c r="D1969" s="8">
        <v>0</v>
      </c>
      <c r="E1969" s="8">
        <v>52.256134498368731</v>
      </c>
      <c r="F1969" s="8">
        <v>50.729609805290515</v>
      </c>
      <c r="G1969" s="8">
        <v>52.295091066080253</v>
      </c>
      <c r="H1969" s="8">
        <v>52.521854166315748</v>
      </c>
      <c r="I1969" s="8">
        <v>52.109894784451733</v>
      </c>
      <c r="J1969" s="8">
        <v>52.082009282009238</v>
      </c>
      <c r="K1969" s="8">
        <v>55.59666666666665</v>
      </c>
      <c r="L1969" s="8">
        <v>52.034620697335129</v>
      </c>
      <c r="M1969" s="8">
        <v>52.271436276748446</v>
      </c>
      <c r="N1969" s="8">
        <f t="shared" si="108"/>
        <v>55.59666666666665</v>
      </c>
      <c r="O1969" s="8">
        <f t="shared" si="115"/>
        <v>55.59666666666665</v>
      </c>
      <c r="P1969" s="8">
        <f t="shared" si="115"/>
        <v>55.59666666666665</v>
      </c>
      <c r="Q1969" s="8">
        <f t="shared" si="115"/>
        <v>55.59666666666665</v>
      </c>
      <c r="R1969" s="8">
        <f t="shared" si="115"/>
        <v>55.59666666666665</v>
      </c>
      <c r="S1969" s="8">
        <f t="shared" si="115"/>
        <v>55.59666666666665</v>
      </c>
      <c r="T1969" s="8">
        <f t="shared" si="115"/>
        <v>55.59666666666665</v>
      </c>
      <c r="U1969" s="8">
        <f t="shared" si="115"/>
        <v>55.59666666666665</v>
      </c>
      <c r="V1969" s="8">
        <f t="shared" si="115"/>
        <v>55.59666666666665</v>
      </c>
      <c r="W1969" s="8">
        <f t="shared" si="115"/>
        <v>55.59666666666665</v>
      </c>
      <c r="X1969" s="8">
        <f t="shared" si="115"/>
        <v>55.59666666666665</v>
      </c>
      <c r="Y1969" s="8">
        <f t="shared" si="115"/>
        <v>55.59666666666665</v>
      </c>
      <c r="Z1969" s="8">
        <f t="shared" si="115"/>
        <v>55.59666666666665</v>
      </c>
      <c r="AA1969" s="8">
        <f t="shared" si="115"/>
        <v>55.59666666666665</v>
      </c>
      <c r="AB1969" s="8">
        <f t="shared" si="115"/>
        <v>55.59666666666665</v>
      </c>
      <c r="AC1969" s="8">
        <f t="shared" si="115"/>
        <v>55.59666666666665</v>
      </c>
      <c r="AD1969" s="8">
        <f t="shared" si="115"/>
        <v>55.59666666666665</v>
      </c>
      <c r="AE1969" s="8">
        <f t="shared" si="115"/>
        <v>55.59666666666665</v>
      </c>
      <c r="AF1969" s="8">
        <f t="shared" si="115"/>
        <v>55.59666666666665</v>
      </c>
      <c r="AG1969" s="8">
        <f t="shared" si="115"/>
        <v>55.59666666666665</v>
      </c>
      <c r="AH1969" s="8">
        <f t="shared" si="115"/>
        <v>55.59666666666665</v>
      </c>
      <c r="AI1969" s="8">
        <f t="shared" si="115"/>
        <v>55.59666666666665</v>
      </c>
      <c r="AJ1969" s="8">
        <f t="shared" si="115"/>
        <v>55.59666666666665</v>
      </c>
      <c r="AK1969" s="8">
        <f t="shared" si="115"/>
        <v>55.59666666666665</v>
      </c>
      <c r="AL1969" s="8">
        <f t="shared" si="115"/>
        <v>55.59666666666665</v>
      </c>
      <c r="AM1969" s="8">
        <f t="shared" si="115"/>
        <v>55.59666666666665</v>
      </c>
      <c r="AN1969" s="8">
        <f t="shared" si="115"/>
        <v>55.59666666666665</v>
      </c>
      <c r="AO1969" s="8">
        <f t="shared" si="115"/>
        <v>55.59666666666665</v>
      </c>
      <c r="AP1969" s="8">
        <f t="shared" si="115"/>
        <v>55.59666666666665</v>
      </c>
      <c r="AQ1969" s="8">
        <f t="shared" si="115"/>
        <v>55.59666666666665</v>
      </c>
      <c r="AR1969" s="8">
        <f t="shared" si="115"/>
        <v>55.59666666666665</v>
      </c>
    </row>
    <row r="1970" spans="1:44" ht="12" customHeight="1" x14ac:dyDescent="0.2">
      <c r="A1970" t="s">
        <v>307</v>
      </c>
      <c r="B1970">
        <v>47.970726611428546</v>
      </c>
      <c r="C1970" s="8">
        <v>47.970726611428546</v>
      </c>
      <c r="D1970" s="8">
        <v>50.718707980996207</v>
      </c>
      <c r="E1970" s="8">
        <v>50.731532098260622</v>
      </c>
      <c r="F1970" s="8">
        <v>55.192914935599326</v>
      </c>
      <c r="G1970" s="8">
        <v>54.684538605733785</v>
      </c>
      <c r="H1970" s="8">
        <v>58.10243119107642</v>
      </c>
      <c r="I1970" s="8">
        <v>57.906264822794533</v>
      </c>
      <c r="J1970" s="8">
        <v>58.249999999999972</v>
      </c>
      <c r="K1970" s="8">
        <v>56.359722222222224</v>
      </c>
      <c r="L1970" s="8">
        <v>55.597632300841092</v>
      </c>
      <c r="M1970" s="8">
        <v>55.596666666666678</v>
      </c>
      <c r="N1970" s="8">
        <f t="shared" si="108"/>
        <v>56.359722222222224</v>
      </c>
      <c r="O1970" s="8">
        <f t="shared" si="115"/>
        <v>56.359722222222224</v>
      </c>
      <c r="P1970" s="8">
        <f t="shared" si="115"/>
        <v>56.359722222222224</v>
      </c>
      <c r="Q1970" s="8">
        <f t="shared" si="115"/>
        <v>56.359722222222224</v>
      </c>
      <c r="R1970" s="8">
        <f t="shared" si="115"/>
        <v>56.359722222222224</v>
      </c>
      <c r="S1970" s="8">
        <f t="shared" si="115"/>
        <v>56.359722222222224</v>
      </c>
      <c r="T1970" s="8">
        <f t="shared" si="115"/>
        <v>56.359722222222224</v>
      </c>
      <c r="U1970" s="8">
        <f t="shared" si="115"/>
        <v>56.359722222222224</v>
      </c>
      <c r="V1970" s="8">
        <f t="shared" si="115"/>
        <v>56.359722222222224</v>
      </c>
      <c r="W1970" s="8">
        <f t="shared" si="115"/>
        <v>56.359722222222224</v>
      </c>
      <c r="X1970" s="8">
        <f t="shared" si="115"/>
        <v>56.359722222222224</v>
      </c>
      <c r="Y1970" s="8">
        <f t="shared" si="115"/>
        <v>56.359722222222224</v>
      </c>
      <c r="Z1970" s="8">
        <f t="shared" si="115"/>
        <v>56.359722222222224</v>
      </c>
      <c r="AA1970" s="8">
        <f t="shared" si="115"/>
        <v>56.359722222222224</v>
      </c>
      <c r="AB1970" s="8">
        <f t="shared" si="115"/>
        <v>56.359722222222224</v>
      </c>
      <c r="AC1970" s="8">
        <f t="shared" si="115"/>
        <v>56.359722222222224</v>
      </c>
      <c r="AD1970" s="8">
        <f t="shared" si="115"/>
        <v>56.359722222222224</v>
      </c>
      <c r="AE1970" s="8">
        <f t="shared" si="115"/>
        <v>56.359722222222224</v>
      </c>
      <c r="AF1970" s="8">
        <f t="shared" si="115"/>
        <v>56.359722222222224</v>
      </c>
      <c r="AG1970" s="8">
        <f t="shared" si="115"/>
        <v>56.359722222222224</v>
      </c>
      <c r="AH1970" s="8">
        <f t="shared" si="115"/>
        <v>56.359722222222224</v>
      </c>
      <c r="AI1970" s="8">
        <f t="shared" si="115"/>
        <v>56.359722222222224</v>
      </c>
      <c r="AJ1970" s="8">
        <f t="shared" si="115"/>
        <v>56.359722222222224</v>
      </c>
      <c r="AK1970" s="8">
        <f t="shared" si="115"/>
        <v>56.359722222222224</v>
      </c>
      <c r="AL1970" s="8">
        <f t="shared" si="115"/>
        <v>56.359722222222224</v>
      </c>
      <c r="AM1970" s="8">
        <f t="shared" si="115"/>
        <v>56.359722222222224</v>
      </c>
      <c r="AN1970" s="8">
        <f t="shared" si="115"/>
        <v>56.359722222222224</v>
      </c>
      <c r="AO1970" s="8">
        <f t="shared" si="115"/>
        <v>56.359722222222224</v>
      </c>
      <c r="AP1970" s="8">
        <f t="shared" si="115"/>
        <v>56.359722222222224</v>
      </c>
      <c r="AQ1970" s="8">
        <f t="shared" si="115"/>
        <v>56.359722222222224</v>
      </c>
      <c r="AR1970" s="8">
        <f t="shared" si="115"/>
        <v>56.359722222222224</v>
      </c>
    </row>
    <row r="1971" spans="1:44" ht="12" customHeight="1" x14ac:dyDescent="0.2">
      <c r="A1971" t="s">
        <v>308</v>
      </c>
      <c r="B1971">
        <v>65.072629144454254</v>
      </c>
      <c r="C1971" s="8">
        <v>65.072629144454254</v>
      </c>
      <c r="D1971" s="8">
        <v>65.609667532933074</v>
      </c>
      <c r="E1971" s="8">
        <v>65.805361949814639</v>
      </c>
      <c r="F1971" s="8">
        <v>65.86958792197413</v>
      </c>
      <c r="G1971" s="8">
        <v>66.231190214834569</v>
      </c>
      <c r="H1971" s="8">
        <v>65.815360982213306</v>
      </c>
      <c r="I1971" s="8">
        <v>65.187704031895208</v>
      </c>
      <c r="J1971" s="8">
        <v>66.80373810145008</v>
      </c>
      <c r="K1971" s="8">
        <v>49.454675196850395</v>
      </c>
      <c r="L1971" s="8">
        <v>62.547854389221037</v>
      </c>
      <c r="M1971" s="8">
        <v>67.482230897251881</v>
      </c>
      <c r="N1971" s="8">
        <f t="shared" si="108"/>
        <v>67.482230897251881</v>
      </c>
      <c r="O1971" s="8">
        <f t="shared" si="115"/>
        <v>67.482230897251881</v>
      </c>
      <c r="P1971" s="8">
        <f t="shared" si="115"/>
        <v>67.482230897251881</v>
      </c>
      <c r="Q1971" s="8">
        <f t="shared" si="115"/>
        <v>67.482230897251881</v>
      </c>
      <c r="R1971" s="8">
        <f t="shared" si="115"/>
        <v>67.482230897251881</v>
      </c>
      <c r="S1971" s="8">
        <f t="shared" si="115"/>
        <v>67.482230897251881</v>
      </c>
      <c r="T1971" s="8">
        <f t="shared" si="115"/>
        <v>67.482230897251881</v>
      </c>
      <c r="U1971" s="8">
        <f t="shared" si="115"/>
        <v>67.482230897251881</v>
      </c>
      <c r="V1971" s="8">
        <f t="shared" si="115"/>
        <v>67.482230897251881</v>
      </c>
      <c r="W1971" s="8">
        <f t="shared" si="115"/>
        <v>67.482230897251881</v>
      </c>
      <c r="X1971" s="8">
        <f t="shared" si="115"/>
        <v>67.482230897251881</v>
      </c>
      <c r="Y1971" s="8">
        <f t="shared" si="115"/>
        <v>67.482230897251881</v>
      </c>
      <c r="Z1971" s="8">
        <f t="shared" si="115"/>
        <v>67.482230897251881</v>
      </c>
      <c r="AA1971" s="8">
        <f t="shared" si="115"/>
        <v>67.482230897251881</v>
      </c>
      <c r="AB1971" s="8">
        <f t="shared" si="115"/>
        <v>67.482230897251881</v>
      </c>
      <c r="AC1971" s="8">
        <f t="shared" si="115"/>
        <v>67.482230897251881</v>
      </c>
      <c r="AD1971" s="8">
        <f t="shared" si="115"/>
        <v>67.482230897251881</v>
      </c>
      <c r="AE1971" s="8">
        <f t="shared" si="115"/>
        <v>67.482230897251881</v>
      </c>
      <c r="AF1971" s="8">
        <f t="shared" si="115"/>
        <v>67.482230897251881</v>
      </c>
      <c r="AG1971" s="8">
        <f t="shared" si="115"/>
        <v>67.482230897251881</v>
      </c>
      <c r="AH1971" s="8">
        <f t="shared" si="115"/>
        <v>67.482230897251881</v>
      </c>
      <c r="AI1971" s="8">
        <f t="shared" si="115"/>
        <v>67.482230897251881</v>
      </c>
      <c r="AJ1971" s="8">
        <f t="shared" si="115"/>
        <v>67.482230897251881</v>
      </c>
      <c r="AK1971" s="8">
        <f t="shared" si="115"/>
        <v>67.482230897251881</v>
      </c>
      <c r="AL1971" s="8">
        <f t="shared" si="115"/>
        <v>67.482230897251881</v>
      </c>
      <c r="AM1971" s="8">
        <f t="shared" si="115"/>
        <v>67.482230897251881</v>
      </c>
      <c r="AN1971" s="8">
        <f t="shared" si="115"/>
        <v>67.482230897251881</v>
      </c>
      <c r="AO1971" s="8">
        <f t="shared" si="115"/>
        <v>67.482230897251881</v>
      </c>
      <c r="AP1971" s="8">
        <f t="shared" si="115"/>
        <v>67.482230897251881</v>
      </c>
      <c r="AQ1971" s="8">
        <f t="shared" si="115"/>
        <v>67.482230897251881</v>
      </c>
      <c r="AR1971" s="8">
        <f t="shared" si="115"/>
        <v>67.482230897251881</v>
      </c>
    </row>
    <row r="1972" spans="1:44" ht="12" customHeight="1" x14ac:dyDescent="0.2">
      <c r="A1972" t="s">
        <v>309</v>
      </c>
      <c r="B1972">
        <v>55.30052083333333</v>
      </c>
      <c r="C1972" s="8">
        <v>54.89</v>
      </c>
      <c r="D1972" s="8">
        <v>48.1</v>
      </c>
      <c r="E1972" s="8">
        <v>48.1</v>
      </c>
      <c r="F1972" s="8">
        <v>48.1</v>
      </c>
      <c r="G1972" s="8">
        <v>48</v>
      </c>
      <c r="H1972" s="8">
        <v>47.92</v>
      </c>
      <c r="I1972" s="8">
        <v>47.92</v>
      </c>
      <c r="J1972" s="8">
        <v>47.900000000000006</v>
      </c>
      <c r="K1972" s="8">
        <v>56.035327030008766</v>
      </c>
      <c r="L1972" s="8">
        <v>55.147570299547858</v>
      </c>
      <c r="M1972" s="8">
        <v>51</v>
      </c>
      <c r="N1972" s="8">
        <f t="shared" si="108"/>
        <v>56.035327030008766</v>
      </c>
      <c r="O1972" s="8">
        <f t="shared" si="115"/>
        <v>56.035327030008766</v>
      </c>
      <c r="P1972" s="8">
        <f t="shared" si="115"/>
        <v>56.035327030008766</v>
      </c>
      <c r="Q1972" s="8">
        <f t="shared" si="115"/>
        <v>56.035327030008766</v>
      </c>
      <c r="R1972" s="8">
        <f t="shared" si="115"/>
        <v>56.035327030008766</v>
      </c>
      <c r="S1972" s="8">
        <f t="shared" si="115"/>
        <v>56.035327030008766</v>
      </c>
      <c r="T1972" s="8">
        <f t="shared" si="115"/>
        <v>56.035327030008766</v>
      </c>
      <c r="U1972" s="8">
        <f t="shared" si="115"/>
        <v>56.035327030008766</v>
      </c>
      <c r="V1972" s="8">
        <f t="shared" si="115"/>
        <v>56.035327030008766</v>
      </c>
      <c r="W1972" s="8">
        <f t="shared" si="115"/>
        <v>56.035327030008766</v>
      </c>
      <c r="X1972" s="8">
        <f t="shared" si="115"/>
        <v>56.035327030008766</v>
      </c>
      <c r="Y1972" s="8">
        <f t="shared" si="115"/>
        <v>56.035327030008766</v>
      </c>
      <c r="Z1972" s="8">
        <f t="shared" si="115"/>
        <v>56.035327030008766</v>
      </c>
      <c r="AA1972" s="8">
        <f t="shared" si="115"/>
        <v>56.035327030008766</v>
      </c>
      <c r="AB1972" s="8">
        <f t="shared" si="115"/>
        <v>56.035327030008766</v>
      </c>
      <c r="AC1972" s="8">
        <f t="shared" si="115"/>
        <v>56.035327030008766</v>
      </c>
      <c r="AD1972" s="8">
        <f t="shared" si="115"/>
        <v>56.035327030008766</v>
      </c>
      <c r="AE1972" s="8">
        <f t="shared" si="115"/>
        <v>56.035327030008766</v>
      </c>
      <c r="AF1972" s="8">
        <f t="shared" si="115"/>
        <v>56.035327030008766</v>
      </c>
      <c r="AG1972" s="8">
        <f t="shared" si="115"/>
        <v>56.035327030008766</v>
      </c>
      <c r="AH1972" s="8">
        <f t="shared" si="115"/>
        <v>56.035327030008766</v>
      </c>
      <c r="AI1972" s="8">
        <f t="shared" si="115"/>
        <v>56.035327030008766</v>
      </c>
      <c r="AJ1972" s="8">
        <f t="shared" si="115"/>
        <v>56.035327030008766</v>
      </c>
      <c r="AK1972" s="8">
        <f t="shared" si="115"/>
        <v>56.035327030008766</v>
      </c>
      <c r="AL1972" s="8">
        <f t="shared" si="115"/>
        <v>56.035327030008766</v>
      </c>
      <c r="AM1972" s="8">
        <f t="shared" si="115"/>
        <v>56.035327030008766</v>
      </c>
      <c r="AN1972" s="8">
        <f t="shared" si="115"/>
        <v>56.035327030008766</v>
      </c>
      <c r="AO1972" s="8">
        <f t="shared" si="115"/>
        <v>56.035327030008766</v>
      </c>
      <c r="AP1972" s="8">
        <f t="shared" si="115"/>
        <v>56.035327030008766</v>
      </c>
      <c r="AQ1972" s="8">
        <f t="shared" si="115"/>
        <v>56.035327030008766</v>
      </c>
      <c r="AR1972" s="8">
        <f t="shared" si="115"/>
        <v>56.035327030008766</v>
      </c>
    </row>
    <row r="1973" spans="1:44" ht="12" customHeight="1" x14ac:dyDescent="0.2">
      <c r="A1973" t="s">
        <v>310</v>
      </c>
      <c r="B1973">
        <v>55.21929323179365</v>
      </c>
      <c r="C1973" s="8">
        <v>55.21929323179365</v>
      </c>
      <c r="D1973" s="8">
        <v>66.513999197753705</v>
      </c>
      <c r="E1973" s="8">
        <v>66.525884244372989</v>
      </c>
      <c r="F1973" s="8">
        <v>63.907562202963383</v>
      </c>
      <c r="G1973" s="8">
        <v>64.037864957988262</v>
      </c>
      <c r="H1973" s="8">
        <v>65.212819907451134</v>
      </c>
      <c r="I1973" s="8">
        <v>67.260000000000005</v>
      </c>
      <c r="J1973" s="8">
        <v>65.282746478873264</v>
      </c>
      <c r="K1973" s="8">
        <v>49.454675196850395</v>
      </c>
      <c r="L1973" s="8">
        <v>61.702500000000015</v>
      </c>
      <c r="M1973" s="8">
        <v>55.988522886634115</v>
      </c>
      <c r="N1973" s="8">
        <f t="shared" si="108"/>
        <v>61.702500000000015</v>
      </c>
      <c r="O1973" s="8">
        <f t="shared" si="115"/>
        <v>61.702500000000015</v>
      </c>
      <c r="P1973" s="8">
        <f t="shared" si="115"/>
        <v>61.702500000000015</v>
      </c>
      <c r="Q1973" s="8">
        <f t="shared" si="115"/>
        <v>61.702500000000015</v>
      </c>
      <c r="R1973" s="8">
        <f t="shared" si="115"/>
        <v>61.702500000000015</v>
      </c>
      <c r="S1973" s="8">
        <f t="shared" si="115"/>
        <v>61.702500000000015</v>
      </c>
      <c r="T1973" s="8">
        <f t="shared" si="115"/>
        <v>61.702500000000015</v>
      </c>
      <c r="U1973" s="8">
        <f t="shared" si="115"/>
        <v>61.702500000000015</v>
      </c>
      <c r="V1973" s="8">
        <f t="shared" si="115"/>
        <v>61.702500000000015</v>
      </c>
      <c r="W1973" s="8">
        <f t="shared" si="115"/>
        <v>61.702500000000015</v>
      </c>
      <c r="X1973" s="8">
        <f t="shared" si="115"/>
        <v>61.702500000000015</v>
      </c>
      <c r="Y1973" s="8">
        <f t="shared" si="115"/>
        <v>61.702500000000015</v>
      </c>
      <c r="Z1973" s="8">
        <f t="shared" si="115"/>
        <v>61.702500000000015</v>
      </c>
      <c r="AA1973" s="8">
        <f t="shared" si="115"/>
        <v>61.702500000000015</v>
      </c>
      <c r="AB1973" s="8">
        <f t="shared" si="115"/>
        <v>61.702500000000015</v>
      </c>
      <c r="AC1973" s="8">
        <f t="shared" si="115"/>
        <v>61.702500000000015</v>
      </c>
      <c r="AD1973" s="8">
        <f t="shared" si="115"/>
        <v>61.702500000000015</v>
      </c>
      <c r="AE1973" s="8">
        <f t="shared" si="115"/>
        <v>61.702500000000015</v>
      </c>
      <c r="AF1973" s="8">
        <f t="shared" si="115"/>
        <v>61.702500000000015</v>
      </c>
      <c r="AG1973" s="8">
        <f t="shared" si="115"/>
        <v>61.702500000000015</v>
      </c>
      <c r="AH1973" s="8">
        <f t="shared" si="115"/>
        <v>61.702500000000015</v>
      </c>
      <c r="AI1973" s="8">
        <f t="shared" si="115"/>
        <v>61.702500000000015</v>
      </c>
      <c r="AJ1973" s="8">
        <f t="shared" si="115"/>
        <v>61.702500000000015</v>
      </c>
      <c r="AK1973" s="8">
        <f t="shared" si="115"/>
        <v>61.702500000000015</v>
      </c>
      <c r="AL1973" s="8">
        <f t="shared" si="115"/>
        <v>61.702500000000015</v>
      </c>
      <c r="AM1973" s="8">
        <f t="shared" si="115"/>
        <v>61.702500000000015</v>
      </c>
      <c r="AN1973" s="8">
        <f t="shared" si="115"/>
        <v>61.702500000000015</v>
      </c>
      <c r="AO1973" s="8">
        <f t="shared" si="115"/>
        <v>61.702500000000015</v>
      </c>
      <c r="AP1973" s="8">
        <f t="shared" si="115"/>
        <v>61.702500000000015</v>
      </c>
      <c r="AQ1973" s="8">
        <f t="shared" si="115"/>
        <v>61.702500000000015</v>
      </c>
      <c r="AR1973" s="8">
        <f t="shared" si="115"/>
        <v>61.702500000000015</v>
      </c>
    </row>
    <row r="1974" spans="1:44" ht="12" customHeight="1" x14ac:dyDescent="0.2">
      <c r="A1974" t="s">
        <v>311</v>
      </c>
      <c r="B1974">
        <v>45.552597079826427</v>
      </c>
      <c r="C1974" s="8">
        <v>45.552597079826427</v>
      </c>
      <c r="D1974" s="8">
        <v>47.36943210985379</v>
      </c>
      <c r="E1974" s="8">
        <v>47.150107037505272</v>
      </c>
      <c r="F1974" s="8">
        <v>55.567714046856835</v>
      </c>
      <c r="G1974" s="8">
        <v>47.054389412997907</v>
      </c>
      <c r="H1974" s="8">
        <v>47.423250868055554</v>
      </c>
      <c r="I1974" s="8">
        <v>47.939581962301951</v>
      </c>
      <c r="J1974" s="8">
        <v>61.015325670498086</v>
      </c>
      <c r="K1974" s="8">
        <v>56.006744142101276</v>
      </c>
      <c r="L1974" s="8">
        <v>55.620145299145292</v>
      </c>
      <c r="M1974" s="8">
        <v>50.432727342310571</v>
      </c>
      <c r="N1974" s="8">
        <f t="shared" si="108"/>
        <v>56.006744142101276</v>
      </c>
      <c r="O1974" s="8">
        <f t="shared" ref="O1974:AR1982" si="116">N1974</f>
        <v>56.006744142101276</v>
      </c>
      <c r="P1974" s="8">
        <f t="shared" si="116"/>
        <v>56.006744142101276</v>
      </c>
      <c r="Q1974" s="8">
        <f t="shared" si="116"/>
        <v>56.006744142101276</v>
      </c>
      <c r="R1974" s="8">
        <f t="shared" si="116"/>
        <v>56.006744142101276</v>
      </c>
      <c r="S1974" s="8">
        <f t="shared" si="116"/>
        <v>56.006744142101276</v>
      </c>
      <c r="T1974" s="8">
        <f t="shared" si="116"/>
        <v>56.006744142101276</v>
      </c>
      <c r="U1974" s="8">
        <f t="shared" si="116"/>
        <v>56.006744142101276</v>
      </c>
      <c r="V1974" s="8">
        <f t="shared" si="116"/>
        <v>56.006744142101276</v>
      </c>
      <c r="W1974" s="8">
        <f t="shared" si="116"/>
        <v>56.006744142101276</v>
      </c>
      <c r="X1974" s="8">
        <f t="shared" si="116"/>
        <v>56.006744142101276</v>
      </c>
      <c r="Y1974" s="8">
        <f t="shared" si="116"/>
        <v>56.006744142101276</v>
      </c>
      <c r="Z1974" s="8">
        <f t="shared" si="116"/>
        <v>56.006744142101276</v>
      </c>
      <c r="AA1974" s="8">
        <f t="shared" si="116"/>
        <v>56.006744142101276</v>
      </c>
      <c r="AB1974" s="8">
        <f t="shared" si="116"/>
        <v>56.006744142101276</v>
      </c>
      <c r="AC1974" s="8">
        <f t="shared" si="116"/>
        <v>56.006744142101276</v>
      </c>
      <c r="AD1974" s="8">
        <f t="shared" si="116"/>
        <v>56.006744142101276</v>
      </c>
      <c r="AE1974" s="8">
        <f t="shared" si="116"/>
        <v>56.006744142101276</v>
      </c>
      <c r="AF1974" s="8">
        <f t="shared" si="116"/>
        <v>56.006744142101276</v>
      </c>
      <c r="AG1974" s="8">
        <f t="shared" si="116"/>
        <v>56.006744142101276</v>
      </c>
      <c r="AH1974" s="8">
        <f t="shared" si="116"/>
        <v>56.006744142101276</v>
      </c>
      <c r="AI1974" s="8">
        <f t="shared" si="116"/>
        <v>56.006744142101276</v>
      </c>
      <c r="AJ1974" s="8">
        <f t="shared" si="116"/>
        <v>56.006744142101276</v>
      </c>
      <c r="AK1974" s="8">
        <f t="shared" si="116"/>
        <v>56.006744142101276</v>
      </c>
      <c r="AL1974" s="8">
        <f t="shared" si="116"/>
        <v>56.006744142101276</v>
      </c>
      <c r="AM1974" s="8">
        <f t="shared" si="116"/>
        <v>56.006744142101276</v>
      </c>
      <c r="AN1974" s="8">
        <f t="shared" si="116"/>
        <v>56.006744142101276</v>
      </c>
      <c r="AO1974" s="8">
        <f t="shared" si="116"/>
        <v>56.006744142101276</v>
      </c>
      <c r="AP1974" s="8">
        <f t="shared" si="116"/>
        <v>56.006744142101276</v>
      </c>
      <c r="AQ1974" s="8">
        <f t="shared" si="116"/>
        <v>56.006744142101276</v>
      </c>
      <c r="AR1974" s="8">
        <f t="shared" si="116"/>
        <v>56.006744142101276</v>
      </c>
    </row>
    <row r="1975" spans="1:44" ht="12" customHeight="1" x14ac:dyDescent="0.2">
      <c r="A1975" t="s">
        <v>312</v>
      </c>
      <c r="B1975">
        <v>52.30526589218929</v>
      </c>
      <c r="C1975" s="8">
        <v>52.30526589218929</v>
      </c>
      <c r="D1975" s="8">
        <v>54.791835755592643</v>
      </c>
      <c r="E1975" s="8">
        <v>57.490871969635904</v>
      </c>
      <c r="F1975" s="8">
        <v>57.569081489538313</v>
      </c>
      <c r="G1975" s="8">
        <v>57.674389425938813</v>
      </c>
      <c r="H1975" s="8">
        <v>57.718489918489915</v>
      </c>
      <c r="I1975" s="8">
        <v>57.908596932124524</v>
      </c>
      <c r="J1975" s="8">
        <v>58.049448188927848</v>
      </c>
      <c r="K1975" s="8">
        <v>57.535003537301279</v>
      </c>
      <c r="L1975" s="8">
        <v>57.859997225936809</v>
      </c>
      <c r="M1975" s="8">
        <v>56.780369315700916</v>
      </c>
      <c r="N1975" s="8">
        <f t="shared" si="108"/>
        <v>57.859997225936809</v>
      </c>
      <c r="O1975" s="8">
        <f t="shared" si="116"/>
        <v>57.859997225936809</v>
      </c>
      <c r="P1975" s="8">
        <f t="shared" si="116"/>
        <v>57.859997225936809</v>
      </c>
      <c r="Q1975" s="8">
        <f t="shared" si="116"/>
        <v>57.859997225936809</v>
      </c>
      <c r="R1975" s="8">
        <f t="shared" si="116"/>
        <v>57.859997225936809</v>
      </c>
      <c r="S1975" s="8">
        <f t="shared" si="116"/>
        <v>57.859997225936809</v>
      </c>
      <c r="T1975" s="8">
        <f t="shared" si="116"/>
        <v>57.859997225936809</v>
      </c>
      <c r="U1975" s="8">
        <f t="shared" si="116"/>
        <v>57.859997225936809</v>
      </c>
      <c r="V1975" s="8">
        <f t="shared" si="116"/>
        <v>57.859997225936809</v>
      </c>
      <c r="W1975" s="8">
        <f t="shared" si="116"/>
        <v>57.859997225936809</v>
      </c>
      <c r="X1975" s="8">
        <f t="shared" si="116"/>
        <v>57.859997225936809</v>
      </c>
      <c r="Y1975" s="8">
        <f t="shared" si="116"/>
        <v>57.859997225936809</v>
      </c>
      <c r="Z1975" s="8">
        <f t="shared" si="116"/>
        <v>57.859997225936809</v>
      </c>
      <c r="AA1975" s="8">
        <f t="shared" si="116"/>
        <v>57.859997225936809</v>
      </c>
      <c r="AB1975" s="8">
        <f t="shared" si="116"/>
        <v>57.859997225936809</v>
      </c>
      <c r="AC1975" s="8">
        <f t="shared" si="116"/>
        <v>57.859997225936809</v>
      </c>
      <c r="AD1975" s="8">
        <f t="shared" si="116"/>
        <v>57.859997225936809</v>
      </c>
      <c r="AE1975" s="8">
        <f t="shared" si="116"/>
        <v>57.859997225936809</v>
      </c>
      <c r="AF1975" s="8">
        <f t="shared" si="116"/>
        <v>57.859997225936809</v>
      </c>
      <c r="AG1975" s="8">
        <f t="shared" si="116"/>
        <v>57.859997225936809</v>
      </c>
      <c r="AH1975" s="8">
        <f t="shared" si="116"/>
        <v>57.859997225936809</v>
      </c>
      <c r="AI1975" s="8">
        <f t="shared" si="116"/>
        <v>57.859997225936809</v>
      </c>
      <c r="AJ1975" s="8">
        <f t="shared" si="116"/>
        <v>57.859997225936809</v>
      </c>
      <c r="AK1975" s="8">
        <f t="shared" si="116"/>
        <v>57.859997225936809</v>
      </c>
      <c r="AL1975" s="8">
        <f t="shared" si="116"/>
        <v>57.859997225936809</v>
      </c>
      <c r="AM1975" s="8">
        <f t="shared" si="116"/>
        <v>57.859997225936809</v>
      </c>
      <c r="AN1975" s="8">
        <f t="shared" si="116"/>
        <v>57.859997225936809</v>
      </c>
      <c r="AO1975" s="8">
        <f t="shared" si="116"/>
        <v>57.859997225936809</v>
      </c>
      <c r="AP1975" s="8">
        <f t="shared" si="116"/>
        <v>57.859997225936809</v>
      </c>
      <c r="AQ1975" s="8">
        <f t="shared" si="116"/>
        <v>57.859997225936809</v>
      </c>
      <c r="AR1975" s="8">
        <f t="shared" si="116"/>
        <v>57.859997225936809</v>
      </c>
    </row>
    <row r="1976" spans="1:44" ht="12" customHeight="1" x14ac:dyDescent="0.2">
      <c r="A1976" t="s">
        <v>950</v>
      </c>
      <c r="B1976">
        <v>0</v>
      </c>
      <c r="C1976" s="8">
        <v>0</v>
      </c>
      <c r="D1976" s="8">
        <v>0</v>
      </c>
      <c r="E1976" s="8">
        <v>42.5</v>
      </c>
      <c r="F1976" s="8">
        <v>52.435104272844981</v>
      </c>
      <c r="G1976" s="8">
        <v>42.3</v>
      </c>
      <c r="H1976" s="8">
        <v>42.3</v>
      </c>
      <c r="I1976" s="8">
        <v>42.355250879466766</v>
      </c>
      <c r="J1976" s="8">
        <v>42.87169835894764</v>
      </c>
      <c r="K1976" s="8">
        <v>43.641923895578067</v>
      </c>
      <c r="L1976" s="8">
        <v>45.515348809125065</v>
      </c>
      <c r="M1976" s="8">
        <v>45.329706035221491</v>
      </c>
      <c r="N1976" s="8">
        <f t="shared" si="108"/>
        <v>45.515348809125065</v>
      </c>
      <c r="O1976" s="8">
        <f t="shared" si="116"/>
        <v>45.515348809125065</v>
      </c>
      <c r="P1976" s="8">
        <f t="shared" si="116"/>
        <v>45.515348809125065</v>
      </c>
      <c r="Q1976" s="8">
        <f t="shared" si="116"/>
        <v>45.515348809125065</v>
      </c>
      <c r="R1976" s="8">
        <f t="shared" si="116"/>
        <v>45.515348809125065</v>
      </c>
      <c r="S1976" s="8">
        <f t="shared" si="116"/>
        <v>45.515348809125065</v>
      </c>
      <c r="T1976" s="8">
        <f t="shared" si="116"/>
        <v>45.515348809125065</v>
      </c>
      <c r="U1976" s="8">
        <f t="shared" si="116"/>
        <v>45.515348809125065</v>
      </c>
      <c r="V1976" s="8">
        <f t="shared" si="116"/>
        <v>45.515348809125065</v>
      </c>
      <c r="W1976" s="8">
        <f t="shared" si="116"/>
        <v>45.515348809125065</v>
      </c>
      <c r="X1976" s="8">
        <f t="shared" si="116"/>
        <v>45.515348809125065</v>
      </c>
      <c r="Y1976" s="8">
        <f t="shared" si="116"/>
        <v>45.515348809125065</v>
      </c>
      <c r="Z1976" s="8">
        <f t="shared" si="116"/>
        <v>45.515348809125065</v>
      </c>
      <c r="AA1976" s="8">
        <f t="shared" si="116"/>
        <v>45.515348809125065</v>
      </c>
      <c r="AB1976" s="8">
        <f t="shared" si="116"/>
        <v>45.515348809125065</v>
      </c>
      <c r="AC1976" s="8">
        <f t="shared" si="116"/>
        <v>45.515348809125065</v>
      </c>
      <c r="AD1976" s="8">
        <f t="shared" si="116"/>
        <v>45.515348809125065</v>
      </c>
      <c r="AE1976" s="8">
        <f t="shared" si="116"/>
        <v>45.515348809125065</v>
      </c>
      <c r="AF1976" s="8">
        <f t="shared" si="116"/>
        <v>45.515348809125065</v>
      </c>
      <c r="AG1976" s="8">
        <f t="shared" si="116"/>
        <v>45.515348809125065</v>
      </c>
      <c r="AH1976" s="8">
        <f t="shared" si="116"/>
        <v>45.515348809125065</v>
      </c>
      <c r="AI1976" s="8">
        <f t="shared" si="116"/>
        <v>45.515348809125065</v>
      </c>
      <c r="AJ1976" s="8">
        <f t="shared" si="116"/>
        <v>45.515348809125065</v>
      </c>
      <c r="AK1976" s="8">
        <f t="shared" si="116"/>
        <v>45.515348809125065</v>
      </c>
      <c r="AL1976" s="8">
        <f t="shared" si="116"/>
        <v>45.515348809125065</v>
      </c>
      <c r="AM1976" s="8">
        <f t="shared" si="116"/>
        <v>45.515348809125065</v>
      </c>
      <c r="AN1976" s="8">
        <f t="shared" si="116"/>
        <v>45.515348809125065</v>
      </c>
      <c r="AO1976" s="8">
        <f t="shared" si="116"/>
        <v>45.515348809125065</v>
      </c>
      <c r="AP1976" s="8">
        <f t="shared" si="116"/>
        <v>45.515348809125065</v>
      </c>
      <c r="AQ1976" s="8">
        <f t="shared" si="116"/>
        <v>45.515348809125065</v>
      </c>
      <c r="AR1976" s="8">
        <f t="shared" si="116"/>
        <v>45.515348809125065</v>
      </c>
    </row>
    <row r="1977" spans="1:44" ht="12" customHeight="1" x14ac:dyDescent="0.2">
      <c r="A1977" t="s">
        <v>951</v>
      </c>
      <c r="B1977">
        <v>0</v>
      </c>
      <c r="C1977" s="8">
        <v>0</v>
      </c>
      <c r="D1977" s="8">
        <v>0</v>
      </c>
      <c r="E1977" s="8">
        <v>55.8</v>
      </c>
      <c r="F1977" s="8">
        <v>55.79999999999999</v>
      </c>
      <c r="G1977" s="8">
        <v>53.391521361870922</v>
      </c>
      <c r="H1977" s="8">
        <v>54.26332085485187</v>
      </c>
      <c r="I1977" s="8">
        <v>53.969672987616114</v>
      </c>
      <c r="J1977" s="8">
        <v>54.053489379729989</v>
      </c>
      <c r="K1977" s="8">
        <v>52.379257451743769</v>
      </c>
      <c r="L1977" s="8">
        <v>53.243459768995692</v>
      </c>
      <c r="M1977" s="8">
        <v>53.23655347481197</v>
      </c>
      <c r="N1977" s="8">
        <f t="shared" si="108"/>
        <v>53.243459768995692</v>
      </c>
      <c r="O1977" s="8">
        <f t="shared" si="116"/>
        <v>53.243459768995692</v>
      </c>
      <c r="P1977" s="8">
        <f t="shared" si="116"/>
        <v>53.243459768995692</v>
      </c>
      <c r="Q1977" s="8">
        <f t="shared" si="116"/>
        <v>53.243459768995692</v>
      </c>
      <c r="R1977" s="8">
        <f t="shared" si="116"/>
        <v>53.243459768995692</v>
      </c>
      <c r="S1977" s="8">
        <f t="shared" si="116"/>
        <v>53.243459768995692</v>
      </c>
      <c r="T1977" s="8">
        <f t="shared" si="116"/>
        <v>53.243459768995692</v>
      </c>
      <c r="U1977" s="8">
        <f t="shared" si="116"/>
        <v>53.243459768995692</v>
      </c>
      <c r="V1977" s="8">
        <f t="shared" si="116"/>
        <v>53.243459768995692</v>
      </c>
      <c r="W1977" s="8">
        <f t="shared" si="116"/>
        <v>53.243459768995692</v>
      </c>
      <c r="X1977" s="8">
        <f t="shared" si="116"/>
        <v>53.243459768995692</v>
      </c>
      <c r="Y1977" s="8">
        <f t="shared" si="116"/>
        <v>53.243459768995692</v>
      </c>
      <c r="Z1977" s="8">
        <f t="shared" si="116"/>
        <v>53.243459768995692</v>
      </c>
      <c r="AA1977" s="8">
        <f t="shared" si="116"/>
        <v>53.243459768995692</v>
      </c>
      <c r="AB1977" s="8">
        <f t="shared" si="116"/>
        <v>53.243459768995692</v>
      </c>
      <c r="AC1977" s="8">
        <f t="shared" si="116"/>
        <v>53.243459768995692</v>
      </c>
      <c r="AD1977" s="8">
        <f t="shared" si="116"/>
        <v>53.243459768995692</v>
      </c>
      <c r="AE1977" s="8">
        <f t="shared" si="116"/>
        <v>53.243459768995692</v>
      </c>
      <c r="AF1977" s="8">
        <f t="shared" si="116"/>
        <v>53.243459768995692</v>
      </c>
      <c r="AG1977" s="8">
        <f t="shared" si="116"/>
        <v>53.243459768995692</v>
      </c>
      <c r="AH1977" s="8">
        <f t="shared" si="116"/>
        <v>53.243459768995692</v>
      </c>
      <c r="AI1977" s="8">
        <f t="shared" si="116"/>
        <v>53.243459768995692</v>
      </c>
      <c r="AJ1977" s="8">
        <f t="shared" si="116"/>
        <v>53.243459768995692</v>
      </c>
      <c r="AK1977" s="8">
        <f t="shared" si="116"/>
        <v>53.243459768995692</v>
      </c>
      <c r="AL1977" s="8">
        <f t="shared" si="116"/>
        <v>53.243459768995692</v>
      </c>
      <c r="AM1977" s="8">
        <f t="shared" si="116"/>
        <v>53.243459768995692</v>
      </c>
      <c r="AN1977" s="8">
        <f t="shared" si="116"/>
        <v>53.243459768995692</v>
      </c>
      <c r="AO1977" s="8">
        <f t="shared" si="116"/>
        <v>53.243459768995692</v>
      </c>
      <c r="AP1977" s="8">
        <f t="shared" si="116"/>
        <v>53.243459768995692</v>
      </c>
      <c r="AQ1977" s="8">
        <f t="shared" si="116"/>
        <v>53.243459768995692</v>
      </c>
      <c r="AR1977" s="8">
        <f t="shared" si="116"/>
        <v>53.243459768995692</v>
      </c>
    </row>
    <row r="1978" spans="1:44" ht="12" customHeight="1" x14ac:dyDescent="0.2">
      <c r="A1978" t="s">
        <v>313</v>
      </c>
      <c r="B1978">
        <v>54.65505719019496</v>
      </c>
      <c r="C1978" s="8">
        <v>53.4</v>
      </c>
      <c r="D1978" s="8">
        <v>55.372846300652441</v>
      </c>
      <c r="E1978" s="8">
        <v>55.522980187586249</v>
      </c>
      <c r="F1978" s="8">
        <v>55.192914935599326</v>
      </c>
      <c r="G1978" s="8">
        <v>54.684538605733785</v>
      </c>
      <c r="H1978" s="8">
        <v>58.10243119107642</v>
      </c>
      <c r="I1978" s="8">
        <v>57.445448025101363</v>
      </c>
      <c r="J1978" s="8">
        <v>58.06359246430398</v>
      </c>
      <c r="K1978" s="8">
        <v>55.512775242072848</v>
      </c>
      <c r="L1978" s="8">
        <v>55.402958598293843</v>
      </c>
      <c r="M1978" s="8">
        <v>55.288609015159743</v>
      </c>
      <c r="N1978" s="8">
        <f t="shared" si="108"/>
        <v>55.512775242072848</v>
      </c>
      <c r="O1978" s="8">
        <f t="shared" si="116"/>
        <v>55.512775242072848</v>
      </c>
      <c r="P1978" s="8">
        <f t="shared" si="116"/>
        <v>55.512775242072848</v>
      </c>
      <c r="Q1978" s="8">
        <f t="shared" si="116"/>
        <v>55.512775242072848</v>
      </c>
      <c r="R1978" s="8">
        <f t="shared" si="116"/>
        <v>55.512775242072848</v>
      </c>
      <c r="S1978" s="8">
        <f t="shared" si="116"/>
        <v>55.512775242072848</v>
      </c>
      <c r="T1978" s="8">
        <f t="shared" si="116"/>
        <v>55.512775242072848</v>
      </c>
      <c r="U1978" s="8">
        <f t="shared" si="116"/>
        <v>55.512775242072848</v>
      </c>
      <c r="V1978" s="8">
        <f t="shared" si="116"/>
        <v>55.512775242072848</v>
      </c>
      <c r="W1978" s="8">
        <f t="shared" si="116"/>
        <v>55.512775242072848</v>
      </c>
      <c r="X1978" s="8">
        <f t="shared" si="116"/>
        <v>55.512775242072848</v>
      </c>
      <c r="Y1978" s="8">
        <f t="shared" si="116"/>
        <v>55.512775242072848</v>
      </c>
      <c r="Z1978" s="8">
        <f t="shared" si="116"/>
        <v>55.512775242072848</v>
      </c>
      <c r="AA1978" s="8">
        <f t="shared" si="116"/>
        <v>55.512775242072848</v>
      </c>
      <c r="AB1978" s="8">
        <f t="shared" si="116"/>
        <v>55.512775242072848</v>
      </c>
      <c r="AC1978" s="8">
        <f t="shared" si="116"/>
        <v>55.512775242072848</v>
      </c>
      <c r="AD1978" s="8">
        <f t="shared" si="116"/>
        <v>55.512775242072848</v>
      </c>
      <c r="AE1978" s="8">
        <f t="shared" si="116"/>
        <v>55.512775242072848</v>
      </c>
      <c r="AF1978" s="8">
        <f t="shared" si="116"/>
        <v>55.512775242072848</v>
      </c>
      <c r="AG1978" s="8">
        <f t="shared" si="116"/>
        <v>55.512775242072848</v>
      </c>
      <c r="AH1978" s="8">
        <f t="shared" si="116"/>
        <v>55.512775242072848</v>
      </c>
      <c r="AI1978" s="8">
        <f t="shared" si="116"/>
        <v>55.512775242072848</v>
      </c>
      <c r="AJ1978" s="8">
        <f t="shared" si="116"/>
        <v>55.512775242072848</v>
      </c>
      <c r="AK1978" s="8">
        <f t="shared" si="116"/>
        <v>55.512775242072848</v>
      </c>
      <c r="AL1978" s="8">
        <f t="shared" si="116"/>
        <v>55.512775242072848</v>
      </c>
      <c r="AM1978" s="8">
        <f t="shared" si="116"/>
        <v>55.512775242072848</v>
      </c>
      <c r="AN1978" s="8">
        <f t="shared" si="116"/>
        <v>55.512775242072848</v>
      </c>
      <c r="AO1978" s="8">
        <f t="shared" si="116"/>
        <v>55.512775242072848</v>
      </c>
      <c r="AP1978" s="8">
        <f t="shared" si="116"/>
        <v>55.512775242072848</v>
      </c>
      <c r="AQ1978" s="8">
        <f t="shared" si="116"/>
        <v>55.512775242072848</v>
      </c>
      <c r="AR1978" s="8">
        <f t="shared" si="116"/>
        <v>55.512775242072848</v>
      </c>
    </row>
    <row r="1979" spans="1:44" ht="12" customHeight="1" x14ac:dyDescent="0.2">
      <c r="A1979" t="s">
        <v>314</v>
      </c>
      <c r="B1979">
        <v>64.381986324857721</v>
      </c>
      <c r="C1979" s="8">
        <v>64.91</v>
      </c>
      <c r="D1979" s="8">
        <v>59.568613418617872</v>
      </c>
      <c r="E1979" s="8">
        <v>60.232949769522783</v>
      </c>
      <c r="F1979" s="8">
        <v>60.237367679274485</v>
      </c>
      <c r="G1979" s="8">
        <v>59.091986164849331</v>
      </c>
      <c r="H1979" s="8">
        <v>72.989566451425091</v>
      </c>
      <c r="I1979" s="8">
        <v>71.484314222614842</v>
      </c>
      <c r="J1979" s="8">
        <v>71.226510951776575</v>
      </c>
      <c r="K1979" s="8">
        <v>65.99775079426739</v>
      </c>
      <c r="L1979" s="8">
        <v>68.091587925922482</v>
      </c>
      <c r="M1979" s="8">
        <v>65.428016430317101</v>
      </c>
      <c r="N1979" s="8">
        <f t="shared" ref="N1979:N2001" si="117">MAX(K1979:M1979)</f>
        <v>68.091587925922482</v>
      </c>
      <c r="O1979" s="8">
        <f t="shared" ref="O1979:AC1979" si="118">N1979</f>
        <v>68.091587925922482</v>
      </c>
      <c r="P1979" s="8">
        <f t="shared" si="118"/>
        <v>68.091587925922482</v>
      </c>
      <c r="Q1979" s="8">
        <f t="shared" si="118"/>
        <v>68.091587925922482</v>
      </c>
      <c r="R1979" s="8">
        <f t="shared" si="118"/>
        <v>68.091587925922482</v>
      </c>
      <c r="S1979" s="8">
        <f t="shared" si="118"/>
        <v>68.091587925922482</v>
      </c>
      <c r="T1979" s="8">
        <f t="shared" si="118"/>
        <v>68.091587925922482</v>
      </c>
      <c r="U1979" s="8">
        <f t="shared" si="118"/>
        <v>68.091587925922482</v>
      </c>
      <c r="V1979" s="8">
        <f t="shared" si="118"/>
        <v>68.091587925922482</v>
      </c>
      <c r="W1979" s="8">
        <f t="shared" si="118"/>
        <v>68.091587925922482</v>
      </c>
      <c r="X1979" s="8">
        <f t="shared" si="118"/>
        <v>68.091587925922482</v>
      </c>
      <c r="Y1979" s="8">
        <f t="shared" si="118"/>
        <v>68.091587925922482</v>
      </c>
      <c r="Z1979" s="8">
        <f t="shared" si="118"/>
        <v>68.091587925922482</v>
      </c>
      <c r="AA1979" s="8">
        <f t="shared" si="118"/>
        <v>68.091587925922482</v>
      </c>
      <c r="AB1979" s="8">
        <f t="shared" si="118"/>
        <v>68.091587925922482</v>
      </c>
      <c r="AC1979" s="8">
        <f t="shared" si="118"/>
        <v>68.091587925922482</v>
      </c>
      <c r="AD1979" s="8">
        <f t="shared" si="116"/>
        <v>68.091587925922482</v>
      </c>
      <c r="AE1979" s="8">
        <f t="shared" si="116"/>
        <v>68.091587925922482</v>
      </c>
      <c r="AF1979" s="8">
        <f t="shared" si="116"/>
        <v>68.091587925922482</v>
      </c>
      <c r="AG1979" s="8">
        <f t="shared" si="116"/>
        <v>68.091587925922482</v>
      </c>
      <c r="AH1979" s="8">
        <f t="shared" si="116"/>
        <v>68.091587925922482</v>
      </c>
      <c r="AI1979" s="8">
        <f t="shared" si="116"/>
        <v>68.091587925922482</v>
      </c>
      <c r="AJ1979" s="8">
        <f t="shared" si="116"/>
        <v>68.091587925922482</v>
      </c>
      <c r="AK1979" s="8">
        <f t="shared" si="116"/>
        <v>68.091587925922482</v>
      </c>
      <c r="AL1979" s="8">
        <f t="shared" si="116"/>
        <v>68.091587925922482</v>
      </c>
      <c r="AM1979" s="8">
        <f t="shared" si="116"/>
        <v>68.091587925922482</v>
      </c>
      <c r="AN1979" s="8">
        <f t="shared" si="116"/>
        <v>68.091587925922482</v>
      </c>
      <c r="AO1979" s="8">
        <f t="shared" si="116"/>
        <v>68.091587925922482</v>
      </c>
      <c r="AP1979" s="8">
        <f t="shared" si="116"/>
        <v>68.091587925922482</v>
      </c>
      <c r="AQ1979" s="8">
        <f t="shared" si="116"/>
        <v>68.091587925922482</v>
      </c>
      <c r="AR1979" s="8">
        <f t="shared" si="116"/>
        <v>68.091587925922482</v>
      </c>
    </row>
    <row r="1980" spans="1:44" ht="12" customHeight="1" x14ac:dyDescent="0.2">
      <c r="A1980" t="s">
        <v>315</v>
      </c>
      <c r="B1980">
        <v>55.30052083333333</v>
      </c>
      <c r="C1980" s="8">
        <v>54.89</v>
      </c>
      <c r="D1980" s="8">
        <v>48.1</v>
      </c>
      <c r="E1980" s="8">
        <v>48.1</v>
      </c>
      <c r="F1980" s="8">
        <v>45</v>
      </c>
      <c r="G1980" s="8">
        <v>48</v>
      </c>
      <c r="H1980" s="8">
        <v>47.92</v>
      </c>
      <c r="I1980" s="8">
        <v>47.92</v>
      </c>
      <c r="J1980" s="8">
        <v>47.900000000000006</v>
      </c>
      <c r="K1980" s="8">
        <v>56.035327030008766</v>
      </c>
      <c r="L1980" s="8">
        <v>55.147570299547858</v>
      </c>
      <c r="M1980" s="8">
        <v>47.84</v>
      </c>
      <c r="N1980" s="8">
        <f t="shared" si="117"/>
        <v>56.035327030008766</v>
      </c>
      <c r="O1980" s="8">
        <f t="shared" si="116"/>
        <v>56.035327030008766</v>
      </c>
      <c r="P1980" s="8">
        <f t="shared" si="116"/>
        <v>56.035327030008766</v>
      </c>
      <c r="Q1980" s="8">
        <f t="shared" si="116"/>
        <v>56.035327030008766</v>
      </c>
      <c r="R1980" s="8">
        <f t="shared" si="116"/>
        <v>56.035327030008766</v>
      </c>
      <c r="S1980" s="8">
        <f t="shared" si="116"/>
        <v>56.035327030008766</v>
      </c>
      <c r="T1980" s="8">
        <f t="shared" si="116"/>
        <v>56.035327030008766</v>
      </c>
      <c r="U1980" s="8">
        <f t="shared" si="116"/>
        <v>56.035327030008766</v>
      </c>
      <c r="V1980" s="8">
        <f t="shared" si="116"/>
        <v>56.035327030008766</v>
      </c>
      <c r="W1980" s="8">
        <f t="shared" si="116"/>
        <v>56.035327030008766</v>
      </c>
      <c r="X1980" s="8">
        <f t="shared" si="116"/>
        <v>56.035327030008766</v>
      </c>
      <c r="Y1980" s="8">
        <f t="shared" si="116"/>
        <v>56.035327030008766</v>
      </c>
      <c r="Z1980" s="8">
        <f t="shared" si="116"/>
        <v>56.035327030008766</v>
      </c>
      <c r="AA1980" s="8">
        <f t="shared" si="116"/>
        <v>56.035327030008766</v>
      </c>
      <c r="AB1980" s="8">
        <f t="shared" si="116"/>
        <v>56.035327030008766</v>
      </c>
      <c r="AC1980" s="8">
        <f t="shared" si="116"/>
        <v>56.035327030008766</v>
      </c>
      <c r="AD1980" s="8">
        <f t="shared" si="116"/>
        <v>56.035327030008766</v>
      </c>
      <c r="AE1980" s="8">
        <f t="shared" si="116"/>
        <v>56.035327030008766</v>
      </c>
      <c r="AF1980" s="8">
        <f t="shared" si="116"/>
        <v>56.035327030008766</v>
      </c>
      <c r="AG1980" s="8">
        <f t="shared" si="116"/>
        <v>56.035327030008766</v>
      </c>
      <c r="AH1980" s="8">
        <f t="shared" si="116"/>
        <v>56.035327030008766</v>
      </c>
      <c r="AI1980" s="8">
        <f t="shared" si="116"/>
        <v>56.035327030008766</v>
      </c>
      <c r="AJ1980" s="8">
        <f t="shared" si="116"/>
        <v>56.035327030008766</v>
      </c>
      <c r="AK1980" s="8">
        <f t="shared" si="116"/>
        <v>56.035327030008766</v>
      </c>
      <c r="AL1980" s="8">
        <f t="shared" si="116"/>
        <v>56.035327030008766</v>
      </c>
      <c r="AM1980" s="8">
        <f t="shared" si="116"/>
        <v>56.035327030008766</v>
      </c>
      <c r="AN1980" s="8">
        <f t="shared" si="116"/>
        <v>56.035327030008766</v>
      </c>
      <c r="AO1980" s="8">
        <f t="shared" si="116"/>
        <v>56.035327030008766</v>
      </c>
      <c r="AP1980" s="8">
        <f t="shared" si="116"/>
        <v>56.035327030008766</v>
      </c>
      <c r="AQ1980" s="8">
        <f t="shared" si="116"/>
        <v>56.035327030008766</v>
      </c>
      <c r="AR1980" s="8">
        <f t="shared" si="116"/>
        <v>56.035327030008766</v>
      </c>
    </row>
    <row r="1981" spans="1:44" ht="12" customHeight="1" x14ac:dyDescent="0.2">
      <c r="A1981" t="s">
        <v>316</v>
      </c>
      <c r="B1981">
        <v>56.943930151825185</v>
      </c>
      <c r="C1981" s="8">
        <v>56.83</v>
      </c>
      <c r="D1981" s="8">
        <v>56.100000000000009</v>
      </c>
      <c r="E1981" s="8">
        <v>56.084261766570513</v>
      </c>
      <c r="F1981" s="8">
        <v>56.06821012484729</v>
      </c>
      <c r="G1981" s="8">
        <v>56.083832435834672</v>
      </c>
      <c r="H1981" s="8">
        <v>56.063195961872012</v>
      </c>
      <c r="I1981" s="8">
        <v>55.974261963736176</v>
      </c>
      <c r="J1981" s="8">
        <v>55.988695533954115</v>
      </c>
      <c r="K1981" s="8">
        <v>56.087569444444448</v>
      </c>
      <c r="L1981" s="8">
        <v>56.456801110520416</v>
      </c>
      <c r="M1981" s="8">
        <v>56.512233206282176</v>
      </c>
      <c r="N1981" s="8">
        <f t="shared" si="117"/>
        <v>56.512233206282176</v>
      </c>
      <c r="O1981" s="8">
        <f t="shared" si="116"/>
        <v>56.512233206282176</v>
      </c>
      <c r="P1981" s="8">
        <f t="shared" si="116"/>
        <v>56.512233206282176</v>
      </c>
      <c r="Q1981" s="8">
        <f t="shared" si="116"/>
        <v>56.512233206282176</v>
      </c>
      <c r="R1981" s="8">
        <f t="shared" si="116"/>
        <v>56.512233206282176</v>
      </c>
      <c r="S1981" s="8">
        <f t="shared" si="116"/>
        <v>56.512233206282176</v>
      </c>
      <c r="T1981" s="8">
        <f t="shared" si="116"/>
        <v>56.512233206282176</v>
      </c>
      <c r="U1981" s="8">
        <f t="shared" si="116"/>
        <v>56.512233206282176</v>
      </c>
      <c r="V1981" s="8">
        <f t="shared" si="116"/>
        <v>56.512233206282176</v>
      </c>
      <c r="W1981" s="8">
        <f t="shared" si="116"/>
        <v>56.512233206282176</v>
      </c>
      <c r="X1981" s="8">
        <f t="shared" si="116"/>
        <v>56.512233206282176</v>
      </c>
      <c r="Y1981" s="8">
        <f t="shared" si="116"/>
        <v>56.512233206282176</v>
      </c>
      <c r="Z1981" s="8">
        <f t="shared" si="116"/>
        <v>56.512233206282176</v>
      </c>
      <c r="AA1981" s="8">
        <f t="shared" si="116"/>
        <v>56.512233206282176</v>
      </c>
      <c r="AB1981" s="8">
        <f t="shared" si="116"/>
        <v>56.512233206282176</v>
      </c>
      <c r="AC1981" s="8">
        <f t="shared" si="116"/>
        <v>56.512233206282176</v>
      </c>
      <c r="AD1981" s="8">
        <f t="shared" si="116"/>
        <v>56.512233206282176</v>
      </c>
      <c r="AE1981" s="8">
        <f t="shared" si="116"/>
        <v>56.512233206282176</v>
      </c>
      <c r="AF1981" s="8">
        <f t="shared" si="116"/>
        <v>56.512233206282176</v>
      </c>
      <c r="AG1981" s="8">
        <f t="shared" si="116"/>
        <v>56.512233206282176</v>
      </c>
      <c r="AH1981" s="8">
        <f t="shared" si="116"/>
        <v>56.512233206282176</v>
      </c>
      <c r="AI1981" s="8">
        <f t="shared" si="116"/>
        <v>56.512233206282176</v>
      </c>
      <c r="AJ1981" s="8">
        <f t="shared" si="116"/>
        <v>56.512233206282176</v>
      </c>
      <c r="AK1981" s="8">
        <f t="shared" si="116"/>
        <v>56.512233206282176</v>
      </c>
      <c r="AL1981" s="8">
        <f t="shared" si="116"/>
        <v>56.512233206282176</v>
      </c>
      <c r="AM1981" s="8">
        <f t="shared" si="116"/>
        <v>56.512233206282176</v>
      </c>
      <c r="AN1981" s="8">
        <f t="shared" si="116"/>
        <v>56.512233206282176</v>
      </c>
      <c r="AO1981" s="8">
        <f t="shared" si="116"/>
        <v>56.512233206282176</v>
      </c>
      <c r="AP1981" s="8">
        <f t="shared" si="116"/>
        <v>56.512233206282176</v>
      </c>
      <c r="AQ1981" s="8">
        <f t="shared" si="116"/>
        <v>56.512233206282176</v>
      </c>
      <c r="AR1981" s="8">
        <f t="shared" si="116"/>
        <v>56.512233206282176</v>
      </c>
    </row>
    <row r="1982" spans="1:44" ht="12" customHeight="1" x14ac:dyDescent="0.2">
      <c r="A1982" t="s">
        <v>317</v>
      </c>
      <c r="B1982">
        <v>45.340784203986516</v>
      </c>
      <c r="C1982" s="8">
        <v>46.59</v>
      </c>
      <c r="D1982" s="8">
        <v>46.399072009223097</v>
      </c>
      <c r="E1982" s="8">
        <v>47.150107037505272</v>
      </c>
      <c r="F1982" s="8">
        <v>47.060086709118004</v>
      </c>
      <c r="G1982" s="8">
        <v>47.054389412997907</v>
      </c>
      <c r="H1982" s="8">
        <v>47.423250868055554</v>
      </c>
      <c r="I1982" s="8">
        <v>47.939581962301951</v>
      </c>
      <c r="J1982" s="8">
        <v>48.20000000000001</v>
      </c>
      <c r="K1982" s="8">
        <v>48.190000000000005</v>
      </c>
      <c r="L1982" s="8">
        <v>48.190000000000005</v>
      </c>
      <c r="M1982" s="8">
        <v>48.19</v>
      </c>
      <c r="N1982" s="8">
        <f t="shared" si="117"/>
        <v>48.190000000000005</v>
      </c>
      <c r="O1982" s="8">
        <f t="shared" si="116"/>
        <v>48.190000000000005</v>
      </c>
      <c r="P1982" s="8">
        <f t="shared" si="116"/>
        <v>48.190000000000005</v>
      </c>
      <c r="Q1982" s="8">
        <f t="shared" si="116"/>
        <v>48.190000000000005</v>
      </c>
      <c r="R1982" s="8">
        <f t="shared" si="116"/>
        <v>48.190000000000005</v>
      </c>
      <c r="S1982" s="8">
        <f t="shared" si="116"/>
        <v>48.190000000000005</v>
      </c>
      <c r="T1982" s="8">
        <f t="shared" si="116"/>
        <v>48.190000000000005</v>
      </c>
      <c r="U1982" s="8">
        <f t="shared" si="116"/>
        <v>48.190000000000005</v>
      </c>
      <c r="V1982" s="8">
        <f t="shared" si="116"/>
        <v>48.190000000000005</v>
      </c>
      <c r="W1982" s="8">
        <f t="shared" si="116"/>
        <v>48.190000000000005</v>
      </c>
      <c r="X1982" s="8">
        <f t="shared" si="116"/>
        <v>48.190000000000005</v>
      </c>
      <c r="Y1982" s="8">
        <f t="shared" si="116"/>
        <v>48.190000000000005</v>
      </c>
      <c r="Z1982" s="8">
        <f t="shared" si="116"/>
        <v>48.190000000000005</v>
      </c>
      <c r="AA1982" s="8">
        <f t="shared" si="116"/>
        <v>48.190000000000005</v>
      </c>
      <c r="AB1982" s="8">
        <f t="shared" si="116"/>
        <v>48.190000000000005</v>
      </c>
      <c r="AC1982" s="8">
        <f t="shared" si="116"/>
        <v>48.190000000000005</v>
      </c>
      <c r="AD1982" s="8">
        <f t="shared" si="116"/>
        <v>48.190000000000005</v>
      </c>
      <c r="AE1982" s="8">
        <f t="shared" si="116"/>
        <v>48.190000000000005</v>
      </c>
      <c r="AF1982" s="8">
        <f t="shared" si="116"/>
        <v>48.190000000000005</v>
      </c>
      <c r="AG1982" s="8">
        <f t="shared" si="116"/>
        <v>48.190000000000005</v>
      </c>
      <c r="AH1982" s="8">
        <f t="shared" si="116"/>
        <v>48.190000000000005</v>
      </c>
      <c r="AI1982" s="8">
        <f t="shared" si="116"/>
        <v>48.190000000000005</v>
      </c>
      <c r="AJ1982" s="8">
        <f t="shared" si="116"/>
        <v>48.190000000000005</v>
      </c>
      <c r="AK1982" s="8">
        <f t="shared" si="116"/>
        <v>48.190000000000005</v>
      </c>
      <c r="AL1982" s="8">
        <f t="shared" si="116"/>
        <v>48.190000000000005</v>
      </c>
      <c r="AM1982" s="8">
        <f t="shared" si="116"/>
        <v>48.190000000000005</v>
      </c>
      <c r="AN1982" s="8">
        <f t="shared" si="116"/>
        <v>48.190000000000005</v>
      </c>
      <c r="AO1982" s="8">
        <f t="shared" si="116"/>
        <v>48.190000000000005</v>
      </c>
      <c r="AP1982" s="8">
        <f t="shared" si="116"/>
        <v>48.190000000000005</v>
      </c>
      <c r="AQ1982" s="8">
        <f t="shared" si="116"/>
        <v>48.190000000000005</v>
      </c>
      <c r="AR1982" s="8">
        <f t="shared" si="116"/>
        <v>48.190000000000005</v>
      </c>
    </row>
    <row r="1983" spans="1:44" ht="12" customHeight="1" x14ac:dyDescent="0.2">
      <c r="A1983" t="s">
        <v>318</v>
      </c>
      <c r="B1983">
        <v>49.480963635775574</v>
      </c>
      <c r="C1983" s="8">
        <v>49.44</v>
      </c>
      <c r="D1983" s="8">
        <v>49.350728905860663</v>
      </c>
      <c r="E1983" s="8">
        <v>51.690715405142114</v>
      </c>
      <c r="F1983" s="8">
        <v>52.61018018422827</v>
      </c>
      <c r="G1983" s="8">
        <v>52.065072865364556</v>
      </c>
      <c r="H1983" s="8">
        <v>53.877115368107809</v>
      </c>
      <c r="I1983" s="8">
        <v>54.017773420126957</v>
      </c>
      <c r="J1983" s="8">
        <v>52.768735101535867</v>
      </c>
      <c r="K1983" s="8">
        <v>52.247096424626939</v>
      </c>
      <c r="L1983" s="8">
        <v>52.053140986575926</v>
      </c>
      <c r="M1983" s="8">
        <v>52.647578999993719</v>
      </c>
      <c r="N1983" s="8">
        <f t="shared" si="117"/>
        <v>52.647578999993719</v>
      </c>
      <c r="O1983" s="8">
        <f t="shared" ref="O1983:AR1991" si="119">N1983</f>
        <v>52.647578999993719</v>
      </c>
      <c r="P1983" s="8">
        <f t="shared" si="119"/>
        <v>52.647578999993719</v>
      </c>
      <c r="Q1983" s="8">
        <f t="shared" si="119"/>
        <v>52.647578999993719</v>
      </c>
      <c r="R1983" s="8">
        <f t="shared" si="119"/>
        <v>52.647578999993719</v>
      </c>
      <c r="S1983" s="8">
        <f t="shared" si="119"/>
        <v>52.647578999993719</v>
      </c>
      <c r="T1983" s="8">
        <f t="shared" si="119"/>
        <v>52.647578999993719</v>
      </c>
      <c r="U1983" s="8">
        <f t="shared" si="119"/>
        <v>52.647578999993719</v>
      </c>
      <c r="V1983" s="8">
        <f t="shared" si="119"/>
        <v>52.647578999993719</v>
      </c>
      <c r="W1983" s="8">
        <f t="shared" si="119"/>
        <v>52.647578999993719</v>
      </c>
      <c r="X1983" s="8">
        <f t="shared" si="119"/>
        <v>52.647578999993719</v>
      </c>
      <c r="Y1983" s="8">
        <f t="shared" si="119"/>
        <v>52.647578999993719</v>
      </c>
      <c r="Z1983" s="8">
        <f t="shared" si="119"/>
        <v>52.647578999993719</v>
      </c>
      <c r="AA1983" s="8">
        <f t="shared" si="119"/>
        <v>52.647578999993719</v>
      </c>
      <c r="AB1983" s="8">
        <f t="shared" si="119"/>
        <v>52.647578999993719</v>
      </c>
      <c r="AC1983" s="8">
        <f t="shared" si="119"/>
        <v>52.647578999993719</v>
      </c>
      <c r="AD1983" s="8">
        <f t="shared" si="119"/>
        <v>52.647578999993719</v>
      </c>
      <c r="AE1983" s="8">
        <f t="shared" si="119"/>
        <v>52.647578999993719</v>
      </c>
      <c r="AF1983" s="8">
        <f t="shared" si="119"/>
        <v>52.647578999993719</v>
      </c>
      <c r="AG1983" s="8">
        <f t="shared" si="119"/>
        <v>52.647578999993719</v>
      </c>
      <c r="AH1983" s="8">
        <f t="shared" si="119"/>
        <v>52.647578999993719</v>
      </c>
      <c r="AI1983" s="8">
        <f t="shared" si="119"/>
        <v>52.647578999993719</v>
      </c>
      <c r="AJ1983" s="8">
        <f t="shared" si="119"/>
        <v>52.647578999993719</v>
      </c>
      <c r="AK1983" s="8">
        <f t="shared" si="119"/>
        <v>52.647578999993719</v>
      </c>
      <c r="AL1983" s="8">
        <f t="shared" si="119"/>
        <v>52.647578999993719</v>
      </c>
      <c r="AM1983" s="8">
        <f t="shared" si="119"/>
        <v>52.647578999993719</v>
      </c>
      <c r="AN1983" s="8">
        <f t="shared" si="119"/>
        <v>52.647578999993719</v>
      </c>
      <c r="AO1983" s="8">
        <f t="shared" si="119"/>
        <v>52.647578999993719</v>
      </c>
      <c r="AP1983" s="8">
        <f t="shared" si="119"/>
        <v>52.647578999993719</v>
      </c>
      <c r="AQ1983" s="8">
        <f t="shared" si="119"/>
        <v>52.647578999993719</v>
      </c>
      <c r="AR1983" s="8">
        <f t="shared" si="119"/>
        <v>52.647578999993719</v>
      </c>
    </row>
    <row r="1984" spans="1:44" ht="12" customHeight="1" x14ac:dyDescent="0.2">
      <c r="A1984" t="s">
        <v>952</v>
      </c>
      <c r="B1984">
        <v>0</v>
      </c>
      <c r="C1984" s="8">
        <v>0</v>
      </c>
      <c r="D1984" s="8">
        <v>0</v>
      </c>
      <c r="E1984" s="8">
        <v>44.637714496467119</v>
      </c>
      <c r="F1984" s="8">
        <v>44.633724648786725</v>
      </c>
      <c r="G1984" s="8">
        <v>44.759183320391237</v>
      </c>
      <c r="H1984" s="8">
        <v>45.574614598039112</v>
      </c>
      <c r="I1984" s="8">
        <v>45.392360299154049</v>
      </c>
      <c r="J1984" s="8">
        <v>45.647600907270068</v>
      </c>
      <c r="K1984" s="8">
        <v>45.325716805402585</v>
      </c>
      <c r="L1984" s="8">
        <v>45.519907366102139</v>
      </c>
      <c r="M1984" s="8">
        <v>45.810055811143393</v>
      </c>
      <c r="N1984" s="8">
        <f t="shared" si="117"/>
        <v>45.810055811143393</v>
      </c>
      <c r="O1984" s="8">
        <f t="shared" si="119"/>
        <v>45.810055811143393</v>
      </c>
      <c r="P1984" s="8">
        <f t="shared" si="119"/>
        <v>45.810055811143393</v>
      </c>
      <c r="Q1984" s="8">
        <f t="shared" si="119"/>
        <v>45.810055811143393</v>
      </c>
      <c r="R1984" s="8">
        <f t="shared" si="119"/>
        <v>45.810055811143393</v>
      </c>
      <c r="S1984" s="8">
        <f t="shared" si="119"/>
        <v>45.810055811143393</v>
      </c>
      <c r="T1984" s="8">
        <f t="shared" si="119"/>
        <v>45.810055811143393</v>
      </c>
      <c r="U1984" s="8">
        <f t="shared" si="119"/>
        <v>45.810055811143393</v>
      </c>
      <c r="V1984" s="8">
        <f t="shared" si="119"/>
        <v>45.810055811143393</v>
      </c>
      <c r="W1984" s="8">
        <f t="shared" si="119"/>
        <v>45.810055811143393</v>
      </c>
      <c r="X1984" s="8">
        <f t="shared" si="119"/>
        <v>45.810055811143393</v>
      </c>
      <c r="Y1984" s="8">
        <f t="shared" si="119"/>
        <v>45.810055811143393</v>
      </c>
      <c r="Z1984" s="8">
        <f t="shared" si="119"/>
        <v>45.810055811143393</v>
      </c>
      <c r="AA1984" s="8">
        <f t="shared" si="119"/>
        <v>45.810055811143393</v>
      </c>
      <c r="AB1984" s="8">
        <f t="shared" si="119"/>
        <v>45.810055811143393</v>
      </c>
      <c r="AC1984" s="8">
        <f t="shared" si="119"/>
        <v>45.810055811143393</v>
      </c>
      <c r="AD1984" s="8">
        <f t="shared" si="119"/>
        <v>45.810055811143393</v>
      </c>
      <c r="AE1984" s="8">
        <f t="shared" si="119"/>
        <v>45.810055811143393</v>
      </c>
      <c r="AF1984" s="8">
        <f t="shared" si="119"/>
        <v>45.810055811143393</v>
      </c>
      <c r="AG1984" s="8">
        <f t="shared" si="119"/>
        <v>45.810055811143393</v>
      </c>
      <c r="AH1984" s="8">
        <f t="shared" si="119"/>
        <v>45.810055811143393</v>
      </c>
      <c r="AI1984" s="8">
        <f t="shared" si="119"/>
        <v>45.810055811143393</v>
      </c>
      <c r="AJ1984" s="8">
        <f t="shared" si="119"/>
        <v>45.810055811143393</v>
      </c>
      <c r="AK1984" s="8">
        <f t="shared" si="119"/>
        <v>45.810055811143393</v>
      </c>
      <c r="AL1984" s="8">
        <f t="shared" si="119"/>
        <v>45.810055811143393</v>
      </c>
      <c r="AM1984" s="8">
        <f t="shared" si="119"/>
        <v>45.810055811143393</v>
      </c>
      <c r="AN1984" s="8">
        <f t="shared" si="119"/>
        <v>45.810055811143393</v>
      </c>
      <c r="AO1984" s="8">
        <f t="shared" si="119"/>
        <v>45.810055811143393</v>
      </c>
      <c r="AP1984" s="8">
        <f t="shared" si="119"/>
        <v>45.810055811143393</v>
      </c>
      <c r="AQ1984" s="8">
        <f t="shared" si="119"/>
        <v>45.810055811143393</v>
      </c>
      <c r="AR1984" s="8">
        <f t="shared" si="119"/>
        <v>45.810055811143393</v>
      </c>
    </row>
    <row r="1985" spans="1:44" ht="12" customHeight="1" x14ac:dyDescent="0.2">
      <c r="A1985" t="s">
        <v>953</v>
      </c>
      <c r="B1985">
        <v>0</v>
      </c>
      <c r="C1985" s="8">
        <v>0</v>
      </c>
      <c r="D1985" s="8">
        <v>0</v>
      </c>
      <c r="E1985" s="8">
        <v>49.216169788531225</v>
      </c>
      <c r="F1985" s="8">
        <v>48.748634382480077</v>
      </c>
      <c r="G1985" s="8">
        <v>49.700439955586319</v>
      </c>
      <c r="H1985" s="8">
        <v>50.596003782094471</v>
      </c>
      <c r="I1985" s="8">
        <v>49.735411233195364</v>
      </c>
      <c r="J1985" s="8">
        <v>49.753298231609968</v>
      </c>
      <c r="K1985" s="8">
        <v>50.564209747968029</v>
      </c>
      <c r="L1985" s="8">
        <v>50.46428590350412</v>
      </c>
      <c r="M1985" s="8">
        <v>50.319625488349246</v>
      </c>
      <c r="N1985" s="8">
        <f t="shared" si="117"/>
        <v>50.564209747968029</v>
      </c>
      <c r="O1985" s="8">
        <f t="shared" si="119"/>
        <v>50.564209747968029</v>
      </c>
      <c r="P1985" s="8">
        <f t="shared" si="119"/>
        <v>50.564209747968029</v>
      </c>
      <c r="Q1985" s="8">
        <f t="shared" si="119"/>
        <v>50.564209747968029</v>
      </c>
      <c r="R1985" s="8">
        <f t="shared" si="119"/>
        <v>50.564209747968029</v>
      </c>
      <c r="S1985" s="8">
        <f t="shared" si="119"/>
        <v>50.564209747968029</v>
      </c>
      <c r="T1985" s="8">
        <f t="shared" si="119"/>
        <v>50.564209747968029</v>
      </c>
      <c r="U1985" s="8">
        <f t="shared" si="119"/>
        <v>50.564209747968029</v>
      </c>
      <c r="V1985" s="8">
        <f t="shared" si="119"/>
        <v>50.564209747968029</v>
      </c>
      <c r="W1985" s="8">
        <f t="shared" si="119"/>
        <v>50.564209747968029</v>
      </c>
      <c r="X1985" s="8">
        <f t="shared" si="119"/>
        <v>50.564209747968029</v>
      </c>
      <c r="Y1985" s="8">
        <f t="shared" si="119"/>
        <v>50.564209747968029</v>
      </c>
      <c r="Z1985" s="8">
        <f t="shared" si="119"/>
        <v>50.564209747968029</v>
      </c>
      <c r="AA1985" s="8">
        <f t="shared" si="119"/>
        <v>50.564209747968029</v>
      </c>
      <c r="AB1985" s="8">
        <f t="shared" si="119"/>
        <v>50.564209747968029</v>
      </c>
      <c r="AC1985" s="8">
        <f t="shared" si="119"/>
        <v>50.564209747968029</v>
      </c>
      <c r="AD1985" s="8">
        <f t="shared" si="119"/>
        <v>50.564209747968029</v>
      </c>
      <c r="AE1985" s="8">
        <f t="shared" si="119"/>
        <v>50.564209747968029</v>
      </c>
      <c r="AF1985" s="8">
        <f t="shared" si="119"/>
        <v>50.564209747968029</v>
      </c>
      <c r="AG1985" s="8">
        <f t="shared" si="119"/>
        <v>50.564209747968029</v>
      </c>
      <c r="AH1985" s="8">
        <f t="shared" si="119"/>
        <v>50.564209747968029</v>
      </c>
      <c r="AI1985" s="8">
        <f t="shared" si="119"/>
        <v>50.564209747968029</v>
      </c>
      <c r="AJ1985" s="8">
        <f t="shared" si="119"/>
        <v>50.564209747968029</v>
      </c>
      <c r="AK1985" s="8">
        <f t="shared" si="119"/>
        <v>50.564209747968029</v>
      </c>
      <c r="AL1985" s="8">
        <f t="shared" si="119"/>
        <v>50.564209747968029</v>
      </c>
      <c r="AM1985" s="8">
        <f t="shared" si="119"/>
        <v>50.564209747968029</v>
      </c>
      <c r="AN1985" s="8">
        <f t="shared" si="119"/>
        <v>50.564209747968029</v>
      </c>
      <c r="AO1985" s="8">
        <f t="shared" si="119"/>
        <v>50.564209747968029</v>
      </c>
      <c r="AP1985" s="8">
        <f t="shared" si="119"/>
        <v>50.564209747968029</v>
      </c>
      <c r="AQ1985" s="8">
        <f t="shared" si="119"/>
        <v>50.564209747968029</v>
      </c>
      <c r="AR1985" s="8">
        <f t="shared" si="119"/>
        <v>50.564209747968029</v>
      </c>
    </row>
    <row r="1986" spans="1:44" ht="12" customHeight="1" x14ac:dyDescent="0.2">
      <c r="A1986" t="s">
        <v>319</v>
      </c>
      <c r="B1986">
        <v>54.65505719019496</v>
      </c>
      <c r="C1986" s="8">
        <v>54.03</v>
      </c>
      <c r="D1986" s="8">
        <v>55.372846300652441</v>
      </c>
      <c r="E1986" s="8">
        <v>55.522980187586249</v>
      </c>
      <c r="F1986" s="8">
        <v>55.192914935599326</v>
      </c>
      <c r="G1986" s="8">
        <v>54.684538605733785</v>
      </c>
      <c r="H1986" s="8">
        <v>58.10243119107642</v>
      </c>
      <c r="I1986" s="8">
        <v>57.445448025101363</v>
      </c>
      <c r="J1986" s="8">
        <v>58.06359246430398</v>
      </c>
      <c r="K1986" s="8">
        <v>55.512775242072848</v>
      </c>
      <c r="L1986" s="8">
        <v>55.402958598293843</v>
      </c>
      <c r="M1986" s="8">
        <v>55.288609015159743</v>
      </c>
      <c r="N1986" s="8">
        <f t="shared" si="117"/>
        <v>55.512775242072848</v>
      </c>
      <c r="O1986" s="8">
        <f t="shared" si="119"/>
        <v>55.512775242072848</v>
      </c>
      <c r="P1986" s="8">
        <f t="shared" si="119"/>
        <v>55.512775242072848</v>
      </c>
      <c r="Q1986" s="8">
        <f t="shared" si="119"/>
        <v>55.512775242072848</v>
      </c>
      <c r="R1986" s="8">
        <f t="shared" si="119"/>
        <v>55.512775242072848</v>
      </c>
      <c r="S1986" s="8">
        <f t="shared" si="119"/>
        <v>55.512775242072848</v>
      </c>
      <c r="T1986" s="8">
        <f t="shared" si="119"/>
        <v>55.512775242072848</v>
      </c>
      <c r="U1986" s="8">
        <f t="shared" si="119"/>
        <v>55.512775242072848</v>
      </c>
      <c r="V1986" s="8">
        <f t="shared" si="119"/>
        <v>55.512775242072848</v>
      </c>
      <c r="W1986" s="8">
        <f t="shared" si="119"/>
        <v>55.512775242072848</v>
      </c>
      <c r="X1986" s="8">
        <f t="shared" si="119"/>
        <v>55.512775242072848</v>
      </c>
      <c r="Y1986" s="8">
        <f t="shared" si="119"/>
        <v>55.512775242072848</v>
      </c>
      <c r="Z1986" s="8">
        <f t="shared" si="119"/>
        <v>55.512775242072848</v>
      </c>
      <c r="AA1986" s="8">
        <f t="shared" si="119"/>
        <v>55.512775242072848</v>
      </c>
      <c r="AB1986" s="8">
        <f t="shared" si="119"/>
        <v>55.512775242072848</v>
      </c>
      <c r="AC1986" s="8">
        <f t="shared" si="119"/>
        <v>55.512775242072848</v>
      </c>
      <c r="AD1986" s="8">
        <f t="shared" si="119"/>
        <v>55.512775242072848</v>
      </c>
      <c r="AE1986" s="8">
        <f t="shared" si="119"/>
        <v>55.512775242072848</v>
      </c>
      <c r="AF1986" s="8">
        <f t="shared" si="119"/>
        <v>55.512775242072848</v>
      </c>
      <c r="AG1986" s="8">
        <f t="shared" si="119"/>
        <v>55.512775242072848</v>
      </c>
      <c r="AH1986" s="8">
        <f t="shared" si="119"/>
        <v>55.512775242072848</v>
      </c>
      <c r="AI1986" s="8">
        <f t="shared" si="119"/>
        <v>55.512775242072848</v>
      </c>
      <c r="AJ1986" s="8">
        <f t="shared" si="119"/>
        <v>55.512775242072848</v>
      </c>
      <c r="AK1986" s="8">
        <f t="shared" si="119"/>
        <v>55.512775242072848</v>
      </c>
      <c r="AL1986" s="8">
        <f t="shared" si="119"/>
        <v>55.512775242072848</v>
      </c>
      <c r="AM1986" s="8">
        <f t="shared" si="119"/>
        <v>55.512775242072848</v>
      </c>
      <c r="AN1986" s="8">
        <f t="shared" si="119"/>
        <v>55.512775242072848</v>
      </c>
      <c r="AO1986" s="8">
        <f t="shared" si="119"/>
        <v>55.512775242072848</v>
      </c>
      <c r="AP1986" s="8">
        <f t="shared" si="119"/>
        <v>55.512775242072848</v>
      </c>
      <c r="AQ1986" s="8">
        <f t="shared" si="119"/>
        <v>55.512775242072848</v>
      </c>
      <c r="AR1986" s="8">
        <f t="shared" si="119"/>
        <v>55.512775242072848</v>
      </c>
    </row>
    <row r="1987" spans="1:44" ht="12" customHeight="1" x14ac:dyDescent="0.2">
      <c r="A1987" t="s">
        <v>320</v>
      </c>
      <c r="B1987">
        <v>64.381986324857721</v>
      </c>
      <c r="C1987" s="8">
        <v>64.91</v>
      </c>
      <c r="D1987" s="8">
        <v>56.8</v>
      </c>
      <c r="E1987" s="8">
        <v>56.8</v>
      </c>
      <c r="F1987" s="8">
        <v>56.8</v>
      </c>
      <c r="G1987" s="8">
        <v>56.8</v>
      </c>
      <c r="H1987" s="8">
        <v>57.154332256705516</v>
      </c>
      <c r="I1987" s="8">
        <v>71.484314222614842</v>
      </c>
      <c r="J1987" s="8">
        <v>72.449999999999946</v>
      </c>
      <c r="K1987" s="8">
        <v>65.99775079426739</v>
      </c>
      <c r="L1987" s="8">
        <v>68.091587925922482</v>
      </c>
      <c r="M1987" s="8">
        <v>65.428016430317101</v>
      </c>
      <c r="N1987" s="8">
        <f t="shared" si="117"/>
        <v>68.091587925922482</v>
      </c>
      <c r="O1987" s="8">
        <f t="shared" si="119"/>
        <v>68.091587925922482</v>
      </c>
      <c r="P1987" s="8">
        <f t="shared" si="119"/>
        <v>68.091587925922482</v>
      </c>
      <c r="Q1987" s="8">
        <f t="shared" si="119"/>
        <v>68.091587925922482</v>
      </c>
      <c r="R1987" s="8">
        <f t="shared" si="119"/>
        <v>68.091587925922482</v>
      </c>
      <c r="S1987" s="8">
        <f t="shared" si="119"/>
        <v>68.091587925922482</v>
      </c>
      <c r="T1987" s="8">
        <f t="shared" si="119"/>
        <v>68.091587925922482</v>
      </c>
      <c r="U1987" s="8">
        <f t="shared" si="119"/>
        <v>68.091587925922482</v>
      </c>
      <c r="V1987" s="8">
        <f t="shared" si="119"/>
        <v>68.091587925922482</v>
      </c>
      <c r="W1987" s="8">
        <f t="shared" si="119"/>
        <v>68.091587925922482</v>
      </c>
      <c r="X1987" s="8">
        <f t="shared" si="119"/>
        <v>68.091587925922482</v>
      </c>
      <c r="Y1987" s="8">
        <f t="shared" si="119"/>
        <v>68.091587925922482</v>
      </c>
      <c r="Z1987" s="8">
        <f t="shared" si="119"/>
        <v>68.091587925922482</v>
      </c>
      <c r="AA1987" s="8">
        <f t="shared" si="119"/>
        <v>68.091587925922482</v>
      </c>
      <c r="AB1987" s="8">
        <f t="shared" si="119"/>
        <v>68.091587925922482</v>
      </c>
      <c r="AC1987" s="8">
        <f t="shared" si="119"/>
        <v>68.091587925922482</v>
      </c>
      <c r="AD1987" s="8">
        <f t="shared" si="119"/>
        <v>68.091587925922482</v>
      </c>
      <c r="AE1987" s="8">
        <f t="shared" si="119"/>
        <v>68.091587925922482</v>
      </c>
      <c r="AF1987" s="8">
        <f t="shared" si="119"/>
        <v>68.091587925922482</v>
      </c>
      <c r="AG1987" s="8">
        <f t="shared" si="119"/>
        <v>68.091587925922482</v>
      </c>
      <c r="AH1987" s="8">
        <f t="shared" si="119"/>
        <v>68.091587925922482</v>
      </c>
      <c r="AI1987" s="8">
        <f t="shared" si="119"/>
        <v>68.091587925922482</v>
      </c>
      <c r="AJ1987" s="8">
        <f t="shared" si="119"/>
        <v>68.091587925922482</v>
      </c>
      <c r="AK1987" s="8">
        <f t="shared" si="119"/>
        <v>68.091587925922482</v>
      </c>
      <c r="AL1987" s="8">
        <f t="shared" si="119"/>
        <v>68.091587925922482</v>
      </c>
      <c r="AM1987" s="8">
        <f t="shared" si="119"/>
        <v>68.091587925922482</v>
      </c>
      <c r="AN1987" s="8">
        <f t="shared" si="119"/>
        <v>68.091587925922482</v>
      </c>
      <c r="AO1987" s="8">
        <f t="shared" si="119"/>
        <v>68.091587925922482</v>
      </c>
      <c r="AP1987" s="8">
        <f t="shared" si="119"/>
        <v>68.091587925922482</v>
      </c>
      <c r="AQ1987" s="8">
        <f t="shared" si="119"/>
        <v>68.091587925922482</v>
      </c>
      <c r="AR1987" s="8">
        <f t="shared" si="119"/>
        <v>68.091587925922482</v>
      </c>
    </row>
    <row r="1988" spans="1:44" ht="12" customHeight="1" x14ac:dyDescent="0.2">
      <c r="A1988" t="s">
        <v>321</v>
      </c>
      <c r="B1988">
        <v>55.30052083333333</v>
      </c>
      <c r="C1988" s="8">
        <v>54.89</v>
      </c>
      <c r="D1988" s="8">
        <v>45.3</v>
      </c>
      <c r="E1988" s="8">
        <v>48.1</v>
      </c>
      <c r="F1988" s="8">
        <v>45</v>
      </c>
      <c r="G1988" s="8">
        <v>45</v>
      </c>
      <c r="H1988" s="8">
        <v>45</v>
      </c>
      <c r="I1988" s="8">
        <v>54.552444111697802</v>
      </c>
      <c r="J1988" s="8">
        <v>46.716996380166684</v>
      </c>
      <c r="K1988" s="8">
        <v>57.237499999999997</v>
      </c>
      <c r="L1988" s="8">
        <v>52.9375</v>
      </c>
      <c r="M1988" s="8">
        <v>47.84</v>
      </c>
      <c r="N1988" s="8">
        <f t="shared" si="117"/>
        <v>57.237499999999997</v>
      </c>
      <c r="O1988" s="8">
        <f t="shared" si="119"/>
        <v>57.237499999999997</v>
      </c>
      <c r="P1988" s="8">
        <f t="shared" si="119"/>
        <v>57.237499999999997</v>
      </c>
      <c r="Q1988" s="8">
        <f t="shared" si="119"/>
        <v>57.237499999999997</v>
      </c>
      <c r="R1988" s="8">
        <f t="shared" si="119"/>
        <v>57.237499999999997</v>
      </c>
      <c r="S1988" s="8">
        <f t="shared" si="119"/>
        <v>57.237499999999997</v>
      </c>
      <c r="T1988" s="8">
        <f t="shared" si="119"/>
        <v>57.237499999999997</v>
      </c>
      <c r="U1988" s="8">
        <f t="shared" si="119"/>
        <v>57.237499999999997</v>
      </c>
      <c r="V1988" s="8">
        <f t="shared" si="119"/>
        <v>57.237499999999997</v>
      </c>
      <c r="W1988" s="8">
        <f t="shared" si="119"/>
        <v>57.237499999999997</v>
      </c>
      <c r="X1988" s="8">
        <f t="shared" si="119"/>
        <v>57.237499999999997</v>
      </c>
      <c r="Y1988" s="8">
        <f t="shared" si="119"/>
        <v>57.237499999999997</v>
      </c>
      <c r="Z1988" s="8">
        <f t="shared" si="119"/>
        <v>57.237499999999997</v>
      </c>
      <c r="AA1988" s="8">
        <f t="shared" si="119"/>
        <v>57.237499999999997</v>
      </c>
      <c r="AB1988" s="8">
        <f t="shared" si="119"/>
        <v>57.237499999999997</v>
      </c>
      <c r="AC1988" s="8">
        <f t="shared" si="119"/>
        <v>57.237499999999997</v>
      </c>
      <c r="AD1988" s="8">
        <f t="shared" si="119"/>
        <v>57.237499999999997</v>
      </c>
      <c r="AE1988" s="8">
        <f t="shared" si="119"/>
        <v>57.237499999999997</v>
      </c>
      <c r="AF1988" s="8">
        <f t="shared" si="119"/>
        <v>57.237499999999997</v>
      </c>
      <c r="AG1988" s="8">
        <f t="shared" si="119"/>
        <v>57.237499999999997</v>
      </c>
      <c r="AH1988" s="8">
        <f t="shared" si="119"/>
        <v>57.237499999999997</v>
      </c>
      <c r="AI1988" s="8">
        <f t="shared" si="119"/>
        <v>57.237499999999997</v>
      </c>
      <c r="AJ1988" s="8">
        <f t="shared" si="119"/>
        <v>57.237499999999997</v>
      </c>
      <c r="AK1988" s="8">
        <f t="shared" si="119"/>
        <v>57.237499999999997</v>
      </c>
      <c r="AL1988" s="8">
        <f t="shared" si="119"/>
        <v>57.237499999999997</v>
      </c>
      <c r="AM1988" s="8">
        <f t="shared" si="119"/>
        <v>57.237499999999997</v>
      </c>
      <c r="AN1988" s="8">
        <f t="shared" si="119"/>
        <v>57.237499999999997</v>
      </c>
      <c r="AO1988" s="8">
        <f t="shared" si="119"/>
        <v>57.237499999999997</v>
      </c>
      <c r="AP1988" s="8">
        <f t="shared" si="119"/>
        <v>57.237499999999997</v>
      </c>
      <c r="AQ1988" s="8">
        <f t="shared" si="119"/>
        <v>57.237499999999997</v>
      </c>
      <c r="AR1988" s="8">
        <f t="shared" si="119"/>
        <v>57.237499999999997</v>
      </c>
    </row>
    <row r="1989" spans="1:44" ht="12" customHeight="1" x14ac:dyDescent="0.2">
      <c r="A1989" t="s">
        <v>322</v>
      </c>
      <c r="B1989">
        <v>54.744104702448389</v>
      </c>
      <c r="C1989" s="8">
        <v>54.27</v>
      </c>
      <c r="D1989" s="8">
        <v>55.753956355413749</v>
      </c>
      <c r="E1989" s="8">
        <v>55.733201127491334</v>
      </c>
      <c r="F1989" s="8">
        <v>55.674808889676711</v>
      </c>
      <c r="G1989" s="8">
        <v>55.899999999999991</v>
      </c>
      <c r="H1989" s="8">
        <v>55.790215619247959</v>
      </c>
      <c r="I1989" s="8">
        <v>55.89</v>
      </c>
      <c r="J1989" s="8">
        <v>56.310966666226726</v>
      </c>
      <c r="K1989" s="8">
        <v>57.237499999999997</v>
      </c>
      <c r="L1989" s="8">
        <v>61.702500000000015</v>
      </c>
      <c r="M1989" s="8">
        <v>52.5</v>
      </c>
      <c r="N1989" s="8">
        <f t="shared" si="117"/>
        <v>61.702500000000015</v>
      </c>
      <c r="O1989" s="8">
        <f t="shared" si="119"/>
        <v>61.702500000000015</v>
      </c>
      <c r="P1989" s="8">
        <f t="shared" si="119"/>
        <v>61.702500000000015</v>
      </c>
      <c r="Q1989" s="8">
        <f t="shared" si="119"/>
        <v>61.702500000000015</v>
      </c>
      <c r="R1989" s="8">
        <f t="shared" si="119"/>
        <v>61.702500000000015</v>
      </c>
      <c r="S1989" s="8">
        <f t="shared" si="119"/>
        <v>61.702500000000015</v>
      </c>
      <c r="T1989" s="8">
        <f t="shared" si="119"/>
        <v>61.702500000000015</v>
      </c>
      <c r="U1989" s="8">
        <f t="shared" si="119"/>
        <v>61.702500000000015</v>
      </c>
      <c r="V1989" s="8">
        <f t="shared" si="119"/>
        <v>61.702500000000015</v>
      </c>
      <c r="W1989" s="8">
        <f t="shared" si="119"/>
        <v>61.702500000000015</v>
      </c>
      <c r="X1989" s="8">
        <f t="shared" si="119"/>
        <v>61.702500000000015</v>
      </c>
      <c r="Y1989" s="8">
        <f t="shared" si="119"/>
        <v>61.702500000000015</v>
      </c>
      <c r="Z1989" s="8">
        <f t="shared" si="119"/>
        <v>61.702500000000015</v>
      </c>
      <c r="AA1989" s="8">
        <f t="shared" si="119"/>
        <v>61.702500000000015</v>
      </c>
      <c r="AB1989" s="8">
        <f t="shared" si="119"/>
        <v>61.702500000000015</v>
      </c>
      <c r="AC1989" s="8">
        <f t="shared" si="119"/>
        <v>61.702500000000015</v>
      </c>
      <c r="AD1989" s="8">
        <f t="shared" si="119"/>
        <v>61.702500000000015</v>
      </c>
      <c r="AE1989" s="8">
        <f t="shared" si="119"/>
        <v>61.702500000000015</v>
      </c>
      <c r="AF1989" s="8">
        <f t="shared" si="119"/>
        <v>61.702500000000015</v>
      </c>
      <c r="AG1989" s="8">
        <f t="shared" si="119"/>
        <v>61.702500000000015</v>
      </c>
      <c r="AH1989" s="8">
        <f t="shared" si="119"/>
        <v>61.702500000000015</v>
      </c>
      <c r="AI1989" s="8">
        <f t="shared" si="119"/>
        <v>61.702500000000015</v>
      </c>
      <c r="AJ1989" s="8">
        <f t="shared" si="119"/>
        <v>61.702500000000015</v>
      </c>
      <c r="AK1989" s="8">
        <f t="shared" si="119"/>
        <v>61.702500000000015</v>
      </c>
      <c r="AL1989" s="8">
        <f t="shared" si="119"/>
        <v>61.702500000000015</v>
      </c>
      <c r="AM1989" s="8">
        <f t="shared" si="119"/>
        <v>61.702500000000015</v>
      </c>
      <c r="AN1989" s="8">
        <f t="shared" si="119"/>
        <v>61.702500000000015</v>
      </c>
      <c r="AO1989" s="8">
        <f t="shared" si="119"/>
        <v>61.702500000000015</v>
      </c>
      <c r="AP1989" s="8">
        <f t="shared" si="119"/>
        <v>61.702500000000015</v>
      </c>
      <c r="AQ1989" s="8">
        <f t="shared" si="119"/>
        <v>61.702500000000015</v>
      </c>
      <c r="AR1989" s="8">
        <f t="shared" si="119"/>
        <v>61.702500000000015</v>
      </c>
    </row>
    <row r="1990" spans="1:44" ht="12" customHeight="1" x14ac:dyDescent="0.2">
      <c r="A1990" t="s">
        <v>323</v>
      </c>
      <c r="B1990">
        <v>44.740682740007856</v>
      </c>
      <c r="C1990" s="8">
        <v>44.84</v>
      </c>
      <c r="D1990" s="8">
        <v>45.119261488505906</v>
      </c>
      <c r="E1990" s="8">
        <v>47.150107037505272</v>
      </c>
      <c r="F1990" s="8">
        <v>47.060086709118004</v>
      </c>
      <c r="G1990" s="8">
        <v>47.054389412997907</v>
      </c>
      <c r="H1990" s="8">
        <v>47.423250868055554</v>
      </c>
      <c r="I1990" s="8">
        <v>47.939581962301951</v>
      </c>
      <c r="J1990" s="8">
        <v>48.20000000000001</v>
      </c>
      <c r="K1990" s="8">
        <v>48.190000000000005</v>
      </c>
      <c r="L1990" s="8">
        <v>48.190000000000005</v>
      </c>
      <c r="M1990" s="8">
        <v>48.19</v>
      </c>
      <c r="N1990" s="8">
        <f t="shared" si="117"/>
        <v>48.190000000000005</v>
      </c>
      <c r="O1990" s="8">
        <f t="shared" si="119"/>
        <v>48.190000000000005</v>
      </c>
      <c r="P1990" s="8">
        <f t="shared" si="119"/>
        <v>48.190000000000005</v>
      </c>
      <c r="Q1990" s="8">
        <f t="shared" si="119"/>
        <v>48.190000000000005</v>
      </c>
      <c r="R1990" s="8">
        <f t="shared" si="119"/>
        <v>48.190000000000005</v>
      </c>
      <c r="S1990" s="8">
        <f t="shared" si="119"/>
        <v>48.190000000000005</v>
      </c>
      <c r="T1990" s="8">
        <f t="shared" si="119"/>
        <v>48.190000000000005</v>
      </c>
      <c r="U1990" s="8">
        <f t="shared" si="119"/>
        <v>48.190000000000005</v>
      </c>
      <c r="V1990" s="8">
        <f t="shared" si="119"/>
        <v>48.190000000000005</v>
      </c>
      <c r="W1990" s="8">
        <f t="shared" si="119"/>
        <v>48.190000000000005</v>
      </c>
      <c r="X1990" s="8">
        <f t="shared" si="119"/>
        <v>48.190000000000005</v>
      </c>
      <c r="Y1990" s="8">
        <f t="shared" si="119"/>
        <v>48.190000000000005</v>
      </c>
      <c r="Z1990" s="8">
        <f t="shared" si="119"/>
        <v>48.190000000000005</v>
      </c>
      <c r="AA1990" s="8">
        <f t="shared" si="119"/>
        <v>48.190000000000005</v>
      </c>
      <c r="AB1990" s="8">
        <f t="shared" si="119"/>
        <v>48.190000000000005</v>
      </c>
      <c r="AC1990" s="8">
        <f t="shared" si="119"/>
        <v>48.190000000000005</v>
      </c>
      <c r="AD1990" s="8">
        <f t="shared" si="119"/>
        <v>48.190000000000005</v>
      </c>
      <c r="AE1990" s="8">
        <f t="shared" si="119"/>
        <v>48.190000000000005</v>
      </c>
      <c r="AF1990" s="8">
        <f t="shared" si="119"/>
        <v>48.190000000000005</v>
      </c>
      <c r="AG1990" s="8">
        <f t="shared" si="119"/>
        <v>48.190000000000005</v>
      </c>
      <c r="AH1990" s="8">
        <f t="shared" si="119"/>
        <v>48.190000000000005</v>
      </c>
      <c r="AI1990" s="8">
        <f t="shared" si="119"/>
        <v>48.190000000000005</v>
      </c>
      <c r="AJ1990" s="8">
        <f t="shared" si="119"/>
        <v>48.190000000000005</v>
      </c>
      <c r="AK1990" s="8">
        <f t="shared" si="119"/>
        <v>48.190000000000005</v>
      </c>
      <c r="AL1990" s="8">
        <f t="shared" si="119"/>
        <v>48.190000000000005</v>
      </c>
      <c r="AM1990" s="8">
        <f t="shared" si="119"/>
        <v>48.190000000000005</v>
      </c>
      <c r="AN1990" s="8">
        <f t="shared" si="119"/>
        <v>48.190000000000005</v>
      </c>
      <c r="AO1990" s="8">
        <f t="shared" si="119"/>
        <v>48.190000000000005</v>
      </c>
      <c r="AP1990" s="8">
        <f t="shared" si="119"/>
        <v>48.190000000000005</v>
      </c>
      <c r="AQ1990" s="8">
        <f t="shared" si="119"/>
        <v>48.190000000000005</v>
      </c>
      <c r="AR1990" s="8">
        <f t="shared" si="119"/>
        <v>48.190000000000005</v>
      </c>
    </row>
    <row r="1991" spans="1:44" ht="12" customHeight="1" x14ac:dyDescent="0.2">
      <c r="A1991" t="s">
        <v>324</v>
      </c>
      <c r="B1991">
        <v>51.635641404923639</v>
      </c>
      <c r="C1991" s="8">
        <v>51.86</v>
      </c>
      <c r="D1991" s="8">
        <v>50.550394189894163</v>
      </c>
      <c r="E1991" s="8">
        <v>51.690715405142114</v>
      </c>
      <c r="F1991" s="8">
        <v>46.4</v>
      </c>
      <c r="G1991" s="8">
        <v>52.065072865364556</v>
      </c>
      <c r="H1991" s="8">
        <v>53.877115368107809</v>
      </c>
      <c r="I1991" s="8">
        <v>54.017773420126957</v>
      </c>
      <c r="J1991" s="8">
        <v>46.019606914515741</v>
      </c>
      <c r="K1991" s="8">
        <v>46.048750000000013</v>
      </c>
      <c r="L1991" s="8">
        <v>46.048750000000005</v>
      </c>
      <c r="M1991" s="8">
        <v>51.188331893844222</v>
      </c>
      <c r="N1991" s="8">
        <f t="shared" si="117"/>
        <v>51.188331893844222</v>
      </c>
      <c r="O1991" s="8">
        <f t="shared" si="119"/>
        <v>51.188331893844222</v>
      </c>
      <c r="P1991" s="8">
        <f t="shared" si="119"/>
        <v>51.188331893844222</v>
      </c>
      <c r="Q1991" s="8">
        <f t="shared" si="119"/>
        <v>51.188331893844222</v>
      </c>
      <c r="R1991" s="8">
        <f t="shared" si="119"/>
        <v>51.188331893844222</v>
      </c>
      <c r="S1991" s="8">
        <f t="shared" si="119"/>
        <v>51.188331893844222</v>
      </c>
      <c r="T1991" s="8">
        <f t="shared" si="119"/>
        <v>51.188331893844222</v>
      </c>
      <c r="U1991" s="8">
        <f t="shared" si="119"/>
        <v>51.188331893844222</v>
      </c>
      <c r="V1991" s="8">
        <f t="shared" si="119"/>
        <v>51.188331893844222</v>
      </c>
      <c r="W1991" s="8">
        <f t="shared" si="119"/>
        <v>51.188331893844222</v>
      </c>
      <c r="X1991" s="8">
        <f t="shared" si="119"/>
        <v>51.188331893844222</v>
      </c>
      <c r="Y1991" s="8">
        <f t="shared" si="119"/>
        <v>51.188331893844222</v>
      </c>
      <c r="Z1991" s="8">
        <f t="shared" si="119"/>
        <v>51.188331893844222</v>
      </c>
      <c r="AA1991" s="8">
        <f t="shared" si="119"/>
        <v>51.188331893844222</v>
      </c>
      <c r="AB1991" s="8">
        <f t="shared" si="119"/>
        <v>51.188331893844222</v>
      </c>
      <c r="AC1991" s="8">
        <f t="shared" si="119"/>
        <v>51.188331893844222</v>
      </c>
      <c r="AD1991" s="8">
        <f t="shared" ref="O1991:AR1999" si="120">AC1991</f>
        <v>51.188331893844222</v>
      </c>
      <c r="AE1991" s="8">
        <f t="shared" si="120"/>
        <v>51.188331893844222</v>
      </c>
      <c r="AF1991" s="8">
        <f t="shared" si="120"/>
        <v>51.188331893844222</v>
      </c>
      <c r="AG1991" s="8">
        <f t="shared" si="120"/>
        <v>51.188331893844222</v>
      </c>
      <c r="AH1991" s="8">
        <f t="shared" si="120"/>
        <v>51.188331893844222</v>
      </c>
      <c r="AI1991" s="8">
        <f t="shared" si="120"/>
        <v>51.188331893844222</v>
      </c>
      <c r="AJ1991" s="8">
        <f t="shared" si="120"/>
        <v>51.188331893844222</v>
      </c>
      <c r="AK1991" s="8">
        <f t="shared" si="120"/>
        <v>51.188331893844222</v>
      </c>
      <c r="AL1991" s="8">
        <f t="shared" si="120"/>
        <v>51.188331893844222</v>
      </c>
      <c r="AM1991" s="8">
        <f t="shared" si="120"/>
        <v>51.188331893844222</v>
      </c>
      <c r="AN1991" s="8">
        <f t="shared" si="120"/>
        <v>51.188331893844222</v>
      </c>
      <c r="AO1991" s="8">
        <f t="shared" si="120"/>
        <v>51.188331893844222</v>
      </c>
      <c r="AP1991" s="8">
        <f t="shared" si="120"/>
        <v>51.188331893844222</v>
      </c>
      <c r="AQ1991" s="8">
        <f t="shared" si="120"/>
        <v>51.188331893844222</v>
      </c>
      <c r="AR1991" s="8">
        <f t="shared" si="120"/>
        <v>51.188331893844222</v>
      </c>
    </row>
    <row r="1992" spans="1:44" ht="12" customHeight="1" x14ac:dyDescent="0.2">
      <c r="A1992" t="s">
        <v>956</v>
      </c>
      <c r="B1992">
        <v>0</v>
      </c>
      <c r="C1992" s="8">
        <v>0</v>
      </c>
      <c r="D1992" s="8">
        <v>0</v>
      </c>
      <c r="E1992" s="8">
        <v>44.848526607598238</v>
      </c>
      <c r="F1992" s="8">
        <v>44.874846887598629</v>
      </c>
      <c r="G1992" s="8">
        <v>44.761875938677768</v>
      </c>
      <c r="H1992" s="8">
        <v>44.549923009425314</v>
      </c>
      <c r="I1992" s="8">
        <v>44.897990095521372</v>
      </c>
      <c r="J1992" s="8">
        <v>44.907822576706366</v>
      </c>
      <c r="K1992" s="8">
        <v>45.162331916716973</v>
      </c>
      <c r="L1992" s="8">
        <v>45.810172307452483</v>
      </c>
      <c r="M1992" s="8">
        <v>46.104655484955764</v>
      </c>
      <c r="N1992" s="8">
        <f t="shared" si="117"/>
        <v>46.104655484955764</v>
      </c>
      <c r="O1992" s="8">
        <f t="shared" si="120"/>
        <v>46.104655484955764</v>
      </c>
      <c r="P1992" s="8">
        <f t="shared" si="120"/>
        <v>46.104655484955764</v>
      </c>
      <c r="Q1992" s="8">
        <f t="shared" si="120"/>
        <v>46.104655484955764</v>
      </c>
      <c r="R1992" s="8">
        <f t="shared" si="120"/>
        <v>46.104655484955764</v>
      </c>
      <c r="S1992" s="8">
        <f t="shared" si="120"/>
        <v>46.104655484955764</v>
      </c>
      <c r="T1992" s="8">
        <f t="shared" si="120"/>
        <v>46.104655484955764</v>
      </c>
      <c r="U1992" s="8">
        <f t="shared" si="120"/>
        <v>46.104655484955764</v>
      </c>
      <c r="V1992" s="8">
        <f t="shared" si="120"/>
        <v>46.104655484955764</v>
      </c>
      <c r="W1992" s="8">
        <f t="shared" si="120"/>
        <v>46.104655484955764</v>
      </c>
      <c r="X1992" s="8">
        <f t="shared" si="120"/>
        <v>46.104655484955764</v>
      </c>
      <c r="Y1992" s="8">
        <f t="shared" si="120"/>
        <v>46.104655484955764</v>
      </c>
      <c r="Z1992" s="8">
        <f t="shared" si="120"/>
        <v>46.104655484955764</v>
      </c>
      <c r="AA1992" s="8">
        <f t="shared" si="120"/>
        <v>46.104655484955764</v>
      </c>
      <c r="AB1992" s="8">
        <f t="shared" si="120"/>
        <v>46.104655484955764</v>
      </c>
      <c r="AC1992" s="8">
        <f t="shared" si="120"/>
        <v>46.104655484955764</v>
      </c>
      <c r="AD1992" s="8">
        <f t="shared" si="120"/>
        <v>46.104655484955764</v>
      </c>
      <c r="AE1992" s="8">
        <f t="shared" si="120"/>
        <v>46.104655484955764</v>
      </c>
      <c r="AF1992" s="8">
        <f t="shared" si="120"/>
        <v>46.104655484955764</v>
      </c>
      <c r="AG1992" s="8">
        <f t="shared" si="120"/>
        <v>46.104655484955764</v>
      </c>
      <c r="AH1992" s="8">
        <f t="shared" si="120"/>
        <v>46.104655484955764</v>
      </c>
      <c r="AI1992" s="8">
        <f t="shared" si="120"/>
        <v>46.104655484955764</v>
      </c>
      <c r="AJ1992" s="8">
        <f t="shared" si="120"/>
        <v>46.104655484955764</v>
      </c>
      <c r="AK1992" s="8">
        <f t="shared" si="120"/>
        <v>46.104655484955764</v>
      </c>
      <c r="AL1992" s="8">
        <f t="shared" si="120"/>
        <v>46.104655484955764</v>
      </c>
      <c r="AM1992" s="8">
        <f t="shared" si="120"/>
        <v>46.104655484955764</v>
      </c>
      <c r="AN1992" s="8">
        <f t="shared" si="120"/>
        <v>46.104655484955764</v>
      </c>
      <c r="AO1992" s="8">
        <f t="shared" si="120"/>
        <v>46.104655484955764</v>
      </c>
      <c r="AP1992" s="8">
        <f t="shared" si="120"/>
        <v>46.104655484955764</v>
      </c>
      <c r="AQ1992" s="8">
        <f t="shared" si="120"/>
        <v>46.104655484955764</v>
      </c>
      <c r="AR1992" s="8">
        <f t="shared" si="120"/>
        <v>46.104655484955764</v>
      </c>
    </row>
    <row r="1993" spans="1:44" ht="12" customHeight="1" x14ac:dyDescent="0.2">
      <c r="A1993" t="s">
        <v>957</v>
      </c>
      <c r="B1993">
        <v>0</v>
      </c>
      <c r="C1993" s="8">
        <v>0</v>
      </c>
      <c r="D1993" s="8">
        <v>0</v>
      </c>
      <c r="E1993" s="8">
        <v>50.540328954891095</v>
      </c>
      <c r="F1993" s="8">
        <v>50.859880927556446</v>
      </c>
      <c r="G1993" s="8">
        <v>50.532186784811927</v>
      </c>
      <c r="H1993" s="8">
        <v>50.998042063957847</v>
      </c>
      <c r="I1993" s="8">
        <v>51.198748938433091</v>
      </c>
      <c r="J1993" s="8">
        <v>50.858840503088707</v>
      </c>
      <c r="K1993" s="8">
        <v>51.46121612991665</v>
      </c>
      <c r="L1993" s="8">
        <v>51.114760774025378</v>
      </c>
      <c r="M1993" s="8">
        <v>51.706516371841566</v>
      </c>
      <c r="N1993" s="8">
        <f t="shared" si="117"/>
        <v>51.706516371841566</v>
      </c>
      <c r="O1993" s="8">
        <f t="shared" si="120"/>
        <v>51.706516371841566</v>
      </c>
      <c r="P1993" s="8">
        <f t="shared" si="120"/>
        <v>51.706516371841566</v>
      </c>
      <c r="Q1993" s="8">
        <f t="shared" si="120"/>
        <v>51.706516371841566</v>
      </c>
      <c r="R1993" s="8">
        <f t="shared" si="120"/>
        <v>51.706516371841566</v>
      </c>
      <c r="S1993" s="8">
        <f t="shared" si="120"/>
        <v>51.706516371841566</v>
      </c>
      <c r="T1993" s="8">
        <f t="shared" si="120"/>
        <v>51.706516371841566</v>
      </c>
      <c r="U1993" s="8">
        <f t="shared" si="120"/>
        <v>51.706516371841566</v>
      </c>
      <c r="V1993" s="8">
        <f t="shared" si="120"/>
        <v>51.706516371841566</v>
      </c>
      <c r="W1993" s="8">
        <f t="shared" si="120"/>
        <v>51.706516371841566</v>
      </c>
      <c r="X1993" s="8">
        <f t="shared" si="120"/>
        <v>51.706516371841566</v>
      </c>
      <c r="Y1993" s="8">
        <f t="shared" si="120"/>
        <v>51.706516371841566</v>
      </c>
      <c r="Z1993" s="8">
        <f t="shared" si="120"/>
        <v>51.706516371841566</v>
      </c>
      <c r="AA1993" s="8">
        <f t="shared" si="120"/>
        <v>51.706516371841566</v>
      </c>
      <c r="AB1993" s="8">
        <f t="shared" si="120"/>
        <v>51.706516371841566</v>
      </c>
      <c r="AC1993" s="8">
        <f t="shared" si="120"/>
        <v>51.706516371841566</v>
      </c>
      <c r="AD1993" s="8">
        <f t="shared" si="120"/>
        <v>51.706516371841566</v>
      </c>
      <c r="AE1993" s="8">
        <f t="shared" si="120"/>
        <v>51.706516371841566</v>
      </c>
      <c r="AF1993" s="8">
        <f t="shared" si="120"/>
        <v>51.706516371841566</v>
      </c>
      <c r="AG1993" s="8">
        <f t="shared" si="120"/>
        <v>51.706516371841566</v>
      </c>
      <c r="AH1993" s="8">
        <f t="shared" si="120"/>
        <v>51.706516371841566</v>
      </c>
      <c r="AI1993" s="8">
        <f t="shared" si="120"/>
        <v>51.706516371841566</v>
      </c>
      <c r="AJ1993" s="8">
        <f t="shared" si="120"/>
        <v>51.706516371841566</v>
      </c>
      <c r="AK1993" s="8">
        <f t="shared" si="120"/>
        <v>51.706516371841566</v>
      </c>
      <c r="AL1993" s="8">
        <f t="shared" si="120"/>
        <v>51.706516371841566</v>
      </c>
      <c r="AM1993" s="8">
        <f t="shared" si="120"/>
        <v>51.706516371841566</v>
      </c>
      <c r="AN1993" s="8">
        <f t="shared" si="120"/>
        <v>51.706516371841566</v>
      </c>
      <c r="AO1993" s="8">
        <f t="shared" si="120"/>
        <v>51.706516371841566</v>
      </c>
      <c r="AP1993" s="8">
        <f t="shared" si="120"/>
        <v>51.706516371841566</v>
      </c>
      <c r="AQ1993" s="8">
        <f t="shared" si="120"/>
        <v>51.706516371841566</v>
      </c>
      <c r="AR1993" s="8">
        <f t="shared" si="120"/>
        <v>51.706516371841566</v>
      </c>
    </row>
    <row r="1994" spans="1:44" ht="12" customHeight="1" x14ac:dyDescent="0.2">
      <c r="A1994" t="s">
        <v>840</v>
      </c>
      <c r="B1994">
        <v>47.970726611428546</v>
      </c>
      <c r="C1994" s="8">
        <v>47.970726611428546</v>
      </c>
      <c r="D1994" s="8">
        <v>50.718707980996207</v>
      </c>
      <c r="E1994" s="8">
        <v>50.731532098260622</v>
      </c>
      <c r="F1994" s="8">
        <v>55.192914935599326</v>
      </c>
      <c r="G1994" s="8">
        <v>54.684538605733785</v>
      </c>
      <c r="H1994" s="8">
        <v>58.10243119107642</v>
      </c>
      <c r="I1994" s="8">
        <v>57.906264822794533</v>
      </c>
      <c r="J1994" s="8">
        <v>58.249999999999972</v>
      </c>
      <c r="K1994" s="8">
        <v>56.359722222222224</v>
      </c>
      <c r="L1994" s="8">
        <v>55.597632300841092</v>
      </c>
      <c r="M1994" s="8">
        <v>55.596666666666678</v>
      </c>
      <c r="N1994" s="8">
        <f t="shared" si="117"/>
        <v>56.359722222222224</v>
      </c>
      <c r="O1994" s="8">
        <f t="shared" si="120"/>
        <v>56.359722222222224</v>
      </c>
      <c r="P1994" s="8">
        <f t="shared" si="120"/>
        <v>56.359722222222224</v>
      </c>
      <c r="Q1994" s="8">
        <f t="shared" si="120"/>
        <v>56.359722222222224</v>
      </c>
      <c r="R1994" s="8">
        <f t="shared" si="120"/>
        <v>56.359722222222224</v>
      </c>
      <c r="S1994" s="8">
        <f t="shared" si="120"/>
        <v>56.359722222222224</v>
      </c>
      <c r="T1994" s="8">
        <f t="shared" si="120"/>
        <v>56.359722222222224</v>
      </c>
      <c r="U1994" s="8">
        <f t="shared" si="120"/>
        <v>56.359722222222224</v>
      </c>
      <c r="V1994" s="8">
        <f t="shared" si="120"/>
        <v>56.359722222222224</v>
      </c>
      <c r="W1994" s="8">
        <f t="shared" si="120"/>
        <v>56.359722222222224</v>
      </c>
      <c r="X1994" s="8">
        <f t="shared" si="120"/>
        <v>56.359722222222224</v>
      </c>
      <c r="Y1994" s="8">
        <f t="shared" si="120"/>
        <v>56.359722222222224</v>
      </c>
      <c r="Z1994" s="8">
        <f t="shared" si="120"/>
        <v>56.359722222222224</v>
      </c>
      <c r="AA1994" s="8">
        <f t="shared" si="120"/>
        <v>56.359722222222224</v>
      </c>
      <c r="AB1994" s="8">
        <f t="shared" si="120"/>
        <v>56.359722222222224</v>
      </c>
      <c r="AC1994" s="8">
        <f t="shared" si="120"/>
        <v>56.359722222222224</v>
      </c>
      <c r="AD1994" s="8">
        <f t="shared" si="120"/>
        <v>56.359722222222224</v>
      </c>
      <c r="AE1994" s="8">
        <f t="shared" si="120"/>
        <v>56.359722222222224</v>
      </c>
      <c r="AF1994" s="8">
        <f t="shared" si="120"/>
        <v>56.359722222222224</v>
      </c>
      <c r="AG1994" s="8">
        <f t="shared" si="120"/>
        <v>56.359722222222224</v>
      </c>
      <c r="AH1994" s="8">
        <f t="shared" si="120"/>
        <v>56.359722222222224</v>
      </c>
      <c r="AI1994" s="8">
        <f t="shared" si="120"/>
        <v>56.359722222222224</v>
      </c>
      <c r="AJ1994" s="8">
        <f t="shared" si="120"/>
        <v>56.359722222222224</v>
      </c>
      <c r="AK1994" s="8">
        <f t="shared" si="120"/>
        <v>56.359722222222224</v>
      </c>
      <c r="AL1994" s="8">
        <f t="shared" si="120"/>
        <v>56.359722222222224</v>
      </c>
      <c r="AM1994" s="8">
        <f t="shared" si="120"/>
        <v>56.359722222222224</v>
      </c>
      <c r="AN1994" s="8">
        <f t="shared" si="120"/>
        <v>56.359722222222224</v>
      </c>
      <c r="AO1994" s="8">
        <f t="shared" si="120"/>
        <v>56.359722222222224</v>
      </c>
      <c r="AP1994" s="8">
        <f t="shared" si="120"/>
        <v>56.359722222222224</v>
      </c>
      <c r="AQ1994" s="8">
        <f t="shared" si="120"/>
        <v>56.359722222222224</v>
      </c>
      <c r="AR1994" s="8">
        <f t="shared" si="120"/>
        <v>56.359722222222224</v>
      </c>
    </row>
    <row r="1995" spans="1:44" ht="12" customHeight="1" x14ac:dyDescent="0.2">
      <c r="A1995" t="s">
        <v>841</v>
      </c>
      <c r="B1995">
        <v>65.072629144454254</v>
      </c>
      <c r="C1995" s="8">
        <v>65.072629144454254</v>
      </c>
      <c r="D1995" s="8">
        <v>65.609667532933074</v>
      </c>
      <c r="E1995" s="8">
        <v>65.805361949814639</v>
      </c>
      <c r="F1995" s="8">
        <v>65.86958792197413</v>
      </c>
      <c r="G1995" s="8">
        <v>66.231190214834569</v>
      </c>
      <c r="H1995" s="8">
        <v>65.815360982213306</v>
      </c>
      <c r="I1995" s="8">
        <v>65.187704031895208</v>
      </c>
      <c r="J1995" s="8">
        <v>66.80373810145008</v>
      </c>
      <c r="K1995" s="8">
        <v>49.454675196850395</v>
      </c>
      <c r="L1995" s="8">
        <v>62.547854389221037</v>
      </c>
      <c r="M1995" s="8">
        <v>67.482230897251881</v>
      </c>
      <c r="N1995" s="8">
        <f t="shared" si="117"/>
        <v>67.482230897251881</v>
      </c>
      <c r="O1995" s="8">
        <f t="shared" si="120"/>
        <v>67.482230897251881</v>
      </c>
      <c r="P1995" s="8">
        <f t="shared" si="120"/>
        <v>67.482230897251881</v>
      </c>
      <c r="Q1995" s="8">
        <f t="shared" si="120"/>
        <v>67.482230897251881</v>
      </c>
      <c r="R1995" s="8">
        <f t="shared" si="120"/>
        <v>67.482230897251881</v>
      </c>
      <c r="S1995" s="8">
        <f t="shared" si="120"/>
        <v>67.482230897251881</v>
      </c>
      <c r="T1995" s="8">
        <f t="shared" si="120"/>
        <v>67.482230897251881</v>
      </c>
      <c r="U1995" s="8">
        <f t="shared" si="120"/>
        <v>67.482230897251881</v>
      </c>
      <c r="V1995" s="8">
        <f t="shared" si="120"/>
        <v>67.482230897251881</v>
      </c>
      <c r="W1995" s="8">
        <f t="shared" si="120"/>
        <v>67.482230897251881</v>
      </c>
      <c r="X1995" s="8">
        <f t="shared" si="120"/>
        <v>67.482230897251881</v>
      </c>
      <c r="Y1995" s="8">
        <f t="shared" si="120"/>
        <v>67.482230897251881</v>
      </c>
      <c r="Z1995" s="8">
        <f t="shared" si="120"/>
        <v>67.482230897251881</v>
      </c>
      <c r="AA1995" s="8">
        <f t="shared" si="120"/>
        <v>67.482230897251881</v>
      </c>
      <c r="AB1995" s="8">
        <f t="shared" si="120"/>
        <v>67.482230897251881</v>
      </c>
      <c r="AC1995" s="8">
        <f t="shared" si="120"/>
        <v>67.482230897251881</v>
      </c>
      <c r="AD1995" s="8">
        <f t="shared" si="120"/>
        <v>67.482230897251881</v>
      </c>
      <c r="AE1995" s="8">
        <f t="shared" si="120"/>
        <v>67.482230897251881</v>
      </c>
      <c r="AF1995" s="8">
        <f t="shared" si="120"/>
        <v>67.482230897251881</v>
      </c>
      <c r="AG1995" s="8">
        <f t="shared" si="120"/>
        <v>67.482230897251881</v>
      </c>
      <c r="AH1995" s="8">
        <f t="shared" si="120"/>
        <v>67.482230897251881</v>
      </c>
      <c r="AI1995" s="8">
        <f t="shared" si="120"/>
        <v>67.482230897251881</v>
      </c>
      <c r="AJ1995" s="8">
        <f t="shared" si="120"/>
        <v>67.482230897251881</v>
      </c>
      <c r="AK1995" s="8">
        <f t="shared" si="120"/>
        <v>67.482230897251881</v>
      </c>
      <c r="AL1995" s="8">
        <f t="shared" si="120"/>
        <v>67.482230897251881</v>
      </c>
      <c r="AM1995" s="8">
        <f t="shared" si="120"/>
        <v>67.482230897251881</v>
      </c>
      <c r="AN1995" s="8">
        <f t="shared" si="120"/>
        <v>67.482230897251881</v>
      </c>
      <c r="AO1995" s="8">
        <f t="shared" si="120"/>
        <v>67.482230897251881</v>
      </c>
      <c r="AP1995" s="8">
        <f t="shared" si="120"/>
        <v>67.482230897251881</v>
      </c>
      <c r="AQ1995" s="8">
        <f t="shared" si="120"/>
        <v>67.482230897251881</v>
      </c>
      <c r="AR1995" s="8">
        <f t="shared" si="120"/>
        <v>67.482230897251881</v>
      </c>
    </row>
    <row r="1996" spans="1:44" ht="12" customHeight="1" x14ac:dyDescent="0.2">
      <c r="A1996" t="s">
        <v>842</v>
      </c>
      <c r="B1996">
        <v>55.30052083333333</v>
      </c>
      <c r="C1996" s="8">
        <v>54.89</v>
      </c>
      <c r="D1996" s="8">
        <v>48.1</v>
      </c>
      <c r="E1996" s="8">
        <v>48.1</v>
      </c>
      <c r="F1996" s="8">
        <v>48.1</v>
      </c>
      <c r="G1996" s="8">
        <v>48</v>
      </c>
      <c r="H1996" s="8">
        <v>47.92</v>
      </c>
      <c r="I1996" s="8">
        <v>47.92</v>
      </c>
      <c r="J1996" s="8">
        <v>47.900000000000006</v>
      </c>
      <c r="K1996" s="8">
        <v>56.035327030008766</v>
      </c>
      <c r="L1996" s="8">
        <v>55.147570299547858</v>
      </c>
      <c r="M1996" s="8">
        <v>51</v>
      </c>
      <c r="N1996" s="8">
        <f t="shared" si="117"/>
        <v>56.035327030008766</v>
      </c>
      <c r="O1996" s="8">
        <f t="shared" si="120"/>
        <v>56.035327030008766</v>
      </c>
      <c r="P1996" s="8">
        <f t="shared" si="120"/>
        <v>56.035327030008766</v>
      </c>
      <c r="Q1996" s="8">
        <f t="shared" si="120"/>
        <v>56.035327030008766</v>
      </c>
      <c r="R1996" s="8">
        <f t="shared" si="120"/>
        <v>56.035327030008766</v>
      </c>
      <c r="S1996" s="8">
        <f t="shared" si="120"/>
        <v>56.035327030008766</v>
      </c>
      <c r="T1996" s="8">
        <f t="shared" si="120"/>
        <v>56.035327030008766</v>
      </c>
      <c r="U1996" s="8">
        <f t="shared" si="120"/>
        <v>56.035327030008766</v>
      </c>
      <c r="V1996" s="8">
        <f t="shared" si="120"/>
        <v>56.035327030008766</v>
      </c>
      <c r="W1996" s="8">
        <f t="shared" si="120"/>
        <v>56.035327030008766</v>
      </c>
      <c r="X1996" s="8">
        <f t="shared" si="120"/>
        <v>56.035327030008766</v>
      </c>
      <c r="Y1996" s="8">
        <f t="shared" si="120"/>
        <v>56.035327030008766</v>
      </c>
      <c r="Z1996" s="8">
        <f t="shared" si="120"/>
        <v>56.035327030008766</v>
      </c>
      <c r="AA1996" s="8">
        <f t="shared" si="120"/>
        <v>56.035327030008766</v>
      </c>
      <c r="AB1996" s="8">
        <f t="shared" si="120"/>
        <v>56.035327030008766</v>
      </c>
      <c r="AC1996" s="8">
        <f t="shared" si="120"/>
        <v>56.035327030008766</v>
      </c>
      <c r="AD1996" s="8">
        <f t="shared" si="120"/>
        <v>56.035327030008766</v>
      </c>
      <c r="AE1996" s="8">
        <f t="shared" si="120"/>
        <v>56.035327030008766</v>
      </c>
      <c r="AF1996" s="8">
        <f t="shared" si="120"/>
        <v>56.035327030008766</v>
      </c>
      <c r="AG1996" s="8">
        <f t="shared" si="120"/>
        <v>56.035327030008766</v>
      </c>
      <c r="AH1996" s="8">
        <f t="shared" si="120"/>
        <v>56.035327030008766</v>
      </c>
      <c r="AI1996" s="8">
        <f t="shared" si="120"/>
        <v>56.035327030008766</v>
      </c>
      <c r="AJ1996" s="8">
        <f t="shared" si="120"/>
        <v>56.035327030008766</v>
      </c>
      <c r="AK1996" s="8">
        <f t="shared" si="120"/>
        <v>56.035327030008766</v>
      </c>
      <c r="AL1996" s="8">
        <f t="shared" si="120"/>
        <v>56.035327030008766</v>
      </c>
      <c r="AM1996" s="8">
        <f t="shared" si="120"/>
        <v>56.035327030008766</v>
      </c>
      <c r="AN1996" s="8">
        <f t="shared" si="120"/>
        <v>56.035327030008766</v>
      </c>
      <c r="AO1996" s="8">
        <f t="shared" si="120"/>
        <v>56.035327030008766</v>
      </c>
      <c r="AP1996" s="8">
        <f t="shared" si="120"/>
        <v>56.035327030008766</v>
      </c>
      <c r="AQ1996" s="8">
        <f t="shared" si="120"/>
        <v>56.035327030008766</v>
      </c>
      <c r="AR1996" s="8">
        <f t="shared" si="120"/>
        <v>56.035327030008766</v>
      </c>
    </row>
    <row r="1997" spans="1:44" ht="12" customHeight="1" x14ac:dyDescent="0.2">
      <c r="A1997" t="s">
        <v>843</v>
      </c>
      <c r="B1997">
        <v>55.21929323179365</v>
      </c>
      <c r="C1997" s="8">
        <v>55.21929323179365</v>
      </c>
      <c r="D1997" s="8">
        <v>66.513999197753705</v>
      </c>
      <c r="E1997" s="8">
        <v>66.525884244372989</v>
      </c>
      <c r="F1997" s="8">
        <v>63.907562202963383</v>
      </c>
      <c r="G1997" s="8">
        <v>64.037864957988262</v>
      </c>
      <c r="H1997" s="8">
        <v>65.212819907451134</v>
      </c>
      <c r="I1997" s="8">
        <v>67.260000000000005</v>
      </c>
      <c r="J1997" s="8">
        <v>65.282746478873264</v>
      </c>
      <c r="K1997" s="8">
        <v>49.454675196850395</v>
      </c>
      <c r="L1997" s="8">
        <v>61.702500000000015</v>
      </c>
      <c r="M1997" s="8">
        <v>55.988522886634115</v>
      </c>
      <c r="N1997" s="8">
        <f t="shared" si="117"/>
        <v>61.702500000000015</v>
      </c>
      <c r="O1997" s="8">
        <f t="shared" si="120"/>
        <v>61.702500000000015</v>
      </c>
      <c r="P1997" s="8">
        <f t="shared" si="120"/>
        <v>61.702500000000015</v>
      </c>
      <c r="Q1997" s="8">
        <f t="shared" si="120"/>
        <v>61.702500000000015</v>
      </c>
      <c r="R1997" s="8">
        <f t="shared" si="120"/>
        <v>61.702500000000015</v>
      </c>
      <c r="S1997" s="8">
        <f t="shared" si="120"/>
        <v>61.702500000000015</v>
      </c>
      <c r="T1997" s="8">
        <f t="shared" si="120"/>
        <v>61.702500000000015</v>
      </c>
      <c r="U1997" s="8">
        <f t="shared" si="120"/>
        <v>61.702500000000015</v>
      </c>
      <c r="V1997" s="8">
        <f t="shared" si="120"/>
        <v>61.702500000000015</v>
      </c>
      <c r="W1997" s="8">
        <f t="shared" si="120"/>
        <v>61.702500000000015</v>
      </c>
      <c r="X1997" s="8">
        <f t="shared" si="120"/>
        <v>61.702500000000015</v>
      </c>
      <c r="Y1997" s="8">
        <f t="shared" si="120"/>
        <v>61.702500000000015</v>
      </c>
      <c r="Z1997" s="8">
        <f t="shared" si="120"/>
        <v>61.702500000000015</v>
      </c>
      <c r="AA1997" s="8">
        <f t="shared" si="120"/>
        <v>61.702500000000015</v>
      </c>
      <c r="AB1997" s="8">
        <f t="shared" si="120"/>
        <v>61.702500000000015</v>
      </c>
      <c r="AC1997" s="8">
        <f t="shared" si="120"/>
        <v>61.702500000000015</v>
      </c>
      <c r="AD1997" s="8">
        <f t="shared" si="120"/>
        <v>61.702500000000015</v>
      </c>
      <c r="AE1997" s="8">
        <f t="shared" si="120"/>
        <v>61.702500000000015</v>
      </c>
      <c r="AF1997" s="8">
        <f t="shared" si="120"/>
        <v>61.702500000000015</v>
      </c>
      <c r="AG1997" s="8">
        <f t="shared" si="120"/>
        <v>61.702500000000015</v>
      </c>
      <c r="AH1997" s="8">
        <f t="shared" si="120"/>
        <v>61.702500000000015</v>
      </c>
      <c r="AI1997" s="8">
        <f t="shared" si="120"/>
        <v>61.702500000000015</v>
      </c>
      <c r="AJ1997" s="8">
        <f t="shared" si="120"/>
        <v>61.702500000000015</v>
      </c>
      <c r="AK1997" s="8">
        <f t="shared" si="120"/>
        <v>61.702500000000015</v>
      </c>
      <c r="AL1997" s="8">
        <f t="shared" si="120"/>
        <v>61.702500000000015</v>
      </c>
      <c r="AM1997" s="8">
        <f t="shared" si="120"/>
        <v>61.702500000000015</v>
      </c>
      <c r="AN1997" s="8">
        <f t="shared" si="120"/>
        <v>61.702500000000015</v>
      </c>
      <c r="AO1997" s="8">
        <f t="shared" si="120"/>
        <v>61.702500000000015</v>
      </c>
      <c r="AP1997" s="8">
        <f t="shared" si="120"/>
        <v>61.702500000000015</v>
      </c>
      <c r="AQ1997" s="8">
        <f t="shared" si="120"/>
        <v>61.702500000000015</v>
      </c>
      <c r="AR1997" s="8">
        <f t="shared" si="120"/>
        <v>61.702500000000015</v>
      </c>
    </row>
    <row r="1998" spans="1:44" ht="12" customHeight="1" x14ac:dyDescent="0.2">
      <c r="A1998" t="s">
        <v>844</v>
      </c>
      <c r="B1998">
        <v>45.552597079826427</v>
      </c>
      <c r="C1998" s="8">
        <v>45.552597079826427</v>
      </c>
      <c r="D1998" s="8">
        <v>47.36943210985379</v>
      </c>
      <c r="E1998" s="8">
        <v>47.150107037505272</v>
      </c>
      <c r="F1998" s="8">
        <v>55.567714046856835</v>
      </c>
      <c r="G1998" s="8">
        <v>47.054389412997907</v>
      </c>
      <c r="H1998" s="8">
        <v>47.423250868055554</v>
      </c>
      <c r="I1998" s="8">
        <v>47.939581962301951</v>
      </c>
      <c r="J1998" s="8">
        <v>61.015325670498086</v>
      </c>
      <c r="K1998" s="8">
        <v>56.006744142101276</v>
      </c>
      <c r="L1998" s="8">
        <v>55.620145299145292</v>
      </c>
      <c r="M1998" s="8">
        <v>50.432727342310571</v>
      </c>
      <c r="N1998" s="8">
        <f t="shared" si="117"/>
        <v>56.006744142101276</v>
      </c>
      <c r="O1998" s="8">
        <f t="shared" si="120"/>
        <v>56.006744142101276</v>
      </c>
      <c r="P1998" s="8">
        <f t="shared" si="120"/>
        <v>56.006744142101276</v>
      </c>
      <c r="Q1998" s="8">
        <f t="shared" si="120"/>
        <v>56.006744142101276</v>
      </c>
      <c r="R1998" s="8">
        <f t="shared" si="120"/>
        <v>56.006744142101276</v>
      </c>
      <c r="S1998" s="8">
        <f t="shared" si="120"/>
        <v>56.006744142101276</v>
      </c>
      <c r="T1998" s="8">
        <f t="shared" si="120"/>
        <v>56.006744142101276</v>
      </c>
      <c r="U1998" s="8">
        <f t="shared" si="120"/>
        <v>56.006744142101276</v>
      </c>
      <c r="V1998" s="8">
        <f t="shared" si="120"/>
        <v>56.006744142101276</v>
      </c>
      <c r="W1998" s="8">
        <f t="shared" si="120"/>
        <v>56.006744142101276</v>
      </c>
      <c r="X1998" s="8">
        <f t="shared" si="120"/>
        <v>56.006744142101276</v>
      </c>
      <c r="Y1998" s="8">
        <f t="shared" si="120"/>
        <v>56.006744142101276</v>
      </c>
      <c r="Z1998" s="8">
        <f t="shared" si="120"/>
        <v>56.006744142101276</v>
      </c>
      <c r="AA1998" s="8">
        <f t="shared" si="120"/>
        <v>56.006744142101276</v>
      </c>
      <c r="AB1998" s="8">
        <f t="shared" si="120"/>
        <v>56.006744142101276</v>
      </c>
      <c r="AC1998" s="8">
        <f t="shared" si="120"/>
        <v>56.006744142101276</v>
      </c>
      <c r="AD1998" s="8">
        <f t="shared" si="120"/>
        <v>56.006744142101276</v>
      </c>
      <c r="AE1998" s="8">
        <f t="shared" si="120"/>
        <v>56.006744142101276</v>
      </c>
      <c r="AF1998" s="8">
        <f t="shared" si="120"/>
        <v>56.006744142101276</v>
      </c>
      <c r="AG1998" s="8">
        <f t="shared" si="120"/>
        <v>56.006744142101276</v>
      </c>
      <c r="AH1998" s="8">
        <f t="shared" si="120"/>
        <v>56.006744142101276</v>
      </c>
      <c r="AI1998" s="8">
        <f t="shared" si="120"/>
        <v>56.006744142101276</v>
      </c>
      <c r="AJ1998" s="8">
        <f t="shared" si="120"/>
        <v>56.006744142101276</v>
      </c>
      <c r="AK1998" s="8">
        <f t="shared" si="120"/>
        <v>56.006744142101276</v>
      </c>
      <c r="AL1998" s="8">
        <f t="shared" si="120"/>
        <v>56.006744142101276</v>
      </c>
      <c r="AM1998" s="8">
        <f t="shared" si="120"/>
        <v>56.006744142101276</v>
      </c>
      <c r="AN1998" s="8">
        <f t="shared" si="120"/>
        <v>56.006744142101276</v>
      </c>
      <c r="AO1998" s="8">
        <f t="shared" si="120"/>
        <v>56.006744142101276</v>
      </c>
      <c r="AP1998" s="8">
        <f t="shared" si="120"/>
        <v>56.006744142101276</v>
      </c>
      <c r="AQ1998" s="8">
        <f t="shared" si="120"/>
        <v>56.006744142101276</v>
      </c>
      <c r="AR1998" s="8">
        <f t="shared" si="120"/>
        <v>56.006744142101276</v>
      </c>
    </row>
    <row r="1999" spans="1:44" ht="12" customHeight="1" x14ac:dyDescent="0.2">
      <c r="A1999" t="s">
        <v>845</v>
      </c>
      <c r="B1999">
        <v>52.30526589218929</v>
      </c>
      <c r="C1999" s="8">
        <v>52.30526589218929</v>
      </c>
      <c r="D1999" s="8">
        <v>54.791835755592643</v>
      </c>
      <c r="E1999" s="8">
        <v>57.490871969635904</v>
      </c>
      <c r="F1999" s="8">
        <v>57.569081489538313</v>
      </c>
      <c r="G1999" s="8">
        <v>57.674389425938813</v>
      </c>
      <c r="H1999" s="8">
        <v>57.718489918489915</v>
      </c>
      <c r="I1999" s="8">
        <v>57.908596932124524</v>
      </c>
      <c r="J1999" s="8">
        <v>58.049448188927848</v>
      </c>
      <c r="K1999" s="8">
        <v>57.535003537301279</v>
      </c>
      <c r="L1999" s="8">
        <v>57.859997225936809</v>
      </c>
      <c r="M1999" s="8">
        <v>56.780369315700916</v>
      </c>
      <c r="N1999" s="8">
        <f t="shared" si="117"/>
        <v>57.859997225936809</v>
      </c>
      <c r="O1999" s="8">
        <f t="shared" si="120"/>
        <v>57.859997225936809</v>
      </c>
      <c r="P1999" s="8">
        <f t="shared" si="120"/>
        <v>57.859997225936809</v>
      </c>
      <c r="Q1999" s="8">
        <f t="shared" si="120"/>
        <v>57.859997225936809</v>
      </c>
      <c r="R1999" s="8">
        <f t="shared" si="120"/>
        <v>57.859997225936809</v>
      </c>
      <c r="S1999" s="8">
        <f t="shared" si="120"/>
        <v>57.859997225936809</v>
      </c>
      <c r="T1999" s="8">
        <f t="shared" si="120"/>
        <v>57.859997225936809</v>
      </c>
      <c r="U1999" s="8">
        <f t="shared" si="120"/>
        <v>57.859997225936809</v>
      </c>
      <c r="V1999" s="8">
        <f t="shared" si="120"/>
        <v>57.859997225936809</v>
      </c>
      <c r="W1999" s="8">
        <f t="shared" si="120"/>
        <v>57.859997225936809</v>
      </c>
      <c r="X1999" s="8">
        <f t="shared" si="120"/>
        <v>57.859997225936809</v>
      </c>
      <c r="Y1999" s="8">
        <f t="shared" si="120"/>
        <v>57.859997225936809</v>
      </c>
      <c r="Z1999" s="8">
        <f t="shared" si="120"/>
        <v>57.859997225936809</v>
      </c>
      <c r="AA1999" s="8">
        <f t="shared" si="120"/>
        <v>57.859997225936809</v>
      </c>
      <c r="AB1999" s="8">
        <f t="shared" si="120"/>
        <v>57.859997225936809</v>
      </c>
      <c r="AC1999" s="8">
        <f t="shared" si="120"/>
        <v>57.859997225936809</v>
      </c>
      <c r="AD1999" s="8">
        <f t="shared" si="120"/>
        <v>57.859997225936809</v>
      </c>
      <c r="AE1999" s="8">
        <f t="shared" si="120"/>
        <v>57.859997225936809</v>
      </c>
      <c r="AF1999" s="8">
        <f t="shared" si="120"/>
        <v>57.859997225936809</v>
      </c>
      <c r="AG1999" s="8">
        <f t="shared" si="120"/>
        <v>57.859997225936809</v>
      </c>
      <c r="AH1999" s="8">
        <f t="shared" si="120"/>
        <v>57.859997225936809</v>
      </c>
      <c r="AI1999" s="8">
        <f t="shared" si="120"/>
        <v>57.859997225936809</v>
      </c>
      <c r="AJ1999" s="8">
        <f t="shared" si="120"/>
        <v>57.859997225936809</v>
      </c>
      <c r="AK1999" s="8">
        <f t="shared" si="120"/>
        <v>57.859997225936809</v>
      </c>
      <c r="AL1999" s="8">
        <f t="shared" si="120"/>
        <v>57.859997225936809</v>
      </c>
      <c r="AM1999" s="8">
        <f t="shared" si="120"/>
        <v>57.859997225936809</v>
      </c>
      <c r="AN1999" s="8">
        <f t="shared" si="120"/>
        <v>57.859997225936809</v>
      </c>
      <c r="AO1999" s="8">
        <f t="shared" si="120"/>
        <v>57.859997225936809</v>
      </c>
      <c r="AP1999" s="8">
        <f t="shared" si="120"/>
        <v>57.859997225936809</v>
      </c>
      <c r="AQ1999" s="8">
        <f t="shared" si="120"/>
        <v>57.859997225936809</v>
      </c>
      <c r="AR1999" s="8">
        <f t="shared" si="120"/>
        <v>57.859997225936809</v>
      </c>
    </row>
    <row r="2000" spans="1:44" ht="12" customHeight="1" x14ac:dyDescent="0.2">
      <c r="A2000" t="s">
        <v>954</v>
      </c>
      <c r="B2000">
        <v>0</v>
      </c>
      <c r="C2000" s="8">
        <v>0</v>
      </c>
      <c r="D2000" s="8">
        <v>0</v>
      </c>
      <c r="E2000" s="8">
        <v>42.5</v>
      </c>
      <c r="F2000" s="8">
        <v>52.435104272844981</v>
      </c>
      <c r="G2000" s="8">
        <v>42.3</v>
      </c>
      <c r="H2000" s="8">
        <v>42.3</v>
      </c>
      <c r="I2000" s="8">
        <v>42.355250879466766</v>
      </c>
      <c r="J2000" s="8">
        <v>42.87169835894764</v>
      </c>
      <c r="K2000" s="8">
        <v>43.641923895578067</v>
      </c>
      <c r="L2000" s="8">
        <v>45.515348809125065</v>
      </c>
      <c r="M2000" s="8">
        <v>45.329706035221491</v>
      </c>
      <c r="N2000" s="8">
        <f t="shared" si="117"/>
        <v>45.515348809125065</v>
      </c>
      <c r="O2000" s="8">
        <f t="shared" ref="O2000:AR2001" si="121">N2000</f>
        <v>45.515348809125065</v>
      </c>
      <c r="P2000" s="8">
        <f t="shared" si="121"/>
        <v>45.515348809125065</v>
      </c>
      <c r="Q2000" s="8">
        <f t="shared" si="121"/>
        <v>45.515348809125065</v>
      </c>
      <c r="R2000" s="8">
        <f t="shared" si="121"/>
        <v>45.515348809125065</v>
      </c>
      <c r="S2000" s="8">
        <f t="shared" si="121"/>
        <v>45.515348809125065</v>
      </c>
      <c r="T2000" s="8">
        <f t="shared" si="121"/>
        <v>45.515348809125065</v>
      </c>
      <c r="U2000" s="8">
        <f t="shared" si="121"/>
        <v>45.515348809125065</v>
      </c>
      <c r="V2000" s="8">
        <f t="shared" si="121"/>
        <v>45.515348809125065</v>
      </c>
      <c r="W2000" s="8">
        <f t="shared" si="121"/>
        <v>45.515348809125065</v>
      </c>
      <c r="X2000" s="8">
        <f t="shared" si="121"/>
        <v>45.515348809125065</v>
      </c>
      <c r="Y2000" s="8">
        <f t="shared" si="121"/>
        <v>45.515348809125065</v>
      </c>
      <c r="Z2000" s="8">
        <f t="shared" si="121"/>
        <v>45.515348809125065</v>
      </c>
      <c r="AA2000" s="8">
        <f t="shared" si="121"/>
        <v>45.515348809125065</v>
      </c>
      <c r="AB2000" s="8">
        <f t="shared" si="121"/>
        <v>45.515348809125065</v>
      </c>
      <c r="AC2000" s="8">
        <f t="shared" si="121"/>
        <v>45.515348809125065</v>
      </c>
      <c r="AD2000" s="8">
        <f t="shared" si="121"/>
        <v>45.515348809125065</v>
      </c>
      <c r="AE2000" s="8">
        <f t="shared" si="121"/>
        <v>45.515348809125065</v>
      </c>
      <c r="AF2000" s="8">
        <f t="shared" si="121"/>
        <v>45.515348809125065</v>
      </c>
      <c r="AG2000" s="8">
        <f t="shared" si="121"/>
        <v>45.515348809125065</v>
      </c>
      <c r="AH2000" s="8">
        <f t="shared" si="121"/>
        <v>45.515348809125065</v>
      </c>
      <c r="AI2000" s="8">
        <f t="shared" si="121"/>
        <v>45.515348809125065</v>
      </c>
      <c r="AJ2000" s="8">
        <f t="shared" si="121"/>
        <v>45.515348809125065</v>
      </c>
      <c r="AK2000" s="8">
        <f t="shared" si="121"/>
        <v>45.515348809125065</v>
      </c>
      <c r="AL2000" s="8">
        <f t="shared" si="121"/>
        <v>45.515348809125065</v>
      </c>
      <c r="AM2000" s="8">
        <f t="shared" si="121"/>
        <v>45.515348809125065</v>
      </c>
      <c r="AN2000" s="8">
        <f t="shared" si="121"/>
        <v>45.515348809125065</v>
      </c>
      <c r="AO2000" s="8">
        <f t="shared" si="121"/>
        <v>45.515348809125065</v>
      </c>
      <c r="AP2000" s="8">
        <f t="shared" si="121"/>
        <v>45.515348809125065</v>
      </c>
      <c r="AQ2000" s="8">
        <f t="shared" si="121"/>
        <v>45.515348809125065</v>
      </c>
      <c r="AR2000" s="8">
        <f t="shared" si="121"/>
        <v>45.515348809125065</v>
      </c>
    </row>
    <row r="2001" spans="1:57" ht="12" customHeight="1" x14ac:dyDescent="0.2">
      <c r="A2001" t="s">
        <v>955</v>
      </c>
      <c r="B2001">
        <v>0</v>
      </c>
      <c r="C2001" s="8">
        <v>0</v>
      </c>
      <c r="D2001" s="8">
        <v>0</v>
      </c>
      <c r="E2001" s="8">
        <v>55.8</v>
      </c>
      <c r="F2001" s="8">
        <v>55.79999999999999</v>
      </c>
      <c r="G2001" s="8">
        <v>53.391521361870922</v>
      </c>
      <c r="H2001" s="8">
        <v>54.26332085485187</v>
      </c>
      <c r="I2001" s="8">
        <v>53.969672987616114</v>
      </c>
      <c r="J2001" s="8">
        <v>54.053489379729989</v>
      </c>
      <c r="K2001" s="8">
        <v>52.379257451743769</v>
      </c>
      <c r="L2001" s="8">
        <v>53.243459768995692</v>
      </c>
      <c r="M2001" s="8">
        <v>53.23655347481197</v>
      </c>
      <c r="N2001" s="8">
        <f t="shared" si="117"/>
        <v>53.243459768995692</v>
      </c>
      <c r="O2001" s="8">
        <f t="shared" si="121"/>
        <v>53.243459768995692</v>
      </c>
      <c r="P2001" s="8">
        <f t="shared" si="121"/>
        <v>53.243459768995692</v>
      </c>
      <c r="Q2001" s="8">
        <f t="shared" si="121"/>
        <v>53.243459768995692</v>
      </c>
      <c r="R2001" s="8">
        <f t="shared" si="121"/>
        <v>53.243459768995692</v>
      </c>
      <c r="S2001" s="8">
        <f t="shared" si="121"/>
        <v>53.243459768995692</v>
      </c>
      <c r="T2001" s="8">
        <f t="shared" si="121"/>
        <v>53.243459768995692</v>
      </c>
      <c r="U2001" s="8">
        <f t="shared" si="121"/>
        <v>53.243459768995692</v>
      </c>
      <c r="V2001" s="8">
        <f t="shared" si="121"/>
        <v>53.243459768995692</v>
      </c>
      <c r="W2001" s="8">
        <f t="shared" si="121"/>
        <v>53.243459768995692</v>
      </c>
      <c r="X2001" s="8">
        <f t="shared" si="121"/>
        <v>53.243459768995692</v>
      </c>
      <c r="Y2001" s="8">
        <f t="shared" si="121"/>
        <v>53.243459768995692</v>
      </c>
      <c r="Z2001" s="8">
        <f t="shared" si="121"/>
        <v>53.243459768995692</v>
      </c>
      <c r="AA2001" s="8">
        <f t="shared" si="121"/>
        <v>53.243459768995692</v>
      </c>
      <c r="AB2001" s="8">
        <f t="shared" si="121"/>
        <v>53.243459768995692</v>
      </c>
      <c r="AC2001" s="8">
        <f t="shared" si="121"/>
        <v>53.243459768995692</v>
      </c>
      <c r="AD2001" s="8">
        <f t="shared" si="121"/>
        <v>53.243459768995692</v>
      </c>
      <c r="AE2001" s="8">
        <f t="shared" si="121"/>
        <v>53.243459768995692</v>
      </c>
      <c r="AF2001" s="8">
        <f t="shared" si="121"/>
        <v>53.243459768995692</v>
      </c>
      <c r="AG2001" s="8">
        <f t="shared" si="121"/>
        <v>53.243459768995692</v>
      </c>
      <c r="AH2001" s="8">
        <f t="shared" si="121"/>
        <v>53.243459768995692</v>
      </c>
      <c r="AI2001" s="8">
        <f t="shared" si="121"/>
        <v>53.243459768995692</v>
      </c>
      <c r="AJ2001" s="8">
        <f t="shared" si="121"/>
        <v>53.243459768995692</v>
      </c>
      <c r="AK2001" s="8">
        <f t="shared" si="121"/>
        <v>53.243459768995692</v>
      </c>
      <c r="AL2001" s="8">
        <f t="shared" si="121"/>
        <v>53.243459768995692</v>
      </c>
      <c r="AM2001" s="8">
        <f t="shared" si="121"/>
        <v>53.243459768995692</v>
      </c>
      <c r="AN2001" s="8">
        <f t="shared" si="121"/>
        <v>53.243459768995692</v>
      </c>
      <c r="AO2001" s="8">
        <f t="shared" si="121"/>
        <v>53.243459768995692</v>
      </c>
      <c r="AP2001" s="8">
        <f t="shared" si="121"/>
        <v>53.243459768995692</v>
      </c>
      <c r="AQ2001" s="8">
        <f t="shared" si="121"/>
        <v>53.243459768995692</v>
      </c>
      <c r="AR2001" s="8">
        <f t="shared" si="121"/>
        <v>53.243459768995692</v>
      </c>
    </row>
    <row r="2002" spans="1:57" ht="12" customHeight="1" x14ac:dyDescent="0.2"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</row>
    <row r="2003" spans="1:57" ht="12" customHeight="1" x14ac:dyDescent="0.2">
      <c r="A2003" t="s">
        <v>1202</v>
      </c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</row>
    <row r="2004" spans="1:57" ht="12" customHeight="1" x14ac:dyDescent="0.2">
      <c r="A2004" t="s">
        <v>1201</v>
      </c>
      <c r="B2004" s="3">
        <v>1995</v>
      </c>
      <c r="C2004" s="3">
        <v>1996</v>
      </c>
      <c r="D2004" s="3">
        <v>1997</v>
      </c>
      <c r="E2004" s="3">
        <v>1998</v>
      </c>
      <c r="F2004" s="3">
        <v>1999</v>
      </c>
      <c r="G2004" s="3">
        <v>2000</v>
      </c>
      <c r="H2004" s="3">
        <v>2001</v>
      </c>
      <c r="I2004" s="3">
        <v>2002</v>
      </c>
      <c r="J2004" s="3">
        <v>2003</v>
      </c>
      <c r="K2004" s="3">
        <v>2004</v>
      </c>
      <c r="L2004" s="3">
        <v>2005</v>
      </c>
      <c r="M2004" s="3">
        <v>2006</v>
      </c>
      <c r="N2004" s="3">
        <v>2007</v>
      </c>
      <c r="O2004" s="3">
        <v>2008</v>
      </c>
      <c r="P2004" s="3">
        <v>2009</v>
      </c>
      <c r="Q2004" s="3">
        <v>2010</v>
      </c>
      <c r="R2004" s="3">
        <v>2011</v>
      </c>
      <c r="S2004" s="3">
        <v>2012</v>
      </c>
      <c r="T2004" s="3">
        <v>2013</v>
      </c>
      <c r="U2004" s="3">
        <v>2014</v>
      </c>
      <c r="V2004" s="3">
        <v>2015</v>
      </c>
      <c r="W2004" s="3">
        <v>2016</v>
      </c>
      <c r="X2004" s="3">
        <v>2017</v>
      </c>
      <c r="Y2004" s="3">
        <v>2018</v>
      </c>
      <c r="Z2004" s="3">
        <v>2019</v>
      </c>
      <c r="AA2004" s="3">
        <v>2020</v>
      </c>
      <c r="AB2004" s="3">
        <v>2021</v>
      </c>
      <c r="AC2004" s="3">
        <v>2022</v>
      </c>
      <c r="AD2004" s="3">
        <v>2023</v>
      </c>
      <c r="AE2004" s="3">
        <v>2024</v>
      </c>
      <c r="AF2004" s="3">
        <v>2025</v>
      </c>
      <c r="AG2004" s="3">
        <v>2026</v>
      </c>
      <c r="AH2004" s="3">
        <v>2027</v>
      </c>
      <c r="AI2004" s="3">
        <v>2028</v>
      </c>
      <c r="AJ2004" s="3">
        <v>2029</v>
      </c>
      <c r="AK2004" s="3">
        <v>2030</v>
      </c>
      <c r="AL2004" s="3">
        <v>2031</v>
      </c>
      <c r="AM2004" s="3">
        <v>2032</v>
      </c>
      <c r="AN2004" s="3">
        <v>2033</v>
      </c>
      <c r="AO2004" s="3">
        <v>2034</v>
      </c>
      <c r="AP2004" s="3">
        <v>2035</v>
      </c>
      <c r="AQ2004" s="3">
        <v>2036</v>
      </c>
      <c r="AR2004" s="3">
        <v>2037</v>
      </c>
      <c r="AS2004" s="3">
        <v>2038</v>
      </c>
      <c r="AT2004" s="3">
        <v>2039</v>
      </c>
      <c r="AU2004" s="3">
        <v>2040</v>
      </c>
      <c r="AV2004" s="3">
        <v>2041</v>
      </c>
      <c r="AW2004" s="3">
        <v>2042</v>
      </c>
      <c r="AX2004" s="3">
        <v>2043</v>
      </c>
      <c r="AY2004" s="3">
        <v>2044</v>
      </c>
      <c r="AZ2004" s="3">
        <v>2045</v>
      </c>
      <c r="BA2004" s="3">
        <v>2046</v>
      </c>
      <c r="BB2004" s="3">
        <v>2047</v>
      </c>
      <c r="BC2004" s="3">
        <v>2048</v>
      </c>
      <c r="BD2004" s="3">
        <v>2049</v>
      </c>
      <c r="BE2004" s="3">
        <v>2050</v>
      </c>
    </row>
    <row r="2005" spans="1:57" ht="12" customHeight="1" x14ac:dyDescent="0.2">
      <c r="A2005">
        <v>1</v>
      </c>
      <c r="B2005" s="8">
        <v>0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55">
        <v>1.6085490960258363E-3</v>
      </c>
      <c r="AB2005" s="55">
        <v>1.6787742144560329E-3</v>
      </c>
      <c r="AC2005" s="55">
        <v>1.7759377800134499E-3</v>
      </c>
      <c r="AD2005" s="55">
        <v>1.8538259303091476E-3</v>
      </c>
      <c r="AE2005" s="55">
        <v>1.8881561596139024E-3</v>
      </c>
      <c r="AF2005" s="55">
        <v>1.9224863889186568E-3</v>
      </c>
      <c r="AG2005" s="55">
        <v>1.9224863889186568E-3</v>
      </c>
      <c r="AH2005" s="55">
        <v>1.9224863889186572E-3</v>
      </c>
      <c r="AI2005" s="55">
        <v>1.9224863889186572E-3</v>
      </c>
      <c r="AJ2005" s="55">
        <v>1.9224863889186572E-3</v>
      </c>
      <c r="AK2005" s="55">
        <v>1.9224863889186572E-3</v>
      </c>
      <c r="AL2005" s="55">
        <v>1.9224863889186572E-3</v>
      </c>
      <c r="AM2005" s="55">
        <v>1.9224863889186572E-3</v>
      </c>
      <c r="AN2005" s="55">
        <v>1.9224863889186572E-3</v>
      </c>
      <c r="AO2005" s="55">
        <v>1.9224863889186572E-3</v>
      </c>
      <c r="AP2005" s="55">
        <v>1.9224863889186572E-3</v>
      </c>
      <c r="AQ2005" s="55">
        <v>1.9224863889186572E-3</v>
      </c>
      <c r="AR2005" s="55">
        <v>1.9224863889186572E-3</v>
      </c>
      <c r="AS2005" s="55">
        <v>1.9224863889186572E-3</v>
      </c>
      <c r="AT2005" s="55">
        <v>1.9224863889186572E-3</v>
      </c>
      <c r="AU2005" s="55">
        <v>1.9224863889186572E-3</v>
      </c>
      <c r="AV2005" s="55">
        <v>1.9224863889186572E-3</v>
      </c>
      <c r="AW2005" s="55">
        <v>1.9224863889186572E-3</v>
      </c>
      <c r="AX2005" s="55">
        <v>1.9224863889186572E-3</v>
      </c>
      <c r="AY2005" s="55">
        <v>1.9224863889186572E-3</v>
      </c>
      <c r="AZ2005" s="55">
        <v>1.9224863889186572E-3</v>
      </c>
      <c r="BA2005" s="55">
        <v>1.9224863889186572E-3</v>
      </c>
      <c r="BB2005" s="55">
        <v>1.9224863889186572E-3</v>
      </c>
      <c r="BC2005" s="55">
        <v>1.9224863889186572E-3</v>
      </c>
      <c r="BD2005" s="55">
        <v>1.9224863889186572E-3</v>
      </c>
      <c r="BE2005" s="55">
        <v>1.9224863889186572E-3</v>
      </c>
    </row>
    <row r="2006" spans="1:57" ht="12" customHeight="1" x14ac:dyDescent="0.2">
      <c r="A2006">
        <v>2</v>
      </c>
      <c r="B2006" s="8">
        <v>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55">
        <v>1.2775640739812947E-3</v>
      </c>
      <c r="AB2006" s="55">
        <v>1.3435382063172242E-3</v>
      </c>
      <c r="AC2006" s="55">
        <v>1.4057535233727423E-3</v>
      </c>
      <c r="AD2006" s="55">
        <v>1.4992541532749591E-3</v>
      </c>
      <c r="AE2006" s="55">
        <v>1.59983221754305E-3</v>
      </c>
      <c r="AF2006" s="55">
        <v>1.7123905585438224E-3</v>
      </c>
      <c r="AG2006" s="55">
        <v>1.7728027089686728E-3</v>
      </c>
      <c r="AH2006" s="55">
        <v>1.8036941639440289E-3</v>
      </c>
      <c r="AI2006" s="55">
        <v>1.8036941639440289E-3</v>
      </c>
      <c r="AJ2006" s="55">
        <v>1.8036941639440289E-3</v>
      </c>
      <c r="AK2006" s="55">
        <v>1.8036941639440289E-3</v>
      </c>
      <c r="AL2006" s="55">
        <v>1.8036941639440289E-3</v>
      </c>
      <c r="AM2006" s="55">
        <v>1.8036941639440289E-3</v>
      </c>
      <c r="AN2006" s="55">
        <v>1.8036941639440289E-3</v>
      </c>
      <c r="AO2006" s="55">
        <v>1.8036941639440289E-3</v>
      </c>
      <c r="AP2006" s="55">
        <v>1.8036941639440289E-3</v>
      </c>
      <c r="AQ2006" s="55">
        <v>1.8036941639440289E-3</v>
      </c>
      <c r="AR2006" s="55">
        <v>1.8036941639440289E-3</v>
      </c>
      <c r="AS2006" s="55">
        <v>1.8036941639440289E-3</v>
      </c>
      <c r="AT2006" s="55">
        <v>1.8036941639440289E-3</v>
      </c>
      <c r="AU2006" s="55">
        <v>1.8036941639440289E-3</v>
      </c>
      <c r="AV2006" s="55">
        <v>1.8036941639440289E-3</v>
      </c>
      <c r="AW2006" s="55">
        <v>1.8036941639440289E-3</v>
      </c>
      <c r="AX2006" s="55">
        <v>1.8036941639440289E-3</v>
      </c>
      <c r="AY2006" s="55">
        <v>1.8036941639440289E-3</v>
      </c>
      <c r="AZ2006" s="55">
        <v>1.8036941639440289E-3</v>
      </c>
      <c r="BA2006" s="55">
        <v>1.8036941639440289E-3</v>
      </c>
      <c r="BB2006" s="55">
        <v>1.8036941639440289E-3</v>
      </c>
      <c r="BC2006" s="55">
        <v>1.8036941639440289E-3</v>
      </c>
      <c r="BD2006" s="55">
        <v>1.8036941639440289E-3</v>
      </c>
      <c r="BE2006" s="55">
        <v>1.8036941639440289E-3</v>
      </c>
    </row>
    <row r="2007" spans="1:57" ht="12" customHeight="1" x14ac:dyDescent="0.2">
      <c r="A2007">
        <v>3</v>
      </c>
      <c r="B2007" s="8">
        <v>0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55">
        <v>1.4490235861301356E-3</v>
      </c>
      <c r="AB2007" s="55">
        <v>1.437480245010824E-3</v>
      </c>
      <c r="AC2007" s="55">
        <v>1.5189651171998275E-3</v>
      </c>
      <c r="AD2007" s="55">
        <v>1.6023071651002747E-3</v>
      </c>
      <c r="AE2007" s="55">
        <v>1.6842615150071583E-3</v>
      </c>
      <c r="AF2007" s="55">
        <v>1.7349643347397863E-3</v>
      </c>
      <c r="AG2007" s="55">
        <v>1.7856671544724139E-3</v>
      </c>
      <c r="AH2007" s="55">
        <v>1.817138377211401E-3</v>
      </c>
      <c r="AI2007" s="55">
        <v>1.817138377211401E-3</v>
      </c>
      <c r="AJ2007" s="55">
        <v>1.817138377211401E-3</v>
      </c>
      <c r="AK2007" s="55">
        <v>1.817138377211401E-3</v>
      </c>
      <c r="AL2007" s="55">
        <v>1.817138377211401E-3</v>
      </c>
      <c r="AM2007" s="55">
        <v>1.817138377211401E-3</v>
      </c>
      <c r="AN2007" s="55">
        <v>1.817138377211401E-3</v>
      </c>
      <c r="AO2007" s="55">
        <v>1.817138377211401E-3</v>
      </c>
      <c r="AP2007" s="55">
        <v>1.817138377211401E-3</v>
      </c>
      <c r="AQ2007" s="55">
        <v>1.817138377211401E-3</v>
      </c>
      <c r="AR2007" s="55">
        <v>1.817138377211401E-3</v>
      </c>
      <c r="AS2007" s="55">
        <v>1.817138377211401E-3</v>
      </c>
      <c r="AT2007" s="55">
        <v>1.817138377211401E-3</v>
      </c>
      <c r="AU2007" s="55">
        <v>1.817138377211401E-3</v>
      </c>
      <c r="AV2007" s="55">
        <v>1.817138377211401E-3</v>
      </c>
      <c r="AW2007" s="55">
        <v>1.817138377211401E-3</v>
      </c>
      <c r="AX2007" s="55">
        <v>1.817138377211401E-3</v>
      </c>
      <c r="AY2007" s="55">
        <v>1.817138377211401E-3</v>
      </c>
      <c r="AZ2007" s="55">
        <v>1.817138377211401E-3</v>
      </c>
      <c r="BA2007" s="55">
        <v>1.817138377211401E-3</v>
      </c>
      <c r="BB2007" s="55">
        <v>1.817138377211401E-3</v>
      </c>
      <c r="BC2007" s="55">
        <v>1.817138377211401E-3</v>
      </c>
      <c r="BD2007" s="55">
        <v>1.817138377211401E-3</v>
      </c>
      <c r="BE2007" s="55">
        <v>1.817138377211401E-3</v>
      </c>
    </row>
    <row r="2008" spans="1:57" ht="12" customHeight="1" x14ac:dyDescent="0.2">
      <c r="A2008">
        <v>4</v>
      </c>
      <c r="B2008" s="8">
        <v>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55">
        <v>1.381186325515944E-3</v>
      </c>
      <c r="AB2008" s="55">
        <v>1.441301008658634E-3</v>
      </c>
      <c r="AC2008" s="55">
        <v>1.5145627670982648E-3</v>
      </c>
      <c r="AD2008" s="55">
        <v>1.6029887784636818E-3</v>
      </c>
      <c r="AE2008" s="55">
        <v>1.6842420471104283E-3</v>
      </c>
      <c r="AF2008" s="55">
        <v>1.7703853647875849E-3</v>
      </c>
      <c r="AG2008" s="55">
        <v>1.8138310803744611E-3</v>
      </c>
      <c r="AH2008" s="55">
        <v>1.8365469269661264E-3</v>
      </c>
      <c r="AI2008" s="55">
        <v>1.8365469269661264E-3</v>
      </c>
      <c r="AJ2008" s="55">
        <v>1.8365469269661264E-3</v>
      </c>
      <c r="AK2008" s="55">
        <v>1.8365469269661264E-3</v>
      </c>
      <c r="AL2008" s="55">
        <v>1.8365469269661264E-3</v>
      </c>
      <c r="AM2008" s="55">
        <v>1.8365469269661264E-3</v>
      </c>
      <c r="AN2008" s="55">
        <v>1.8365469269661264E-3</v>
      </c>
      <c r="AO2008" s="55">
        <v>1.8365469269661264E-3</v>
      </c>
      <c r="AP2008" s="55">
        <v>1.8365469269661264E-3</v>
      </c>
      <c r="AQ2008" s="55">
        <v>1.8365469269661264E-3</v>
      </c>
      <c r="AR2008" s="55">
        <v>1.8365469269661264E-3</v>
      </c>
      <c r="AS2008" s="55">
        <v>1.8365469269661264E-3</v>
      </c>
      <c r="AT2008" s="55">
        <v>1.8365469269661264E-3</v>
      </c>
      <c r="AU2008" s="55">
        <v>1.8365469269661264E-3</v>
      </c>
      <c r="AV2008" s="55">
        <v>1.8365469269661264E-3</v>
      </c>
      <c r="AW2008" s="55">
        <v>1.8365469269661264E-3</v>
      </c>
      <c r="AX2008" s="55">
        <v>1.8365469269661264E-3</v>
      </c>
      <c r="AY2008" s="55">
        <v>1.8365469269661264E-3</v>
      </c>
      <c r="AZ2008" s="55">
        <v>1.8365469269661264E-3</v>
      </c>
      <c r="BA2008" s="55">
        <v>1.8365469269661264E-3</v>
      </c>
      <c r="BB2008" s="55">
        <v>1.8365469269661264E-3</v>
      </c>
      <c r="BC2008" s="55">
        <v>1.8365469269661264E-3</v>
      </c>
      <c r="BD2008" s="55">
        <v>1.8365469269661264E-3</v>
      </c>
      <c r="BE2008" s="55">
        <v>1.8365469269661264E-3</v>
      </c>
    </row>
    <row r="2009" spans="1:57" ht="12" customHeight="1" x14ac:dyDescent="0.2">
      <c r="A2009">
        <v>5</v>
      </c>
      <c r="B2009" s="8">
        <f>B2005</f>
        <v>0</v>
      </c>
      <c r="C2009" s="8">
        <f t="shared" ref="C2009:BE2009" si="122">C2005</f>
        <v>0</v>
      </c>
      <c r="D2009" s="8">
        <f t="shared" si="122"/>
        <v>0</v>
      </c>
      <c r="E2009" s="8">
        <f t="shared" si="122"/>
        <v>0</v>
      </c>
      <c r="F2009" s="8">
        <f t="shared" si="122"/>
        <v>0</v>
      </c>
      <c r="G2009" s="8">
        <f t="shared" si="122"/>
        <v>0</v>
      </c>
      <c r="H2009" s="8">
        <f t="shared" si="122"/>
        <v>0</v>
      </c>
      <c r="I2009" s="8">
        <f t="shared" si="122"/>
        <v>0</v>
      </c>
      <c r="J2009" s="8">
        <f t="shared" si="122"/>
        <v>0</v>
      </c>
      <c r="K2009" s="8">
        <f t="shared" si="122"/>
        <v>0</v>
      </c>
      <c r="L2009" s="8">
        <f t="shared" si="122"/>
        <v>0</v>
      </c>
      <c r="M2009" s="8">
        <f t="shared" si="122"/>
        <v>0</v>
      </c>
      <c r="N2009" s="8">
        <f t="shared" si="122"/>
        <v>0</v>
      </c>
      <c r="O2009" s="8">
        <f t="shared" si="122"/>
        <v>0</v>
      </c>
      <c r="P2009" s="8">
        <f t="shared" si="122"/>
        <v>0</v>
      </c>
      <c r="Q2009" s="8">
        <f t="shared" si="122"/>
        <v>0</v>
      </c>
      <c r="R2009" s="8">
        <f t="shared" si="122"/>
        <v>0</v>
      </c>
      <c r="S2009" s="8">
        <f t="shared" si="122"/>
        <v>0</v>
      </c>
      <c r="T2009" s="8">
        <f t="shared" si="122"/>
        <v>0</v>
      </c>
      <c r="U2009" s="8">
        <f t="shared" si="122"/>
        <v>0</v>
      </c>
      <c r="V2009" s="8">
        <f t="shared" si="122"/>
        <v>0</v>
      </c>
      <c r="W2009" s="8">
        <f t="shared" si="122"/>
        <v>0</v>
      </c>
      <c r="X2009" s="8">
        <f t="shared" si="122"/>
        <v>0</v>
      </c>
      <c r="Y2009" s="8">
        <f t="shared" si="122"/>
        <v>0</v>
      </c>
      <c r="Z2009" s="8">
        <f t="shared" si="122"/>
        <v>0</v>
      </c>
      <c r="AA2009" s="8">
        <f t="shared" si="122"/>
        <v>1.6085490960258363E-3</v>
      </c>
      <c r="AB2009" s="8">
        <f t="shared" si="122"/>
        <v>1.6787742144560329E-3</v>
      </c>
      <c r="AC2009" s="8">
        <f t="shared" si="122"/>
        <v>1.7759377800134499E-3</v>
      </c>
      <c r="AD2009" s="8">
        <f t="shared" si="122"/>
        <v>1.8538259303091476E-3</v>
      </c>
      <c r="AE2009" s="8">
        <f t="shared" si="122"/>
        <v>1.8881561596139024E-3</v>
      </c>
      <c r="AF2009" s="8">
        <f t="shared" si="122"/>
        <v>1.9224863889186568E-3</v>
      </c>
      <c r="AG2009" s="8">
        <f t="shared" si="122"/>
        <v>1.9224863889186568E-3</v>
      </c>
      <c r="AH2009" s="8">
        <f t="shared" si="122"/>
        <v>1.9224863889186572E-3</v>
      </c>
      <c r="AI2009" s="8">
        <f t="shared" si="122"/>
        <v>1.9224863889186572E-3</v>
      </c>
      <c r="AJ2009" s="8">
        <f t="shared" si="122"/>
        <v>1.9224863889186572E-3</v>
      </c>
      <c r="AK2009" s="8">
        <f t="shared" si="122"/>
        <v>1.9224863889186572E-3</v>
      </c>
      <c r="AL2009" s="8">
        <f t="shared" si="122"/>
        <v>1.9224863889186572E-3</v>
      </c>
      <c r="AM2009" s="8">
        <f t="shared" si="122"/>
        <v>1.9224863889186572E-3</v>
      </c>
      <c r="AN2009" s="8">
        <f t="shared" si="122"/>
        <v>1.9224863889186572E-3</v>
      </c>
      <c r="AO2009" s="8">
        <f t="shared" si="122"/>
        <v>1.9224863889186572E-3</v>
      </c>
      <c r="AP2009" s="8">
        <f t="shared" si="122"/>
        <v>1.9224863889186572E-3</v>
      </c>
      <c r="AQ2009" s="8">
        <f t="shared" si="122"/>
        <v>1.9224863889186572E-3</v>
      </c>
      <c r="AR2009" s="8">
        <f t="shared" si="122"/>
        <v>1.9224863889186572E-3</v>
      </c>
      <c r="AS2009" s="8">
        <f t="shared" si="122"/>
        <v>1.9224863889186572E-3</v>
      </c>
      <c r="AT2009" s="8">
        <f t="shared" si="122"/>
        <v>1.9224863889186572E-3</v>
      </c>
      <c r="AU2009" s="8">
        <f t="shared" si="122"/>
        <v>1.9224863889186572E-3</v>
      </c>
      <c r="AV2009" s="8">
        <f t="shared" si="122"/>
        <v>1.9224863889186572E-3</v>
      </c>
      <c r="AW2009" s="8">
        <f t="shared" si="122"/>
        <v>1.9224863889186572E-3</v>
      </c>
      <c r="AX2009" s="8">
        <f t="shared" si="122"/>
        <v>1.9224863889186572E-3</v>
      </c>
      <c r="AY2009" s="8">
        <f t="shared" si="122"/>
        <v>1.9224863889186572E-3</v>
      </c>
      <c r="AZ2009" s="8">
        <f t="shared" si="122"/>
        <v>1.9224863889186572E-3</v>
      </c>
      <c r="BA2009" s="8">
        <f t="shared" si="122"/>
        <v>1.9224863889186572E-3</v>
      </c>
      <c r="BB2009" s="8">
        <f t="shared" si="122"/>
        <v>1.9224863889186572E-3</v>
      </c>
      <c r="BC2009" s="8">
        <f t="shared" si="122"/>
        <v>1.9224863889186572E-3</v>
      </c>
      <c r="BD2009" s="8">
        <f t="shared" si="122"/>
        <v>1.9224863889186572E-3</v>
      </c>
      <c r="BE2009" s="8">
        <f t="shared" si="122"/>
        <v>1.9224863889186572E-3</v>
      </c>
    </row>
    <row r="2010" spans="1:57" ht="12" customHeight="1" x14ac:dyDescent="0.2">
      <c r="A2010">
        <v>6</v>
      </c>
      <c r="B2010" s="8">
        <v>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55">
        <v>2.3404973556880836E-3</v>
      </c>
      <c r="AB2010" s="55">
        <v>2.3404973556880836E-3</v>
      </c>
      <c r="AC2010" s="55">
        <v>2.3967593113536629E-3</v>
      </c>
      <c r="AD2010" s="55">
        <v>2.981883650275683E-3</v>
      </c>
      <c r="AE2010" s="55">
        <v>2.981883650275683E-3</v>
      </c>
      <c r="AF2010" s="55">
        <v>2.981883650275683E-3</v>
      </c>
      <c r="AG2010" s="55">
        <v>2.981883650275683E-3</v>
      </c>
      <c r="AH2010" s="55">
        <v>2.981883650275683E-3</v>
      </c>
      <c r="AI2010" s="55">
        <v>2.981883650275683E-3</v>
      </c>
      <c r="AJ2010" s="55">
        <v>2.981883650275683E-3</v>
      </c>
      <c r="AK2010" s="55">
        <v>2.981883650275683E-3</v>
      </c>
      <c r="AL2010" s="55">
        <v>2.981883650275683E-3</v>
      </c>
      <c r="AM2010" s="55">
        <v>2.981883650275683E-3</v>
      </c>
      <c r="AN2010" s="55">
        <v>2.981883650275683E-3</v>
      </c>
      <c r="AO2010" s="55">
        <v>2.981883650275683E-3</v>
      </c>
      <c r="AP2010" s="55">
        <v>2.981883650275683E-3</v>
      </c>
      <c r="AQ2010" s="55">
        <v>2.981883650275683E-3</v>
      </c>
      <c r="AR2010" s="55">
        <v>2.981883650275683E-3</v>
      </c>
      <c r="AS2010" s="55">
        <v>2.981883650275683E-3</v>
      </c>
      <c r="AT2010" s="55">
        <v>2.981883650275683E-3</v>
      </c>
      <c r="AU2010" s="55">
        <v>2.981883650275683E-3</v>
      </c>
      <c r="AV2010" s="55">
        <v>2.981883650275683E-3</v>
      </c>
      <c r="AW2010" s="55">
        <v>2.981883650275683E-3</v>
      </c>
      <c r="AX2010" s="55">
        <v>2.981883650275683E-3</v>
      </c>
      <c r="AY2010" s="55">
        <v>2.981883650275683E-3</v>
      </c>
      <c r="AZ2010" s="55">
        <v>2.981883650275683E-3</v>
      </c>
      <c r="BA2010" s="55">
        <v>2.981883650275683E-3</v>
      </c>
      <c r="BB2010" s="55">
        <v>2.981883650275683E-3</v>
      </c>
      <c r="BC2010" s="55">
        <v>2.981883650275683E-3</v>
      </c>
      <c r="BD2010" s="55">
        <v>2.981883650275683E-3</v>
      </c>
      <c r="BE2010" s="55">
        <v>2.981883650275683E-3</v>
      </c>
    </row>
    <row r="2011" spans="1:57" ht="12" customHeight="1" x14ac:dyDescent="0.2">
      <c r="A2011">
        <v>7</v>
      </c>
      <c r="B2011" s="8">
        <v>0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55">
        <v>2.4192640936198935E-3</v>
      </c>
      <c r="AB2011" s="55">
        <v>2.4192640936198935E-3</v>
      </c>
      <c r="AC2011" s="55">
        <v>2.4192640936198939E-3</v>
      </c>
      <c r="AD2011" s="55">
        <v>2.8693597389445255E-3</v>
      </c>
      <c r="AE2011" s="55">
        <v>2.981883650275683E-3</v>
      </c>
      <c r="AF2011" s="55">
        <v>2.981883650275683E-3</v>
      </c>
      <c r="AG2011" s="55">
        <v>2.981883650275683E-3</v>
      </c>
      <c r="AH2011" s="55">
        <v>2.981883650275683E-3</v>
      </c>
      <c r="AI2011" s="55">
        <v>2.981883650275683E-3</v>
      </c>
      <c r="AJ2011" s="55">
        <v>2.981883650275683E-3</v>
      </c>
      <c r="AK2011" s="55">
        <v>2.981883650275683E-3</v>
      </c>
      <c r="AL2011" s="55">
        <v>2.981883650275683E-3</v>
      </c>
      <c r="AM2011" s="55">
        <v>2.981883650275683E-3</v>
      </c>
      <c r="AN2011" s="55">
        <v>2.981883650275683E-3</v>
      </c>
      <c r="AO2011" s="55">
        <v>2.981883650275683E-3</v>
      </c>
      <c r="AP2011" s="55">
        <v>2.981883650275683E-3</v>
      </c>
      <c r="AQ2011" s="55">
        <v>2.981883650275683E-3</v>
      </c>
      <c r="AR2011" s="55">
        <v>2.981883650275683E-3</v>
      </c>
      <c r="AS2011" s="55">
        <v>2.981883650275683E-3</v>
      </c>
      <c r="AT2011" s="55">
        <v>2.981883650275683E-3</v>
      </c>
      <c r="AU2011" s="55">
        <v>2.981883650275683E-3</v>
      </c>
      <c r="AV2011" s="55">
        <v>2.981883650275683E-3</v>
      </c>
      <c r="AW2011" s="55">
        <v>2.981883650275683E-3</v>
      </c>
      <c r="AX2011" s="55">
        <v>2.981883650275683E-3</v>
      </c>
      <c r="AY2011" s="55">
        <v>2.981883650275683E-3</v>
      </c>
      <c r="AZ2011" s="55">
        <v>2.981883650275683E-3</v>
      </c>
      <c r="BA2011" s="55">
        <v>2.981883650275683E-3</v>
      </c>
      <c r="BB2011" s="55">
        <v>2.981883650275683E-3</v>
      </c>
      <c r="BC2011" s="55">
        <v>2.981883650275683E-3</v>
      </c>
      <c r="BD2011" s="55">
        <v>2.981883650275683E-3</v>
      </c>
      <c r="BE2011" s="55">
        <v>2.981883650275683E-3</v>
      </c>
    </row>
    <row r="2012" spans="1:57" ht="12" customHeight="1" x14ac:dyDescent="0.2">
      <c r="A2012">
        <v>8</v>
      </c>
      <c r="B2012" s="8">
        <v>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55">
        <v>2.363002137954315E-3</v>
      </c>
      <c r="AB2012" s="55">
        <v>2.3925668607092969E-3</v>
      </c>
      <c r="AC2012" s="55">
        <v>2.4059154771645954E-3</v>
      </c>
      <c r="AD2012" s="55">
        <v>2.7568358276133676E-3</v>
      </c>
      <c r="AE2012" s="55">
        <v>2.8693597389445255E-3</v>
      </c>
      <c r="AF2012" s="55">
        <v>2.981883650275683E-3</v>
      </c>
      <c r="AG2012" s="55">
        <v>2.981883650275683E-3</v>
      </c>
      <c r="AH2012" s="55">
        <v>2.981883650275683E-3</v>
      </c>
      <c r="AI2012" s="55">
        <v>2.981883650275683E-3</v>
      </c>
      <c r="AJ2012" s="55">
        <v>2.981883650275683E-3</v>
      </c>
      <c r="AK2012" s="55">
        <v>2.981883650275683E-3</v>
      </c>
      <c r="AL2012" s="55">
        <v>2.981883650275683E-3</v>
      </c>
      <c r="AM2012" s="55">
        <v>2.981883650275683E-3</v>
      </c>
      <c r="AN2012" s="55">
        <v>2.981883650275683E-3</v>
      </c>
      <c r="AO2012" s="55">
        <v>2.981883650275683E-3</v>
      </c>
      <c r="AP2012" s="55">
        <v>2.981883650275683E-3</v>
      </c>
      <c r="AQ2012" s="55">
        <v>2.981883650275683E-3</v>
      </c>
      <c r="AR2012" s="55">
        <v>2.981883650275683E-3</v>
      </c>
      <c r="AS2012" s="55">
        <v>2.981883650275683E-3</v>
      </c>
      <c r="AT2012" s="55">
        <v>2.981883650275683E-3</v>
      </c>
      <c r="AU2012" s="55">
        <v>2.981883650275683E-3</v>
      </c>
      <c r="AV2012" s="55">
        <v>2.981883650275683E-3</v>
      </c>
      <c r="AW2012" s="55">
        <v>2.981883650275683E-3</v>
      </c>
      <c r="AX2012" s="55">
        <v>2.981883650275683E-3</v>
      </c>
      <c r="AY2012" s="55">
        <v>2.981883650275683E-3</v>
      </c>
      <c r="AZ2012" s="55">
        <v>2.981883650275683E-3</v>
      </c>
      <c r="BA2012" s="55">
        <v>2.981883650275683E-3</v>
      </c>
      <c r="BB2012" s="55">
        <v>2.981883650275683E-3</v>
      </c>
      <c r="BC2012" s="55">
        <v>2.981883650275683E-3</v>
      </c>
      <c r="BD2012" s="55">
        <v>2.981883650275683E-3</v>
      </c>
      <c r="BE2012" s="55">
        <v>2.981883650275683E-3</v>
      </c>
    </row>
    <row r="2013" spans="1:57" ht="12" customHeight="1" x14ac:dyDescent="0.2">
      <c r="A2013">
        <v>9</v>
      </c>
      <c r="B2013" s="8">
        <v>0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55">
        <v>2.0611641940154386E-3</v>
      </c>
      <c r="AB2013" s="55">
        <v>2.1911364016527855E-3</v>
      </c>
      <c r="AC2013" s="55">
        <v>2.2714317103182243E-3</v>
      </c>
      <c r="AD2013" s="55">
        <v>2.4189440317196279E-3</v>
      </c>
      <c r="AE2013" s="55">
        <v>2.5504626546376556E-3</v>
      </c>
      <c r="AF2013" s="55">
        <v>2.636730057670678E-3</v>
      </c>
      <c r="AG2013" s="55">
        <v>2.770252131147653E-3</v>
      </c>
      <c r="AH2013" s="55">
        <v>2.7914403285643256E-3</v>
      </c>
      <c r="AI2013" s="55">
        <v>2.7914403285643256E-3</v>
      </c>
      <c r="AJ2013" s="55">
        <v>2.7914403285643256E-3</v>
      </c>
      <c r="AK2013" s="55">
        <v>2.7914403285643256E-3</v>
      </c>
      <c r="AL2013" s="55">
        <v>2.7914403285643256E-3</v>
      </c>
      <c r="AM2013" s="55">
        <v>2.7914403285643256E-3</v>
      </c>
      <c r="AN2013" s="55">
        <v>2.7914403285643256E-3</v>
      </c>
      <c r="AO2013" s="55">
        <v>2.7914403285643256E-3</v>
      </c>
      <c r="AP2013" s="55">
        <v>2.7914403285643256E-3</v>
      </c>
      <c r="AQ2013" s="55">
        <v>2.7914403285643256E-3</v>
      </c>
      <c r="AR2013" s="55">
        <v>2.7914403285643256E-3</v>
      </c>
      <c r="AS2013" s="55">
        <v>2.7914403285643256E-3</v>
      </c>
      <c r="AT2013" s="55">
        <v>2.7914403285643256E-3</v>
      </c>
      <c r="AU2013" s="55">
        <v>2.7914403285643256E-3</v>
      </c>
      <c r="AV2013" s="55">
        <v>2.7914403285643256E-3</v>
      </c>
      <c r="AW2013" s="55">
        <v>2.7914403285643256E-3</v>
      </c>
      <c r="AX2013" s="55">
        <v>2.7914403285643256E-3</v>
      </c>
      <c r="AY2013" s="55">
        <v>2.7914403285643256E-3</v>
      </c>
      <c r="AZ2013" s="55">
        <v>2.7914403285643256E-3</v>
      </c>
      <c r="BA2013" s="55">
        <v>2.7914403285643256E-3</v>
      </c>
      <c r="BB2013" s="55">
        <v>2.7914403285643256E-3</v>
      </c>
      <c r="BC2013" s="55">
        <v>2.7914403285643256E-3</v>
      </c>
      <c r="BD2013" s="55">
        <v>2.7914403285643256E-3</v>
      </c>
      <c r="BE2013" s="55">
        <v>2.7914403285643256E-3</v>
      </c>
    </row>
    <row r="2014" spans="1:57" ht="12" customHeight="1" x14ac:dyDescent="0.2">
      <c r="A2014">
        <v>10</v>
      </c>
      <c r="B2014" s="8">
        <v>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55">
        <v>2.1569304224863745E-3</v>
      </c>
      <c r="AB2014" s="55">
        <v>2.1686695927041733E-3</v>
      </c>
      <c r="AC2014" s="55">
        <v>2.1937527656292707E-3</v>
      </c>
      <c r="AD2014" s="55">
        <v>2.4706141578884474E-3</v>
      </c>
      <c r="AE2014" s="55">
        <v>2.5427914224288974E-3</v>
      </c>
      <c r="AF2014" s="55">
        <v>2.6503338794319382E-3</v>
      </c>
      <c r="AG2014" s="55">
        <v>2.7265012531538231E-3</v>
      </c>
      <c r="AH2014" s="55">
        <v>2.780027140241728E-3</v>
      </c>
      <c r="AI2014" s="55">
        <v>2.7934086120137047E-3</v>
      </c>
      <c r="AJ2014" s="55">
        <v>2.8201715555576574E-3</v>
      </c>
      <c r="AK2014" s="55">
        <v>2.8201715555576574E-3</v>
      </c>
      <c r="AL2014" s="55">
        <v>2.8201715555576574E-3</v>
      </c>
      <c r="AM2014" s="55">
        <v>2.8201715555576574E-3</v>
      </c>
      <c r="AN2014" s="55">
        <v>2.8201715555576574E-3</v>
      </c>
      <c r="AO2014" s="55">
        <v>2.8201715555576574E-3</v>
      </c>
      <c r="AP2014" s="55">
        <v>2.8201715555576574E-3</v>
      </c>
      <c r="AQ2014" s="55">
        <v>2.8201715555576574E-3</v>
      </c>
      <c r="AR2014" s="55">
        <v>2.8201715555576574E-3</v>
      </c>
      <c r="AS2014" s="55">
        <v>2.8201715555576574E-3</v>
      </c>
      <c r="AT2014" s="55">
        <v>2.8201715555576574E-3</v>
      </c>
      <c r="AU2014" s="55">
        <v>2.8201715555576574E-3</v>
      </c>
      <c r="AV2014" s="55">
        <v>2.8201715555576574E-3</v>
      </c>
      <c r="AW2014" s="55">
        <v>2.8201715555576574E-3</v>
      </c>
      <c r="AX2014" s="55">
        <v>2.8201715555576574E-3</v>
      </c>
      <c r="AY2014" s="55">
        <v>2.8201715555576574E-3</v>
      </c>
      <c r="AZ2014" s="55">
        <v>2.8201715555576574E-3</v>
      </c>
      <c r="BA2014" s="55">
        <v>2.8201715555576574E-3</v>
      </c>
      <c r="BB2014" s="55">
        <v>2.8201715555576574E-3</v>
      </c>
      <c r="BC2014" s="55">
        <v>2.8201715555576574E-3</v>
      </c>
      <c r="BD2014" s="55">
        <v>2.8201715555576574E-3</v>
      </c>
      <c r="BE2014" s="55">
        <v>2.8201715555576574E-3</v>
      </c>
    </row>
    <row r="2015" spans="1:57" ht="12" customHeight="1" x14ac:dyDescent="0.2">
      <c r="A2015">
        <v>11</v>
      </c>
      <c r="B2015" s="8">
        <f>B2010</f>
        <v>0</v>
      </c>
      <c r="C2015" s="8">
        <f t="shared" ref="C2015:BE2015" si="123">C2010</f>
        <v>0</v>
      </c>
      <c r="D2015" s="8">
        <f t="shared" si="123"/>
        <v>0</v>
      </c>
      <c r="E2015" s="8">
        <f t="shared" si="123"/>
        <v>0</v>
      </c>
      <c r="F2015" s="8">
        <f t="shared" si="123"/>
        <v>0</v>
      </c>
      <c r="G2015" s="8">
        <f t="shared" si="123"/>
        <v>0</v>
      </c>
      <c r="H2015" s="8">
        <f t="shared" si="123"/>
        <v>0</v>
      </c>
      <c r="I2015" s="8">
        <f t="shared" si="123"/>
        <v>0</v>
      </c>
      <c r="J2015" s="8">
        <f t="shared" si="123"/>
        <v>0</v>
      </c>
      <c r="K2015" s="8">
        <f t="shared" si="123"/>
        <v>0</v>
      </c>
      <c r="L2015" s="8">
        <f t="shared" si="123"/>
        <v>0</v>
      </c>
      <c r="M2015" s="8">
        <f t="shared" si="123"/>
        <v>0</v>
      </c>
      <c r="N2015" s="8">
        <f t="shared" si="123"/>
        <v>0</v>
      </c>
      <c r="O2015" s="8">
        <f t="shared" si="123"/>
        <v>0</v>
      </c>
      <c r="P2015" s="8">
        <f t="shared" si="123"/>
        <v>0</v>
      </c>
      <c r="Q2015" s="8">
        <f t="shared" si="123"/>
        <v>0</v>
      </c>
      <c r="R2015" s="8">
        <f t="shared" si="123"/>
        <v>0</v>
      </c>
      <c r="S2015" s="8">
        <f t="shared" si="123"/>
        <v>0</v>
      </c>
      <c r="T2015" s="8">
        <f t="shared" si="123"/>
        <v>0</v>
      </c>
      <c r="U2015" s="8">
        <f t="shared" si="123"/>
        <v>0</v>
      </c>
      <c r="V2015" s="8">
        <f t="shared" si="123"/>
        <v>0</v>
      </c>
      <c r="W2015" s="8">
        <f t="shared" si="123"/>
        <v>0</v>
      </c>
      <c r="X2015" s="8">
        <f t="shared" si="123"/>
        <v>0</v>
      </c>
      <c r="Y2015" s="8">
        <f t="shared" si="123"/>
        <v>0</v>
      </c>
      <c r="Z2015" s="8">
        <f t="shared" si="123"/>
        <v>0</v>
      </c>
      <c r="AA2015" s="8">
        <f t="shared" si="123"/>
        <v>2.3404973556880836E-3</v>
      </c>
      <c r="AB2015" s="8">
        <f t="shared" si="123"/>
        <v>2.3404973556880836E-3</v>
      </c>
      <c r="AC2015" s="8">
        <f t="shared" si="123"/>
        <v>2.3967593113536629E-3</v>
      </c>
      <c r="AD2015" s="8">
        <f t="shared" si="123"/>
        <v>2.981883650275683E-3</v>
      </c>
      <c r="AE2015" s="8">
        <f t="shared" si="123"/>
        <v>2.981883650275683E-3</v>
      </c>
      <c r="AF2015" s="8">
        <f t="shared" si="123"/>
        <v>2.981883650275683E-3</v>
      </c>
      <c r="AG2015" s="8">
        <f t="shared" si="123"/>
        <v>2.981883650275683E-3</v>
      </c>
      <c r="AH2015" s="8">
        <f t="shared" si="123"/>
        <v>2.981883650275683E-3</v>
      </c>
      <c r="AI2015" s="8">
        <f t="shared" si="123"/>
        <v>2.981883650275683E-3</v>
      </c>
      <c r="AJ2015" s="8">
        <f t="shared" si="123"/>
        <v>2.981883650275683E-3</v>
      </c>
      <c r="AK2015" s="8">
        <f t="shared" si="123"/>
        <v>2.981883650275683E-3</v>
      </c>
      <c r="AL2015" s="8">
        <f t="shared" si="123"/>
        <v>2.981883650275683E-3</v>
      </c>
      <c r="AM2015" s="8">
        <f t="shared" si="123"/>
        <v>2.981883650275683E-3</v>
      </c>
      <c r="AN2015" s="8">
        <f t="shared" si="123"/>
        <v>2.981883650275683E-3</v>
      </c>
      <c r="AO2015" s="8">
        <f t="shared" si="123"/>
        <v>2.981883650275683E-3</v>
      </c>
      <c r="AP2015" s="8">
        <f t="shared" si="123"/>
        <v>2.981883650275683E-3</v>
      </c>
      <c r="AQ2015" s="8">
        <f t="shared" si="123"/>
        <v>2.981883650275683E-3</v>
      </c>
      <c r="AR2015" s="8">
        <f t="shared" si="123"/>
        <v>2.981883650275683E-3</v>
      </c>
      <c r="AS2015" s="8">
        <f t="shared" si="123"/>
        <v>2.981883650275683E-3</v>
      </c>
      <c r="AT2015" s="8">
        <f t="shared" si="123"/>
        <v>2.981883650275683E-3</v>
      </c>
      <c r="AU2015" s="8">
        <f t="shared" si="123"/>
        <v>2.981883650275683E-3</v>
      </c>
      <c r="AV2015" s="8">
        <f t="shared" si="123"/>
        <v>2.981883650275683E-3</v>
      </c>
      <c r="AW2015" s="8">
        <f t="shared" si="123"/>
        <v>2.981883650275683E-3</v>
      </c>
      <c r="AX2015" s="8">
        <f t="shared" si="123"/>
        <v>2.981883650275683E-3</v>
      </c>
      <c r="AY2015" s="8">
        <f t="shared" si="123"/>
        <v>2.981883650275683E-3</v>
      </c>
      <c r="AZ2015" s="8">
        <f t="shared" si="123"/>
        <v>2.981883650275683E-3</v>
      </c>
      <c r="BA2015" s="8">
        <f t="shared" si="123"/>
        <v>2.981883650275683E-3</v>
      </c>
      <c r="BB2015" s="8">
        <f t="shared" si="123"/>
        <v>2.981883650275683E-3</v>
      </c>
      <c r="BC2015" s="8">
        <f t="shared" si="123"/>
        <v>2.981883650275683E-3</v>
      </c>
      <c r="BD2015" s="8">
        <f t="shared" si="123"/>
        <v>2.981883650275683E-3</v>
      </c>
      <c r="BE2015" s="8">
        <f t="shared" si="123"/>
        <v>2.981883650275683E-3</v>
      </c>
    </row>
    <row r="2017" spans="1:57" ht="12" customHeight="1" x14ac:dyDescent="0.2">
      <c r="A2017" t="s">
        <v>325</v>
      </c>
    </row>
    <row r="2018" spans="1:57" ht="12" customHeight="1" x14ac:dyDescent="0.2">
      <c r="B2018">
        <v>1995</v>
      </c>
      <c r="C2018">
        <v>1996</v>
      </c>
      <c r="D2018">
        <v>1997</v>
      </c>
      <c r="E2018">
        <v>1998</v>
      </c>
      <c r="F2018">
        <v>1999</v>
      </c>
      <c r="G2018">
        <v>2000</v>
      </c>
      <c r="H2018">
        <v>2001</v>
      </c>
      <c r="I2018">
        <v>2002</v>
      </c>
      <c r="J2018">
        <v>2003</v>
      </c>
      <c r="K2018">
        <v>2004</v>
      </c>
      <c r="L2018">
        <v>2005</v>
      </c>
      <c r="M2018">
        <v>2006</v>
      </c>
      <c r="N2018">
        <v>2007</v>
      </c>
      <c r="O2018">
        <v>2008</v>
      </c>
      <c r="P2018">
        <v>2009</v>
      </c>
      <c r="Q2018">
        <v>2010</v>
      </c>
      <c r="R2018">
        <v>2011</v>
      </c>
      <c r="S2018">
        <v>2012</v>
      </c>
      <c r="T2018">
        <v>2013</v>
      </c>
      <c r="U2018">
        <v>2014</v>
      </c>
      <c r="V2018">
        <v>2015</v>
      </c>
      <c r="W2018">
        <v>2016</v>
      </c>
      <c r="X2018">
        <v>2017</v>
      </c>
      <c r="Y2018">
        <v>2018</v>
      </c>
      <c r="Z2018">
        <v>2019</v>
      </c>
      <c r="AA2018">
        <v>2020</v>
      </c>
      <c r="AB2018">
        <v>2021</v>
      </c>
      <c r="AC2018">
        <v>2022</v>
      </c>
      <c r="AD2018">
        <v>2023</v>
      </c>
      <c r="AE2018">
        <v>2024</v>
      </c>
      <c r="AF2018">
        <v>2025</v>
      </c>
      <c r="AG2018">
        <v>2026</v>
      </c>
      <c r="AH2018">
        <v>2027</v>
      </c>
      <c r="AI2018">
        <v>2028</v>
      </c>
      <c r="AJ2018">
        <v>2029</v>
      </c>
      <c r="AK2018">
        <v>2030</v>
      </c>
      <c r="AL2018">
        <v>2031</v>
      </c>
      <c r="AM2018">
        <v>2032</v>
      </c>
      <c r="AN2018">
        <v>2033</v>
      </c>
      <c r="AO2018">
        <v>2034</v>
      </c>
      <c r="AP2018">
        <v>2035</v>
      </c>
      <c r="AQ2018">
        <v>2036</v>
      </c>
      <c r="AR2018">
        <v>2037</v>
      </c>
      <c r="AS2018">
        <v>2038</v>
      </c>
      <c r="AT2018">
        <v>2039</v>
      </c>
      <c r="AU2018">
        <v>2040</v>
      </c>
      <c r="AV2018">
        <v>2041</v>
      </c>
      <c r="AW2018">
        <v>2042</v>
      </c>
      <c r="AX2018">
        <v>2043</v>
      </c>
      <c r="AY2018">
        <v>2044</v>
      </c>
      <c r="AZ2018">
        <v>2045</v>
      </c>
      <c r="BA2018">
        <v>2046</v>
      </c>
      <c r="BB2018">
        <v>2047</v>
      </c>
      <c r="BC2018">
        <v>2048</v>
      </c>
      <c r="BD2018">
        <v>2049</v>
      </c>
      <c r="BE2018">
        <v>2050</v>
      </c>
    </row>
    <row r="2019" spans="1:57" ht="12" customHeight="1" x14ac:dyDescent="0.2">
      <c r="A2019" t="s">
        <v>326</v>
      </c>
      <c r="B2019">
        <v>28.596478000000001</v>
      </c>
      <c r="C2019">
        <v>28.722504000000001</v>
      </c>
      <c r="D2019">
        <v>28.749205</v>
      </c>
      <c r="E2019">
        <v>28.834402000000001</v>
      </c>
      <c r="F2019">
        <v>28.483957</v>
      </c>
      <c r="G2019">
        <v>28.727587</v>
      </c>
      <c r="H2019">
        <v>28.809441</v>
      </c>
      <c r="I2019">
        <v>29.200607000000002</v>
      </c>
      <c r="J2019">
        <v>30.019058000000001</v>
      </c>
      <c r="K2019">
        <v>29.991177</v>
      </c>
      <c r="L2019">
        <v>30.841963</v>
      </c>
      <c r="M2019">
        <v>30.827969</v>
      </c>
      <c r="N2019">
        <v>32.118628999999999</v>
      </c>
      <c r="O2019">
        <v>32.527957999999998</v>
      </c>
      <c r="P2019">
        <v>32.693480999999998</v>
      </c>
      <c r="Q2019">
        <v>32.891556000000001</v>
      </c>
      <c r="R2019">
        <v>33.759064000000002</v>
      </c>
      <c r="S2019">
        <v>34.597366000000001</v>
      </c>
      <c r="T2019">
        <v>34.870716000000002</v>
      </c>
      <c r="U2019">
        <v>35.459193999999997</v>
      </c>
      <c r="V2019">
        <v>36.542828</v>
      </c>
      <c r="W2019">
        <v>37.322890999999998</v>
      </c>
      <c r="X2019">
        <v>38.370959999999997</v>
      </c>
      <c r="Y2019">
        <v>38.883761999999997</v>
      </c>
      <c r="Z2019">
        <v>39.096831999999999</v>
      </c>
      <c r="AA2019">
        <v>39.445202000000002</v>
      </c>
      <c r="AB2019">
        <v>39.701861999999998</v>
      </c>
      <c r="AC2019">
        <v>39.784595000000003</v>
      </c>
      <c r="AD2019">
        <v>39.803866999999997</v>
      </c>
      <c r="AE2019">
        <v>39.847275000000003</v>
      </c>
      <c r="AF2019">
        <v>39.972267000000002</v>
      </c>
      <c r="AG2019">
        <v>40.057053000000003</v>
      </c>
      <c r="AH2019">
        <v>40.168674000000003</v>
      </c>
      <c r="AI2019">
        <v>40.256225999999998</v>
      </c>
      <c r="AJ2019">
        <v>40.355350000000001</v>
      </c>
      <c r="AK2019">
        <v>40.400016999999998</v>
      </c>
      <c r="AL2019">
        <v>40.483383000000003</v>
      </c>
      <c r="AM2019">
        <v>40.567996999999998</v>
      </c>
      <c r="AN2019">
        <v>40.659503999999998</v>
      </c>
      <c r="AO2019">
        <v>40.747799000000001</v>
      </c>
      <c r="AP2019">
        <v>40.792149000000002</v>
      </c>
      <c r="AQ2019">
        <v>40.792149000000002</v>
      </c>
      <c r="AR2019">
        <v>40.792149000000002</v>
      </c>
      <c r="AS2019">
        <v>40.792149000000002</v>
      </c>
      <c r="AT2019">
        <v>40.792149000000002</v>
      </c>
      <c r="AU2019">
        <v>40.792149000000002</v>
      </c>
      <c r="AV2019">
        <v>40.792149000000002</v>
      </c>
      <c r="AW2019">
        <v>40.792149000000002</v>
      </c>
      <c r="AX2019">
        <v>40.792149000000002</v>
      </c>
      <c r="AY2019">
        <v>40.792149000000002</v>
      </c>
      <c r="AZ2019">
        <v>40.792149000000002</v>
      </c>
      <c r="BA2019">
        <v>40.792149000000002</v>
      </c>
      <c r="BB2019">
        <v>40.792149000000002</v>
      </c>
      <c r="BC2019">
        <v>40.792149000000002</v>
      </c>
      <c r="BD2019">
        <v>40.792149000000002</v>
      </c>
      <c r="BE2019">
        <v>40.792149000000002</v>
      </c>
    </row>
    <row r="2020" spans="1:57" ht="12" customHeight="1" x14ac:dyDescent="0.2">
      <c r="A2020" t="s">
        <v>327</v>
      </c>
      <c r="B2020">
        <v>20.481144</v>
      </c>
      <c r="C2020">
        <v>20.792104999999999</v>
      </c>
      <c r="D2020">
        <v>20.405169999999998</v>
      </c>
      <c r="E2020">
        <v>20.887539</v>
      </c>
      <c r="F2020">
        <v>20.70645</v>
      </c>
      <c r="G2020">
        <v>21.175626999999999</v>
      </c>
      <c r="H2020">
        <v>20.507338000000001</v>
      </c>
      <c r="I2020">
        <v>21.030714</v>
      </c>
      <c r="J2020">
        <v>21.972847000000002</v>
      </c>
      <c r="K2020">
        <v>21.548352999999999</v>
      </c>
      <c r="L2020">
        <v>22.135351</v>
      </c>
      <c r="M2020">
        <v>22.992076999999998</v>
      </c>
      <c r="N2020">
        <v>23.769192</v>
      </c>
      <c r="O2020">
        <v>24.192345</v>
      </c>
      <c r="P2020">
        <v>24.305074999999999</v>
      </c>
      <c r="Q2020">
        <v>24.328976000000001</v>
      </c>
      <c r="R2020">
        <v>24.674105000000001</v>
      </c>
      <c r="S2020">
        <v>25.236498000000001</v>
      </c>
      <c r="T2020">
        <v>25.484017999999999</v>
      </c>
      <c r="U2020">
        <v>25.858602999999999</v>
      </c>
      <c r="V2020">
        <v>26.585616999999999</v>
      </c>
      <c r="W2020">
        <v>27.217569000000001</v>
      </c>
      <c r="X2020">
        <v>27.968975</v>
      </c>
      <c r="Y2020">
        <v>28.653794999999999</v>
      </c>
      <c r="Z2020">
        <v>28.807580999999999</v>
      </c>
      <c r="AA2020">
        <v>29.052043999999999</v>
      </c>
      <c r="AB2020">
        <v>29.300992999999998</v>
      </c>
      <c r="AC2020">
        <v>29.355143000000002</v>
      </c>
      <c r="AD2020">
        <v>29.410069</v>
      </c>
      <c r="AE2020">
        <v>29.486930999999998</v>
      </c>
      <c r="AF2020">
        <v>29.582004999999999</v>
      </c>
      <c r="AG2020">
        <v>29.662310000000002</v>
      </c>
      <c r="AH2020">
        <v>29.780543999999999</v>
      </c>
      <c r="AI2020">
        <v>29.892796000000001</v>
      </c>
      <c r="AJ2020">
        <v>30.023979000000001</v>
      </c>
      <c r="AK2020">
        <v>30.125146999999998</v>
      </c>
      <c r="AL2020">
        <v>30.223564</v>
      </c>
      <c r="AM2020">
        <v>30.328171000000001</v>
      </c>
      <c r="AN2020">
        <v>30.418295000000001</v>
      </c>
      <c r="AO2020">
        <v>30.509167000000001</v>
      </c>
      <c r="AP2020">
        <v>30.601130999999999</v>
      </c>
      <c r="AQ2020">
        <v>30.601130999999999</v>
      </c>
      <c r="AR2020">
        <v>30.601130999999999</v>
      </c>
      <c r="AS2020">
        <v>30.601130999999999</v>
      </c>
      <c r="AT2020">
        <v>30.601130999999999</v>
      </c>
      <c r="AU2020">
        <v>30.601130999999999</v>
      </c>
      <c r="AV2020">
        <v>30.601130999999999</v>
      </c>
      <c r="AW2020">
        <v>30.601130999999999</v>
      </c>
      <c r="AX2020">
        <v>30.601130999999999</v>
      </c>
      <c r="AY2020">
        <v>30.601130999999999</v>
      </c>
      <c r="AZ2020">
        <v>30.601130999999999</v>
      </c>
      <c r="BA2020">
        <v>30.601130999999999</v>
      </c>
      <c r="BB2020">
        <v>30.601130999999999</v>
      </c>
      <c r="BC2020">
        <v>30.601130999999999</v>
      </c>
      <c r="BD2020">
        <v>30.601130999999999</v>
      </c>
      <c r="BE2020">
        <v>30.601130999999999</v>
      </c>
    </row>
    <row r="2022" spans="1:57" ht="12" customHeight="1" x14ac:dyDescent="0.2">
      <c r="B2022" t="s">
        <v>328</v>
      </c>
    </row>
    <row r="2023" spans="1:57" ht="12" customHeight="1" x14ac:dyDescent="0.2">
      <c r="C2023" t="s">
        <v>329</v>
      </c>
      <c r="D2023" t="s">
        <v>330</v>
      </c>
      <c r="E2023" t="s">
        <v>331</v>
      </c>
      <c r="F2023" t="s">
        <v>332</v>
      </c>
      <c r="G2023" t="s">
        <v>846</v>
      </c>
      <c r="H2023" t="s">
        <v>333</v>
      </c>
      <c r="I2023" t="s">
        <v>334</v>
      </c>
      <c r="J2023" t="s">
        <v>335</v>
      </c>
      <c r="K2023" t="s">
        <v>336</v>
      </c>
      <c r="L2023" t="s">
        <v>337</v>
      </c>
      <c r="M2023" t="s">
        <v>847</v>
      </c>
    </row>
    <row r="2024" spans="1:57" ht="12" customHeight="1" x14ac:dyDescent="0.2">
      <c r="B2024" t="s">
        <v>338</v>
      </c>
      <c r="C2024">
        <v>0.06</v>
      </c>
      <c r="D2024">
        <v>0.06</v>
      </c>
      <c r="E2024">
        <v>0.06</v>
      </c>
      <c r="F2024">
        <v>0.06</v>
      </c>
      <c r="G2024">
        <v>0.06</v>
      </c>
      <c r="H2024">
        <v>-0.04</v>
      </c>
      <c r="I2024">
        <v>-0.04</v>
      </c>
      <c r="J2024">
        <v>-0.04</v>
      </c>
      <c r="K2024">
        <v>-0.04</v>
      </c>
      <c r="L2024">
        <v>-0.04</v>
      </c>
      <c r="M2024">
        <v>-0.04</v>
      </c>
      <c r="N2024" t="s">
        <v>339</v>
      </c>
    </row>
    <row r="2025" spans="1:57" ht="12" customHeight="1" x14ac:dyDescent="0.2">
      <c r="B2025" t="s">
        <v>182</v>
      </c>
      <c r="C2025">
        <v>-0.03</v>
      </c>
      <c r="D2025">
        <v>-0.03</v>
      </c>
      <c r="E2025">
        <v>-0.03</v>
      </c>
      <c r="F2025">
        <v>-0.03</v>
      </c>
      <c r="G2025">
        <v>-0.03</v>
      </c>
      <c r="H2025">
        <v>7.0000000000000007E-2</v>
      </c>
      <c r="I2025">
        <v>7.0000000000000007E-2</v>
      </c>
      <c r="J2025">
        <v>7.0000000000000007E-2</v>
      </c>
      <c r="K2025">
        <v>7.0000000000000007E-2</v>
      </c>
      <c r="L2025">
        <v>7.0000000000000007E-2</v>
      </c>
      <c r="M2025">
        <v>7.0000000000000007E-2</v>
      </c>
      <c r="N2025" t="s">
        <v>340</v>
      </c>
    </row>
    <row r="2026" spans="1:57" ht="12" customHeight="1" x14ac:dyDescent="0.2">
      <c r="B2026" t="s">
        <v>183</v>
      </c>
      <c r="C2026">
        <v>-0.05</v>
      </c>
      <c r="D2026">
        <v>-0.05</v>
      </c>
      <c r="E2026">
        <v>-0.05</v>
      </c>
      <c r="F2026">
        <v>-0.05</v>
      </c>
      <c r="G2026">
        <v>-0.05</v>
      </c>
      <c r="H2026">
        <v>0.01</v>
      </c>
      <c r="I2026">
        <v>0.01</v>
      </c>
      <c r="J2026">
        <v>0.01</v>
      </c>
      <c r="K2026">
        <v>0.01</v>
      </c>
      <c r="L2026">
        <v>0.01</v>
      </c>
      <c r="M2026">
        <v>0.01</v>
      </c>
      <c r="N2026" t="s">
        <v>341</v>
      </c>
    </row>
    <row r="2027" spans="1:57" ht="12" customHeight="1" x14ac:dyDescent="0.2">
      <c r="B2027" t="s">
        <v>184</v>
      </c>
      <c r="C2027">
        <v>-7.0000000000000007E-2</v>
      </c>
      <c r="D2027">
        <v>-7.0000000000000007E-2</v>
      </c>
      <c r="E2027">
        <v>-7.0000000000000007E-2</v>
      </c>
      <c r="F2027">
        <v>-7.0000000000000007E-2</v>
      </c>
      <c r="G2027">
        <v>-7.0000000000000007E-2</v>
      </c>
      <c r="H2027">
        <v>-0.09</v>
      </c>
      <c r="I2027">
        <v>-0.09</v>
      </c>
      <c r="J2027">
        <v>-0.09</v>
      </c>
      <c r="K2027">
        <v>-0.09</v>
      </c>
      <c r="L2027">
        <v>-0.09</v>
      </c>
      <c r="M2027">
        <v>-0.09</v>
      </c>
      <c r="N2027" t="s">
        <v>342</v>
      </c>
    </row>
    <row r="2028" spans="1:57" ht="12" customHeight="1" x14ac:dyDescent="0.2">
      <c r="B2028" t="s">
        <v>185</v>
      </c>
      <c r="C2028">
        <v>-0.12</v>
      </c>
      <c r="D2028">
        <v>-0.12</v>
      </c>
      <c r="E2028">
        <v>-0.12</v>
      </c>
      <c r="F2028">
        <v>-0.12</v>
      </c>
      <c r="G2028">
        <v>-0.12</v>
      </c>
      <c r="H2028">
        <v>-0.09</v>
      </c>
      <c r="I2028">
        <v>-0.09</v>
      </c>
      <c r="J2028">
        <v>-0.09</v>
      </c>
      <c r="K2028">
        <v>-0.09</v>
      </c>
      <c r="L2028">
        <v>-0.09</v>
      </c>
      <c r="M2028">
        <v>-0.09</v>
      </c>
      <c r="N2028" t="s">
        <v>343</v>
      </c>
    </row>
    <row r="2029" spans="1:57" ht="12" customHeight="1" x14ac:dyDescent="0.2">
      <c r="B2029" t="s">
        <v>344</v>
      </c>
      <c r="C2029">
        <v>-0.02</v>
      </c>
      <c r="D2029">
        <v>-0.02</v>
      </c>
      <c r="E2029">
        <v>-0.02</v>
      </c>
      <c r="F2029">
        <v>-0.02</v>
      </c>
      <c r="G2029">
        <v>-0.02</v>
      </c>
      <c r="H2029">
        <v>-0.06</v>
      </c>
      <c r="I2029">
        <v>-0.06</v>
      </c>
      <c r="J2029">
        <v>-0.06</v>
      </c>
      <c r="K2029">
        <v>-0.06</v>
      </c>
      <c r="L2029">
        <v>-0.06</v>
      </c>
      <c r="M2029">
        <v>-0.06</v>
      </c>
      <c r="N2029" t="s">
        <v>345</v>
      </c>
    </row>
    <row r="2030" spans="1:57" ht="12" customHeight="1" x14ac:dyDescent="0.2">
      <c r="B2030" t="s">
        <v>932</v>
      </c>
      <c r="C2030">
        <v>0.11</v>
      </c>
      <c r="D2030">
        <v>0.11</v>
      </c>
      <c r="E2030">
        <v>0.11</v>
      </c>
      <c r="F2030">
        <v>0.11</v>
      </c>
      <c r="G2030">
        <v>0.11</v>
      </c>
      <c r="H2030">
        <v>0.01</v>
      </c>
      <c r="I2030">
        <v>0.01</v>
      </c>
      <c r="J2030">
        <v>0.01</v>
      </c>
      <c r="K2030">
        <v>0.01</v>
      </c>
      <c r="L2030">
        <v>0.01</v>
      </c>
      <c r="M2030">
        <v>0.01</v>
      </c>
      <c r="N2030" t="s">
        <v>958</v>
      </c>
    </row>
    <row r="2031" spans="1:57" ht="12" customHeight="1" x14ac:dyDescent="0.2">
      <c r="B2031" t="s">
        <v>933</v>
      </c>
      <c r="C2031">
        <v>0.11</v>
      </c>
      <c r="D2031">
        <v>0.11</v>
      </c>
      <c r="E2031">
        <v>0.11</v>
      </c>
      <c r="F2031">
        <v>0.11</v>
      </c>
      <c r="G2031">
        <v>0.11</v>
      </c>
      <c r="H2031">
        <v>0.01</v>
      </c>
      <c r="I2031">
        <v>0.01</v>
      </c>
      <c r="J2031">
        <v>0.01</v>
      </c>
      <c r="K2031">
        <v>0.01</v>
      </c>
      <c r="L2031">
        <v>0.01</v>
      </c>
      <c r="M2031">
        <v>0.01</v>
      </c>
      <c r="N2031" t="s">
        <v>959</v>
      </c>
    </row>
    <row r="2034" spans="2:32" ht="12" customHeight="1" x14ac:dyDescent="0.2">
      <c r="B2034" t="s">
        <v>346</v>
      </c>
    </row>
    <row r="2035" spans="2:32" ht="12" customHeight="1" x14ac:dyDescent="0.2">
      <c r="C2035" t="s">
        <v>329</v>
      </c>
      <c r="D2035" t="s">
        <v>330</v>
      </c>
      <c r="E2035" t="s">
        <v>331</v>
      </c>
      <c r="F2035" t="s">
        <v>332</v>
      </c>
      <c r="G2035" t="s">
        <v>846</v>
      </c>
      <c r="H2035" t="s">
        <v>333</v>
      </c>
      <c r="I2035" t="s">
        <v>334</v>
      </c>
      <c r="J2035" t="s">
        <v>335</v>
      </c>
      <c r="K2035" t="s">
        <v>336</v>
      </c>
      <c r="L2035" t="s">
        <v>337</v>
      </c>
      <c r="M2035" t="s">
        <v>847</v>
      </c>
    </row>
    <row r="2036" spans="2:32" ht="12" customHeight="1" x14ac:dyDescent="0.2">
      <c r="B2036" t="s">
        <v>338</v>
      </c>
      <c r="C2036">
        <v>1.33</v>
      </c>
      <c r="D2036">
        <v>1.33</v>
      </c>
      <c r="E2036">
        <v>1.33</v>
      </c>
      <c r="F2036">
        <v>1.33</v>
      </c>
      <c r="G2036">
        <v>1.33</v>
      </c>
      <c r="H2036">
        <v>-0.82</v>
      </c>
      <c r="I2036">
        <v>-0.82</v>
      </c>
      <c r="J2036">
        <v>-0.82</v>
      </c>
      <c r="K2036">
        <v>-0.82</v>
      </c>
      <c r="L2036">
        <v>-0.82</v>
      </c>
      <c r="M2036">
        <v>-0.82</v>
      </c>
      <c r="N2036" t="s">
        <v>339</v>
      </c>
    </row>
    <row r="2037" spans="2:32" ht="12" customHeight="1" x14ac:dyDescent="0.2">
      <c r="B2037" t="s">
        <v>182</v>
      </c>
      <c r="C2037">
        <v>1.33</v>
      </c>
      <c r="D2037">
        <v>1.33</v>
      </c>
      <c r="E2037">
        <v>1.33</v>
      </c>
      <c r="F2037">
        <v>1.33</v>
      </c>
      <c r="G2037">
        <v>1.33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340</v>
      </c>
    </row>
    <row r="2038" spans="2:32" ht="12" customHeight="1" x14ac:dyDescent="0.2">
      <c r="B2038" t="s">
        <v>183</v>
      </c>
      <c r="C2038">
        <v>1.33</v>
      </c>
      <c r="D2038">
        <v>1.33</v>
      </c>
      <c r="E2038">
        <v>1.33</v>
      </c>
      <c r="F2038">
        <v>1.33</v>
      </c>
      <c r="G2038">
        <v>1.33</v>
      </c>
      <c r="H2038">
        <v>0.82</v>
      </c>
      <c r="I2038">
        <v>0.82</v>
      </c>
      <c r="J2038">
        <v>0.82</v>
      </c>
      <c r="K2038">
        <v>0.82</v>
      </c>
      <c r="L2038">
        <v>0.82</v>
      </c>
      <c r="M2038">
        <v>0.82</v>
      </c>
      <c r="N2038" t="s">
        <v>341</v>
      </c>
    </row>
    <row r="2039" spans="2:32" ht="12" customHeight="1" x14ac:dyDescent="0.2">
      <c r="B2039" t="s">
        <v>184</v>
      </c>
      <c r="C2039">
        <v>-0.2</v>
      </c>
      <c r="D2039">
        <v>-0.2</v>
      </c>
      <c r="E2039">
        <v>-0.2</v>
      </c>
      <c r="F2039">
        <v>-0.2</v>
      </c>
      <c r="G2039">
        <v>-0.2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342</v>
      </c>
    </row>
    <row r="2040" spans="2:32" ht="12" customHeight="1" x14ac:dyDescent="0.2">
      <c r="B2040" t="s">
        <v>185</v>
      </c>
      <c r="C2040">
        <v>-0.78</v>
      </c>
      <c r="D2040">
        <v>-0.78</v>
      </c>
      <c r="E2040">
        <v>-0.78</v>
      </c>
      <c r="F2040">
        <v>-0.78</v>
      </c>
      <c r="G2040">
        <v>-0.78</v>
      </c>
      <c r="H2040">
        <v>-0.2</v>
      </c>
      <c r="I2040">
        <v>-0.2</v>
      </c>
      <c r="J2040">
        <v>-0.2</v>
      </c>
      <c r="K2040">
        <v>-0.2</v>
      </c>
      <c r="L2040">
        <v>-0.2</v>
      </c>
      <c r="M2040">
        <v>-0.2</v>
      </c>
      <c r="N2040" t="s">
        <v>343</v>
      </c>
    </row>
    <row r="2041" spans="2:32" ht="12" customHeight="1" x14ac:dyDescent="0.2">
      <c r="B2041" t="s">
        <v>344</v>
      </c>
      <c r="C2041">
        <v>0.2</v>
      </c>
      <c r="D2041">
        <v>0.2</v>
      </c>
      <c r="E2041">
        <v>0.2</v>
      </c>
      <c r="F2041">
        <v>0.2</v>
      </c>
      <c r="G2041">
        <v>0.2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345</v>
      </c>
    </row>
    <row r="2042" spans="2:32" ht="12" customHeight="1" x14ac:dyDescent="0.2">
      <c r="B2042" t="s">
        <v>932</v>
      </c>
      <c r="C2042">
        <v>1.33</v>
      </c>
      <c r="D2042">
        <v>1.33</v>
      </c>
      <c r="E2042">
        <v>1.33</v>
      </c>
      <c r="F2042">
        <v>1.33</v>
      </c>
      <c r="G2042">
        <v>1.33</v>
      </c>
      <c r="H2042">
        <v>-0.2</v>
      </c>
      <c r="I2042">
        <v>-0.2</v>
      </c>
      <c r="J2042">
        <v>-0.2</v>
      </c>
      <c r="K2042">
        <v>-0.2</v>
      </c>
      <c r="L2042">
        <v>-0.2</v>
      </c>
      <c r="M2042">
        <v>-0.2</v>
      </c>
      <c r="N2042" t="s">
        <v>958</v>
      </c>
    </row>
    <row r="2043" spans="2:32" ht="12" customHeight="1" x14ac:dyDescent="0.2">
      <c r="B2043" t="s">
        <v>933</v>
      </c>
      <c r="C2043">
        <v>-0.2</v>
      </c>
      <c r="D2043">
        <v>-0.2</v>
      </c>
      <c r="E2043">
        <v>-0.2</v>
      </c>
      <c r="F2043">
        <v>-0.2</v>
      </c>
      <c r="G2043">
        <v>-0.2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959</v>
      </c>
    </row>
    <row r="2046" spans="2:32" ht="12" customHeight="1" x14ac:dyDescent="0.2">
      <c r="B2046" t="s">
        <v>347</v>
      </c>
      <c r="P2046" t="s">
        <v>353</v>
      </c>
    </row>
    <row r="2047" spans="2:32" ht="12" customHeight="1" x14ac:dyDescent="0.2">
      <c r="C2047" t="s">
        <v>329</v>
      </c>
      <c r="D2047" t="s">
        <v>330</v>
      </c>
      <c r="E2047" t="s">
        <v>331</v>
      </c>
      <c r="F2047" t="s">
        <v>332</v>
      </c>
      <c r="G2047" t="s">
        <v>846</v>
      </c>
      <c r="H2047" t="s">
        <v>333</v>
      </c>
      <c r="I2047" t="s">
        <v>334</v>
      </c>
      <c r="J2047" t="s">
        <v>335</v>
      </c>
      <c r="K2047" t="s">
        <v>336</v>
      </c>
      <c r="L2047" t="s">
        <v>337</v>
      </c>
      <c r="M2047" t="s">
        <v>847</v>
      </c>
    </row>
    <row r="2048" spans="2:32" ht="12" customHeight="1" x14ac:dyDescent="0.2">
      <c r="B2048" t="s">
        <v>338</v>
      </c>
      <c r="C2048">
        <v>-0.16</v>
      </c>
      <c r="D2048">
        <v>-0.16</v>
      </c>
      <c r="E2048">
        <v>-0.16</v>
      </c>
      <c r="F2048">
        <v>-0.16</v>
      </c>
      <c r="G2048">
        <v>-0.16</v>
      </c>
      <c r="H2048">
        <v>0.17</v>
      </c>
      <c r="I2048">
        <v>0.17</v>
      </c>
      <c r="J2048">
        <v>0.17</v>
      </c>
      <c r="K2048">
        <v>0.17</v>
      </c>
      <c r="L2048">
        <v>0.17</v>
      </c>
      <c r="M2048">
        <v>0.17</v>
      </c>
      <c r="N2048" t="s">
        <v>339</v>
      </c>
      <c r="P2048" t="s">
        <v>338</v>
      </c>
      <c r="Q2048" t="s">
        <v>361</v>
      </c>
      <c r="R2048" t="s">
        <v>183</v>
      </c>
      <c r="S2048" t="s">
        <v>184</v>
      </c>
      <c r="T2048" t="s">
        <v>185</v>
      </c>
      <c r="U2048" t="s">
        <v>362</v>
      </c>
      <c r="V2048" t="s">
        <v>960</v>
      </c>
      <c r="W2048" t="s">
        <v>185</v>
      </c>
      <c r="Y2048" t="s">
        <v>183</v>
      </c>
      <c r="Z2048" t="s">
        <v>363</v>
      </c>
      <c r="AA2048" t="s">
        <v>183</v>
      </c>
      <c r="AB2048" t="s">
        <v>363</v>
      </c>
      <c r="AC2048" t="s">
        <v>183</v>
      </c>
      <c r="AD2048" t="s">
        <v>363</v>
      </c>
      <c r="AE2048" t="s">
        <v>960</v>
      </c>
      <c r="AF2048" t="s">
        <v>185</v>
      </c>
    </row>
    <row r="2049" spans="2:32" ht="12" customHeight="1" x14ac:dyDescent="0.2">
      <c r="B2049" t="s">
        <v>182</v>
      </c>
      <c r="C2049">
        <v>-0.16</v>
      </c>
      <c r="D2049">
        <v>-0.16</v>
      </c>
      <c r="E2049">
        <v>-0.16</v>
      </c>
      <c r="F2049">
        <v>-0.16</v>
      </c>
      <c r="G2049">
        <v>-0.16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340</v>
      </c>
      <c r="P2049" t="s">
        <v>372</v>
      </c>
      <c r="Q2049" t="s">
        <v>372</v>
      </c>
      <c r="R2049" t="s">
        <v>372</v>
      </c>
      <c r="S2049" t="s">
        <v>372</v>
      </c>
      <c r="T2049" t="s">
        <v>372</v>
      </c>
      <c r="U2049" t="s">
        <v>372</v>
      </c>
      <c r="V2049" t="s">
        <v>961</v>
      </c>
      <c r="W2049" t="s">
        <v>961</v>
      </c>
      <c r="Y2049" t="s">
        <v>373</v>
      </c>
      <c r="Z2049" t="s">
        <v>373</v>
      </c>
      <c r="AA2049" t="s">
        <v>374</v>
      </c>
      <c r="AB2049" t="s">
        <v>374</v>
      </c>
      <c r="AC2049" t="s">
        <v>375</v>
      </c>
      <c r="AD2049" t="s">
        <v>375</v>
      </c>
      <c r="AE2049" t="s">
        <v>962</v>
      </c>
      <c r="AF2049" t="s">
        <v>962</v>
      </c>
    </row>
    <row r="2050" spans="2:32" ht="12" customHeight="1" x14ac:dyDescent="0.2">
      <c r="B2050" t="s">
        <v>183</v>
      </c>
      <c r="C2050">
        <v>0.11</v>
      </c>
      <c r="D2050">
        <v>0.11</v>
      </c>
      <c r="E2050">
        <v>0.11</v>
      </c>
      <c r="F2050">
        <v>0.11</v>
      </c>
      <c r="G2050">
        <v>0.11</v>
      </c>
      <c r="H2050">
        <v>0.31</v>
      </c>
      <c r="I2050">
        <v>0.31</v>
      </c>
      <c r="J2050">
        <v>0.31</v>
      </c>
      <c r="K2050">
        <v>0.31</v>
      </c>
      <c r="L2050">
        <v>0.31</v>
      </c>
      <c r="M2050">
        <v>0.31</v>
      </c>
      <c r="N2050" t="s">
        <v>341</v>
      </c>
      <c r="P2050" t="s">
        <v>382</v>
      </c>
      <c r="Y2050" t="s">
        <v>383</v>
      </c>
    </row>
    <row r="2051" spans="2:32" ht="12" customHeight="1" x14ac:dyDescent="0.2">
      <c r="B2051" t="s">
        <v>184</v>
      </c>
      <c r="C2051">
        <v>-0.16</v>
      </c>
      <c r="D2051">
        <v>-0.16</v>
      </c>
      <c r="E2051">
        <v>-0.16</v>
      </c>
      <c r="F2051">
        <v>-0.16</v>
      </c>
      <c r="G2051">
        <v>-0.16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342</v>
      </c>
    </row>
    <row r="2052" spans="2:32" ht="12" customHeight="1" x14ac:dyDescent="0.2">
      <c r="B2052" t="s">
        <v>185</v>
      </c>
      <c r="C2052">
        <v>0.25</v>
      </c>
      <c r="D2052">
        <v>0.25</v>
      </c>
      <c r="E2052">
        <v>0.25</v>
      </c>
      <c r="F2052">
        <v>0.25</v>
      </c>
      <c r="G2052">
        <v>0.25</v>
      </c>
      <c r="H2052">
        <v>0.37</v>
      </c>
      <c r="I2052">
        <v>0.37</v>
      </c>
      <c r="J2052">
        <v>0.37</v>
      </c>
      <c r="K2052">
        <v>0.37</v>
      </c>
      <c r="L2052">
        <v>0.37</v>
      </c>
      <c r="M2052">
        <v>0.37</v>
      </c>
      <c r="N2052" t="s">
        <v>343</v>
      </c>
      <c r="P2052">
        <v>2051</v>
      </c>
      <c r="Q2052">
        <v>2010</v>
      </c>
      <c r="R2052">
        <v>1990</v>
      </c>
      <c r="S2052">
        <v>2004</v>
      </c>
      <c r="T2052">
        <v>2007</v>
      </c>
      <c r="U2052">
        <v>2051</v>
      </c>
      <c r="V2052">
        <v>2018</v>
      </c>
      <c r="W2052">
        <v>2011</v>
      </c>
      <c r="Y2052">
        <v>2007</v>
      </c>
      <c r="Z2052">
        <v>1995</v>
      </c>
      <c r="AA2052">
        <v>2010</v>
      </c>
      <c r="AB2052">
        <v>1990</v>
      </c>
      <c r="AC2052">
        <v>2010</v>
      </c>
      <c r="AD2052">
        <v>1995</v>
      </c>
      <c r="AE2052">
        <v>2018</v>
      </c>
      <c r="AF2052">
        <v>2011</v>
      </c>
    </row>
    <row r="2053" spans="2:32" ht="12" customHeight="1" x14ac:dyDescent="0.2">
      <c r="B2053" t="s">
        <v>344</v>
      </c>
      <c r="C2053">
        <v>0.25</v>
      </c>
      <c r="D2053">
        <v>0.25</v>
      </c>
      <c r="E2053">
        <v>0.25</v>
      </c>
      <c r="F2053">
        <v>0.25</v>
      </c>
      <c r="G2053">
        <v>0.25</v>
      </c>
      <c r="H2053">
        <v>0.33</v>
      </c>
      <c r="I2053">
        <v>0.33</v>
      </c>
      <c r="J2053">
        <v>0.33</v>
      </c>
      <c r="K2053">
        <v>0.33</v>
      </c>
      <c r="L2053">
        <v>0.33</v>
      </c>
      <c r="M2053">
        <v>0.33</v>
      </c>
      <c r="N2053" t="s">
        <v>345</v>
      </c>
      <c r="P2053">
        <v>2015</v>
      </c>
      <c r="Q2053">
        <v>2011</v>
      </c>
      <c r="R2053">
        <v>2009</v>
      </c>
      <c r="S2053">
        <v>2003</v>
      </c>
      <c r="T2053">
        <v>1993</v>
      </c>
      <c r="U2053">
        <v>2013</v>
      </c>
      <c r="V2053">
        <v>2011</v>
      </c>
      <c r="W2053">
        <v>2011</v>
      </c>
      <c r="Y2053">
        <v>1999</v>
      </c>
      <c r="Z2053">
        <v>2002</v>
      </c>
      <c r="AA2053">
        <v>1998</v>
      </c>
      <c r="AB2053">
        <v>2003</v>
      </c>
      <c r="AC2053">
        <v>2007</v>
      </c>
      <c r="AD2053">
        <v>2002</v>
      </c>
      <c r="AE2053">
        <v>2011</v>
      </c>
      <c r="AF2053">
        <v>2011</v>
      </c>
    </row>
    <row r="2054" spans="2:32" ht="12" customHeight="1" x14ac:dyDescent="0.2">
      <c r="B2054" t="s">
        <v>932</v>
      </c>
      <c r="C2054">
        <v>0.11</v>
      </c>
      <c r="D2054">
        <v>0.11</v>
      </c>
      <c r="E2054">
        <v>0.11</v>
      </c>
      <c r="F2054">
        <v>0.11</v>
      </c>
      <c r="G2054">
        <v>3</v>
      </c>
      <c r="H2054">
        <v>0.37</v>
      </c>
      <c r="I2054">
        <v>0.37</v>
      </c>
      <c r="J2054">
        <v>0.37</v>
      </c>
      <c r="K2054">
        <v>0.37</v>
      </c>
      <c r="L2054">
        <v>0.37</v>
      </c>
      <c r="M2054">
        <v>0.37</v>
      </c>
      <c r="N2054" t="s">
        <v>958</v>
      </c>
      <c r="P2054">
        <v>2015</v>
      </c>
      <c r="Q2054">
        <v>1995</v>
      </c>
      <c r="R2054">
        <v>2011</v>
      </c>
      <c r="S2054">
        <v>2011</v>
      </c>
      <c r="T2054">
        <v>2051</v>
      </c>
      <c r="U2054">
        <v>2014</v>
      </c>
      <c r="V2054">
        <v>2019</v>
      </c>
      <c r="W2054">
        <v>2016</v>
      </c>
      <c r="Y2054">
        <v>2051</v>
      </c>
      <c r="Z2054">
        <v>2051</v>
      </c>
      <c r="AA2054">
        <v>2051</v>
      </c>
      <c r="AB2054">
        <v>2051</v>
      </c>
      <c r="AC2054">
        <v>2051</v>
      </c>
      <c r="AD2054">
        <v>2051</v>
      </c>
      <c r="AE2054">
        <v>2051</v>
      </c>
      <c r="AF2054">
        <v>2051</v>
      </c>
    </row>
    <row r="2055" spans="2:32" ht="12" customHeight="1" x14ac:dyDescent="0.2">
      <c r="B2055" t="s">
        <v>933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0.33</v>
      </c>
      <c r="I2055">
        <v>0.33</v>
      </c>
      <c r="J2055">
        <v>0.33</v>
      </c>
      <c r="K2055">
        <v>0.33</v>
      </c>
      <c r="L2055">
        <v>0.33</v>
      </c>
      <c r="M2055">
        <v>0.33</v>
      </c>
      <c r="N2055" t="s">
        <v>959</v>
      </c>
      <c r="P2055">
        <v>2051</v>
      </c>
      <c r="Q2055">
        <v>2025</v>
      </c>
      <c r="R2055">
        <v>2014</v>
      </c>
      <c r="S2055">
        <v>2012</v>
      </c>
      <c r="T2055">
        <v>2014</v>
      </c>
      <c r="U2055">
        <v>2015</v>
      </c>
      <c r="V2055">
        <v>2016</v>
      </c>
      <c r="W2055">
        <v>2016</v>
      </c>
      <c r="Y2055">
        <v>2051</v>
      </c>
      <c r="Z2055">
        <v>2051</v>
      </c>
      <c r="AA2055">
        <v>2018</v>
      </c>
      <c r="AB2055">
        <v>2051</v>
      </c>
      <c r="AC2055">
        <v>2020</v>
      </c>
      <c r="AD2055">
        <v>2051</v>
      </c>
      <c r="AE2055">
        <v>2017</v>
      </c>
      <c r="AF2055">
        <v>2016</v>
      </c>
    </row>
    <row r="2056" spans="2:32" ht="12" customHeight="1" x14ac:dyDescent="0.2">
      <c r="P2056">
        <v>2020</v>
      </c>
      <c r="Q2056">
        <v>2018</v>
      </c>
      <c r="R2056">
        <v>2011</v>
      </c>
      <c r="S2056">
        <v>2014</v>
      </c>
      <c r="T2056">
        <v>2015</v>
      </c>
      <c r="U2056">
        <v>2020</v>
      </c>
      <c r="V2056">
        <v>2016</v>
      </c>
      <c r="W2056">
        <v>2020</v>
      </c>
      <c r="Y2056">
        <v>2019</v>
      </c>
      <c r="Z2056">
        <v>2051</v>
      </c>
      <c r="AA2056">
        <v>2051</v>
      </c>
      <c r="AB2056">
        <v>2017</v>
      </c>
      <c r="AC2056">
        <v>2020</v>
      </c>
      <c r="AD2056">
        <v>2051</v>
      </c>
      <c r="AE2056">
        <v>2019</v>
      </c>
      <c r="AF2056">
        <v>2022</v>
      </c>
    </row>
    <row r="2057" spans="2:32" ht="12" customHeight="1" x14ac:dyDescent="0.2">
      <c r="P2057">
        <v>2051</v>
      </c>
      <c r="Q2057">
        <v>2020</v>
      </c>
      <c r="R2057">
        <v>2018</v>
      </c>
      <c r="S2057">
        <v>2018</v>
      </c>
      <c r="T2057">
        <v>2013</v>
      </c>
      <c r="U2057">
        <v>1995</v>
      </c>
      <c r="V2057">
        <v>2016</v>
      </c>
      <c r="W2057">
        <v>2016</v>
      </c>
      <c r="Y2057">
        <v>2019</v>
      </c>
      <c r="Z2057">
        <v>2022</v>
      </c>
      <c r="AA2057">
        <v>2021</v>
      </c>
      <c r="AB2057">
        <v>2051</v>
      </c>
      <c r="AC2057">
        <v>2016</v>
      </c>
      <c r="AD2057">
        <v>2017</v>
      </c>
      <c r="AE2057">
        <v>2017</v>
      </c>
      <c r="AF2057">
        <v>2017</v>
      </c>
    </row>
    <row r="2058" spans="2:32" ht="12" customHeight="1" x14ac:dyDescent="0.2">
      <c r="B2058" t="s">
        <v>348</v>
      </c>
      <c r="P2058">
        <v>2051</v>
      </c>
      <c r="Q2058">
        <v>2051</v>
      </c>
      <c r="R2058">
        <v>2051</v>
      </c>
      <c r="S2058">
        <v>2051</v>
      </c>
      <c r="T2058">
        <v>2051</v>
      </c>
      <c r="U2058">
        <v>2051</v>
      </c>
      <c r="V2058">
        <v>2051</v>
      </c>
      <c r="W2058">
        <v>2051</v>
      </c>
      <c r="Y2058">
        <v>2051</v>
      </c>
      <c r="Z2058">
        <v>2051</v>
      </c>
      <c r="AA2058">
        <v>2051</v>
      </c>
      <c r="AB2058">
        <v>2051</v>
      </c>
      <c r="AC2058">
        <v>2051</v>
      </c>
      <c r="AD2058">
        <v>2051</v>
      </c>
      <c r="AE2058">
        <v>2051</v>
      </c>
      <c r="AF2058">
        <v>2051</v>
      </c>
    </row>
    <row r="2059" spans="2:32" ht="12" customHeight="1" x14ac:dyDescent="0.2">
      <c r="C2059" t="s">
        <v>329</v>
      </c>
      <c r="D2059" t="s">
        <v>330</v>
      </c>
      <c r="E2059" t="s">
        <v>331</v>
      </c>
      <c r="F2059" t="s">
        <v>332</v>
      </c>
      <c r="G2059" t="s">
        <v>846</v>
      </c>
      <c r="H2059" t="s">
        <v>333</v>
      </c>
      <c r="I2059" t="s">
        <v>334</v>
      </c>
      <c r="J2059" t="s">
        <v>335</v>
      </c>
      <c r="K2059" t="s">
        <v>336</v>
      </c>
      <c r="L2059" t="s">
        <v>337</v>
      </c>
      <c r="M2059" t="s">
        <v>847</v>
      </c>
      <c r="P2059">
        <v>2051</v>
      </c>
      <c r="Q2059">
        <v>2051</v>
      </c>
      <c r="R2059">
        <v>1990</v>
      </c>
      <c r="S2059">
        <v>2051</v>
      </c>
      <c r="T2059">
        <v>2000</v>
      </c>
      <c r="U2059">
        <v>2051</v>
      </c>
      <c r="V2059">
        <v>2051</v>
      </c>
      <c r="W2059">
        <v>2051</v>
      </c>
      <c r="Y2059">
        <v>2051</v>
      </c>
      <c r="Z2059">
        <v>1990</v>
      </c>
      <c r="AA2059">
        <v>2051</v>
      </c>
      <c r="AB2059">
        <v>1990</v>
      </c>
      <c r="AC2059">
        <v>2051</v>
      </c>
      <c r="AD2059">
        <v>2051</v>
      </c>
      <c r="AE2059">
        <v>2051</v>
      </c>
      <c r="AF2059">
        <v>2051</v>
      </c>
    </row>
    <row r="2060" spans="2:32" ht="12" customHeight="1" x14ac:dyDescent="0.2">
      <c r="B2060" t="s">
        <v>338</v>
      </c>
      <c r="C2060">
        <v>-4.0884</v>
      </c>
      <c r="D2060">
        <v>-3.0270999999999999</v>
      </c>
      <c r="E2060">
        <v>-3.0270999999999999</v>
      </c>
      <c r="F2060">
        <v>-3.0270999999999999</v>
      </c>
      <c r="G2060">
        <v>-4.0884</v>
      </c>
      <c r="H2060">
        <v>-3.5259</v>
      </c>
      <c r="I2060">
        <v>-3.5259</v>
      </c>
      <c r="J2060">
        <v>-3.5259</v>
      </c>
      <c r="K2060">
        <v>-2.6882999999999999</v>
      </c>
      <c r="L2060">
        <v>-2.6882999999999999</v>
      </c>
      <c r="M2060">
        <v>-3.5259</v>
      </c>
      <c r="N2060" t="s">
        <v>339</v>
      </c>
      <c r="P2060">
        <v>2051</v>
      </c>
      <c r="Q2060">
        <v>2051</v>
      </c>
      <c r="R2060" s="4">
        <v>2004</v>
      </c>
      <c r="S2060" s="4">
        <v>2004</v>
      </c>
      <c r="T2060" s="4">
        <v>2004</v>
      </c>
      <c r="U2060">
        <v>2051</v>
      </c>
      <c r="V2060">
        <v>2051</v>
      </c>
      <c r="W2060">
        <v>2051</v>
      </c>
      <c r="Y2060">
        <v>2051</v>
      </c>
      <c r="Z2060">
        <v>1990</v>
      </c>
      <c r="AA2060">
        <v>2051</v>
      </c>
      <c r="AB2060">
        <v>1990</v>
      </c>
      <c r="AC2060">
        <v>2051</v>
      </c>
      <c r="AD2060">
        <v>2051</v>
      </c>
      <c r="AE2060">
        <v>2051</v>
      </c>
      <c r="AF2060">
        <v>2051</v>
      </c>
    </row>
    <row r="2061" spans="2:32" ht="12" customHeight="1" x14ac:dyDescent="0.2">
      <c r="B2061" t="s">
        <v>182</v>
      </c>
      <c r="C2061">
        <v>-3.2856999999999998</v>
      </c>
      <c r="D2061">
        <v>-3.6797</v>
      </c>
      <c r="E2061">
        <v>-3.6797</v>
      </c>
      <c r="F2061">
        <v>-3.6797</v>
      </c>
      <c r="G2061">
        <v>-3.2856999999999998</v>
      </c>
      <c r="H2061">
        <v>-3.5259</v>
      </c>
      <c r="I2061">
        <v>-3.5259</v>
      </c>
      <c r="J2061">
        <v>-3.5259</v>
      </c>
      <c r="K2061">
        <v>-2.6882999999999999</v>
      </c>
      <c r="L2061">
        <v>-2.6882999999999999</v>
      </c>
      <c r="M2061">
        <v>-3.5259</v>
      </c>
      <c r="N2061" t="s">
        <v>340</v>
      </c>
      <c r="P2061">
        <v>2051</v>
      </c>
      <c r="Q2061">
        <v>2051</v>
      </c>
      <c r="R2061" s="4">
        <v>1990</v>
      </c>
      <c r="S2061" s="4">
        <v>2051</v>
      </c>
      <c r="T2061" s="4">
        <v>1990</v>
      </c>
      <c r="U2061">
        <v>2051</v>
      </c>
      <c r="V2061">
        <v>2051</v>
      </c>
      <c r="W2061">
        <v>2051</v>
      </c>
      <c r="Y2061">
        <v>2051</v>
      </c>
      <c r="Z2061">
        <v>1990</v>
      </c>
      <c r="AA2061">
        <v>2051</v>
      </c>
      <c r="AB2061">
        <v>1990</v>
      </c>
      <c r="AC2061">
        <v>2051</v>
      </c>
      <c r="AD2061">
        <v>2051</v>
      </c>
      <c r="AE2061">
        <v>2051</v>
      </c>
      <c r="AF2061">
        <v>2051</v>
      </c>
    </row>
    <row r="2062" spans="2:32" ht="12" customHeight="1" x14ac:dyDescent="0.2">
      <c r="B2062" t="s">
        <v>183</v>
      </c>
      <c r="C2062">
        <v>-3.419</v>
      </c>
      <c r="D2062">
        <v>-4.0319000000000003</v>
      </c>
      <c r="E2062">
        <v>-4.0319000000000003</v>
      </c>
      <c r="F2062">
        <v>-4.0319000000000003</v>
      </c>
      <c r="G2062">
        <v>-3.419</v>
      </c>
      <c r="H2062">
        <v>-4.3632999999999997</v>
      </c>
      <c r="I2062">
        <v>-4.3632999999999997</v>
      </c>
      <c r="J2062">
        <v>-4.3632999999999997</v>
      </c>
      <c r="K2062">
        <v>-4.6547999999999998</v>
      </c>
      <c r="L2062">
        <v>-4.6547999999999998</v>
      </c>
      <c r="M2062">
        <v>-4.3632999999999997</v>
      </c>
      <c r="N2062" t="s">
        <v>341</v>
      </c>
      <c r="P2062">
        <v>2051</v>
      </c>
      <c r="Q2062">
        <v>2051</v>
      </c>
      <c r="R2062" s="4">
        <v>2051</v>
      </c>
      <c r="S2062" s="4">
        <v>2051</v>
      </c>
      <c r="T2062" s="4">
        <v>1990</v>
      </c>
      <c r="U2062">
        <v>2051</v>
      </c>
      <c r="V2062">
        <v>2051</v>
      </c>
      <c r="W2062">
        <v>2051</v>
      </c>
      <c r="Y2062">
        <v>2051</v>
      </c>
      <c r="Z2062">
        <v>1990</v>
      </c>
      <c r="AA2062">
        <v>2051</v>
      </c>
      <c r="AB2062">
        <v>1990</v>
      </c>
      <c r="AC2062">
        <v>2051</v>
      </c>
      <c r="AD2062">
        <v>2051</v>
      </c>
      <c r="AE2062">
        <v>2051</v>
      </c>
      <c r="AF2062">
        <v>2051</v>
      </c>
    </row>
    <row r="2063" spans="2:32" ht="12" customHeight="1" x14ac:dyDescent="0.2">
      <c r="B2063" t="s">
        <v>184</v>
      </c>
      <c r="C2063">
        <v>-4.1798999999999999</v>
      </c>
      <c r="D2063">
        <v>-5.1524000000000001</v>
      </c>
      <c r="E2063">
        <v>-5.1524000000000001</v>
      </c>
      <c r="F2063">
        <v>-5.1524000000000001</v>
      </c>
      <c r="G2063">
        <v>-4.1798999999999999</v>
      </c>
      <c r="H2063">
        <v>-4.3632999999999997</v>
      </c>
      <c r="I2063">
        <v>-4.3632999999999997</v>
      </c>
      <c r="J2063">
        <v>-4.3632999999999997</v>
      </c>
      <c r="K2063">
        <v>-4.6547999999999998</v>
      </c>
      <c r="L2063">
        <v>-4.6547999999999998</v>
      </c>
      <c r="M2063">
        <v>-4.3632999999999997</v>
      </c>
      <c r="N2063" t="s">
        <v>342</v>
      </c>
      <c r="P2063">
        <v>2051</v>
      </c>
      <c r="Q2063">
        <v>2051</v>
      </c>
      <c r="R2063" s="4">
        <v>2051</v>
      </c>
      <c r="S2063" s="4">
        <v>2051</v>
      </c>
      <c r="T2063" s="4">
        <v>2051</v>
      </c>
      <c r="U2063">
        <v>2051</v>
      </c>
      <c r="V2063">
        <v>2051</v>
      </c>
      <c r="W2063">
        <v>2051</v>
      </c>
      <c r="Y2063">
        <v>2051</v>
      </c>
      <c r="Z2063">
        <v>2051</v>
      </c>
      <c r="AA2063">
        <v>2051</v>
      </c>
      <c r="AB2063">
        <v>2051</v>
      </c>
      <c r="AC2063">
        <v>2051</v>
      </c>
      <c r="AD2063">
        <v>2051</v>
      </c>
      <c r="AE2063">
        <v>2051</v>
      </c>
      <c r="AF2063">
        <v>2051</v>
      </c>
    </row>
    <row r="2064" spans="2:32" ht="12" customHeight="1" x14ac:dyDescent="0.2">
      <c r="B2064" t="s">
        <v>185</v>
      </c>
      <c r="C2064">
        <v>-4.7121000000000004</v>
      </c>
      <c r="D2064">
        <v>-4.7121000000000004</v>
      </c>
      <c r="E2064">
        <v>-4.7121000000000004</v>
      </c>
      <c r="F2064">
        <v>-4.7121000000000004</v>
      </c>
      <c r="G2064">
        <v>-4.7121000000000004</v>
      </c>
      <c r="H2064">
        <v>-1.0653999999999999</v>
      </c>
      <c r="I2064">
        <v>-1.0653999999999999</v>
      </c>
      <c r="J2064">
        <v>-1.0653999999999999</v>
      </c>
      <c r="K2064">
        <v>-1.5254000000000001</v>
      </c>
      <c r="L2064">
        <v>-1.5254000000000001</v>
      </c>
      <c r="M2064">
        <v>-1.0653999999999999</v>
      </c>
      <c r="N2064" t="s">
        <v>343</v>
      </c>
      <c r="P2064">
        <v>2051</v>
      </c>
      <c r="Q2064">
        <v>2012</v>
      </c>
      <c r="R2064" s="4">
        <v>2020</v>
      </c>
      <c r="S2064" s="4">
        <v>2012</v>
      </c>
      <c r="T2064" s="4">
        <v>2012</v>
      </c>
      <c r="U2064">
        <v>2051</v>
      </c>
      <c r="V2064">
        <v>2051</v>
      </c>
      <c r="W2064">
        <v>2051</v>
      </c>
      <c r="Y2064">
        <v>2051</v>
      </c>
      <c r="Z2064">
        <v>2051</v>
      </c>
      <c r="AA2064">
        <v>2015</v>
      </c>
      <c r="AB2064">
        <v>2051</v>
      </c>
      <c r="AC2064">
        <v>2051</v>
      </c>
      <c r="AD2064">
        <v>2051</v>
      </c>
      <c r="AE2064">
        <v>2020</v>
      </c>
      <c r="AF2064">
        <v>2025</v>
      </c>
    </row>
    <row r="2065" spans="2:32" ht="12" customHeight="1" x14ac:dyDescent="0.2">
      <c r="B2065" t="s">
        <v>344</v>
      </c>
      <c r="C2065">
        <v>-4.0884</v>
      </c>
      <c r="D2065">
        <v>-3.0270999999999999</v>
      </c>
      <c r="E2065">
        <v>-3.0270999999999999</v>
      </c>
      <c r="F2065">
        <v>-3.0270999999999999</v>
      </c>
      <c r="G2065">
        <v>-4.0884</v>
      </c>
      <c r="H2065">
        <v>-1.0653999999999999</v>
      </c>
      <c r="I2065">
        <v>-1.0653999999999999</v>
      </c>
      <c r="J2065">
        <v>-1.0653999999999999</v>
      </c>
      <c r="K2065">
        <v>-1.5254000000000001</v>
      </c>
      <c r="L2065">
        <v>-1.5254000000000001</v>
      </c>
      <c r="M2065">
        <v>-1.0653999999999999</v>
      </c>
      <c r="N2065" t="s">
        <v>345</v>
      </c>
      <c r="P2065">
        <v>2051</v>
      </c>
      <c r="Q2065">
        <v>2020</v>
      </c>
      <c r="R2065" s="4">
        <v>2020</v>
      </c>
      <c r="S2065" s="4">
        <v>2015</v>
      </c>
      <c r="T2065" s="4">
        <v>2012</v>
      </c>
      <c r="U2065">
        <v>2020</v>
      </c>
      <c r="V2065">
        <v>2018</v>
      </c>
      <c r="W2065">
        <v>2016</v>
      </c>
      <c r="Y2065">
        <v>2051</v>
      </c>
      <c r="Z2065">
        <v>2022</v>
      </c>
      <c r="AA2065">
        <v>2030</v>
      </c>
      <c r="AB2065">
        <v>2051</v>
      </c>
      <c r="AC2065">
        <v>2016</v>
      </c>
      <c r="AD2065">
        <v>2017</v>
      </c>
      <c r="AE2065">
        <v>2017</v>
      </c>
      <c r="AF2065">
        <v>2017</v>
      </c>
    </row>
    <row r="2066" spans="2:32" ht="12" customHeight="1" x14ac:dyDescent="0.2">
      <c r="B2066" t="s">
        <v>932</v>
      </c>
      <c r="C2066">
        <v>-3.419</v>
      </c>
      <c r="D2066">
        <v>-4.0319000000000003</v>
      </c>
      <c r="E2066">
        <v>-4.0319000000000003</v>
      </c>
      <c r="F2066">
        <v>-4.0319000000000003</v>
      </c>
      <c r="G2066">
        <v>-3.419</v>
      </c>
      <c r="H2066">
        <v>-1.0653999999999999</v>
      </c>
      <c r="I2066">
        <v>-1.0653999999999999</v>
      </c>
      <c r="J2066">
        <v>-1.0653999999999999</v>
      </c>
      <c r="K2066">
        <v>-1.5254000000000001</v>
      </c>
      <c r="L2066">
        <v>-1.5254000000000001</v>
      </c>
      <c r="M2066">
        <v>-1.0653999999999999</v>
      </c>
      <c r="N2066" t="s">
        <v>958</v>
      </c>
      <c r="P2066">
        <v>2041</v>
      </c>
      <c r="Q2066">
        <v>2011</v>
      </c>
      <c r="R2066" s="4">
        <v>1999</v>
      </c>
      <c r="S2066" s="4">
        <v>2005</v>
      </c>
      <c r="T2066" s="4">
        <v>2009</v>
      </c>
      <c r="U2066">
        <v>2015</v>
      </c>
      <c r="V2066">
        <v>2011</v>
      </c>
      <c r="W2066">
        <v>2011</v>
      </c>
      <c r="Y2066">
        <v>2020</v>
      </c>
      <c r="Z2066">
        <v>2011</v>
      </c>
      <c r="AA2066">
        <v>2020</v>
      </c>
      <c r="AB2066">
        <v>2018</v>
      </c>
      <c r="AC2066">
        <v>2008</v>
      </c>
      <c r="AD2066">
        <v>2005</v>
      </c>
      <c r="AE2066">
        <v>2011</v>
      </c>
      <c r="AF2066">
        <v>2011</v>
      </c>
    </row>
    <row r="2067" spans="2:32" ht="12" customHeight="1" x14ac:dyDescent="0.2">
      <c r="B2067" t="s">
        <v>933</v>
      </c>
      <c r="C2067">
        <v>-4.1798999999999999</v>
      </c>
      <c r="D2067">
        <v>-5.1524000000000001</v>
      </c>
      <c r="E2067">
        <v>-5.1524000000000001</v>
      </c>
      <c r="F2067">
        <v>-5.1524000000000001</v>
      </c>
      <c r="G2067">
        <v>-4.1798999999999999</v>
      </c>
      <c r="H2067">
        <v>-1.0653999999999999</v>
      </c>
      <c r="I2067">
        <v>-1.0653999999999999</v>
      </c>
      <c r="J2067">
        <v>-1.0653999999999999</v>
      </c>
      <c r="K2067">
        <v>-1.5254000000000001</v>
      </c>
      <c r="L2067">
        <v>-1.5254000000000001</v>
      </c>
      <c r="M2067">
        <v>-1.0653999999999999</v>
      </c>
      <c r="N2067" t="s">
        <v>959</v>
      </c>
      <c r="R2067" s="4"/>
      <c r="S2067" s="4"/>
      <c r="T2067" s="4"/>
      <c r="Z2067" s="124">
        <v>2051</v>
      </c>
    </row>
    <row r="2068" spans="2:32" ht="12" customHeight="1" x14ac:dyDescent="0.2">
      <c r="P2068" s="4"/>
      <c r="Q2068" s="4"/>
      <c r="R2068" s="4"/>
    </row>
    <row r="2069" spans="2:32" ht="12" customHeight="1" x14ac:dyDescent="0.2">
      <c r="P2069" s="4"/>
      <c r="Q2069" s="4"/>
      <c r="R2069" s="4"/>
    </row>
    <row r="2070" spans="2:32" ht="12" customHeight="1" x14ac:dyDescent="0.2">
      <c r="P2070" s="4">
        <v>2020</v>
      </c>
      <c r="Q2070" s="4"/>
      <c r="R2070" s="4"/>
      <c r="Z2070">
        <v>2022</v>
      </c>
      <c r="AF2070">
        <v>2022</v>
      </c>
    </row>
    <row r="2072" spans="2:32" ht="12" customHeight="1" x14ac:dyDescent="0.2">
      <c r="B2072" t="s">
        <v>349</v>
      </c>
      <c r="G2072" t="s">
        <v>350</v>
      </c>
      <c r="K2072" t="s">
        <v>351</v>
      </c>
      <c r="L2072" t="s">
        <v>351</v>
      </c>
      <c r="M2072" t="s">
        <v>352</v>
      </c>
      <c r="N2072" t="s">
        <v>352</v>
      </c>
      <c r="P2072" t="s">
        <v>353</v>
      </c>
    </row>
    <row r="2073" spans="2:32" ht="12" customHeight="1" x14ac:dyDescent="0.2">
      <c r="K2073" t="s">
        <v>354</v>
      </c>
      <c r="L2073" t="s">
        <v>355</v>
      </c>
      <c r="M2073" t="s">
        <v>354</v>
      </c>
      <c r="N2073" t="s">
        <v>355</v>
      </c>
    </row>
    <row r="2074" spans="2:32" ht="12" customHeight="1" x14ac:dyDescent="0.2">
      <c r="G2074" t="s">
        <v>356</v>
      </c>
      <c r="H2074" t="s">
        <v>357</v>
      </c>
      <c r="I2074" t="s">
        <v>358</v>
      </c>
      <c r="J2074" t="s">
        <v>359</v>
      </c>
      <c r="K2074" t="s">
        <v>360</v>
      </c>
      <c r="L2074" t="s">
        <v>360</v>
      </c>
      <c r="M2074" t="s">
        <v>360</v>
      </c>
      <c r="N2074" t="s">
        <v>360</v>
      </c>
      <c r="P2074" t="s">
        <v>338</v>
      </c>
      <c r="Q2074" t="s">
        <v>361</v>
      </c>
      <c r="R2074" t="s">
        <v>183</v>
      </c>
      <c r="S2074" t="s">
        <v>184</v>
      </c>
      <c r="T2074" t="s">
        <v>185</v>
      </c>
      <c r="U2074" t="s">
        <v>362</v>
      </c>
      <c r="V2074" t="s">
        <v>960</v>
      </c>
      <c r="W2074" t="s">
        <v>185</v>
      </c>
      <c r="Y2074" t="s">
        <v>183</v>
      </c>
      <c r="Z2074" t="s">
        <v>363</v>
      </c>
      <c r="AA2074" t="s">
        <v>183</v>
      </c>
      <c r="AB2074" t="s">
        <v>363</v>
      </c>
      <c r="AC2074" t="s">
        <v>183</v>
      </c>
      <c r="AD2074" t="s">
        <v>363</v>
      </c>
      <c r="AE2074" t="s">
        <v>960</v>
      </c>
      <c r="AF2074" t="s">
        <v>185</v>
      </c>
    </row>
    <row r="2075" spans="2:32" ht="12" customHeight="1" x14ac:dyDescent="0.2">
      <c r="G2075" t="s">
        <v>364</v>
      </c>
      <c r="H2075" t="s">
        <v>365</v>
      </c>
      <c r="I2075" t="s">
        <v>366</v>
      </c>
      <c r="J2075" t="s">
        <v>367</v>
      </c>
      <c r="K2075" t="s">
        <v>368</v>
      </c>
      <c r="L2075" t="s">
        <v>369</v>
      </c>
      <c r="M2075" t="s">
        <v>370</v>
      </c>
      <c r="N2075" t="s">
        <v>371</v>
      </c>
      <c r="P2075" t="s">
        <v>372</v>
      </c>
      <c r="Q2075" t="s">
        <v>372</v>
      </c>
      <c r="R2075" t="s">
        <v>372</v>
      </c>
      <c r="S2075" t="s">
        <v>372</v>
      </c>
      <c r="T2075" t="s">
        <v>372</v>
      </c>
      <c r="U2075" t="s">
        <v>372</v>
      </c>
      <c r="V2075" t="s">
        <v>961</v>
      </c>
      <c r="W2075" t="s">
        <v>961</v>
      </c>
      <c r="Y2075" t="s">
        <v>373</v>
      </c>
      <c r="Z2075" t="s">
        <v>373</v>
      </c>
      <c r="AA2075" t="s">
        <v>374</v>
      </c>
      <c r="AB2075" t="s">
        <v>374</v>
      </c>
      <c r="AC2075" t="s">
        <v>375</v>
      </c>
      <c r="AD2075" t="s">
        <v>375</v>
      </c>
      <c r="AE2075" t="s">
        <v>962</v>
      </c>
      <c r="AF2075" t="s">
        <v>962</v>
      </c>
    </row>
    <row r="2076" spans="2:32" ht="12" customHeight="1" x14ac:dyDescent="0.2">
      <c r="B2076" t="s">
        <v>376</v>
      </c>
      <c r="F2076" t="s">
        <v>377</v>
      </c>
      <c r="G2076" t="s">
        <v>378</v>
      </c>
      <c r="I2076" t="s">
        <v>379</v>
      </c>
      <c r="J2076" t="s">
        <v>380</v>
      </c>
      <c r="K2076" t="s">
        <v>381</v>
      </c>
      <c r="L2076" t="s">
        <v>381</v>
      </c>
      <c r="M2076" t="s">
        <v>381</v>
      </c>
      <c r="N2076" t="s">
        <v>381</v>
      </c>
      <c r="P2076" t="s">
        <v>382</v>
      </c>
      <c r="Y2076" t="s">
        <v>383</v>
      </c>
    </row>
    <row r="2078" spans="2:32" ht="12" customHeight="1" x14ac:dyDescent="0.2">
      <c r="B2078" t="s">
        <v>384</v>
      </c>
      <c r="F2078">
        <v>2</v>
      </c>
      <c r="G2078">
        <v>-0.05</v>
      </c>
      <c r="H2078">
        <v>0.2</v>
      </c>
      <c r="I2078">
        <v>0.26</v>
      </c>
      <c r="J2078">
        <v>0.05</v>
      </c>
      <c r="K2078">
        <v>2375</v>
      </c>
      <c r="L2078">
        <v>3585</v>
      </c>
      <c r="M2078">
        <v>1350</v>
      </c>
      <c r="N2078">
        <v>2050</v>
      </c>
      <c r="P2078">
        <v>2051</v>
      </c>
      <c r="Q2078">
        <v>2010</v>
      </c>
      <c r="R2078">
        <v>1990</v>
      </c>
      <c r="S2078">
        <v>2004</v>
      </c>
      <c r="T2078">
        <v>2007</v>
      </c>
      <c r="U2078">
        <v>2051</v>
      </c>
      <c r="V2078">
        <v>2018</v>
      </c>
      <c r="W2078">
        <v>2011</v>
      </c>
      <c r="Y2078">
        <v>2007</v>
      </c>
      <c r="Z2078">
        <v>1995</v>
      </c>
      <c r="AA2078">
        <v>2010</v>
      </c>
      <c r="AB2078">
        <v>1990</v>
      </c>
      <c r="AC2078">
        <v>2010</v>
      </c>
      <c r="AD2078">
        <v>1995</v>
      </c>
      <c r="AE2078">
        <v>2018</v>
      </c>
      <c r="AF2078">
        <v>2011</v>
      </c>
    </row>
    <row r="2079" spans="2:32" ht="12" customHeight="1" x14ac:dyDescent="0.2">
      <c r="B2079" t="s">
        <v>385</v>
      </c>
      <c r="F2079">
        <v>3</v>
      </c>
      <c r="G2079">
        <v>0.03</v>
      </c>
      <c r="H2079">
        <v>-0.27</v>
      </c>
      <c r="I2079">
        <v>0.01</v>
      </c>
      <c r="J2079">
        <v>0</v>
      </c>
      <c r="K2079">
        <v>65</v>
      </c>
      <c r="L2079">
        <v>65</v>
      </c>
      <c r="M2079">
        <v>65</v>
      </c>
      <c r="N2079">
        <v>65</v>
      </c>
      <c r="P2079">
        <v>2015</v>
      </c>
      <c r="Q2079">
        <v>2011</v>
      </c>
      <c r="R2079">
        <v>2009</v>
      </c>
      <c r="S2079">
        <v>2003</v>
      </c>
      <c r="T2079">
        <v>1993</v>
      </c>
      <c r="U2079">
        <v>2013</v>
      </c>
      <c r="V2079">
        <v>2011</v>
      </c>
      <c r="W2079">
        <v>2011</v>
      </c>
      <c r="Y2079">
        <v>1999</v>
      </c>
      <c r="Z2079">
        <v>2002</v>
      </c>
      <c r="AA2079">
        <v>1998</v>
      </c>
      <c r="AB2079">
        <v>2003</v>
      </c>
      <c r="AC2079">
        <v>2007</v>
      </c>
      <c r="AD2079">
        <v>2002</v>
      </c>
      <c r="AE2079">
        <v>2011</v>
      </c>
      <c r="AF2079">
        <v>2011</v>
      </c>
    </row>
    <row r="2080" spans="2:32" ht="12" customHeight="1" x14ac:dyDescent="0.2">
      <c r="B2080" t="s">
        <v>386</v>
      </c>
      <c r="F2080">
        <v>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P2080">
        <v>2015</v>
      </c>
      <c r="Q2080">
        <v>1995</v>
      </c>
      <c r="R2080">
        <v>2011</v>
      </c>
      <c r="S2080">
        <v>2011</v>
      </c>
      <c r="T2080">
        <v>2051</v>
      </c>
      <c r="U2080">
        <v>2014</v>
      </c>
      <c r="V2080">
        <v>2019</v>
      </c>
      <c r="W2080">
        <v>2016</v>
      </c>
      <c r="Y2080">
        <v>2051</v>
      </c>
      <c r="Z2080">
        <v>2051</v>
      </c>
      <c r="AA2080">
        <v>2051</v>
      </c>
      <c r="AB2080">
        <v>2051</v>
      </c>
      <c r="AC2080">
        <v>2051</v>
      </c>
      <c r="AD2080">
        <v>2051</v>
      </c>
      <c r="AE2080">
        <v>2051</v>
      </c>
      <c r="AF2080">
        <v>2051</v>
      </c>
    </row>
    <row r="2081" spans="1:59" ht="11.25" customHeight="1" x14ac:dyDescent="0.2">
      <c r="B2081" t="s">
        <v>387</v>
      </c>
      <c r="F2081">
        <v>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P2081">
        <v>2051</v>
      </c>
      <c r="Q2081">
        <v>2025</v>
      </c>
      <c r="R2081">
        <v>2014</v>
      </c>
      <c r="S2081">
        <v>2012</v>
      </c>
      <c r="T2081">
        <v>2014</v>
      </c>
      <c r="U2081">
        <v>2015</v>
      </c>
      <c r="V2081">
        <v>2016</v>
      </c>
      <c r="W2081">
        <v>2016</v>
      </c>
      <c r="Y2081">
        <v>2051</v>
      </c>
      <c r="Z2081">
        <v>2051</v>
      </c>
      <c r="AA2081">
        <v>2018</v>
      </c>
      <c r="AB2081">
        <v>2051</v>
      </c>
      <c r="AC2081">
        <v>2020</v>
      </c>
      <c r="AD2081">
        <v>2051</v>
      </c>
      <c r="AE2081">
        <v>2017</v>
      </c>
      <c r="AF2081">
        <v>2016</v>
      </c>
    </row>
    <row r="2082" spans="1:59" ht="12" customHeight="1" x14ac:dyDescent="0.2">
      <c r="B2082" t="s">
        <v>388</v>
      </c>
      <c r="F2082">
        <v>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P2082" s="124">
        <v>2020</v>
      </c>
      <c r="Q2082">
        <v>2018</v>
      </c>
      <c r="R2082">
        <v>2011</v>
      </c>
      <c r="S2082">
        <v>2014</v>
      </c>
      <c r="T2082">
        <v>2015</v>
      </c>
      <c r="U2082">
        <v>2020</v>
      </c>
      <c r="V2082">
        <v>2016</v>
      </c>
      <c r="W2082">
        <v>2020</v>
      </c>
      <c r="Y2082">
        <v>2019</v>
      </c>
      <c r="Z2082">
        <v>2051</v>
      </c>
      <c r="AA2082">
        <v>2051</v>
      </c>
      <c r="AB2082">
        <v>2017</v>
      </c>
      <c r="AC2082">
        <v>2020</v>
      </c>
      <c r="AD2082">
        <v>2051</v>
      </c>
      <c r="AE2082" s="165">
        <v>2019</v>
      </c>
      <c r="AF2082" s="124">
        <v>2022</v>
      </c>
    </row>
    <row r="2083" spans="1:59" ht="12" customHeight="1" x14ac:dyDescent="0.2">
      <c r="B2083" t="s">
        <v>389</v>
      </c>
      <c r="F2083">
        <v>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P2083">
        <v>2051</v>
      </c>
      <c r="Q2083">
        <v>2020</v>
      </c>
      <c r="R2083">
        <v>2018</v>
      </c>
      <c r="S2083">
        <v>2018</v>
      </c>
      <c r="T2083">
        <v>2013</v>
      </c>
      <c r="U2083">
        <v>1995</v>
      </c>
      <c r="V2083">
        <v>2016</v>
      </c>
      <c r="W2083">
        <v>2016</v>
      </c>
      <c r="Y2083">
        <v>2019</v>
      </c>
      <c r="Z2083" s="124">
        <v>2022</v>
      </c>
      <c r="AA2083">
        <v>2021</v>
      </c>
      <c r="AB2083">
        <v>2051</v>
      </c>
      <c r="AC2083">
        <v>2016</v>
      </c>
      <c r="AD2083">
        <v>2017</v>
      </c>
      <c r="AE2083">
        <v>2017</v>
      </c>
      <c r="AF2083">
        <v>2017</v>
      </c>
    </row>
    <row r="2084" spans="1:59" ht="12" customHeight="1" x14ac:dyDescent="0.2">
      <c r="B2084" t="s">
        <v>390</v>
      </c>
      <c r="F2084">
        <v>8</v>
      </c>
      <c r="G2084">
        <v>0</v>
      </c>
      <c r="H2084">
        <v>0.2</v>
      </c>
      <c r="I2084">
        <v>0.6</v>
      </c>
      <c r="J2084">
        <v>0</v>
      </c>
      <c r="K2084">
        <v>2375</v>
      </c>
      <c r="L2084">
        <v>3585</v>
      </c>
      <c r="M2084">
        <v>1350</v>
      </c>
      <c r="N2084">
        <v>2050</v>
      </c>
      <c r="P2084">
        <v>2051</v>
      </c>
      <c r="Q2084">
        <v>2051</v>
      </c>
      <c r="R2084">
        <v>2051</v>
      </c>
      <c r="S2084">
        <v>2051</v>
      </c>
      <c r="T2084">
        <v>2051</v>
      </c>
      <c r="U2084">
        <v>2051</v>
      </c>
      <c r="V2084">
        <v>2051</v>
      </c>
      <c r="W2084">
        <v>2051</v>
      </c>
      <c r="Y2084">
        <v>2051</v>
      </c>
      <c r="Z2084">
        <v>2051</v>
      </c>
      <c r="AA2084">
        <v>2051</v>
      </c>
      <c r="AB2084">
        <v>2051</v>
      </c>
      <c r="AC2084">
        <v>2051</v>
      </c>
      <c r="AD2084">
        <v>2051</v>
      </c>
      <c r="AE2084">
        <v>2051</v>
      </c>
      <c r="AF2084">
        <v>2051</v>
      </c>
    </row>
    <row r="2085" spans="1:59" ht="12" customHeight="1" x14ac:dyDescent="0.2">
      <c r="B2085" t="s">
        <v>391</v>
      </c>
      <c r="F2085">
        <v>9</v>
      </c>
      <c r="G2085">
        <v>-0.05</v>
      </c>
      <c r="H2085">
        <v>-0.5</v>
      </c>
      <c r="I2085">
        <v>0</v>
      </c>
      <c r="J2085">
        <v>0.15</v>
      </c>
      <c r="K2085">
        <v>3950</v>
      </c>
      <c r="L2085">
        <v>4750</v>
      </c>
      <c r="M2085">
        <v>1825</v>
      </c>
      <c r="N2085">
        <v>2225</v>
      </c>
      <c r="P2085">
        <v>2051</v>
      </c>
      <c r="Q2085">
        <v>2051</v>
      </c>
      <c r="R2085">
        <v>1990</v>
      </c>
      <c r="S2085">
        <v>2051</v>
      </c>
      <c r="T2085">
        <v>2000</v>
      </c>
      <c r="U2085">
        <v>2051</v>
      </c>
      <c r="V2085">
        <v>2051</v>
      </c>
      <c r="W2085">
        <v>2051</v>
      </c>
      <c r="Y2085">
        <v>2051</v>
      </c>
      <c r="Z2085">
        <v>1990</v>
      </c>
      <c r="AA2085">
        <v>2051</v>
      </c>
      <c r="AB2085">
        <v>1990</v>
      </c>
      <c r="AC2085">
        <v>2051</v>
      </c>
      <c r="AD2085">
        <v>2051</v>
      </c>
      <c r="AE2085">
        <v>2051</v>
      </c>
      <c r="AF2085">
        <v>2051</v>
      </c>
    </row>
    <row r="2086" spans="1:59" ht="12" customHeight="1" x14ac:dyDescent="0.2">
      <c r="B2086" t="s">
        <v>392</v>
      </c>
      <c r="F2086">
        <v>10</v>
      </c>
      <c r="G2086">
        <v>-0.08</v>
      </c>
      <c r="H2086">
        <v>-0.2</v>
      </c>
      <c r="I2086">
        <v>0</v>
      </c>
      <c r="J2086">
        <v>0</v>
      </c>
      <c r="K2086">
        <v>3550</v>
      </c>
      <c r="L2086">
        <v>3860</v>
      </c>
      <c r="M2086">
        <v>1085</v>
      </c>
      <c r="N2086">
        <v>1175</v>
      </c>
      <c r="P2086">
        <v>2051</v>
      </c>
      <c r="Q2086">
        <v>2051</v>
      </c>
      <c r="R2086">
        <v>2004</v>
      </c>
      <c r="S2086">
        <v>2004</v>
      </c>
      <c r="T2086">
        <v>2004</v>
      </c>
      <c r="U2086">
        <v>2051</v>
      </c>
      <c r="V2086">
        <v>2051</v>
      </c>
      <c r="W2086">
        <v>2051</v>
      </c>
      <c r="Y2086">
        <v>2051</v>
      </c>
      <c r="Z2086">
        <v>1990</v>
      </c>
      <c r="AA2086">
        <v>2051</v>
      </c>
      <c r="AB2086">
        <v>1990</v>
      </c>
      <c r="AC2086">
        <v>2051</v>
      </c>
      <c r="AD2086">
        <v>2051</v>
      </c>
      <c r="AE2086">
        <v>2051</v>
      </c>
      <c r="AF2086">
        <v>2051</v>
      </c>
    </row>
    <row r="2087" spans="1:59" ht="12" customHeight="1" x14ac:dyDescent="0.2">
      <c r="B2087" t="s">
        <v>393</v>
      </c>
      <c r="F2087">
        <v>11</v>
      </c>
      <c r="G2087">
        <v>-0.05</v>
      </c>
      <c r="H2087">
        <v>-0.4</v>
      </c>
      <c r="I2087">
        <v>0.08</v>
      </c>
      <c r="J2087">
        <v>0.105</v>
      </c>
      <c r="K2087">
        <v>4840</v>
      </c>
      <c r="L2087">
        <v>5350</v>
      </c>
      <c r="M2087">
        <v>1695</v>
      </c>
      <c r="N2087">
        <v>2100</v>
      </c>
      <c r="P2087">
        <v>2051</v>
      </c>
      <c r="Q2087">
        <v>2051</v>
      </c>
      <c r="R2087">
        <v>1990</v>
      </c>
      <c r="S2087">
        <v>2051</v>
      </c>
      <c r="T2087">
        <v>1990</v>
      </c>
      <c r="U2087">
        <v>2051</v>
      </c>
      <c r="V2087">
        <v>2051</v>
      </c>
      <c r="W2087">
        <v>2051</v>
      </c>
      <c r="Y2087">
        <v>2051</v>
      </c>
      <c r="Z2087">
        <v>1990</v>
      </c>
      <c r="AA2087">
        <v>2051</v>
      </c>
      <c r="AB2087">
        <v>1990</v>
      </c>
      <c r="AC2087">
        <v>2051</v>
      </c>
      <c r="AD2087">
        <v>2051</v>
      </c>
      <c r="AE2087">
        <v>2051</v>
      </c>
      <c r="AF2087">
        <v>2051</v>
      </c>
    </row>
    <row r="2088" spans="1:59" ht="12" customHeight="1" x14ac:dyDescent="0.2">
      <c r="B2088" t="s">
        <v>394</v>
      </c>
      <c r="F2088">
        <v>12</v>
      </c>
      <c r="G2088">
        <v>0</v>
      </c>
      <c r="H2088">
        <v>-0.15</v>
      </c>
      <c r="I2088">
        <v>0.04</v>
      </c>
      <c r="J2088">
        <v>0</v>
      </c>
      <c r="K2088">
        <v>3670</v>
      </c>
      <c r="L2088">
        <v>5440</v>
      </c>
      <c r="M2088">
        <v>3670</v>
      </c>
      <c r="N2088">
        <v>5440</v>
      </c>
      <c r="P2088">
        <v>2051</v>
      </c>
      <c r="Q2088">
        <v>2051</v>
      </c>
      <c r="R2088">
        <v>2051</v>
      </c>
      <c r="S2088">
        <v>2051</v>
      </c>
      <c r="T2088">
        <v>1990</v>
      </c>
      <c r="U2088">
        <v>2051</v>
      </c>
      <c r="V2088">
        <v>2051</v>
      </c>
      <c r="W2088">
        <v>2051</v>
      </c>
      <c r="Y2088">
        <v>2051</v>
      </c>
      <c r="Z2088">
        <v>1990</v>
      </c>
      <c r="AA2088">
        <v>2051</v>
      </c>
      <c r="AB2088">
        <v>1990</v>
      </c>
      <c r="AC2088">
        <v>2051</v>
      </c>
      <c r="AD2088">
        <v>2051</v>
      </c>
      <c r="AE2088">
        <v>2051</v>
      </c>
      <c r="AF2088">
        <v>2051</v>
      </c>
    </row>
    <row r="2089" spans="1:59" ht="12" customHeight="1" x14ac:dyDescent="0.2">
      <c r="B2089" t="s">
        <v>395</v>
      </c>
      <c r="F2089">
        <v>13</v>
      </c>
      <c r="G2089">
        <v>0</v>
      </c>
      <c r="H2089">
        <v>0</v>
      </c>
      <c r="I2089">
        <v>0</v>
      </c>
      <c r="J2089">
        <v>0</v>
      </c>
      <c r="K2089">
        <v>5000</v>
      </c>
      <c r="L2089">
        <v>5000</v>
      </c>
      <c r="M2089">
        <v>5000</v>
      </c>
      <c r="N2089">
        <v>5000</v>
      </c>
      <c r="P2089">
        <v>2051</v>
      </c>
      <c r="Q2089">
        <v>2051</v>
      </c>
      <c r="R2089">
        <v>2051</v>
      </c>
      <c r="S2089">
        <v>2051</v>
      </c>
      <c r="T2089">
        <v>2051</v>
      </c>
      <c r="U2089">
        <v>2051</v>
      </c>
      <c r="V2089">
        <v>2051</v>
      </c>
      <c r="W2089">
        <v>2051</v>
      </c>
      <c r="Y2089">
        <v>2051</v>
      </c>
      <c r="Z2089">
        <v>2051</v>
      </c>
      <c r="AA2089">
        <v>2051</v>
      </c>
      <c r="AB2089">
        <v>2051</v>
      </c>
      <c r="AC2089">
        <v>2051</v>
      </c>
      <c r="AD2089">
        <v>2051</v>
      </c>
      <c r="AE2089">
        <v>2051</v>
      </c>
      <c r="AF2089">
        <v>2051</v>
      </c>
    </row>
    <row r="2090" spans="1:59" ht="12" customHeight="1" x14ac:dyDescent="0.2">
      <c r="B2090" t="s">
        <v>396</v>
      </c>
      <c r="F2090">
        <v>14</v>
      </c>
      <c r="G2090">
        <v>0</v>
      </c>
      <c r="H2090">
        <v>0</v>
      </c>
      <c r="I2090">
        <v>0</v>
      </c>
      <c r="J2090">
        <v>0</v>
      </c>
      <c r="K2090">
        <v>1200</v>
      </c>
      <c r="L2090">
        <v>1200</v>
      </c>
      <c r="M2090">
        <v>1200</v>
      </c>
      <c r="N2090">
        <v>1200</v>
      </c>
      <c r="P2090">
        <v>2051</v>
      </c>
      <c r="Q2090">
        <v>2012</v>
      </c>
      <c r="R2090">
        <v>2020</v>
      </c>
      <c r="S2090">
        <v>2012</v>
      </c>
      <c r="T2090">
        <v>2012</v>
      </c>
      <c r="U2090">
        <v>2051</v>
      </c>
      <c r="V2090">
        <v>2051</v>
      </c>
      <c r="W2090">
        <v>2051</v>
      </c>
      <c r="Y2090">
        <v>2051</v>
      </c>
      <c r="Z2090">
        <v>2051</v>
      </c>
      <c r="AA2090">
        <v>2015</v>
      </c>
      <c r="AB2090">
        <v>2051</v>
      </c>
      <c r="AC2090">
        <v>2051</v>
      </c>
      <c r="AD2090">
        <v>2051</v>
      </c>
      <c r="AE2090">
        <v>2020</v>
      </c>
      <c r="AF2090">
        <v>2025</v>
      </c>
    </row>
    <row r="2091" spans="1:59" ht="12" customHeight="1" x14ac:dyDescent="0.2">
      <c r="B2091" t="s">
        <v>759</v>
      </c>
      <c r="F2091">
        <v>15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>
        <v>2051</v>
      </c>
      <c r="Q2091">
        <v>2020</v>
      </c>
      <c r="R2091">
        <v>2020</v>
      </c>
      <c r="S2091">
        <v>2015</v>
      </c>
      <c r="T2091">
        <v>2012</v>
      </c>
      <c r="U2091">
        <v>2020</v>
      </c>
      <c r="V2091">
        <v>2018</v>
      </c>
      <c r="W2091">
        <v>2016</v>
      </c>
      <c r="Y2091">
        <v>2051</v>
      </c>
      <c r="Z2091">
        <v>2022</v>
      </c>
      <c r="AA2091">
        <v>2030</v>
      </c>
      <c r="AB2091">
        <v>2051</v>
      </c>
      <c r="AC2091">
        <v>2016</v>
      </c>
      <c r="AD2091">
        <v>2017</v>
      </c>
      <c r="AE2091">
        <v>2017</v>
      </c>
      <c r="AF2091">
        <v>2017</v>
      </c>
    </row>
    <row r="2092" spans="1:59" ht="12" customHeight="1" x14ac:dyDescent="0.2">
      <c r="B2092" t="s">
        <v>397</v>
      </c>
      <c r="F2092">
        <v>16</v>
      </c>
      <c r="G2092">
        <v>0</v>
      </c>
      <c r="H2092">
        <v>0.05</v>
      </c>
      <c r="I2092">
        <v>0.45</v>
      </c>
      <c r="J2092">
        <v>0</v>
      </c>
      <c r="K2092">
        <v>0</v>
      </c>
      <c r="L2092">
        <v>0</v>
      </c>
      <c r="M2092">
        <v>0</v>
      </c>
      <c r="N2092">
        <v>0</v>
      </c>
      <c r="P2092">
        <v>2041</v>
      </c>
      <c r="Q2092">
        <v>2011</v>
      </c>
      <c r="R2092">
        <v>1999</v>
      </c>
      <c r="S2092">
        <v>2005</v>
      </c>
      <c r="T2092">
        <v>2009</v>
      </c>
      <c r="U2092">
        <v>2015</v>
      </c>
      <c r="V2092">
        <v>2011</v>
      </c>
      <c r="W2092">
        <v>2011</v>
      </c>
      <c r="Y2092">
        <v>2020</v>
      </c>
      <c r="Z2092">
        <v>2011</v>
      </c>
      <c r="AA2092">
        <v>2020</v>
      </c>
      <c r="AB2092">
        <v>2018</v>
      </c>
      <c r="AC2092">
        <v>2008</v>
      </c>
      <c r="AD2092">
        <v>2005</v>
      </c>
      <c r="AE2092">
        <v>2011</v>
      </c>
      <c r="AF2092">
        <v>2011</v>
      </c>
    </row>
    <row r="2094" spans="1:59" ht="12" customHeight="1" x14ac:dyDescent="0.2">
      <c r="D2094">
        <v>1995</v>
      </c>
      <c r="E2094">
        <v>1996</v>
      </c>
      <c r="F2094">
        <v>1997</v>
      </c>
      <c r="G2094">
        <v>1998</v>
      </c>
      <c r="H2094">
        <v>1999</v>
      </c>
      <c r="I2094">
        <v>2000</v>
      </c>
      <c r="J2094">
        <v>2001</v>
      </c>
      <c r="K2094">
        <v>2002</v>
      </c>
      <c r="L2094">
        <v>2003</v>
      </c>
      <c r="M2094">
        <v>2004</v>
      </c>
      <c r="N2094">
        <v>2005</v>
      </c>
      <c r="O2094">
        <v>2006</v>
      </c>
      <c r="P2094">
        <v>2007</v>
      </c>
      <c r="Q2094">
        <v>2008</v>
      </c>
      <c r="R2094">
        <v>2009</v>
      </c>
      <c r="S2094">
        <v>2010</v>
      </c>
      <c r="T2094">
        <v>2011</v>
      </c>
      <c r="U2094">
        <v>2012</v>
      </c>
      <c r="V2094">
        <v>2013</v>
      </c>
      <c r="W2094">
        <v>2014</v>
      </c>
      <c r="X2094">
        <v>2015</v>
      </c>
      <c r="Y2094">
        <v>2016</v>
      </c>
      <c r="Z2094">
        <v>2017</v>
      </c>
      <c r="AA2094">
        <v>2018</v>
      </c>
      <c r="AB2094">
        <v>2019</v>
      </c>
      <c r="AC2094">
        <v>2020</v>
      </c>
      <c r="AD2094">
        <v>2021</v>
      </c>
      <c r="AE2094">
        <v>2022</v>
      </c>
      <c r="AF2094">
        <v>2023</v>
      </c>
      <c r="AG2094">
        <v>2024</v>
      </c>
      <c r="AH2094">
        <v>2025</v>
      </c>
      <c r="AI2094">
        <v>2026</v>
      </c>
      <c r="AJ2094">
        <v>2027</v>
      </c>
      <c r="AK2094">
        <v>2028</v>
      </c>
      <c r="AL2094">
        <v>2029</v>
      </c>
      <c r="AM2094">
        <v>2030</v>
      </c>
      <c r="AN2094">
        <v>2031</v>
      </c>
      <c r="AO2094">
        <v>2032</v>
      </c>
      <c r="AP2094">
        <v>2033</v>
      </c>
      <c r="AQ2094">
        <v>2034</v>
      </c>
      <c r="AR2094">
        <v>2035</v>
      </c>
      <c r="AS2094">
        <v>2036</v>
      </c>
      <c r="AT2094">
        <v>2037</v>
      </c>
      <c r="AU2094">
        <v>2038</v>
      </c>
      <c r="AV2094">
        <v>2039</v>
      </c>
      <c r="AW2094">
        <v>2040</v>
      </c>
      <c r="AX2094">
        <v>2041</v>
      </c>
      <c r="AY2094">
        <v>2042</v>
      </c>
      <c r="AZ2094">
        <v>2043</v>
      </c>
      <c r="BA2094">
        <v>2044</v>
      </c>
      <c r="BB2094">
        <v>2045</v>
      </c>
      <c r="BC2094">
        <v>2046</v>
      </c>
      <c r="BD2094">
        <v>2047</v>
      </c>
      <c r="BE2094">
        <v>2048</v>
      </c>
      <c r="BF2094">
        <v>2049</v>
      </c>
      <c r="BG2094">
        <v>2050</v>
      </c>
    </row>
    <row r="2095" spans="1:59" ht="12" customHeight="1" x14ac:dyDescent="0.2">
      <c r="A2095" t="s">
        <v>398</v>
      </c>
      <c r="D2095" s="5">
        <v>1049.4868267545935</v>
      </c>
      <c r="E2095" s="5">
        <v>1049.4868267545935</v>
      </c>
      <c r="F2095" s="5">
        <v>1049.4868267545935</v>
      </c>
      <c r="G2095" s="5">
        <v>1049.4868267545935</v>
      </c>
      <c r="H2095" s="5">
        <v>1049.4868267545935</v>
      </c>
      <c r="I2095" s="5">
        <v>1049.4868267545935</v>
      </c>
      <c r="J2095" s="5">
        <v>1049.4868267545935</v>
      </c>
      <c r="K2095" s="5">
        <v>1049.4868267545935</v>
      </c>
      <c r="L2095" s="5">
        <v>1049.4868267545935</v>
      </c>
      <c r="M2095" s="5">
        <v>1049.4868267545935</v>
      </c>
      <c r="N2095" s="5">
        <v>1049.4868267545935</v>
      </c>
      <c r="O2095" s="5">
        <v>1049.4868267545935</v>
      </c>
      <c r="P2095" s="5">
        <v>1049.4868267545935</v>
      </c>
      <c r="Q2095" s="5">
        <v>1049.4868267545935</v>
      </c>
      <c r="R2095" s="5">
        <v>1049.4868267545935</v>
      </c>
      <c r="S2095" s="5">
        <v>1049.4868267545935</v>
      </c>
      <c r="T2095" s="5">
        <v>1049.4868267545935</v>
      </c>
      <c r="U2095" s="5">
        <v>1044.2393926208206</v>
      </c>
      <c r="V2095" s="5">
        <v>1039.0181956577164</v>
      </c>
      <c r="W2095" s="5">
        <v>1033.8231046794278</v>
      </c>
      <c r="X2095" s="5">
        <v>1028.6539891560308</v>
      </c>
      <c r="Y2095" s="5">
        <v>1023.5107192102505</v>
      </c>
      <c r="Z2095" s="5">
        <v>1018.3931656141993</v>
      </c>
      <c r="AA2095" s="5">
        <v>1013.3011997861283</v>
      </c>
      <c r="AB2095" s="5">
        <v>1008.2346937871977</v>
      </c>
      <c r="AC2095" s="5">
        <v>1003.1935203182618</v>
      </c>
      <c r="AD2095" s="5">
        <v>998.17755271667056</v>
      </c>
      <c r="AE2095" s="5">
        <v>993.18666495308719</v>
      </c>
      <c r="AF2095" s="5">
        <v>988.2207316283218</v>
      </c>
      <c r="AG2095" s="5">
        <v>983.27962797018017</v>
      </c>
      <c r="AH2095" s="5">
        <v>978.36322983032937</v>
      </c>
      <c r="AI2095" s="5">
        <v>973.47141368117775</v>
      </c>
      <c r="AJ2095" s="5">
        <v>968.60405661277184</v>
      </c>
      <c r="AK2095" s="5">
        <v>963.76103632970808</v>
      </c>
      <c r="AL2095" s="5">
        <v>958.94223114805948</v>
      </c>
      <c r="AM2095" s="5">
        <v>954.1475199923193</v>
      </c>
      <c r="AN2095" s="5">
        <v>949.37678239235765</v>
      </c>
      <c r="AO2095" s="5">
        <v>944.6298984803957</v>
      </c>
      <c r="AP2095" s="5">
        <v>939.90674898799375</v>
      </c>
      <c r="AQ2095" s="5">
        <v>935.20721524305395</v>
      </c>
      <c r="AR2095" s="5">
        <v>930.53117916683857</v>
      </c>
      <c r="AS2095" s="5">
        <v>925.87852327100438</v>
      </c>
      <c r="AT2095" s="5">
        <v>921.24913065464932</v>
      </c>
      <c r="AU2095" s="5">
        <v>916.64288500137604</v>
      </c>
      <c r="AV2095" s="5">
        <v>912.05967057636917</v>
      </c>
      <c r="AW2095" s="5">
        <v>907.49937222348728</v>
      </c>
      <c r="AX2095" s="5">
        <v>907.49937222348728</v>
      </c>
      <c r="AY2095" s="5">
        <v>907.49937222348728</v>
      </c>
      <c r="AZ2095" s="5">
        <v>907.49937222348728</v>
      </c>
      <c r="BA2095" s="5">
        <v>907.49937222348728</v>
      </c>
      <c r="BB2095" s="5">
        <v>907.49937222348728</v>
      </c>
      <c r="BC2095" s="5">
        <v>907.49937222348728</v>
      </c>
      <c r="BD2095" s="5">
        <v>907.49937222348728</v>
      </c>
      <c r="BE2095" s="5">
        <v>907.49937222348728</v>
      </c>
      <c r="BF2095" s="5">
        <v>907.49937222348728</v>
      </c>
      <c r="BG2095" s="5">
        <v>907.49937222348728</v>
      </c>
    </row>
    <row r="2096" spans="1:59" ht="12" customHeight="1" x14ac:dyDescent="0.2">
      <c r="A2096" t="s">
        <v>1161</v>
      </c>
      <c r="D2096" s="5">
        <v>1322.5724931503257</v>
      </c>
      <c r="E2096" s="5">
        <v>1264.494132219533</v>
      </c>
      <c r="F2096" s="5">
        <v>1208.0539692528203</v>
      </c>
      <c r="G2096" s="5">
        <v>1153.2520042501881</v>
      </c>
      <c r="H2096" s="5">
        <v>1100.0882372116364</v>
      </c>
      <c r="I2096" s="5">
        <v>1048.562668137165</v>
      </c>
      <c r="J2096" s="5">
        <v>998.67529702677382</v>
      </c>
      <c r="K2096" s="5">
        <v>950.42612388046325</v>
      </c>
      <c r="L2096" s="5">
        <v>903.81514869823275</v>
      </c>
      <c r="M2096" s="5">
        <v>858.84237148008287</v>
      </c>
      <c r="N2096" s="5">
        <v>815.50779222601307</v>
      </c>
      <c r="O2096" s="5">
        <v>773.811410936024</v>
      </c>
      <c r="P2096" s="5">
        <v>733.75322761011489</v>
      </c>
      <c r="Q2096" s="5">
        <v>695.33324224828641</v>
      </c>
      <c r="R2096" s="5">
        <v>658.55145485053822</v>
      </c>
      <c r="S2096" s="5">
        <v>541.30924960085542</v>
      </c>
      <c r="T2096" s="5">
        <v>424.06704435117268</v>
      </c>
      <c r="U2096" s="5">
        <v>381.26816631451032</v>
      </c>
      <c r="V2096" s="5">
        <v>327.62151541866837</v>
      </c>
      <c r="W2096" s="5">
        <v>294.20180122712833</v>
      </c>
      <c r="X2096" s="5">
        <v>270.6456071620629</v>
      </c>
      <c r="Y2096" s="5">
        <v>252.80589483419803</v>
      </c>
      <c r="Z2096" s="5">
        <v>238.64321825206002</v>
      </c>
      <c r="AA2096" s="5">
        <v>227.01790365022831</v>
      </c>
      <c r="AB2096" s="5">
        <v>217.23463349423696</v>
      </c>
      <c r="AC2096" s="5">
        <v>207.87297050405124</v>
      </c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</row>
    <row r="2097" spans="1:59" ht="12" customHeight="1" x14ac:dyDescent="0.2">
      <c r="A2097" t="s">
        <v>1163</v>
      </c>
      <c r="D2097" s="5">
        <v>3449.7629159999997</v>
      </c>
      <c r="E2097" s="5">
        <v>3298.2728639999996</v>
      </c>
      <c r="F2097" s="5">
        <v>3151.0558439999995</v>
      </c>
      <c r="G2097" s="5">
        <v>3008.1118559999991</v>
      </c>
      <c r="H2097" s="5">
        <v>2869.4408999999996</v>
      </c>
      <c r="I2097" s="5">
        <v>2735.0429759999997</v>
      </c>
      <c r="J2097" s="5">
        <v>2604.9180839999995</v>
      </c>
      <c r="K2097" s="5">
        <v>2479.0662239999997</v>
      </c>
      <c r="L2097" s="5">
        <v>2357.4873959999995</v>
      </c>
      <c r="M2097" s="5">
        <v>2240.1815999999999</v>
      </c>
      <c r="N2097" s="5">
        <v>2127.1488359999994</v>
      </c>
      <c r="O2097" s="5">
        <v>2018.3891039999999</v>
      </c>
      <c r="P2097" s="5">
        <v>1913.9024039999995</v>
      </c>
      <c r="Q2097" s="5">
        <v>1813.6887359999996</v>
      </c>
      <c r="R2097" s="5">
        <v>1717.7480999999998</v>
      </c>
      <c r="S2097" s="5">
        <v>1411.9366499999999</v>
      </c>
      <c r="T2097" s="5">
        <v>1106.1251999999999</v>
      </c>
      <c r="U2097" s="5">
        <v>994.48974480797744</v>
      </c>
      <c r="V2097" s="5">
        <v>854.55924739739919</v>
      </c>
      <c r="W2097" s="5">
        <v>767.38815373078558</v>
      </c>
      <c r="X2097" s="5">
        <v>705.94480363192213</v>
      </c>
      <c r="Y2097" s="5">
        <v>659.41217246084489</v>
      </c>
      <c r="Z2097" s="5">
        <v>622.47062353449201</v>
      </c>
      <c r="AA2097" s="5">
        <v>592.14746211389979</v>
      </c>
      <c r="AB2097" s="5">
        <v>566.62904043483013</v>
      </c>
      <c r="AC2097" s="5">
        <v>547.63243095072517</v>
      </c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</row>
    <row r="2098" spans="1:59" ht="12" customHeight="1" x14ac:dyDescent="0.2">
      <c r="A2098" t="s">
        <v>399</v>
      </c>
      <c r="B2098" t="s">
        <v>400</v>
      </c>
      <c r="D2098" s="5">
        <v>9999</v>
      </c>
      <c r="E2098" s="5">
        <v>9999</v>
      </c>
      <c r="F2098" s="5">
        <v>9999</v>
      </c>
      <c r="G2098" s="5">
        <v>9999</v>
      </c>
      <c r="H2098" s="5">
        <v>9999</v>
      </c>
      <c r="I2098" s="5">
        <v>9999</v>
      </c>
      <c r="J2098" s="5">
        <v>9999</v>
      </c>
      <c r="K2098" s="5">
        <v>9999</v>
      </c>
      <c r="L2098" s="5">
        <v>9999</v>
      </c>
      <c r="M2098" s="5">
        <v>9999</v>
      </c>
      <c r="N2098" s="5">
        <v>650</v>
      </c>
      <c r="O2098" s="5">
        <v>620</v>
      </c>
      <c r="P2098" s="5">
        <v>592</v>
      </c>
      <c r="Q2098" s="5">
        <v>564</v>
      </c>
      <c r="R2098" s="5">
        <v>538</v>
      </c>
      <c r="S2098" s="5">
        <v>514</v>
      </c>
      <c r="T2098" s="5">
        <v>490</v>
      </c>
      <c r="U2098" s="5">
        <v>467</v>
      </c>
      <c r="V2098" s="5">
        <v>446</v>
      </c>
      <c r="W2098" s="5">
        <v>425</v>
      </c>
      <c r="X2098" s="5">
        <v>406</v>
      </c>
      <c r="Y2098" s="5">
        <v>387</v>
      </c>
      <c r="Z2098" s="5">
        <v>369</v>
      </c>
      <c r="AA2098" s="5">
        <v>352</v>
      </c>
      <c r="AB2098" s="5">
        <v>336</v>
      </c>
      <c r="AC2098" s="5">
        <v>321</v>
      </c>
      <c r="AD2098" s="5">
        <v>321</v>
      </c>
      <c r="AE2098" s="5">
        <v>321</v>
      </c>
      <c r="AF2098" s="5">
        <v>321</v>
      </c>
      <c r="AG2098" s="5">
        <v>321</v>
      </c>
      <c r="AH2098" s="5">
        <v>321</v>
      </c>
      <c r="AI2098" s="5">
        <v>321</v>
      </c>
      <c r="AJ2098" s="5">
        <v>321</v>
      </c>
      <c r="AK2098" s="5">
        <v>321</v>
      </c>
      <c r="AL2098" s="5">
        <v>321</v>
      </c>
      <c r="AM2098" s="5">
        <v>321</v>
      </c>
      <c r="AN2098" s="5">
        <v>321</v>
      </c>
      <c r="AO2098" s="5">
        <v>321</v>
      </c>
      <c r="AP2098" s="5">
        <v>321</v>
      </c>
      <c r="AQ2098" s="5">
        <v>321</v>
      </c>
      <c r="AR2098" s="5">
        <v>321</v>
      </c>
      <c r="AS2098" s="5">
        <v>321</v>
      </c>
      <c r="AT2098" s="5">
        <v>321</v>
      </c>
      <c r="AU2098" s="5">
        <v>321</v>
      </c>
      <c r="AV2098" s="5">
        <v>321</v>
      </c>
      <c r="AW2098" s="5">
        <v>321</v>
      </c>
      <c r="AX2098" s="5">
        <v>321</v>
      </c>
      <c r="AY2098" s="5">
        <v>321</v>
      </c>
      <c r="AZ2098" s="5">
        <v>321</v>
      </c>
      <c r="BA2098" s="5">
        <v>321</v>
      </c>
      <c r="BB2098" s="5">
        <v>321</v>
      </c>
      <c r="BC2098" s="5">
        <v>321</v>
      </c>
      <c r="BD2098" s="5">
        <v>321</v>
      </c>
      <c r="BE2098" s="5">
        <v>321</v>
      </c>
      <c r="BF2098" s="5">
        <v>321</v>
      </c>
      <c r="BG2098" s="5">
        <v>321</v>
      </c>
    </row>
    <row r="2099" spans="1:59" ht="12" customHeight="1" x14ac:dyDescent="0.2">
      <c r="A2099" t="s">
        <v>401</v>
      </c>
      <c r="B2099" t="s">
        <v>402</v>
      </c>
      <c r="D2099" s="5">
        <v>9999</v>
      </c>
      <c r="E2099" s="5">
        <v>9999</v>
      </c>
      <c r="F2099" s="5">
        <v>9999</v>
      </c>
      <c r="G2099" s="5">
        <v>9999</v>
      </c>
      <c r="H2099" s="5">
        <v>9999</v>
      </c>
      <c r="I2099" s="5">
        <v>9999</v>
      </c>
      <c r="J2099" s="5">
        <v>9999</v>
      </c>
      <c r="K2099" s="5">
        <v>9999</v>
      </c>
      <c r="L2099" s="5">
        <v>9999</v>
      </c>
      <c r="M2099" s="5">
        <v>9999</v>
      </c>
      <c r="N2099" s="5">
        <v>450</v>
      </c>
      <c r="O2099" s="5">
        <v>429</v>
      </c>
      <c r="P2099" s="5">
        <v>410</v>
      </c>
      <c r="Q2099" s="5">
        <v>391</v>
      </c>
      <c r="R2099" s="5">
        <v>373</v>
      </c>
      <c r="S2099" s="5">
        <v>356</v>
      </c>
      <c r="T2099" s="5">
        <v>339</v>
      </c>
      <c r="U2099" s="5">
        <v>324</v>
      </c>
      <c r="V2099" s="5">
        <v>309</v>
      </c>
      <c r="W2099" s="5">
        <v>295</v>
      </c>
      <c r="X2099" s="5">
        <v>281</v>
      </c>
      <c r="Y2099" s="5">
        <v>268</v>
      </c>
      <c r="Z2099" s="5">
        <v>256</v>
      </c>
      <c r="AA2099" s="5">
        <v>244</v>
      </c>
      <c r="AB2099" s="5">
        <v>233</v>
      </c>
      <c r="AC2099" s="5">
        <v>222</v>
      </c>
      <c r="AD2099" s="5">
        <v>212</v>
      </c>
      <c r="AE2099" s="5">
        <v>202</v>
      </c>
      <c r="AF2099" s="5">
        <v>193</v>
      </c>
      <c r="AG2099" s="5">
        <v>184</v>
      </c>
      <c r="AH2099" s="5">
        <v>175</v>
      </c>
      <c r="AI2099" s="5">
        <v>167.125</v>
      </c>
      <c r="AJ2099" s="5">
        <v>159.604375</v>
      </c>
      <c r="AK2099" s="5">
        <v>152.42217812499999</v>
      </c>
      <c r="AL2099" s="5">
        <v>145.56318010937497</v>
      </c>
      <c r="AM2099" s="5">
        <v>139.01283700445308</v>
      </c>
      <c r="AN2099" s="5">
        <v>132.75725933925267</v>
      </c>
      <c r="AO2099" s="5">
        <v>126.7831826689863</v>
      </c>
      <c r="AP2099" s="5">
        <v>121.07793944888191</v>
      </c>
      <c r="AQ2099" s="5">
        <v>115.62943217368222</v>
      </c>
      <c r="AR2099" s="5">
        <v>110.42610772586652</v>
      </c>
      <c r="AS2099" s="5">
        <v>105.45693287820252</v>
      </c>
      <c r="AT2099" s="5">
        <v>100.7113708986834</v>
      </c>
      <c r="AU2099" s="5">
        <v>96.179359208242644</v>
      </c>
      <c r="AV2099" s="5">
        <v>91.851288043871719</v>
      </c>
      <c r="AW2099" s="5">
        <v>87.717980081897494</v>
      </c>
      <c r="AX2099" s="5">
        <v>83.77067097821211</v>
      </c>
      <c r="AY2099" s="5">
        <v>80.000990784192567</v>
      </c>
      <c r="AZ2099" s="5">
        <v>76.400946198903895</v>
      </c>
      <c r="BA2099" s="5">
        <v>72.962903619953224</v>
      </c>
      <c r="BB2099" s="5">
        <v>69.679572957055328</v>
      </c>
      <c r="BC2099" s="5">
        <v>66.543992173987832</v>
      </c>
      <c r="BD2099" s="5">
        <v>63.549512526158374</v>
      </c>
      <c r="BE2099" s="5">
        <v>60.689784462481242</v>
      </c>
      <c r="BF2099" s="5">
        <v>57.958744161669586</v>
      </c>
      <c r="BG2099" s="5">
        <v>55.35060067439445</v>
      </c>
    </row>
    <row r="2100" spans="1:59" ht="12" customHeight="1" x14ac:dyDescent="0.2">
      <c r="A2100" t="s">
        <v>403</v>
      </c>
      <c r="B2100" t="s">
        <v>404</v>
      </c>
      <c r="D2100" s="5">
        <v>9999</v>
      </c>
      <c r="E2100" s="5">
        <v>9999</v>
      </c>
      <c r="F2100" s="5">
        <v>9999</v>
      </c>
      <c r="G2100" s="5">
        <v>9999</v>
      </c>
      <c r="H2100" s="5">
        <v>9999</v>
      </c>
      <c r="I2100" s="5">
        <v>9999</v>
      </c>
      <c r="J2100" s="5">
        <v>9999</v>
      </c>
      <c r="K2100" s="5">
        <v>9999</v>
      </c>
      <c r="L2100" s="5">
        <v>9999</v>
      </c>
      <c r="M2100" s="5">
        <v>9999</v>
      </c>
      <c r="N2100" s="5">
        <v>750</v>
      </c>
      <c r="O2100" s="5">
        <v>716</v>
      </c>
      <c r="P2100" s="5">
        <v>683</v>
      </c>
      <c r="Q2100" s="5">
        <v>651</v>
      </c>
      <c r="R2100" s="5">
        <v>621</v>
      </c>
      <c r="S2100" s="5">
        <v>593</v>
      </c>
      <c r="T2100" s="5">
        <v>565</v>
      </c>
      <c r="U2100" s="5">
        <v>539</v>
      </c>
      <c r="V2100" s="5">
        <v>515</v>
      </c>
      <c r="W2100" s="5">
        <v>491</v>
      </c>
      <c r="X2100" s="5">
        <v>468</v>
      </c>
      <c r="Y2100" s="5">
        <v>447</v>
      </c>
      <c r="Z2100" s="5">
        <v>426</v>
      </c>
      <c r="AA2100" s="5">
        <v>407</v>
      </c>
      <c r="AB2100" s="5">
        <v>388</v>
      </c>
      <c r="AC2100" s="5">
        <v>370</v>
      </c>
      <c r="AD2100" s="5">
        <v>370</v>
      </c>
      <c r="AE2100" s="5">
        <v>370</v>
      </c>
      <c r="AF2100" s="5">
        <v>370</v>
      </c>
      <c r="AG2100" s="5">
        <v>370</v>
      </c>
      <c r="AH2100" s="5">
        <v>370</v>
      </c>
      <c r="AI2100" s="5">
        <v>370</v>
      </c>
      <c r="AJ2100" s="5">
        <v>370</v>
      </c>
      <c r="AK2100" s="5">
        <v>370</v>
      </c>
      <c r="AL2100" s="5">
        <v>370</v>
      </c>
      <c r="AM2100" s="5">
        <v>370</v>
      </c>
      <c r="AN2100" s="5">
        <v>370</v>
      </c>
      <c r="AO2100" s="5">
        <v>370</v>
      </c>
      <c r="AP2100" s="5">
        <v>370</v>
      </c>
      <c r="AQ2100" s="5">
        <v>370</v>
      </c>
      <c r="AR2100" s="5">
        <v>370</v>
      </c>
      <c r="AS2100" s="5">
        <v>370</v>
      </c>
      <c r="AT2100" s="5">
        <v>370</v>
      </c>
      <c r="AU2100" s="5">
        <v>370</v>
      </c>
      <c r="AV2100" s="5">
        <v>370</v>
      </c>
      <c r="AW2100" s="5">
        <v>370</v>
      </c>
      <c r="AX2100" s="5">
        <v>370</v>
      </c>
      <c r="AY2100" s="5">
        <v>370</v>
      </c>
      <c r="AZ2100" s="5">
        <v>370</v>
      </c>
      <c r="BA2100" s="5">
        <v>370</v>
      </c>
      <c r="BB2100" s="5">
        <v>370</v>
      </c>
      <c r="BC2100" s="5">
        <v>370</v>
      </c>
      <c r="BD2100" s="5">
        <v>370</v>
      </c>
      <c r="BE2100" s="5">
        <v>370</v>
      </c>
      <c r="BF2100" s="5">
        <v>370</v>
      </c>
      <c r="BG2100" s="5">
        <v>370</v>
      </c>
    </row>
    <row r="2101" spans="1:59" ht="12" customHeight="1" x14ac:dyDescent="0.2">
      <c r="D2101" s="5"/>
      <c r="E2101" s="82">
        <v>1.0249999999999999</v>
      </c>
      <c r="F2101" s="5">
        <v>1.085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</row>
    <row r="2102" spans="1:59" ht="12" customHeight="1" x14ac:dyDescent="0.2">
      <c r="A2102" t="s">
        <v>1220</v>
      </c>
      <c r="D2102" s="3">
        <v>2022</v>
      </c>
      <c r="E2102" s="3">
        <v>2023</v>
      </c>
      <c r="F2102" s="3">
        <v>2024</v>
      </c>
      <c r="G2102" s="3">
        <v>2025</v>
      </c>
      <c r="H2102" s="3">
        <v>2026</v>
      </c>
      <c r="I2102" s="3">
        <v>2027</v>
      </c>
      <c r="J2102" s="3">
        <v>2028</v>
      </c>
      <c r="K2102" s="3">
        <v>2029</v>
      </c>
      <c r="L2102" s="3">
        <v>2030</v>
      </c>
      <c r="M2102" s="3">
        <v>2031</v>
      </c>
      <c r="N2102" s="3">
        <v>2032</v>
      </c>
      <c r="O2102" s="3">
        <v>2033</v>
      </c>
      <c r="P2102" s="3">
        <v>2034</v>
      </c>
      <c r="Q2102" s="3">
        <v>2035</v>
      </c>
      <c r="R2102" s="3">
        <v>2036</v>
      </c>
      <c r="S2102" s="3">
        <v>2037</v>
      </c>
      <c r="T2102" s="3">
        <v>2038</v>
      </c>
      <c r="U2102" s="3">
        <v>2039</v>
      </c>
      <c r="V2102" s="3">
        <v>2040</v>
      </c>
      <c r="W2102" s="3">
        <v>2041</v>
      </c>
      <c r="X2102" s="3">
        <v>2042</v>
      </c>
      <c r="Y2102" s="3">
        <v>2043</v>
      </c>
      <c r="Z2102" s="3">
        <v>2044</v>
      </c>
      <c r="AA2102" s="3">
        <v>2045</v>
      </c>
      <c r="AB2102" s="3">
        <v>2046</v>
      </c>
      <c r="AC2102" s="3">
        <v>2047</v>
      </c>
      <c r="AD2102" s="3">
        <v>2048</v>
      </c>
      <c r="AE2102" s="3">
        <v>2049</v>
      </c>
      <c r="AF2102" s="3">
        <v>2050</v>
      </c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</row>
    <row r="2103" spans="1:59" ht="12" customHeight="1" x14ac:dyDescent="0.2">
      <c r="A2103" t="s">
        <v>1219</v>
      </c>
      <c r="D2103" s="126">
        <f>E2103*$E$2101</f>
        <v>1.6745660687254957</v>
      </c>
      <c r="E2103" s="126">
        <f>F2103*$E$2101</f>
        <v>1.6337229938785325</v>
      </c>
      <c r="F2103" s="126">
        <f>G2103*$F$2101</f>
        <v>1.5938760915888124</v>
      </c>
      <c r="G2103" s="126">
        <f t="shared" ref="G2103:J2103" si="124">H2103*$F$2101</f>
        <v>1.4690102226624999</v>
      </c>
      <c r="H2103" s="126">
        <f t="shared" si="124"/>
        <v>1.3539264725</v>
      </c>
      <c r="I2103" s="126">
        <f t="shared" si="124"/>
        <v>1.2478585</v>
      </c>
      <c r="J2103" s="126">
        <f t="shared" si="124"/>
        <v>1.1501000000000001</v>
      </c>
      <c r="K2103" s="126">
        <f>L2103*1.06</f>
        <v>1.06</v>
      </c>
      <c r="L2103" s="126">
        <v>1</v>
      </c>
      <c r="M2103" s="8">
        <v>1</v>
      </c>
      <c r="N2103" s="8">
        <v>1</v>
      </c>
      <c r="O2103" s="8">
        <v>1</v>
      </c>
      <c r="P2103" s="8">
        <v>1</v>
      </c>
      <c r="Q2103" s="8">
        <v>1</v>
      </c>
      <c r="R2103" s="8">
        <v>1</v>
      </c>
      <c r="S2103" s="8">
        <v>1</v>
      </c>
      <c r="T2103" s="8">
        <v>1</v>
      </c>
      <c r="U2103" s="8">
        <v>1</v>
      </c>
      <c r="V2103" s="8">
        <v>1</v>
      </c>
      <c r="W2103" s="8">
        <v>1</v>
      </c>
      <c r="X2103" s="8">
        <v>1</v>
      </c>
      <c r="Y2103" s="8">
        <v>1</v>
      </c>
      <c r="Z2103" s="8">
        <v>1</v>
      </c>
      <c r="AA2103" s="8">
        <v>1</v>
      </c>
      <c r="AB2103" s="8">
        <v>1</v>
      </c>
      <c r="AC2103" s="8">
        <v>1</v>
      </c>
      <c r="AD2103" s="8">
        <v>1</v>
      </c>
      <c r="AE2103" s="8">
        <v>1</v>
      </c>
      <c r="AF2103" s="8">
        <v>1</v>
      </c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</row>
    <row r="2104" spans="1:59" ht="12" customHeight="1" x14ac:dyDescent="0.2">
      <c r="D2104" s="5">
        <v>1.851</v>
      </c>
      <c r="E2104" s="5">
        <v>1.714</v>
      </c>
      <c r="F2104" s="5">
        <v>1.587</v>
      </c>
      <c r="G2104" s="5">
        <v>1.4690000000000001</v>
      </c>
      <c r="H2104" s="5">
        <v>1.36</v>
      </c>
      <c r="I2104" s="5">
        <v>1.26</v>
      </c>
      <c r="J2104" s="5">
        <v>1.1659999999999999</v>
      </c>
      <c r="K2104" s="5">
        <v>1.08</v>
      </c>
      <c r="L2104" s="5">
        <v>1</v>
      </c>
      <c r="M2104" s="5">
        <v>1.4</v>
      </c>
      <c r="N2104" s="5">
        <v>1.4</v>
      </c>
      <c r="O2104" s="5">
        <v>1.4</v>
      </c>
      <c r="P2104" s="5">
        <v>1.4</v>
      </c>
      <c r="Q2104" s="5">
        <v>1.4</v>
      </c>
      <c r="R2104" s="5">
        <v>1.4</v>
      </c>
      <c r="S2104" s="5">
        <v>1.4</v>
      </c>
      <c r="T2104" s="5">
        <v>1.4</v>
      </c>
      <c r="U2104" s="5">
        <v>1.4</v>
      </c>
      <c r="V2104" s="5">
        <v>1.4</v>
      </c>
      <c r="W2104" s="5">
        <v>1.4</v>
      </c>
      <c r="X2104" s="5">
        <v>1.4</v>
      </c>
      <c r="Y2104" s="5">
        <v>1.4</v>
      </c>
      <c r="Z2104" s="5">
        <v>1.4</v>
      </c>
      <c r="AA2104" s="5">
        <v>1.4</v>
      </c>
      <c r="AB2104" s="5">
        <v>1.4</v>
      </c>
      <c r="AC2104" s="5">
        <v>1.4</v>
      </c>
      <c r="AD2104" s="5">
        <v>1.4</v>
      </c>
      <c r="AE2104" s="5">
        <v>1.4</v>
      </c>
      <c r="AF2104" s="5">
        <v>1.4</v>
      </c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</row>
    <row r="2105" spans="1:59" ht="12" customHeight="1" x14ac:dyDescent="0.2">
      <c r="AC2105" s="99">
        <v>208.84100000000001</v>
      </c>
      <c r="AD2105" s="5" t="s">
        <v>1162</v>
      </c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</row>
    <row r="2106" spans="1:59" ht="12" customHeight="1" x14ac:dyDescent="0.2">
      <c r="A2106" s="96" t="s">
        <v>1138</v>
      </c>
      <c r="C2106" s="5"/>
      <c r="D2106" s="5"/>
      <c r="G2106" s="5"/>
      <c r="H2106" s="96" t="s">
        <v>1143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>
        <f>AC2105/AC2096</f>
        <v>1.0046568319758047</v>
      </c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</row>
    <row r="2107" spans="1:59" ht="12" customHeight="1" x14ac:dyDescent="0.2">
      <c r="A2107" s="1" t="s">
        <v>405</v>
      </c>
      <c r="C2107" s="5" t="s">
        <v>1119</v>
      </c>
      <c r="D2107" s="5" t="s">
        <v>1120</v>
      </c>
      <c r="E2107" s="5" t="s">
        <v>1121</v>
      </c>
      <c r="F2107" s="5" t="s">
        <v>1122</v>
      </c>
      <c r="G2107" s="5"/>
      <c r="H2107" s="5" t="s">
        <v>1144</v>
      </c>
      <c r="I2107" s="5" t="s">
        <v>1145</v>
      </c>
      <c r="J2107" s="5" t="s">
        <v>1146</v>
      </c>
      <c r="K2107" s="5" t="s">
        <v>1147</v>
      </c>
      <c r="L2107" s="5" t="s">
        <v>1155</v>
      </c>
      <c r="M2107" s="5" t="s">
        <v>1154</v>
      </c>
      <c r="N2107" s="5" t="s">
        <v>1150</v>
      </c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</row>
    <row r="2108" spans="1:59" ht="12" customHeight="1" x14ac:dyDescent="0.2">
      <c r="A2108" s="1">
        <v>1</v>
      </c>
      <c r="B2108" t="s">
        <v>429</v>
      </c>
      <c r="C2108" s="84">
        <v>0</v>
      </c>
      <c r="D2108" s="84">
        <v>0</v>
      </c>
      <c r="E2108" s="84">
        <v>0</v>
      </c>
      <c r="F2108" s="84">
        <v>0</v>
      </c>
      <c r="G2108" s="5"/>
      <c r="H2108" s="79">
        <v>0</v>
      </c>
      <c r="I2108" s="79">
        <v>0</v>
      </c>
      <c r="J2108" s="79">
        <v>0</v>
      </c>
      <c r="K2108" s="79">
        <v>0</v>
      </c>
      <c r="L2108" s="79">
        <v>0</v>
      </c>
      <c r="M2108" s="79">
        <v>0</v>
      </c>
      <c r="N2108" s="79">
        <v>0</v>
      </c>
      <c r="O2108" s="5"/>
      <c r="P2108" s="94" t="s">
        <v>1144</v>
      </c>
      <c r="Q2108" s="95" t="s">
        <v>1159</v>
      </c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</row>
    <row r="2109" spans="1:59" ht="12" customHeight="1" x14ac:dyDescent="0.2">
      <c r="A2109" s="1">
        <v>2</v>
      </c>
      <c r="B2109" t="s">
        <v>463</v>
      </c>
      <c r="C2109" s="84">
        <v>0</v>
      </c>
      <c r="D2109" s="84">
        <v>0</v>
      </c>
      <c r="E2109" s="84">
        <v>0</v>
      </c>
      <c r="F2109" s="84">
        <v>0</v>
      </c>
      <c r="G2109" s="5"/>
      <c r="H2109" s="79">
        <v>0</v>
      </c>
      <c r="I2109" s="79">
        <v>0</v>
      </c>
      <c r="J2109" s="79">
        <v>0</v>
      </c>
      <c r="K2109" s="79">
        <v>0</v>
      </c>
      <c r="L2109" s="79">
        <v>0</v>
      </c>
      <c r="M2109" s="79">
        <v>0</v>
      </c>
      <c r="N2109" s="79">
        <v>0</v>
      </c>
      <c r="O2109" s="5"/>
      <c r="P2109" s="94" t="s">
        <v>1145</v>
      </c>
      <c r="Q2109" s="95" t="s">
        <v>1156</v>
      </c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</row>
    <row r="2110" spans="1:59" ht="12" customHeight="1" x14ac:dyDescent="0.2">
      <c r="A2110" s="1">
        <v>3</v>
      </c>
      <c r="B2110" t="s">
        <v>385</v>
      </c>
      <c r="C2110" s="84">
        <v>0</v>
      </c>
      <c r="D2110" s="84">
        <v>0</v>
      </c>
      <c r="E2110" s="84">
        <v>0</v>
      </c>
      <c r="F2110" s="84">
        <v>0</v>
      </c>
      <c r="G2110" s="5"/>
      <c r="H2110" s="79">
        <v>0</v>
      </c>
      <c r="I2110" s="79">
        <v>0</v>
      </c>
      <c r="J2110" s="79">
        <v>0</v>
      </c>
      <c r="K2110" s="79">
        <v>0</v>
      </c>
      <c r="L2110" s="79">
        <v>0</v>
      </c>
      <c r="M2110" s="79">
        <v>0</v>
      </c>
      <c r="N2110" s="79">
        <v>0</v>
      </c>
      <c r="O2110" s="5"/>
      <c r="P2110" s="94" t="s">
        <v>1146</v>
      </c>
      <c r="Q2110" s="95" t="s">
        <v>1157</v>
      </c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</row>
    <row r="2111" spans="1:59" ht="12" customHeight="1" x14ac:dyDescent="0.2">
      <c r="A2111" s="1">
        <v>4</v>
      </c>
      <c r="B2111" t="s">
        <v>1130</v>
      </c>
      <c r="C2111" s="83">
        <v>431.45</v>
      </c>
      <c r="D2111" s="82">
        <v>51.96</v>
      </c>
      <c r="E2111" s="85">
        <v>0.16500000000000001</v>
      </c>
      <c r="F2111" s="84">
        <v>0</v>
      </c>
      <c r="G2111" s="5">
        <v>3.5000000000000003E-2</v>
      </c>
      <c r="H2111" s="79">
        <v>2.2200000000000001E-2</v>
      </c>
      <c r="I2111" s="79">
        <v>-35.554000000000002</v>
      </c>
      <c r="J2111" s="79">
        <v>3.9914999999999998</v>
      </c>
      <c r="K2111" s="79">
        <v>-14.901999999999999</v>
      </c>
      <c r="L2111" s="79">
        <v>14.2</v>
      </c>
      <c r="M2111" s="79">
        <v>0</v>
      </c>
      <c r="N2111" s="79">
        <v>150</v>
      </c>
      <c r="O2111" s="5"/>
      <c r="P2111" s="94" t="s">
        <v>1147</v>
      </c>
      <c r="Q2111" s="95" t="s">
        <v>1158</v>
      </c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</row>
    <row r="2112" spans="1:59" ht="12" customHeight="1" x14ac:dyDescent="0.2">
      <c r="A2112" s="1">
        <v>5</v>
      </c>
      <c r="B2112" t="s">
        <v>1128</v>
      </c>
      <c r="C2112" s="83">
        <v>1457.26</v>
      </c>
      <c r="D2112" s="83">
        <v>51.96</v>
      </c>
      <c r="E2112" s="85">
        <v>0.16500000000000001</v>
      </c>
      <c r="F2112" s="84">
        <v>0</v>
      </c>
      <c r="G2112" s="5">
        <v>3.5000000000000003E-2</v>
      </c>
      <c r="H2112" s="79">
        <v>2.3E-3</v>
      </c>
      <c r="I2112" s="79">
        <v>2.5430999999999999</v>
      </c>
      <c r="J2112" s="79">
        <v>0.55679999999999996</v>
      </c>
      <c r="K2112" s="79">
        <v>15.265000000000001</v>
      </c>
      <c r="L2112" s="79">
        <v>21.15</v>
      </c>
      <c r="M2112" s="79">
        <v>2.65E-3</v>
      </c>
      <c r="N2112" s="79">
        <v>0</v>
      </c>
      <c r="O2112" s="5"/>
      <c r="P2112" s="94" t="s">
        <v>1155</v>
      </c>
      <c r="Q2112" s="95" t="s">
        <v>1152</v>
      </c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</row>
    <row r="2113" spans="1:117" ht="12" customHeight="1" x14ac:dyDescent="0.2">
      <c r="A2113" s="1">
        <v>6</v>
      </c>
      <c r="B2113" t="s">
        <v>1129</v>
      </c>
      <c r="C2113" s="83">
        <v>1457.26</v>
      </c>
      <c r="D2113" s="83">
        <v>51.96</v>
      </c>
      <c r="E2113" s="85">
        <v>0.16500000000000001</v>
      </c>
      <c r="F2113" s="84">
        <v>0</v>
      </c>
      <c r="G2113" s="5">
        <v>3.5000000000000003E-2</v>
      </c>
      <c r="H2113" s="79">
        <v>7.0000000000000001E-3</v>
      </c>
      <c r="I2113" s="79">
        <v>-9.8391000000000002</v>
      </c>
      <c r="J2113" s="79">
        <v>2.3117999999999999</v>
      </c>
      <c r="K2113" s="79">
        <v>8.4917999999999996</v>
      </c>
      <c r="L2113" s="79">
        <v>21.15</v>
      </c>
      <c r="M2113" s="79">
        <v>6.5900000000000004E-3</v>
      </c>
      <c r="N2113" s="79">
        <v>0</v>
      </c>
      <c r="O2113" s="5"/>
      <c r="P2113" s="94" t="s">
        <v>1154</v>
      </c>
      <c r="Q2113" s="95" t="s">
        <v>1153</v>
      </c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</row>
    <row r="2114" spans="1:117" ht="12" customHeight="1" x14ac:dyDescent="0.2">
      <c r="A2114" s="1">
        <v>7</v>
      </c>
      <c r="B2114" t="s">
        <v>1131</v>
      </c>
      <c r="C2114" s="83">
        <v>431.45</v>
      </c>
      <c r="D2114" s="83">
        <v>51.96</v>
      </c>
      <c r="E2114" s="85">
        <v>0.16500000000000001</v>
      </c>
      <c r="F2114" s="84">
        <v>0</v>
      </c>
      <c r="G2114" s="5">
        <v>3.5000000000000003E-2</v>
      </c>
      <c r="H2114" s="79">
        <v>2.9499999999999998E-2</v>
      </c>
      <c r="I2114" s="79">
        <v>-37.317999999999998</v>
      </c>
      <c r="J2114" s="79">
        <v>1.3667</v>
      </c>
      <c r="K2114" s="79">
        <v>129.13</v>
      </c>
      <c r="L2114" s="79">
        <v>14.2</v>
      </c>
      <c r="M2114" s="79">
        <v>0</v>
      </c>
      <c r="N2114" s="79">
        <v>250</v>
      </c>
      <c r="O2114" s="5"/>
      <c r="P2114" s="94" t="s">
        <v>1150</v>
      </c>
      <c r="Q2114" s="95" t="s">
        <v>1151</v>
      </c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</row>
    <row r="2115" spans="1:117" ht="12" customHeight="1" x14ac:dyDescent="0.2">
      <c r="A2115" s="1">
        <v>8</v>
      </c>
      <c r="B2115" t="s">
        <v>1148</v>
      </c>
      <c r="C2115" s="83">
        <v>2078.0300000000002</v>
      </c>
      <c r="D2115" s="83">
        <v>51.96</v>
      </c>
      <c r="E2115" s="85">
        <v>0.16500000000000001</v>
      </c>
      <c r="F2115" s="84">
        <v>0</v>
      </c>
      <c r="G2115" s="5">
        <v>3.5000000000000003E-2</v>
      </c>
      <c r="H2115" s="79">
        <v>0</v>
      </c>
      <c r="I2115" s="79">
        <v>0</v>
      </c>
      <c r="J2115" s="79">
        <v>0</v>
      </c>
      <c r="K2115" s="79">
        <v>0</v>
      </c>
      <c r="L2115" s="79">
        <v>0</v>
      </c>
      <c r="M2115" s="79">
        <v>0</v>
      </c>
      <c r="N2115" s="79">
        <v>0</v>
      </c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</row>
    <row r="2116" spans="1:117" ht="12" customHeight="1" x14ac:dyDescent="0.2">
      <c r="A2116" s="1">
        <v>9</v>
      </c>
      <c r="B2116" t="s">
        <v>391</v>
      </c>
      <c r="C2116" s="84">
        <v>0</v>
      </c>
      <c r="D2116" s="84">
        <v>0</v>
      </c>
      <c r="E2116" s="84">
        <v>0</v>
      </c>
      <c r="F2116" s="84">
        <v>0</v>
      </c>
      <c r="G2116" s="5"/>
      <c r="H2116" s="79">
        <v>0</v>
      </c>
      <c r="I2116" s="79">
        <v>0</v>
      </c>
      <c r="J2116" s="79">
        <v>0</v>
      </c>
      <c r="K2116" s="79">
        <v>0</v>
      </c>
      <c r="L2116" s="79">
        <v>0</v>
      </c>
      <c r="M2116" s="79">
        <v>0</v>
      </c>
      <c r="N2116" s="79">
        <v>0</v>
      </c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</row>
    <row r="2117" spans="1:117" ht="12" customHeight="1" x14ac:dyDescent="0.2">
      <c r="A2117" s="1">
        <v>10</v>
      </c>
      <c r="B2117" t="s">
        <v>392</v>
      </c>
      <c r="C2117" s="84">
        <v>0</v>
      </c>
      <c r="D2117" s="84">
        <v>0</v>
      </c>
      <c r="E2117" s="84">
        <v>0</v>
      </c>
      <c r="F2117" s="84">
        <v>0</v>
      </c>
      <c r="G2117" s="5"/>
      <c r="H2117" s="79">
        <v>0</v>
      </c>
      <c r="I2117" s="79">
        <v>0</v>
      </c>
      <c r="J2117" s="79">
        <v>0</v>
      </c>
      <c r="K2117" s="79">
        <v>0</v>
      </c>
      <c r="L2117" s="79">
        <v>0</v>
      </c>
      <c r="M2117" s="79">
        <v>0</v>
      </c>
      <c r="N2117" s="79">
        <v>0</v>
      </c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</row>
    <row r="2118" spans="1:117" ht="12" customHeight="1" x14ac:dyDescent="0.2">
      <c r="A2118" s="1">
        <v>11</v>
      </c>
      <c r="B2118" t="s">
        <v>393</v>
      </c>
      <c r="C2118" s="84">
        <v>0</v>
      </c>
      <c r="D2118" s="84">
        <v>0</v>
      </c>
      <c r="E2118" s="84">
        <v>0</v>
      </c>
      <c r="F2118" s="84">
        <v>0</v>
      </c>
      <c r="G2118" s="5"/>
      <c r="H2118" s="79">
        <v>0</v>
      </c>
      <c r="I2118" s="79">
        <v>0</v>
      </c>
      <c r="J2118" s="79">
        <v>0</v>
      </c>
      <c r="K2118" s="79">
        <v>0</v>
      </c>
      <c r="L2118" s="79">
        <v>0</v>
      </c>
      <c r="M2118" s="79">
        <v>0</v>
      </c>
      <c r="N2118" s="79">
        <v>0</v>
      </c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</row>
    <row r="2119" spans="1:117" ht="12" customHeight="1" x14ac:dyDescent="0.2">
      <c r="A2119" s="1">
        <v>12</v>
      </c>
      <c r="B2119" t="s">
        <v>394</v>
      </c>
      <c r="C2119" s="84">
        <v>0</v>
      </c>
      <c r="D2119" s="84">
        <v>0</v>
      </c>
      <c r="E2119" s="84">
        <v>0</v>
      </c>
      <c r="F2119" s="84">
        <v>0</v>
      </c>
      <c r="G2119" s="5"/>
      <c r="H2119" s="79">
        <v>0</v>
      </c>
      <c r="I2119" s="79">
        <v>0</v>
      </c>
      <c r="J2119" s="79">
        <v>0</v>
      </c>
      <c r="K2119" s="79">
        <v>0</v>
      </c>
      <c r="L2119" s="79">
        <v>0</v>
      </c>
      <c r="M2119" s="79">
        <v>0</v>
      </c>
      <c r="N2119" s="79">
        <v>0</v>
      </c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</row>
    <row r="2120" spans="1:117" ht="12" customHeight="1" x14ac:dyDescent="0.2">
      <c r="A2120" s="1">
        <v>13</v>
      </c>
      <c r="B2120" t="s">
        <v>395</v>
      </c>
      <c r="C2120" s="83">
        <v>953.9</v>
      </c>
      <c r="D2120" s="83">
        <v>51.96</v>
      </c>
      <c r="E2120" s="85">
        <v>0.16500000000000001</v>
      </c>
      <c r="F2120" s="84">
        <v>0</v>
      </c>
      <c r="G2120" s="5">
        <v>3.5000000000000003E-2</v>
      </c>
      <c r="H2120" s="79">
        <v>0</v>
      </c>
      <c r="I2120" s="79">
        <v>0</v>
      </c>
      <c r="J2120" s="79">
        <v>0</v>
      </c>
      <c r="K2120" s="79">
        <v>0</v>
      </c>
      <c r="L2120" s="79">
        <v>0</v>
      </c>
      <c r="M2120" s="79">
        <v>0</v>
      </c>
      <c r="N2120" s="79">
        <v>0</v>
      </c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</row>
    <row r="2121" spans="1:117" ht="12" customHeight="1" x14ac:dyDescent="0.2">
      <c r="A2121" s="1">
        <v>14</v>
      </c>
      <c r="B2121" t="s">
        <v>396</v>
      </c>
      <c r="C2121" s="83">
        <v>953.9</v>
      </c>
      <c r="D2121" s="83">
        <v>51.96</v>
      </c>
      <c r="E2121" s="85">
        <v>0.16500000000000001</v>
      </c>
      <c r="F2121" s="84">
        <v>0</v>
      </c>
      <c r="G2121" s="5">
        <v>3.5000000000000003E-2</v>
      </c>
      <c r="H2121" s="79">
        <v>0</v>
      </c>
      <c r="I2121" s="79">
        <v>0</v>
      </c>
      <c r="J2121" s="79">
        <v>0</v>
      </c>
      <c r="K2121" s="79">
        <v>0</v>
      </c>
      <c r="L2121" s="79">
        <v>0</v>
      </c>
      <c r="M2121" s="79">
        <v>0</v>
      </c>
      <c r="N2121" s="79">
        <v>0</v>
      </c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</row>
    <row r="2122" spans="1:117" ht="12" customHeight="1" x14ac:dyDescent="0.2">
      <c r="A2122" s="1">
        <v>15</v>
      </c>
      <c r="B2122" t="s">
        <v>1132</v>
      </c>
      <c r="C2122" s="83">
        <v>431.45</v>
      </c>
      <c r="D2122" s="83">
        <v>51.96</v>
      </c>
      <c r="E2122" s="85">
        <v>0.16500000000000001</v>
      </c>
      <c r="F2122" s="84">
        <v>0</v>
      </c>
      <c r="G2122" s="5">
        <v>3.5000000000000003E-2</v>
      </c>
      <c r="H2122" s="79">
        <v>1.6E-2</v>
      </c>
      <c r="I2122" s="79">
        <v>27.14</v>
      </c>
      <c r="J2122" s="79">
        <v>2.0703</v>
      </c>
      <c r="K2122" s="79">
        <v>156.13999999999999</v>
      </c>
      <c r="L2122" s="79">
        <v>14.2</v>
      </c>
      <c r="M2122" s="79">
        <v>0</v>
      </c>
      <c r="N2122" s="79">
        <v>9999</v>
      </c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</row>
    <row r="2123" spans="1:117" ht="12" customHeight="1" x14ac:dyDescent="0.2">
      <c r="A2123" s="1">
        <v>16</v>
      </c>
      <c r="B2123" t="s">
        <v>1149</v>
      </c>
      <c r="C2123" s="83">
        <v>2078.0300000000002</v>
      </c>
      <c r="D2123" s="83">
        <v>51.96</v>
      </c>
      <c r="E2123" s="85">
        <v>0.16500000000000001</v>
      </c>
      <c r="F2123" s="84">
        <v>0</v>
      </c>
      <c r="G2123" s="5">
        <v>3.5000000000000003E-2</v>
      </c>
      <c r="H2123" s="79">
        <v>0</v>
      </c>
      <c r="I2123" s="79">
        <v>0</v>
      </c>
      <c r="J2123" s="79">
        <v>0</v>
      </c>
      <c r="K2123" s="79">
        <v>0</v>
      </c>
      <c r="L2123" s="79">
        <v>18.329999999999998</v>
      </c>
      <c r="M2123" s="79">
        <v>3.5399999999999999E-4</v>
      </c>
      <c r="N2123" s="79">
        <v>0</v>
      </c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BJ2123" t="s">
        <v>1212</v>
      </c>
    </row>
    <row r="2124" spans="1:117" ht="12" customHeight="1" x14ac:dyDescent="0.2"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9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</row>
    <row r="2125" spans="1:117" ht="12" customHeight="1" x14ac:dyDescent="0.2">
      <c r="A2125" s="137" t="s">
        <v>406</v>
      </c>
      <c r="B2125" s="77"/>
      <c r="C2125" s="77"/>
      <c r="D2125" s="77">
        <v>1995</v>
      </c>
      <c r="E2125" s="77">
        <v>1996</v>
      </c>
      <c r="F2125" s="77">
        <v>1997</v>
      </c>
      <c r="G2125" s="77">
        <v>1998</v>
      </c>
      <c r="H2125" s="77">
        <v>1999</v>
      </c>
      <c r="I2125" s="77">
        <v>2000</v>
      </c>
      <c r="J2125" s="77">
        <v>2001</v>
      </c>
      <c r="K2125" s="77">
        <v>2002</v>
      </c>
      <c r="L2125" s="77">
        <v>2003</v>
      </c>
      <c r="M2125" s="77">
        <v>2004</v>
      </c>
      <c r="N2125" s="77">
        <v>2005</v>
      </c>
      <c r="O2125" s="77">
        <v>2006</v>
      </c>
      <c r="P2125" s="77">
        <v>2007</v>
      </c>
      <c r="Q2125" s="77">
        <v>2008</v>
      </c>
      <c r="R2125" s="77">
        <v>2009</v>
      </c>
      <c r="S2125" s="77">
        <v>2010</v>
      </c>
      <c r="T2125" s="77">
        <v>2011</v>
      </c>
      <c r="U2125" s="77">
        <v>2012</v>
      </c>
      <c r="V2125" s="77">
        <v>2013</v>
      </c>
      <c r="W2125" s="77">
        <v>2014</v>
      </c>
      <c r="X2125" s="138">
        <v>2015</v>
      </c>
      <c r="Y2125" s="77">
        <v>2016</v>
      </c>
      <c r="Z2125" s="77">
        <v>2017</v>
      </c>
      <c r="AA2125" s="77">
        <v>2018</v>
      </c>
      <c r="AB2125" s="77">
        <v>2019</v>
      </c>
      <c r="AC2125" s="77">
        <v>2020</v>
      </c>
      <c r="AD2125" s="77">
        <v>2021</v>
      </c>
      <c r="AE2125" s="77">
        <v>2022</v>
      </c>
      <c r="AF2125" s="77">
        <v>2023</v>
      </c>
      <c r="AG2125" s="77">
        <v>2024</v>
      </c>
      <c r="AH2125" s="77">
        <v>2025</v>
      </c>
      <c r="AI2125" s="77">
        <v>2026</v>
      </c>
      <c r="AJ2125" s="77">
        <v>2027</v>
      </c>
      <c r="AK2125" s="77">
        <v>2028</v>
      </c>
      <c r="AL2125" s="77">
        <v>2029</v>
      </c>
      <c r="AM2125" s="77">
        <v>2030</v>
      </c>
      <c r="AN2125" s="77">
        <v>2031</v>
      </c>
      <c r="AO2125" s="77">
        <v>2032</v>
      </c>
      <c r="AP2125" s="77">
        <v>2033</v>
      </c>
      <c r="AQ2125" s="77">
        <v>2034</v>
      </c>
      <c r="AR2125" s="77">
        <v>2035</v>
      </c>
      <c r="AS2125" s="77">
        <v>2036</v>
      </c>
      <c r="AT2125" s="77">
        <v>2037</v>
      </c>
      <c r="AU2125" s="77">
        <v>2038</v>
      </c>
      <c r="AV2125" s="77">
        <v>2039</v>
      </c>
      <c r="AW2125" s="77">
        <v>2040</v>
      </c>
      <c r="AX2125" s="77">
        <v>2041</v>
      </c>
      <c r="AY2125" s="77">
        <v>2042</v>
      </c>
      <c r="AZ2125" s="77">
        <v>2043</v>
      </c>
      <c r="BA2125" s="77">
        <v>2044</v>
      </c>
      <c r="BB2125" s="77">
        <v>2045</v>
      </c>
      <c r="BC2125" s="77">
        <v>2046</v>
      </c>
      <c r="BD2125" s="77">
        <v>2047</v>
      </c>
      <c r="BE2125" s="77">
        <v>2048</v>
      </c>
      <c r="BF2125" s="77">
        <v>2049</v>
      </c>
      <c r="BG2125" s="77">
        <v>2050</v>
      </c>
      <c r="BJ2125">
        <v>1995</v>
      </c>
      <c r="BK2125">
        <v>1996</v>
      </c>
      <c r="BL2125">
        <v>1997</v>
      </c>
      <c r="BM2125">
        <v>1998</v>
      </c>
      <c r="BN2125">
        <v>1999</v>
      </c>
      <c r="BO2125">
        <v>2000</v>
      </c>
      <c r="BP2125">
        <v>2001</v>
      </c>
      <c r="BQ2125">
        <v>2002</v>
      </c>
      <c r="BR2125">
        <v>2003</v>
      </c>
      <c r="BS2125">
        <v>2004</v>
      </c>
      <c r="BT2125">
        <v>2005</v>
      </c>
      <c r="BU2125">
        <v>2006</v>
      </c>
      <c r="BV2125">
        <v>2007</v>
      </c>
      <c r="BW2125">
        <v>2008</v>
      </c>
      <c r="BX2125">
        <v>2009</v>
      </c>
      <c r="BY2125">
        <v>2010</v>
      </c>
      <c r="BZ2125">
        <v>2011</v>
      </c>
      <c r="CA2125">
        <v>2012</v>
      </c>
      <c r="CB2125">
        <v>2013</v>
      </c>
      <c r="CC2125">
        <v>2014</v>
      </c>
      <c r="CD2125">
        <v>2015</v>
      </c>
      <c r="CE2125">
        <v>2016</v>
      </c>
      <c r="CF2125">
        <v>2017</v>
      </c>
      <c r="CG2125">
        <v>2018</v>
      </c>
      <c r="CH2125">
        <v>2019</v>
      </c>
      <c r="CI2125">
        <v>2020</v>
      </c>
      <c r="CJ2125">
        <v>2021</v>
      </c>
      <c r="CK2125">
        <v>2022</v>
      </c>
      <c r="CL2125">
        <v>2023</v>
      </c>
      <c r="CM2125">
        <v>2024</v>
      </c>
      <c r="CN2125">
        <v>2025</v>
      </c>
      <c r="CO2125">
        <v>2026</v>
      </c>
      <c r="CP2125">
        <v>2027</v>
      </c>
      <c r="CQ2125">
        <v>2028</v>
      </c>
      <c r="CR2125">
        <v>2029</v>
      </c>
      <c r="CS2125">
        <v>2030</v>
      </c>
      <c r="CT2125">
        <v>2031</v>
      </c>
      <c r="CU2125">
        <v>2032</v>
      </c>
      <c r="CV2125">
        <v>2033</v>
      </c>
      <c r="CW2125">
        <v>2034</v>
      </c>
      <c r="CX2125">
        <v>2035</v>
      </c>
      <c r="CY2125">
        <v>2036</v>
      </c>
      <c r="CZ2125">
        <v>2037</v>
      </c>
      <c r="DA2125">
        <v>2038</v>
      </c>
      <c r="DB2125">
        <v>2039</v>
      </c>
      <c r="DC2125">
        <v>2040</v>
      </c>
      <c r="DD2125">
        <v>2041</v>
      </c>
      <c r="DE2125">
        <v>2042</v>
      </c>
      <c r="DF2125">
        <v>2043</v>
      </c>
      <c r="DG2125">
        <v>2044</v>
      </c>
      <c r="DH2125">
        <v>2045</v>
      </c>
      <c r="DI2125">
        <v>2046</v>
      </c>
      <c r="DJ2125">
        <v>2047</v>
      </c>
      <c r="DK2125">
        <v>2048</v>
      </c>
      <c r="DL2125">
        <v>2049</v>
      </c>
      <c r="DM2125">
        <v>2050</v>
      </c>
    </row>
    <row r="2126" spans="1:117" ht="12" customHeight="1" x14ac:dyDescent="0.2">
      <c r="A2126" t="s">
        <v>407</v>
      </c>
      <c r="D2126" s="140">
        <v>2166.4980048847137</v>
      </c>
      <c r="E2126" s="140">
        <v>2166.4980048847137</v>
      </c>
      <c r="F2126" s="140">
        <v>2166.4980048847137</v>
      </c>
      <c r="G2126" s="140">
        <v>2166.4980048847137</v>
      </c>
      <c r="H2126" s="140">
        <v>2166.4980048847137</v>
      </c>
      <c r="I2126" s="140">
        <v>2166.4980048847137</v>
      </c>
      <c r="J2126" s="140">
        <v>2166.4980048847137</v>
      </c>
      <c r="K2126" s="140">
        <v>2166.4980048847137</v>
      </c>
      <c r="L2126" s="140">
        <v>2166.4980048847137</v>
      </c>
      <c r="M2126" s="140">
        <v>2166.4980048847137</v>
      </c>
      <c r="N2126" s="140">
        <v>2166.4980048847137</v>
      </c>
      <c r="O2126" s="140">
        <v>2166.4980048847137</v>
      </c>
      <c r="P2126" s="140">
        <v>2166.4980048847137</v>
      </c>
      <c r="Q2126" s="140">
        <v>2166.4980048847137</v>
      </c>
      <c r="R2126" s="140">
        <v>2166.4980048847137</v>
      </c>
      <c r="S2126" s="140">
        <v>2166.4980048847137</v>
      </c>
      <c r="T2126" s="140">
        <v>2166.4980048847137</v>
      </c>
      <c r="U2126" s="140">
        <v>2159.0278883778305</v>
      </c>
      <c r="V2126" s="140">
        <v>2148.7302249081417</v>
      </c>
      <c r="W2126" s="140">
        <v>2135.3421917528949</v>
      </c>
      <c r="X2126" s="141">
        <v>1806</v>
      </c>
      <c r="Y2126" s="141">
        <v>1731</v>
      </c>
      <c r="Z2126" s="141">
        <v>1659</v>
      </c>
      <c r="AA2126" s="141">
        <v>1575</v>
      </c>
      <c r="AB2126" s="141">
        <v>1509</v>
      </c>
      <c r="AC2126" s="141">
        <v>1442</v>
      </c>
      <c r="AD2126" s="141">
        <v>1398</v>
      </c>
      <c r="AE2126" s="141">
        <v>1336</v>
      </c>
      <c r="AF2126" s="141">
        <v>1294</v>
      </c>
      <c r="AG2126" s="141">
        <v>1229</v>
      </c>
      <c r="AH2126" s="141">
        <v>1188</v>
      </c>
      <c r="AI2126" s="141">
        <v>1146</v>
      </c>
      <c r="AJ2126" s="141">
        <v>1126</v>
      </c>
      <c r="AK2126" s="141">
        <v>1106</v>
      </c>
      <c r="AL2126" s="141">
        <v>1086</v>
      </c>
      <c r="AM2126" s="141">
        <v>1066</v>
      </c>
      <c r="AN2126" s="141">
        <v>1045</v>
      </c>
      <c r="AO2126" s="141">
        <v>1045</v>
      </c>
      <c r="AP2126" s="141">
        <v>1038</v>
      </c>
      <c r="AQ2126" s="141">
        <v>1030</v>
      </c>
      <c r="AR2126" s="141">
        <v>1023</v>
      </c>
      <c r="AS2126" s="141">
        <v>1016</v>
      </c>
      <c r="AT2126" s="141">
        <v>1008</v>
      </c>
      <c r="AU2126" s="141">
        <v>1001</v>
      </c>
      <c r="AV2126" s="141">
        <v>994</v>
      </c>
      <c r="AW2126" s="141">
        <v>986</v>
      </c>
      <c r="AX2126" s="141">
        <v>979</v>
      </c>
      <c r="AY2126" s="141">
        <v>972</v>
      </c>
      <c r="AZ2126" s="141">
        <v>965</v>
      </c>
      <c r="BA2126" s="141">
        <v>957</v>
      </c>
      <c r="BB2126" s="141">
        <v>950</v>
      </c>
      <c r="BC2126" s="141">
        <v>943</v>
      </c>
      <c r="BD2126" s="141">
        <v>936</v>
      </c>
      <c r="BE2126" s="141">
        <v>929</v>
      </c>
      <c r="BF2126" s="141">
        <v>922</v>
      </c>
      <c r="BG2126" s="141">
        <v>914</v>
      </c>
      <c r="BJ2126">
        <v>2166.4980048847137</v>
      </c>
      <c r="BK2126">
        <v>2166.4980048847137</v>
      </c>
      <c r="BL2126">
        <v>2166.4980048847137</v>
      </c>
      <c r="BM2126">
        <v>2166.4980048847137</v>
      </c>
      <c r="BN2126">
        <v>2166.4980048847137</v>
      </c>
      <c r="BO2126">
        <v>2166.4980048847137</v>
      </c>
      <c r="BP2126">
        <v>2166.4980048847137</v>
      </c>
      <c r="BQ2126">
        <v>2166.4980048847137</v>
      </c>
      <c r="BR2126">
        <v>2166.4980048847137</v>
      </c>
      <c r="BS2126">
        <v>2166.4980048847137</v>
      </c>
      <c r="BT2126">
        <v>2166.4980048847137</v>
      </c>
      <c r="BU2126">
        <v>2166.4980048847137</v>
      </c>
      <c r="BV2126">
        <v>2166.4980048847137</v>
      </c>
      <c r="BW2126">
        <v>2166.4980048847137</v>
      </c>
      <c r="BX2126">
        <v>2166.4980048847137</v>
      </c>
      <c r="BY2126">
        <v>2166.4980048847137</v>
      </c>
      <c r="BZ2126">
        <v>2166.4980048847137</v>
      </c>
      <c r="CA2126">
        <v>2159.0278883778305</v>
      </c>
      <c r="CB2126">
        <v>2148.7302249081417</v>
      </c>
      <c r="CC2126">
        <v>2135.3421917528949</v>
      </c>
      <c r="CD2126">
        <v>2118.4600211522911</v>
      </c>
      <c r="CE2126">
        <v>2097.53239050912</v>
      </c>
      <c r="CF2126">
        <v>2071.8615672063797</v>
      </c>
      <c r="CG2126">
        <v>2040.6245478683727</v>
      </c>
      <c r="CH2126">
        <v>1695.8117</v>
      </c>
      <c r="CI2126">
        <v>1672.1639040544062</v>
      </c>
      <c r="CJ2126">
        <v>1641.7982071612671</v>
      </c>
      <c r="CK2126">
        <v>1620.8847236990775</v>
      </c>
      <c r="CL2126">
        <v>1600.9084113772612</v>
      </c>
      <c r="CM2126">
        <v>1572.8349099955133</v>
      </c>
      <c r="CN2126">
        <v>1553.6669319902871</v>
      </c>
      <c r="CO2126">
        <v>1543.4383437104486</v>
      </c>
      <c r="CP2126">
        <v>1533.6515143745273</v>
      </c>
      <c r="CQ2126">
        <v>1523.9880761137877</v>
      </c>
      <c r="CR2126">
        <v>1514.4254116916961</v>
      </c>
      <c r="CS2126">
        <v>1504.9506083189872</v>
      </c>
      <c r="CT2126">
        <v>1495.5396902280313</v>
      </c>
      <c r="CU2126">
        <v>1495.5396902280313</v>
      </c>
      <c r="CV2126">
        <v>1491.8008410024611</v>
      </c>
      <c r="CW2126">
        <v>1488.0713388999548</v>
      </c>
      <c r="CX2126">
        <v>1484.3511605527053</v>
      </c>
      <c r="CY2126">
        <v>1480.6402826513233</v>
      </c>
      <c r="CZ2126">
        <v>1476.9386819446952</v>
      </c>
      <c r="DA2126">
        <v>1473.2463352398336</v>
      </c>
      <c r="DB2126">
        <v>1469.5632194017342</v>
      </c>
      <c r="DC2126">
        <v>1465.8893113532297</v>
      </c>
      <c r="DD2126">
        <v>1462.2245880748469</v>
      </c>
      <c r="DE2126">
        <v>1458.5690266046599</v>
      </c>
      <c r="DF2126">
        <v>1454.9226040381482</v>
      </c>
      <c r="DG2126">
        <v>1451.285297528053</v>
      </c>
      <c r="DH2126">
        <v>1447.6570842842327</v>
      </c>
      <c r="DI2126">
        <v>1444.0379415735222</v>
      </c>
      <c r="DJ2126">
        <v>1440.4278467195886</v>
      </c>
      <c r="DK2126">
        <v>1436.8267771027895</v>
      </c>
      <c r="DL2126">
        <v>1433.2347101600326</v>
      </c>
      <c r="DM2126">
        <v>1429.6516233846328</v>
      </c>
    </row>
    <row r="2127" spans="1:117" ht="12" customHeight="1" x14ac:dyDescent="0.2">
      <c r="A2127" t="s">
        <v>408</v>
      </c>
      <c r="D2127" s="140">
        <v>2166.4980048847137</v>
      </c>
      <c r="E2127" s="140">
        <v>2166.4980048847137</v>
      </c>
      <c r="F2127" s="140">
        <v>2166.4980048847137</v>
      </c>
      <c r="G2127" s="140">
        <v>2166.4980048847137</v>
      </c>
      <c r="H2127" s="140">
        <v>2166.4980048847137</v>
      </c>
      <c r="I2127" s="140">
        <v>2166.4980048847137</v>
      </c>
      <c r="J2127" s="140">
        <v>2166.4980048847137</v>
      </c>
      <c r="K2127" s="140">
        <v>2166.4980048847137</v>
      </c>
      <c r="L2127" s="140">
        <v>2166.4980048847137</v>
      </c>
      <c r="M2127" s="140">
        <v>2166.4980048847137</v>
      </c>
      <c r="N2127" s="140">
        <v>2166.4980048847137</v>
      </c>
      <c r="O2127" s="140">
        <v>2166.4980048847137</v>
      </c>
      <c r="P2127" s="140">
        <v>2166.4980048847137</v>
      </c>
      <c r="Q2127" s="140">
        <v>2166.4980048847137</v>
      </c>
      <c r="R2127" s="140">
        <v>2166.4980048847137</v>
      </c>
      <c r="S2127" s="140">
        <v>2166.4980048847137</v>
      </c>
      <c r="T2127" s="140">
        <v>2166.4980048847137</v>
      </c>
      <c r="U2127" s="140">
        <v>2159.0278883778305</v>
      </c>
      <c r="V2127" s="140">
        <v>2148.7302249081417</v>
      </c>
      <c r="W2127" s="140">
        <v>2135.3421917528949</v>
      </c>
      <c r="X2127" s="141">
        <v>1813</v>
      </c>
      <c r="Y2127" s="141">
        <v>1741</v>
      </c>
      <c r="Z2127" s="141">
        <v>1667</v>
      </c>
      <c r="AA2127" s="141">
        <v>1595</v>
      </c>
      <c r="AB2127" s="141">
        <v>1535</v>
      </c>
      <c r="AC2127" s="141">
        <v>1471</v>
      </c>
      <c r="AD2127" s="141">
        <v>1429</v>
      </c>
      <c r="AE2127" s="141">
        <v>1367</v>
      </c>
      <c r="AF2127" s="141">
        <v>1327</v>
      </c>
      <c r="AG2127" s="141">
        <v>1262</v>
      </c>
      <c r="AH2127" s="141">
        <v>1221</v>
      </c>
      <c r="AI2127" s="141">
        <v>1180</v>
      </c>
      <c r="AJ2127" s="141">
        <v>1160</v>
      </c>
      <c r="AK2127" s="141">
        <v>1140</v>
      </c>
      <c r="AL2127" s="141">
        <v>1120</v>
      </c>
      <c r="AM2127" s="141">
        <v>1100</v>
      </c>
      <c r="AN2127" s="141">
        <v>1079</v>
      </c>
      <c r="AO2127" s="141">
        <v>1079</v>
      </c>
      <c r="AP2127" s="141">
        <v>1072</v>
      </c>
      <c r="AQ2127" s="141">
        <v>1064</v>
      </c>
      <c r="AR2127" s="141">
        <v>1057</v>
      </c>
      <c r="AS2127" s="141">
        <v>1050</v>
      </c>
      <c r="AT2127" s="141">
        <v>1042</v>
      </c>
      <c r="AU2127" s="141">
        <v>1035</v>
      </c>
      <c r="AV2127" s="141">
        <v>1028</v>
      </c>
      <c r="AW2127" s="141">
        <v>1020</v>
      </c>
      <c r="AX2127" s="141">
        <v>1013</v>
      </c>
      <c r="AY2127" s="141">
        <v>1006</v>
      </c>
      <c r="AZ2127" s="141">
        <v>999</v>
      </c>
      <c r="BA2127" s="141">
        <v>991</v>
      </c>
      <c r="BB2127" s="141">
        <v>984</v>
      </c>
      <c r="BC2127" s="141">
        <v>977</v>
      </c>
      <c r="BD2127" s="141">
        <v>970</v>
      </c>
      <c r="BE2127" s="141">
        <v>963</v>
      </c>
      <c r="BF2127" s="141">
        <v>956</v>
      </c>
      <c r="BG2127" s="141">
        <v>948</v>
      </c>
      <c r="BJ2127">
        <v>2166.4980048847137</v>
      </c>
      <c r="BK2127">
        <v>2166.4980048847137</v>
      </c>
      <c r="BL2127">
        <v>2166.4980048847137</v>
      </c>
      <c r="BM2127">
        <v>2166.4980048847137</v>
      </c>
      <c r="BN2127">
        <v>2166.4980048847137</v>
      </c>
      <c r="BO2127">
        <v>2166.4980048847137</v>
      </c>
      <c r="BP2127">
        <v>2166.4980048847137</v>
      </c>
      <c r="BQ2127">
        <v>2166.4980048847137</v>
      </c>
      <c r="BR2127">
        <v>2166.4980048847137</v>
      </c>
      <c r="BS2127">
        <v>2166.4980048847137</v>
      </c>
      <c r="BT2127">
        <v>2166.4980048847137</v>
      </c>
      <c r="BU2127">
        <v>2166.4980048847137</v>
      </c>
      <c r="BV2127">
        <v>2166.4980048847137</v>
      </c>
      <c r="BW2127">
        <v>2166.4980048847137</v>
      </c>
      <c r="BX2127">
        <v>2166.4980048847137</v>
      </c>
      <c r="BY2127">
        <v>2166.4980048847137</v>
      </c>
      <c r="BZ2127">
        <v>2166.4980048847137</v>
      </c>
      <c r="CA2127">
        <v>2159.0278883778305</v>
      </c>
      <c r="CB2127">
        <v>2148.7302249081417</v>
      </c>
      <c r="CC2127">
        <v>2135.3421917528949</v>
      </c>
      <c r="CD2127">
        <v>2118.4600211522911</v>
      </c>
      <c r="CE2127">
        <v>2097.53239050912</v>
      </c>
      <c r="CF2127">
        <v>2071.8615672063797</v>
      </c>
      <c r="CG2127">
        <v>2040.6245478683727</v>
      </c>
      <c r="CH2127">
        <v>1695.8117</v>
      </c>
      <c r="CI2127">
        <v>1672.1639040544062</v>
      </c>
      <c r="CJ2127">
        <v>1641.7982071612671</v>
      </c>
      <c r="CK2127">
        <v>1620.8847236990775</v>
      </c>
      <c r="CL2127">
        <v>1600.9084113772612</v>
      </c>
      <c r="CM2127">
        <v>1572.8349099955133</v>
      </c>
      <c r="CN2127">
        <v>1553.6669319902871</v>
      </c>
      <c r="CO2127">
        <v>1543.4383437104486</v>
      </c>
      <c r="CP2127">
        <v>1533.6515143745273</v>
      </c>
      <c r="CQ2127">
        <v>1523.9880761137877</v>
      </c>
      <c r="CR2127">
        <v>1514.4254116916961</v>
      </c>
      <c r="CS2127">
        <v>1504.9506083189872</v>
      </c>
      <c r="CT2127">
        <v>1495.5396902280313</v>
      </c>
      <c r="CU2127">
        <v>1495.5396902280313</v>
      </c>
      <c r="CV2127">
        <v>1491.8008410024611</v>
      </c>
      <c r="CW2127">
        <v>1488.0713388999548</v>
      </c>
      <c r="CX2127">
        <v>1484.3511605527053</v>
      </c>
      <c r="CY2127">
        <v>1480.6402826513233</v>
      </c>
      <c r="CZ2127">
        <v>1476.9386819446952</v>
      </c>
      <c r="DA2127">
        <v>1473.2463352398336</v>
      </c>
      <c r="DB2127">
        <v>1469.5632194017342</v>
      </c>
      <c r="DC2127">
        <v>1465.8893113532297</v>
      </c>
      <c r="DD2127">
        <v>1462.2245880748469</v>
      </c>
      <c r="DE2127">
        <v>1458.5690266046599</v>
      </c>
      <c r="DF2127">
        <v>1454.9226040381482</v>
      </c>
      <c r="DG2127">
        <v>1451.285297528053</v>
      </c>
      <c r="DH2127">
        <v>1447.6570842842327</v>
      </c>
      <c r="DI2127">
        <v>1444.0379415735222</v>
      </c>
      <c r="DJ2127">
        <v>1440.4278467195886</v>
      </c>
      <c r="DK2127">
        <v>1436.8267771027895</v>
      </c>
      <c r="DL2127">
        <v>1433.2347101600326</v>
      </c>
      <c r="DM2127">
        <v>1429.6516233846328</v>
      </c>
    </row>
    <row r="2128" spans="1:117" ht="12" customHeight="1" x14ac:dyDescent="0.2">
      <c r="A2128" t="s">
        <v>409</v>
      </c>
      <c r="D2128" s="140">
        <v>2166.4980048847137</v>
      </c>
      <c r="E2128" s="140">
        <v>2166.4980048847137</v>
      </c>
      <c r="F2128" s="140">
        <v>2166.4980048847137</v>
      </c>
      <c r="G2128" s="140">
        <v>2166.4980048847137</v>
      </c>
      <c r="H2128" s="140">
        <v>2166.4980048847137</v>
      </c>
      <c r="I2128" s="140">
        <v>2166.4980048847137</v>
      </c>
      <c r="J2128" s="140">
        <v>2166.4980048847137</v>
      </c>
      <c r="K2128" s="140">
        <v>2166.4980048847137</v>
      </c>
      <c r="L2128" s="140">
        <v>2166.4980048847137</v>
      </c>
      <c r="M2128" s="140">
        <v>2166.4980048847137</v>
      </c>
      <c r="N2128" s="140">
        <v>2166.4980048847137</v>
      </c>
      <c r="O2128" s="140">
        <v>2166.4980048847137</v>
      </c>
      <c r="P2128" s="140">
        <v>2166.4980048847137</v>
      </c>
      <c r="Q2128" s="140">
        <v>2166.4980048847137</v>
      </c>
      <c r="R2128" s="140">
        <v>2166.4980048847137</v>
      </c>
      <c r="S2128" s="140">
        <v>2166.4980048847137</v>
      </c>
      <c r="T2128" s="140">
        <v>2166.4980048847137</v>
      </c>
      <c r="U2128" s="140">
        <v>2159.0278883778305</v>
      </c>
      <c r="V2128" s="140">
        <v>2148.7302249081417</v>
      </c>
      <c r="W2128" s="140">
        <v>2135.3421917528949</v>
      </c>
      <c r="X2128" s="141">
        <v>1933</v>
      </c>
      <c r="Y2128" s="141">
        <v>1856</v>
      </c>
      <c r="Z2128" s="141">
        <v>1781</v>
      </c>
      <c r="AA2128" s="141">
        <v>1696</v>
      </c>
      <c r="AB2128" s="141">
        <v>1629</v>
      </c>
      <c r="AC2128" s="141">
        <v>1560</v>
      </c>
      <c r="AD2128" s="141">
        <v>1515</v>
      </c>
      <c r="AE2128" s="141">
        <v>1450</v>
      </c>
      <c r="AF2128" s="141">
        <v>1406</v>
      </c>
      <c r="AG2128" s="141">
        <v>1340</v>
      </c>
      <c r="AH2128" s="141">
        <v>1297</v>
      </c>
      <c r="AI2128" s="141">
        <v>1253</v>
      </c>
      <c r="AJ2128" s="141">
        <v>1232</v>
      </c>
      <c r="AK2128" s="141">
        <v>1211</v>
      </c>
      <c r="AL2128" s="141">
        <v>1189</v>
      </c>
      <c r="AM2128" s="141">
        <v>1168</v>
      </c>
      <c r="AN2128" s="141">
        <v>1146</v>
      </c>
      <c r="AO2128" s="141">
        <v>1146</v>
      </c>
      <c r="AP2128" s="141">
        <v>1139</v>
      </c>
      <c r="AQ2128" s="141">
        <v>1131</v>
      </c>
      <c r="AR2128" s="141">
        <v>1124</v>
      </c>
      <c r="AS2128" s="141">
        <v>1117</v>
      </c>
      <c r="AT2128" s="141">
        <v>1109</v>
      </c>
      <c r="AU2128" s="141">
        <v>1102</v>
      </c>
      <c r="AV2128" s="141">
        <v>1095</v>
      </c>
      <c r="AW2128" s="141">
        <v>1087</v>
      </c>
      <c r="AX2128" s="141">
        <v>1080</v>
      </c>
      <c r="AY2128" s="141">
        <v>1073</v>
      </c>
      <c r="AZ2128" s="141">
        <v>1066</v>
      </c>
      <c r="BA2128" s="141">
        <v>1058</v>
      </c>
      <c r="BB2128" s="141">
        <v>1051</v>
      </c>
      <c r="BC2128" s="141">
        <v>1044</v>
      </c>
      <c r="BD2128" s="141">
        <v>1037</v>
      </c>
      <c r="BE2128" s="141">
        <v>1030</v>
      </c>
      <c r="BF2128" s="141">
        <v>1023</v>
      </c>
      <c r="BG2128" s="141">
        <v>1015</v>
      </c>
      <c r="BJ2128">
        <v>2166.4980048847137</v>
      </c>
      <c r="BK2128">
        <v>2166.4980048847137</v>
      </c>
      <c r="BL2128">
        <v>2166.4980048847137</v>
      </c>
      <c r="BM2128">
        <v>2166.4980048847137</v>
      </c>
      <c r="BN2128">
        <v>2166.4980048847137</v>
      </c>
      <c r="BO2128">
        <v>2166.4980048847137</v>
      </c>
      <c r="BP2128">
        <v>2166.4980048847137</v>
      </c>
      <c r="BQ2128">
        <v>2166.4980048847137</v>
      </c>
      <c r="BR2128">
        <v>2166.4980048847137</v>
      </c>
      <c r="BS2128">
        <v>2166.4980048847137</v>
      </c>
      <c r="BT2128">
        <v>2166.4980048847137</v>
      </c>
      <c r="BU2128">
        <v>2166.4980048847137</v>
      </c>
      <c r="BV2128">
        <v>2166.4980048847137</v>
      </c>
      <c r="BW2128">
        <v>2166.4980048847137</v>
      </c>
      <c r="BX2128">
        <v>2166.4980048847137</v>
      </c>
      <c r="BY2128">
        <v>2166.4980048847137</v>
      </c>
      <c r="BZ2128">
        <v>2166.4980048847137</v>
      </c>
      <c r="CA2128">
        <v>2159.0278883778305</v>
      </c>
      <c r="CB2128">
        <v>2148.7302249081417</v>
      </c>
      <c r="CC2128">
        <v>2135.3421917528949</v>
      </c>
      <c r="CD2128">
        <v>2118.4600211522911</v>
      </c>
      <c r="CE2128">
        <v>2097.53239050912</v>
      </c>
      <c r="CF2128">
        <v>2071.8615672063797</v>
      </c>
      <c r="CG2128">
        <v>2040.6245478683727</v>
      </c>
      <c r="CH2128">
        <v>1695.8117</v>
      </c>
      <c r="CI2128">
        <v>1672.1639040544062</v>
      </c>
      <c r="CJ2128">
        <v>1641.7982071612671</v>
      </c>
      <c r="CK2128">
        <v>1620.8847236990775</v>
      </c>
      <c r="CL2128">
        <v>1600.9084113772612</v>
      </c>
      <c r="CM2128">
        <v>1572.8349099955133</v>
      </c>
      <c r="CN2128">
        <v>1553.6669319902871</v>
      </c>
      <c r="CO2128">
        <v>1543.4383437104486</v>
      </c>
      <c r="CP2128">
        <v>1533.6515143745273</v>
      </c>
      <c r="CQ2128">
        <v>1523.9880761137877</v>
      </c>
      <c r="CR2128">
        <v>1514.4254116916961</v>
      </c>
      <c r="CS2128">
        <v>1504.9506083189872</v>
      </c>
      <c r="CT2128">
        <v>1495.5396902280313</v>
      </c>
      <c r="CU2128">
        <v>1495.5396902280313</v>
      </c>
      <c r="CV2128">
        <v>1491.8008410024611</v>
      </c>
      <c r="CW2128">
        <v>1488.0713388999548</v>
      </c>
      <c r="CX2128">
        <v>1484.3511605527053</v>
      </c>
      <c r="CY2128">
        <v>1480.6402826513233</v>
      </c>
      <c r="CZ2128">
        <v>1476.9386819446952</v>
      </c>
      <c r="DA2128">
        <v>1473.2463352398336</v>
      </c>
      <c r="DB2128">
        <v>1469.5632194017342</v>
      </c>
      <c r="DC2128">
        <v>1465.8893113532297</v>
      </c>
      <c r="DD2128">
        <v>1462.2245880748469</v>
      </c>
      <c r="DE2128">
        <v>1458.5690266046599</v>
      </c>
      <c r="DF2128">
        <v>1454.9226040381482</v>
      </c>
      <c r="DG2128">
        <v>1451.285297528053</v>
      </c>
      <c r="DH2128">
        <v>1447.6570842842327</v>
      </c>
      <c r="DI2128">
        <v>1444.0379415735222</v>
      </c>
      <c r="DJ2128">
        <v>1440.4278467195886</v>
      </c>
      <c r="DK2128">
        <v>1436.8267771027895</v>
      </c>
      <c r="DL2128">
        <v>1433.2347101600326</v>
      </c>
      <c r="DM2128">
        <v>1429.6516233846328</v>
      </c>
    </row>
    <row r="2129" spans="1:117" ht="12" customHeight="1" x14ac:dyDescent="0.2">
      <c r="A2129" t="s">
        <v>410</v>
      </c>
      <c r="D2129" s="140">
        <v>2417.5182728303585</v>
      </c>
      <c r="E2129" s="140">
        <v>2417.5182728303585</v>
      </c>
      <c r="F2129" s="140">
        <v>2417.5182728303585</v>
      </c>
      <c r="G2129" s="140">
        <v>2417.5182728303585</v>
      </c>
      <c r="H2129" s="140">
        <v>2417.5182728303585</v>
      </c>
      <c r="I2129" s="140">
        <v>2417.5182728303585</v>
      </c>
      <c r="J2129" s="140">
        <v>2417.5182728303585</v>
      </c>
      <c r="K2129" s="140">
        <v>2417.5182728303585</v>
      </c>
      <c r="L2129" s="140">
        <v>2417.5182728303585</v>
      </c>
      <c r="M2129" s="140">
        <v>2417.5182728303585</v>
      </c>
      <c r="N2129" s="140">
        <v>2417.5182728303585</v>
      </c>
      <c r="O2129" s="140">
        <v>2417.5182728303585</v>
      </c>
      <c r="P2129" s="140">
        <v>2417.5182728303585</v>
      </c>
      <c r="Q2129" s="140">
        <v>2417.5182728303585</v>
      </c>
      <c r="R2129" s="140">
        <v>2417.5182728303585</v>
      </c>
      <c r="S2129" s="140">
        <v>2417.5182728303585</v>
      </c>
      <c r="T2129" s="140">
        <v>2417.5182728303585</v>
      </c>
      <c r="U2129" s="140">
        <v>2409.1826348030695</v>
      </c>
      <c r="V2129" s="140">
        <v>2397.6918374197803</v>
      </c>
      <c r="W2129" s="140">
        <v>2382.7526061271165</v>
      </c>
      <c r="X2129" s="141">
        <v>2480</v>
      </c>
      <c r="Y2129" s="141">
        <v>2388</v>
      </c>
      <c r="Z2129" s="141">
        <v>2297</v>
      </c>
      <c r="AA2129" s="141">
        <v>2187</v>
      </c>
      <c r="AB2129" s="141">
        <v>2102</v>
      </c>
      <c r="AC2129" s="141">
        <v>2017</v>
      </c>
      <c r="AD2129" s="141">
        <v>1961</v>
      </c>
      <c r="AE2129" s="141">
        <v>1880</v>
      </c>
      <c r="AF2129" s="141">
        <v>1826</v>
      </c>
      <c r="AG2129" s="141">
        <v>1744</v>
      </c>
      <c r="AH2129" s="141">
        <v>1691</v>
      </c>
      <c r="AI2129" s="141">
        <v>1637</v>
      </c>
      <c r="AJ2129" s="141">
        <v>1611</v>
      </c>
      <c r="AK2129" s="141">
        <v>1584</v>
      </c>
      <c r="AL2129" s="141">
        <v>1558</v>
      </c>
      <c r="AM2129" s="141">
        <v>1531</v>
      </c>
      <c r="AN2129" s="141">
        <v>1504</v>
      </c>
      <c r="AO2129" s="141">
        <v>1504</v>
      </c>
      <c r="AP2129" s="141">
        <v>1495</v>
      </c>
      <c r="AQ2129" s="141">
        <v>1486</v>
      </c>
      <c r="AR2129" s="141">
        <v>1477</v>
      </c>
      <c r="AS2129" s="141">
        <v>1468</v>
      </c>
      <c r="AT2129" s="141">
        <v>1459</v>
      </c>
      <c r="AU2129" s="141">
        <v>1451</v>
      </c>
      <c r="AV2129" s="141">
        <v>1442</v>
      </c>
      <c r="AW2129" s="141">
        <v>1433</v>
      </c>
      <c r="AX2129" s="141">
        <v>1424</v>
      </c>
      <c r="AY2129" s="141">
        <v>1415</v>
      </c>
      <c r="AZ2129" s="141">
        <v>1406</v>
      </c>
      <c r="BA2129" s="141">
        <v>1398</v>
      </c>
      <c r="BB2129" s="141">
        <v>1389</v>
      </c>
      <c r="BC2129" s="141">
        <v>1380</v>
      </c>
      <c r="BD2129" s="141">
        <v>1371</v>
      </c>
      <c r="BE2129" s="141">
        <v>1363</v>
      </c>
      <c r="BF2129" s="141">
        <v>1354</v>
      </c>
      <c r="BG2129" s="141">
        <v>1345</v>
      </c>
      <c r="BJ2129">
        <v>2417.5182728303585</v>
      </c>
      <c r="BK2129">
        <v>2417.5182728303585</v>
      </c>
      <c r="BL2129">
        <v>2417.5182728303585</v>
      </c>
      <c r="BM2129">
        <v>2417.5182728303585</v>
      </c>
      <c r="BN2129">
        <v>2417.5182728303585</v>
      </c>
      <c r="BO2129">
        <v>2417.5182728303585</v>
      </c>
      <c r="BP2129">
        <v>2417.5182728303585</v>
      </c>
      <c r="BQ2129">
        <v>2417.5182728303585</v>
      </c>
      <c r="BR2129">
        <v>2417.5182728303585</v>
      </c>
      <c r="BS2129">
        <v>2417.5182728303585</v>
      </c>
      <c r="BT2129">
        <v>2417.5182728303585</v>
      </c>
      <c r="BU2129">
        <v>2417.5182728303585</v>
      </c>
      <c r="BV2129">
        <v>2417.5182728303585</v>
      </c>
      <c r="BW2129">
        <v>2417.5182728303585</v>
      </c>
      <c r="BX2129">
        <v>2417.5182728303585</v>
      </c>
      <c r="BY2129">
        <v>2417.5182728303585</v>
      </c>
      <c r="BZ2129">
        <v>2417.5182728303585</v>
      </c>
      <c r="CA2129">
        <v>2409.1826348030695</v>
      </c>
      <c r="CB2129">
        <v>2397.6918374197803</v>
      </c>
      <c r="CC2129">
        <v>2382.7526061271165</v>
      </c>
      <c r="CD2129">
        <v>2363.9143908045176</v>
      </c>
      <c r="CE2129">
        <v>2340.5619901224763</v>
      </c>
      <c r="CF2129">
        <v>2311.9168290039106</v>
      </c>
      <c r="CG2129">
        <v>2277.0605471757603</v>
      </c>
      <c r="CH2129">
        <v>1804.0550000000001</v>
      </c>
      <c r="CI2129">
        <v>1778.897770270645</v>
      </c>
      <c r="CJ2129">
        <v>1746.5938374056034</v>
      </c>
      <c r="CK2129">
        <v>1724.3454507436995</v>
      </c>
      <c r="CL2129">
        <v>1703.094054656661</v>
      </c>
      <c r="CM2129">
        <v>1673.2286276548014</v>
      </c>
      <c r="CN2129">
        <v>1652.837161691795</v>
      </c>
      <c r="CO2129">
        <v>1641.9556847983497</v>
      </c>
      <c r="CP2129">
        <v>1631.5441642282206</v>
      </c>
      <c r="CQ2129">
        <v>1621.2639107593486</v>
      </c>
      <c r="CR2129">
        <v>1611.0908635018045</v>
      </c>
      <c r="CS2129">
        <v>1601.0112854457311</v>
      </c>
      <c r="CT2129">
        <v>1590.9996704553525</v>
      </c>
      <c r="CU2129">
        <v>1590.9996704553525</v>
      </c>
      <c r="CV2129">
        <v>1587.022171279214</v>
      </c>
      <c r="CW2129">
        <v>1583.0546158510158</v>
      </c>
      <c r="CX2129">
        <v>1579.0969793113886</v>
      </c>
      <c r="CY2129">
        <v>1575.14923686311</v>
      </c>
      <c r="CZ2129">
        <v>1571.2113637709524</v>
      </c>
      <c r="DA2129">
        <v>1567.2833353615251</v>
      </c>
      <c r="DB2129">
        <v>1563.3651270231214</v>
      </c>
      <c r="DC2129">
        <v>1559.4567142055637</v>
      </c>
      <c r="DD2129">
        <v>1555.5580724200499</v>
      </c>
      <c r="DE2129">
        <v>1551.669177239</v>
      </c>
      <c r="DF2129">
        <v>1547.7900042959025</v>
      </c>
      <c r="DG2129">
        <v>1543.9205292851627</v>
      </c>
      <c r="DH2129">
        <v>1540.0607279619499</v>
      </c>
      <c r="DI2129">
        <v>1536.2105761420451</v>
      </c>
      <c r="DJ2129">
        <v>1532.37004970169</v>
      </c>
      <c r="DK2129">
        <v>1528.5391245774358</v>
      </c>
      <c r="DL2129">
        <v>1524.7177767659923</v>
      </c>
      <c r="DM2129">
        <v>1520.9059823240775</v>
      </c>
    </row>
    <row r="2130" spans="1:117" ht="12" customHeight="1" x14ac:dyDescent="0.2">
      <c r="A2130" t="s">
        <v>411</v>
      </c>
      <c r="D2130" s="140">
        <v>2862.9183380057061</v>
      </c>
      <c r="E2130" s="140">
        <v>2862.9183380057061</v>
      </c>
      <c r="F2130" s="140">
        <v>2862.9183380057061</v>
      </c>
      <c r="G2130" s="140">
        <v>2862.9183380057061</v>
      </c>
      <c r="H2130" s="140">
        <v>2862.9183380057061</v>
      </c>
      <c r="I2130" s="140">
        <v>2862.9183380057061</v>
      </c>
      <c r="J2130" s="140">
        <v>2862.9183380057061</v>
      </c>
      <c r="K2130" s="140">
        <v>2862.9183380057061</v>
      </c>
      <c r="L2130" s="140">
        <v>2862.9183380057061</v>
      </c>
      <c r="M2130" s="140">
        <v>2862.9183380057061</v>
      </c>
      <c r="N2130" s="140">
        <v>2862.9183380057061</v>
      </c>
      <c r="O2130" s="140">
        <v>2862.9183380057061</v>
      </c>
      <c r="P2130" s="140">
        <v>2862.9183380057061</v>
      </c>
      <c r="Q2130" s="140">
        <v>2862.9183380057061</v>
      </c>
      <c r="R2130" s="140">
        <v>2862.9183380057061</v>
      </c>
      <c r="S2130" s="140">
        <v>2862.9183380057061</v>
      </c>
      <c r="T2130" s="140">
        <v>2862.9183380057061</v>
      </c>
      <c r="U2130" s="140">
        <v>2853.0469541011853</v>
      </c>
      <c r="V2130" s="140">
        <v>2839.4391088506877</v>
      </c>
      <c r="W2130" s="140">
        <v>2821.7474952218886</v>
      </c>
      <c r="X2130" s="141">
        <v>2324</v>
      </c>
      <c r="Y2130" s="141">
        <v>2241</v>
      </c>
      <c r="Z2130" s="141">
        <v>2153</v>
      </c>
      <c r="AA2130" s="141">
        <v>2049</v>
      </c>
      <c r="AB2130" s="141">
        <v>1967</v>
      </c>
      <c r="AC2130" s="141">
        <v>1885</v>
      </c>
      <c r="AD2130" s="141">
        <v>1830</v>
      </c>
      <c r="AE2130" s="141">
        <v>1751</v>
      </c>
      <c r="AF2130" s="141">
        <v>1699</v>
      </c>
      <c r="AG2130" s="141">
        <v>1618</v>
      </c>
      <c r="AH2130" s="141">
        <v>1566</v>
      </c>
      <c r="AI2130" s="141">
        <v>1513</v>
      </c>
      <c r="AJ2130" s="141">
        <v>1488</v>
      </c>
      <c r="AK2130" s="141">
        <v>1462</v>
      </c>
      <c r="AL2130" s="141">
        <v>1436</v>
      </c>
      <c r="AM2130" s="141">
        <v>1410</v>
      </c>
      <c r="AN2130" s="141">
        <v>1384</v>
      </c>
      <c r="AO2130" s="141">
        <v>1384</v>
      </c>
      <c r="AP2130" s="141">
        <v>1375</v>
      </c>
      <c r="AQ2130" s="141">
        <v>1366</v>
      </c>
      <c r="AR2130" s="141">
        <v>1357</v>
      </c>
      <c r="AS2130" s="141">
        <v>1348</v>
      </c>
      <c r="AT2130" s="141">
        <v>1340</v>
      </c>
      <c r="AU2130" s="141">
        <v>1331</v>
      </c>
      <c r="AV2130" s="141">
        <v>1322</v>
      </c>
      <c r="AW2130" s="141">
        <v>1313</v>
      </c>
      <c r="AX2130" s="141">
        <v>1304</v>
      </c>
      <c r="AY2130" s="141">
        <v>1295</v>
      </c>
      <c r="AZ2130" s="141">
        <v>1286</v>
      </c>
      <c r="BA2130" s="141">
        <v>1278</v>
      </c>
      <c r="BB2130" s="141">
        <v>1269</v>
      </c>
      <c r="BC2130" s="141">
        <v>1260</v>
      </c>
      <c r="BD2130" s="141">
        <v>1251</v>
      </c>
      <c r="BE2130" s="141">
        <v>1243</v>
      </c>
      <c r="BF2130" s="141">
        <v>1234</v>
      </c>
      <c r="BG2130" s="141">
        <v>1225</v>
      </c>
      <c r="BJ2130">
        <v>2862.9183380057061</v>
      </c>
      <c r="BK2130">
        <v>2862.9183380057061</v>
      </c>
      <c r="BL2130">
        <v>2862.9183380057061</v>
      </c>
      <c r="BM2130">
        <v>2862.9183380057061</v>
      </c>
      <c r="BN2130">
        <v>2862.9183380057061</v>
      </c>
      <c r="BO2130">
        <v>2862.9183380057061</v>
      </c>
      <c r="BP2130">
        <v>2862.9183380057061</v>
      </c>
      <c r="BQ2130">
        <v>2862.9183380057061</v>
      </c>
      <c r="BR2130">
        <v>2862.9183380057061</v>
      </c>
      <c r="BS2130">
        <v>2862.9183380057061</v>
      </c>
      <c r="BT2130">
        <v>2862.9183380057061</v>
      </c>
      <c r="BU2130">
        <v>2862.9183380057061</v>
      </c>
      <c r="BV2130">
        <v>2862.9183380057061</v>
      </c>
      <c r="BW2130">
        <v>2862.9183380057061</v>
      </c>
      <c r="BX2130">
        <v>2862.9183380057061</v>
      </c>
      <c r="BY2130">
        <v>2862.9183380057061</v>
      </c>
      <c r="BZ2130">
        <v>2862.9183380057061</v>
      </c>
      <c r="CA2130">
        <v>2853.0469541011853</v>
      </c>
      <c r="CB2130">
        <v>2839.4391088506877</v>
      </c>
      <c r="CC2130">
        <v>2821.7474952218886</v>
      </c>
      <c r="CD2130">
        <v>2799.43855439257</v>
      </c>
      <c r="CE2130">
        <v>2771.7837412313029</v>
      </c>
      <c r="CF2130">
        <v>2737.8610371164518</v>
      </c>
      <c r="CG2130">
        <v>2696.5828844083549</v>
      </c>
      <c r="CH2130">
        <v>2074.6632500000001</v>
      </c>
      <c r="CI2130">
        <v>2045.7324358112417</v>
      </c>
      <c r="CJ2130">
        <v>2008.5829130164436</v>
      </c>
      <c r="CK2130">
        <v>1982.9972683552544</v>
      </c>
      <c r="CL2130">
        <v>1958.5581628551599</v>
      </c>
      <c r="CM2130">
        <v>1924.2129218030213</v>
      </c>
      <c r="CN2130">
        <v>1900.7627359455641</v>
      </c>
      <c r="CO2130">
        <v>1888.2490375181021</v>
      </c>
      <c r="CP2130">
        <v>1876.2757888624535</v>
      </c>
      <c r="CQ2130">
        <v>1864.4534973732507</v>
      </c>
      <c r="CR2130">
        <v>1852.7544930270751</v>
      </c>
      <c r="CS2130">
        <v>1841.1629782625907</v>
      </c>
      <c r="CT2130">
        <v>1829.6496210236553</v>
      </c>
      <c r="CU2130">
        <v>1829.6496210236553</v>
      </c>
      <c r="CV2130">
        <v>1825.0754969710961</v>
      </c>
      <c r="CW2130">
        <v>1820.5128082286681</v>
      </c>
      <c r="CX2130">
        <v>1815.9615262080968</v>
      </c>
      <c r="CY2130">
        <v>1811.4216223925764</v>
      </c>
      <c r="CZ2130">
        <v>1806.8930683365952</v>
      </c>
      <c r="DA2130">
        <v>1802.3758356657538</v>
      </c>
      <c r="DB2130">
        <v>1797.8698960765896</v>
      </c>
      <c r="DC2130">
        <v>1793.375221336398</v>
      </c>
      <c r="DD2130">
        <v>1788.8917832830573</v>
      </c>
      <c r="DE2130">
        <v>1784.4195538248498</v>
      </c>
      <c r="DF2130">
        <v>1779.9585049402876</v>
      </c>
      <c r="DG2130">
        <v>1775.508608677937</v>
      </c>
      <c r="DH2130">
        <v>1771.0698371562421</v>
      </c>
      <c r="DI2130">
        <v>1766.6421625633516</v>
      </c>
      <c r="DJ2130">
        <v>1762.2255571569435</v>
      </c>
      <c r="DK2130">
        <v>1757.8199932640512</v>
      </c>
      <c r="DL2130">
        <v>1753.4254432808909</v>
      </c>
      <c r="DM2130">
        <v>1749.041879672689</v>
      </c>
    </row>
    <row r="2131" spans="1:117" ht="12" customHeight="1" x14ac:dyDescent="0.2">
      <c r="A2131" t="s">
        <v>412</v>
      </c>
      <c r="D2131" s="140">
        <v>2862.9183380057061</v>
      </c>
      <c r="E2131" s="140">
        <v>2862.9183380057061</v>
      </c>
      <c r="F2131" s="140">
        <v>2862.9183380057061</v>
      </c>
      <c r="G2131" s="140">
        <v>2862.9183380057061</v>
      </c>
      <c r="H2131" s="140">
        <v>2862.9183380057061</v>
      </c>
      <c r="I2131" s="140">
        <v>2862.9183380057061</v>
      </c>
      <c r="J2131" s="140">
        <v>2862.9183380057061</v>
      </c>
      <c r="K2131" s="140">
        <v>2862.9183380057061</v>
      </c>
      <c r="L2131" s="140">
        <v>2862.9183380057061</v>
      </c>
      <c r="M2131" s="140">
        <v>2862.9183380057061</v>
      </c>
      <c r="N2131" s="140">
        <v>2862.9183380057061</v>
      </c>
      <c r="O2131" s="140">
        <v>2862.9183380057061</v>
      </c>
      <c r="P2131" s="140">
        <v>2862.9183380057061</v>
      </c>
      <c r="Q2131" s="140">
        <v>2862.9183380057061</v>
      </c>
      <c r="R2131" s="140">
        <v>2862.9183380057061</v>
      </c>
      <c r="S2131" s="140">
        <v>2862.9183380057061</v>
      </c>
      <c r="T2131" s="140">
        <v>2862.9183380057061</v>
      </c>
      <c r="U2131" s="140">
        <v>2853.0469541011853</v>
      </c>
      <c r="V2131" s="140">
        <v>2839.4391088506877</v>
      </c>
      <c r="W2131" s="140">
        <v>2821.7474952218886</v>
      </c>
      <c r="X2131" s="141">
        <v>2710</v>
      </c>
      <c r="Y2131" s="141">
        <v>2610</v>
      </c>
      <c r="Z2131" s="141">
        <v>2513</v>
      </c>
      <c r="AA2131" s="141">
        <v>2403</v>
      </c>
      <c r="AB2131" s="141">
        <v>2316</v>
      </c>
      <c r="AC2131" s="141">
        <v>2229</v>
      </c>
      <c r="AD2131" s="141">
        <v>2171</v>
      </c>
      <c r="AE2131" s="141">
        <v>2089</v>
      </c>
      <c r="AF2131" s="141">
        <v>2034</v>
      </c>
      <c r="AG2131" s="141">
        <v>1951</v>
      </c>
      <c r="AH2131" s="141">
        <v>1897</v>
      </c>
      <c r="AI2131" s="141">
        <v>1843</v>
      </c>
      <c r="AJ2131" s="141">
        <v>1816</v>
      </c>
      <c r="AK2131" s="141">
        <v>1790</v>
      </c>
      <c r="AL2131" s="141">
        <v>1763</v>
      </c>
      <c r="AM2131" s="141">
        <v>1736</v>
      </c>
      <c r="AN2131" s="141">
        <v>1709</v>
      </c>
      <c r="AO2131" s="141">
        <v>1709</v>
      </c>
      <c r="AP2131" s="141">
        <v>1699</v>
      </c>
      <c r="AQ2131" s="141">
        <v>1690</v>
      </c>
      <c r="AR2131" s="141">
        <v>1681</v>
      </c>
      <c r="AS2131" s="141">
        <v>1672</v>
      </c>
      <c r="AT2131" s="141">
        <v>1662</v>
      </c>
      <c r="AU2131" s="141">
        <v>1653</v>
      </c>
      <c r="AV2131" s="141">
        <v>1644</v>
      </c>
      <c r="AW2131" s="141">
        <v>1635</v>
      </c>
      <c r="AX2131" s="141">
        <v>1626</v>
      </c>
      <c r="AY2131" s="141">
        <v>1617</v>
      </c>
      <c r="AZ2131" s="141">
        <v>1608</v>
      </c>
      <c r="BA2131" s="141">
        <v>1599</v>
      </c>
      <c r="BB2131" s="141">
        <v>1590</v>
      </c>
      <c r="BC2131" s="141">
        <v>1581</v>
      </c>
      <c r="BD2131" s="141">
        <v>1572</v>
      </c>
      <c r="BE2131" s="141">
        <v>1563</v>
      </c>
      <c r="BF2131" s="141">
        <v>1554</v>
      </c>
      <c r="BG2131" s="141">
        <v>1545</v>
      </c>
      <c r="BJ2131">
        <v>2862.9183380057061</v>
      </c>
      <c r="BK2131">
        <v>2862.9183380057061</v>
      </c>
      <c r="BL2131">
        <v>2862.9183380057061</v>
      </c>
      <c r="BM2131">
        <v>2862.9183380057061</v>
      </c>
      <c r="BN2131">
        <v>2862.9183380057061</v>
      </c>
      <c r="BO2131">
        <v>2862.9183380057061</v>
      </c>
      <c r="BP2131">
        <v>2862.9183380057061</v>
      </c>
      <c r="BQ2131">
        <v>2862.9183380057061</v>
      </c>
      <c r="BR2131">
        <v>2862.9183380057061</v>
      </c>
      <c r="BS2131">
        <v>2862.9183380057061</v>
      </c>
      <c r="BT2131">
        <v>2862.9183380057061</v>
      </c>
      <c r="BU2131">
        <v>2862.9183380057061</v>
      </c>
      <c r="BV2131">
        <v>2862.9183380057061</v>
      </c>
      <c r="BW2131">
        <v>2862.9183380057061</v>
      </c>
      <c r="BX2131">
        <v>2862.9183380057061</v>
      </c>
      <c r="BY2131">
        <v>2862.9183380057061</v>
      </c>
      <c r="BZ2131">
        <v>2862.9183380057061</v>
      </c>
      <c r="CA2131">
        <v>2853.0469541011853</v>
      </c>
      <c r="CB2131">
        <v>2839.4391088506877</v>
      </c>
      <c r="CC2131">
        <v>2821.7474952218886</v>
      </c>
      <c r="CD2131">
        <v>2799.43855439257</v>
      </c>
      <c r="CE2131">
        <v>2771.7837412313029</v>
      </c>
      <c r="CF2131">
        <v>2737.8610371164518</v>
      </c>
      <c r="CG2131">
        <v>2696.5828844083549</v>
      </c>
      <c r="CH2131">
        <v>2074.6632500000001</v>
      </c>
      <c r="CI2131">
        <v>2045.7324358112417</v>
      </c>
      <c r="CJ2131">
        <v>2008.5829130164436</v>
      </c>
      <c r="CK2131">
        <v>1982.9972683552544</v>
      </c>
      <c r="CL2131">
        <v>1958.5581628551599</v>
      </c>
      <c r="CM2131">
        <v>1924.2129218030213</v>
      </c>
      <c r="CN2131">
        <v>1900.7627359455641</v>
      </c>
      <c r="CO2131">
        <v>1888.2490375181021</v>
      </c>
      <c r="CP2131">
        <v>1876.2757888624535</v>
      </c>
      <c r="CQ2131">
        <v>1864.4534973732507</v>
      </c>
      <c r="CR2131">
        <v>1852.7544930270751</v>
      </c>
      <c r="CS2131">
        <v>1841.1629782625907</v>
      </c>
      <c r="CT2131">
        <v>1829.6496210236553</v>
      </c>
      <c r="CU2131">
        <v>1829.6496210236553</v>
      </c>
      <c r="CV2131">
        <v>1825.0754969710961</v>
      </c>
      <c r="CW2131">
        <v>1820.5128082286681</v>
      </c>
      <c r="CX2131">
        <v>1815.9615262080968</v>
      </c>
      <c r="CY2131">
        <v>1811.4216223925764</v>
      </c>
      <c r="CZ2131">
        <v>1806.8930683365952</v>
      </c>
      <c r="DA2131">
        <v>1802.3758356657538</v>
      </c>
      <c r="DB2131">
        <v>1797.8698960765896</v>
      </c>
      <c r="DC2131">
        <v>1793.375221336398</v>
      </c>
      <c r="DD2131">
        <v>1788.8917832830573</v>
      </c>
      <c r="DE2131">
        <v>1784.4195538248498</v>
      </c>
      <c r="DF2131">
        <v>1779.9585049402876</v>
      </c>
      <c r="DG2131">
        <v>1775.508608677937</v>
      </c>
      <c r="DH2131">
        <v>1771.0698371562421</v>
      </c>
      <c r="DI2131">
        <v>1766.6421625633516</v>
      </c>
      <c r="DJ2131">
        <v>1762.2255571569435</v>
      </c>
      <c r="DK2131">
        <v>1757.8199932640512</v>
      </c>
      <c r="DL2131">
        <v>1753.4254432808909</v>
      </c>
      <c r="DM2131">
        <v>1749.041879672689</v>
      </c>
    </row>
    <row r="2132" spans="1:117" ht="12" customHeight="1" x14ac:dyDescent="0.2">
      <c r="A2132" t="s">
        <v>963</v>
      </c>
      <c r="D2132" s="140">
        <v>2417.5182728303585</v>
      </c>
      <c r="E2132" s="140">
        <v>2417.5182728303585</v>
      </c>
      <c r="F2132" s="140">
        <v>2417.5182728303585</v>
      </c>
      <c r="G2132" s="140">
        <v>2417.5182728303585</v>
      </c>
      <c r="H2132" s="140">
        <v>2417.5182728303585</v>
      </c>
      <c r="I2132" s="140">
        <v>2417.5182728303585</v>
      </c>
      <c r="J2132" s="140">
        <v>2417.5182728303585</v>
      </c>
      <c r="K2132" s="140">
        <v>2417.5182728303585</v>
      </c>
      <c r="L2132" s="140">
        <v>2417.5182728303585</v>
      </c>
      <c r="M2132" s="140">
        <v>2417.5182728303585</v>
      </c>
      <c r="N2132" s="140">
        <v>2417.5182728303585</v>
      </c>
      <c r="O2132" s="140">
        <v>2417.5182728303585</v>
      </c>
      <c r="P2132" s="140">
        <v>2417.5182728303585</v>
      </c>
      <c r="Q2132" s="140">
        <v>2417.5182728303585</v>
      </c>
      <c r="R2132" s="140">
        <v>2417.5182728303585</v>
      </c>
      <c r="S2132" s="140">
        <v>2417.5182728303585</v>
      </c>
      <c r="T2132" s="140">
        <v>2417.5182728303585</v>
      </c>
      <c r="U2132" s="140">
        <v>2409.1826348030695</v>
      </c>
      <c r="V2132" s="140">
        <v>2397.6918374197803</v>
      </c>
      <c r="W2132" s="140">
        <v>2382.7526061271165</v>
      </c>
      <c r="X2132" s="141">
        <v>2603</v>
      </c>
      <c r="Y2132" s="141">
        <v>2509</v>
      </c>
      <c r="Z2132" s="141">
        <v>2414</v>
      </c>
      <c r="AA2132" s="141">
        <v>2298</v>
      </c>
      <c r="AB2132" s="141">
        <v>2209</v>
      </c>
      <c r="AC2132" s="141">
        <v>2119</v>
      </c>
      <c r="AD2132" s="141">
        <v>2059</v>
      </c>
      <c r="AE2132" s="141">
        <v>1973</v>
      </c>
      <c r="AF2132" s="141">
        <v>1915</v>
      </c>
      <c r="AG2132" s="141">
        <v>1827</v>
      </c>
      <c r="AH2132" s="141">
        <v>1769</v>
      </c>
      <c r="AI2132" s="141">
        <v>1712</v>
      </c>
      <c r="AJ2132" s="141">
        <v>1683</v>
      </c>
      <c r="AK2132" s="141">
        <v>1655</v>
      </c>
      <c r="AL2132" s="141">
        <v>1626</v>
      </c>
      <c r="AM2132" s="141">
        <v>1598</v>
      </c>
      <c r="AN2132" s="141">
        <v>1569</v>
      </c>
      <c r="AO2132" s="141">
        <v>1569</v>
      </c>
      <c r="AP2132" s="141">
        <v>1559</v>
      </c>
      <c r="AQ2132" s="141">
        <v>1549</v>
      </c>
      <c r="AR2132" s="141">
        <v>1540</v>
      </c>
      <c r="AS2132" s="141">
        <v>1530</v>
      </c>
      <c r="AT2132" s="141">
        <v>1520</v>
      </c>
      <c r="AU2132" s="141">
        <v>1511</v>
      </c>
      <c r="AV2132" s="141">
        <v>1501</v>
      </c>
      <c r="AW2132" s="141">
        <v>1492</v>
      </c>
      <c r="AX2132" s="141">
        <v>1482</v>
      </c>
      <c r="AY2132" s="141">
        <v>1472</v>
      </c>
      <c r="AZ2132" s="141">
        <v>1463</v>
      </c>
      <c r="BA2132" s="141">
        <v>1453</v>
      </c>
      <c r="BB2132" s="141">
        <v>1444</v>
      </c>
      <c r="BC2132" s="141">
        <v>1435</v>
      </c>
      <c r="BD2132" s="141">
        <v>1425</v>
      </c>
      <c r="BE2132" s="141">
        <v>1416</v>
      </c>
      <c r="BF2132" s="141">
        <v>1406</v>
      </c>
      <c r="BG2132" s="141">
        <v>1397</v>
      </c>
      <c r="BJ2132">
        <v>2417.5182728303585</v>
      </c>
      <c r="BK2132">
        <v>2417.5182728303585</v>
      </c>
      <c r="BL2132">
        <v>2417.5182728303585</v>
      </c>
      <c r="BM2132">
        <v>2417.5182728303585</v>
      </c>
      <c r="BN2132">
        <v>2417.5182728303585</v>
      </c>
      <c r="BO2132">
        <v>2417.5182728303585</v>
      </c>
      <c r="BP2132">
        <v>2417.5182728303585</v>
      </c>
      <c r="BQ2132">
        <v>2417.5182728303585</v>
      </c>
      <c r="BR2132">
        <v>2417.5182728303585</v>
      </c>
      <c r="BS2132">
        <v>2417.5182728303585</v>
      </c>
      <c r="BT2132">
        <v>2417.5182728303585</v>
      </c>
      <c r="BU2132">
        <v>2417.5182728303585</v>
      </c>
      <c r="BV2132">
        <v>2417.5182728303585</v>
      </c>
      <c r="BW2132">
        <v>2417.5182728303585</v>
      </c>
      <c r="BX2132">
        <v>2417.5182728303585</v>
      </c>
      <c r="BY2132">
        <v>2417.5182728303585</v>
      </c>
      <c r="BZ2132">
        <v>2417.5182728303585</v>
      </c>
      <c r="CA2132">
        <v>2409.1826348030695</v>
      </c>
      <c r="CB2132">
        <v>2397.6918374197803</v>
      </c>
      <c r="CC2132">
        <v>2382.7526061271165</v>
      </c>
      <c r="CD2132">
        <v>2363.9143908045176</v>
      </c>
      <c r="CE2132">
        <v>2340.5619901224763</v>
      </c>
      <c r="CF2132">
        <v>2311.9168290039106</v>
      </c>
      <c r="CG2132">
        <v>2277.0605471757603</v>
      </c>
      <c r="CH2132">
        <v>1804.0550000000001</v>
      </c>
      <c r="CI2132">
        <v>1778.897770270645</v>
      </c>
      <c r="CJ2132">
        <v>1746.5938374056034</v>
      </c>
      <c r="CK2132">
        <v>1724.3454507436995</v>
      </c>
      <c r="CL2132">
        <v>1703.094054656661</v>
      </c>
      <c r="CM2132">
        <v>1673.2286276548014</v>
      </c>
      <c r="CN2132">
        <v>1652.837161691795</v>
      </c>
      <c r="CO2132">
        <v>1641.9556847983497</v>
      </c>
      <c r="CP2132">
        <v>1631.5441642282206</v>
      </c>
      <c r="CQ2132">
        <v>1621.2639107593486</v>
      </c>
      <c r="CR2132">
        <v>1611.0908635018045</v>
      </c>
      <c r="CS2132">
        <v>1601.0112854457311</v>
      </c>
      <c r="CT2132">
        <v>1590.9996704553525</v>
      </c>
      <c r="CU2132">
        <v>1590.9996704553525</v>
      </c>
      <c r="CV2132">
        <v>1587.022171279214</v>
      </c>
      <c r="CW2132">
        <v>1583.0546158510158</v>
      </c>
      <c r="CX2132">
        <v>1579.0969793113886</v>
      </c>
      <c r="CY2132">
        <v>1575.14923686311</v>
      </c>
      <c r="CZ2132">
        <v>1571.2113637709524</v>
      </c>
      <c r="DA2132">
        <v>1567.2833353615251</v>
      </c>
      <c r="DB2132">
        <v>1563.3651270231214</v>
      </c>
      <c r="DC2132">
        <v>1559.4567142055637</v>
      </c>
      <c r="DD2132">
        <v>1555.5580724200499</v>
      </c>
      <c r="DE2132">
        <v>1551.669177239</v>
      </c>
      <c r="DF2132">
        <v>1547.7900042959025</v>
      </c>
      <c r="DG2132">
        <v>1543.9205292851627</v>
      </c>
      <c r="DH2132">
        <v>1540.0607279619499</v>
      </c>
      <c r="DI2132">
        <v>1536.2105761420451</v>
      </c>
      <c r="DJ2132">
        <v>1532.37004970169</v>
      </c>
      <c r="DK2132">
        <v>1528.5391245774358</v>
      </c>
      <c r="DL2132">
        <v>1524.7177767659923</v>
      </c>
      <c r="DM2132">
        <v>1520.9059823240775</v>
      </c>
    </row>
    <row r="2133" spans="1:117" ht="12" customHeight="1" x14ac:dyDescent="0.2">
      <c r="A2133" t="s">
        <v>964</v>
      </c>
      <c r="D2133" s="140">
        <v>2862.9183380057061</v>
      </c>
      <c r="E2133" s="140">
        <v>2862.9183380057061</v>
      </c>
      <c r="F2133" s="140">
        <v>2862.9183380057061</v>
      </c>
      <c r="G2133" s="140">
        <v>2862.9183380057061</v>
      </c>
      <c r="H2133" s="140">
        <v>2862.9183380057061</v>
      </c>
      <c r="I2133" s="140">
        <v>2862.9183380057061</v>
      </c>
      <c r="J2133" s="140">
        <v>2862.9183380057061</v>
      </c>
      <c r="K2133" s="140">
        <v>2862.9183380057061</v>
      </c>
      <c r="L2133" s="140">
        <v>2862.9183380057061</v>
      </c>
      <c r="M2133" s="140">
        <v>2862.9183380057061</v>
      </c>
      <c r="N2133" s="140">
        <v>2862.9183380057061</v>
      </c>
      <c r="O2133" s="140">
        <v>2862.9183380057061</v>
      </c>
      <c r="P2133" s="140">
        <v>2862.9183380057061</v>
      </c>
      <c r="Q2133" s="140">
        <v>2862.9183380057061</v>
      </c>
      <c r="R2133" s="140">
        <v>2862.9183380057061</v>
      </c>
      <c r="S2133" s="140">
        <v>2862.9183380057061</v>
      </c>
      <c r="T2133" s="140">
        <v>2862.9183380057061</v>
      </c>
      <c r="U2133" s="140">
        <v>2853.0469541011853</v>
      </c>
      <c r="V2133" s="140">
        <v>2839.4391088506877</v>
      </c>
      <c r="W2133" s="140">
        <v>2821.7474952218886</v>
      </c>
      <c r="X2133" s="141">
        <v>2503</v>
      </c>
      <c r="Y2133" s="141">
        <v>2404</v>
      </c>
      <c r="Z2133" s="141">
        <v>2308</v>
      </c>
      <c r="AA2133" s="141">
        <v>2200</v>
      </c>
      <c r="AB2133" s="141">
        <v>2115</v>
      </c>
      <c r="AC2133" s="141">
        <v>2027</v>
      </c>
      <c r="AD2133" s="141">
        <v>1970</v>
      </c>
      <c r="AE2133" s="141">
        <v>1884</v>
      </c>
      <c r="AF2133" s="141">
        <v>1828</v>
      </c>
      <c r="AG2133" s="141">
        <v>1741</v>
      </c>
      <c r="AH2133" s="141">
        <v>1684</v>
      </c>
      <c r="AI2133" s="141">
        <v>1627</v>
      </c>
      <c r="AJ2133" s="141">
        <v>1600</v>
      </c>
      <c r="AK2133" s="141">
        <v>1572</v>
      </c>
      <c r="AL2133" s="141">
        <v>1543</v>
      </c>
      <c r="AM2133" s="141">
        <v>1515</v>
      </c>
      <c r="AN2133" s="141">
        <v>1487</v>
      </c>
      <c r="AO2133" s="141">
        <v>1487</v>
      </c>
      <c r="AP2133" s="141">
        <v>1477</v>
      </c>
      <c r="AQ2133" s="141">
        <v>1467</v>
      </c>
      <c r="AR2133" s="141">
        <v>1457</v>
      </c>
      <c r="AS2133" s="141">
        <v>1448</v>
      </c>
      <c r="AT2133" s="141">
        <v>1438</v>
      </c>
      <c r="AU2133" s="141">
        <v>1428</v>
      </c>
      <c r="AV2133" s="141">
        <v>1419</v>
      </c>
      <c r="AW2133" s="141">
        <v>1409</v>
      </c>
      <c r="AX2133" s="141">
        <v>1400</v>
      </c>
      <c r="AY2133" s="141">
        <v>1390</v>
      </c>
      <c r="AZ2133" s="141">
        <v>1381</v>
      </c>
      <c r="BA2133" s="141">
        <v>1371</v>
      </c>
      <c r="BB2133" s="141">
        <v>1362</v>
      </c>
      <c r="BC2133" s="141">
        <v>1352</v>
      </c>
      <c r="BD2133" s="141">
        <v>1343</v>
      </c>
      <c r="BE2133" s="141">
        <v>1333</v>
      </c>
      <c r="BF2133" s="141">
        <v>1324</v>
      </c>
      <c r="BG2133" s="141">
        <v>1314</v>
      </c>
      <c r="BJ2133">
        <v>2862.9183380057061</v>
      </c>
      <c r="BK2133">
        <v>2862.9183380057061</v>
      </c>
      <c r="BL2133">
        <v>2862.9183380057061</v>
      </c>
      <c r="BM2133">
        <v>2862.9183380057061</v>
      </c>
      <c r="BN2133">
        <v>2862.9183380057061</v>
      </c>
      <c r="BO2133">
        <v>2862.9183380057061</v>
      </c>
      <c r="BP2133">
        <v>2862.9183380057061</v>
      </c>
      <c r="BQ2133">
        <v>2862.9183380057061</v>
      </c>
      <c r="BR2133">
        <v>2862.9183380057061</v>
      </c>
      <c r="BS2133">
        <v>2862.9183380057061</v>
      </c>
      <c r="BT2133">
        <v>2862.9183380057061</v>
      </c>
      <c r="BU2133">
        <v>2862.9183380057061</v>
      </c>
      <c r="BV2133">
        <v>2862.9183380057061</v>
      </c>
      <c r="BW2133">
        <v>2862.9183380057061</v>
      </c>
      <c r="BX2133">
        <v>2862.9183380057061</v>
      </c>
      <c r="BY2133">
        <v>2862.9183380057061</v>
      </c>
      <c r="BZ2133">
        <v>2862.9183380057061</v>
      </c>
      <c r="CA2133">
        <v>2853.0469541011853</v>
      </c>
      <c r="CB2133">
        <v>2839.4391088506877</v>
      </c>
      <c r="CC2133">
        <v>2821.7474952218886</v>
      </c>
      <c r="CD2133">
        <v>2799.43855439257</v>
      </c>
      <c r="CE2133">
        <v>2771.7837412313029</v>
      </c>
      <c r="CF2133">
        <v>2737.8610371164518</v>
      </c>
      <c r="CG2133">
        <v>2696.5828844083549</v>
      </c>
      <c r="CH2133">
        <v>2074.6632500000001</v>
      </c>
      <c r="CI2133">
        <v>2045.7324358112417</v>
      </c>
      <c r="CJ2133">
        <v>2008.5829130164436</v>
      </c>
      <c r="CK2133">
        <v>1982.9972683552544</v>
      </c>
      <c r="CL2133">
        <v>1958.5581628551599</v>
      </c>
      <c r="CM2133">
        <v>1924.2129218030213</v>
      </c>
      <c r="CN2133">
        <v>1900.7627359455641</v>
      </c>
      <c r="CO2133">
        <v>1888.2490375181021</v>
      </c>
      <c r="CP2133">
        <v>1876.2757888624535</v>
      </c>
      <c r="CQ2133">
        <v>1864.4534973732507</v>
      </c>
      <c r="CR2133">
        <v>1852.7544930270751</v>
      </c>
      <c r="CS2133">
        <v>1841.1629782625907</v>
      </c>
      <c r="CT2133">
        <v>1829.6496210236553</v>
      </c>
      <c r="CU2133">
        <v>1829.6496210236553</v>
      </c>
      <c r="CV2133">
        <v>1825.0754969710961</v>
      </c>
      <c r="CW2133">
        <v>1820.5128082286681</v>
      </c>
      <c r="CX2133">
        <v>1815.9615262080968</v>
      </c>
      <c r="CY2133">
        <v>1811.4216223925764</v>
      </c>
      <c r="CZ2133">
        <v>1806.8930683365952</v>
      </c>
      <c r="DA2133">
        <v>1802.3758356657538</v>
      </c>
      <c r="DB2133">
        <v>1797.8698960765896</v>
      </c>
      <c r="DC2133">
        <v>1793.375221336398</v>
      </c>
      <c r="DD2133">
        <v>1788.8917832830573</v>
      </c>
      <c r="DE2133">
        <v>1784.4195538248498</v>
      </c>
      <c r="DF2133">
        <v>1779.9585049402876</v>
      </c>
      <c r="DG2133">
        <v>1775.508608677937</v>
      </c>
      <c r="DH2133">
        <v>1771.0698371562421</v>
      </c>
      <c r="DI2133">
        <v>1766.6421625633516</v>
      </c>
      <c r="DJ2133">
        <v>1762.2255571569435</v>
      </c>
      <c r="DK2133">
        <v>1757.8199932640512</v>
      </c>
      <c r="DL2133">
        <v>1753.4254432808909</v>
      </c>
      <c r="DM2133">
        <v>1749.041879672689</v>
      </c>
    </row>
    <row r="2134" spans="1:117" ht="12" customHeight="1" x14ac:dyDescent="0.2">
      <c r="A2134" t="s">
        <v>413</v>
      </c>
      <c r="D2134" s="140">
        <v>2331.270283331085</v>
      </c>
      <c r="E2134" s="140">
        <v>2331.270283331085</v>
      </c>
      <c r="F2134" s="140">
        <v>2331.270283331085</v>
      </c>
      <c r="G2134" s="140">
        <v>2331.270283331085</v>
      </c>
      <c r="H2134" s="140">
        <v>2331.270283331085</v>
      </c>
      <c r="I2134" s="140">
        <v>2331.270283331085</v>
      </c>
      <c r="J2134" s="140">
        <v>2331.270283331085</v>
      </c>
      <c r="K2134" s="140">
        <v>2331.270283331085</v>
      </c>
      <c r="L2134" s="140">
        <v>2331.270283331085</v>
      </c>
      <c r="M2134" s="140">
        <v>2331.270283331085</v>
      </c>
      <c r="N2134" s="140">
        <v>2331.270283331085</v>
      </c>
      <c r="O2134" s="140">
        <v>2331.270283331085</v>
      </c>
      <c r="P2134" s="140">
        <v>2331.270283331085</v>
      </c>
      <c r="Q2134" s="140">
        <v>2331.270283331085</v>
      </c>
      <c r="R2134" s="140">
        <v>2331.270283331085</v>
      </c>
      <c r="S2134" s="140">
        <v>2331.270283331085</v>
      </c>
      <c r="T2134" s="140">
        <v>2331.270283331085</v>
      </c>
      <c r="U2134" s="140">
        <v>2323.2320296210637</v>
      </c>
      <c r="V2134" s="140">
        <v>2312.1511808132168</v>
      </c>
      <c r="W2134" s="140">
        <v>2297.744925290845</v>
      </c>
      <c r="X2134" s="141">
        <v>1963</v>
      </c>
      <c r="Y2134" s="141">
        <v>1941</v>
      </c>
      <c r="Z2134" s="141">
        <v>1888</v>
      </c>
      <c r="AA2134" s="141">
        <v>1808</v>
      </c>
      <c r="AB2134" s="141">
        <v>1744</v>
      </c>
      <c r="AC2134" s="141">
        <v>1700</v>
      </c>
      <c r="AD2134" s="141">
        <v>1650</v>
      </c>
      <c r="AE2134" s="141">
        <v>1619</v>
      </c>
      <c r="AF2134" s="141">
        <v>1588</v>
      </c>
      <c r="AG2134" s="141">
        <v>1547</v>
      </c>
      <c r="AH2134" s="141">
        <v>1520</v>
      </c>
      <c r="AI2134" s="141">
        <v>1505</v>
      </c>
      <c r="AJ2134" s="141">
        <v>1492</v>
      </c>
      <c r="AK2134" s="141">
        <v>1478</v>
      </c>
      <c r="AL2134" s="141">
        <v>1465</v>
      </c>
      <c r="AM2134" s="141">
        <v>1452</v>
      </c>
      <c r="AN2134" s="141">
        <v>1438</v>
      </c>
      <c r="AO2134" s="141">
        <v>1438</v>
      </c>
      <c r="AP2134" s="141">
        <v>1433</v>
      </c>
      <c r="AQ2134" s="141">
        <v>1427</v>
      </c>
      <c r="AR2134" s="141">
        <v>1422</v>
      </c>
      <c r="AS2134" s="141">
        <v>1416</v>
      </c>
      <c r="AT2134" s="141">
        <v>1411</v>
      </c>
      <c r="AU2134" s="141">
        <v>1405</v>
      </c>
      <c r="AV2134" s="141">
        <v>1400</v>
      </c>
      <c r="AW2134" s="141">
        <v>1395</v>
      </c>
      <c r="AX2134" s="141">
        <v>1389</v>
      </c>
      <c r="AY2134" s="141">
        <v>1384</v>
      </c>
      <c r="AZ2134" s="141">
        <v>1378</v>
      </c>
      <c r="BA2134" s="141">
        <v>1373</v>
      </c>
      <c r="BB2134" s="141">
        <v>1368</v>
      </c>
      <c r="BC2134" s="141">
        <v>1362</v>
      </c>
      <c r="BD2134" s="141">
        <v>1357</v>
      </c>
      <c r="BE2134" s="141">
        <v>1352</v>
      </c>
      <c r="BF2134" s="141">
        <v>1346</v>
      </c>
      <c r="BG2134" s="141">
        <v>1341</v>
      </c>
      <c r="BJ2134">
        <v>2331.270283331085</v>
      </c>
      <c r="BK2134">
        <v>2331.270283331085</v>
      </c>
      <c r="BL2134">
        <v>2331.270283331085</v>
      </c>
      <c r="BM2134">
        <v>2331.270283331085</v>
      </c>
      <c r="BN2134">
        <v>2331.270283331085</v>
      </c>
      <c r="BO2134">
        <v>2331.270283331085</v>
      </c>
      <c r="BP2134">
        <v>2331.270283331085</v>
      </c>
      <c r="BQ2134">
        <v>2331.270283331085</v>
      </c>
      <c r="BR2134">
        <v>2331.270283331085</v>
      </c>
      <c r="BS2134">
        <v>2331.270283331085</v>
      </c>
      <c r="BT2134">
        <v>2331.270283331085</v>
      </c>
      <c r="BU2134">
        <v>2331.270283331085</v>
      </c>
      <c r="BV2134">
        <v>2331.270283331085</v>
      </c>
      <c r="BW2134">
        <v>2331.270283331085</v>
      </c>
      <c r="BX2134">
        <v>2331.270283331085</v>
      </c>
      <c r="BY2134">
        <v>2331.270283331085</v>
      </c>
      <c r="BZ2134">
        <v>2331.270283331085</v>
      </c>
      <c r="CA2134">
        <v>2323.2320296210637</v>
      </c>
      <c r="CB2134">
        <v>2312.1511808132168</v>
      </c>
      <c r="CC2134">
        <v>2297.744925290845</v>
      </c>
      <c r="CD2134">
        <v>2279.5787868727261</v>
      </c>
      <c r="CE2134">
        <v>2257.0595123066046</v>
      </c>
      <c r="CF2134">
        <v>2229.4363031555276</v>
      </c>
      <c r="CG2134">
        <v>2195.8235627983495</v>
      </c>
      <c r="CH2134">
        <v>1749.93335</v>
      </c>
      <c r="CI2134">
        <v>1725.5308371625256</v>
      </c>
      <c r="CJ2134">
        <v>1694.1960222834352</v>
      </c>
      <c r="CK2134">
        <v>1672.6150872213884</v>
      </c>
      <c r="CL2134">
        <v>1652.0012330169611</v>
      </c>
      <c r="CM2134">
        <v>1623.0317688251573</v>
      </c>
      <c r="CN2134">
        <v>1603.2520468410412</v>
      </c>
      <c r="CO2134">
        <v>1592.6970142543992</v>
      </c>
      <c r="CP2134">
        <v>1582.5978393013738</v>
      </c>
      <c r="CQ2134">
        <v>1572.625993436568</v>
      </c>
      <c r="CR2134">
        <v>1562.7581375967504</v>
      </c>
      <c r="CS2134">
        <v>1552.9809468823591</v>
      </c>
      <c r="CT2134">
        <v>1543.269680341692</v>
      </c>
      <c r="CU2134">
        <v>1543.269680341692</v>
      </c>
      <c r="CV2134">
        <v>1539.4115061408377</v>
      </c>
      <c r="CW2134">
        <v>1535.5629773754854</v>
      </c>
      <c r="CX2134">
        <v>1531.7240699320469</v>
      </c>
      <c r="CY2134">
        <v>1527.8947597572167</v>
      </c>
      <c r="CZ2134">
        <v>1524.0750228578238</v>
      </c>
      <c r="DA2134">
        <v>1520.2648353006794</v>
      </c>
      <c r="DB2134">
        <v>1516.4641732124278</v>
      </c>
      <c r="DC2134">
        <v>1512.6730127793967</v>
      </c>
      <c r="DD2134">
        <v>1508.8913302474484</v>
      </c>
      <c r="DE2134">
        <v>1505.11910192183</v>
      </c>
      <c r="DF2134">
        <v>1501.3563041670254</v>
      </c>
      <c r="DG2134">
        <v>1497.6029134066077</v>
      </c>
      <c r="DH2134">
        <v>1493.8589061230914</v>
      </c>
      <c r="DI2134">
        <v>1490.1242588577836</v>
      </c>
      <c r="DJ2134">
        <v>1486.3989482106392</v>
      </c>
      <c r="DK2134">
        <v>1482.6829508401127</v>
      </c>
      <c r="DL2134">
        <v>1478.9762434630125</v>
      </c>
      <c r="DM2134">
        <v>1475.278802854355</v>
      </c>
    </row>
    <row r="2135" spans="1:117" ht="12" customHeight="1" x14ac:dyDescent="0.2">
      <c r="A2135" t="s">
        <v>414</v>
      </c>
      <c r="D2135" s="140">
        <v>2816.5761346926638</v>
      </c>
      <c r="E2135" s="140">
        <v>2816.5761346926638</v>
      </c>
      <c r="F2135" s="140">
        <v>2816.5761346926638</v>
      </c>
      <c r="G2135" s="140">
        <v>2816.5761346926638</v>
      </c>
      <c r="H2135" s="140">
        <v>2816.5761346926638</v>
      </c>
      <c r="I2135" s="140">
        <v>2816.5761346926638</v>
      </c>
      <c r="J2135" s="140">
        <v>2816.5761346926638</v>
      </c>
      <c r="K2135" s="140">
        <v>2816.5761346926638</v>
      </c>
      <c r="L2135" s="140">
        <v>2816.5761346926638</v>
      </c>
      <c r="M2135" s="140">
        <v>2816.5761346926638</v>
      </c>
      <c r="N2135" s="140">
        <v>2816.5761346926638</v>
      </c>
      <c r="O2135" s="140">
        <v>2816.5761346926638</v>
      </c>
      <c r="P2135" s="140">
        <v>2816.5761346926638</v>
      </c>
      <c r="Q2135" s="140">
        <v>2816.5761346926638</v>
      </c>
      <c r="R2135" s="140">
        <v>2816.5761346926638</v>
      </c>
      <c r="S2135" s="140">
        <v>2816.5761346926638</v>
      </c>
      <c r="T2135" s="140">
        <v>2816.5761346926638</v>
      </c>
      <c r="U2135" s="140">
        <v>2806.8645393765255</v>
      </c>
      <c r="V2135" s="140">
        <v>2793.4769650023845</v>
      </c>
      <c r="W2135" s="140">
        <v>2776.0717264143395</v>
      </c>
      <c r="X2135" s="141">
        <v>1841</v>
      </c>
      <c r="Y2135" s="141">
        <v>1858</v>
      </c>
      <c r="Z2135" s="141">
        <v>1802</v>
      </c>
      <c r="AA2135" s="141">
        <v>1741</v>
      </c>
      <c r="AB2135" s="141">
        <v>1685</v>
      </c>
      <c r="AC2135" s="141">
        <v>1646</v>
      </c>
      <c r="AD2135" s="141">
        <v>1599</v>
      </c>
      <c r="AE2135" s="141">
        <v>1570</v>
      </c>
      <c r="AF2135" s="141">
        <v>1541</v>
      </c>
      <c r="AG2135" s="141">
        <v>1499</v>
      </c>
      <c r="AH2135" s="141">
        <v>1473</v>
      </c>
      <c r="AI2135" s="141">
        <v>1460</v>
      </c>
      <c r="AJ2135" s="141">
        <v>1448</v>
      </c>
      <c r="AK2135" s="141">
        <v>1435</v>
      </c>
      <c r="AL2135" s="141">
        <v>1422</v>
      </c>
      <c r="AM2135" s="141">
        <v>1409</v>
      </c>
      <c r="AN2135" s="141">
        <v>1396</v>
      </c>
      <c r="AO2135" s="141">
        <v>1396</v>
      </c>
      <c r="AP2135" s="141">
        <v>1390</v>
      </c>
      <c r="AQ2135" s="141">
        <v>1384</v>
      </c>
      <c r="AR2135" s="141">
        <v>1378</v>
      </c>
      <c r="AS2135" s="141">
        <v>1372</v>
      </c>
      <c r="AT2135" s="141">
        <v>1366</v>
      </c>
      <c r="AU2135" s="141">
        <v>1360</v>
      </c>
      <c r="AV2135" s="141">
        <v>1354</v>
      </c>
      <c r="AW2135" s="141">
        <v>1348</v>
      </c>
      <c r="AX2135" s="141">
        <v>1342</v>
      </c>
      <c r="AY2135" s="141">
        <v>1337</v>
      </c>
      <c r="AZ2135" s="141">
        <v>1331</v>
      </c>
      <c r="BA2135" s="141">
        <v>1325</v>
      </c>
      <c r="BB2135" s="141">
        <v>1319</v>
      </c>
      <c r="BC2135" s="141">
        <v>1313</v>
      </c>
      <c r="BD2135" s="141">
        <v>1307</v>
      </c>
      <c r="BE2135" s="141">
        <v>1302</v>
      </c>
      <c r="BF2135" s="141">
        <v>1296</v>
      </c>
      <c r="BG2135" s="141">
        <v>1290</v>
      </c>
      <c r="BJ2135">
        <v>2816.5761346926638</v>
      </c>
      <c r="BK2135">
        <v>2816.5761346926638</v>
      </c>
      <c r="BL2135">
        <v>2816.5761346926638</v>
      </c>
      <c r="BM2135">
        <v>2816.5761346926638</v>
      </c>
      <c r="BN2135">
        <v>2816.5761346926638</v>
      </c>
      <c r="BO2135">
        <v>2816.5761346926638</v>
      </c>
      <c r="BP2135">
        <v>2816.5761346926638</v>
      </c>
      <c r="BQ2135">
        <v>2816.5761346926638</v>
      </c>
      <c r="BR2135">
        <v>2816.5761346926638</v>
      </c>
      <c r="BS2135">
        <v>2816.5761346926638</v>
      </c>
      <c r="BT2135">
        <v>2816.5761346926638</v>
      </c>
      <c r="BU2135">
        <v>2816.5761346926638</v>
      </c>
      <c r="BV2135">
        <v>2816.5761346926638</v>
      </c>
      <c r="BW2135">
        <v>2816.5761346926638</v>
      </c>
      <c r="BX2135">
        <v>2816.5761346926638</v>
      </c>
      <c r="BY2135">
        <v>2816.5761346926638</v>
      </c>
      <c r="BZ2135">
        <v>2816.5761346926638</v>
      </c>
      <c r="CA2135">
        <v>2806.8645393765255</v>
      </c>
      <c r="CB2135">
        <v>2793.4769650023845</v>
      </c>
      <c r="CC2135">
        <v>2776.0717264143395</v>
      </c>
      <c r="CD2135">
        <v>2754.1239015336969</v>
      </c>
      <c r="CE2135">
        <v>2726.9167382257601</v>
      </c>
      <c r="CF2135">
        <v>2693.5431426307537</v>
      </c>
      <c r="CG2135">
        <v>2652.9331614592984</v>
      </c>
      <c r="CH2135">
        <v>2020.5416000000002</v>
      </c>
      <c r="CI2135">
        <v>1992.3655027031225</v>
      </c>
      <c r="CJ2135">
        <v>1956.1850978942759</v>
      </c>
      <c r="CK2135">
        <v>1931.2669048329437</v>
      </c>
      <c r="CL2135">
        <v>1907.4653412154605</v>
      </c>
      <c r="CM2135">
        <v>1874.0160629733778</v>
      </c>
      <c r="CN2135">
        <v>1851.1776210948105</v>
      </c>
      <c r="CO2135">
        <v>1838.9903669741518</v>
      </c>
      <c r="CP2135">
        <v>1827.3294639356072</v>
      </c>
      <c r="CQ2135">
        <v>1815.8155800504705</v>
      </c>
      <c r="CR2135">
        <v>1804.4217671220213</v>
      </c>
      <c r="CS2135">
        <v>1793.132639699219</v>
      </c>
      <c r="CT2135">
        <v>1781.919630909995</v>
      </c>
      <c r="CU2135">
        <v>1781.919630909995</v>
      </c>
      <c r="CV2135">
        <v>1777.4648318327199</v>
      </c>
      <c r="CW2135">
        <v>1773.0211697531379</v>
      </c>
      <c r="CX2135">
        <v>1768.5886168287554</v>
      </c>
      <c r="CY2135">
        <v>1764.1671452866833</v>
      </c>
      <c r="CZ2135">
        <v>1759.7567274234668</v>
      </c>
      <c r="DA2135">
        <v>1755.3573356049083</v>
      </c>
      <c r="DB2135">
        <v>1750.9689422658962</v>
      </c>
      <c r="DC2135">
        <v>1746.5915199102315</v>
      </c>
      <c r="DD2135">
        <v>1742.225041110456</v>
      </c>
      <c r="DE2135">
        <v>1737.86947850768</v>
      </c>
      <c r="DF2135">
        <v>1733.5248048114108</v>
      </c>
      <c r="DG2135">
        <v>1729.1909927993825</v>
      </c>
      <c r="DH2135">
        <v>1724.8680153173841</v>
      </c>
      <c r="DI2135">
        <v>1720.5558452790906</v>
      </c>
      <c r="DJ2135">
        <v>1716.2544556658929</v>
      </c>
      <c r="DK2135">
        <v>1711.9638195267282</v>
      </c>
      <c r="DL2135">
        <v>1707.6839099779115</v>
      </c>
      <c r="DM2135">
        <v>1703.414700202967</v>
      </c>
    </row>
    <row r="2136" spans="1:117" ht="12" customHeight="1" x14ac:dyDescent="0.2">
      <c r="A2136" t="s">
        <v>415</v>
      </c>
      <c r="D2136" s="140">
        <v>2331.270283331085</v>
      </c>
      <c r="E2136" s="140">
        <v>2331.270283331085</v>
      </c>
      <c r="F2136" s="140">
        <v>2331.270283331085</v>
      </c>
      <c r="G2136" s="140">
        <v>2331.270283331085</v>
      </c>
      <c r="H2136" s="140">
        <v>2331.270283331085</v>
      </c>
      <c r="I2136" s="140">
        <v>2331.270283331085</v>
      </c>
      <c r="J2136" s="140">
        <v>2331.270283331085</v>
      </c>
      <c r="K2136" s="140">
        <v>2331.270283331085</v>
      </c>
      <c r="L2136" s="140">
        <v>2331.270283331085</v>
      </c>
      <c r="M2136" s="140">
        <v>2331.270283331085</v>
      </c>
      <c r="N2136" s="140">
        <v>2331.270283331085</v>
      </c>
      <c r="O2136" s="140">
        <v>2331.270283331085</v>
      </c>
      <c r="P2136" s="140">
        <v>2331.270283331085</v>
      </c>
      <c r="Q2136" s="140">
        <v>2331.270283331085</v>
      </c>
      <c r="R2136" s="140">
        <v>2331.270283331085</v>
      </c>
      <c r="S2136" s="140">
        <v>2331.270283331085</v>
      </c>
      <c r="T2136" s="140">
        <v>2331.270283331085</v>
      </c>
      <c r="U2136" s="140">
        <v>2323.2320296210637</v>
      </c>
      <c r="V2136" s="140">
        <v>2312.1511808132168</v>
      </c>
      <c r="W2136" s="140">
        <v>2297.744925290845</v>
      </c>
      <c r="X2136" s="141">
        <v>2912</v>
      </c>
      <c r="Y2136" s="141">
        <v>2804</v>
      </c>
      <c r="Z2136" s="141">
        <v>2701</v>
      </c>
      <c r="AA2136" s="141">
        <v>2579</v>
      </c>
      <c r="AB2136" s="141">
        <v>2483</v>
      </c>
      <c r="AC2136" s="141">
        <v>2389</v>
      </c>
      <c r="AD2136" s="141">
        <v>2325</v>
      </c>
      <c r="AE2136" s="141">
        <v>2235</v>
      </c>
      <c r="AF2136" s="141">
        <v>2174</v>
      </c>
      <c r="AG2136" s="141">
        <v>2084</v>
      </c>
      <c r="AH2136" s="141">
        <v>2024</v>
      </c>
      <c r="AI2136" s="141">
        <v>1965</v>
      </c>
      <c r="AJ2136" s="141">
        <v>1935</v>
      </c>
      <c r="AK2136" s="141">
        <v>1905</v>
      </c>
      <c r="AL2136" s="141">
        <v>1875</v>
      </c>
      <c r="AM2136" s="141">
        <v>1844</v>
      </c>
      <c r="AN2136" s="141">
        <v>1814</v>
      </c>
      <c r="AO2136" s="141">
        <v>1814</v>
      </c>
      <c r="AP2136" s="141">
        <v>1804</v>
      </c>
      <c r="AQ2136" s="141">
        <v>1795</v>
      </c>
      <c r="AR2136" s="141">
        <v>1785</v>
      </c>
      <c r="AS2136" s="141">
        <v>1775</v>
      </c>
      <c r="AT2136" s="141">
        <v>1766</v>
      </c>
      <c r="AU2136" s="141">
        <v>1756</v>
      </c>
      <c r="AV2136" s="141">
        <v>1746</v>
      </c>
      <c r="AW2136" s="141">
        <v>1737</v>
      </c>
      <c r="AX2136" s="141">
        <v>1727</v>
      </c>
      <c r="AY2136" s="141">
        <v>1718</v>
      </c>
      <c r="AZ2136" s="141">
        <v>1708</v>
      </c>
      <c r="BA2136" s="141">
        <v>1699</v>
      </c>
      <c r="BB2136" s="141">
        <v>1689</v>
      </c>
      <c r="BC2136" s="141">
        <v>1680</v>
      </c>
      <c r="BD2136" s="141">
        <v>1670</v>
      </c>
      <c r="BE2136" s="141">
        <v>1661</v>
      </c>
      <c r="BF2136" s="141">
        <v>1651</v>
      </c>
      <c r="BG2136" s="141">
        <v>1642</v>
      </c>
      <c r="BJ2136">
        <v>2331.270283331085</v>
      </c>
      <c r="BK2136">
        <v>2331.270283331085</v>
      </c>
      <c r="BL2136">
        <v>2331.270283331085</v>
      </c>
      <c r="BM2136">
        <v>2331.270283331085</v>
      </c>
      <c r="BN2136">
        <v>2331.270283331085</v>
      </c>
      <c r="BO2136">
        <v>2331.270283331085</v>
      </c>
      <c r="BP2136">
        <v>2331.270283331085</v>
      </c>
      <c r="BQ2136">
        <v>2331.270283331085</v>
      </c>
      <c r="BR2136">
        <v>2331.270283331085</v>
      </c>
      <c r="BS2136">
        <v>2331.270283331085</v>
      </c>
      <c r="BT2136">
        <v>2331.270283331085</v>
      </c>
      <c r="BU2136">
        <v>2331.270283331085</v>
      </c>
      <c r="BV2136">
        <v>2331.270283331085</v>
      </c>
      <c r="BW2136">
        <v>2331.270283331085</v>
      </c>
      <c r="BX2136">
        <v>2331.270283331085</v>
      </c>
      <c r="BY2136">
        <v>2331.270283331085</v>
      </c>
      <c r="BZ2136">
        <v>2331.270283331085</v>
      </c>
      <c r="CA2136">
        <v>2323.2320296210637</v>
      </c>
      <c r="CB2136">
        <v>2312.1511808132168</v>
      </c>
      <c r="CC2136">
        <v>2297.744925290845</v>
      </c>
      <c r="CD2136">
        <v>2279.5787868727261</v>
      </c>
      <c r="CE2136">
        <v>2257.0595123066046</v>
      </c>
      <c r="CF2136">
        <v>2229.4363031555276</v>
      </c>
      <c r="CG2136">
        <v>2195.8235627983495</v>
      </c>
      <c r="CH2136">
        <v>1749.93335</v>
      </c>
      <c r="CI2136">
        <v>1725.5308371625256</v>
      </c>
      <c r="CJ2136">
        <v>1694.1960222834352</v>
      </c>
      <c r="CK2136">
        <v>1672.6150872213884</v>
      </c>
      <c r="CL2136">
        <v>1652.0012330169611</v>
      </c>
      <c r="CM2136">
        <v>1623.0317688251573</v>
      </c>
      <c r="CN2136">
        <v>1603.2520468410412</v>
      </c>
      <c r="CO2136">
        <v>1592.6970142543992</v>
      </c>
      <c r="CP2136">
        <v>1582.5978393013738</v>
      </c>
      <c r="CQ2136">
        <v>1572.625993436568</v>
      </c>
      <c r="CR2136">
        <v>1562.7581375967504</v>
      </c>
      <c r="CS2136">
        <v>1552.9809468823591</v>
      </c>
      <c r="CT2136">
        <v>1543.269680341692</v>
      </c>
      <c r="CU2136">
        <v>1543.269680341692</v>
      </c>
      <c r="CV2136">
        <v>1539.4115061408377</v>
      </c>
      <c r="CW2136">
        <v>1535.5629773754854</v>
      </c>
      <c r="CX2136">
        <v>1531.7240699320469</v>
      </c>
      <c r="CY2136">
        <v>1527.8947597572167</v>
      </c>
      <c r="CZ2136">
        <v>1524.0750228578238</v>
      </c>
      <c r="DA2136">
        <v>1520.2648353006794</v>
      </c>
      <c r="DB2136">
        <v>1516.4641732124278</v>
      </c>
      <c r="DC2136">
        <v>1512.6730127793967</v>
      </c>
      <c r="DD2136">
        <v>1508.8913302474484</v>
      </c>
      <c r="DE2136">
        <v>1505.11910192183</v>
      </c>
      <c r="DF2136">
        <v>1501.3563041670254</v>
      </c>
      <c r="DG2136">
        <v>1497.6029134066077</v>
      </c>
      <c r="DH2136">
        <v>1493.8589061230914</v>
      </c>
      <c r="DI2136">
        <v>1490.1242588577836</v>
      </c>
      <c r="DJ2136">
        <v>1486.3989482106392</v>
      </c>
      <c r="DK2136">
        <v>1482.6829508401127</v>
      </c>
      <c r="DL2136">
        <v>1478.9762434630125</v>
      </c>
      <c r="DM2136">
        <v>1475.278802854355</v>
      </c>
    </row>
    <row r="2137" spans="1:117" ht="12" customHeight="1" x14ac:dyDescent="0.2">
      <c r="A2137" t="s">
        <v>416</v>
      </c>
      <c r="D2137" s="140">
        <v>2668.5385407760018</v>
      </c>
      <c r="E2137" s="140">
        <v>2668.5385407760018</v>
      </c>
      <c r="F2137" s="140">
        <v>2668.5385407760018</v>
      </c>
      <c r="G2137" s="140">
        <v>2668.5385407760018</v>
      </c>
      <c r="H2137" s="140">
        <v>2668.5385407760018</v>
      </c>
      <c r="I2137" s="140">
        <v>2668.5385407760018</v>
      </c>
      <c r="J2137" s="140">
        <v>2668.5385407760018</v>
      </c>
      <c r="K2137" s="140">
        <v>2668.5385407760018</v>
      </c>
      <c r="L2137" s="140">
        <v>2668.5385407760018</v>
      </c>
      <c r="M2137" s="140">
        <v>2668.5385407760018</v>
      </c>
      <c r="N2137" s="140">
        <v>2668.5385407760018</v>
      </c>
      <c r="O2137" s="140">
        <v>2668.5385407760018</v>
      </c>
      <c r="P2137" s="140">
        <v>2668.5385407760018</v>
      </c>
      <c r="Q2137" s="140">
        <v>2668.5385407760018</v>
      </c>
      <c r="R2137" s="140">
        <v>2668.5385407760018</v>
      </c>
      <c r="S2137" s="140">
        <v>2668.5385407760018</v>
      </c>
      <c r="T2137" s="140">
        <v>2668.5385407760018</v>
      </c>
      <c r="U2137" s="140">
        <v>2659.3373812283075</v>
      </c>
      <c r="V2137" s="140">
        <v>2646.6534499314184</v>
      </c>
      <c r="W2137" s="140">
        <v>2630.1630205013371</v>
      </c>
      <c r="X2137" s="141">
        <v>2896</v>
      </c>
      <c r="Y2137" s="141">
        <v>2816</v>
      </c>
      <c r="Z2137" s="141">
        <v>2708</v>
      </c>
      <c r="AA2137" s="141">
        <v>2605</v>
      </c>
      <c r="AB2137" s="141">
        <v>2518</v>
      </c>
      <c r="AC2137" s="141">
        <v>2428</v>
      </c>
      <c r="AD2137" s="141">
        <v>2368</v>
      </c>
      <c r="AE2137" s="141">
        <v>2282</v>
      </c>
      <c r="AF2137" s="141">
        <v>2224</v>
      </c>
      <c r="AG2137" s="141">
        <v>2135</v>
      </c>
      <c r="AH2137" s="141">
        <v>2079</v>
      </c>
      <c r="AI2137" s="141">
        <v>2021</v>
      </c>
      <c r="AJ2137" s="141">
        <v>1993</v>
      </c>
      <c r="AK2137" s="141">
        <v>1964</v>
      </c>
      <c r="AL2137" s="141">
        <v>1935</v>
      </c>
      <c r="AM2137" s="141">
        <v>1907</v>
      </c>
      <c r="AN2137" s="141">
        <v>1878</v>
      </c>
      <c r="AO2137" s="141">
        <v>1878</v>
      </c>
      <c r="AP2137" s="141">
        <v>1868</v>
      </c>
      <c r="AQ2137" s="141">
        <v>1858</v>
      </c>
      <c r="AR2137" s="141">
        <v>1848</v>
      </c>
      <c r="AS2137" s="141">
        <v>1839</v>
      </c>
      <c r="AT2137" s="141">
        <v>1829</v>
      </c>
      <c r="AU2137" s="141">
        <v>1819</v>
      </c>
      <c r="AV2137" s="141">
        <v>1810</v>
      </c>
      <c r="AW2137" s="141">
        <v>1800</v>
      </c>
      <c r="AX2137" s="141">
        <v>1791</v>
      </c>
      <c r="AY2137" s="141">
        <v>1781</v>
      </c>
      <c r="AZ2137" s="141">
        <v>1771</v>
      </c>
      <c r="BA2137" s="141">
        <v>1762</v>
      </c>
      <c r="BB2137" s="141">
        <v>1752</v>
      </c>
      <c r="BC2137" s="141">
        <v>1743</v>
      </c>
      <c r="BD2137" s="141">
        <v>1734</v>
      </c>
      <c r="BE2137" s="141">
        <v>1724</v>
      </c>
      <c r="BF2137" s="141">
        <v>1715</v>
      </c>
      <c r="BG2137" s="141">
        <v>1705</v>
      </c>
      <c r="BJ2137">
        <v>2668.5385407760018</v>
      </c>
      <c r="BK2137">
        <v>2668.5385407760018</v>
      </c>
      <c r="BL2137">
        <v>2668.5385407760018</v>
      </c>
      <c r="BM2137">
        <v>2668.5385407760018</v>
      </c>
      <c r="BN2137">
        <v>2668.5385407760018</v>
      </c>
      <c r="BO2137">
        <v>2668.5385407760018</v>
      </c>
      <c r="BP2137">
        <v>2668.5385407760018</v>
      </c>
      <c r="BQ2137">
        <v>2668.5385407760018</v>
      </c>
      <c r="BR2137">
        <v>2668.5385407760018</v>
      </c>
      <c r="BS2137">
        <v>2668.5385407760018</v>
      </c>
      <c r="BT2137">
        <v>2668.5385407760018</v>
      </c>
      <c r="BU2137">
        <v>2668.5385407760018</v>
      </c>
      <c r="BV2137">
        <v>2668.5385407760018</v>
      </c>
      <c r="BW2137">
        <v>2668.5385407760018</v>
      </c>
      <c r="BX2137">
        <v>2668.5385407760018</v>
      </c>
      <c r="BY2137">
        <v>2668.5385407760018</v>
      </c>
      <c r="BZ2137">
        <v>2668.5385407760018</v>
      </c>
      <c r="CA2137">
        <v>2659.3373812283075</v>
      </c>
      <c r="CB2137">
        <v>2646.6534499314184</v>
      </c>
      <c r="CC2137">
        <v>2630.1630205013371</v>
      </c>
      <c r="CD2137">
        <v>2609.3687604567426</v>
      </c>
      <c r="CE2137">
        <v>2583.5915897358318</v>
      </c>
      <c r="CF2137">
        <v>2551.9720908014406</v>
      </c>
      <c r="CG2137">
        <v>2513.4965464831466</v>
      </c>
      <c r="CH2137">
        <v>2020.5416000000002</v>
      </c>
      <c r="CI2137">
        <v>1992.3655027031225</v>
      </c>
      <c r="CJ2137">
        <v>1956.1850978942759</v>
      </c>
      <c r="CK2137">
        <v>1931.2669048329437</v>
      </c>
      <c r="CL2137">
        <v>1907.4653412154605</v>
      </c>
      <c r="CM2137">
        <v>1874.0160629733778</v>
      </c>
      <c r="CN2137">
        <v>1851.1776210948105</v>
      </c>
      <c r="CO2137">
        <v>1838.9903669741518</v>
      </c>
      <c r="CP2137">
        <v>1827.3294639356072</v>
      </c>
      <c r="CQ2137">
        <v>1815.8155800504705</v>
      </c>
      <c r="CR2137">
        <v>1804.4217671220213</v>
      </c>
      <c r="CS2137">
        <v>1793.132639699219</v>
      </c>
      <c r="CT2137">
        <v>1781.919630909995</v>
      </c>
      <c r="CU2137">
        <v>1781.919630909995</v>
      </c>
      <c r="CV2137">
        <v>1777.4648318327199</v>
      </c>
      <c r="CW2137">
        <v>1773.0211697531379</v>
      </c>
      <c r="CX2137">
        <v>1768.5886168287554</v>
      </c>
      <c r="CY2137">
        <v>1764.1671452866833</v>
      </c>
      <c r="CZ2137">
        <v>1759.7567274234668</v>
      </c>
      <c r="DA2137">
        <v>1755.3573356049083</v>
      </c>
      <c r="DB2137">
        <v>1750.9689422658962</v>
      </c>
      <c r="DC2137">
        <v>1746.5915199102315</v>
      </c>
      <c r="DD2137">
        <v>1742.225041110456</v>
      </c>
      <c r="DE2137">
        <v>1737.86947850768</v>
      </c>
      <c r="DF2137">
        <v>1733.5248048114108</v>
      </c>
      <c r="DG2137">
        <v>1729.1909927993825</v>
      </c>
      <c r="DH2137">
        <v>1724.8680153173841</v>
      </c>
      <c r="DI2137">
        <v>1720.5558452790906</v>
      </c>
      <c r="DJ2137">
        <v>1716.2544556658929</v>
      </c>
      <c r="DK2137">
        <v>1711.9638195267282</v>
      </c>
      <c r="DL2137">
        <v>1707.6839099779115</v>
      </c>
      <c r="DM2137">
        <v>1703.414700202967</v>
      </c>
    </row>
    <row r="2138" spans="1:117" ht="12" customHeight="1" x14ac:dyDescent="0.2">
      <c r="A2138" t="s">
        <v>417</v>
      </c>
      <c r="D2138" s="140">
        <v>2331.270283331085</v>
      </c>
      <c r="E2138" s="140">
        <v>2331.270283331085</v>
      </c>
      <c r="F2138" s="140">
        <v>2331.270283331085</v>
      </c>
      <c r="G2138" s="140">
        <v>2331.270283331085</v>
      </c>
      <c r="H2138" s="140">
        <v>2331.270283331085</v>
      </c>
      <c r="I2138" s="140">
        <v>2331.270283331085</v>
      </c>
      <c r="J2138" s="140">
        <v>2331.270283331085</v>
      </c>
      <c r="K2138" s="140">
        <v>2331.270283331085</v>
      </c>
      <c r="L2138" s="140">
        <v>2331.270283331085</v>
      </c>
      <c r="M2138" s="140">
        <v>2331.270283331085</v>
      </c>
      <c r="N2138" s="140">
        <v>2331.270283331085</v>
      </c>
      <c r="O2138" s="140">
        <v>2331.270283331085</v>
      </c>
      <c r="P2138" s="140">
        <v>2331.270283331085</v>
      </c>
      <c r="Q2138" s="140">
        <v>2331.270283331085</v>
      </c>
      <c r="R2138" s="140">
        <v>2331.270283331085</v>
      </c>
      <c r="S2138" s="140">
        <v>2331.270283331085</v>
      </c>
      <c r="T2138" s="140">
        <v>2331.270283331085</v>
      </c>
      <c r="U2138" s="140">
        <v>2323.2320296210637</v>
      </c>
      <c r="V2138" s="140">
        <v>2312.1511808132168</v>
      </c>
      <c r="W2138" s="140">
        <v>2297.744925290845</v>
      </c>
      <c r="X2138" s="141">
        <v>1634</v>
      </c>
      <c r="Y2138" s="141">
        <v>1585</v>
      </c>
      <c r="Z2138" s="141">
        <v>1538</v>
      </c>
      <c r="AA2138" s="141">
        <v>1468</v>
      </c>
      <c r="AB2138" s="141">
        <v>1410</v>
      </c>
      <c r="AC2138" s="141">
        <v>1371</v>
      </c>
      <c r="AD2138" s="141">
        <v>1325</v>
      </c>
      <c r="AE2138" s="141">
        <v>1297</v>
      </c>
      <c r="AF2138" s="141">
        <v>1269</v>
      </c>
      <c r="AG2138" s="141">
        <v>1229</v>
      </c>
      <c r="AH2138" s="141">
        <v>1204</v>
      </c>
      <c r="AI2138" s="141">
        <v>1191</v>
      </c>
      <c r="AJ2138" s="141">
        <v>1179</v>
      </c>
      <c r="AK2138" s="141">
        <v>1167</v>
      </c>
      <c r="AL2138" s="141">
        <v>1155</v>
      </c>
      <c r="AM2138" s="141">
        <v>1143</v>
      </c>
      <c r="AN2138" s="141">
        <v>1130</v>
      </c>
      <c r="AO2138" s="141">
        <v>1130</v>
      </c>
      <c r="AP2138" s="141">
        <v>1125</v>
      </c>
      <c r="AQ2138" s="141">
        <v>1119</v>
      </c>
      <c r="AR2138" s="141">
        <v>1114</v>
      </c>
      <c r="AS2138" s="141">
        <v>1108</v>
      </c>
      <c r="AT2138" s="141">
        <v>1103</v>
      </c>
      <c r="AU2138" s="141">
        <v>1097</v>
      </c>
      <c r="AV2138" s="141">
        <v>1092</v>
      </c>
      <c r="AW2138" s="141">
        <v>1087</v>
      </c>
      <c r="AX2138" s="141">
        <v>1081</v>
      </c>
      <c r="AY2138" s="141">
        <v>1076</v>
      </c>
      <c r="AZ2138" s="141">
        <v>1070</v>
      </c>
      <c r="BA2138" s="141">
        <v>1065</v>
      </c>
      <c r="BB2138" s="141">
        <v>1060</v>
      </c>
      <c r="BC2138" s="141">
        <v>1054</v>
      </c>
      <c r="BD2138" s="141">
        <v>1049</v>
      </c>
      <c r="BE2138" s="141">
        <v>1044</v>
      </c>
      <c r="BF2138" s="141">
        <v>1038</v>
      </c>
      <c r="BG2138" s="141">
        <v>1033</v>
      </c>
      <c r="BJ2138">
        <v>2331.270283331085</v>
      </c>
      <c r="BK2138">
        <v>2331.270283331085</v>
      </c>
      <c r="BL2138">
        <v>2331.270283331085</v>
      </c>
      <c r="BM2138">
        <v>2331.270283331085</v>
      </c>
      <c r="BN2138">
        <v>2331.270283331085</v>
      </c>
      <c r="BO2138">
        <v>2331.270283331085</v>
      </c>
      <c r="BP2138">
        <v>2331.270283331085</v>
      </c>
      <c r="BQ2138">
        <v>2331.270283331085</v>
      </c>
      <c r="BR2138">
        <v>2331.270283331085</v>
      </c>
      <c r="BS2138">
        <v>2331.270283331085</v>
      </c>
      <c r="BT2138">
        <v>2331.270283331085</v>
      </c>
      <c r="BU2138">
        <v>2331.270283331085</v>
      </c>
      <c r="BV2138">
        <v>2331.270283331085</v>
      </c>
      <c r="BW2138">
        <v>2331.270283331085</v>
      </c>
      <c r="BX2138">
        <v>2331.270283331085</v>
      </c>
      <c r="BY2138">
        <v>2331.270283331085</v>
      </c>
      <c r="BZ2138">
        <v>2331.270283331085</v>
      </c>
      <c r="CA2138">
        <v>2323.2320296210637</v>
      </c>
      <c r="CB2138">
        <v>2312.1511808132168</v>
      </c>
      <c r="CC2138">
        <v>2297.744925290845</v>
      </c>
      <c r="CD2138">
        <v>2279.5787868727261</v>
      </c>
      <c r="CE2138">
        <v>2257.0595123066046</v>
      </c>
      <c r="CF2138">
        <v>2229.4363031555276</v>
      </c>
      <c r="CG2138">
        <v>2195.8235627983495</v>
      </c>
      <c r="CH2138">
        <v>1749.93335</v>
      </c>
      <c r="CI2138">
        <v>1725.5308371625256</v>
      </c>
      <c r="CJ2138">
        <v>1694.1960222834352</v>
      </c>
      <c r="CK2138">
        <v>1672.6150872213884</v>
      </c>
      <c r="CL2138">
        <v>1652.0012330169611</v>
      </c>
      <c r="CM2138">
        <v>1623.0317688251573</v>
      </c>
      <c r="CN2138">
        <v>1603.2520468410412</v>
      </c>
      <c r="CO2138">
        <v>1592.6970142543992</v>
      </c>
      <c r="CP2138">
        <v>1582.5978393013738</v>
      </c>
      <c r="CQ2138">
        <v>1572.625993436568</v>
      </c>
      <c r="CR2138">
        <v>1562.7581375967504</v>
      </c>
      <c r="CS2138">
        <v>1552.9809468823591</v>
      </c>
      <c r="CT2138">
        <v>1543.269680341692</v>
      </c>
      <c r="CU2138">
        <v>1543.269680341692</v>
      </c>
      <c r="CV2138">
        <v>1539.4115061408377</v>
      </c>
      <c r="CW2138">
        <v>1535.5629773754854</v>
      </c>
      <c r="CX2138">
        <v>1531.7240699320469</v>
      </c>
      <c r="CY2138">
        <v>1527.8947597572167</v>
      </c>
      <c r="CZ2138">
        <v>1524.0750228578238</v>
      </c>
      <c r="DA2138">
        <v>1520.2648353006794</v>
      </c>
      <c r="DB2138">
        <v>1516.4641732124278</v>
      </c>
      <c r="DC2138">
        <v>1512.6730127793967</v>
      </c>
      <c r="DD2138">
        <v>1508.8913302474484</v>
      </c>
      <c r="DE2138">
        <v>1505.11910192183</v>
      </c>
      <c r="DF2138">
        <v>1501.3563041670254</v>
      </c>
      <c r="DG2138">
        <v>1497.6029134066077</v>
      </c>
      <c r="DH2138">
        <v>1493.8589061230914</v>
      </c>
      <c r="DI2138">
        <v>1490.1242588577836</v>
      </c>
      <c r="DJ2138">
        <v>1486.3989482106392</v>
      </c>
      <c r="DK2138">
        <v>1482.6829508401127</v>
      </c>
      <c r="DL2138">
        <v>1478.9762434630125</v>
      </c>
      <c r="DM2138">
        <v>1475.278802854355</v>
      </c>
    </row>
    <row r="2139" spans="1:117" ht="12" customHeight="1" x14ac:dyDescent="0.2">
      <c r="A2139" t="s">
        <v>418</v>
      </c>
      <c r="D2139" s="140">
        <v>2668.5385407760018</v>
      </c>
      <c r="E2139" s="140">
        <v>2668.5385407760018</v>
      </c>
      <c r="F2139" s="140">
        <v>2668.5385407760018</v>
      </c>
      <c r="G2139" s="140">
        <v>2668.5385407760018</v>
      </c>
      <c r="H2139" s="140">
        <v>2668.5385407760018</v>
      </c>
      <c r="I2139" s="140">
        <v>2668.5385407760018</v>
      </c>
      <c r="J2139" s="140">
        <v>2668.5385407760018</v>
      </c>
      <c r="K2139" s="140">
        <v>2668.5385407760018</v>
      </c>
      <c r="L2139" s="140">
        <v>2668.5385407760018</v>
      </c>
      <c r="M2139" s="140">
        <v>2668.5385407760018</v>
      </c>
      <c r="N2139" s="140">
        <v>2668.5385407760018</v>
      </c>
      <c r="O2139" s="140">
        <v>2668.5385407760018</v>
      </c>
      <c r="P2139" s="140">
        <v>2668.5385407760018</v>
      </c>
      <c r="Q2139" s="140">
        <v>2668.5385407760018</v>
      </c>
      <c r="R2139" s="140">
        <v>2668.5385407760018</v>
      </c>
      <c r="S2139" s="140">
        <v>2668.5385407760018</v>
      </c>
      <c r="T2139" s="140">
        <v>2668.5385407760018</v>
      </c>
      <c r="U2139" s="140">
        <v>2659.3373812283075</v>
      </c>
      <c r="V2139" s="140">
        <v>2646.6534499314184</v>
      </c>
      <c r="W2139" s="140">
        <v>2630.1630205013371</v>
      </c>
      <c r="X2139" s="141">
        <v>1901</v>
      </c>
      <c r="Y2139" s="141">
        <v>1917</v>
      </c>
      <c r="Z2139" s="141">
        <v>1862</v>
      </c>
      <c r="AA2139" s="141">
        <v>1800</v>
      </c>
      <c r="AB2139" s="141">
        <v>1743</v>
      </c>
      <c r="AC2139" s="141">
        <v>1704</v>
      </c>
      <c r="AD2139" s="141">
        <v>1656</v>
      </c>
      <c r="AE2139" s="141">
        <v>1628</v>
      </c>
      <c r="AF2139" s="141">
        <v>1599</v>
      </c>
      <c r="AG2139" s="141">
        <v>1558</v>
      </c>
      <c r="AH2139" s="141">
        <v>1532</v>
      </c>
      <c r="AI2139" s="141">
        <v>1519</v>
      </c>
      <c r="AJ2139" s="141">
        <v>1506</v>
      </c>
      <c r="AK2139" s="141">
        <v>1494</v>
      </c>
      <c r="AL2139" s="141">
        <v>1481</v>
      </c>
      <c r="AM2139" s="141">
        <v>1468</v>
      </c>
      <c r="AN2139" s="141">
        <v>1456</v>
      </c>
      <c r="AO2139" s="141">
        <v>1456</v>
      </c>
      <c r="AP2139" s="141">
        <v>1450</v>
      </c>
      <c r="AQ2139" s="141">
        <v>1444</v>
      </c>
      <c r="AR2139" s="141">
        <v>1438</v>
      </c>
      <c r="AS2139" s="141">
        <v>1432</v>
      </c>
      <c r="AT2139" s="141">
        <v>1426</v>
      </c>
      <c r="AU2139" s="141">
        <v>1420</v>
      </c>
      <c r="AV2139" s="141">
        <v>1414</v>
      </c>
      <c r="AW2139" s="141">
        <v>1408</v>
      </c>
      <c r="AX2139" s="141">
        <v>1402</v>
      </c>
      <c r="AY2139" s="141">
        <v>1396</v>
      </c>
      <c r="AZ2139" s="141">
        <v>1390</v>
      </c>
      <c r="BA2139" s="141">
        <v>1385</v>
      </c>
      <c r="BB2139" s="141">
        <v>1379</v>
      </c>
      <c r="BC2139" s="141">
        <v>1373</v>
      </c>
      <c r="BD2139" s="141">
        <v>1367</v>
      </c>
      <c r="BE2139" s="141">
        <v>1361</v>
      </c>
      <c r="BF2139" s="141">
        <v>1356</v>
      </c>
      <c r="BG2139" s="141">
        <v>1350</v>
      </c>
      <c r="BJ2139">
        <v>2668.5385407760018</v>
      </c>
      <c r="BK2139">
        <v>2668.5385407760018</v>
      </c>
      <c r="BL2139">
        <v>2668.5385407760018</v>
      </c>
      <c r="BM2139">
        <v>2668.5385407760018</v>
      </c>
      <c r="BN2139">
        <v>2668.5385407760018</v>
      </c>
      <c r="BO2139">
        <v>2668.5385407760018</v>
      </c>
      <c r="BP2139">
        <v>2668.5385407760018</v>
      </c>
      <c r="BQ2139">
        <v>2668.5385407760018</v>
      </c>
      <c r="BR2139">
        <v>2668.5385407760018</v>
      </c>
      <c r="BS2139">
        <v>2668.5385407760018</v>
      </c>
      <c r="BT2139">
        <v>2668.5385407760018</v>
      </c>
      <c r="BU2139">
        <v>2668.5385407760018</v>
      </c>
      <c r="BV2139">
        <v>2668.5385407760018</v>
      </c>
      <c r="BW2139">
        <v>2668.5385407760018</v>
      </c>
      <c r="BX2139">
        <v>2668.5385407760018</v>
      </c>
      <c r="BY2139">
        <v>2668.5385407760018</v>
      </c>
      <c r="BZ2139">
        <v>2668.5385407760018</v>
      </c>
      <c r="CA2139">
        <v>2659.3373812283075</v>
      </c>
      <c r="CB2139">
        <v>2646.6534499314184</v>
      </c>
      <c r="CC2139">
        <v>2630.1630205013371</v>
      </c>
      <c r="CD2139">
        <v>2609.3687604567426</v>
      </c>
      <c r="CE2139">
        <v>2583.5915897358318</v>
      </c>
      <c r="CF2139">
        <v>2551.9720908014406</v>
      </c>
      <c r="CG2139">
        <v>2513.4965464831466</v>
      </c>
      <c r="CH2139">
        <v>2020.5416000000002</v>
      </c>
      <c r="CI2139">
        <v>1992.3655027031225</v>
      </c>
      <c r="CJ2139">
        <v>1956.1850978942759</v>
      </c>
      <c r="CK2139">
        <v>1931.2669048329437</v>
      </c>
      <c r="CL2139">
        <v>1907.4653412154605</v>
      </c>
      <c r="CM2139">
        <v>1874.0160629733778</v>
      </c>
      <c r="CN2139">
        <v>1851.1776210948105</v>
      </c>
      <c r="CO2139">
        <v>1838.9903669741518</v>
      </c>
      <c r="CP2139">
        <v>1827.3294639356072</v>
      </c>
      <c r="CQ2139">
        <v>1815.8155800504705</v>
      </c>
      <c r="CR2139">
        <v>1804.4217671220213</v>
      </c>
      <c r="CS2139">
        <v>1793.132639699219</v>
      </c>
      <c r="CT2139">
        <v>1781.919630909995</v>
      </c>
      <c r="CU2139">
        <v>1781.919630909995</v>
      </c>
      <c r="CV2139">
        <v>1777.4648318327199</v>
      </c>
      <c r="CW2139">
        <v>1773.0211697531379</v>
      </c>
      <c r="CX2139">
        <v>1768.5886168287554</v>
      </c>
      <c r="CY2139">
        <v>1764.1671452866833</v>
      </c>
      <c r="CZ2139">
        <v>1759.7567274234668</v>
      </c>
      <c r="DA2139">
        <v>1755.3573356049083</v>
      </c>
      <c r="DB2139">
        <v>1750.9689422658962</v>
      </c>
      <c r="DC2139">
        <v>1746.5915199102315</v>
      </c>
      <c r="DD2139">
        <v>1742.225041110456</v>
      </c>
      <c r="DE2139">
        <v>1737.86947850768</v>
      </c>
      <c r="DF2139">
        <v>1733.5248048114108</v>
      </c>
      <c r="DG2139">
        <v>1729.1909927993825</v>
      </c>
      <c r="DH2139">
        <v>1724.8680153173841</v>
      </c>
      <c r="DI2139">
        <v>1720.5558452790906</v>
      </c>
      <c r="DJ2139">
        <v>1716.2544556658929</v>
      </c>
      <c r="DK2139">
        <v>1711.9638195267282</v>
      </c>
      <c r="DL2139">
        <v>1707.6839099779115</v>
      </c>
      <c r="DM2139">
        <v>1703.414700202967</v>
      </c>
    </row>
    <row r="2140" spans="1:117" ht="12" customHeight="1" x14ac:dyDescent="0.2">
      <c r="A2140" t="s">
        <v>965</v>
      </c>
      <c r="D2140" s="140">
        <v>2417.5182728303585</v>
      </c>
      <c r="E2140" s="140">
        <v>2417.5182728303585</v>
      </c>
      <c r="F2140" s="140">
        <v>2417.5182728303585</v>
      </c>
      <c r="G2140" s="140">
        <v>2417.5182728303585</v>
      </c>
      <c r="H2140" s="140">
        <v>2417.5182728303585</v>
      </c>
      <c r="I2140" s="140">
        <v>2417.5182728303585</v>
      </c>
      <c r="J2140" s="140">
        <v>2417.5182728303585</v>
      </c>
      <c r="K2140" s="140">
        <v>2417.5182728303585</v>
      </c>
      <c r="L2140" s="140">
        <v>2417.5182728303585</v>
      </c>
      <c r="M2140" s="140">
        <v>2417.5182728303585</v>
      </c>
      <c r="N2140" s="140">
        <v>2417.5182728303585</v>
      </c>
      <c r="O2140" s="140">
        <v>2417.5182728303585</v>
      </c>
      <c r="P2140" s="140">
        <v>2417.5182728303585</v>
      </c>
      <c r="Q2140" s="140">
        <v>2417.5182728303585</v>
      </c>
      <c r="R2140" s="140">
        <v>2417.5182728303585</v>
      </c>
      <c r="S2140" s="140">
        <v>2417.5182728303585</v>
      </c>
      <c r="T2140" s="140">
        <v>2417.5182728303585</v>
      </c>
      <c r="U2140" s="140">
        <v>2409.1826348030695</v>
      </c>
      <c r="V2140" s="140">
        <v>2397.6918374197803</v>
      </c>
      <c r="W2140" s="140">
        <v>2382.7526061271165</v>
      </c>
      <c r="X2140" s="141">
        <v>2576</v>
      </c>
      <c r="Y2140" s="141">
        <v>2481</v>
      </c>
      <c r="Z2140" s="141">
        <v>2385</v>
      </c>
      <c r="AA2140" s="141">
        <v>2273</v>
      </c>
      <c r="AB2140" s="141">
        <v>2186</v>
      </c>
      <c r="AC2140" s="141">
        <v>2097</v>
      </c>
      <c r="AD2140" s="141">
        <v>2038</v>
      </c>
      <c r="AE2140" s="141">
        <v>1952</v>
      </c>
      <c r="AF2140" s="141">
        <v>1895</v>
      </c>
      <c r="AG2140" s="141">
        <v>1807</v>
      </c>
      <c r="AH2140" s="141">
        <v>1750</v>
      </c>
      <c r="AI2140" s="141">
        <v>1693</v>
      </c>
      <c r="AJ2140" s="141">
        <v>1665</v>
      </c>
      <c r="AK2140" s="141">
        <v>1637</v>
      </c>
      <c r="AL2140" s="141">
        <v>1608</v>
      </c>
      <c r="AM2140" s="141">
        <v>1580</v>
      </c>
      <c r="AN2140" s="141">
        <v>1551</v>
      </c>
      <c r="AO2140" s="141">
        <v>1551</v>
      </c>
      <c r="AP2140" s="141">
        <v>1541</v>
      </c>
      <c r="AQ2140" s="141">
        <v>1532</v>
      </c>
      <c r="AR2140" s="141">
        <v>1522</v>
      </c>
      <c r="AS2140" s="141">
        <v>1512</v>
      </c>
      <c r="AT2140" s="141">
        <v>1503</v>
      </c>
      <c r="AU2140" s="141">
        <v>1493</v>
      </c>
      <c r="AV2140" s="141">
        <v>1483</v>
      </c>
      <c r="AW2140" s="141">
        <v>1474</v>
      </c>
      <c r="AX2140" s="141">
        <v>1464</v>
      </c>
      <c r="AY2140" s="141">
        <v>1455</v>
      </c>
      <c r="AZ2140" s="141">
        <v>1445</v>
      </c>
      <c r="BA2140" s="141">
        <v>1436</v>
      </c>
      <c r="BB2140" s="141">
        <v>1426</v>
      </c>
      <c r="BC2140" s="141">
        <v>1417</v>
      </c>
      <c r="BD2140" s="141">
        <v>1407</v>
      </c>
      <c r="BE2140" s="141">
        <v>1398</v>
      </c>
      <c r="BF2140" s="141">
        <v>1388</v>
      </c>
      <c r="BG2140" s="141">
        <v>1379</v>
      </c>
      <c r="BJ2140">
        <v>2417.5182728303585</v>
      </c>
      <c r="BK2140">
        <v>2417.5182728303585</v>
      </c>
      <c r="BL2140">
        <v>2417.5182728303585</v>
      </c>
      <c r="BM2140">
        <v>2417.5182728303585</v>
      </c>
      <c r="BN2140">
        <v>2417.5182728303585</v>
      </c>
      <c r="BO2140">
        <v>2417.5182728303585</v>
      </c>
      <c r="BP2140">
        <v>2417.5182728303585</v>
      </c>
      <c r="BQ2140">
        <v>2417.5182728303585</v>
      </c>
      <c r="BR2140">
        <v>2417.5182728303585</v>
      </c>
      <c r="BS2140">
        <v>2417.5182728303585</v>
      </c>
      <c r="BT2140">
        <v>2417.5182728303585</v>
      </c>
      <c r="BU2140">
        <v>2417.5182728303585</v>
      </c>
      <c r="BV2140">
        <v>2417.5182728303585</v>
      </c>
      <c r="BW2140">
        <v>2417.5182728303585</v>
      </c>
      <c r="BX2140">
        <v>2417.5182728303585</v>
      </c>
      <c r="BY2140">
        <v>2417.5182728303585</v>
      </c>
      <c r="BZ2140">
        <v>2417.5182728303585</v>
      </c>
      <c r="CA2140">
        <v>2409.1826348030695</v>
      </c>
      <c r="CB2140">
        <v>2397.6918374197803</v>
      </c>
      <c r="CC2140">
        <v>2382.7526061271165</v>
      </c>
      <c r="CD2140">
        <v>2363.9143908045176</v>
      </c>
      <c r="CE2140">
        <v>2340.5619901224763</v>
      </c>
      <c r="CF2140">
        <v>2311.9168290039106</v>
      </c>
      <c r="CG2140">
        <v>2277.0605471757603</v>
      </c>
      <c r="CH2140">
        <v>1804.0550000000001</v>
      </c>
      <c r="CI2140">
        <v>1778.897770270645</v>
      </c>
      <c r="CJ2140">
        <v>1746.5938374056034</v>
      </c>
      <c r="CK2140">
        <v>1724.3454507436995</v>
      </c>
      <c r="CL2140">
        <v>1703.094054656661</v>
      </c>
      <c r="CM2140">
        <v>1673.2286276548014</v>
      </c>
      <c r="CN2140">
        <v>1652.837161691795</v>
      </c>
      <c r="CO2140">
        <v>1641.9556847983497</v>
      </c>
      <c r="CP2140">
        <v>1631.5441642282206</v>
      </c>
      <c r="CQ2140">
        <v>1621.2639107593486</v>
      </c>
      <c r="CR2140">
        <v>1611.0908635018045</v>
      </c>
      <c r="CS2140">
        <v>1601.0112854457311</v>
      </c>
      <c r="CT2140">
        <v>1590.9996704553525</v>
      </c>
      <c r="CU2140">
        <v>1590.9996704553525</v>
      </c>
      <c r="CV2140">
        <v>1587.022171279214</v>
      </c>
      <c r="CW2140">
        <v>1583.0546158510158</v>
      </c>
      <c r="CX2140">
        <v>1579.0969793113886</v>
      </c>
      <c r="CY2140">
        <v>1575.14923686311</v>
      </c>
      <c r="CZ2140">
        <v>1571.2113637709524</v>
      </c>
      <c r="DA2140">
        <v>1567.2833353615251</v>
      </c>
      <c r="DB2140">
        <v>1563.3651270231214</v>
      </c>
      <c r="DC2140">
        <v>1559.4567142055637</v>
      </c>
      <c r="DD2140">
        <v>1555.5580724200499</v>
      </c>
      <c r="DE2140">
        <v>1551.669177239</v>
      </c>
      <c r="DF2140">
        <v>1547.7900042959025</v>
      </c>
      <c r="DG2140">
        <v>1543.9205292851627</v>
      </c>
      <c r="DH2140">
        <v>1540.0607279619499</v>
      </c>
      <c r="DI2140">
        <v>1536.2105761420451</v>
      </c>
      <c r="DJ2140">
        <v>1532.37004970169</v>
      </c>
      <c r="DK2140">
        <v>1528.5391245774358</v>
      </c>
      <c r="DL2140">
        <v>1524.7177767659923</v>
      </c>
      <c r="DM2140">
        <v>1520.9059823240775</v>
      </c>
    </row>
    <row r="2141" spans="1:117" ht="12" customHeight="1" x14ac:dyDescent="0.2">
      <c r="A2141" t="s">
        <v>966</v>
      </c>
      <c r="D2141" s="140">
        <v>2862.9183380057061</v>
      </c>
      <c r="E2141" s="140">
        <v>2862.9183380057061</v>
      </c>
      <c r="F2141" s="140">
        <v>2862.9183380057061</v>
      </c>
      <c r="G2141" s="140">
        <v>2862.9183380057061</v>
      </c>
      <c r="H2141" s="140">
        <v>2862.9183380057061</v>
      </c>
      <c r="I2141" s="140">
        <v>2862.9183380057061</v>
      </c>
      <c r="J2141" s="140">
        <v>2862.9183380057061</v>
      </c>
      <c r="K2141" s="140">
        <v>2862.9183380057061</v>
      </c>
      <c r="L2141" s="140">
        <v>2862.9183380057061</v>
      </c>
      <c r="M2141" s="140">
        <v>2862.9183380057061</v>
      </c>
      <c r="N2141" s="140">
        <v>2862.9183380057061</v>
      </c>
      <c r="O2141" s="140">
        <v>2862.9183380057061</v>
      </c>
      <c r="P2141" s="140">
        <v>2862.9183380057061</v>
      </c>
      <c r="Q2141" s="140">
        <v>2862.9183380057061</v>
      </c>
      <c r="R2141" s="140">
        <v>2862.9183380057061</v>
      </c>
      <c r="S2141" s="140">
        <v>2862.9183380057061</v>
      </c>
      <c r="T2141" s="140">
        <v>2862.9183380057061</v>
      </c>
      <c r="U2141" s="140">
        <v>2853.0469541011853</v>
      </c>
      <c r="V2141" s="140">
        <v>2839.4391088506877</v>
      </c>
      <c r="W2141" s="140">
        <v>2821.7474952218886</v>
      </c>
      <c r="X2141" s="141">
        <v>2564</v>
      </c>
      <c r="Y2141" s="141">
        <v>2483</v>
      </c>
      <c r="Z2141" s="141">
        <v>2383</v>
      </c>
      <c r="AA2141" s="141">
        <v>2280</v>
      </c>
      <c r="AB2141" s="141">
        <v>2196</v>
      </c>
      <c r="AC2141" s="141">
        <v>2109</v>
      </c>
      <c r="AD2141" s="141">
        <v>2051</v>
      </c>
      <c r="AE2141" s="141">
        <v>1967</v>
      </c>
      <c r="AF2141" s="141">
        <v>1911</v>
      </c>
      <c r="AG2141" s="141">
        <v>1824</v>
      </c>
      <c r="AH2141" s="141">
        <v>1768</v>
      </c>
      <c r="AI2141" s="141">
        <v>1712</v>
      </c>
      <c r="AJ2141" s="141">
        <v>1684</v>
      </c>
      <c r="AK2141" s="141">
        <v>1656</v>
      </c>
      <c r="AL2141" s="141">
        <v>1629</v>
      </c>
      <c r="AM2141" s="141">
        <v>1601</v>
      </c>
      <c r="AN2141" s="141">
        <v>1572</v>
      </c>
      <c r="AO2141" s="141">
        <v>1572</v>
      </c>
      <c r="AP2141" s="141">
        <v>1563</v>
      </c>
      <c r="AQ2141" s="141">
        <v>1553</v>
      </c>
      <c r="AR2141" s="141">
        <v>1543</v>
      </c>
      <c r="AS2141" s="141">
        <v>1533</v>
      </c>
      <c r="AT2141" s="141">
        <v>1524</v>
      </c>
      <c r="AU2141" s="141">
        <v>1514</v>
      </c>
      <c r="AV2141" s="141">
        <v>1504</v>
      </c>
      <c r="AW2141" s="141">
        <v>1495</v>
      </c>
      <c r="AX2141" s="141">
        <v>1485</v>
      </c>
      <c r="AY2141" s="141">
        <v>1476</v>
      </c>
      <c r="AZ2141" s="141">
        <v>1466</v>
      </c>
      <c r="BA2141" s="141">
        <v>1457</v>
      </c>
      <c r="BB2141" s="141">
        <v>1447</v>
      </c>
      <c r="BC2141" s="141">
        <v>1438</v>
      </c>
      <c r="BD2141" s="141">
        <v>1428</v>
      </c>
      <c r="BE2141" s="141">
        <v>1419</v>
      </c>
      <c r="BF2141" s="141">
        <v>1410</v>
      </c>
      <c r="BG2141" s="141">
        <v>1400</v>
      </c>
      <c r="BJ2141">
        <v>2862.9183380057061</v>
      </c>
      <c r="BK2141">
        <v>2862.9183380057061</v>
      </c>
      <c r="BL2141">
        <v>2862.9183380057061</v>
      </c>
      <c r="BM2141">
        <v>2862.9183380057061</v>
      </c>
      <c r="BN2141">
        <v>2862.9183380057061</v>
      </c>
      <c r="BO2141">
        <v>2862.9183380057061</v>
      </c>
      <c r="BP2141">
        <v>2862.9183380057061</v>
      </c>
      <c r="BQ2141">
        <v>2862.9183380057061</v>
      </c>
      <c r="BR2141">
        <v>2862.9183380057061</v>
      </c>
      <c r="BS2141">
        <v>2862.9183380057061</v>
      </c>
      <c r="BT2141">
        <v>2862.9183380057061</v>
      </c>
      <c r="BU2141">
        <v>2862.9183380057061</v>
      </c>
      <c r="BV2141">
        <v>2862.9183380057061</v>
      </c>
      <c r="BW2141">
        <v>2862.9183380057061</v>
      </c>
      <c r="BX2141">
        <v>2862.9183380057061</v>
      </c>
      <c r="BY2141">
        <v>2862.9183380057061</v>
      </c>
      <c r="BZ2141">
        <v>2862.9183380057061</v>
      </c>
      <c r="CA2141">
        <v>2853.0469541011853</v>
      </c>
      <c r="CB2141">
        <v>2839.4391088506877</v>
      </c>
      <c r="CC2141">
        <v>2821.7474952218886</v>
      </c>
      <c r="CD2141">
        <v>2799.43855439257</v>
      </c>
      <c r="CE2141">
        <v>2771.7837412313029</v>
      </c>
      <c r="CF2141">
        <v>2737.8610371164518</v>
      </c>
      <c r="CG2141">
        <v>2696.5828844083549</v>
      </c>
      <c r="CH2141">
        <v>2074.6632500000001</v>
      </c>
      <c r="CI2141">
        <v>2045.7324358112417</v>
      </c>
      <c r="CJ2141">
        <v>2008.5829130164436</v>
      </c>
      <c r="CK2141">
        <v>1982.9972683552544</v>
      </c>
      <c r="CL2141">
        <v>1958.5581628551599</v>
      </c>
      <c r="CM2141">
        <v>1924.2129218030213</v>
      </c>
      <c r="CN2141">
        <v>1900.7627359455641</v>
      </c>
      <c r="CO2141">
        <v>1888.2490375181021</v>
      </c>
      <c r="CP2141">
        <v>1876.2757888624535</v>
      </c>
      <c r="CQ2141">
        <v>1864.4534973732507</v>
      </c>
      <c r="CR2141">
        <v>1852.7544930270751</v>
      </c>
      <c r="CS2141">
        <v>1841.1629782625907</v>
      </c>
      <c r="CT2141">
        <v>1829.6496210236553</v>
      </c>
      <c r="CU2141">
        <v>1829.6496210236553</v>
      </c>
      <c r="CV2141">
        <v>1825.0754969710961</v>
      </c>
      <c r="CW2141">
        <v>1820.5128082286681</v>
      </c>
      <c r="CX2141">
        <v>1815.9615262080968</v>
      </c>
      <c r="CY2141">
        <v>1811.4216223925764</v>
      </c>
      <c r="CZ2141">
        <v>1806.8930683365952</v>
      </c>
      <c r="DA2141">
        <v>1802.3758356657538</v>
      </c>
      <c r="DB2141">
        <v>1797.8698960765896</v>
      </c>
      <c r="DC2141">
        <v>1793.375221336398</v>
      </c>
      <c r="DD2141">
        <v>1788.8917832830573</v>
      </c>
      <c r="DE2141">
        <v>1784.4195538248498</v>
      </c>
      <c r="DF2141">
        <v>1779.9585049402876</v>
      </c>
      <c r="DG2141">
        <v>1775.508608677937</v>
      </c>
      <c r="DH2141">
        <v>1771.0698371562421</v>
      </c>
      <c r="DI2141">
        <v>1766.6421625633516</v>
      </c>
      <c r="DJ2141">
        <v>1762.2255571569435</v>
      </c>
      <c r="DK2141">
        <v>1757.8199932640512</v>
      </c>
      <c r="DL2141">
        <v>1753.4254432808909</v>
      </c>
      <c r="DM2141">
        <v>1749.041879672689</v>
      </c>
    </row>
    <row r="2142" spans="1:117" ht="12" customHeight="1" x14ac:dyDescent="0.2">
      <c r="A2142" s="77" t="s">
        <v>1213</v>
      </c>
      <c r="B2142" s="77"/>
      <c r="C2142" s="77"/>
      <c r="D2142" s="77">
        <v>1995</v>
      </c>
      <c r="E2142" s="77">
        <v>1996</v>
      </c>
      <c r="F2142" s="77">
        <v>1997</v>
      </c>
      <c r="G2142" s="77">
        <v>1998</v>
      </c>
      <c r="H2142" s="77">
        <v>1999</v>
      </c>
      <c r="I2142" s="77">
        <v>2000</v>
      </c>
      <c r="J2142" s="77">
        <v>2001</v>
      </c>
      <c r="K2142" s="77">
        <v>2002</v>
      </c>
      <c r="L2142" s="77">
        <v>2003</v>
      </c>
      <c r="M2142" s="77">
        <v>2004</v>
      </c>
      <c r="N2142" s="77">
        <v>2005</v>
      </c>
      <c r="O2142" s="77">
        <v>2006</v>
      </c>
      <c r="P2142" s="77">
        <v>2007</v>
      </c>
      <c r="Q2142" s="77">
        <v>2008</v>
      </c>
      <c r="R2142" s="77">
        <v>2009</v>
      </c>
      <c r="S2142" s="77">
        <v>2010</v>
      </c>
      <c r="T2142" s="77">
        <v>2011</v>
      </c>
      <c r="U2142" s="77">
        <v>2012</v>
      </c>
      <c r="V2142" s="77">
        <v>2013</v>
      </c>
      <c r="W2142" s="77">
        <v>2014</v>
      </c>
      <c r="X2142" s="138">
        <v>2015</v>
      </c>
      <c r="Y2142" s="77">
        <v>2016</v>
      </c>
      <c r="Z2142" s="77">
        <v>2017</v>
      </c>
      <c r="AA2142" s="77">
        <v>2018</v>
      </c>
      <c r="AB2142" s="77">
        <v>2019</v>
      </c>
      <c r="AC2142" s="77">
        <v>2020</v>
      </c>
      <c r="AD2142" s="77">
        <v>2021</v>
      </c>
      <c r="AE2142" s="77">
        <v>2022</v>
      </c>
      <c r="AF2142" s="77">
        <v>2023</v>
      </c>
      <c r="AG2142" s="77">
        <v>2024</v>
      </c>
      <c r="AH2142" s="77">
        <v>2025</v>
      </c>
      <c r="AI2142" s="77">
        <v>2026</v>
      </c>
      <c r="AJ2142" s="77">
        <v>2027</v>
      </c>
      <c r="AK2142" s="77">
        <v>2028</v>
      </c>
      <c r="AL2142" s="77">
        <v>2029</v>
      </c>
      <c r="AM2142" s="77">
        <v>2030</v>
      </c>
      <c r="AN2142" s="77">
        <v>2031</v>
      </c>
      <c r="AO2142" s="77">
        <v>2032</v>
      </c>
      <c r="AP2142" s="77">
        <v>2033</v>
      </c>
      <c r="AQ2142" s="77">
        <v>2034</v>
      </c>
      <c r="AR2142" s="77">
        <v>2035</v>
      </c>
      <c r="AS2142" s="77">
        <v>2036</v>
      </c>
      <c r="AT2142" s="77">
        <v>2037</v>
      </c>
      <c r="AU2142" s="77">
        <v>2038</v>
      </c>
      <c r="AV2142" s="77">
        <v>2039</v>
      </c>
      <c r="AW2142" s="77">
        <v>2040</v>
      </c>
      <c r="AX2142" s="77">
        <v>2041</v>
      </c>
      <c r="AY2142" s="77">
        <v>2042</v>
      </c>
      <c r="AZ2142" s="77">
        <v>2043</v>
      </c>
      <c r="BA2142" s="77">
        <v>2044</v>
      </c>
      <c r="BB2142" s="77">
        <v>2045</v>
      </c>
      <c r="BC2142" s="77">
        <v>2046</v>
      </c>
      <c r="BD2142" s="77">
        <v>2047</v>
      </c>
      <c r="BE2142" s="77">
        <v>2048</v>
      </c>
      <c r="BF2142" s="77">
        <v>2049</v>
      </c>
      <c r="BG2142" s="77">
        <v>2050</v>
      </c>
      <c r="BJ2142">
        <v>1995</v>
      </c>
      <c r="BK2142">
        <v>1996</v>
      </c>
      <c r="BL2142">
        <v>1997</v>
      </c>
      <c r="BM2142">
        <v>1998</v>
      </c>
      <c r="BN2142">
        <v>1999</v>
      </c>
      <c r="BO2142">
        <v>2000</v>
      </c>
      <c r="BP2142">
        <v>2001</v>
      </c>
      <c r="BQ2142">
        <v>2002</v>
      </c>
      <c r="BR2142">
        <v>2003</v>
      </c>
      <c r="BS2142">
        <v>2004</v>
      </c>
      <c r="BT2142">
        <v>2005</v>
      </c>
      <c r="BU2142">
        <v>2006</v>
      </c>
      <c r="BV2142">
        <v>2007</v>
      </c>
      <c r="BW2142">
        <v>2008</v>
      </c>
      <c r="BX2142">
        <v>2009</v>
      </c>
      <c r="BY2142">
        <v>2010</v>
      </c>
      <c r="BZ2142">
        <v>2011</v>
      </c>
      <c r="CA2142">
        <v>2012</v>
      </c>
      <c r="CB2142">
        <v>2013</v>
      </c>
      <c r="CC2142">
        <v>2014</v>
      </c>
      <c r="CD2142">
        <v>2015</v>
      </c>
      <c r="CE2142">
        <v>2016</v>
      </c>
      <c r="CF2142">
        <v>2017</v>
      </c>
      <c r="CG2142">
        <v>2018</v>
      </c>
      <c r="CH2142">
        <v>2019</v>
      </c>
      <c r="CI2142">
        <v>2020</v>
      </c>
      <c r="CJ2142">
        <v>2021</v>
      </c>
      <c r="CK2142">
        <v>2022</v>
      </c>
      <c r="CL2142">
        <v>2023</v>
      </c>
      <c r="CM2142">
        <v>2024</v>
      </c>
      <c r="CN2142">
        <v>2025</v>
      </c>
      <c r="CO2142">
        <v>2026</v>
      </c>
      <c r="CP2142">
        <v>2027</v>
      </c>
      <c r="CQ2142">
        <v>2028</v>
      </c>
      <c r="CR2142">
        <v>2029</v>
      </c>
      <c r="CS2142">
        <v>2030</v>
      </c>
      <c r="CT2142">
        <v>2031</v>
      </c>
      <c r="CU2142">
        <v>2032</v>
      </c>
      <c r="CV2142">
        <v>2033</v>
      </c>
      <c r="CW2142">
        <v>2034</v>
      </c>
      <c r="CX2142">
        <v>2035</v>
      </c>
      <c r="CY2142">
        <v>2036</v>
      </c>
      <c r="CZ2142">
        <v>2037</v>
      </c>
      <c r="DA2142">
        <v>2038</v>
      </c>
      <c r="DB2142">
        <v>2039</v>
      </c>
      <c r="DC2142">
        <v>2040</v>
      </c>
      <c r="DD2142">
        <v>2041</v>
      </c>
      <c r="DE2142">
        <v>2042</v>
      </c>
      <c r="DF2142">
        <v>2043</v>
      </c>
      <c r="DG2142">
        <v>2044</v>
      </c>
      <c r="DH2142">
        <v>2045</v>
      </c>
      <c r="DI2142">
        <v>2046</v>
      </c>
      <c r="DJ2142">
        <v>2047</v>
      </c>
      <c r="DK2142">
        <v>2048</v>
      </c>
      <c r="DL2142">
        <v>2049</v>
      </c>
      <c r="DM2142">
        <v>2050</v>
      </c>
    </row>
    <row r="2143" spans="1:117" ht="12" customHeight="1" x14ac:dyDescent="0.2">
      <c r="A2143" t="s">
        <v>407</v>
      </c>
      <c r="D2143" s="140">
        <v>3798.7733882440825</v>
      </c>
      <c r="E2143" s="140">
        <v>3798.7733882440825</v>
      </c>
      <c r="F2143" s="140">
        <v>3798.7733882440825</v>
      </c>
      <c r="G2143" s="140">
        <v>3798.7733882440825</v>
      </c>
      <c r="H2143" s="140">
        <v>3798.7733882440825</v>
      </c>
      <c r="I2143" s="140">
        <v>3798.7733882440825</v>
      </c>
      <c r="J2143" s="140">
        <v>3798.7733882440825</v>
      </c>
      <c r="K2143" s="140">
        <v>3798.7733882440825</v>
      </c>
      <c r="L2143" s="140">
        <v>3798.7733882440825</v>
      </c>
      <c r="M2143" s="140">
        <v>3798.7733882440825</v>
      </c>
      <c r="N2143" s="140">
        <v>3798.7733882440825</v>
      </c>
      <c r="O2143" s="140">
        <v>3798.7733882440825</v>
      </c>
      <c r="P2143" s="140">
        <v>3798.7733882440825</v>
      </c>
      <c r="Q2143" s="140">
        <v>3798.7733882440825</v>
      </c>
      <c r="R2143" s="140">
        <v>3798.7733882440825</v>
      </c>
      <c r="S2143" s="140">
        <v>3798.7733882440825</v>
      </c>
      <c r="T2143" s="140">
        <v>3798.7733882440825</v>
      </c>
      <c r="U2143" s="140">
        <v>3785.6751625686147</v>
      </c>
      <c r="V2143" s="140">
        <v>3767.6190693427966</v>
      </c>
      <c r="W2143" s="140">
        <v>3744.1442708632162</v>
      </c>
      <c r="X2143" s="141">
        <v>3084</v>
      </c>
      <c r="Y2143" s="141">
        <v>2958</v>
      </c>
      <c r="Z2143" s="141">
        <v>2836</v>
      </c>
      <c r="AA2143" s="141">
        <v>2725</v>
      </c>
      <c r="AB2143" s="141">
        <v>2639</v>
      </c>
      <c r="AC2143" s="141">
        <v>2523</v>
      </c>
      <c r="AD2143" s="141">
        <v>2437</v>
      </c>
      <c r="AE2143" s="141">
        <v>2354</v>
      </c>
      <c r="AF2143" s="141">
        <v>2270</v>
      </c>
      <c r="AG2143" s="141">
        <v>2213</v>
      </c>
      <c r="AH2143" s="141">
        <v>2130</v>
      </c>
      <c r="AI2143" s="141">
        <v>2074</v>
      </c>
      <c r="AJ2143" s="141">
        <v>2048</v>
      </c>
      <c r="AK2143" s="141">
        <v>1992</v>
      </c>
      <c r="AL2143" s="141">
        <v>1965</v>
      </c>
      <c r="AM2143" s="141">
        <v>1966</v>
      </c>
      <c r="AN2143" s="141">
        <v>1939</v>
      </c>
      <c r="AO2143" s="141">
        <v>1910</v>
      </c>
      <c r="AP2143" s="141">
        <v>1824</v>
      </c>
      <c r="AQ2143" s="141">
        <v>1741</v>
      </c>
      <c r="AR2143" s="141">
        <v>1659</v>
      </c>
      <c r="AS2143" s="141">
        <v>1620</v>
      </c>
      <c r="AT2143" s="141">
        <v>1580</v>
      </c>
      <c r="AU2143" s="141">
        <v>1542</v>
      </c>
      <c r="AV2143" s="141">
        <v>1503</v>
      </c>
      <c r="AW2143" s="141">
        <v>1485</v>
      </c>
      <c r="AX2143" s="141">
        <v>1466</v>
      </c>
      <c r="AY2143" s="141">
        <v>1447</v>
      </c>
      <c r="AZ2143" s="141">
        <v>1429</v>
      </c>
      <c r="BA2143" s="141">
        <v>1421</v>
      </c>
      <c r="BB2143" s="141">
        <v>1414</v>
      </c>
      <c r="BC2143" s="141">
        <v>1407</v>
      </c>
      <c r="BD2143" s="141">
        <v>1399</v>
      </c>
      <c r="BE2143" s="141">
        <v>1392</v>
      </c>
      <c r="BF2143" s="141">
        <v>1385</v>
      </c>
      <c r="BG2143" s="141">
        <v>1377</v>
      </c>
      <c r="BJ2143">
        <v>3798.7733882440825</v>
      </c>
      <c r="BK2143">
        <v>3798.7733882440825</v>
      </c>
      <c r="BL2143">
        <v>3798.7733882440825</v>
      </c>
      <c r="BM2143">
        <v>3798.7733882440825</v>
      </c>
      <c r="BN2143">
        <v>3798.7733882440825</v>
      </c>
      <c r="BO2143">
        <v>3798.7733882440825</v>
      </c>
      <c r="BP2143">
        <v>3798.7733882440825</v>
      </c>
      <c r="BQ2143">
        <v>3798.7733882440825</v>
      </c>
      <c r="BR2143">
        <v>3798.7733882440825</v>
      </c>
      <c r="BS2143">
        <v>3798.7733882440825</v>
      </c>
      <c r="BT2143">
        <v>3798.7733882440825</v>
      </c>
      <c r="BU2143">
        <v>3798.7733882440825</v>
      </c>
      <c r="BV2143">
        <v>3798.7733882440825</v>
      </c>
      <c r="BW2143">
        <v>3798.7733882440825</v>
      </c>
      <c r="BX2143">
        <v>3798.7733882440825</v>
      </c>
      <c r="BY2143">
        <v>3798.7733882440825</v>
      </c>
      <c r="BZ2143">
        <v>3798.7733882440825</v>
      </c>
      <c r="CA2143">
        <v>3785.6751625686147</v>
      </c>
      <c r="CB2143">
        <v>3767.6190693427966</v>
      </c>
      <c r="CC2143">
        <v>3744.1442708632162</v>
      </c>
      <c r="CD2143">
        <v>3714.5427940703571</v>
      </c>
      <c r="CE2143">
        <v>3677.8479408154567</v>
      </c>
      <c r="CF2143">
        <v>3632.8362952026309</v>
      </c>
      <c r="CG2143">
        <v>3578.0647895184602</v>
      </c>
      <c r="CH2143">
        <v>3511.9762147545939</v>
      </c>
      <c r="CI2143">
        <v>3433.1172824281762</v>
      </c>
      <c r="CJ2143">
        <v>3340.5113211042849</v>
      </c>
      <c r="CK2143">
        <v>3234.1913294745386</v>
      </c>
      <c r="CL2143">
        <v>3115.8049359551605</v>
      </c>
      <c r="CM2143">
        <v>2989.0579406062025</v>
      </c>
      <c r="CN2143">
        <v>2859.6546186806904</v>
      </c>
      <c r="CO2143">
        <v>2734.4834469231364</v>
      </c>
      <c r="CP2143">
        <v>2620.1704404865263</v>
      </c>
      <c r="CQ2143">
        <v>2521.5727109338377</v>
      </c>
      <c r="CR2143">
        <v>2440.8999897374333</v>
      </c>
      <c r="CS2143">
        <v>2377.7730147990283</v>
      </c>
      <c r="CT2143">
        <v>2329.9877104173056</v>
      </c>
      <c r="CU2143">
        <v>2294.4910688329014</v>
      </c>
      <c r="CV2143">
        <v>2268.1750473277102</v>
      </c>
      <c r="CW2143">
        <v>2248.3415335346913</v>
      </c>
      <c r="CX2143">
        <v>2232.8767559969601</v>
      </c>
      <c r="CY2143">
        <v>2220.24179284102</v>
      </c>
      <c r="CZ2143">
        <v>2209.3772906755535</v>
      </c>
      <c r="DA2143">
        <v>2199.5862949312032</v>
      </c>
      <c r="DB2143">
        <v>2190.4275600179308</v>
      </c>
      <c r="DC2143">
        <v>2181.1712886731962</v>
      </c>
      <c r="DD2143">
        <v>2181.1712886731962</v>
      </c>
      <c r="DE2143">
        <v>2181.1712886731962</v>
      </c>
      <c r="DF2143">
        <v>2181.1712886731962</v>
      </c>
      <c r="DG2143">
        <v>2181.1712886731962</v>
      </c>
      <c r="DH2143">
        <v>2181.1712886731962</v>
      </c>
      <c r="DI2143">
        <v>2181.1712886731962</v>
      </c>
      <c r="DJ2143">
        <v>2181.1712886731962</v>
      </c>
      <c r="DK2143">
        <v>2181.1712886731962</v>
      </c>
      <c r="DL2143">
        <v>2181.1712886731962</v>
      </c>
      <c r="DM2143">
        <v>2181.1712886731962</v>
      </c>
    </row>
    <row r="2144" spans="1:117" ht="12" customHeight="1" x14ac:dyDescent="0.2">
      <c r="A2144" t="s">
        <v>408</v>
      </c>
      <c r="D2144" s="140">
        <v>3798.7733882440825</v>
      </c>
      <c r="E2144" s="140">
        <v>3798.7733882440825</v>
      </c>
      <c r="F2144" s="140">
        <v>3798.7733882440825</v>
      </c>
      <c r="G2144" s="140">
        <v>3798.7733882440825</v>
      </c>
      <c r="H2144" s="140">
        <v>3798.7733882440825</v>
      </c>
      <c r="I2144" s="140">
        <v>3798.7733882440825</v>
      </c>
      <c r="J2144" s="140">
        <v>3798.7733882440825</v>
      </c>
      <c r="K2144" s="140">
        <v>3798.7733882440825</v>
      </c>
      <c r="L2144" s="140">
        <v>3798.7733882440825</v>
      </c>
      <c r="M2144" s="140">
        <v>3798.7733882440825</v>
      </c>
      <c r="N2144" s="140">
        <v>3798.7733882440825</v>
      </c>
      <c r="O2144" s="140">
        <v>3798.7733882440825</v>
      </c>
      <c r="P2144" s="140">
        <v>3798.7733882440825</v>
      </c>
      <c r="Q2144" s="140">
        <v>3798.7733882440825</v>
      </c>
      <c r="R2144" s="140">
        <v>3798.7733882440825</v>
      </c>
      <c r="S2144" s="140">
        <v>3798.7733882440825</v>
      </c>
      <c r="T2144" s="140">
        <v>3798.7733882440825</v>
      </c>
      <c r="U2144" s="140">
        <v>3785.6751625686147</v>
      </c>
      <c r="V2144" s="140">
        <v>3767.6190693427966</v>
      </c>
      <c r="W2144" s="140">
        <v>3744.1442708632162</v>
      </c>
      <c r="X2144" s="141">
        <v>3090</v>
      </c>
      <c r="Y2144" s="141">
        <v>2968</v>
      </c>
      <c r="Z2144" s="141">
        <v>2844</v>
      </c>
      <c r="AA2144" s="141">
        <v>2745</v>
      </c>
      <c r="AB2144" s="141">
        <v>2664</v>
      </c>
      <c r="AC2144" s="141">
        <v>2551</v>
      </c>
      <c r="AD2144" s="141">
        <v>2467</v>
      </c>
      <c r="AE2144" s="141">
        <v>2386</v>
      </c>
      <c r="AF2144" s="141">
        <v>2302</v>
      </c>
      <c r="AG2144" s="141">
        <v>2247</v>
      </c>
      <c r="AH2144" s="141">
        <v>2163</v>
      </c>
      <c r="AI2144" s="141">
        <v>2108</v>
      </c>
      <c r="AJ2144" s="141">
        <v>2082</v>
      </c>
      <c r="AK2144" s="141">
        <v>2026</v>
      </c>
      <c r="AL2144" s="141">
        <v>1999</v>
      </c>
      <c r="AM2144" s="141">
        <v>2000</v>
      </c>
      <c r="AN2144" s="141">
        <v>1973</v>
      </c>
      <c r="AO2144" s="141">
        <v>1944</v>
      </c>
      <c r="AP2144" s="141">
        <v>1858</v>
      </c>
      <c r="AQ2144" s="141">
        <v>1775</v>
      </c>
      <c r="AR2144" s="141">
        <v>1693</v>
      </c>
      <c r="AS2144" s="141">
        <v>1654</v>
      </c>
      <c r="AT2144" s="141">
        <v>1614</v>
      </c>
      <c r="AU2144" s="141">
        <v>1576</v>
      </c>
      <c r="AV2144" s="141">
        <v>1537</v>
      </c>
      <c r="AW2144" s="141">
        <v>1519</v>
      </c>
      <c r="AX2144" s="141">
        <v>1500</v>
      </c>
      <c r="AY2144" s="141">
        <v>1481</v>
      </c>
      <c r="AZ2144" s="141">
        <v>1463</v>
      </c>
      <c r="BA2144" s="141">
        <v>1455</v>
      </c>
      <c r="BB2144" s="141">
        <v>1448</v>
      </c>
      <c r="BC2144" s="141">
        <v>1441</v>
      </c>
      <c r="BD2144" s="141">
        <v>1433</v>
      </c>
      <c r="BE2144" s="141">
        <v>1426</v>
      </c>
      <c r="BF2144" s="141">
        <v>1419</v>
      </c>
      <c r="BG2144" s="141">
        <v>1411</v>
      </c>
      <c r="BJ2144">
        <v>3798.7733882440825</v>
      </c>
      <c r="BK2144">
        <v>3798.7733882440825</v>
      </c>
      <c r="BL2144">
        <v>3798.7733882440825</v>
      </c>
      <c r="BM2144">
        <v>3798.7733882440825</v>
      </c>
      <c r="BN2144">
        <v>3798.7733882440825</v>
      </c>
      <c r="BO2144">
        <v>3798.7733882440825</v>
      </c>
      <c r="BP2144">
        <v>3798.7733882440825</v>
      </c>
      <c r="BQ2144">
        <v>3798.7733882440825</v>
      </c>
      <c r="BR2144">
        <v>3798.7733882440825</v>
      </c>
      <c r="BS2144">
        <v>3798.7733882440825</v>
      </c>
      <c r="BT2144">
        <v>3798.7733882440825</v>
      </c>
      <c r="BU2144">
        <v>3798.7733882440825</v>
      </c>
      <c r="BV2144">
        <v>3798.7733882440825</v>
      </c>
      <c r="BW2144">
        <v>3798.7733882440825</v>
      </c>
      <c r="BX2144">
        <v>3798.7733882440825</v>
      </c>
      <c r="BY2144">
        <v>3798.7733882440825</v>
      </c>
      <c r="BZ2144">
        <v>3798.7733882440825</v>
      </c>
      <c r="CA2144">
        <v>3785.6751625686147</v>
      </c>
      <c r="CB2144">
        <v>3767.6190693427966</v>
      </c>
      <c r="CC2144">
        <v>3744.1442708632162</v>
      </c>
      <c r="CD2144">
        <v>3714.5427940703571</v>
      </c>
      <c r="CE2144">
        <v>3677.8479408154567</v>
      </c>
      <c r="CF2144">
        <v>3632.8362952026309</v>
      </c>
      <c r="CG2144">
        <v>3578.0647895184602</v>
      </c>
      <c r="CH2144">
        <v>3511.9762147545939</v>
      </c>
      <c r="CI2144">
        <v>3433.1172824281762</v>
      </c>
      <c r="CJ2144">
        <v>3340.5113211042849</v>
      </c>
      <c r="CK2144">
        <v>3234.1913294745386</v>
      </c>
      <c r="CL2144">
        <v>3115.8049359551605</v>
      </c>
      <c r="CM2144">
        <v>2989.0579406062025</v>
      </c>
      <c r="CN2144">
        <v>2859.6546186806904</v>
      </c>
      <c r="CO2144">
        <v>2734.4834469231364</v>
      </c>
      <c r="CP2144">
        <v>2620.1704404865263</v>
      </c>
      <c r="CQ2144">
        <v>2521.5727109338377</v>
      </c>
      <c r="CR2144">
        <v>2440.8999897374333</v>
      </c>
      <c r="CS2144">
        <v>2377.7730147990283</v>
      </c>
      <c r="CT2144">
        <v>2329.9877104173056</v>
      </c>
      <c r="CU2144">
        <v>2294.4910688329014</v>
      </c>
      <c r="CV2144">
        <v>2268.1750473277102</v>
      </c>
      <c r="CW2144">
        <v>2248.3415335346913</v>
      </c>
      <c r="CX2144">
        <v>2232.8767559969601</v>
      </c>
      <c r="CY2144">
        <v>2220.24179284102</v>
      </c>
      <c r="CZ2144">
        <v>2209.3772906755535</v>
      </c>
      <c r="DA2144">
        <v>2199.5862949312032</v>
      </c>
      <c r="DB2144">
        <v>2190.4275600179308</v>
      </c>
      <c r="DC2144">
        <v>2181.1712886731962</v>
      </c>
      <c r="DD2144">
        <v>2181.1712886731962</v>
      </c>
      <c r="DE2144">
        <v>2181.1712886731962</v>
      </c>
      <c r="DF2144">
        <v>2181.1712886731962</v>
      </c>
      <c r="DG2144">
        <v>2181.1712886731962</v>
      </c>
      <c r="DH2144">
        <v>2181.1712886731962</v>
      </c>
      <c r="DI2144">
        <v>2181.1712886731962</v>
      </c>
      <c r="DJ2144">
        <v>2181.1712886731962</v>
      </c>
      <c r="DK2144">
        <v>2181.1712886731962</v>
      </c>
      <c r="DL2144">
        <v>2181.1712886731962</v>
      </c>
      <c r="DM2144">
        <v>2181.1712886731962</v>
      </c>
    </row>
    <row r="2145" spans="1:117" ht="12" customHeight="1" x14ac:dyDescent="0.2">
      <c r="A2145" t="s">
        <v>409</v>
      </c>
      <c r="D2145" s="140">
        <v>3798.7733882440825</v>
      </c>
      <c r="E2145" s="140">
        <v>3798.7733882440825</v>
      </c>
      <c r="F2145" s="140">
        <v>3798.7733882440825</v>
      </c>
      <c r="G2145" s="140">
        <v>3798.7733882440825</v>
      </c>
      <c r="H2145" s="140">
        <v>3798.7733882440825</v>
      </c>
      <c r="I2145" s="140">
        <v>3798.7733882440825</v>
      </c>
      <c r="J2145" s="140">
        <v>3798.7733882440825</v>
      </c>
      <c r="K2145" s="140">
        <v>3798.7733882440825</v>
      </c>
      <c r="L2145" s="140">
        <v>3798.7733882440825</v>
      </c>
      <c r="M2145" s="140">
        <v>3798.7733882440825</v>
      </c>
      <c r="N2145" s="140">
        <v>3798.7733882440825</v>
      </c>
      <c r="O2145" s="140">
        <v>3798.7733882440825</v>
      </c>
      <c r="P2145" s="140">
        <v>3798.7733882440825</v>
      </c>
      <c r="Q2145" s="140">
        <v>3798.7733882440825</v>
      </c>
      <c r="R2145" s="140">
        <v>3798.7733882440825</v>
      </c>
      <c r="S2145" s="140">
        <v>3798.7733882440825</v>
      </c>
      <c r="T2145" s="140">
        <v>3798.7733882440825</v>
      </c>
      <c r="U2145" s="140">
        <v>3785.6751625686147</v>
      </c>
      <c r="V2145" s="140">
        <v>3767.6190693427966</v>
      </c>
      <c r="W2145" s="140">
        <v>3744.1442708632162</v>
      </c>
      <c r="X2145" s="141">
        <v>3210</v>
      </c>
      <c r="Y2145" s="141">
        <v>3083</v>
      </c>
      <c r="Z2145" s="141">
        <v>2958</v>
      </c>
      <c r="AA2145" s="141">
        <v>2846</v>
      </c>
      <c r="AB2145" s="141">
        <v>2759</v>
      </c>
      <c r="AC2145" s="141">
        <v>2641</v>
      </c>
      <c r="AD2145" s="141">
        <v>2553</v>
      </c>
      <c r="AE2145" s="141">
        <v>2468</v>
      </c>
      <c r="AF2145" s="141">
        <v>2382</v>
      </c>
      <c r="AG2145" s="141">
        <v>2324</v>
      </c>
      <c r="AH2145" s="141">
        <v>2239</v>
      </c>
      <c r="AI2145" s="141">
        <v>2182</v>
      </c>
      <c r="AJ2145" s="141">
        <v>2154</v>
      </c>
      <c r="AK2145" s="141">
        <v>2096</v>
      </c>
      <c r="AL2145" s="141">
        <v>2068</v>
      </c>
      <c r="AM2145" s="141">
        <v>2068</v>
      </c>
      <c r="AN2145" s="141">
        <v>2040</v>
      </c>
      <c r="AO2145" s="141">
        <v>2011</v>
      </c>
      <c r="AP2145" s="141">
        <v>1925</v>
      </c>
      <c r="AQ2145" s="141">
        <v>1842</v>
      </c>
      <c r="AR2145" s="141">
        <v>1760</v>
      </c>
      <c r="AS2145" s="141">
        <v>1721</v>
      </c>
      <c r="AT2145" s="141">
        <v>1681</v>
      </c>
      <c r="AU2145" s="141">
        <v>1643</v>
      </c>
      <c r="AV2145" s="141">
        <v>1604</v>
      </c>
      <c r="AW2145" s="141">
        <v>1586</v>
      </c>
      <c r="AX2145" s="141">
        <v>1567</v>
      </c>
      <c r="AY2145" s="141">
        <v>1548</v>
      </c>
      <c r="AZ2145" s="141">
        <v>1530</v>
      </c>
      <c r="BA2145" s="141">
        <v>1522</v>
      </c>
      <c r="BB2145" s="141">
        <v>1515</v>
      </c>
      <c r="BC2145" s="141">
        <v>1508</v>
      </c>
      <c r="BD2145" s="141">
        <v>1500</v>
      </c>
      <c r="BE2145" s="141">
        <v>1493</v>
      </c>
      <c r="BF2145" s="141">
        <v>1486</v>
      </c>
      <c r="BG2145" s="141">
        <v>1478</v>
      </c>
      <c r="BJ2145">
        <v>3798.7733882440825</v>
      </c>
      <c r="BK2145">
        <v>3798.7733882440825</v>
      </c>
      <c r="BL2145">
        <v>3798.7733882440825</v>
      </c>
      <c r="BM2145">
        <v>3798.7733882440825</v>
      </c>
      <c r="BN2145">
        <v>3798.7733882440825</v>
      </c>
      <c r="BO2145">
        <v>3798.7733882440825</v>
      </c>
      <c r="BP2145">
        <v>3798.7733882440825</v>
      </c>
      <c r="BQ2145">
        <v>3798.7733882440825</v>
      </c>
      <c r="BR2145">
        <v>3798.7733882440825</v>
      </c>
      <c r="BS2145">
        <v>3798.7733882440825</v>
      </c>
      <c r="BT2145">
        <v>3798.7733882440825</v>
      </c>
      <c r="BU2145">
        <v>3798.7733882440825</v>
      </c>
      <c r="BV2145">
        <v>3798.7733882440825</v>
      </c>
      <c r="BW2145">
        <v>3798.7733882440825</v>
      </c>
      <c r="BX2145">
        <v>3798.7733882440825</v>
      </c>
      <c r="BY2145">
        <v>3798.7733882440825</v>
      </c>
      <c r="BZ2145">
        <v>3798.7733882440825</v>
      </c>
      <c r="CA2145">
        <v>3785.6751625686147</v>
      </c>
      <c r="CB2145">
        <v>3767.6190693427966</v>
      </c>
      <c r="CC2145">
        <v>3744.1442708632162</v>
      </c>
      <c r="CD2145">
        <v>3714.5427940703571</v>
      </c>
      <c r="CE2145">
        <v>3677.8479408154567</v>
      </c>
      <c r="CF2145">
        <v>3632.8362952026309</v>
      </c>
      <c r="CG2145">
        <v>3578.0647895184602</v>
      </c>
      <c r="CH2145">
        <v>3511.9762147545939</v>
      </c>
      <c r="CI2145">
        <v>3433.1172824281762</v>
      </c>
      <c r="CJ2145">
        <v>3340.5113211042849</v>
      </c>
      <c r="CK2145">
        <v>3234.1913294745386</v>
      </c>
      <c r="CL2145">
        <v>3115.8049359551605</v>
      </c>
      <c r="CM2145">
        <v>2989.0579406062025</v>
      </c>
      <c r="CN2145">
        <v>2859.6546186806904</v>
      </c>
      <c r="CO2145">
        <v>2734.4834469231364</v>
      </c>
      <c r="CP2145">
        <v>2620.1704404865263</v>
      </c>
      <c r="CQ2145">
        <v>2521.5727109338377</v>
      </c>
      <c r="CR2145">
        <v>2440.8999897374333</v>
      </c>
      <c r="CS2145">
        <v>2377.7730147990283</v>
      </c>
      <c r="CT2145">
        <v>2329.9877104173056</v>
      </c>
      <c r="CU2145">
        <v>2294.4910688329014</v>
      </c>
      <c r="CV2145">
        <v>2268.1750473277102</v>
      </c>
      <c r="CW2145">
        <v>2248.3415335346913</v>
      </c>
      <c r="CX2145">
        <v>2232.8767559969601</v>
      </c>
      <c r="CY2145">
        <v>2220.24179284102</v>
      </c>
      <c r="CZ2145">
        <v>2209.3772906755535</v>
      </c>
      <c r="DA2145">
        <v>2199.5862949312032</v>
      </c>
      <c r="DB2145">
        <v>2190.4275600179308</v>
      </c>
      <c r="DC2145">
        <v>2181.1712886731962</v>
      </c>
      <c r="DD2145">
        <v>2181.1712886731962</v>
      </c>
      <c r="DE2145">
        <v>2181.1712886731962</v>
      </c>
      <c r="DF2145">
        <v>2181.1712886731962</v>
      </c>
      <c r="DG2145">
        <v>2181.1712886731962</v>
      </c>
      <c r="DH2145">
        <v>2181.1712886731962</v>
      </c>
      <c r="DI2145">
        <v>2181.1712886731962</v>
      </c>
      <c r="DJ2145">
        <v>2181.1712886731962</v>
      </c>
      <c r="DK2145">
        <v>2181.1712886731962</v>
      </c>
      <c r="DL2145">
        <v>2181.1712886731962</v>
      </c>
      <c r="DM2145">
        <v>2181.1712886731962</v>
      </c>
    </row>
    <row r="2146" spans="1:117" ht="12" customHeight="1" x14ac:dyDescent="0.2">
      <c r="A2146" t="s">
        <v>410</v>
      </c>
      <c r="D2146" s="140">
        <v>4778.396074944776</v>
      </c>
      <c r="E2146" s="140">
        <v>4778.396074944776</v>
      </c>
      <c r="F2146" s="140">
        <v>4778.396074944776</v>
      </c>
      <c r="G2146" s="140">
        <v>4778.396074944776</v>
      </c>
      <c r="H2146" s="140">
        <v>4778.396074944776</v>
      </c>
      <c r="I2146" s="140">
        <v>4778.396074944776</v>
      </c>
      <c r="J2146" s="140">
        <v>4778.396074944776</v>
      </c>
      <c r="K2146" s="140">
        <v>4778.396074944776</v>
      </c>
      <c r="L2146" s="140">
        <v>4778.396074944776</v>
      </c>
      <c r="M2146" s="140">
        <v>4778.396074944776</v>
      </c>
      <c r="N2146" s="140">
        <v>4778.396074944776</v>
      </c>
      <c r="O2146" s="140">
        <v>4778.396074944776</v>
      </c>
      <c r="P2146" s="140">
        <v>4778.396074944776</v>
      </c>
      <c r="Q2146" s="140">
        <v>4778.396074944776</v>
      </c>
      <c r="R2146" s="140">
        <v>4778.396074944776</v>
      </c>
      <c r="S2146" s="140">
        <v>4778.396074944776</v>
      </c>
      <c r="T2146" s="140">
        <v>4778.396074944776</v>
      </c>
      <c r="U2146" s="140">
        <v>4761.9200960537764</v>
      </c>
      <c r="V2146" s="140">
        <v>4739.2077212471904</v>
      </c>
      <c r="W2146" s="140">
        <v>4709.6792726005624</v>
      </c>
      <c r="X2146" s="141">
        <v>3779</v>
      </c>
      <c r="Y2146" s="141">
        <v>3632</v>
      </c>
      <c r="Z2146" s="141">
        <v>3486</v>
      </c>
      <c r="AA2146" s="141">
        <v>3348</v>
      </c>
      <c r="AB2146" s="141">
        <v>3241</v>
      </c>
      <c r="AC2146" s="141">
        <v>3101</v>
      </c>
      <c r="AD2146" s="141">
        <v>2997</v>
      </c>
      <c r="AE2146" s="141">
        <v>2895</v>
      </c>
      <c r="AF2146" s="141">
        <v>2793</v>
      </c>
      <c r="AG2146" s="141">
        <v>2724</v>
      </c>
      <c r="AH2146" s="141">
        <v>2623</v>
      </c>
      <c r="AI2146" s="141">
        <v>2556</v>
      </c>
      <c r="AJ2146" s="141">
        <v>2522</v>
      </c>
      <c r="AK2146" s="141">
        <v>2455</v>
      </c>
      <c r="AL2146" s="141">
        <v>2421</v>
      </c>
      <c r="AM2146" s="141">
        <v>2421</v>
      </c>
      <c r="AN2146" s="141">
        <v>2387</v>
      </c>
      <c r="AO2146" s="141">
        <v>2353</v>
      </c>
      <c r="AP2146" s="141">
        <v>2260</v>
      </c>
      <c r="AQ2146" s="141">
        <v>2169</v>
      </c>
      <c r="AR2146" s="141">
        <v>2081</v>
      </c>
      <c r="AS2146" s="141">
        <v>2038</v>
      </c>
      <c r="AT2146" s="141">
        <v>1995</v>
      </c>
      <c r="AU2146" s="141">
        <v>1953</v>
      </c>
      <c r="AV2146" s="141">
        <v>1912</v>
      </c>
      <c r="AW2146" s="141">
        <v>1891</v>
      </c>
      <c r="AX2146" s="141">
        <v>1871</v>
      </c>
      <c r="AY2146" s="141">
        <v>1851</v>
      </c>
      <c r="AZ2146" s="141">
        <v>1831</v>
      </c>
      <c r="BA2146" s="141">
        <v>1823</v>
      </c>
      <c r="BB2146" s="141">
        <v>1815</v>
      </c>
      <c r="BC2146" s="141">
        <v>1807</v>
      </c>
      <c r="BD2146" s="141">
        <v>1799</v>
      </c>
      <c r="BE2146" s="141">
        <v>1791</v>
      </c>
      <c r="BF2146" s="141">
        <v>1783</v>
      </c>
      <c r="BG2146" s="141">
        <v>1775</v>
      </c>
      <c r="BJ2146">
        <v>4778.396074944776</v>
      </c>
      <c r="BK2146">
        <v>4778.396074944776</v>
      </c>
      <c r="BL2146">
        <v>4778.396074944776</v>
      </c>
      <c r="BM2146">
        <v>4778.396074944776</v>
      </c>
      <c r="BN2146">
        <v>4778.396074944776</v>
      </c>
      <c r="BO2146">
        <v>4778.396074944776</v>
      </c>
      <c r="BP2146">
        <v>4778.396074944776</v>
      </c>
      <c r="BQ2146">
        <v>4778.396074944776</v>
      </c>
      <c r="BR2146">
        <v>4778.396074944776</v>
      </c>
      <c r="BS2146">
        <v>4778.396074944776</v>
      </c>
      <c r="BT2146">
        <v>4778.396074944776</v>
      </c>
      <c r="BU2146">
        <v>4778.396074944776</v>
      </c>
      <c r="BV2146">
        <v>4778.396074944776</v>
      </c>
      <c r="BW2146">
        <v>4778.396074944776</v>
      </c>
      <c r="BX2146">
        <v>4778.396074944776</v>
      </c>
      <c r="BY2146">
        <v>4778.396074944776</v>
      </c>
      <c r="BZ2146">
        <v>4778.396074944776</v>
      </c>
      <c r="CA2146">
        <v>4761.9200960537764</v>
      </c>
      <c r="CB2146">
        <v>4739.2077212471904</v>
      </c>
      <c r="CC2146">
        <v>4709.6792726005624</v>
      </c>
      <c r="CD2146">
        <v>4672.4442058926343</v>
      </c>
      <c r="CE2146">
        <v>4626.2865321270665</v>
      </c>
      <c r="CF2146">
        <v>4569.6673425253002</v>
      </c>
      <c r="CG2146">
        <v>4500.7714329693399</v>
      </c>
      <c r="CH2146">
        <v>4417.6400234391913</v>
      </c>
      <c r="CI2146">
        <v>4318.4450533288345</v>
      </c>
      <c r="CJ2146">
        <v>4201.9579884578461</v>
      </c>
      <c r="CK2146">
        <v>4068.2203371770543</v>
      </c>
      <c r="CL2146">
        <v>3919.3046161523398</v>
      </c>
      <c r="CM2146">
        <v>3759.8722722908242</v>
      </c>
      <c r="CN2146">
        <v>3597.0985918477531</v>
      </c>
      <c r="CO2146">
        <v>3439.6484428934864</v>
      </c>
      <c r="CP2146">
        <v>3295.8565486567213</v>
      </c>
      <c r="CQ2146">
        <v>3171.8325662441212</v>
      </c>
      <c r="CR2146">
        <v>3070.3560697747716</v>
      </c>
      <c r="CS2146">
        <v>2990.9499935391368</v>
      </c>
      <c r="CT2146">
        <v>2930.8418776919816</v>
      </c>
      <c r="CU2146">
        <v>2886.191408847078</v>
      </c>
      <c r="CV2146">
        <v>2853.0890463166584</v>
      </c>
      <c r="CW2146">
        <v>2828.1408920639678</v>
      </c>
      <c r="CX2146">
        <v>2808.6880780280294</v>
      </c>
      <c r="CY2146">
        <v>2792.7948271859923</v>
      </c>
      <c r="CZ2146">
        <v>2779.1286014868365</v>
      </c>
      <c r="DA2146">
        <v>2766.8127166332174</v>
      </c>
      <c r="DB2146">
        <v>2755.2921392024928</v>
      </c>
      <c r="DC2146">
        <v>2743.6488727736032</v>
      </c>
      <c r="DD2146">
        <v>2743.6488727736032</v>
      </c>
      <c r="DE2146">
        <v>2743.6488727736032</v>
      </c>
      <c r="DF2146">
        <v>2743.6488727736032</v>
      </c>
      <c r="DG2146">
        <v>2743.6488727736032</v>
      </c>
      <c r="DH2146">
        <v>2743.6488727736032</v>
      </c>
      <c r="DI2146">
        <v>2743.6488727736032</v>
      </c>
      <c r="DJ2146">
        <v>2743.6488727736032</v>
      </c>
      <c r="DK2146">
        <v>2743.6488727736032</v>
      </c>
      <c r="DL2146">
        <v>2743.6488727736032</v>
      </c>
      <c r="DM2146">
        <v>2743.6488727736032</v>
      </c>
    </row>
    <row r="2147" spans="1:117" ht="12" customHeight="1" x14ac:dyDescent="0.2">
      <c r="A2147" t="s">
        <v>411</v>
      </c>
      <c r="D2147" s="140">
        <v>6883.1044754121003</v>
      </c>
      <c r="E2147" s="140">
        <v>6883.1044754121003</v>
      </c>
      <c r="F2147" s="140">
        <v>6883.1044754121003</v>
      </c>
      <c r="G2147" s="140">
        <v>6883.1044754121003</v>
      </c>
      <c r="H2147" s="140">
        <v>6883.1044754121003</v>
      </c>
      <c r="I2147" s="140">
        <v>6883.1044754121003</v>
      </c>
      <c r="J2147" s="140">
        <v>6883.1044754121003</v>
      </c>
      <c r="K2147" s="140">
        <v>6883.1044754121003</v>
      </c>
      <c r="L2147" s="140">
        <v>6883.1044754121003</v>
      </c>
      <c r="M2147" s="140">
        <v>6883.1044754121003</v>
      </c>
      <c r="N2147" s="140">
        <v>6883.1044754121003</v>
      </c>
      <c r="O2147" s="140">
        <v>6883.1044754121003</v>
      </c>
      <c r="P2147" s="140">
        <v>6883.1044754121003</v>
      </c>
      <c r="Q2147" s="140">
        <v>6883.1044754121003</v>
      </c>
      <c r="R2147" s="140">
        <v>6883.1044754121003</v>
      </c>
      <c r="S2147" s="140">
        <v>6883.1044754121003</v>
      </c>
      <c r="T2147" s="140">
        <v>6883.1044754121003</v>
      </c>
      <c r="U2147" s="140">
        <v>6859.3714314653944</v>
      </c>
      <c r="V2147" s="140">
        <v>6826.6550876909287</v>
      </c>
      <c r="W2147" s="140">
        <v>6784.1204392767249</v>
      </c>
      <c r="X2147" s="141">
        <v>3624</v>
      </c>
      <c r="Y2147" s="141">
        <v>3485</v>
      </c>
      <c r="Z2147" s="141">
        <v>3342</v>
      </c>
      <c r="AA2147" s="141">
        <v>3209</v>
      </c>
      <c r="AB2147" s="141">
        <v>3106</v>
      </c>
      <c r="AC2147" s="141">
        <v>2969</v>
      </c>
      <c r="AD2147" s="141">
        <v>2867</v>
      </c>
      <c r="AE2147" s="141">
        <v>2767</v>
      </c>
      <c r="AF2147" s="141">
        <v>2666</v>
      </c>
      <c r="AG2147" s="141">
        <v>2599</v>
      </c>
      <c r="AH2147" s="141">
        <v>2499</v>
      </c>
      <c r="AI2147" s="141">
        <v>2432</v>
      </c>
      <c r="AJ2147" s="141">
        <v>2400</v>
      </c>
      <c r="AK2147" s="141">
        <v>2333</v>
      </c>
      <c r="AL2147" s="141">
        <v>2300</v>
      </c>
      <c r="AM2147" s="141">
        <v>2300</v>
      </c>
      <c r="AN2147" s="141">
        <v>2267</v>
      </c>
      <c r="AO2147" s="141">
        <v>2233</v>
      </c>
      <c r="AP2147" s="141">
        <v>2140</v>
      </c>
      <c r="AQ2147" s="141">
        <v>2050</v>
      </c>
      <c r="AR2147" s="141">
        <v>1961</v>
      </c>
      <c r="AS2147" s="141">
        <v>1918</v>
      </c>
      <c r="AT2147" s="141">
        <v>1876</v>
      </c>
      <c r="AU2147" s="141">
        <v>1834</v>
      </c>
      <c r="AV2147" s="141">
        <v>1792</v>
      </c>
      <c r="AW2147" s="141">
        <v>1772</v>
      </c>
      <c r="AX2147" s="141">
        <v>1751</v>
      </c>
      <c r="AY2147" s="141">
        <v>1731</v>
      </c>
      <c r="AZ2147" s="141">
        <v>1711</v>
      </c>
      <c r="BA2147" s="141">
        <v>1703</v>
      </c>
      <c r="BB2147" s="141">
        <v>1695</v>
      </c>
      <c r="BC2147" s="141">
        <v>1687</v>
      </c>
      <c r="BD2147" s="141">
        <v>1679</v>
      </c>
      <c r="BE2147" s="141">
        <v>1671</v>
      </c>
      <c r="BF2147" s="141">
        <v>1663</v>
      </c>
      <c r="BG2147" s="141">
        <v>1655</v>
      </c>
      <c r="BJ2147">
        <v>6883.1044754121003</v>
      </c>
      <c r="BK2147">
        <v>6883.1044754121003</v>
      </c>
      <c r="BL2147">
        <v>6883.1044754121003</v>
      </c>
      <c r="BM2147">
        <v>6883.1044754121003</v>
      </c>
      <c r="BN2147">
        <v>6883.1044754121003</v>
      </c>
      <c r="BO2147">
        <v>6883.1044754121003</v>
      </c>
      <c r="BP2147">
        <v>6883.1044754121003</v>
      </c>
      <c r="BQ2147">
        <v>6883.1044754121003</v>
      </c>
      <c r="BR2147">
        <v>6883.1044754121003</v>
      </c>
      <c r="BS2147">
        <v>6883.1044754121003</v>
      </c>
      <c r="BT2147">
        <v>6883.1044754121003</v>
      </c>
      <c r="BU2147">
        <v>6883.1044754121003</v>
      </c>
      <c r="BV2147">
        <v>6883.1044754121003</v>
      </c>
      <c r="BW2147">
        <v>6883.1044754121003</v>
      </c>
      <c r="BX2147">
        <v>6883.1044754121003</v>
      </c>
      <c r="BY2147">
        <v>6883.1044754121003</v>
      </c>
      <c r="BZ2147">
        <v>6883.1044754121003</v>
      </c>
      <c r="CA2147">
        <v>6859.3714314653944</v>
      </c>
      <c r="CB2147">
        <v>6826.6550876909287</v>
      </c>
      <c r="CC2147">
        <v>6784.1204392767249</v>
      </c>
      <c r="CD2147">
        <v>6730.4846898997621</v>
      </c>
      <c r="CE2147">
        <v>6663.9962519621295</v>
      </c>
      <c r="CF2147">
        <v>6582.4383837507494</v>
      </c>
      <c r="CG2147">
        <v>6483.1963502389708</v>
      </c>
      <c r="CH2147">
        <v>6363.4486005736399</v>
      </c>
      <c r="CI2147">
        <v>6220.5618804281448</v>
      </c>
      <c r="CJ2147">
        <v>6052.766531326537</v>
      </c>
      <c r="CK2147">
        <v>5860.122344527399</v>
      </c>
      <c r="CL2147">
        <v>5645.6147043552164</v>
      </c>
      <c r="CM2147">
        <v>5415.9582542939215</v>
      </c>
      <c r="CN2147">
        <v>5181.4887313065565</v>
      </c>
      <c r="CO2147">
        <v>4954.6875603856352</v>
      </c>
      <c r="CP2147">
        <v>4747.5606049750777</v>
      </c>
      <c r="CQ2147">
        <v>4568.9086022918436</v>
      </c>
      <c r="CR2147">
        <v>4422.7354270166225</v>
      </c>
      <c r="CS2147">
        <v>4308.3538834735355</v>
      </c>
      <c r="CT2147">
        <v>4221.770344832712</v>
      </c>
      <c r="CU2147">
        <v>4157.4529803624273</v>
      </c>
      <c r="CV2147">
        <v>4109.7702399394329</v>
      </c>
      <c r="CW2147">
        <v>4073.8333377871877</v>
      </c>
      <c r="CX2147">
        <v>4045.8122718792765</v>
      </c>
      <c r="CY2147">
        <v>4022.9186263371507</v>
      </c>
      <c r="CZ2147">
        <v>4003.2329289197505</v>
      </c>
      <c r="DA2147">
        <v>3985.4923480166522</v>
      </c>
      <c r="DB2147">
        <v>3968.8973783178153</v>
      </c>
      <c r="DC2147">
        <v>3952.1256796121929</v>
      </c>
      <c r="DD2147">
        <v>3952.1256796121929</v>
      </c>
      <c r="DE2147">
        <v>3952.1256796121929</v>
      </c>
      <c r="DF2147">
        <v>3952.1256796121929</v>
      </c>
      <c r="DG2147">
        <v>3952.1256796121929</v>
      </c>
      <c r="DH2147">
        <v>3952.1256796121929</v>
      </c>
      <c r="DI2147">
        <v>3952.1256796121929</v>
      </c>
      <c r="DJ2147">
        <v>3952.1256796121929</v>
      </c>
      <c r="DK2147">
        <v>3952.1256796121929</v>
      </c>
      <c r="DL2147">
        <v>3952.1256796121929</v>
      </c>
      <c r="DM2147">
        <v>3952.1256796121929</v>
      </c>
    </row>
    <row r="2148" spans="1:117" ht="12" customHeight="1" x14ac:dyDescent="0.2">
      <c r="A2148" t="s">
        <v>412</v>
      </c>
      <c r="D2148" s="140">
        <v>6883.1044754121003</v>
      </c>
      <c r="E2148" s="140">
        <v>6883.1044754121003</v>
      </c>
      <c r="F2148" s="140">
        <v>6883.1044754121003</v>
      </c>
      <c r="G2148" s="140">
        <v>6883.1044754121003</v>
      </c>
      <c r="H2148" s="140">
        <v>6883.1044754121003</v>
      </c>
      <c r="I2148" s="140">
        <v>6883.1044754121003</v>
      </c>
      <c r="J2148" s="140">
        <v>6883.1044754121003</v>
      </c>
      <c r="K2148" s="140">
        <v>6883.1044754121003</v>
      </c>
      <c r="L2148" s="140">
        <v>6883.1044754121003</v>
      </c>
      <c r="M2148" s="140">
        <v>6883.1044754121003</v>
      </c>
      <c r="N2148" s="140">
        <v>6883.1044754121003</v>
      </c>
      <c r="O2148" s="140">
        <v>6883.1044754121003</v>
      </c>
      <c r="P2148" s="140">
        <v>6883.1044754121003</v>
      </c>
      <c r="Q2148" s="140">
        <v>6883.1044754121003</v>
      </c>
      <c r="R2148" s="140">
        <v>6883.1044754121003</v>
      </c>
      <c r="S2148" s="140">
        <v>6883.1044754121003</v>
      </c>
      <c r="T2148" s="140">
        <v>6883.1044754121003</v>
      </c>
      <c r="U2148" s="140">
        <v>6859.3714314653944</v>
      </c>
      <c r="V2148" s="140">
        <v>6826.6550876909287</v>
      </c>
      <c r="W2148" s="140">
        <v>6784.1204392767249</v>
      </c>
      <c r="X2148" s="141">
        <v>4003</v>
      </c>
      <c r="Y2148" s="141">
        <v>3847</v>
      </c>
      <c r="Z2148" s="141">
        <v>3694</v>
      </c>
      <c r="AA2148" s="141">
        <v>3557</v>
      </c>
      <c r="AB2148" s="141">
        <v>3449</v>
      </c>
      <c r="AC2148" s="141">
        <v>3306</v>
      </c>
      <c r="AD2148" s="141">
        <v>3199</v>
      </c>
      <c r="AE2148" s="141">
        <v>3097</v>
      </c>
      <c r="AF2148" s="141">
        <v>2994</v>
      </c>
      <c r="AG2148" s="141">
        <v>2924</v>
      </c>
      <c r="AH2148" s="141">
        <v>2822</v>
      </c>
      <c r="AI2148" s="141">
        <v>2754</v>
      </c>
      <c r="AJ2148" s="141">
        <v>2720</v>
      </c>
      <c r="AK2148" s="141">
        <v>2652</v>
      </c>
      <c r="AL2148" s="141">
        <v>2618</v>
      </c>
      <c r="AM2148" s="141">
        <v>2618</v>
      </c>
      <c r="AN2148" s="141">
        <v>2584</v>
      </c>
      <c r="AO2148" s="141">
        <v>2549</v>
      </c>
      <c r="AP2148" s="141">
        <v>2455</v>
      </c>
      <c r="AQ2148" s="141">
        <v>2364</v>
      </c>
      <c r="AR2148" s="141">
        <v>2274</v>
      </c>
      <c r="AS2148" s="141">
        <v>2231</v>
      </c>
      <c r="AT2148" s="141">
        <v>2188</v>
      </c>
      <c r="AU2148" s="141">
        <v>2145</v>
      </c>
      <c r="AV2148" s="141">
        <v>2103</v>
      </c>
      <c r="AW2148" s="141">
        <v>2083</v>
      </c>
      <c r="AX2148" s="141">
        <v>2062</v>
      </c>
      <c r="AY2148" s="141">
        <v>2042</v>
      </c>
      <c r="AZ2148" s="141">
        <v>2021</v>
      </c>
      <c r="BA2148" s="141">
        <v>2013</v>
      </c>
      <c r="BB2148" s="141">
        <v>2005</v>
      </c>
      <c r="BC2148" s="141">
        <v>1997</v>
      </c>
      <c r="BD2148" s="141">
        <v>1989</v>
      </c>
      <c r="BE2148" s="141">
        <v>1981</v>
      </c>
      <c r="BF2148" s="141">
        <v>1973</v>
      </c>
      <c r="BG2148" s="141">
        <v>1965</v>
      </c>
      <c r="BJ2148">
        <v>6883.1044754121003</v>
      </c>
      <c r="BK2148">
        <v>6883.1044754121003</v>
      </c>
      <c r="BL2148">
        <v>6883.1044754121003</v>
      </c>
      <c r="BM2148">
        <v>6883.1044754121003</v>
      </c>
      <c r="BN2148">
        <v>6883.1044754121003</v>
      </c>
      <c r="BO2148">
        <v>6883.1044754121003</v>
      </c>
      <c r="BP2148">
        <v>6883.1044754121003</v>
      </c>
      <c r="BQ2148">
        <v>6883.1044754121003</v>
      </c>
      <c r="BR2148">
        <v>6883.1044754121003</v>
      </c>
      <c r="BS2148">
        <v>6883.1044754121003</v>
      </c>
      <c r="BT2148">
        <v>6883.1044754121003</v>
      </c>
      <c r="BU2148">
        <v>6883.1044754121003</v>
      </c>
      <c r="BV2148">
        <v>6883.1044754121003</v>
      </c>
      <c r="BW2148">
        <v>6883.1044754121003</v>
      </c>
      <c r="BX2148">
        <v>6883.1044754121003</v>
      </c>
      <c r="BY2148">
        <v>6883.1044754121003</v>
      </c>
      <c r="BZ2148">
        <v>6883.1044754121003</v>
      </c>
      <c r="CA2148">
        <v>6859.3714314653944</v>
      </c>
      <c r="CB2148">
        <v>6826.6550876909287</v>
      </c>
      <c r="CC2148">
        <v>6784.1204392767249</v>
      </c>
      <c r="CD2148">
        <v>6730.4846898997621</v>
      </c>
      <c r="CE2148">
        <v>6663.9962519621295</v>
      </c>
      <c r="CF2148">
        <v>6582.4383837507494</v>
      </c>
      <c r="CG2148">
        <v>6483.1963502389708</v>
      </c>
      <c r="CH2148">
        <v>6363.4486005736399</v>
      </c>
      <c r="CI2148">
        <v>6220.5618804281448</v>
      </c>
      <c r="CJ2148">
        <v>6052.766531326537</v>
      </c>
      <c r="CK2148">
        <v>5860.122344527399</v>
      </c>
      <c r="CL2148">
        <v>5645.6147043552164</v>
      </c>
      <c r="CM2148">
        <v>5415.9582542939215</v>
      </c>
      <c r="CN2148">
        <v>5181.4887313065565</v>
      </c>
      <c r="CO2148">
        <v>4954.6875603856352</v>
      </c>
      <c r="CP2148">
        <v>4747.5606049750777</v>
      </c>
      <c r="CQ2148">
        <v>4568.9086022918436</v>
      </c>
      <c r="CR2148">
        <v>4422.7354270166225</v>
      </c>
      <c r="CS2148">
        <v>4308.3538834735355</v>
      </c>
      <c r="CT2148">
        <v>4221.770344832712</v>
      </c>
      <c r="CU2148">
        <v>4157.4529803624273</v>
      </c>
      <c r="CV2148">
        <v>4109.7702399394329</v>
      </c>
      <c r="CW2148">
        <v>4073.8333377871877</v>
      </c>
      <c r="CX2148">
        <v>4045.8122718792765</v>
      </c>
      <c r="CY2148">
        <v>4022.9186263371507</v>
      </c>
      <c r="CZ2148">
        <v>4003.2329289197505</v>
      </c>
      <c r="DA2148">
        <v>3985.4923480166522</v>
      </c>
      <c r="DB2148">
        <v>3968.8973783178153</v>
      </c>
      <c r="DC2148">
        <v>3952.1256796121929</v>
      </c>
      <c r="DD2148">
        <v>3952.1256796121929</v>
      </c>
      <c r="DE2148">
        <v>3952.1256796121929</v>
      </c>
      <c r="DF2148">
        <v>3952.1256796121929</v>
      </c>
      <c r="DG2148">
        <v>3952.1256796121929</v>
      </c>
      <c r="DH2148">
        <v>3952.1256796121929</v>
      </c>
      <c r="DI2148">
        <v>3952.1256796121929</v>
      </c>
      <c r="DJ2148">
        <v>3952.1256796121929</v>
      </c>
      <c r="DK2148">
        <v>3952.1256796121929</v>
      </c>
      <c r="DL2148">
        <v>3952.1256796121929</v>
      </c>
      <c r="DM2148">
        <v>3952.1256796121929</v>
      </c>
    </row>
    <row r="2149" spans="1:117" ht="12" customHeight="1" x14ac:dyDescent="0.2">
      <c r="A2149" t="s">
        <v>963</v>
      </c>
      <c r="D2149" s="140">
        <v>2417.5182728303585</v>
      </c>
      <c r="E2149" s="140">
        <v>2417.5182728303585</v>
      </c>
      <c r="F2149" s="140">
        <v>2417.5182728303585</v>
      </c>
      <c r="G2149" s="140">
        <v>2417.5182728303585</v>
      </c>
      <c r="H2149" s="140">
        <v>2417.5182728303585</v>
      </c>
      <c r="I2149" s="140">
        <v>2417.5182728303585</v>
      </c>
      <c r="J2149" s="140">
        <v>2417.5182728303585</v>
      </c>
      <c r="K2149" s="140">
        <v>2417.5182728303585</v>
      </c>
      <c r="L2149" s="140">
        <v>2417.5182728303585</v>
      </c>
      <c r="M2149" s="140">
        <v>2417.5182728303585</v>
      </c>
      <c r="N2149" s="140">
        <v>2417.5182728303585</v>
      </c>
      <c r="O2149" s="140">
        <v>2417.5182728303585</v>
      </c>
      <c r="P2149" s="140">
        <v>2417.5182728303585</v>
      </c>
      <c r="Q2149" s="140">
        <v>2417.5182728303585</v>
      </c>
      <c r="R2149" s="140">
        <v>2417.5182728303585</v>
      </c>
      <c r="S2149" s="140">
        <v>2417.5182728303585</v>
      </c>
      <c r="T2149" s="140">
        <v>2417.5182728303585</v>
      </c>
      <c r="U2149" s="140">
        <v>2409.1826348030695</v>
      </c>
      <c r="V2149" s="140">
        <v>2397.6918374197803</v>
      </c>
      <c r="W2149" s="140">
        <v>2382.7526061271165</v>
      </c>
      <c r="X2149" s="141">
        <v>3934</v>
      </c>
      <c r="Y2149" s="141">
        <v>3780</v>
      </c>
      <c r="Z2149" s="141">
        <v>3626</v>
      </c>
      <c r="AA2149" s="141">
        <v>3481</v>
      </c>
      <c r="AB2149" s="141">
        <v>3369</v>
      </c>
      <c r="AC2149" s="141">
        <v>3221</v>
      </c>
      <c r="AD2149" s="141">
        <v>3110</v>
      </c>
      <c r="AE2149" s="141">
        <v>3002</v>
      </c>
      <c r="AF2149" s="141">
        <v>2893</v>
      </c>
      <c r="AG2149" s="141">
        <v>2820</v>
      </c>
      <c r="AH2149" s="141">
        <v>2711</v>
      </c>
      <c r="AI2149" s="141">
        <v>2639</v>
      </c>
      <c r="AJ2149" s="141">
        <v>2603</v>
      </c>
      <c r="AK2149" s="141">
        <v>2531</v>
      </c>
      <c r="AL2149" s="141">
        <v>2495</v>
      </c>
      <c r="AM2149" s="141">
        <v>2495</v>
      </c>
      <c r="AN2149" s="141">
        <v>2459</v>
      </c>
      <c r="AO2149" s="141">
        <v>2422</v>
      </c>
      <c r="AP2149" s="141">
        <v>2326</v>
      </c>
      <c r="AQ2149" s="141">
        <v>2232</v>
      </c>
      <c r="AR2149" s="141">
        <v>2140</v>
      </c>
      <c r="AS2149" s="141">
        <v>2095</v>
      </c>
      <c r="AT2149" s="141">
        <v>2051</v>
      </c>
      <c r="AU2149" s="141">
        <v>2007</v>
      </c>
      <c r="AV2149" s="141">
        <v>1964</v>
      </c>
      <c r="AW2149" s="141">
        <v>1943</v>
      </c>
      <c r="AX2149" s="141">
        <v>1921</v>
      </c>
      <c r="AY2149" s="141">
        <v>1900</v>
      </c>
      <c r="AZ2149" s="141">
        <v>1879</v>
      </c>
      <c r="BA2149" s="141">
        <v>1871</v>
      </c>
      <c r="BB2149" s="141">
        <v>1863</v>
      </c>
      <c r="BC2149" s="141">
        <v>1855</v>
      </c>
      <c r="BD2149" s="141">
        <v>1846</v>
      </c>
      <c r="BE2149" s="141">
        <v>1838</v>
      </c>
      <c r="BF2149" s="141">
        <v>1830</v>
      </c>
      <c r="BG2149" s="141">
        <v>1822</v>
      </c>
      <c r="BJ2149">
        <v>2417.5182728303585</v>
      </c>
      <c r="BK2149">
        <v>2417.5182728303585</v>
      </c>
      <c r="BL2149">
        <v>2417.5182728303585</v>
      </c>
      <c r="BM2149">
        <v>2417.5182728303585</v>
      </c>
      <c r="BN2149">
        <v>2417.5182728303585</v>
      </c>
      <c r="BO2149">
        <v>2417.5182728303585</v>
      </c>
      <c r="BP2149">
        <v>2417.5182728303585</v>
      </c>
      <c r="BQ2149">
        <v>2417.5182728303585</v>
      </c>
      <c r="BR2149">
        <v>2417.5182728303585</v>
      </c>
      <c r="BS2149">
        <v>2417.5182728303585</v>
      </c>
      <c r="BT2149">
        <v>2417.5182728303585</v>
      </c>
      <c r="BU2149">
        <v>2417.5182728303585</v>
      </c>
      <c r="BV2149">
        <v>2417.5182728303585</v>
      </c>
      <c r="BW2149">
        <v>2417.5182728303585</v>
      </c>
      <c r="BX2149">
        <v>2417.5182728303585</v>
      </c>
      <c r="BY2149">
        <v>2417.5182728303585</v>
      </c>
      <c r="BZ2149">
        <v>2417.5182728303585</v>
      </c>
      <c r="CA2149">
        <v>2409.1826348030695</v>
      </c>
      <c r="CB2149">
        <v>2397.6918374197803</v>
      </c>
      <c r="CC2149">
        <v>2382.7526061271165</v>
      </c>
      <c r="CD2149">
        <v>2363.9143908045176</v>
      </c>
      <c r="CE2149">
        <v>2340.5619901224763</v>
      </c>
      <c r="CF2149">
        <v>2311.9168290039106</v>
      </c>
      <c r="CG2149">
        <v>2277.0605471757603</v>
      </c>
      <c r="CH2149">
        <v>2235.0021454792027</v>
      </c>
      <c r="CI2149">
        <v>2184.8167592003101</v>
      </c>
      <c r="CJ2149">
        <v>2125.8828400656885</v>
      </c>
      <c r="CK2149">
        <v>2058.2213882592964</v>
      </c>
      <c r="CL2149">
        <v>1982.8809453486249</v>
      </c>
      <c r="CM2149">
        <v>1902.2198618971363</v>
      </c>
      <c r="CN2149">
        <v>1819.868306974699</v>
      </c>
      <c r="CO2149">
        <v>1740.2100688992375</v>
      </c>
      <c r="CP2149">
        <v>1667.4619068904428</v>
      </c>
      <c r="CQ2149">
        <v>1604.714859753896</v>
      </c>
      <c r="CR2149">
        <v>1553.3751883181631</v>
      </c>
      <c r="CS2149">
        <v>1513.2015322916216</v>
      </c>
      <c r="CT2149">
        <v>1482.7912301469673</v>
      </c>
      <c r="CU2149">
        <v>1460.2013647130425</v>
      </c>
      <c r="CV2149">
        <v>1443.4539948768011</v>
      </c>
      <c r="CW2149">
        <v>1430.83205692245</v>
      </c>
      <c r="CX2149">
        <v>1420.9903584419828</v>
      </c>
      <c r="CY2149">
        <v>1412.9495381075687</v>
      </c>
      <c r="CZ2149">
        <v>1406.0354293082651</v>
      </c>
      <c r="DA2149">
        <v>1399.8044940294135</v>
      </c>
      <c r="DB2149">
        <v>1393.9759260297099</v>
      </c>
      <c r="DC2149">
        <v>1388.0852863870766</v>
      </c>
      <c r="DD2149">
        <v>1388.0852863870766</v>
      </c>
      <c r="DE2149">
        <v>1388.0852863870766</v>
      </c>
      <c r="DF2149">
        <v>1388.0852863870766</v>
      </c>
      <c r="DG2149">
        <v>1388.0852863870766</v>
      </c>
      <c r="DH2149">
        <v>1388.0852863870766</v>
      </c>
      <c r="DI2149">
        <v>1388.0852863870766</v>
      </c>
      <c r="DJ2149">
        <v>1388.0852863870766</v>
      </c>
      <c r="DK2149">
        <v>1388.0852863870766</v>
      </c>
      <c r="DL2149">
        <v>1388.0852863870766</v>
      </c>
      <c r="DM2149">
        <v>1388.0852863870766</v>
      </c>
    </row>
    <row r="2150" spans="1:117" ht="12" customHeight="1" x14ac:dyDescent="0.2">
      <c r="A2150" t="s">
        <v>964</v>
      </c>
      <c r="D2150" s="140">
        <v>2862.9183380057061</v>
      </c>
      <c r="E2150" s="140">
        <v>2862.9183380057061</v>
      </c>
      <c r="F2150" s="140">
        <v>2862.9183380057061</v>
      </c>
      <c r="G2150" s="140">
        <v>2862.9183380057061</v>
      </c>
      <c r="H2150" s="140">
        <v>2862.9183380057061</v>
      </c>
      <c r="I2150" s="140">
        <v>2862.9183380057061</v>
      </c>
      <c r="J2150" s="140">
        <v>2862.9183380057061</v>
      </c>
      <c r="K2150" s="140">
        <v>2862.9183380057061</v>
      </c>
      <c r="L2150" s="140">
        <v>2862.9183380057061</v>
      </c>
      <c r="M2150" s="140">
        <v>2862.9183380057061</v>
      </c>
      <c r="N2150" s="140">
        <v>2862.9183380057061</v>
      </c>
      <c r="O2150" s="140">
        <v>2862.9183380057061</v>
      </c>
      <c r="P2150" s="140">
        <v>2862.9183380057061</v>
      </c>
      <c r="Q2150" s="140">
        <v>2862.9183380057061</v>
      </c>
      <c r="R2150" s="140">
        <v>2862.9183380057061</v>
      </c>
      <c r="S2150" s="140">
        <v>2862.9183380057061</v>
      </c>
      <c r="T2150" s="140">
        <v>2862.9183380057061</v>
      </c>
      <c r="U2150" s="140">
        <v>2853.0469541011853</v>
      </c>
      <c r="V2150" s="140">
        <v>2839.4391088506877</v>
      </c>
      <c r="W2150" s="140">
        <v>2821.7474952218886</v>
      </c>
      <c r="X2150" s="141">
        <v>3816</v>
      </c>
      <c r="Y2150" s="141">
        <v>3659</v>
      </c>
      <c r="Z2150" s="141">
        <v>3504</v>
      </c>
      <c r="AA2150" s="141">
        <v>3369</v>
      </c>
      <c r="AB2150" s="141">
        <v>3261</v>
      </c>
      <c r="AC2150" s="141">
        <v>3116</v>
      </c>
      <c r="AD2150" s="141">
        <v>3007</v>
      </c>
      <c r="AE2150" s="141">
        <v>2901</v>
      </c>
      <c r="AF2150" s="141">
        <v>2794</v>
      </c>
      <c r="AG2150" s="141">
        <v>2722</v>
      </c>
      <c r="AH2150" s="141">
        <v>2615</v>
      </c>
      <c r="AI2150" s="141">
        <v>2544</v>
      </c>
      <c r="AJ2150" s="141">
        <v>2508</v>
      </c>
      <c r="AK2150" s="141">
        <v>2437</v>
      </c>
      <c r="AL2150" s="141">
        <v>2401</v>
      </c>
      <c r="AM2150" s="141">
        <v>2402</v>
      </c>
      <c r="AN2150" s="141">
        <v>2366</v>
      </c>
      <c r="AO2150" s="141">
        <v>2330</v>
      </c>
      <c r="AP2150" s="141">
        <v>2234</v>
      </c>
      <c r="AQ2150" s="141">
        <v>2139</v>
      </c>
      <c r="AR2150" s="141">
        <v>2048</v>
      </c>
      <c r="AS2150" s="141">
        <v>2003</v>
      </c>
      <c r="AT2150" s="141">
        <v>1959</v>
      </c>
      <c r="AU2150" s="141">
        <v>1915</v>
      </c>
      <c r="AV2150" s="141">
        <v>1872</v>
      </c>
      <c r="AW2150" s="141">
        <v>1851</v>
      </c>
      <c r="AX2150" s="141">
        <v>1830</v>
      </c>
      <c r="AY2150" s="141">
        <v>1809</v>
      </c>
      <c r="AZ2150" s="141">
        <v>1788</v>
      </c>
      <c r="BA2150" s="141">
        <v>1780</v>
      </c>
      <c r="BB2150" s="141">
        <v>1771</v>
      </c>
      <c r="BC2150" s="141">
        <v>1763</v>
      </c>
      <c r="BD2150" s="141">
        <v>1755</v>
      </c>
      <c r="BE2150" s="141">
        <v>1747</v>
      </c>
      <c r="BF2150" s="141">
        <v>1738</v>
      </c>
      <c r="BG2150" s="141">
        <v>1730</v>
      </c>
      <c r="BJ2150">
        <v>2862.9183380057061</v>
      </c>
      <c r="BK2150">
        <v>2862.9183380057061</v>
      </c>
      <c r="BL2150">
        <v>2862.9183380057061</v>
      </c>
      <c r="BM2150">
        <v>2862.9183380057061</v>
      </c>
      <c r="BN2150">
        <v>2862.9183380057061</v>
      </c>
      <c r="BO2150">
        <v>2862.9183380057061</v>
      </c>
      <c r="BP2150">
        <v>2862.9183380057061</v>
      </c>
      <c r="BQ2150">
        <v>2862.9183380057061</v>
      </c>
      <c r="BR2150">
        <v>2862.9183380057061</v>
      </c>
      <c r="BS2150">
        <v>2862.9183380057061</v>
      </c>
      <c r="BT2150">
        <v>2862.9183380057061</v>
      </c>
      <c r="BU2150">
        <v>2862.9183380057061</v>
      </c>
      <c r="BV2150">
        <v>2862.9183380057061</v>
      </c>
      <c r="BW2150">
        <v>2862.9183380057061</v>
      </c>
      <c r="BX2150">
        <v>2862.9183380057061</v>
      </c>
      <c r="BY2150">
        <v>2862.9183380057061</v>
      </c>
      <c r="BZ2150">
        <v>2862.9183380057061</v>
      </c>
      <c r="CA2150">
        <v>2853.0469541011853</v>
      </c>
      <c r="CB2150">
        <v>2839.4391088506877</v>
      </c>
      <c r="CC2150">
        <v>2821.7474952218886</v>
      </c>
      <c r="CD2150">
        <v>2799.43855439257</v>
      </c>
      <c r="CE2150">
        <v>2771.7837412313029</v>
      </c>
      <c r="CF2150">
        <v>2737.8610371164518</v>
      </c>
      <c r="CG2150">
        <v>2696.5828844083549</v>
      </c>
      <c r="CH2150">
        <v>2646.7757036984808</v>
      </c>
      <c r="CI2150">
        <v>2587.3442345375342</v>
      </c>
      <c r="CJ2150">
        <v>2517.5524154984514</v>
      </c>
      <c r="CK2150">
        <v>2437.4251158086659</v>
      </c>
      <c r="CL2150">
        <v>2348.2040588154105</v>
      </c>
      <c r="CM2150">
        <v>2252.682094174244</v>
      </c>
      <c r="CN2150">
        <v>2155.1582080467147</v>
      </c>
      <c r="CO2150">
        <v>2060.8238515611843</v>
      </c>
      <c r="CP2150">
        <v>1974.6726735486393</v>
      </c>
      <c r="CQ2150">
        <v>1900.3652013272977</v>
      </c>
      <c r="CR2150">
        <v>1839.5667831840228</v>
      </c>
      <c r="CS2150">
        <v>1791.991590956638</v>
      </c>
      <c r="CT2150">
        <v>1755.9785387895927</v>
      </c>
      <c r="CU2150">
        <v>1729.2267492661376</v>
      </c>
      <c r="CV2150">
        <v>1709.3938682673083</v>
      </c>
      <c r="CW2150">
        <v>1694.4464827452227</v>
      </c>
      <c r="CX2150">
        <v>1682.7915639909315</v>
      </c>
      <c r="CY2150">
        <v>1673.2693145640217</v>
      </c>
      <c r="CZ2150">
        <v>1665.0813603735789</v>
      </c>
      <c r="DA2150">
        <v>1657.7024466035225</v>
      </c>
      <c r="DB2150">
        <v>1650.8000316773562</v>
      </c>
      <c r="DC2150">
        <v>1643.8241091186678</v>
      </c>
      <c r="DD2150">
        <v>1643.8241091186678</v>
      </c>
      <c r="DE2150">
        <v>1643.8241091186678</v>
      </c>
      <c r="DF2150">
        <v>1643.8241091186678</v>
      </c>
      <c r="DG2150">
        <v>1643.8241091186678</v>
      </c>
      <c r="DH2150">
        <v>1643.8241091186678</v>
      </c>
      <c r="DI2150">
        <v>1643.8241091186678</v>
      </c>
      <c r="DJ2150">
        <v>1643.8241091186678</v>
      </c>
      <c r="DK2150">
        <v>1643.8241091186678</v>
      </c>
      <c r="DL2150">
        <v>1643.8241091186678</v>
      </c>
      <c r="DM2150">
        <v>1643.8241091186678</v>
      </c>
    </row>
    <row r="2151" spans="1:117" ht="12" customHeight="1" x14ac:dyDescent="0.2">
      <c r="A2151" t="s">
        <v>413</v>
      </c>
      <c r="D2151" s="140">
        <v>4401.2220313136286</v>
      </c>
      <c r="E2151" s="140">
        <v>4401.2220313136286</v>
      </c>
      <c r="F2151" s="140">
        <v>4401.2220313136286</v>
      </c>
      <c r="G2151" s="140">
        <v>4401.2220313136286</v>
      </c>
      <c r="H2151" s="140">
        <v>4401.2220313136286</v>
      </c>
      <c r="I2151" s="140">
        <v>4401.2220313136286</v>
      </c>
      <c r="J2151" s="140">
        <v>4401.2220313136286</v>
      </c>
      <c r="K2151" s="140">
        <v>4401.2220313136286</v>
      </c>
      <c r="L2151" s="140">
        <v>4401.2220313136286</v>
      </c>
      <c r="M2151" s="140">
        <v>4401.2220313136286</v>
      </c>
      <c r="N2151" s="140">
        <v>4401.2220313136286</v>
      </c>
      <c r="O2151" s="140">
        <v>4401.2220313136286</v>
      </c>
      <c r="P2151" s="140">
        <v>4401.2220313136286</v>
      </c>
      <c r="Q2151" s="140">
        <v>4401.2220313136286</v>
      </c>
      <c r="R2151" s="140">
        <v>4401.2220313136286</v>
      </c>
      <c r="S2151" s="140">
        <v>4401.2220313136286</v>
      </c>
      <c r="T2151" s="140">
        <v>4401.2220313136286</v>
      </c>
      <c r="U2151" s="140">
        <v>4386.0465539891866</v>
      </c>
      <c r="V2151" s="140">
        <v>4365.126939370728</v>
      </c>
      <c r="W2151" s="140">
        <v>4337.9292653613475</v>
      </c>
      <c r="X2151" s="141">
        <v>2911</v>
      </c>
      <c r="Y2151" s="141">
        <v>2842</v>
      </c>
      <c r="Z2151" s="141">
        <v>2744</v>
      </c>
      <c r="AA2151" s="141">
        <v>2618</v>
      </c>
      <c r="AB2151" s="141">
        <v>2528</v>
      </c>
      <c r="AC2151" s="141">
        <v>2426</v>
      </c>
      <c r="AD2151" s="141">
        <v>2351</v>
      </c>
      <c r="AE2151" s="141">
        <v>2282</v>
      </c>
      <c r="AF2151" s="141">
        <v>2214</v>
      </c>
      <c r="AG2151" s="141">
        <v>2167</v>
      </c>
      <c r="AH2151" s="141">
        <v>2103</v>
      </c>
      <c r="AI2151" s="141">
        <v>2060</v>
      </c>
      <c r="AJ2151" s="141">
        <v>2038</v>
      </c>
      <c r="AK2151" s="141">
        <v>1995</v>
      </c>
      <c r="AL2151" s="141">
        <v>1973</v>
      </c>
      <c r="AM2151" s="141">
        <v>1972</v>
      </c>
      <c r="AN2151" s="141">
        <v>1950</v>
      </c>
      <c r="AO2151" s="141">
        <v>1930</v>
      </c>
      <c r="AP2151" s="141">
        <v>1858</v>
      </c>
      <c r="AQ2151" s="141">
        <v>1787</v>
      </c>
      <c r="AR2151" s="141">
        <v>1719</v>
      </c>
      <c r="AS2151" s="141">
        <v>1686</v>
      </c>
      <c r="AT2151" s="141">
        <v>1653</v>
      </c>
      <c r="AU2151" s="141">
        <v>1620</v>
      </c>
      <c r="AV2151" s="141">
        <v>1588</v>
      </c>
      <c r="AW2151" s="141">
        <v>1572</v>
      </c>
      <c r="AX2151" s="141">
        <v>1556</v>
      </c>
      <c r="AY2151" s="141">
        <v>1541</v>
      </c>
      <c r="AZ2151" s="141">
        <v>1525</v>
      </c>
      <c r="BA2151" s="141">
        <v>1519</v>
      </c>
      <c r="BB2151" s="141">
        <v>1513</v>
      </c>
      <c r="BC2151" s="141">
        <v>1507</v>
      </c>
      <c r="BD2151" s="141">
        <v>1500</v>
      </c>
      <c r="BE2151" s="141">
        <v>1494</v>
      </c>
      <c r="BF2151" s="141">
        <v>1488</v>
      </c>
      <c r="BG2151" s="141">
        <v>1482</v>
      </c>
      <c r="BJ2151">
        <v>4401.2220313136286</v>
      </c>
      <c r="BK2151">
        <v>4401.2220313136286</v>
      </c>
      <c r="BL2151">
        <v>4401.2220313136286</v>
      </c>
      <c r="BM2151">
        <v>4401.2220313136286</v>
      </c>
      <c r="BN2151">
        <v>4401.2220313136286</v>
      </c>
      <c r="BO2151">
        <v>4401.2220313136286</v>
      </c>
      <c r="BP2151">
        <v>4401.2220313136286</v>
      </c>
      <c r="BQ2151">
        <v>4401.2220313136286</v>
      </c>
      <c r="BR2151">
        <v>4401.2220313136286</v>
      </c>
      <c r="BS2151">
        <v>4401.2220313136286</v>
      </c>
      <c r="BT2151">
        <v>4401.2220313136286</v>
      </c>
      <c r="BU2151">
        <v>4401.2220313136286</v>
      </c>
      <c r="BV2151">
        <v>4401.2220313136286</v>
      </c>
      <c r="BW2151">
        <v>4401.2220313136286</v>
      </c>
      <c r="BX2151">
        <v>4401.2220313136286</v>
      </c>
      <c r="BY2151">
        <v>4401.2220313136286</v>
      </c>
      <c r="BZ2151">
        <v>4401.2220313136286</v>
      </c>
      <c r="CA2151">
        <v>4386.0465539891866</v>
      </c>
      <c r="CB2151">
        <v>4365.126939370728</v>
      </c>
      <c r="CC2151">
        <v>4337.9292653613475</v>
      </c>
      <c r="CD2151">
        <v>4303.6332812356995</v>
      </c>
      <c r="CE2151">
        <v>4261.1189798875102</v>
      </c>
      <c r="CF2151">
        <v>4208.9689235167034</v>
      </c>
      <c r="CG2151">
        <v>4145.5111878561884</v>
      </c>
      <c r="CH2151">
        <v>4068.941605640784</v>
      </c>
      <c r="CI2151">
        <v>3977.5764109189877</v>
      </c>
      <c r="CJ2151">
        <v>3870.2840416318363</v>
      </c>
      <c r="CK2151">
        <v>3747.1027297436272</v>
      </c>
      <c r="CL2151">
        <v>3609.9414015691941</v>
      </c>
      <c r="CM2151">
        <v>3463.0935611428681</v>
      </c>
      <c r="CN2151">
        <v>3313.1681264890808</v>
      </c>
      <c r="CO2151">
        <v>3168.1460200034562</v>
      </c>
      <c r="CP2151">
        <v>3035.7040786253574</v>
      </c>
      <c r="CQ2151">
        <v>2921.4697047383215</v>
      </c>
      <c r="CR2151">
        <v>2828.0030718103285</v>
      </c>
      <c r="CS2151">
        <v>2754.8647704499745</v>
      </c>
      <c r="CT2151">
        <v>2699.5011799107979</v>
      </c>
      <c r="CU2151">
        <v>2658.3751149914219</v>
      </c>
      <c r="CV2151">
        <v>2627.8856275206499</v>
      </c>
      <c r="CW2151">
        <v>2604.9067106591342</v>
      </c>
      <c r="CX2151">
        <v>2586.9893692828205</v>
      </c>
      <c r="CY2151">
        <v>2572.3506234237352</v>
      </c>
      <c r="CZ2151">
        <v>2559.7631165095609</v>
      </c>
      <c r="DA2151">
        <v>2548.419363730864</v>
      </c>
      <c r="DB2151">
        <v>2537.8081422234159</v>
      </c>
      <c r="DC2151">
        <v>2527.0839159517636</v>
      </c>
      <c r="DD2151">
        <v>2527.0839159517636</v>
      </c>
      <c r="DE2151">
        <v>2527.0839159517636</v>
      </c>
      <c r="DF2151">
        <v>2527.0839159517636</v>
      </c>
      <c r="DG2151">
        <v>2527.0839159517636</v>
      </c>
      <c r="DH2151">
        <v>2527.0839159517636</v>
      </c>
      <c r="DI2151">
        <v>2527.0839159517636</v>
      </c>
      <c r="DJ2151">
        <v>2527.0839159517636</v>
      </c>
      <c r="DK2151">
        <v>2527.0839159517636</v>
      </c>
      <c r="DL2151">
        <v>2527.0839159517636</v>
      </c>
      <c r="DM2151">
        <v>2527.0839159517636</v>
      </c>
    </row>
    <row r="2152" spans="1:117" ht="12" customHeight="1" x14ac:dyDescent="0.2">
      <c r="A2152" t="s">
        <v>414</v>
      </c>
      <c r="D2152" s="140">
        <v>0</v>
      </c>
      <c r="E2152" s="140">
        <v>0</v>
      </c>
      <c r="F2152" s="140">
        <v>0</v>
      </c>
      <c r="G2152" s="140">
        <v>0</v>
      </c>
      <c r="H2152" s="140">
        <v>0</v>
      </c>
      <c r="I2152" s="140">
        <v>0</v>
      </c>
      <c r="J2152" s="140">
        <v>0</v>
      </c>
      <c r="K2152" s="140">
        <v>0</v>
      </c>
      <c r="L2152" s="140">
        <v>0</v>
      </c>
      <c r="M2152" s="140">
        <v>0</v>
      </c>
      <c r="N2152" s="140">
        <v>0</v>
      </c>
      <c r="O2152" s="140">
        <v>0</v>
      </c>
      <c r="P2152" s="140">
        <v>0</v>
      </c>
      <c r="Q2152" s="140">
        <v>0</v>
      </c>
      <c r="R2152" s="140">
        <v>0</v>
      </c>
      <c r="S2152" s="140">
        <v>0</v>
      </c>
      <c r="T2152" s="140">
        <v>0</v>
      </c>
      <c r="U2152" s="140">
        <v>0</v>
      </c>
      <c r="V2152" s="140">
        <v>0</v>
      </c>
      <c r="W2152" s="140">
        <v>0</v>
      </c>
      <c r="X2152" s="141">
        <v>2836</v>
      </c>
      <c r="Y2152" s="141">
        <v>2805</v>
      </c>
      <c r="Z2152" s="141">
        <v>2701</v>
      </c>
      <c r="AA2152" s="141">
        <v>2591</v>
      </c>
      <c r="AB2152" s="141">
        <v>2508</v>
      </c>
      <c r="AC2152" s="141">
        <v>2408</v>
      </c>
      <c r="AD2152" s="141">
        <v>2334</v>
      </c>
      <c r="AE2152" s="141">
        <v>2266</v>
      </c>
      <c r="AF2152" s="141">
        <v>2197</v>
      </c>
      <c r="AG2152" s="141">
        <v>2151</v>
      </c>
      <c r="AH2152" s="141">
        <v>2085</v>
      </c>
      <c r="AI2152" s="141">
        <v>2041</v>
      </c>
      <c r="AJ2152" s="141">
        <v>2019</v>
      </c>
      <c r="AK2152" s="141">
        <v>1976</v>
      </c>
      <c r="AL2152" s="141">
        <v>1954</v>
      </c>
      <c r="AM2152" s="141">
        <v>1954</v>
      </c>
      <c r="AN2152" s="141">
        <v>1932</v>
      </c>
      <c r="AO2152" s="141">
        <v>1910</v>
      </c>
      <c r="AP2152" s="141">
        <v>1836</v>
      </c>
      <c r="AQ2152" s="141">
        <v>1764</v>
      </c>
      <c r="AR2152" s="141">
        <v>1694</v>
      </c>
      <c r="AS2152" s="141">
        <v>1659</v>
      </c>
      <c r="AT2152" s="141">
        <v>1625</v>
      </c>
      <c r="AU2152" s="141">
        <v>1592</v>
      </c>
      <c r="AV2152" s="141">
        <v>1559</v>
      </c>
      <c r="AW2152" s="141">
        <v>1542</v>
      </c>
      <c r="AX2152" s="141">
        <v>1526</v>
      </c>
      <c r="AY2152" s="141">
        <v>1510</v>
      </c>
      <c r="AZ2152" s="141">
        <v>1494</v>
      </c>
      <c r="BA2152" s="141">
        <v>1488</v>
      </c>
      <c r="BB2152" s="141">
        <v>1481</v>
      </c>
      <c r="BC2152" s="141">
        <v>1475</v>
      </c>
      <c r="BD2152" s="141">
        <v>1469</v>
      </c>
      <c r="BE2152" s="141">
        <v>1462</v>
      </c>
      <c r="BF2152" s="141">
        <v>1456</v>
      </c>
      <c r="BG2152" s="141">
        <v>1450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</row>
    <row r="2153" spans="1:117" ht="12" customHeight="1" x14ac:dyDescent="0.2">
      <c r="A2153" t="s">
        <v>415</v>
      </c>
      <c r="D2153" s="140">
        <v>4401.2220313136286</v>
      </c>
      <c r="E2153" s="140">
        <v>4401.2220313136286</v>
      </c>
      <c r="F2153" s="140">
        <v>4401.2220313136286</v>
      </c>
      <c r="G2153" s="140">
        <v>4401.2220313136286</v>
      </c>
      <c r="H2153" s="140">
        <v>4401.2220313136286</v>
      </c>
      <c r="I2153" s="140">
        <v>4401.2220313136286</v>
      </c>
      <c r="J2153" s="140">
        <v>4401.2220313136286</v>
      </c>
      <c r="K2153" s="140">
        <v>4401.2220313136286</v>
      </c>
      <c r="L2153" s="140">
        <v>4401.2220313136286</v>
      </c>
      <c r="M2153" s="140">
        <v>4401.2220313136286</v>
      </c>
      <c r="N2153" s="140">
        <v>4401.2220313136286</v>
      </c>
      <c r="O2153" s="140">
        <v>4401.2220313136286</v>
      </c>
      <c r="P2153" s="140">
        <v>4401.2220313136286</v>
      </c>
      <c r="Q2153" s="140">
        <v>4401.2220313136286</v>
      </c>
      <c r="R2153" s="140">
        <v>4401.2220313136286</v>
      </c>
      <c r="S2153" s="140">
        <v>4401.2220313136286</v>
      </c>
      <c r="T2153" s="140">
        <v>4401.2220313136286</v>
      </c>
      <c r="U2153" s="140">
        <v>4386.0465539891866</v>
      </c>
      <c r="V2153" s="140">
        <v>4365.126939370728</v>
      </c>
      <c r="W2153" s="140">
        <v>4337.9292653613475</v>
      </c>
      <c r="X2153" s="141">
        <v>4225</v>
      </c>
      <c r="Y2153" s="141">
        <v>4059</v>
      </c>
      <c r="Z2153" s="141">
        <v>3898</v>
      </c>
      <c r="AA2153" s="141">
        <v>3747</v>
      </c>
      <c r="AB2153" s="141">
        <v>3630</v>
      </c>
      <c r="AC2153" s="141">
        <v>3477</v>
      </c>
      <c r="AD2153" s="141">
        <v>3363</v>
      </c>
      <c r="AE2153" s="141">
        <v>3252</v>
      </c>
      <c r="AF2153" s="141">
        <v>3140</v>
      </c>
      <c r="AG2153" s="141">
        <v>3065</v>
      </c>
      <c r="AH2153" s="141">
        <v>2955</v>
      </c>
      <c r="AI2153" s="141">
        <v>2881</v>
      </c>
      <c r="AJ2153" s="141">
        <v>2844</v>
      </c>
      <c r="AK2153" s="141">
        <v>2770</v>
      </c>
      <c r="AL2153" s="141">
        <v>2732</v>
      </c>
      <c r="AM2153" s="141">
        <v>2731</v>
      </c>
      <c r="AN2153" s="141">
        <v>2694</v>
      </c>
      <c r="AO2153" s="141">
        <v>2658</v>
      </c>
      <c r="AP2153" s="141">
        <v>2561</v>
      </c>
      <c r="AQ2153" s="141">
        <v>2467</v>
      </c>
      <c r="AR2153" s="141">
        <v>2375</v>
      </c>
      <c r="AS2153" s="141">
        <v>2331</v>
      </c>
      <c r="AT2153" s="141">
        <v>2286</v>
      </c>
      <c r="AU2153" s="141">
        <v>2243</v>
      </c>
      <c r="AV2153" s="141">
        <v>2200</v>
      </c>
      <c r="AW2153" s="141">
        <v>2178</v>
      </c>
      <c r="AX2153" s="141">
        <v>2157</v>
      </c>
      <c r="AY2153" s="141">
        <v>2136</v>
      </c>
      <c r="AZ2153" s="141">
        <v>2116</v>
      </c>
      <c r="BA2153" s="141">
        <v>2107</v>
      </c>
      <c r="BB2153" s="141">
        <v>2099</v>
      </c>
      <c r="BC2153" s="141">
        <v>2091</v>
      </c>
      <c r="BD2153" s="141">
        <v>2082</v>
      </c>
      <c r="BE2153" s="141">
        <v>2074</v>
      </c>
      <c r="BF2153" s="141">
        <v>2066</v>
      </c>
      <c r="BG2153" s="141">
        <v>2058</v>
      </c>
      <c r="BJ2153">
        <v>4401.2220313136286</v>
      </c>
      <c r="BK2153">
        <v>4401.2220313136286</v>
      </c>
      <c r="BL2153">
        <v>4401.2220313136286</v>
      </c>
      <c r="BM2153">
        <v>4401.2220313136286</v>
      </c>
      <c r="BN2153">
        <v>4401.2220313136286</v>
      </c>
      <c r="BO2153">
        <v>4401.2220313136286</v>
      </c>
      <c r="BP2153">
        <v>4401.2220313136286</v>
      </c>
      <c r="BQ2153">
        <v>4401.2220313136286</v>
      </c>
      <c r="BR2153">
        <v>4401.2220313136286</v>
      </c>
      <c r="BS2153">
        <v>4401.2220313136286</v>
      </c>
      <c r="BT2153">
        <v>4401.2220313136286</v>
      </c>
      <c r="BU2153">
        <v>4401.2220313136286</v>
      </c>
      <c r="BV2153">
        <v>4401.2220313136286</v>
      </c>
      <c r="BW2153">
        <v>4401.2220313136286</v>
      </c>
      <c r="BX2153">
        <v>4401.2220313136286</v>
      </c>
      <c r="BY2153">
        <v>4401.2220313136286</v>
      </c>
      <c r="BZ2153">
        <v>4401.2220313136286</v>
      </c>
      <c r="CA2153">
        <v>4386.0465539891866</v>
      </c>
      <c r="CB2153">
        <v>4365.126939370728</v>
      </c>
      <c r="CC2153">
        <v>4337.9292653613475</v>
      </c>
      <c r="CD2153">
        <v>4303.6332812356995</v>
      </c>
      <c r="CE2153">
        <v>4261.1189798875102</v>
      </c>
      <c r="CF2153">
        <v>4208.9689235167034</v>
      </c>
      <c r="CG2153">
        <v>4145.5111878561884</v>
      </c>
      <c r="CH2153">
        <v>4068.941605640784</v>
      </c>
      <c r="CI2153">
        <v>3977.5764109189877</v>
      </c>
      <c r="CJ2153">
        <v>3870.2840416318363</v>
      </c>
      <c r="CK2153">
        <v>3747.1027297436272</v>
      </c>
      <c r="CL2153">
        <v>3609.9414015691941</v>
      </c>
      <c r="CM2153">
        <v>3463.0935611428681</v>
      </c>
      <c r="CN2153">
        <v>3313.1681264890808</v>
      </c>
      <c r="CO2153">
        <v>3168.1460200034562</v>
      </c>
      <c r="CP2153">
        <v>3035.7040786253574</v>
      </c>
      <c r="CQ2153">
        <v>2921.4697047383215</v>
      </c>
      <c r="CR2153">
        <v>2828.0030718103285</v>
      </c>
      <c r="CS2153">
        <v>2754.8647704499745</v>
      </c>
      <c r="CT2153">
        <v>2699.5011799107979</v>
      </c>
      <c r="CU2153">
        <v>2658.3751149914219</v>
      </c>
      <c r="CV2153">
        <v>2627.8856275206499</v>
      </c>
      <c r="CW2153">
        <v>2604.9067106591342</v>
      </c>
      <c r="CX2153">
        <v>2586.9893692828205</v>
      </c>
      <c r="CY2153">
        <v>2572.3506234237352</v>
      </c>
      <c r="CZ2153">
        <v>2559.7631165095609</v>
      </c>
      <c r="DA2153">
        <v>2548.419363730864</v>
      </c>
      <c r="DB2153">
        <v>2537.8081422234159</v>
      </c>
      <c r="DC2153">
        <v>2527.0839159517636</v>
      </c>
      <c r="DD2153">
        <v>2527.0839159517636</v>
      </c>
      <c r="DE2153">
        <v>2527.0839159517636</v>
      </c>
      <c r="DF2153">
        <v>2527.0839159517636</v>
      </c>
      <c r="DG2153">
        <v>2527.0839159517636</v>
      </c>
      <c r="DH2153">
        <v>2527.0839159517636</v>
      </c>
      <c r="DI2153">
        <v>2527.0839159517636</v>
      </c>
      <c r="DJ2153">
        <v>2527.0839159517636</v>
      </c>
      <c r="DK2153">
        <v>2527.0839159517636</v>
      </c>
      <c r="DL2153">
        <v>2527.0839159517636</v>
      </c>
      <c r="DM2153">
        <v>2527.0839159517636</v>
      </c>
    </row>
    <row r="2154" spans="1:117" ht="12" customHeight="1" x14ac:dyDescent="0.2">
      <c r="A2154" t="s">
        <v>416</v>
      </c>
      <c r="D2154" s="140">
        <v>0</v>
      </c>
      <c r="E2154" s="140">
        <v>0</v>
      </c>
      <c r="F2154" s="140">
        <v>0</v>
      </c>
      <c r="G2154" s="140">
        <v>0</v>
      </c>
      <c r="H2154" s="140">
        <v>0</v>
      </c>
      <c r="I2154" s="140">
        <v>0</v>
      </c>
      <c r="J2154" s="140">
        <v>0</v>
      </c>
      <c r="K2154" s="140">
        <v>0</v>
      </c>
      <c r="L2154" s="140">
        <v>0</v>
      </c>
      <c r="M2154" s="140">
        <v>0</v>
      </c>
      <c r="N2154" s="140">
        <v>0</v>
      </c>
      <c r="O2154" s="140">
        <v>0</v>
      </c>
      <c r="P2154" s="140">
        <v>0</v>
      </c>
      <c r="Q2154" s="140">
        <v>0</v>
      </c>
      <c r="R2154" s="140">
        <v>0</v>
      </c>
      <c r="S2154" s="140">
        <v>0</v>
      </c>
      <c r="T2154" s="140">
        <v>0</v>
      </c>
      <c r="U2154" s="140">
        <v>0</v>
      </c>
      <c r="V2154" s="140">
        <v>0</v>
      </c>
      <c r="W2154" s="140">
        <v>0</v>
      </c>
      <c r="X2154" s="141">
        <v>4210</v>
      </c>
      <c r="Y2154" s="141">
        <v>4071</v>
      </c>
      <c r="Z2154" s="141">
        <v>3905</v>
      </c>
      <c r="AA2154" s="141">
        <v>3773</v>
      </c>
      <c r="AB2154" s="141">
        <v>3664</v>
      </c>
      <c r="AC2154" s="141">
        <v>3516</v>
      </c>
      <c r="AD2154" s="141">
        <v>3406</v>
      </c>
      <c r="AE2154" s="141">
        <v>3298</v>
      </c>
      <c r="AF2154" s="141">
        <v>3190</v>
      </c>
      <c r="AG2154" s="141">
        <v>3117</v>
      </c>
      <c r="AH2154" s="141">
        <v>3009</v>
      </c>
      <c r="AI2154" s="141">
        <v>2938</v>
      </c>
      <c r="AJ2154" s="141">
        <v>2902</v>
      </c>
      <c r="AK2154" s="141">
        <v>2830</v>
      </c>
      <c r="AL2154" s="141">
        <v>2793</v>
      </c>
      <c r="AM2154" s="141">
        <v>2793</v>
      </c>
      <c r="AN2154" s="141">
        <v>2757</v>
      </c>
      <c r="AO2154" s="141">
        <v>2721</v>
      </c>
      <c r="AP2154" s="141">
        <v>2624</v>
      </c>
      <c r="AQ2154" s="141">
        <v>2530</v>
      </c>
      <c r="AR2154" s="141">
        <v>2439</v>
      </c>
      <c r="AS2154" s="141">
        <v>2394</v>
      </c>
      <c r="AT2154" s="141">
        <v>2350</v>
      </c>
      <c r="AU2154" s="141">
        <v>2306</v>
      </c>
      <c r="AV2154" s="141">
        <v>2263</v>
      </c>
      <c r="AW2154" s="141">
        <v>2242</v>
      </c>
      <c r="AX2154" s="141">
        <v>2221</v>
      </c>
      <c r="AY2154" s="141">
        <v>2200</v>
      </c>
      <c r="AZ2154" s="141">
        <v>2179</v>
      </c>
      <c r="BA2154" s="141">
        <v>2171</v>
      </c>
      <c r="BB2154" s="141">
        <v>2162</v>
      </c>
      <c r="BC2154" s="141">
        <v>2154</v>
      </c>
      <c r="BD2154" s="141">
        <v>2146</v>
      </c>
      <c r="BE2154" s="141">
        <v>2138</v>
      </c>
      <c r="BF2154" s="141">
        <v>2129</v>
      </c>
      <c r="BG2154" s="141">
        <v>2121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</row>
    <row r="2155" spans="1:117" ht="12" customHeight="1" x14ac:dyDescent="0.2">
      <c r="A2155" t="s">
        <v>417</v>
      </c>
      <c r="D2155" s="140">
        <v>4401.2220313136286</v>
      </c>
      <c r="E2155" s="140">
        <v>4401.2220313136286</v>
      </c>
      <c r="F2155" s="140">
        <v>4401.2220313136286</v>
      </c>
      <c r="G2155" s="140">
        <v>4401.2220313136286</v>
      </c>
      <c r="H2155" s="140">
        <v>4401.2220313136286</v>
      </c>
      <c r="I2155" s="140">
        <v>4401.2220313136286</v>
      </c>
      <c r="J2155" s="140">
        <v>4401.2220313136286</v>
      </c>
      <c r="K2155" s="140">
        <v>4401.2220313136286</v>
      </c>
      <c r="L2155" s="140">
        <v>4401.2220313136286</v>
      </c>
      <c r="M2155" s="140">
        <v>4401.2220313136286</v>
      </c>
      <c r="N2155" s="140">
        <v>4401.2220313136286</v>
      </c>
      <c r="O2155" s="140">
        <v>4401.2220313136286</v>
      </c>
      <c r="P2155" s="140">
        <v>4401.2220313136286</v>
      </c>
      <c r="Q2155" s="140">
        <v>4401.2220313136286</v>
      </c>
      <c r="R2155" s="140">
        <v>4401.2220313136286</v>
      </c>
      <c r="S2155" s="140">
        <v>4401.2220313136286</v>
      </c>
      <c r="T2155" s="140">
        <v>4401.2220313136286</v>
      </c>
      <c r="U2155" s="140">
        <v>4386.0465539891866</v>
      </c>
      <c r="V2155" s="140">
        <v>4365.126939370728</v>
      </c>
      <c r="W2155" s="140">
        <v>4337.9292653613475</v>
      </c>
      <c r="X2155" s="141">
        <v>2581</v>
      </c>
      <c r="Y2155" s="141">
        <v>2486</v>
      </c>
      <c r="Z2155" s="141">
        <v>2394</v>
      </c>
      <c r="AA2155" s="141">
        <v>2277</v>
      </c>
      <c r="AB2155" s="141">
        <v>2194</v>
      </c>
      <c r="AC2155" s="141">
        <v>2097</v>
      </c>
      <c r="AD2155" s="141">
        <v>2026</v>
      </c>
      <c r="AE2155" s="141">
        <v>1960</v>
      </c>
      <c r="AF2155" s="141">
        <v>1895</v>
      </c>
      <c r="AG2155" s="141">
        <v>1850</v>
      </c>
      <c r="AH2155" s="141">
        <v>1788</v>
      </c>
      <c r="AI2155" s="141">
        <v>1746</v>
      </c>
      <c r="AJ2155" s="141">
        <v>1725</v>
      </c>
      <c r="AK2155" s="141">
        <v>1684</v>
      </c>
      <c r="AL2155" s="141">
        <v>1663</v>
      </c>
      <c r="AM2155" s="141">
        <v>1663</v>
      </c>
      <c r="AN2155" s="141">
        <v>1642</v>
      </c>
      <c r="AO2155" s="141">
        <v>1622</v>
      </c>
      <c r="AP2155" s="141">
        <v>1550</v>
      </c>
      <c r="AQ2155" s="141">
        <v>1480</v>
      </c>
      <c r="AR2155" s="141">
        <v>1411</v>
      </c>
      <c r="AS2155" s="141">
        <v>1378</v>
      </c>
      <c r="AT2155" s="141">
        <v>1345</v>
      </c>
      <c r="AU2155" s="141">
        <v>1312</v>
      </c>
      <c r="AV2155" s="141">
        <v>1280</v>
      </c>
      <c r="AW2155" s="141">
        <v>1264</v>
      </c>
      <c r="AX2155" s="141">
        <v>1248</v>
      </c>
      <c r="AY2155" s="141">
        <v>1233</v>
      </c>
      <c r="AZ2155" s="141">
        <v>1217</v>
      </c>
      <c r="BA2155" s="141">
        <v>1211</v>
      </c>
      <c r="BB2155" s="141">
        <v>1205</v>
      </c>
      <c r="BC2155" s="141">
        <v>1199</v>
      </c>
      <c r="BD2155" s="141">
        <v>1193</v>
      </c>
      <c r="BE2155" s="141">
        <v>1186</v>
      </c>
      <c r="BF2155" s="141">
        <v>1180</v>
      </c>
      <c r="BG2155" s="141">
        <v>1174</v>
      </c>
      <c r="BJ2155">
        <v>4401.2220313136286</v>
      </c>
      <c r="BK2155">
        <v>4401.2220313136286</v>
      </c>
      <c r="BL2155">
        <v>4401.2220313136286</v>
      </c>
      <c r="BM2155">
        <v>4401.2220313136286</v>
      </c>
      <c r="BN2155">
        <v>4401.2220313136286</v>
      </c>
      <c r="BO2155">
        <v>4401.2220313136286</v>
      </c>
      <c r="BP2155">
        <v>4401.2220313136286</v>
      </c>
      <c r="BQ2155">
        <v>4401.2220313136286</v>
      </c>
      <c r="BR2155">
        <v>4401.2220313136286</v>
      </c>
      <c r="BS2155">
        <v>4401.2220313136286</v>
      </c>
      <c r="BT2155">
        <v>4401.2220313136286</v>
      </c>
      <c r="BU2155">
        <v>4401.2220313136286</v>
      </c>
      <c r="BV2155">
        <v>4401.2220313136286</v>
      </c>
      <c r="BW2155">
        <v>4401.2220313136286</v>
      </c>
      <c r="BX2155">
        <v>4401.2220313136286</v>
      </c>
      <c r="BY2155">
        <v>4401.2220313136286</v>
      </c>
      <c r="BZ2155">
        <v>4401.2220313136286</v>
      </c>
      <c r="CA2155">
        <v>4386.0465539891866</v>
      </c>
      <c r="CB2155">
        <v>4365.126939370728</v>
      </c>
      <c r="CC2155">
        <v>4337.9292653613475</v>
      </c>
      <c r="CD2155">
        <v>4303.6332812356995</v>
      </c>
      <c r="CE2155">
        <v>4261.1189798875102</v>
      </c>
      <c r="CF2155">
        <v>4208.9689235167034</v>
      </c>
      <c r="CG2155">
        <v>4145.5111878561884</v>
      </c>
      <c r="CH2155">
        <v>4068.941605640784</v>
      </c>
      <c r="CI2155">
        <v>3977.5764109189877</v>
      </c>
      <c r="CJ2155">
        <v>3870.2840416318363</v>
      </c>
      <c r="CK2155">
        <v>3747.1027297436272</v>
      </c>
      <c r="CL2155">
        <v>3609.9414015691941</v>
      </c>
      <c r="CM2155">
        <v>3463.0935611428681</v>
      </c>
      <c r="CN2155">
        <v>3313.1681264890808</v>
      </c>
      <c r="CO2155">
        <v>3168.1460200034562</v>
      </c>
      <c r="CP2155">
        <v>3035.7040786253574</v>
      </c>
      <c r="CQ2155">
        <v>2921.4697047383215</v>
      </c>
      <c r="CR2155">
        <v>2828.0030718103285</v>
      </c>
      <c r="CS2155">
        <v>2754.8647704499745</v>
      </c>
      <c r="CT2155">
        <v>2699.5011799107979</v>
      </c>
      <c r="CU2155">
        <v>2658.3751149914219</v>
      </c>
      <c r="CV2155">
        <v>2627.8856275206499</v>
      </c>
      <c r="CW2155">
        <v>2604.9067106591342</v>
      </c>
      <c r="CX2155">
        <v>2586.9893692828205</v>
      </c>
      <c r="CY2155">
        <v>2572.3506234237352</v>
      </c>
      <c r="CZ2155">
        <v>2559.7631165095609</v>
      </c>
      <c r="DA2155">
        <v>2548.419363730864</v>
      </c>
      <c r="DB2155">
        <v>2537.8081422234159</v>
      </c>
      <c r="DC2155">
        <v>2527.0839159517636</v>
      </c>
      <c r="DD2155">
        <v>2527.0839159517636</v>
      </c>
      <c r="DE2155">
        <v>2527.0839159517636</v>
      </c>
      <c r="DF2155">
        <v>2527.0839159517636</v>
      </c>
      <c r="DG2155">
        <v>2527.0839159517636</v>
      </c>
      <c r="DH2155">
        <v>2527.0839159517636</v>
      </c>
      <c r="DI2155">
        <v>2527.0839159517636</v>
      </c>
      <c r="DJ2155">
        <v>2527.0839159517636</v>
      </c>
      <c r="DK2155">
        <v>2527.0839159517636</v>
      </c>
      <c r="DL2155">
        <v>2527.0839159517636</v>
      </c>
      <c r="DM2155">
        <v>2527.0839159517636</v>
      </c>
    </row>
    <row r="2156" spans="1:117" ht="12" customHeight="1" x14ac:dyDescent="0.2">
      <c r="A2156" t="s">
        <v>418</v>
      </c>
      <c r="D2156" s="140">
        <v>0</v>
      </c>
      <c r="E2156" s="140">
        <v>0</v>
      </c>
      <c r="F2156" s="140">
        <v>0</v>
      </c>
      <c r="G2156" s="140">
        <v>0</v>
      </c>
      <c r="H2156" s="140">
        <v>0</v>
      </c>
      <c r="I2156" s="140">
        <v>0</v>
      </c>
      <c r="J2156" s="140">
        <v>0</v>
      </c>
      <c r="K2156" s="140">
        <v>0</v>
      </c>
      <c r="L2156" s="140">
        <v>0</v>
      </c>
      <c r="M2156" s="140">
        <v>0</v>
      </c>
      <c r="N2156" s="140">
        <v>0</v>
      </c>
      <c r="O2156" s="140">
        <v>0</v>
      </c>
      <c r="P2156" s="140">
        <v>0</v>
      </c>
      <c r="Q2156" s="140">
        <v>0</v>
      </c>
      <c r="R2156" s="140">
        <v>0</v>
      </c>
      <c r="S2156" s="140">
        <v>0</v>
      </c>
      <c r="T2156" s="140">
        <v>0</v>
      </c>
      <c r="U2156" s="140">
        <v>0</v>
      </c>
      <c r="V2156" s="140">
        <v>0</v>
      </c>
      <c r="W2156" s="140">
        <v>0</v>
      </c>
      <c r="X2156" s="141">
        <v>2897</v>
      </c>
      <c r="Y2156" s="141">
        <v>2865</v>
      </c>
      <c r="Z2156" s="141">
        <v>2760</v>
      </c>
      <c r="AA2156" s="141">
        <v>2650</v>
      </c>
      <c r="AB2156" s="141">
        <v>2566</v>
      </c>
      <c r="AC2156" s="141">
        <v>2466</v>
      </c>
      <c r="AD2156" s="141">
        <v>2392</v>
      </c>
      <c r="AE2156" s="141">
        <v>2323</v>
      </c>
      <c r="AF2156" s="141">
        <v>2255</v>
      </c>
      <c r="AG2156" s="141">
        <v>2209</v>
      </c>
      <c r="AH2156" s="141">
        <v>2143</v>
      </c>
      <c r="AI2156" s="141">
        <v>2100</v>
      </c>
      <c r="AJ2156" s="141">
        <v>2078</v>
      </c>
      <c r="AK2156" s="141">
        <v>2035</v>
      </c>
      <c r="AL2156" s="141">
        <v>2013</v>
      </c>
      <c r="AM2156" s="141">
        <v>2014</v>
      </c>
      <c r="AN2156" s="141">
        <v>1992</v>
      </c>
      <c r="AO2156" s="141">
        <v>1970</v>
      </c>
      <c r="AP2156" s="141">
        <v>1896</v>
      </c>
      <c r="AQ2156" s="141">
        <v>1824</v>
      </c>
      <c r="AR2156" s="141">
        <v>1753</v>
      </c>
      <c r="AS2156" s="141">
        <v>1719</v>
      </c>
      <c r="AT2156" s="141">
        <v>1685</v>
      </c>
      <c r="AU2156" s="141">
        <v>1652</v>
      </c>
      <c r="AV2156" s="141">
        <v>1618</v>
      </c>
      <c r="AW2156" s="141">
        <v>1602</v>
      </c>
      <c r="AX2156" s="141">
        <v>1586</v>
      </c>
      <c r="AY2156" s="141">
        <v>1570</v>
      </c>
      <c r="AZ2156" s="141">
        <v>1554</v>
      </c>
      <c r="BA2156" s="141">
        <v>1547</v>
      </c>
      <c r="BB2156" s="141">
        <v>1541</v>
      </c>
      <c r="BC2156" s="141">
        <v>1535</v>
      </c>
      <c r="BD2156" s="141">
        <v>1528</v>
      </c>
      <c r="BE2156" s="141">
        <v>1522</v>
      </c>
      <c r="BF2156" s="141">
        <v>1516</v>
      </c>
      <c r="BG2156" s="141">
        <v>1510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</row>
    <row r="2157" spans="1:117" ht="12" customHeight="1" x14ac:dyDescent="0.2">
      <c r="A2157" t="s">
        <v>965</v>
      </c>
      <c r="D2157" s="140">
        <v>2417.5182728303585</v>
      </c>
      <c r="E2157" s="140">
        <v>2417.5182728303585</v>
      </c>
      <c r="F2157" s="140">
        <v>2417.5182728303585</v>
      </c>
      <c r="G2157" s="140">
        <v>2417.5182728303585</v>
      </c>
      <c r="H2157" s="140">
        <v>2417.5182728303585</v>
      </c>
      <c r="I2157" s="140">
        <v>2417.5182728303585</v>
      </c>
      <c r="J2157" s="140">
        <v>2417.5182728303585</v>
      </c>
      <c r="K2157" s="140">
        <v>2417.5182728303585</v>
      </c>
      <c r="L2157" s="140">
        <v>2417.5182728303585</v>
      </c>
      <c r="M2157" s="140">
        <v>2417.5182728303585</v>
      </c>
      <c r="N2157" s="140">
        <v>2417.5182728303585</v>
      </c>
      <c r="O2157" s="140">
        <v>2417.5182728303585</v>
      </c>
      <c r="P2157" s="140">
        <v>2417.5182728303585</v>
      </c>
      <c r="Q2157" s="140">
        <v>2417.5182728303585</v>
      </c>
      <c r="R2157" s="140">
        <v>2417.5182728303585</v>
      </c>
      <c r="S2157" s="140">
        <v>2417.5182728303585</v>
      </c>
      <c r="T2157" s="140">
        <v>2417.5182728303585</v>
      </c>
      <c r="U2157" s="140">
        <v>2409.1826348030695</v>
      </c>
      <c r="V2157" s="140">
        <v>2397.6918374197803</v>
      </c>
      <c r="W2157" s="140">
        <v>2382.7526061271165</v>
      </c>
      <c r="X2157" s="141">
        <v>3906</v>
      </c>
      <c r="Y2157" s="141">
        <v>3752</v>
      </c>
      <c r="Z2157" s="141">
        <v>3597</v>
      </c>
      <c r="AA2157" s="141">
        <v>3456</v>
      </c>
      <c r="AB2157" s="141">
        <v>3347</v>
      </c>
      <c r="AC2157" s="141">
        <v>3199</v>
      </c>
      <c r="AD2157" s="141">
        <v>3089</v>
      </c>
      <c r="AE2157" s="141">
        <v>2982</v>
      </c>
      <c r="AF2157" s="141">
        <v>2873</v>
      </c>
      <c r="AG2157" s="141">
        <v>2800</v>
      </c>
      <c r="AH2157" s="141">
        <v>2692</v>
      </c>
      <c r="AI2157" s="141">
        <v>2621</v>
      </c>
      <c r="AJ2157" s="141">
        <v>2585</v>
      </c>
      <c r="AK2157" s="141">
        <v>2513</v>
      </c>
      <c r="AL2157" s="141">
        <v>2477</v>
      </c>
      <c r="AM2157" s="141">
        <v>2477</v>
      </c>
      <c r="AN2157" s="141">
        <v>2441</v>
      </c>
      <c r="AO2157" s="141">
        <v>2405</v>
      </c>
      <c r="AP2157" s="141">
        <v>2308</v>
      </c>
      <c r="AQ2157" s="141">
        <v>2214</v>
      </c>
      <c r="AR2157" s="141">
        <v>2122</v>
      </c>
      <c r="AS2157" s="141">
        <v>2077</v>
      </c>
      <c r="AT2157" s="141">
        <v>2033</v>
      </c>
      <c r="AU2157" s="141">
        <v>1989</v>
      </c>
      <c r="AV2157" s="141">
        <v>1946</v>
      </c>
      <c r="AW2157" s="141">
        <v>1925</v>
      </c>
      <c r="AX2157" s="141">
        <v>1904</v>
      </c>
      <c r="AY2157" s="141">
        <v>1883</v>
      </c>
      <c r="AZ2157" s="141">
        <v>1862</v>
      </c>
      <c r="BA2157" s="141">
        <v>1853</v>
      </c>
      <c r="BB2157" s="141">
        <v>1845</v>
      </c>
      <c r="BC2157" s="141">
        <v>1837</v>
      </c>
      <c r="BD2157" s="141">
        <v>1829</v>
      </c>
      <c r="BE2157" s="141">
        <v>1820</v>
      </c>
      <c r="BF2157" s="141">
        <v>1812</v>
      </c>
      <c r="BG2157" s="141">
        <v>1804</v>
      </c>
      <c r="BJ2157">
        <v>2417.5182728303585</v>
      </c>
      <c r="BK2157">
        <v>2417.5182728303585</v>
      </c>
      <c r="BL2157">
        <v>2417.5182728303585</v>
      </c>
      <c r="BM2157">
        <v>2417.5182728303585</v>
      </c>
      <c r="BN2157">
        <v>2417.5182728303585</v>
      </c>
      <c r="BO2157">
        <v>2417.5182728303585</v>
      </c>
      <c r="BP2157">
        <v>2417.5182728303585</v>
      </c>
      <c r="BQ2157">
        <v>2417.5182728303585</v>
      </c>
      <c r="BR2157">
        <v>2417.5182728303585</v>
      </c>
      <c r="BS2157">
        <v>2417.5182728303585</v>
      </c>
      <c r="BT2157">
        <v>2417.5182728303585</v>
      </c>
      <c r="BU2157">
        <v>2417.5182728303585</v>
      </c>
      <c r="BV2157">
        <v>2417.5182728303585</v>
      </c>
      <c r="BW2157">
        <v>2417.5182728303585</v>
      </c>
      <c r="BX2157">
        <v>2417.5182728303585</v>
      </c>
      <c r="BY2157">
        <v>2417.5182728303585</v>
      </c>
      <c r="BZ2157">
        <v>2417.5182728303585</v>
      </c>
      <c r="CA2157">
        <v>2409.1826348030695</v>
      </c>
      <c r="CB2157">
        <v>2397.6918374197803</v>
      </c>
      <c r="CC2157">
        <v>2382.7526061271165</v>
      </c>
      <c r="CD2157">
        <v>2363.9143908045176</v>
      </c>
      <c r="CE2157">
        <v>2340.5619901224763</v>
      </c>
      <c r="CF2157">
        <v>2311.9168290039106</v>
      </c>
      <c r="CG2157">
        <v>2277.0605471757603</v>
      </c>
      <c r="CH2157">
        <v>2235.0021454792027</v>
      </c>
      <c r="CI2157">
        <v>2184.8167592003101</v>
      </c>
      <c r="CJ2157">
        <v>2125.8828400656885</v>
      </c>
      <c r="CK2157">
        <v>2058.2213882592964</v>
      </c>
      <c r="CL2157">
        <v>1982.8809453486249</v>
      </c>
      <c r="CM2157">
        <v>1902.2198618971363</v>
      </c>
      <c r="CN2157">
        <v>1819.868306974699</v>
      </c>
      <c r="CO2157">
        <v>1740.2100688992375</v>
      </c>
      <c r="CP2157">
        <v>1667.4619068904428</v>
      </c>
      <c r="CQ2157">
        <v>1604.714859753896</v>
      </c>
      <c r="CR2157">
        <v>1553.3751883181631</v>
      </c>
      <c r="CS2157">
        <v>1513.2015322916216</v>
      </c>
      <c r="CT2157">
        <v>1482.7912301469673</v>
      </c>
      <c r="CU2157">
        <v>1460.2013647130425</v>
      </c>
      <c r="CV2157">
        <v>1443.4539948768011</v>
      </c>
      <c r="CW2157">
        <v>1430.83205692245</v>
      </c>
      <c r="CX2157">
        <v>1420.9903584419828</v>
      </c>
      <c r="CY2157">
        <v>1412.9495381075687</v>
      </c>
      <c r="CZ2157">
        <v>1406.0354293082651</v>
      </c>
      <c r="DA2157">
        <v>1399.8044940294135</v>
      </c>
      <c r="DB2157">
        <v>1393.9759260297099</v>
      </c>
      <c r="DC2157">
        <v>1388.0852863870766</v>
      </c>
      <c r="DD2157">
        <v>1388.0852863870766</v>
      </c>
      <c r="DE2157">
        <v>1388.0852863870766</v>
      </c>
      <c r="DF2157">
        <v>1388.0852863870766</v>
      </c>
      <c r="DG2157">
        <v>1388.0852863870766</v>
      </c>
      <c r="DH2157">
        <v>1388.0852863870766</v>
      </c>
      <c r="DI2157">
        <v>1388.0852863870766</v>
      </c>
      <c r="DJ2157">
        <v>1388.0852863870766</v>
      </c>
      <c r="DK2157">
        <v>1388.0852863870766</v>
      </c>
      <c r="DL2157">
        <v>1388.0852863870766</v>
      </c>
      <c r="DM2157">
        <v>1388.0852863870766</v>
      </c>
    </row>
    <row r="2158" spans="1:117" ht="12" customHeight="1" x14ac:dyDescent="0.2">
      <c r="A2158" t="s">
        <v>966</v>
      </c>
      <c r="D2158" s="140">
        <v>2862.9183380057061</v>
      </c>
      <c r="E2158" s="140">
        <v>2862.9183380057061</v>
      </c>
      <c r="F2158" s="140">
        <v>2862.9183380057061</v>
      </c>
      <c r="G2158" s="140">
        <v>2862.9183380057061</v>
      </c>
      <c r="H2158" s="140">
        <v>2862.9183380057061</v>
      </c>
      <c r="I2158" s="140">
        <v>2862.9183380057061</v>
      </c>
      <c r="J2158" s="140">
        <v>2862.9183380057061</v>
      </c>
      <c r="K2158" s="140">
        <v>2862.9183380057061</v>
      </c>
      <c r="L2158" s="140">
        <v>2862.9183380057061</v>
      </c>
      <c r="M2158" s="140">
        <v>2862.9183380057061</v>
      </c>
      <c r="N2158" s="140">
        <v>2862.9183380057061</v>
      </c>
      <c r="O2158" s="140">
        <v>2862.9183380057061</v>
      </c>
      <c r="P2158" s="140">
        <v>2862.9183380057061</v>
      </c>
      <c r="Q2158" s="140">
        <v>2862.9183380057061</v>
      </c>
      <c r="R2158" s="140">
        <v>2862.9183380057061</v>
      </c>
      <c r="S2158" s="140">
        <v>2862.9183380057061</v>
      </c>
      <c r="T2158" s="140">
        <v>2862.9183380057061</v>
      </c>
      <c r="U2158" s="140">
        <v>2853.0469541011853</v>
      </c>
      <c r="V2158" s="140">
        <v>2839.4391088506877</v>
      </c>
      <c r="W2158" s="140">
        <v>2821.7474952218886</v>
      </c>
      <c r="X2158" s="141">
        <v>3877</v>
      </c>
      <c r="Y2158" s="141">
        <v>3737</v>
      </c>
      <c r="Z2158" s="141">
        <v>3580</v>
      </c>
      <c r="AA2158" s="141">
        <v>3448</v>
      </c>
      <c r="AB2158" s="141">
        <v>3342</v>
      </c>
      <c r="AC2158" s="141">
        <v>3197</v>
      </c>
      <c r="AD2158" s="141">
        <v>3089</v>
      </c>
      <c r="AE2158" s="141">
        <v>2984</v>
      </c>
      <c r="AF2158" s="141">
        <v>2877</v>
      </c>
      <c r="AG2158" s="141">
        <v>2805</v>
      </c>
      <c r="AH2158" s="141">
        <v>2699</v>
      </c>
      <c r="AI2158" s="141">
        <v>2628</v>
      </c>
      <c r="AJ2158" s="141">
        <v>2593</v>
      </c>
      <c r="AK2158" s="141">
        <v>2522</v>
      </c>
      <c r="AL2158" s="141">
        <v>2487</v>
      </c>
      <c r="AM2158" s="141">
        <v>2487</v>
      </c>
      <c r="AN2158" s="141">
        <v>2452</v>
      </c>
      <c r="AO2158" s="141">
        <v>2416</v>
      </c>
      <c r="AP2158" s="141">
        <v>2319</v>
      </c>
      <c r="AQ2158" s="141">
        <v>2225</v>
      </c>
      <c r="AR2158" s="141">
        <v>2133</v>
      </c>
      <c r="AS2158" s="141">
        <v>2089</v>
      </c>
      <c r="AT2158" s="141">
        <v>2045</v>
      </c>
      <c r="AU2158" s="141">
        <v>2001</v>
      </c>
      <c r="AV2158" s="141">
        <v>1958</v>
      </c>
      <c r="AW2158" s="141">
        <v>1937</v>
      </c>
      <c r="AX2158" s="141">
        <v>1916</v>
      </c>
      <c r="AY2158" s="141">
        <v>1895</v>
      </c>
      <c r="AZ2158" s="141">
        <v>1874</v>
      </c>
      <c r="BA2158" s="141">
        <v>1865</v>
      </c>
      <c r="BB2158" s="141">
        <v>1857</v>
      </c>
      <c r="BC2158" s="141">
        <v>1849</v>
      </c>
      <c r="BD2158" s="141">
        <v>1841</v>
      </c>
      <c r="BE2158" s="141">
        <v>1832</v>
      </c>
      <c r="BF2158" s="141">
        <v>1824</v>
      </c>
      <c r="BG2158" s="141">
        <v>1816</v>
      </c>
      <c r="BJ2158">
        <v>2862.9183380057061</v>
      </c>
      <c r="BK2158">
        <v>2862.9183380057061</v>
      </c>
      <c r="BL2158">
        <v>2862.9183380057061</v>
      </c>
      <c r="BM2158">
        <v>2862.9183380057061</v>
      </c>
      <c r="BN2158">
        <v>2862.9183380057061</v>
      </c>
      <c r="BO2158">
        <v>2862.9183380057061</v>
      </c>
      <c r="BP2158">
        <v>2862.9183380057061</v>
      </c>
      <c r="BQ2158">
        <v>2862.9183380057061</v>
      </c>
      <c r="BR2158">
        <v>2862.9183380057061</v>
      </c>
      <c r="BS2158">
        <v>2862.9183380057061</v>
      </c>
      <c r="BT2158">
        <v>2862.9183380057061</v>
      </c>
      <c r="BU2158">
        <v>2862.9183380057061</v>
      </c>
      <c r="BV2158">
        <v>2862.9183380057061</v>
      </c>
      <c r="BW2158">
        <v>2862.9183380057061</v>
      </c>
      <c r="BX2158">
        <v>2862.9183380057061</v>
      </c>
      <c r="BY2158">
        <v>2862.9183380057061</v>
      </c>
      <c r="BZ2158">
        <v>2862.9183380057061</v>
      </c>
      <c r="CA2158">
        <v>2853.0469541011853</v>
      </c>
      <c r="CB2158">
        <v>2839.4391088506877</v>
      </c>
      <c r="CC2158">
        <v>2821.7474952218886</v>
      </c>
      <c r="CD2158">
        <v>2799.43855439257</v>
      </c>
      <c r="CE2158">
        <v>2771.7837412313029</v>
      </c>
      <c r="CF2158">
        <v>2737.8610371164518</v>
      </c>
      <c r="CG2158">
        <v>2696.5828844083549</v>
      </c>
      <c r="CH2158">
        <v>2646.7757036984808</v>
      </c>
      <c r="CI2158">
        <v>2587.3442345375342</v>
      </c>
      <c r="CJ2158">
        <v>2517.5524154984514</v>
      </c>
      <c r="CK2158">
        <v>2437.4251158086659</v>
      </c>
      <c r="CL2158">
        <v>2348.2040588154105</v>
      </c>
      <c r="CM2158">
        <v>2252.682094174244</v>
      </c>
      <c r="CN2158">
        <v>2155.1582080467147</v>
      </c>
      <c r="CO2158">
        <v>2060.8238515611843</v>
      </c>
      <c r="CP2158">
        <v>1974.6726735486393</v>
      </c>
      <c r="CQ2158">
        <v>1900.3652013272977</v>
      </c>
      <c r="CR2158">
        <v>1839.5667831840228</v>
      </c>
      <c r="CS2158">
        <v>1791.991590956638</v>
      </c>
      <c r="CT2158">
        <v>1755.9785387895927</v>
      </c>
      <c r="CU2158">
        <v>1729.2267492661376</v>
      </c>
      <c r="CV2158">
        <v>1709.3938682673083</v>
      </c>
      <c r="CW2158">
        <v>1694.4464827452227</v>
      </c>
      <c r="CX2158">
        <v>1682.7915639909315</v>
      </c>
      <c r="CY2158">
        <v>1673.2693145640217</v>
      </c>
      <c r="CZ2158">
        <v>1665.0813603735789</v>
      </c>
      <c r="DA2158">
        <v>1657.7024466035225</v>
      </c>
      <c r="DB2158">
        <v>1650.8000316773562</v>
      </c>
      <c r="DC2158">
        <v>1643.8241091186678</v>
      </c>
      <c r="DD2158">
        <v>1643.8241091186678</v>
      </c>
      <c r="DE2158">
        <v>1643.8241091186678</v>
      </c>
      <c r="DF2158">
        <v>1643.8241091186678</v>
      </c>
      <c r="DG2158">
        <v>1643.8241091186678</v>
      </c>
      <c r="DH2158">
        <v>1643.8241091186678</v>
      </c>
      <c r="DI2158">
        <v>1643.8241091186678</v>
      </c>
      <c r="DJ2158">
        <v>1643.8241091186678</v>
      </c>
      <c r="DK2158">
        <v>1643.8241091186678</v>
      </c>
      <c r="DL2158">
        <v>1643.8241091186678</v>
      </c>
      <c r="DM2158">
        <v>1643.8241091186678</v>
      </c>
    </row>
    <row r="2159" spans="1:117" ht="12" customHeight="1" x14ac:dyDescent="0.2">
      <c r="A2159" s="77" t="s">
        <v>1214</v>
      </c>
      <c r="B2159" s="77"/>
      <c r="C2159" s="77"/>
      <c r="D2159" s="77">
        <v>1995</v>
      </c>
      <c r="E2159" s="77">
        <v>1996</v>
      </c>
      <c r="F2159" s="77">
        <v>1997</v>
      </c>
      <c r="G2159" s="77">
        <v>1998</v>
      </c>
      <c r="H2159" s="77">
        <v>1999</v>
      </c>
      <c r="I2159" s="77">
        <v>2000</v>
      </c>
      <c r="J2159" s="77">
        <v>2001</v>
      </c>
      <c r="K2159" s="77">
        <v>2002</v>
      </c>
      <c r="L2159" s="77">
        <v>2003</v>
      </c>
      <c r="M2159" s="77">
        <v>2004</v>
      </c>
      <c r="N2159" s="77">
        <v>2005</v>
      </c>
      <c r="O2159" s="77">
        <v>2006</v>
      </c>
      <c r="P2159" s="77">
        <v>2007</v>
      </c>
      <c r="Q2159" s="77">
        <v>2008</v>
      </c>
      <c r="R2159" s="77">
        <v>2009</v>
      </c>
      <c r="S2159" s="77">
        <v>2010</v>
      </c>
      <c r="T2159" s="77">
        <v>2011</v>
      </c>
      <c r="U2159" s="77">
        <v>2012</v>
      </c>
      <c r="V2159" s="77">
        <v>2013</v>
      </c>
      <c r="W2159" s="77">
        <v>2014</v>
      </c>
      <c r="X2159" s="138">
        <v>2015</v>
      </c>
      <c r="Y2159" s="77">
        <v>2016</v>
      </c>
      <c r="Z2159" s="77">
        <v>2017</v>
      </c>
      <c r="AA2159" s="77">
        <v>2018</v>
      </c>
      <c r="AB2159" s="77">
        <v>2019</v>
      </c>
      <c r="AC2159" s="77">
        <v>2020</v>
      </c>
      <c r="AD2159" s="77">
        <v>2021</v>
      </c>
      <c r="AE2159" s="77">
        <v>2022</v>
      </c>
      <c r="AF2159" s="77">
        <v>2023</v>
      </c>
      <c r="AG2159" s="77">
        <v>2024</v>
      </c>
      <c r="AH2159" s="77">
        <v>2025</v>
      </c>
      <c r="AI2159" s="77">
        <v>2026</v>
      </c>
      <c r="AJ2159" s="77">
        <v>2027</v>
      </c>
      <c r="AK2159" s="77">
        <v>2028</v>
      </c>
      <c r="AL2159" s="77">
        <v>2029</v>
      </c>
      <c r="AM2159" s="77">
        <v>2030</v>
      </c>
      <c r="AN2159" s="77">
        <v>2031</v>
      </c>
      <c r="AO2159" s="77">
        <v>2032</v>
      </c>
      <c r="AP2159" s="77">
        <v>2033</v>
      </c>
      <c r="AQ2159" s="77">
        <v>2034</v>
      </c>
      <c r="AR2159" s="77">
        <v>2035</v>
      </c>
      <c r="AS2159" s="77">
        <v>2036</v>
      </c>
      <c r="AT2159" s="77">
        <v>2037</v>
      </c>
      <c r="AU2159" s="77">
        <v>2038</v>
      </c>
      <c r="AV2159" s="77">
        <v>2039</v>
      </c>
      <c r="AW2159" s="77">
        <v>2040</v>
      </c>
      <c r="AX2159" s="77">
        <v>2041</v>
      </c>
      <c r="AY2159" s="77">
        <v>2042</v>
      </c>
      <c r="AZ2159" s="77">
        <v>2043</v>
      </c>
      <c r="BA2159" s="77">
        <v>2044</v>
      </c>
      <c r="BB2159" s="77">
        <v>2045</v>
      </c>
      <c r="BC2159" s="77">
        <v>2046</v>
      </c>
      <c r="BD2159" s="77">
        <v>2047</v>
      </c>
      <c r="BE2159" s="77">
        <v>2048</v>
      </c>
      <c r="BF2159" s="77">
        <v>2049</v>
      </c>
      <c r="BG2159" s="77">
        <v>2050</v>
      </c>
      <c r="BJ2159">
        <v>1995</v>
      </c>
      <c r="BK2159">
        <v>1996</v>
      </c>
      <c r="BL2159">
        <v>1997</v>
      </c>
      <c r="BM2159">
        <v>1998</v>
      </c>
      <c r="BN2159">
        <v>1999</v>
      </c>
      <c r="BO2159">
        <v>2000</v>
      </c>
      <c r="BP2159">
        <v>2001</v>
      </c>
      <c r="BQ2159">
        <v>2002</v>
      </c>
      <c r="BR2159">
        <v>2003</v>
      </c>
      <c r="BS2159">
        <v>2004</v>
      </c>
      <c r="BT2159">
        <v>2005</v>
      </c>
      <c r="BU2159">
        <v>2006</v>
      </c>
      <c r="BV2159">
        <v>2007</v>
      </c>
      <c r="BW2159">
        <v>2008</v>
      </c>
      <c r="BX2159">
        <v>2009</v>
      </c>
      <c r="BY2159">
        <v>2010</v>
      </c>
      <c r="BZ2159">
        <v>2011</v>
      </c>
      <c r="CA2159">
        <v>2012</v>
      </c>
      <c r="CB2159">
        <v>2013</v>
      </c>
      <c r="CC2159">
        <v>2014</v>
      </c>
      <c r="CD2159">
        <v>2015</v>
      </c>
      <c r="CE2159">
        <v>2016</v>
      </c>
      <c r="CF2159">
        <v>2017</v>
      </c>
      <c r="CG2159">
        <v>2018</v>
      </c>
      <c r="CH2159">
        <v>2019</v>
      </c>
      <c r="CI2159">
        <v>2020</v>
      </c>
      <c r="CJ2159">
        <v>2021</v>
      </c>
      <c r="CK2159">
        <v>2022</v>
      </c>
      <c r="CL2159">
        <v>2023</v>
      </c>
      <c r="CM2159">
        <v>2024</v>
      </c>
      <c r="CN2159">
        <v>2025</v>
      </c>
      <c r="CO2159">
        <v>2026</v>
      </c>
      <c r="CP2159">
        <v>2027</v>
      </c>
      <c r="CQ2159">
        <v>2028</v>
      </c>
      <c r="CR2159">
        <v>2029</v>
      </c>
      <c r="CS2159">
        <v>2030</v>
      </c>
      <c r="CT2159">
        <v>2031</v>
      </c>
      <c r="CU2159">
        <v>2032</v>
      </c>
      <c r="CV2159">
        <v>2033</v>
      </c>
      <c r="CW2159">
        <v>2034</v>
      </c>
      <c r="CX2159">
        <v>2035</v>
      </c>
      <c r="CY2159">
        <v>2036</v>
      </c>
      <c r="CZ2159">
        <v>2037</v>
      </c>
      <c r="DA2159">
        <v>2038</v>
      </c>
      <c r="DB2159">
        <v>2039</v>
      </c>
      <c r="DC2159">
        <v>2040</v>
      </c>
      <c r="DD2159">
        <v>2041</v>
      </c>
      <c r="DE2159">
        <v>2042</v>
      </c>
      <c r="DF2159">
        <v>2043</v>
      </c>
      <c r="DG2159">
        <v>2044</v>
      </c>
      <c r="DH2159">
        <v>2045</v>
      </c>
      <c r="DI2159">
        <v>2046</v>
      </c>
      <c r="DJ2159">
        <v>2047</v>
      </c>
      <c r="DK2159">
        <v>2048</v>
      </c>
      <c r="DL2159">
        <v>2049</v>
      </c>
      <c r="DM2159">
        <v>2050</v>
      </c>
    </row>
    <row r="2160" spans="1:117" ht="12" customHeight="1" x14ac:dyDescent="0.2">
      <c r="A2160" t="s">
        <v>407</v>
      </c>
      <c r="D2160" s="140">
        <v>3798.7733882440825</v>
      </c>
      <c r="E2160" s="140">
        <v>3798.7733882440825</v>
      </c>
      <c r="F2160" s="140">
        <v>3798.7733882440825</v>
      </c>
      <c r="G2160" s="140">
        <v>3798.7733882440825</v>
      </c>
      <c r="H2160" s="140">
        <v>3798.7733882440825</v>
      </c>
      <c r="I2160" s="140">
        <v>3798.7733882440825</v>
      </c>
      <c r="J2160" s="140">
        <v>3798.7733882440825</v>
      </c>
      <c r="K2160" s="140">
        <v>3798.7733882440825</v>
      </c>
      <c r="L2160" s="140">
        <v>3798.7733882440825</v>
      </c>
      <c r="M2160" s="140">
        <v>3798.7733882440825</v>
      </c>
      <c r="N2160" s="140">
        <v>3798.7733882440825</v>
      </c>
      <c r="O2160" s="140">
        <v>3798.7733882440825</v>
      </c>
      <c r="P2160" s="140">
        <v>3798.7733882440825</v>
      </c>
      <c r="Q2160" s="140">
        <v>3798.7733882440825</v>
      </c>
      <c r="R2160" s="140">
        <v>3798.7733882440825</v>
      </c>
      <c r="S2160" s="140">
        <v>3798.7733882440825</v>
      </c>
      <c r="T2160" s="140">
        <v>3798.7733882440825</v>
      </c>
      <c r="U2160" s="140">
        <v>3785.6751625686147</v>
      </c>
      <c r="V2160" s="140">
        <v>3767.6190693427966</v>
      </c>
      <c r="W2160" s="140">
        <v>3744.1442708632162</v>
      </c>
      <c r="X2160" s="141">
        <v>4019</v>
      </c>
      <c r="Y2160" s="141">
        <v>3819</v>
      </c>
      <c r="Z2160" s="141">
        <v>3624</v>
      </c>
      <c r="AA2160" s="141">
        <v>3476</v>
      </c>
      <c r="AB2160" s="141">
        <v>3362</v>
      </c>
      <c r="AC2160" s="141">
        <v>3210</v>
      </c>
      <c r="AD2160" s="141">
        <v>3097</v>
      </c>
      <c r="AE2160" s="141">
        <v>2987</v>
      </c>
      <c r="AF2160" s="141">
        <v>2876</v>
      </c>
      <c r="AG2160" s="141">
        <v>2763</v>
      </c>
      <c r="AH2160" s="141">
        <v>2652</v>
      </c>
      <c r="AI2160" s="141">
        <v>2579</v>
      </c>
      <c r="AJ2160" s="141">
        <v>2543</v>
      </c>
      <c r="AK2160" s="141">
        <v>2469</v>
      </c>
      <c r="AL2160" s="141">
        <v>2433</v>
      </c>
      <c r="AM2160" s="141">
        <v>2397</v>
      </c>
      <c r="AN2160" s="141">
        <v>2398</v>
      </c>
      <c r="AO2160" s="141">
        <v>2360</v>
      </c>
      <c r="AP2160" s="141">
        <v>2263</v>
      </c>
      <c r="AQ2160" s="141">
        <v>2169</v>
      </c>
      <c r="AR2160" s="141">
        <v>2077</v>
      </c>
      <c r="AS2160" s="141">
        <v>2032</v>
      </c>
      <c r="AT2160" s="141">
        <v>1987</v>
      </c>
      <c r="AU2160" s="141">
        <v>1944</v>
      </c>
      <c r="AV2160" s="141">
        <v>1900</v>
      </c>
      <c r="AW2160" s="141">
        <v>1879</v>
      </c>
      <c r="AX2160" s="141">
        <v>1858</v>
      </c>
      <c r="AY2160" s="141">
        <v>1837</v>
      </c>
      <c r="AZ2160" s="141">
        <v>1816</v>
      </c>
      <c r="BA2160" s="141">
        <v>1807</v>
      </c>
      <c r="BB2160" s="141">
        <v>1799</v>
      </c>
      <c r="BC2160" s="141">
        <v>1791</v>
      </c>
      <c r="BD2160" s="141">
        <v>1782</v>
      </c>
      <c r="BE2160" s="141">
        <v>1774</v>
      </c>
      <c r="BF2160" s="141">
        <v>1766</v>
      </c>
      <c r="BG2160" s="141">
        <v>1758</v>
      </c>
      <c r="BJ2160">
        <v>3798.7733882440825</v>
      </c>
      <c r="BK2160">
        <v>3798.7733882440825</v>
      </c>
      <c r="BL2160">
        <v>3798.7733882440825</v>
      </c>
      <c r="BM2160">
        <v>3798.7733882440825</v>
      </c>
      <c r="BN2160">
        <v>3798.7733882440825</v>
      </c>
      <c r="BO2160">
        <v>3798.7733882440825</v>
      </c>
      <c r="BP2160">
        <v>3798.7733882440825</v>
      </c>
      <c r="BQ2160">
        <v>3798.7733882440825</v>
      </c>
      <c r="BR2160">
        <v>3798.7733882440825</v>
      </c>
      <c r="BS2160">
        <v>3798.7733882440825</v>
      </c>
      <c r="BT2160">
        <v>3798.7733882440825</v>
      </c>
      <c r="BU2160">
        <v>3798.7733882440825</v>
      </c>
      <c r="BV2160">
        <v>3798.7733882440825</v>
      </c>
      <c r="BW2160">
        <v>3798.7733882440825</v>
      </c>
      <c r="BX2160">
        <v>3798.7733882440825</v>
      </c>
      <c r="BY2160">
        <v>3798.7733882440825</v>
      </c>
      <c r="BZ2160">
        <v>3798.7733882440825</v>
      </c>
      <c r="CA2160">
        <v>3785.6751625686147</v>
      </c>
      <c r="CB2160">
        <v>3767.6190693427966</v>
      </c>
      <c r="CC2160">
        <v>3744.1442708632162</v>
      </c>
      <c r="CD2160">
        <v>3714.5427940703571</v>
      </c>
      <c r="CE2160">
        <v>3677.8479408154567</v>
      </c>
      <c r="CF2160">
        <v>3632.8362952026309</v>
      </c>
      <c r="CG2160">
        <v>3578.0647895184602</v>
      </c>
      <c r="CH2160">
        <v>3511.9762147545939</v>
      </c>
      <c r="CI2160">
        <v>3433.1172824281762</v>
      </c>
      <c r="CJ2160">
        <v>3340.5113211042849</v>
      </c>
      <c r="CK2160">
        <v>3234.1913294745386</v>
      </c>
      <c r="CL2160">
        <v>3115.8049359551605</v>
      </c>
      <c r="CM2160">
        <v>2989.0579406062025</v>
      </c>
      <c r="CN2160">
        <v>2859.6546186806904</v>
      </c>
      <c r="CO2160">
        <v>2734.4834469231364</v>
      </c>
      <c r="CP2160">
        <v>2620.1704404865263</v>
      </c>
      <c r="CQ2160">
        <v>2521.5727109338377</v>
      </c>
      <c r="CR2160">
        <v>2440.8999897374333</v>
      </c>
      <c r="CS2160">
        <v>2377.7730147990283</v>
      </c>
      <c r="CT2160">
        <v>2329.9877104173056</v>
      </c>
      <c r="CU2160">
        <v>2294.4910688329014</v>
      </c>
      <c r="CV2160">
        <v>2268.1750473277102</v>
      </c>
      <c r="CW2160">
        <v>2248.3415335346913</v>
      </c>
      <c r="CX2160">
        <v>2232.8767559969601</v>
      </c>
      <c r="CY2160">
        <v>2220.24179284102</v>
      </c>
      <c r="CZ2160">
        <v>2209.3772906755535</v>
      </c>
      <c r="DA2160">
        <v>2199.5862949312032</v>
      </c>
      <c r="DB2160">
        <v>2190.4275600179308</v>
      </c>
      <c r="DC2160">
        <v>2181.1712886731962</v>
      </c>
      <c r="DD2160">
        <v>2181.1712886731962</v>
      </c>
      <c r="DE2160">
        <v>2181.1712886731962</v>
      </c>
      <c r="DF2160">
        <v>2181.1712886731962</v>
      </c>
      <c r="DG2160">
        <v>2181.1712886731962</v>
      </c>
      <c r="DH2160">
        <v>2181.1712886731962</v>
      </c>
      <c r="DI2160">
        <v>2181.1712886731962</v>
      </c>
      <c r="DJ2160">
        <v>2181.1712886731962</v>
      </c>
      <c r="DK2160">
        <v>2181.1712886731962</v>
      </c>
      <c r="DL2160">
        <v>2181.1712886731962</v>
      </c>
      <c r="DM2160">
        <v>2181.1712886731962</v>
      </c>
    </row>
    <row r="2161" spans="1:117" ht="12" customHeight="1" x14ac:dyDescent="0.2">
      <c r="A2161" t="s">
        <v>408</v>
      </c>
      <c r="D2161" s="140">
        <v>3798.7733882440825</v>
      </c>
      <c r="E2161" s="140">
        <v>3798.7733882440825</v>
      </c>
      <c r="F2161" s="140">
        <v>3798.7733882440825</v>
      </c>
      <c r="G2161" s="140">
        <v>3798.7733882440825</v>
      </c>
      <c r="H2161" s="140">
        <v>3798.7733882440825</v>
      </c>
      <c r="I2161" s="140">
        <v>3798.7733882440825</v>
      </c>
      <c r="J2161" s="140">
        <v>3798.7733882440825</v>
      </c>
      <c r="K2161" s="140">
        <v>3798.7733882440825</v>
      </c>
      <c r="L2161" s="140">
        <v>3798.7733882440825</v>
      </c>
      <c r="M2161" s="140">
        <v>3798.7733882440825</v>
      </c>
      <c r="N2161" s="140">
        <v>3798.7733882440825</v>
      </c>
      <c r="O2161" s="140">
        <v>3798.7733882440825</v>
      </c>
      <c r="P2161" s="140">
        <v>3798.7733882440825</v>
      </c>
      <c r="Q2161" s="140">
        <v>3798.7733882440825</v>
      </c>
      <c r="R2161" s="140">
        <v>3798.7733882440825</v>
      </c>
      <c r="S2161" s="140">
        <v>3798.7733882440825</v>
      </c>
      <c r="T2161" s="140">
        <v>3798.7733882440825</v>
      </c>
      <c r="U2161" s="140">
        <v>3785.6751625686147</v>
      </c>
      <c r="V2161" s="140">
        <v>3767.6190693427966</v>
      </c>
      <c r="W2161" s="140">
        <v>3744.1442708632162</v>
      </c>
      <c r="X2161" s="141">
        <v>4026</v>
      </c>
      <c r="Y2161" s="141">
        <v>3830</v>
      </c>
      <c r="Z2161" s="141">
        <v>3632</v>
      </c>
      <c r="AA2161" s="141">
        <v>3496</v>
      </c>
      <c r="AB2161" s="141">
        <v>3388</v>
      </c>
      <c r="AC2161" s="141">
        <v>3239</v>
      </c>
      <c r="AD2161" s="141">
        <v>3128</v>
      </c>
      <c r="AE2161" s="141">
        <v>3019</v>
      </c>
      <c r="AF2161" s="141">
        <v>2908</v>
      </c>
      <c r="AG2161" s="141">
        <v>2797</v>
      </c>
      <c r="AH2161" s="141">
        <v>2686</v>
      </c>
      <c r="AI2161" s="141">
        <v>2613</v>
      </c>
      <c r="AJ2161" s="141">
        <v>2577</v>
      </c>
      <c r="AK2161" s="141">
        <v>2503</v>
      </c>
      <c r="AL2161" s="141">
        <v>2467</v>
      </c>
      <c r="AM2161" s="141">
        <v>2431</v>
      </c>
      <c r="AN2161" s="141">
        <v>2432</v>
      </c>
      <c r="AO2161" s="141">
        <v>2394</v>
      </c>
      <c r="AP2161" s="141">
        <v>2297</v>
      </c>
      <c r="AQ2161" s="141">
        <v>2203</v>
      </c>
      <c r="AR2161" s="141">
        <v>2111</v>
      </c>
      <c r="AS2161" s="141">
        <v>2066</v>
      </c>
      <c r="AT2161" s="141">
        <v>2021</v>
      </c>
      <c r="AU2161" s="141">
        <v>1977</v>
      </c>
      <c r="AV2161" s="141">
        <v>1934</v>
      </c>
      <c r="AW2161" s="141">
        <v>1913</v>
      </c>
      <c r="AX2161" s="141">
        <v>1892</v>
      </c>
      <c r="AY2161" s="141">
        <v>1871</v>
      </c>
      <c r="AZ2161" s="141">
        <v>1850</v>
      </c>
      <c r="BA2161" s="141">
        <v>1841</v>
      </c>
      <c r="BB2161" s="141">
        <v>1833</v>
      </c>
      <c r="BC2161" s="141">
        <v>1825</v>
      </c>
      <c r="BD2161" s="141">
        <v>1816</v>
      </c>
      <c r="BE2161" s="141">
        <v>1808</v>
      </c>
      <c r="BF2161" s="141">
        <v>1800</v>
      </c>
      <c r="BG2161" s="141">
        <v>1792</v>
      </c>
      <c r="BJ2161">
        <v>3798.7733882440825</v>
      </c>
      <c r="BK2161">
        <v>3798.7733882440825</v>
      </c>
      <c r="BL2161">
        <v>3798.7733882440825</v>
      </c>
      <c r="BM2161">
        <v>3798.7733882440825</v>
      </c>
      <c r="BN2161">
        <v>3798.7733882440825</v>
      </c>
      <c r="BO2161">
        <v>3798.7733882440825</v>
      </c>
      <c r="BP2161">
        <v>3798.7733882440825</v>
      </c>
      <c r="BQ2161">
        <v>3798.7733882440825</v>
      </c>
      <c r="BR2161">
        <v>3798.7733882440825</v>
      </c>
      <c r="BS2161">
        <v>3798.7733882440825</v>
      </c>
      <c r="BT2161">
        <v>3798.7733882440825</v>
      </c>
      <c r="BU2161">
        <v>3798.7733882440825</v>
      </c>
      <c r="BV2161">
        <v>3798.7733882440825</v>
      </c>
      <c r="BW2161">
        <v>3798.7733882440825</v>
      </c>
      <c r="BX2161">
        <v>3798.7733882440825</v>
      </c>
      <c r="BY2161">
        <v>3798.7733882440825</v>
      </c>
      <c r="BZ2161">
        <v>3798.7733882440825</v>
      </c>
      <c r="CA2161">
        <v>3785.6751625686147</v>
      </c>
      <c r="CB2161">
        <v>3767.6190693427966</v>
      </c>
      <c r="CC2161">
        <v>3744.1442708632162</v>
      </c>
      <c r="CD2161">
        <v>3714.5427940703571</v>
      </c>
      <c r="CE2161">
        <v>3677.8479408154567</v>
      </c>
      <c r="CF2161">
        <v>3632.8362952026309</v>
      </c>
      <c r="CG2161">
        <v>3578.0647895184602</v>
      </c>
      <c r="CH2161">
        <v>3511.9762147545939</v>
      </c>
      <c r="CI2161">
        <v>3433.1172824281762</v>
      </c>
      <c r="CJ2161">
        <v>3340.5113211042849</v>
      </c>
      <c r="CK2161">
        <v>3234.1913294745386</v>
      </c>
      <c r="CL2161">
        <v>3115.8049359551605</v>
      </c>
      <c r="CM2161">
        <v>2989.0579406062025</v>
      </c>
      <c r="CN2161">
        <v>2859.6546186806904</v>
      </c>
      <c r="CO2161">
        <v>2734.4834469231364</v>
      </c>
      <c r="CP2161">
        <v>2620.1704404865263</v>
      </c>
      <c r="CQ2161">
        <v>2521.5727109338377</v>
      </c>
      <c r="CR2161">
        <v>2440.8999897374333</v>
      </c>
      <c r="CS2161">
        <v>2377.7730147990283</v>
      </c>
      <c r="CT2161">
        <v>2329.9877104173056</v>
      </c>
      <c r="CU2161">
        <v>2294.4910688329014</v>
      </c>
      <c r="CV2161">
        <v>2268.1750473277102</v>
      </c>
      <c r="CW2161">
        <v>2248.3415335346913</v>
      </c>
      <c r="CX2161">
        <v>2232.8767559969601</v>
      </c>
      <c r="CY2161">
        <v>2220.24179284102</v>
      </c>
      <c r="CZ2161">
        <v>2209.3772906755535</v>
      </c>
      <c r="DA2161">
        <v>2199.5862949312032</v>
      </c>
      <c r="DB2161">
        <v>2190.4275600179308</v>
      </c>
      <c r="DC2161">
        <v>2181.1712886731962</v>
      </c>
      <c r="DD2161">
        <v>2181.1712886731962</v>
      </c>
      <c r="DE2161">
        <v>2181.1712886731962</v>
      </c>
      <c r="DF2161">
        <v>2181.1712886731962</v>
      </c>
      <c r="DG2161">
        <v>2181.1712886731962</v>
      </c>
      <c r="DH2161">
        <v>2181.1712886731962</v>
      </c>
      <c r="DI2161">
        <v>2181.1712886731962</v>
      </c>
      <c r="DJ2161">
        <v>2181.1712886731962</v>
      </c>
      <c r="DK2161">
        <v>2181.1712886731962</v>
      </c>
      <c r="DL2161">
        <v>2181.1712886731962</v>
      </c>
      <c r="DM2161">
        <v>2181.1712886731962</v>
      </c>
    </row>
    <row r="2162" spans="1:117" ht="12" customHeight="1" x14ac:dyDescent="0.2">
      <c r="A2162" t="s">
        <v>409</v>
      </c>
      <c r="D2162" s="140">
        <v>3798.7733882440825</v>
      </c>
      <c r="E2162" s="140">
        <v>3798.7733882440825</v>
      </c>
      <c r="F2162" s="140">
        <v>3798.7733882440825</v>
      </c>
      <c r="G2162" s="140">
        <v>3798.7733882440825</v>
      </c>
      <c r="H2162" s="140">
        <v>3798.7733882440825</v>
      </c>
      <c r="I2162" s="140">
        <v>3798.7733882440825</v>
      </c>
      <c r="J2162" s="140">
        <v>3798.7733882440825</v>
      </c>
      <c r="K2162" s="140">
        <v>3798.7733882440825</v>
      </c>
      <c r="L2162" s="140">
        <v>3798.7733882440825</v>
      </c>
      <c r="M2162" s="140">
        <v>3798.7733882440825</v>
      </c>
      <c r="N2162" s="140">
        <v>3798.7733882440825</v>
      </c>
      <c r="O2162" s="140">
        <v>3798.7733882440825</v>
      </c>
      <c r="P2162" s="140">
        <v>3798.7733882440825</v>
      </c>
      <c r="Q2162" s="140">
        <v>3798.7733882440825</v>
      </c>
      <c r="R2162" s="140">
        <v>3798.7733882440825</v>
      </c>
      <c r="S2162" s="140">
        <v>3798.7733882440825</v>
      </c>
      <c r="T2162" s="140">
        <v>3798.7733882440825</v>
      </c>
      <c r="U2162" s="140">
        <v>3785.6751625686147</v>
      </c>
      <c r="V2162" s="140">
        <v>3767.6190693427966</v>
      </c>
      <c r="W2162" s="140">
        <v>3744.1442708632162</v>
      </c>
      <c r="X2162" s="141">
        <v>4146</v>
      </c>
      <c r="Y2162" s="141">
        <v>3945</v>
      </c>
      <c r="Z2162" s="141">
        <v>3746</v>
      </c>
      <c r="AA2162" s="141">
        <v>3597</v>
      </c>
      <c r="AB2162" s="141">
        <v>3482</v>
      </c>
      <c r="AC2162" s="141">
        <v>3329</v>
      </c>
      <c r="AD2162" s="141">
        <v>3214</v>
      </c>
      <c r="AE2162" s="141">
        <v>3101</v>
      </c>
      <c r="AF2162" s="141">
        <v>2988</v>
      </c>
      <c r="AG2162" s="141">
        <v>2874</v>
      </c>
      <c r="AH2162" s="141">
        <v>2761</v>
      </c>
      <c r="AI2162" s="141">
        <v>2687</v>
      </c>
      <c r="AJ2162" s="141">
        <v>2649</v>
      </c>
      <c r="AK2162" s="141">
        <v>2574</v>
      </c>
      <c r="AL2162" s="141">
        <v>2536</v>
      </c>
      <c r="AM2162" s="141">
        <v>2499</v>
      </c>
      <c r="AN2162" s="141">
        <v>2499</v>
      </c>
      <c r="AO2162" s="141">
        <v>2461</v>
      </c>
      <c r="AP2162" s="141">
        <v>2364</v>
      </c>
      <c r="AQ2162" s="141">
        <v>2270</v>
      </c>
      <c r="AR2162" s="141">
        <v>2178</v>
      </c>
      <c r="AS2162" s="141">
        <v>2133</v>
      </c>
      <c r="AT2162" s="141">
        <v>2088</v>
      </c>
      <c r="AU2162" s="141">
        <v>2044</v>
      </c>
      <c r="AV2162" s="141">
        <v>2001</v>
      </c>
      <c r="AW2162" s="141">
        <v>1980</v>
      </c>
      <c r="AX2162" s="141">
        <v>1959</v>
      </c>
      <c r="AY2162" s="141">
        <v>1938</v>
      </c>
      <c r="AZ2162" s="141">
        <v>1917</v>
      </c>
      <c r="BA2162" s="141">
        <v>1908</v>
      </c>
      <c r="BB2162" s="141">
        <v>1900</v>
      </c>
      <c r="BC2162" s="141">
        <v>1892</v>
      </c>
      <c r="BD2162" s="141">
        <v>1883</v>
      </c>
      <c r="BE2162" s="141">
        <v>1875</v>
      </c>
      <c r="BF2162" s="141">
        <v>1867</v>
      </c>
      <c r="BG2162" s="141">
        <v>1859</v>
      </c>
      <c r="BJ2162">
        <v>3798.7733882440825</v>
      </c>
      <c r="BK2162">
        <v>3798.7733882440825</v>
      </c>
      <c r="BL2162">
        <v>3798.7733882440825</v>
      </c>
      <c r="BM2162">
        <v>3798.7733882440825</v>
      </c>
      <c r="BN2162">
        <v>3798.7733882440825</v>
      </c>
      <c r="BO2162">
        <v>3798.7733882440825</v>
      </c>
      <c r="BP2162">
        <v>3798.7733882440825</v>
      </c>
      <c r="BQ2162">
        <v>3798.7733882440825</v>
      </c>
      <c r="BR2162">
        <v>3798.7733882440825</v>
      </c>
      <c r="BS2162">
        <v>3798.7733882440825</v>
      </c>
      <c r="BT2162">
        <v>3798.7733882440825</v>
      </c>
      <c r="BU2162">
        <v>3798.7733882440825</v>
      </c>
      <c r="BV2162">
        <v>3798.7733882440825</v>
      </c>
      <c r="BW2162">
        <v>3798.7733882440825</v>
      </c>
      <c r="BX2162">
        <v>3798.7733882440825</v>
      </c>
      <c r="BY2162">
        <v>3798.7733882440825</v>
      </c>
      <c r="BZ2162">
        <v>3798.7733882440825</v>
      </c>
      <c r="CA2162">
        <v>3785.6751625686147</v>
      </c>
      <c r="CB2162">
        <v>3767.6190693427966</v>
      </c>
      <c r="CC2162">
        <v>3744.1442708632162</v>
      </c>
      <c r="CD2162">
        <v>3714.5427940703571</v>
      </c>
      <c r="CE2162">
        <v>3677.8479408154567</v>
      </c>
      <c r="CF2162">
        <v>3632.8362952026309</v>
      </c>
      <c r="CG2162">
        <v>3578.0647895184602</v>
      </c>
      <c r="CH2162">
        <v>3511.9762147545939</v>
      </c>
      <c r="CI2162">
        <v>3433.1172824281762</v>
      </c>
      <c r="CJ2162">
        <v>3340.5113211042849</v>
      </c>
      <c r="CK2162">
        <v>3234.1913294745386</v>
      </c>
      <c r="CL2162">
        <v>3115.8049359551605</v>
      </c>
      <c r="CM2162">
        <v>2989.0579406062025</v>
      </c>
      <c r="CN2162">
        <v>2859.6546186806904</v>
      </c>
      <c r="CO2162">
        <v>2734.4834469231364</v>
      </c>
      <c r="CP2162">
        <v>2620.1704404865263</v>
      </c>
      <c r="CQ2162">
        <v>2521.5727109338377</v>
      </c>
      <c r="CR2162">
        <v>2440.8999897374333</v>
      </c>
      <c r="CS2162">
        <v>2377.7730147990283</v>
      </c>
      <c r="CT2162">
        <v>2329.9877104173056</v>
      </c>
      <c r="CU2162">
        <v>2294.4910688329014</v>
      </c>
      <c r="CV2162">
        <v>2268.1750473277102</v>
      </c>
      <c r="CW2162">
        <v>2248.3415335346913</v>
      </c>
      <c r="CX2162">
        <v>2232.8767559969601</v>
      </c>
      <c r="CY2162">
        <v>2220.24179284102</v>
      </c>
      <c r="CZ2162">
        <v>2209.3772906755535</v>
      </c>
      <c r="DA2162">
        <v>2199.5862949312032</v>
      </c>
      <c r="DB2162">
        <v>2190.4275600179308</v>
      </c>
      <c r="DC2162">
        <v>2181.1712886731962</v>
      </c>
      <c r="DD2162">
        <v>2181.1712886731962</v>
      </c>
      <c r="DE2162">
        <v>2181.1712886731962</v>
      </c>
      <c r="DF2162">
        <v>2181.1712886731962</v>
      </c>
      <c r="DG2162">
        <v>2181.1712886731962</v>
      </c>
      <c r="DH2162">
        <v>2181.1712886731962</v>
      </c>
      <c r="DI2162">
        <v>2181.1712886731962</v>
      </c>
      <c r="DJ2162">
        <v>2181.1712886731962</v>
      </c>
      <c r="DK2162">
        <v>2181.1712886731962</v>
      </c>
      <c r="DL2162">
        <v>2181.1712886731962</v>
      </c>
      <c r="DM2162">
        <v>2181.1712886731962</v>
      </c>
    </row>
    <row r="2163" spans="1:117" ht="12" customHeight="1" x14ac:dyDescent="0.2">
      <c r="A2163" t="s">
        <v>410</v>
      </c>
      <c r="D2163" s="140">
        <v>4778.396074944776</v>
      </c>
      <c r="E2163" s="140">
        <v>4778.396074944776</v>
      </c>
      <c r="F2163" s="140">
        <v>4778.396074944776</v>
      </c>
      <c r="G2163" s="140">
        <v>4778.396074944776</v>
      </c>
      <c r="H2163" s="140">
        <v>4778.396074944776</v>
      </c>
      <c r="I2163" s="140">
        <v>4778.396074944776</v>
      </c>
      <c r="J2163" s="140">
        <v>4778.396074944776</v>
      </c>
      <c r="K2163" s="140">
        <v>4778.396074944776</v>
      </c>
      <c r="L2163" s="140">
        <v>4778.396074944776</v>
      </c>
      <c r="M2163" s="140">
        <v>4778.396074944776</v>
      </c>
      <c r="N2163" s="140">
        <v>4778.396074944776</v>
      </c>
      <c r="O2163" s="140">
        <v>4778.396074944776</v>
      </c>
      <c r="P2163" s="140">
        <v>4778.396074944776</v>
      </c>
      <c r="Q2163" s="140">
        <v>4778.396074944776</v>
      </c>
      <c r="R2163" s="140">
        <v>4778.396074944776</v>
      </c>
      <c r="S2163" s="140">
        <v>4778.396074944776</v>
      </c>
      <c r="T2163" s="140">
        <v>4778.396074944776</v>
      </c>
      <c r="U2163" s="140">
        <v>4761.9200960537764</v>
      </c>
      <c r="V2163" s="140">
        <v>4739.2077212471904</v>
      </c>
      <c r="W2163" s="140">
        <v>4709.6792726005624</v>
      </c>
      <c r="X2163" s="141">
        <v>4763</v>
      </c>
      <c r="Y2163" s="141">
        <v>4534</v>
      </c>
      <c r="Z2163" s="141">
        <v>4306</v>
      </c>
      <c r="AA2163" s="141">
        <v>4130</v>
      </c>
      <c r="AB2163" s="141">
        <v>3996</v>
      </c>
      <c r="AC2163" s="141">
        <v>3818</v>
      </c>
      <c r="AD2163" s="141">
        <v>3685</v>
      </c>
      <c r="AE2163" s="141">
        <v>3555</v>
      </c>
      <c r="AF2163" s="141">
        <v>3424</v>
      </c>
      <c r="AG2163" s="141">
        <v>3293</v>
      </c>
      <c r="AH2163" s="141">
        <v>3163</v>
      </c>
      <c r="AI2163" s="141">
        <v>3077</v>
      </c>
      <c r="AJ2163" s="141">
        <v>3034</v>
      </c>
      <c r="AK2163" s="141">
        <v>2947</v>
      </c>
      <c r="AL2163" s="141">
        <v>2904</v>
      </c>
      <c r="AM2163" s="141">
        <v>2861</v>
      </c>
      <c r="AN2163" s="141">
        <v>2860</v>
      </c>
      <c r="AO2163" s="141">
        <v>2817</v>
      </c>
      <c r="AP2163" s="141">
        <v>2713</v>
      </c>
      <c r="AQ2163" s="141">
        <v>2611</v>
      </c>
      <c r="AR2163" s="141">
        <v>2511</v>
      </c>
      <c r="AS2163" s="141">
        <v>2463</v>
      </c>
      <c r="AT2163" s="141">
        <v>2415</v>
      </c>
      <c r="AU2163" s="141">
        <v>2368</v>
      </c>
      <c r="AV2163" s="141">
        <v>2321</v>
      </c>
      <c r="AW2163" s="141">
        <v>2298</v>
      </c>
      <c r="AX2163" s="141">
        <v>2275</v>
      </c>
      <c r="AY2163" s="141">
        <v>2252</v>
      </c>
      <c r="AZ2163" s="141">
        <v>2230</v>
      </c>
      <c r="BA2163" s="141">
        <v>2221</v>
      </c>
      <c r="BB2163" s="141">
        <v>2212</v>
      </c>
      <c r="BC2163" s="141">
        <v>2203</v>
      </c>
      <c r="BD2163" s="141">
        <v>2194</v>
      </c>
      <c r="BE2163" s="141">
        <v>2185</v>
      </c>
      <c r="BF2163" s="141">
        <v>2176</v>
      </c>
      <c r="BG2163" s="141">
        <v>2167</v>
      </c>
      <c r="BJ2163">
        <v>4778.396074944776</v>
      </c>
      <c r="BK2163">
        <v>4778.396074944776</v>
      </c>
      <c r="BL2163">
        <v>4778.396074944776</v>
      </c>
      <c r="BM2163">
        <v>4778.396074944776</v>
      </c>
      <c r="BN2163">
        <v>4778.396074944776</v>
      </c>
      <c r="BO2163">
        <v>4778.396074944776</v>
      </c>
      <c r="BP2163">
        <v>4778.396074944776</v>
      </c>
      <c r="BQ2163">
        <v>4778.396074944776</v>
      </c>
      <c r="BR2163">
        <v>4778.396074944776</v>
      </c>
      <c r="BS2163">
        <v>4778.396074944776</v>
      </c>
      <c r="BT2163">
        <v>4778.396074944776</v>
      </c>
      <c r="BU2163">
        <v>4778.396074944776</v>
      </c>
      <c r="BV2163">
        <v>4778.396074944776</v>
      </c>
      <c r="BW2163">
        <v>4778.396074944776</v>
      </c>
      <c r="BX2163">
        <v>4778.396074944776</v>
      </c>
      <c r="BY2163">
        <v>4778.396074944776</v>
      </c>
      <c r="BZ2163">
        <v>4778.396074944776</v>
      </c>
      <c r="CA2163">
        <v>4761.9200960537764</v>
      </c>
      <c r="CB2163">
        <v>4739.2077212471904</v>
      </c>
      <c r="CC2163">
        <v>4709.6792726005624</v>
      </c>
      <c r="CD2163">
        <v>4672.4442058926343</v>
      </c>
      <c r="CE2163">
        <v>4626.2865321270665</v>
      </c>
      <c r="CF2163">
        <v>4569.6673425253002</v>
      </c>
      <c r="CG2163">
        <v>4500.7714329693399</v>
      </c>
      <c r="CH2163">
        <v>4417.6400234391913</v>
      </c>
      <c r="CI2163">
        <v>4318.4450533288345</v>
      </c>
      <c r="CJ2163">
        <v>4201.9579884578461</v>
      </c>
      <c r="CK2163">
        <v>4068.2203371770543</v>
      </c>
      <c r="CL2163">
        <v>3919.3046161523398</v>
      </c>
      <c r="CM2163">
        <v>3759.8722722908242</v>
      </c>
      <c r="CN2163">
        <v>3597.0985918477531</v>
      </c>
      <c r="CO2163">
        <v>3439.6484428934864</v>
      </c>
      <c r="CP2163">
        <v>3295.8565486567213</v>
      </c>
      <c r="CQ2163">
        <v>3171.8325662441212</v>
      </c>
      <c r="CR2163">
        <v>3070.3560697747716</v>
      </c>
      <c r="CS2163">
        <v>2990.9499935391368</v>
      </c>
      <c r="CT2163">
        <v>2930.8418776919816</v>
      </c>
      <c r="CU2163">
        <v>2886.191408847078</v>
      </c>
      <c r="CV2163">
        <v>2853.0890463166584</v>
      </c>
      <c r="CW2163">
        <v>2828.1408920639678</v>
      </c>
      <c r="CX2163">
        <v>2808.6880780280294</v>
      </c>
      <c r="CY2163">
        <v>2792.7948271859923</v>
      </c>
      <c r="CZ2163">
        <v>2779.1286014868365</v>
      </c>
      <c r="DA2163">
        <v>2766.8127166332174</v>
      </c>
      <c r="DB2163">
        <v>2755.2921392024928</v>
      </c>
      <c r="DC2163">
        <v>2743.6488727736032</v>
      </c>
      <c r="DD2163">
        <v>2743.6488727736032</v>
      </c>
      <c r="DE2163">
        <v>2743.6488727736032</v>
      </c>
      <c r="DF2163">
        <v>2743.6488727736032</v>
      </c>
      <c r="DG2163">
        <v>2743.6488727736032</v>
      </c>
      <c r="DH2163">
        <v>2743.6488727736032</v>
      </c>
      <c r="DI2163">
        <v>2743.6488727736032</v>
      </c>
      <c r="DJ2163">
        <v>2743.6488727736032</v>
      </c>
      <c r="DK2163">
        <v>2743.6488727736032</v>
      </c>
      <c r="DL2163">
        <v>2743.6488727736032</v>
      </c>
      <c r="DM2163">
        <v>2743.6488727736032</v>
      </c>
    </row>
    <row r="2164" spans="1:117" ht="12" customHeight="1" x14ac:dyDescent="0.2">
      <c r="A2164" t="s">
        <v>411</v>
      </c>
      <c r="D2164" s="140">
        <v>6883.1044754121003</v>
      </c>
      <c r="E2164" s="140">
        <v>6883.1044754121003</v>
      </c>
      <c r="F2164" s="140">
        <v>6883.1044754121003</v>
      </c>
      <c r="G2164" s="140">
        <v>6883.1044754121003</v>
      </c>
      <c r="H2164" s="140">
        <v>6883.1044754121003</v>
      </c>
      <c r="I2164" s="140">
        <v>6883.1044754121003</v>
      </c>
      <c r="J2164" s="140">
        <v>6883.1044754121003</v>
      </c>
      <c r="K2164" s="140">
        <v>6883.1044754121003</v>
      </c>
      <c r="L2164" s="140">
        <v>6883.1044754121003</v>
      </c>
      <c r="M2164" s="140">
        <v>6883.1044754121003</v>
      </c>
      <c r="N2164" s="140">
        <v>6883.1044754121003</v>
      </c>
      <c r="O2164" s="140">
        <v>6883.1044754121003</v>
      </c>
      <c r="P2164" s="140">
        <v>6883.1044754121003</v>
      </c>
      <c r="Q2164" s="140">
        <v>6883.1044754121003</v>
      </c>
      <c r="R2164" s="140">
        <v>6883.1044754121003</v>
      </c>
      <c r="S2164" s="140">
        <v>6883.1044754121003</v>
      </c>
      <c r="T2164" s="140">
        <v>6883.1044754121003</v>
      </c>
      <c r="U2164" s="140">
        <v>6859.3714314653944</v>
      </c>
      <c r="V2164" s="140">
        <v>6826.6550876909287</v>
      </c>
      <c r="W2164" s="140">
        <v>6784.1204392767249</v>
      </c>
      <c r="X2164" s="141">
        <v>4607</v>
      </c>
      <c r="Y2164" s="141">
        <v>4387</v>
      </c>
      <c r="Z2164" s="141">
        <v>4162</v>
      </c>
      <c r="AA2164" s="141">
        <v>3992</v>
      </c>
      <c r="AB2164" s="141">
        <v>3861</v>
      </c>
      <c r="AC2164" s="141">
        <v>3685</v>
      </c>
      <c r="AD2164" s="141">
        <v>3554</v>
      </c>
      <c r="AE2164" s="141">
        <v>3426</v>
      </c>
      <c r="AF2164" s="141">
        <v>3297</v>
      </c>
      <c r="AG2164" s="141">
        <v>3167</v>
      </c>
      <c r="AH2164" s="141">
        <v>3039</v>
      </c>
      <c r="AI2164" s="141">
        <v>2953</v>
      </c>
      <c r="AJ2164" s="141">
        <v>2911</v>
      </c>
      <c r="AK2164" s="141">
        <v>2825</v>
      </c>
      <c r="AL2164" s="141">
        <v>2783</v>
      </c>
      <c r="AM2164" s="141">
        <v>2740</v>
      </c>
      <c r="AN2164" s="141">
        <v>2741</v>
      </c>
      <c r="AO2164" s="141">
        <v>2697</v>
      </c>
      <c r="AP2164" s="141">
        <v>2593</v>
      </c>
      <c r="AQ2164" s="141">
        <v>2491</v>
      </c>
      <c r="AR2164" s="141">
        <v>2391</v>
      </c>
      <c r="AS2164" s="141">
        <v>2343</v>
      </c>
      <c r="AT2164" s="141">
        <v>2295</v>
      </c>
      <c r="AU2164" s="141">
        <v>2248</v>
      </c>
      <c r="AV2164" s="141">
        <v>2201</v>
      </c>
      <c r="AW2164" s="141">
        <v>2178</v>
      </c>
      <c r="AX2164" s="141">
        <v>2155</v>
      </c>
      <c r="AY2164" s="141">
        <v>2132</v>
      </c>
      <c r="AZ2164" s="141">
        <v>2110</v>
      </c>
      <c r="BA2164" s="141">
        <v>2101</v>
      </c>
      <c r="BB2164" s="141">
        <v>2092</v>
      </c>
      <c r="BC2164" s="141">
        <v>2083</v>
      </c>
      <c r="BD2164" s="141">
        <v>2074</v>
      </c>
      <c r="BE2164" s="141">
        <v>2065</v>
      </c>
      <c r="BF2164" s="141">
        <v>2056</v>
      </c>
      <c r="BG2164" s="141">
        <v>2047</v>
      </c>
      <c r="BJ2164">
        <v>6883.1044754121003</v>
      </c>
      <c r="BK2164">
        <v>6883.1044754121003</v>
      </c>
      <c r="BL2164">
        <v>6883.1044754121003</v>
      </c>
      <c r="BM2164">
        <v>6883.1044754121003</v>
      </c>
      <c r="BN2164">
        <v>6883.1044754121003</v>
      </c>
      <c r="BO2164">
        <v>6883.1044754121003</v>
      </c>
      <c r="BP2164">
        <v>6883.1044754121003</v>
      </c>
      <c r="BQ2164">
        <v>6883.1044754121003</v>
      </c>
      <c r="BR2164">
        <v>6883.1044754121003</v>
      </c>
      <c r="BS2164">
        <v>6883.1044754121003</v>
      </c>
      <c r="BT2164">
        <v>6883.1044754121003</v>
      </c>
      <c r="BU2164">
        <v>6883.1044754121003</v>
      </c>
      <c r="BV2164">
        <v>6883.1044754121003</v>
      </c>
      <c r="BW2164">
        <v>6883.1044754121003</v>
      </c>
      <c r="BX2164">
        <v>6883.1044754121003</v>
      </c>
      <c r="BY2164">
        <v>6883.1044754121003</v>
      </c>
      <c r="BZ2164">
        <v>6883.1044754121003</v>
      </c>
      <c r="CA2164">
        <v>6859.3714314653944</v>
      </c>
      <c r="CB2164">
        <v>6826.6550876909287</v>
      </c>
      <c r="CC2164">
        <v>6784.1204392767249</v>
      </c>
      <c r="CD2164">
        <v>6730.4846898997621</v>
      </c>
      <c r="CE2164">
        <v>6663.9962519621295</v>
      </c>
      <c r="CF2164">
        <v>6582.4383837507494</v>
      </c>
      <c r="CG2164">
        <v>6483.1963502389708</v>
      </c>
      <c r="CH2164">
        <v>6363.4486005736399</v>
      </c>
      <c r="CI2164">
        <v>6220.5618804281448</v>
      </c>
      <c r="CJ2164">
        <v>6052.766531326537</v>
      </c>
      <c r="CK2164">
        <v>5860.122344527399</v>
      </c>
      <c r="CL2164">
        <v>5645.6147043552164</v>
      </c>
      <c r="CM2164">
        <v>5415.9582542939215</v>
      </c>
      <c r="CN2164">
        <v>5181.4887313065565</v>
      </c>
      <c r="CO2164">
        <v>4954.6875603856352</v>
      </c>
      <c r="CP2164">
        <v>4747.5606049750777</v>
      </c>
      <c r="CQ2164">
        <v>4568.9086022918436</v>
      </c>
      <c r="CR2164">
        <v>4422.7354270166225</v>
      </c>
      <c r="CS2164">
        <v>4308.3538834735355</v>
      </c>
      <c r="CT2164">
        <v>4221.770344832712</v>
      </c>
      <c r="CU2164">
        <v>4157.4529803624273</v>
      </c>
      <c r="CV2164">
        <v>4109.7702399394329</v>
      </c>
      <c r="CW2164">
        <v>4073.8333377871877</v>
      </c>
      <c r="CX2164">
        <v>4045.8122718792765</v>
      </c>
      <c r="CY2164">
        <v>4022.9186263371507</v>
      </c>
      <c r="CZ2164">
        <v>4003.2329289197505</v>
      </c>
      <c r="DA2164">
        <v>3985.4923480166522</v>
      </c>
      <c r="DB2164">
        <v>3968.8973783178153</v>
      </c>
      <c r="DC2164">
        <v>3952.1256796121929</v>
      </c>
      <c r="DD2164">
        <v>3952.1256796121929</v>
      </c>
      <c r="DE2164">
        <v>3952.1256796121929</v>
      </c>
      <c r="DF2164">
        <v>3952.1256796121929</v>
      </c>
      <c r="DG2164">
        <v>3952.1256796121929</v>
      </c>
      <c r="DH2164">
        <v>3952.1256796121929</v>
      </c>
      <c r="DI2164">
        <v>3952.1256796121929</v>
      </c>
      <c r="DJ2164">
        <v>3952.1256796121929</v>
      </c>
      <c r="DK2164">
        <v>3952.1256796121929</v>
      </c>
      <c r="DL2164">
        <v>3952.1256796121929</v>
      </c>
      <c r="DM2164">
        <v>3952.1256796121929</v>
      </c>
    </row>
    <row r="2165" spans="1:117" ht="12" customHeight="1" x14ac:dyDescent="0.2">
      <c r="A2165" t="s">
        <v>412</v>
      </c>
      <c r="D2165" s="140">
        <v>6883.1044754121003</v>
      </c>
      <c r="E2165" s="140">
        <v>6883.1044754121003</v>
      </c>
      <c r="F2165" s="140">
        <v>6883.1044754121003</v>
      </c>
      <c r="G2165" s="140">
        <v>6883.1044754121003</v>
      </c>
      <c r="H2165" s="140">
        <v>6883.1044754121003</v>
      </c>
      <c r="I2165" s="140">
        <v>6883.1044754121003</v>
      </c>
      <c r="J2165" s="140">
        <v>6883.1044754121003</v>
      </c>
      <c r="K2165" s="140">
        <v>6883.1044754121003</v>
      </c>
      <c r="L2165" s="140">
        <v>6883.1044754121003</v>
      </c>
      <c r="M2165" s="140">
        <v>6883.1044754121003</v>
      </c>
      <c r="N2165" s="140">
        <v>6883.1044754121003</v>
      </c>
      <c r="O2165" s="140">
        <v>6883.1044754121003</v>
      </c>
      <c r="P2165" s="140">
        <v>6883.1044754121003</v>
      </c>
      <c r="Q2165" s="140">
        <v>6883.1044754121003</v>
      </c>
      <c r="R2165" s="140">
        <v>6883.1044754121003</v>
      </c>
      <c r="S2165" s="140">
        <v>6883.1044754121003</v>
      </c>
      <c r="T2165" s="140">
        <v>6883.1044754121003</v>
      </c>
      <c r="U2165" s="140">
        <v>6859.3714314653944</v>
      </c>
      <c r="V2165" s="140">
        <v>6826.6550876909287</v>
      </c>
      <c r="W2165" s="140">
        <v>6784.1204392767249</v>
      </c>
      <c r="X2165" s="141">
        <v>4984</v>
      </c>
      <c r="Y2165" s="141">
        <v>4747</v>
      </c>
      <c r="Z2165" s="141">
        <v>4512</v>
      </c>
      <c r="AA2165" s="141">
        <v>4337</v>
      </c>
      <c r="AB2165" s="141">
        <v>4200</v>
      </c>
      <c r="AC2165" s="141">
        <v>4019</v>
      </c>
      <c r="AD2165" s="141">
        <v>3885</v>
      </c>
      <c r="AE2165" s="141">
        <v>3754</v>
      </c>
      <c r="AF2165" s="141">
        <v>3622</v>
      </c>
      <c r="AG2165" s="141">
        <v>3489</v>
      </c>
      <c r="AH2165" s="141">
        <v>3359</v>
      </c>
      <c r="AI2165" s="141">
        <v>3272</v>
      </c>
      <c r="AJ2165" s="141">
        <v>3229</v>
      </c>
      <c r="AK2165" s="141">
        <v>3141</v>
      </c>
      <c r="AL2165" s="141">
        <v>3098</v>
      </c>
      <c r="AM2165" s="141">
        <v>3054</v>
      </c>
      <c r="AN2165" s="141">
        <v>3055</v>
      </c>
      <c r="AO2165" s="141">
        <v>3011</v>
      </c>
      <c r="AP2165" s="141">
        <v>2905</v>
      </c>
      <c r="AQ2165" s="141">
        <v>2802</v>
      </c>
      <c r="AR2165" s="141">
        <v>2702</v>
      </c>
      <c r="AS2165" s="141">
        <v>2653</v>
      </c>
      <c r="AT2165" s="141">
        <v>2605</v>
      </c>
      <c r="AU2165" s="141">
        <v>2557</v>
      </c>
      <c r="AV2165" s="141">
        <v>2510</v>
      </c>
      <c r="AW2165" s="141">
        <v>2487</v>
      </c>
      <c r="AX2165" s="141">
        <v>2464</v>
      </c>
      <c r="AY2165" s="141">
        <v>2441</v>
      </c>
      <c r="AZ2165" s="141">
        <v>2418</v>
      </c>
      <c r="BA2165" s="141">
        <v>2409</v>
      </c>
      <c r="BB2165" s="141">
        <v>2400</v>
      </c>
      <c r="BC2165" s="141">
        <v>2391</v>
      </c>
      <c r="BD2165" s="141">
        <v>2382</v>
      </c>
      <c r="BE2165" s="141">
        <v>2373</v>
      </c>
      <c r="BF2165" s="141">
        <v>2364</v>
      </c>
      <c r="BG2165" s="141">
        <v>2355</v>
      </c>
      <c r="BJ2165">
        <v>6883.1044754121003</v>
      </c>
      <c r="BK2165">
        <v>6883.1044754121003</v>
      </c>
      <c r="BL2165">
        <v>6883.1044754121003</v>
      </c>
      <c r="BM2165">
        <v>6883.1044754121003</v>
      </c>
      <c r="BN2165">
        <v>6883.1044754121003</v>
      </c>
      <c r="BO2165">
        <v>6883.1044754121003</v>
      </c>
      <c r="BP2165">
        <v>6883.1044754121003</v>
      </c>
      <c r="BQ2165">
        <v>6883.1044754121003</v>
      </c>
      <c r="BR2165">
        <v>6883.1044754121003</v>
      </c>
      <c r="BS2165">
        <v>6883.1044754121003</v>
      </c>
      <c r="BT2165">
        <v>6883.1044754121003</v>
      </c>
      <c r="BU2165">
        <v>6883.1044754121003</v>
      </c>
      <c r="BV2165">
        <v>6883.1044754121003</v>
      </c>
      <c r="BW2165">
        <v>6883.1044754121003</v>
      </c>
      <c r="BX2165">
        <v>6883.1044754121003</v>
      </c>
      <c r="BY2165">
        <v>6883.1044754121003</v>
      </c>
      <c r="BZ2165">
        <v>6883.1044754121003</v>
      </c>
      <c r="CA2165">
        <v>6859.3714314653944</v>
      </c>
      <c r="CB2165">
        <v>6826.6550876909287</v>
      </c>
      <c r="CC2165">
        <v>6784.1204392767249</v>
      </c>
      <c r="CD2165">
        <v>6730.4846898997621</v>
      </c>
      <c r="CE2165">
        <v>6663.9962519621295</v>
      </c>
      <c r="CF2165">
        <v>6582.4383837507494</v>
      </c>
      <c r="CG2165">
        <v>6483.1963502389708</v>
      </c>
      <c r="CH2165">
        <v>6363.4486005736399</v>
      </c>
      <c r="CI2165">
        <v>6220.5618804281448</v>
      </c>
      <c r="CJ2165">
        <v>6052.766531326537</v>
      </c>
      <c r="CK2165">
        <v>5860.122344527399</v>
      </c>
      <c r="CL2165">
        <v>5645.6147043552164</v>
      </c>
      <c r="CM2165">
        <v>5415.9582542939215</v>
      </c>
      <c r="CN2165">
        <v>5181.4887313065565</v>
      </c>
      <c r="CO2165">
        <v>4954.6875603856352</v>
      </c>
      <c r="CP2165">
        <v>4747.5606049750777</v>
      </c>
      <c r="CQ2165">
        <v>4568.9086022918436</v>
      </c>
      <c r="CR2165">
        <v>4422.7354270166225</v>
      </c>
      <c r="CS2165">
        <v>4308.3538834735355</v>
      </c>
      <c r="CT2165">
        <v>4221.770344832712</v>
      </c>
      <c r="CU2165">
        <v>4157.4529803624273</v>
      </c>
      <c r="CV2165">
        <v>4109.7702399394329</v>
      </c>
      <c r="CW2165">
        <v>4073.8333377871877</v>
      </c>
      <c r="CX2165">
        <v>4045.8122718792765</v>
      </c>
      <c r="CY2165">
        <v>4022.9186263371507</v>
      </c>
      <c r="CZ2165">
        <v>4003.2329289197505</v>
      </c>
      <c r="DA2165">
        <v>3985.4923480166522</v>
      </c>
      <c r="DB2165">
        <v>3968.8973783178153</v>
      </c>
      <c r="DC2165">
        <v>3952.1256796121929</v>
      </c>
      <c r="DD2165">
        <v>3952.1256796121929</v>
      </c>
      <c r="DE2165">
        <v>3952.1256796121929</v>
      </c>
      <c r="DF2165">
        <v>3952.1256796121929</v>
      </c>
      <c r="DG2165">
        <v>3952.1256796121929</v>
      </c>
      <c r="DH2165">
        <v>3952.1256796121929</v>
      </c>
      <c r="DI2165">
        <v>3952.1256796121929</v>
      </c>
      <c r="DJ2165">
        <v>3952.1256796121929</v>
      </c>
      <c r="DK2165">
        <v>3952.1256796121929</v>
      </c>
      <c r="DL2165">
        <v>3952.1256796121929</v>
      </c>
      <c r="DM2165">
        <v>3952.1256796121929</v>
      </c>
    </row>
    <row r="2166" spans="1:117" ht="12" customHeight="1" x14ac:dyDescent="0.2">
      <c r="A2166" t="s">
        <v>963</v>
      </c>
      <c r="D2166" s="140">
        <v>2417.5182728303585</v>
      </c>
      <c r="E2166" s="140">
        <v>2417.5182728303585</v>
      </c>
      <c r="F2166" s="140">
        <v>2417.5182728303585</v>
      </c>
      <c r="G2166" s="140">
        <v>2417.5182728303585</v>
      </c>
      <c r="H2166" s="140">
        <v>2417.5182728303585</v>
      </c>
      <c r="I2166" s="140">
        <v>2417.5182728303585</v>
      </c>
      <c r="J2166" s="140">
        <v>2417.5182728303585</v>
      </c>
      <c r="K2166" s="140">
        <v>2417.5182728303585</v>
      </c>
      <c r="L2166" s="140">
        <v>2417.5182728303585</v>
      </c>
      <c r="M2166" s="140">
        <v>2417.5182728303585</v>
      </c>
      <c r="N2166" s="140">
        <v>2417.5182728303585</v>
      </c>
      <c r="O2166" s="140">
        <v>2417.5182728303585</v>
      </c>
      <c r="P2166" s="140">
        <v>2417.5182728303585</v>
      </c>
      <c r="Q2166" s="140">
        <v>2417.5182728303585</v>
      </c>
      <c r="R2166" s="140">
        <v>2417.5182728303585</v>
      </c>
      <c r="S2166" s="140">
        <v>2417.5182728303585</v>
      </c>
      <c r="T2166" s="140">
        <v>2417.5182728303585</v>
      </c>
      <c r="U2166" s="140">
        <v>2409.1826348030695</v>
      </c>
      <c r="V2166" s="140">
        <v>2397.6918374197803</v>
      </c>
      <c r="W2166" s="140">
        <v>2382.7526061271165</v>
      </c>
      <c r="X2166" s="141">
        <v>4640</v>
      </c>
      <c r="Y2166" s="141">
        <v>4417</v>
      </c>
      <c r="Z2166" s="141">
        <v>4193</v>
      </c>
      <c r="AA2166" s="141">
        <v>4021</v>
      </c>
      <c r="AB2166" s="141">
        <v>3889</v>
      </c>
      <c r="AC2166" s="141">
        <v>3714</v>
      </c>
      <c r="AD2166" s="141">
        <v>3583</v>
      </c>
      <c r="AE2166" s="141">
        <v>3455</v>
      </c>
      <c r="AF2166" s="141">
        <v>3326</v>
      </c>
      <c r="AG2166" s="141">
        <v>3196</v>
      </c>
      <c r="AH2166" s="141">
        <v>3068</v>
      </c>
      <c r="AI2166" s="141">
        <v>2982</v>
      </c>
      <c r="AJ2166" s="141">
        <v>2939</v>
      </c>
      <c r="AK2166" s="141">
        <v>2854</v>
      </c>
      <c r="AL2166" s="141">
        <v>2811</v>
      </c>
      <c r="AM2166" s="141">
        <v>2768</v>
      </c>
      <c r="AN2166" s="141">
        <v>2768</v>
      </c>
      <c r="AO2166" s="141">
        <v>2725</v>
      </c>
      <c r="AP2166" s="141">
        <v>2621</v>
      </c>
      <c r="AQ2166" s="141">
        <v>2519</v>
      </c>
      <c r="AR2166" s="141">
        <v>2420</v>
      </c>
      <c r="AS2166" s="141">
        <v>2372</v>
      </c>
      <c r="AT2166" s="141">
        <v>2324</v>
      </c>
      <c r="AU2166" s="141">
        <v>2277</v>
      </c>
      <c r="AV2166" s="141">
        <v>2231</v>
      </c>
      <c r="AW2166" s="141">
        <v>2208</v>
      </c>
      <c r="AX2166" s="141">
        <v>2185</v>
      </c>
      <c r="AY2166" s="141">
        <v>2162</v>
      </c>
      <c r="AZ2166" s="141">
        <v>2140</v>
      </c>
      <c r="BA2166" s="141">
        <v>2131</v>
      </c>
      <c r="BB2166" s="141">
        <v>2122</v>
      </c>
      <c r="BC2166" s="141">
        <v>2113</v>
      </c>
      <c r="BD2166" s="141">
        <v>2104</v>
      </c>
      <c r="BE2166" s="141">
        <v>2095</v>
      </c>
      <c r="BF2166" s="141">
        <v>2086</v>
      </c>
      <c r="BG2166" s="141">
        <v>2077</v>
      </c>
      <c r="BJ2166">
        <v>2417.5182728303585</v>
      </c>
      <c r="BK2166">
        <v>2417.5182728303585</v>
      </c>
      <c r="BL2166">
        <v>2417.5182728303585</v>
      </c>
      <c r="BM2166">
        <v>2417.5182728303585</v>
      </c>
      <c r="BN2166">
        <v>2417.5182728303585</v>
      </c>
      <c r="BO2166">
        <v>2417.5182728303585</v>
      </c>
      <c r="BP2166">
        <v>2417.5182728303585</v>
      </c>
      <c r="BQ2166">
        <v>2417.5182728303585</v>
      </c>
      <c r="BR2166">
        <v>2417.5182728303585</v>
      </c>
      <c r="BS2166">
        <v>2417.5182728303585</v>
      </c>
      <c r="BT2166">
        <v>2417.5182728303585</v>
      </c>
      <c r="BU2166">
        <v>2417.5182728303585</v>
      </c>
      <c r="BV2166">
        <v>2417.5182728303585</v>
      </c>
      <c r="BW2166">
        <v>2417.5182728303585</v>
      </c>
      <c r="BX2166">
        <v>2417.5182728303585</v>
      </c>
      <c r="BY2166">
        <v>2417.5182728303585</v>
      </c>
      <c r="BZ2166">
        <v>2417.5182728303585</v>
      </c>
      <c r="CA2166">
        <v>2409.1826348030695</v>
      </c>
      <c r="CB2166">
        <v>2397.6918374197803</v>
      </c>
      <c r="CC2166">
        <v>2382.7526061271165</v>
      </c>
      <c r="CD2166">
        <v>2363.9143908045176</v>
      </c>
      <c r="CE2166">
        <v>2340.5619901224763</v>
      </c>
      <c r="CF2166">
        <v>2311.9168290039106</v>
      </c>
      <c r="CG2166">
        <v>2277.0605471757603</v>
      </c>
      <c r="CH2166">
        <v>2235.0021454792027</v>
      </c>
      <c r="CI2166">
        <v>2184.8167592003101</v>
      </c>
      <c r="CJ2166">
        <v>2125.8828400656885</v>
      </c>
      <c r="CK2166">
        <v>2058.2213882592964</v>
      </c>
      <c r="CL2166">
        <v>1982.8809453486249</v>
      </c>
      <c r="CM2166">
        <v>1902.2198618971363</v>
      </c>
      <c r="CN2166">
        <v>1819.868306974699</v>
      </c>
      <c r="CO2166">
        <v>1740.2100688992375</v>
      </c>
      <c r="CP2166">
        <v>1667.4619068904428</v>
      </c>
      <c r="CQ2166">
        <v>1604.714859753896</v>
      </c>
      <c r="CR2166">
        <v>1553.3751883181631</v>
      </c>
      <c r="CS2166">
        <v>1513.2015322916216</v>
      </c>
      <c r="CT2166">
        <v>1482.7912301469673</v>
      </c>
      <c r="CU2166">
        <v>1460.2013647130425</v>
      </c>
      <c r="CV2166">
        <v>1443.4539948768011</v>
      </c>
      <c r="CW2166">
        <v>1430.83205692245</v>
      </c>
      <c r="CX2166">
        <v>1420.9903584419828</v>
      </c>
      <c r="CY2166">
        <v>1412.9495381075687</v>
      </c>
      <c r="CZ2166">
        <v>1406.0354293082651</v>
      </c>
      <c r="DA2166">
        <v>1399.8044940294135</v>
      </c>
      <c r="DB2166">
        <v>1393.9759260297099</v>
      </c>
      <c r="DC2166">
        <v>1388.0852863870766</v>
      </c>
      <c r="DD2166">
        <v>1388.0852863870766</v>
      </c>
      <c r="DE2166">
        <v>1388.0852863870766</v>
      </c>
      <c r="DF2166">
        <v>1388.0852863870766</v>
      </c>
      <c r="DG2166">
        <v>1388.0852863870766</v>
      </c>
      <c r="DH2166">
        <v>1388.0852863870766</v>
      </c>
      <c r="DI2166">
        <v>1388.0852863870766</v>
      </c>
      <c r="DJ2166">
        <v>1388.0852863870766</v>
      </c>
      <c r="DK2166">
        <v>1388.0852863870766</v>
      </c>
      <c r="DL2166">
        <v>1388.0852863870766</v>
      </c>
      <c r="DM2166">
        <v>1388.0852863870766</v>
      </c>
    </row>
    <row r="2167" spans="1:117" ht="12" customHeight="1" x14ac:dyDescent="0.2">
      <c r="A2167" t="s">
        <v>964</v>
      </c>
      <c r="D2167" s="140">
        <v>2862.9183380057061</v>
      </c>
      <c r="E2167" s="140">
        <v>2862.9183380057061</v>
      </c>
      <c r="F2167" s="140">
        <v>2862.9183380057061</v>
      </c>
      <c r="G2167" s="140">
        <v>2862.9183380057061</v>
      </c>
      <c r="H2167" s="140">
        <v>2862.9183380057061</v>
      </c>
      <c r="I2167" s="140">
        <v>2862.9183380057061</v>
      </c>
      <c r="J2167" s="140">
        <v>2862.9183380057061</v>
      </c>
      <c r="K2167" s="140">
        <v>2862.9183380057061</v>
      </c>
      <c r="L2167" s="140">
        <v>2862.9183380057061</v>
      </c>
      <c r="M2167" s="140">
        <v>2862.9183380057061</v>
      </c>
      <c r="N2167" s="140">
        <v>2862.9183380057061</v>
      </c>
      <c r="O2167" s="140">
        <v>2862.9183380057061</v>
      </c>
      <c r="P2167" s="140">
        <v>2862.9183380057061</v>
      </c>
      <c r="Q2167" s="140">
        <v>2862.9183380057061</v>
      </c>
      <c r="R2167" s="140">
        <v>2862.9183380057061</v>
      </c>
      <c r="S2167" s="140">
        <v>2862.9183380057061</v>
      </c>
      <c r="T2167" s="140">
        <v>2862.9183380057061</v>
      </c>
      <c r="U2167" s="140">
        <v>2853.0469541011853</v>
      </c>
      <c r="V2167" s="140">
        <v>2839.4391088506877</v>
      </c>
      <c r="W2167" s="140">
        <v>2821.7474952218886</v>
      </c>
      <c r="X2167" s="141">
        <v>4557</v>
      </c>
      <c r="Y2167" s="141">
        <v>4328</v>
      </c>
      <c r="Z2167" s="141">
        <v>4102</v>
      </c>
      <c r="AA2167" s="141">
        <v>3938</v>
      </c>
      <c r="AB2167" s="141">
        <v>3810</v>
      </c>
      <c r="AC2167" s="141">
        <v>3637</v>
      </c>
      <c r="AD2167" s="141">
        <v>3507</v>
      </c>
      <c r="AE2167" s="141">
        <v>3379</v>
      </c>
      <c r="AF2167" s="141">
        <v>3251</v>
      </c>
      <c r="AG2167" s="141">
        <v>3121</v>
      </c>
      <c r="AH2167" s="141">
        <v>2993</v>
      </c>
      <c r="AI2167" s="141">
        <v>2908</v>
      </c>
      <c r="AJ2167" s="141">
        <v>2866</v>
      </c>
      <c r="AK2167" s="141">
        <v>2780</v>
      </c>
      <c r="AL2167" s="141">
        <v>2738</v>
      </c>
      <c r="AM2167" s="141">
        <v>2695</v>
      </c>
      <c r="AN2167" s="141">
        <v>2695</v>
      </c>
      <c r="AO2167" s="141">
        <v>2652</v>
      </c>
      <c r="AP2167" s="141">
        <v>2548</v>
      </c>
      <c r="AQ2167" s="141">
        <v>2446</v>
      </c>
      <c r="AR2167" s="141">
        <v>2346</v>
      </c>
      <c r="AS2167" s="141">
        <v>2298</v>
      </c>
      <c r="AT2167" s="141">
        <v>2250</v>
      </c>
      <c r="AU2167" s="141">
        <v>2203</v>
      </c>
      <c r="AV2167" s="141">
        <v>2156</v>
      </c>
      <c r="AW2167" s="141">
        <v>2133</v>
      </c>
      <c r="AX2167" s="141">
        <v>2110</v>
      </c>
      <c r="AY2167" s="141">
        <v>2087</v>
      </c>
      <c r="AZ2167" s="141">
        <v>2065</v>
      </c>
      <c r="BA2167" s="141">
        <v>2056</v>
      </c>
      <c r="BB2167" s="141">
        <v>2047</v>
      </c>
      <c r="BC2167" s="141">
        <v>2038</v>
      </c>
      <c r="BD2167" s="141">
        <v>2029</v>
      </c>
      <c r="BE2167" s="141">
        <v>2020</v>
      </c>
      <c r="BF2167" s="141">
        <v>2011</v>
      </c>
      <c r="BG2167" s="141">
        <v>2002</v>
      </c>
      <c r="BJ2167">
        <v>2862.9183380057061</v>
      </c>
      <c r="BK2167">
        <v>2862.9183380057061</v>
      </c>
      <c r="BL2167">
        <v>2862.9183380057061</v>
      </c>
      <c r="BM2167">
        <v>2862.9183380057061</v>
      </c>
      <c r="BN2167">
        <v>2862.9183380057061</v>
      </c>
      <c r="BO2167">
        <v>2862.9183380057061</v>
      </c>
      <c r="BP2167">
        <v>2862.9183380057061</v>
      </c>
      <c r="BQ2167">
        <v>2862.9183380057061</v>
      </c>
      <c r="BR2167">
        <v>2862.9183380057061</v>
      </c>
      <c r="BS2167">
        <v>2862.9183380057061</v>
      </c>
      <c r="BT2167">
        <v>2862.9183380057061</v>
      </c>
      <c r="BU2167">
        <v>2862.9183380057061</v>
      </c>
      <c r="BV2167">
        <v>2862.9183380057061</v>
      </c>
      <c r="BW2167">
        <v>2862.9183380057061</v>
      </c>
      <c r="BX2167">
        <v>2862.9183380057061</v>
      </c>
      <c r="BY2167">
        <v>2862.9183380057061</v>
      </c>
      <c r="BZ2167">
        <v>2862.9183380057061</v>
      </c>
      <c r="CA2167">
        <v>2853.0469541011853</v>
      </c>
      <c r="CB2167">
        <v>2839.4391088506877</v>
      </c>
      <c r="CC2167">
        <v>2821.7474952218886</v>
      </c>
      <c r="CD2167">
        <v>2799.43855439257</v>
      </c>
      <c r="CE2167">
        <v>2771.7837412313029</v>
      </c>
      <c r="CF2167">
        <v>2737.8610371164518</v>
      </c>
      <c r="CG2167">
        <v>2696.5828844083549</v>
      </c>
      <c r="CH2167">
        <v>2646.7757036984808</v>
      </c>
      <c r="CI2167">
        <v>2587.3442345375342</v>
      </c>
      <c r="CJ2167">
        <v>2517.5524154984514</v>
      </c>
      <c r="CK2167">
        <v>2437.4251158086659</v>
      </c>
      <c r="CL2167">
        <v>2348.2040588154105</v>
      </c>
      <c r="CM2167">
        <v>2252.682094174244</v>
      </c>
      <c r="CN2167">
        <v>2155.1582080467147</v>
      </c>
      <c r="CO2167">
        <v>2060.8238515611843</v>
      </c>
      <c r="CP2167">
        <v>1974.6726735486393</v>
      </c>
      <c r="CQ2167">
        <v>1900.3652013272977</v>
      </c>
      <c r="CR2167">
        <v>1839.5667831840228</v>
      </c>
      <c r="CS2167">
        <v>1791.991590956638</v>
      </c>
      <c r="CT2167">
        <v>1755.9785387895927</v>
      </c>
      <c r="CU2167">
        <v>1729.2267492661376</v>
      </c>
      <c r="CV2167">
        <v>1709.3938682673083</v>
      </c>
      <c r="CW2167">
        <v>1694.4464827452227</v>
      </c>
      <c r="CX2167">
        <v>1682.7915639909315</v>
      </c>
      <c r="CY2167">
        <v>1673.2693145640217</v>
      </c>
      <c r="CZ2167">
        <v>1665.0813603735789</v>
      </c>
      <c r="DA2167">
        <v>1657.7024466035225</v>
      </c>
      <c r="DB2167">
        <v>1650.8000316773562</v>
      </c>
      <c r="DC2167">
        <v>1643.8241091186678</v>
      </c>
      <c r="DD2167">
        <v>1643.8241091186678</v>
      </c>
      <c r="DE2167">
        <v>1643.8241091186678</v>
      </c>
      <c r="DF2167">
        <v>1643.8241091186678</v>
      </c>
      <c r="DG2167">
        <v>1643.8241091186678</v>
      </c>
      <c r="DH2167">
        <v>1643.8241091186678</v>
      </c>
      <c r="DI2167">
        <v>1643.8241091186678</v>
      </c>
      <c r="DJ2167">
        <v>1643.8241091186678</v>
      </c>
      <c r="DK2167">
        <v>1643.8241091186678</v>
      </c>
      <c r="DL2167">
        <v>1643.8241091186678</v>
      </c>
      <c r="DM2167">
        <v>1643.8241091186678</v>
      </c>
    </row>
    <row r="2168" spans="1:117" ht="12" customHeight="1" x14ac:dyDescent="0.2">
      <c r="A2168" t="s">
        <v>413</v>
      </c>
      <c r="D2168" s="140">
        <v>4401.2220313136286</v>
      </c>
      <c r="E2168" s="140">
        <v>4401.2220313136286</v>
      </c>
      <c r="F2168" s="140">
        <v>4401.2220313136286</v>
      </c>
      <c r="G2168" s="140">
        <v>4401.2220313136286</v>
      </c>
      <c r="H2168" s="140">
        <v>4401.2220313136286</v>
      </c>
      <c r="I2168" s="140">
        <v>4401.2220313136286</v>
      </c>
      <c r="J2168" s="140">
        <v>4401.2220313136286</v>
      </c>
      <c r="K2168" s="140">
        <v>4401.2220313136286</v>
      </c>
      <c r="L2168" s="140">
        <v>4401.2220313136286</v>
      </c>
      <c r="M2168" s="140">
        <v>4401.2220313136286</v>
      </c>
      <c r="N2168" s="140">
        <v>4401.2220313136286</v>
      </c>
      <c r="O2168" s="140">
        <v>4401.2220313136286</v>
      </c>
      <c r="P2168" s="140">
        <v>4401.2220313136286</v>
      </c>
      <c r="Q2168" s="140">
        <v>4401.2220313136286</v>
      </c>
      <c r="R2168" s="140">
        <v>4401.2220313136286</v>
      </c>
      <c r="S2168" s="140">
        <v>4401.2220313136286</v>
      </c>
      <c r="T2168" s="140">
        <v>4401.2220313136286</v>
      </c>
      <c r="U2168" s="140">
        <v>4386.0465539891866</v>
      </c>
      <c r="V2168" s="140">
        <v>4365.126939370728</v>
      </c>
      <c r="W2168" s="140">
        <v>4337.9292653613475</v>
      </c>
      <c r="X2168" s="141">
        <v>4609</v>
      </c>
      <c r="Y2168" s="141">
        <v>4436</v>
      </c>
      <c r="Z2168" s="141">
        <v>4233</v>
      </c>
      <c r="AA2168" s="141">
        <v>4040</v>
      </c>
      <c r="AB2168" s="141">
        <v>3899</v>
      </c>
      <c r="AC2168" s="141">
        <v>3731</v>
      </c>
      <c r="AD2168" s="141">
        <v>3605</v>
      </c>
      <c r="AE2168" s="141">
        <v>3486</v>
      </c>
      <c r="AF2168" s="141">
        <v>3368</v>
      </c>
      <c r="AG2168" s="141">
        <v>3250</v>
      </c>
      <c r="AH2168" s="141">
        <v>3135</v>
      </c>
      <c r="AI2168" s="141">
        <v>3059</v>
      </c>
      <c r="AJ2168" s="141">
        <v>3020</v>
      </c>
      <c r="AK2168" s="141">
        <v>2944</v>
      </c>
      <c r="AL2168" s="141">
        <v>2905</v>
      </c>
      <c r="AM2168" s="141">
        <v>2866</v>
      </c>
      <c r="AN2168" s="141">
        <v>2865</v>
      </c>
      <c r="AO2168" s="141">
        <v>2828</v>
      </c>
      <c r="AP2168" s="141">
        <v>2734</v>
      </c>
      <c r="AQ2168" s="141">
        <v>2641</v>
      </c>
      <c r="AR2168" s="141">
        <v>2552</v>
      </c>
      <c r="AS2168" s="141">
        <v>2508</v>
      </c>
      <c r="AT2168" s="141">
        <v>2465</v>
      </c>
      <c r="AU2168" s="141">
        <v>2422</v>
      </c>
      <c r="AV2168" s="141">
        <v>2380</v>
      </c>
      <c r="AW2168" s="141">
        <v>2359</v>
      </c>
      <c r="AX2168" s="141">
        <v>2338</v>
      </c>
      <c r="AY2168" s="141">
        <v>2318</v>
      </c>
      <c r="AZ2168" s="141">
        <v>2297</v>
      </c>
      <c r="BA2168" s="141">
        <v>2289</v>
      </c>
      <c r="BB2168" s="141">
        <v>2281</v>
      </c>
      <c r="BC2168" s="141">
        <v>2273</v>
      </c>
      <c r="BD2168" s="141">
        <v>2265</v>
      </c>
      <c r="BE2168" s="141">
        <v>2257</v>
      </c>
      <c r="BF2168" s="141">
        <v>2249</v>
      </c>
      <c r="BG2168" s="141">
        <v>2241</v>
      </c>
      <c r="BJ2168">
        <v>4401.2220313136286</v>
      </c>
      <c r="BK2168">
        <v>4401.2220313136286</v>
      </c>
      <c r="BL2168">
        <v>4401.2220313136286</v>
      </c>
      <c r="BM2168">
        <v>4401.2220313136286</v>
      </c>
      <c r="BN2168">
        <v>4401.2220313136286</v>
      </c>
      <c r="BO2168">
        <v>4401.2220313136286</v>
      </c>
      <c r="BP2168">
        <v>4401.2220313136286</v>
      </c>
      <c r="BQ2168">
        <v>4401.2220313136286</v>
      </c>
      <c r="BR2168">
        <v>4401.2220313136286</v>
      </c>
      <c r="BS2168">
        <v>4401.2220313136286</v>
      </c>
      <c r="BT2168">
        <v>4401.2220313136286</v>
      </c>
      <c r="BU2168">
        <v>4401.2220313136286</v>
      </c>
      <c r="BV2168">
        <v>4401.2220313136286</v>
      </c>
      <c r="BW2168">
        <v>4401.2220313136286</v>
      </c>
      <c r="BX2168">
        <v>4401.2220313136286</v>
      </c>
      <c r="BY2168">
        <v>4401.2220313136286</v>
      </c>
      <c r="BZ2168">
        <v>4401.2220313136286</v>
      </c>
      <c r="CA2168">
        <v>4386.0465539891866</v>
      </c>
      <c r="CB2168">
        <v>4365.126939370728</v>
      </c>
      <c r="CC2168">
        <v>4337.9292653613475</v>
      </c>
      <c r="CD2168">
        <v>4303.6332812356995</v>
      </c>
      <c r="CE2168">
        <v>4261.1189798875102</v>
      </c>
      <c r="CF2168">
        <v>4208.9689235167034</v>
      </c>
      <c r="CG2168">
        <v>4145.5111878561884</v>
      </c>
      <c r="CH2168">
        <v>4068.941605640784</v>
      </c>
      <c r="CI2168">
        <v>3977.5764109189877</v>
      </c>
      <c r="CJ2168">
        <v>3870.2840416318363</v>
      </c>
      <c r="CK2168">
        <v>3747.1027297436272</v>
      </c>
      <c r="CL2168">
        <v>3609.9414015691941</v>
      </c>
      <c r="CM2168">
        <v>3463.0935611428681</v>
      </c>
      <c r="CN2168">
        <v>3313.1681264890808</v>
      </c>
      <c r="CO2168">
        <v>3168.1460200034562</v>
      </c>
      <c r="CP2168">
        <v>3035.7040786253574</v>
      </c>
      <c r="CQ2168">
        <v>2921.4697047383215</v>
      </c>
      <c r="CR2168">
        <v>2828.0030718103285</v>
      </c>
      <c r="CS2168">
        <v>2754.8647704499745</v>
      </c>
      <c r="CT2168">
        <v>2699.5011799107979</v>
      </c>
      <c r="CU2168">
        <v>2658.3751149914219</v>
      </c>
      <c r="CV2168">
        <v>2627.8856275206499</v>
      </c>
      <c r="CW2168">
        <v>2604.9067106591342</v>
      </c>
      <c r="CX2168">
        <v>2586.9893692828205</v>
      </c>
      <c r="CY2168">
        <v>2572.3506234237352</v>
      </c>
      <c r="CZ2168">
        <v>2559.7631165095609</v>
      </c>
      <c r="DA2168">
        <v>2548.419363730864</v>
      </c>
      <c r="DB2168">
        <v>2537.8081422234159</v>
      </c>
      <c r="DC2168">
        <v>2527.0839159517636</v>
      </c>
      <c r="DD2168">
        <v>2527.0839159517636</v>
      </c>
      <c r="DE2168">
        <v>2527.0839159517636</v>
      </c>
      <c r="DF2168">
        <v>2527.0839159517636</v>
      </c>
      <c r="DG2168">
        <v>2527.0839159517636</v>
      </c>
      <c r="DH2168">
        <v>2527.0839159517636</v>
      </c>
      <c r="DI2168">
        <v>2527.0839159517636</v>
      </c>
      <c r="DJ2168">
        <v>2527.0839159517636</v>
      </c>
      <c r="DK2168">
        <v>2527.0839159517636</v>
      </c>
      <c r="DL2168">
        <v>2527.0839159517636</v>
      </c>
      <c r="DM2168">
        <v>2527.0839159517636</v>
      </c>
    </row>
    <row r="2169" spans="1:117" ht="12" customHeight="1" x14ac:dyDescent="0.2">
      <c r="A2169" t="s">
        <v>414</v>
      </c>
      <c r="D2169" s="140">
        <v>0</v>
      </c>
      <c r="E2169" s="140">
        <v>0</v>
      </c>
      <c r="F2169" s="140">
        <v>0</v>
      </c>
      <c r="G2169" s="140">
        <v>0</v>
      </c>
      <c r="H2169" s="140">
        <v>0</v>
      </c>
      <c r="I2169" s="140">
        <v>0</v>
      </c>
      <c r="J2169" s="140">
        <v>0</v>
      </c>
      <c r="K2169" s="140">
        <v>0</v>
      </c>
      <c r="L2169" s="140">
        <v>0</v>
      </c>
      <c r="M2169" s="140">
        <v>0</v>
      </c>
      <c r="N2169" s="140">
        <v>0</v>
      </c>
      <c r="O2169" s="140">
        <v>0</v>
      </c>
      <c r="P2169" s="140">
        <v>0</v>
      </c>
      <c r="Q2169" s="140">
        <v>0</v>
      </c>
      <c r="R2169" s="140">
        <v>0</v>
      </c>
      <c r="S2169" s="140">
        <v>0</v>
      </c>
      <c r="T2169" s="140">
        <v>0</v>
      </c>
      <c r="U2169" s="140">
        <v>0</v>
      </c>
      <c r="V2169" s="140">
        <v>0</v>
      </c>
      <c r="W2169" s="140">
        <v>0</v>
      </c>
      <c r="X2169" s="141">
        <v>4657</v>
      </c>
      <c r="Y2169" s="141">
        <v>4515</v>
      </c>
      <c r="Z2169" s="141">
        <v>4298</v>
      </c>
      <c r="AA2169" s="141">
        <v>4116</v>
      </c>
      <c r="AB2169" s="141">
        <v>3980</v>
      </c>
      <c r="AC2169" s="141">
        <v>3807</v>
      </c>
      <c r="AD2169" s="141">
        <v>3679</v>
      </c>
      <c r="AE2169" s="141">
        <v>3557</v>
      </c>
      <c r="AF2169" s="141">
        <v>3435</v>
      </c>
      <c r="AG2169" s="141">
        <v>3312</v>
      </c>
      <c r="AH2169" s="141">
        <v>3192</v>
      </c>
      <c r="AI2169" s="141">
        <v>3113</v>
      </c>
      <c r="AJ2169" s="141">
        <v>3073</v>
      </c>
      <c r="AK2169" s="141">
        <v>2993</v>
      </c>
      <c r="AL2169" s="141">
        <v>2954</v>
      </c>
      <c r="AM2169" s="141">
        <v>2914</v>
      </c>
      <c r="AN2169" s="141">
        <v>2914</v>
      </c>
      <c r="AO2169" s="141">
        <v>2874</v>
      </c>
      <c r="AP2169" s="141">
        <v>2776</v>
      </c>
      <c r="AQ2169" s="141">
        <v>2680</v>
      </c>
      <c r="AR2169" s="141">
        <v>2587</v>
      </c>
      <c r="AS2169" s="141">
        <v>2541</v>
      </c>
      <c r="AT2169" s="141">
        <v>2496</v>
      </c>
      <c r="AU2169" s="141">
        <v>2452</v>
      </c>
      <c r="AV2169" s="141">
        <v>2408</v>
      </c>
      <c r="AW2169" s="141">
        <v>2386</v>
      </c>
      <c r="AX2169" s="141">
        <v>2365</v>
      </c>
      <c r="AY2169" s="141">
        <v>2344</v>
      </c>
      <c r="AZ2169" s="141">
        <v>2322</v>
      </c>
      <c r="BA2169" s="141">
        <v>2314</v>
      </c>
      <c r="BB2169" s="141">
        <v>2306</v>
      </c>
      <c r="BC2169" s="141">
        <v>2297</v>
      </c>
      <c r="BD2169" s="141">
        <v>2289</v>
      </c>
      <c r="BE2169" s="141">
        <v>2280</v>
      </c>
      <c r="BF2169" s="141">
        <v>2272</v>
      </c>
      <c r="BG2169" s="141">
        <v>2264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</row>
    <row r="2170" spans="1:117" ht="12" customHeight="1" x14ac:dyDescent="0.2">
      <c r="A2170" t="s">
        <v>415</v>
      </c>
      <c r="D2170" s="140">
        <v>4401.2220313136286</v>
      </c>
      <c r="E2170" s="140">
        <v>4401.2220313136286</v>
      </c>
      <c r="F2170" s="140">
        <v>4401.2220313136286</v>
      </c>
      <c r="G2170" s="140">
        <v>4401.2220313136286</v>
      </c>
      <c r="H2170" s="140">
        <v>4401.2220313136286</v>
      </c>
      <c r="I2170" s="140">
        <v>4401.2220313136286</v>
      </c>
      <c r="J2170" s="140">
        <v>4401.2220313136286</v>
      </c>
      <c r="K2170" s="140">
        <v>4401.2220313136286</v>
      </c>
      <c r="L2170" s="140">
        <v>4401.2220313136286</v>
      </c>
      <c r="M2170" s="140">
        <v>4401.2220313136286</v>
      </c>
      <c r="N2170" s="140">
        <v>4401.2220313136286</v>
      </c>
      <c r="O2170" s="140">
        <v>4401.2220313136286</v>
      </c>
      <c r="P2170" s="140">
        <v>4401.2220313136286</v>
      </c>
      <c r="Q2170" s="140">
        <v>4401.2220313136286</v>
      </c>
      <c r="R2170" s="140">
        <v>4401.2220313136286</v>
      </c>
      <c r="S2170" s="140">
        <v>4401.2220313136286</v>
      </c>
      <c r="T2170" s="140">
        <v>4401.2220313136286</v>
      </c>
      <c r="U2170" s="140">
        <v>4386.0465539891866</v>
      </c>
      <c r="V2170" s="140">
        <v>4365.126939370728</v>
      </c>
      <c r="W2170" s="140">
        <v>4337.9292653613475</v>
      </c>
      <c r="X2170" s="141">
        <v>4966</v>
      </c>
      <c r="Y2170" s="141">
        <v>4728</v>
      </c>
      <c r="Z2170" s="141">
        <v>4496</v>
      </c>
      <c r="AA2170" s="141">
        <v>4316</v>
      </c>
      <c r="AB2170" s="141">
        <v>4178</v>
      </c>
      <c r="AC2170" s="141">
        <v>3998</v>
      </c>
      <c r="AD2170" s="141">
        <v>3862</v>
      </c>
      <c r="AE2170" s="141">
        <v>3730</v>
      </c>
      <c r="AF2170" s="141">
        <v>3597</v>
      </c>
      <c r="AG2170" s="141">
        <v>3465</v>
      </c>
      <c r="AH2170" s="141">
        <v>3334</v>
      </c>
      <c r="AI2170" s="141">
        <v>3246</v>
      </c>
      <c r="AJ2170" s="141">
        <v>3201</v>
      </c>
      <c r="AK2170" s="141">
        <v>3113</v>
      </c>
      <c r="AL2170" s="141">
        <v>3069</v>
      </c>
      <c r="AM2170" s="141">
        <v>3024</v>
      </c>
      <c r="AN2170" s="141">
        <v>3023</v>
      </c>
      <c r="AO2170" s="141">
        <v>2980</v>
      </c>
      <c r="AP2170" s="141">
        <v>2875</v>
      </c>
      <c r="AQ2170" s="141">
        <v>2773</v>
      </c>
      <c r="AR2170" s="141">
        <v>2674</v>
      </c>
      <c r="AS2170" s="141">
        <v>2625</v>
      </c>
      <c r="AT2170" s="141">
        <v>2578</v>
      </c>
      <c r="AU2170" s="141">
        <v>2530</v>
      </c>
      <c r="AV2170" s="141">
        <v>2484</v>
      </c>
      <c r="AW2170" s="141">
        <v>2461</v>
      </c>
      <c r="AX2170" s="141">
        <v>2438</v>
      </c>
      <c r="AY2170" s="141">
        <v>2415</v>
      </c>
      <c r="AZ2170" s="141">
        <v>2392</v>
      </c>
      <c r="BA2170" s="141">
        <v>2383</v>
      </c>
      <c r="BB2170" s="141">
        <v>2374</v>
      </c>
      <c r="BC2170" s="141">
        <v>2365</v>
      </c>
      <c r="BD2170" s="141">
        <v>2357</v>
      </c>
      <c r="BE2170" s="141">
        <v>2348</v>
      </c>
      <c r="BF2170" s="141">
        <v>2339</v>
      </c>
      <c r="BG2170" s="141">
        <v>2330</v>
      </c>
      <c r="BJ2170">
        <v>4401.2220313136286</v>
      </c>
      <c r="BK2170">
        <v>4401.2220313136286</v>
      </c>
      <c r="BL2170">
        <v>4401.2220313136286</v>
      </c>
      <c r="BM2170">
        <v>4401.2220313136286</v>
      </c>
      <c r="BN2170">
        <v>4401.2220313136286</v>
      </c>
      <c r="BO2170">
        <v>4401.2220313136286</v>
      </c>
      <c r="BP2170">
        <v>4401.2220313136286</v>
      </c>
      <c r="BQ2170">
        <v>4401.2220313136286</v>
      </c>
      <c r="BR2170">
        <v>4401.2220313136286</v>
      </c>
      <c r="BS2170">
        <v>4401.2220313136286</v>
      </c>
      <c r="BT2170">
        <v>4401.2220313136286</v>
      </c>
      <c r="BU2170">
        <v>4401.2220313136286</v>
      </c>
      <c r="BV2170">
        <v>4401.2220313136286</v>
      </c>
      <c r="BW2170">
        <v>4401.2220313136286</v>
      </c>
      <c r="BX2170">
        <v>4401.2220313136286</v>
      </c>
      <c r="BY2170">
        <v>4401.2220313136286</v>
      </c>
      <c r="BZ2170">
        <v>4401.2220313136286</v>
      </c>
      <c r="CA2170">
        <v>4386.0465539891866</v>
      </c>
      <c r="CB2170">
        <v>4365.126939370728</v>
      </c>
      <c r="CC2170">
        <v>4337.9292653613475</v>
      </c>
      <c r="CD2170">
        <v>4303.6332812356995</v>
      </c>
      <c r="CE2170">
        <v>4261.1189798875102</v>
      </c>
      <c r="CF2170">
        <v>4208.9689235167034</v>
      </c>
      <c r="CG2170">
        <v>4145.5111878561884</v>
      </c>
      <c r="CH2170">
        <v>4068.941605640784</v>
      </c>
      <c r="CI2170">
        <v>3977.5764109189877</v>
      </c>
      <c r="CJ2170">
        <v>3870.2840416318363</v>
      </c>
      <c r="CK2170">
        <v>3747.1027297436272</v>
      </c>
      <c r="CL2170">
        <v>3609.9414015691941</v>
      </c>
      <c r="CM2170">
        <v>3463.0935611428681</v>
      </c>
      <c r="CN2170">
        <v>3313.1681264890808</v>
      </c>
      <c r="CO2170">
        <v>3168.1460200034562</v>
      </c>
      <c r="CP2170">
        <v>3035.7040786253574</v>
      </c>
      <c r="CQ2170">
        <v>2921.4697047383215</v>
      </c>
      <c r="CR2170">
        <v>2828.0030718103285</v>
      </c>
      <c r="CS2170">
        <v>2754.8647704499745</v>
      </c>
      <c r="CT2170">
        <v>2699.5011799107979</v>
      </c>
      <c r="CU2170">
        <v>2658.3751149914219</v>
      </c>
      <c r="CV2170">
        <v>2627.8856275206499</v>
      </c>
      <c r="CW2170">
        <v>2604.9067106591342</v>
      </c>
      <c r="CX2170">
        <v>2586.9893692828205</v>
      </c>
      <c r="CY2170">
        <v>2572.3506234237352</v>
      </c>
      <c r="CZ2170">
        <v>2559.7631165095609</v>
      </c>
      <c r="DA2170">
        <v>2548.419363730864</v>
      </c>
      <c r="DB2170">
        <v>2537.8081422234159</v>
      </c>
      <c r="DC2170">
        <v>2527.0839159517636</v>
      </c>
      <c r="DD2170">
        <v>2527.0839159517636</v>
      </c>
      <c r="DE2170">
        <v>2527.0839159517636</v>
      </c>
      <c r="DF2170">
        <v>2527.0839159517636</v>
      </c>
      <c r="DG2170">
        <v>2527.0839159517636</v>
      </c>
      <c r="DH2170">
        <v>2527.0839159517636</v>
      </c>
      <c r="DI2170">
        <v>2527.0839159517636</v>
      </c>
      <c r="DJ2170">
        <v>2527.0839159517636</v>
      </c>
      <c r="DK2170">
        <v>2527.0839159517636</v>
      </c>
      <c r="DL2170">
        <v>2527.0839159517636</v>
      </c>
      <c r="DM2170">
        <v>2527.0839159517636</v>
      </c>
    </row>
    <row r="2171" spans="1:117" ht="12" customHeight="1" x14ac:dyDescent="0.2">
      <c r="A2171" t="s">
        <v>416</v>
      </c>
      <c r="D2171" s="140">
        <v>0</v>
      </c>
      <c r="E2171" s="140">
        <v>0</v>
      </c>
      <c r="F2171" s="140">
        <v>0</v>
      </c>
      <c r="G2171" s="140">
        <v>0</v>
      </c>
      <c r="H2171" s="140">
        <v>0</v>
      </c>
      <c r="I2171" s="140">
        <v>0</v>
      </c>
      <c r="J2171" s="140">
        <v>0</v>
      </c>
      <c r="K2171" s="140">
        <v>0</v>
      </c>
      <c r="L2171" s="140">
        <v>0</v>
      </c>
      <c r="M2171" s="140">
        <v>0</v>
      </c>
      <c r="N2171" s="140">
        <v>0</v>
      </c>
      <c r="O2171" s="140">
        <v>0</v>
      </c>
      <c r="P2171" s="140">
        <v>0</v>
      </c>
      <c r="Q2171" s="140">
        <v>0</v>
      </c>
      <c r="R2171" s="140">
        <v>0</v>
      </c>
      <c r="S2171" s="140">
        <v>0</v>
      </c>
      <c r="T2171" s="140">
        <v>0</v>
      </c>
      <c r="U2171" s="140">
        <v>0</v>
      </c>
      <c r="V2171" s="140">
        <v>0</v>
      </c>
      <c r="W2171" s="140">
        <v>0</v>
      </c>
      <c r="X2171" s="141">
        <v>4950</v>
      </c>
      <c r="Y2171" s="141">
        <v>4741</v>
      </c>
      <c r="Z2171" s="141">
        <v>4503</v>
      </c>
      <c r="AA2171" s="141">
        <v>4342</v>
      </c>
      <c r="AB2171" s="141">
        <v>4213</v>
      </c>
      <c r="AC2171" s="141">
        <v>4037</v>
      </c>
      <c r="AD2171" s="141">
        <v>3905</v>
      </c>
      <c r="AE2171" s="141">
        <v>3776</v>
      </c>
      <c r="AF2171" s="141">
        <v>3647</v>
      </c>
      <c r="AG2171" s="141">
        <v>3516</v>
      </c>
      <c r="AH2171" s="141">
        <v>3388</v>
      </c>
      <c r="AI2171" s="141">
        <v>3302</v>
      </c>
      <c r="AJ2171" s="141">
        <v>3259</v>
      </c>
      <c r="AK2171" s="141">
        <v>3173</v>
      </c>
      <c r="AL2171" s="141">
        <v>3130</v>
      </c>
      <c r="AM2171" s="141">
        <v>3086</v>
      </c>
      <c r="AN2171" s="141">
        <v>3086</v>
      </c>
      <c r="AO2171" s="141">
        <v>3043</v>
      </c>
      <c r="AP2171" s="141">
        <v>2938</v>
      </c>
      <c r="AQ2171" s="141">
        <v>2837</v>
      </c>
      <c r="AR2171" s="141">
        <v>2737</v>
      </c>
      <c r="AS2171" s="141">
        <v>2689</v>
      </c>
      <c r="AT2171" s="141">
        <v>2641</v>
      </c>
      <c r="AU2171" s="141">
        <v>2594</v>
      </c>
      <c r="AV2171" s="141">
        <v>2547</v>
      </c>
      <c r="AW2171" s="141">
        <v>2524</v>
      </c>
      <c r="AX2171" s="141">
        <v>2501</v>
      </c>
      <c r="AY2171" s="141">
        <v>2478</v>
      </c>
      <c r="AZ2171" s="141">
        <v>2456</v>
      </c>
      <c r="BA2171" s="141">
        <v>2447</v>
      </c>
      <c r="BB2171" s="141">
        <v>2438</v>
      </c>
      <c r="BC2171" s="141">
        <v>2429</v>
      </c>
      <c r="BD2171" s="141">
        <v>2420</v>
      </c>
      <c r="BE2171" s="141">
        <v>2411</v>
      </c>
      <c r="BF2171" s="141">
        <v>2402</v>
      </c>
      <c r="BG2171" s="141">
        <v>2393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</row>
    <row r="2172" spans="1:117" ht="12" customHeight="1" x14ac:dyDescent="0.2">
      <c r="A2172" t="s">
        <v>417</v>
      </c>
      <c r="D2172" s="140">
        <v>4401.2220313136286</v>
      </c>
      <c r="E2172" s="140">
        <v>4401.2220313136286</v>
      </c>
      <c r="F2172" s="140">
        <v>4401.2220313136286</v>
      </c>
      <c r="G2172" s="140">
        <v>4401.2220313136286</v>
      </c>
      <c r="H2172" s="140">
        <v>4401.2220313136286</v>
      </c>
      <c r="I2172" s="140">
        <v>4401.2220313136286</v>
      </c>
      <c r="J2172" s="140">
        <v>4401.2220313136286</v>
      </c>
      <c r="K2172" s="140">
        <v>4401.2220313136286</v>
      </c>
      <c r="L2172" s="140">
        <v>4401.2220313136286</v>
      </c>
      <c r="M2172" s="140">
        <v>4401.2220313136286</v>
      </c>
      <c r="N2172" s="140">
        <v>4401.2220313136286</v>
      </c>
      <c r="O2172" s="140">
        <v>4401.2220313136286</v>
      </c>
      <c r="P2172" s="140">
        <v>4401.2220313136286</v>
      </c>
      <c r="Q2172" s="140">
        <v>4401.2220313136286</v>
      </c>
      <c r="R2172" s="140">
        <v>4401.2220313136286</v>
      </c>
      <c r="S2172" s="140">
        <v>4401.2220313136286</v>
      </c>
      <c r="T2172" s="140">
        <v>4401.2220313136286</v>
      </c>
      <c r="U2172" s="140">
        <v>4386.0465539891866</v>
      </c>
      <c r="V2172" s="140">
        <v>4365.126939370728</v>
      </c>
      <c r="W2172" s="140">
        <v>4337.9292653613475</v>
      </c>
      <c r="X2172" s="141">
        <v>4279</v>
      </c>
      <c r="Y2172" s="141">
        <v>4080</v>
      </c>
      <c r="Z2172" s="141">
        <v>3883</v>
      </c>
      <c r="AA2172" s="141">
        <v>3699</v>
      </c>
      <c r="AB2172" s="141">
        <v>3565</v>
      </c>
      <c r="AC2172" s="141">
        <v>3402</v>
      </c>
      <c r="AD2172" s="141">
        <v>3280</v>
      </c>
      <c r="AE2172" s="141">
        <v>3164</v>
      </c>
      <c r="AF2172" s="141">
        <v>3048</v>
      </c>
      <c r="AG2172" s="141">
        <v>2933</v>
      </c>
      <c r="AH2172" s="141">
        <v>2820</v>
      </c>
      <c r="AI2172" s="141">
        <v>2745</v>
      </c>
      <c r="AJ2172" s="141">
        <v>2707</v>
      </c>
      <c r="AK2172" s="141">
        <v>2632</v>
      </c>
      <c r="AL2172" s="141">
        <v>2595</v>
      </c>
      <c r="AM2172" s="141">
        <v>2558</v>
      </c>
      <c r="AN2172" s="141">
        <v>2557</v>
      </c>
      <c r="AO2172" s="141">
        <v>2520</v>
      </c>
      <c r="AP2172" s="141">
        <v>2426</v>
      </c>
      <c r="AQ2172" s="141">
        <v>2334</v>
      </c>
      <c r="AR2172" s="141">
        <v>2244</v>
      </c>
      <c r="AS2172" s="141">
        <v>2200</v>
      </c>
      <c r="AT2172" s="141">
        <v>2157</v>
      </c>
      <c r="AU2172" s="141">
        <v>2114</v>
      </c>
      <c r="AV2172" s="141">
        <v>2072</v>
      </c>
      <c r="AW2172" s="141">
        <v>2051</v>
      </c>
      <c r="AX2172" s="141">
        <v>2030</v>
      </c>
      <c r="AY2172" s="141">
        <v>2010</v>
      </c>
      <c r="AZ2172" s="141">
        <v>1989</v>
      </c>
      <c r="BA2172" s="141">
        <v>1981</v>
      </c>
      <c r="BB2172" s="141">
        <v>1973</v>
      </c>
      <c r="BC2172" s="141">
        <v>1965</v>
      </c>
      <c r="BD2172" s="141">
        <v>1957</v>
      </c>
      <c r="BE2172" s="141">
        <v>1949</v>
      </c>
      <c r="BF2172" s="141">
        <v>1941</v>
      </c>
      <c r="BG2172" s="141">
        <v>1933</v>
      </c>
      <c r="BJ2172">
        <v>4401.2220313136286</v>
      </c>
      <c r="BK2172">
        <v>4401.2220313136286</v>
      </c>
      <c r="BL2172">
        <v>4401.2220313136286</v>
      </c>
      <c r="BM2172">
        <v>4401.2220313136286</v>
      </c>
      <c r="BN2172">
        <v>4401.2220313136286</v>
      </c>
      <c r="BO2172">
        <v>4401.2220313136286</v>
      </c>
      <c r="BP2172">
        <v>4401.2220313136286</v>
      </c>
      <c r="BQ2172">
        <v>4401.2220313136286</v>
      </c>
      <c r="BR2172">
        <v>4401.2220313136286</v>
      </c>
      <c r="BS2172">
        <v>4401.2220313136286</v>
      </c>
      <c r="BT2172">
        <v>4401.2220313136286</v>
      </c>
      <c r="BU2172">
        <v>4401.2220313136286</v>
      </c>
      <c r="BV2172">
        <v>4401.2220313136286</v>
      </c>
      <c r="BW2172">
        <v>4401.2220313136286</v>
      </c>
      <c r="BX2172">
        <v>4401.2220313136286</v>
      </c>
      <c r="BY2172">
        <v>4401.2220313136286</v>
      </c>
      <c r="BZ2172">
        <v>4401.2220313136286</v>
      </c>
      <c r="CA2172">
        <v>4386.0465539891866</v>
      </c>
      <c r="CB2172">
        <v>4365.126939370728</v>
      </c>
      <c r="CC2172">
        <v>4337.9292653613475</v>
      </c>
      <c r="CD2172">
        <v>4303.6332812356995</v>
      </c>
      <c r="CE2172">
        <v>4261.1189798875102</v>
      </c>
      <c r="CF2172">
        <v>4208.9689235167034</v>
      </c>
      <c r="CG2172">
        <v>4145.5111878561884</v>
      </c>
      <c r="CH2172">
        <v>4068.941605640784</v>
      </c>
      <c r="CI2172">
        <v>3977.5764109189877</v>
      </c>
      <c r="CJ2172">
        <v>3870.2840416318363</v>
      </c>
      <c r="CK2172">
        <v>3747.1027297436272</v>
      </c>
      <c r="CL2172">
        <v>3609.9414015691941</v>
      </c>
      <c r="CM2172">
        <v>3463.0935611428681</v>
      </c>
      <c r="CN2172">
        <v>3313.1681264890808</v>
      </c>
      <c r="CO2172">
        <v>3168.1460200034562</v>
      </c>
      <c r="CP2172">
        <v>3035.7040786253574</v>
      </c>
      <c r="CQ2172">
        <v>2921.4697047383215</v>
      </c>
      <c r="CR2172">
        <v>2828.0030718103285</v>
      </c>
      <c r="CS2172">
        <v>2754.8647704499745</v>
      </c>
      <c r="CT2172">
        <v>2699.5011799107979</v>
      </c>
      <c r="CU2172">
        <v>2658.3751149914219</v>
      </c>
      <c r="CV2172">
        <v>2627.8856275206499</v>
      </c>
      <c r="CW2172">
        <v>2604.9067106591342</v>
      </c>
      <c r="CX2172">
        <v>2586.9893692828205</v>
      </c>
      <c r="CY2172">
        <v>2572.3506234237352</v>
      </c>
      <c r="CZ2172">
        <v>2559.7631165095609</v>
      </c>
      <c r="DA2172">
        <v>2548.419363730864</v>
      </c>
      <c r="DB2172">
        <v>2537.8081422234159</v>
      </c>
      <c r="DC2172">
        <v>2527.0839159517636</v>
      </c>
      <c r="DD2172">
        <v>2527.0839159517636</v>
      </c>
      <c r="DE2172">
        <v>2527.0839159517636</v>
      </c>
      <c r="DF2172">
        <v>2527.0839159517636</v>
      </c>
      <c r="DG2172">
        <v>2527.0839159517636</v>
      </c>
      <c r="DH2172">
        <v>2527.0839159517636</v>
      </c>
      <c r="DI2172">
        <v>2527.0839159517636</v>
      </c>
      <c r="DJ2172">
        <v>2527.0839159517636</v>
      </c>
      <c r="DK2172">
        <v>2527.0839159517636</v>
      </c>
      <c r="DL2172">
        <v>2527.0839159517636</v>
      </c>
      <c r="DM2172">
        <v>2527.0839159517636</v>
      </c>
    </row>
    <row r="2173" spans="1:117" ht="12" customHeight="1" x14ac:dyDescent="0.2">
      <c r="A2173" t="s">
        <v>418</v>
      </c>
      <c r="D2173" s="140">
        <v>0</v>
      </c>
      <c r="E2173" s="140">
        <v>0</v>
      </c>
      <c r="F2173" s="140">
        <v>0</v>
      </c>
      <c r="G2173" s="140">
        <v>0</v>
      </c>
      <c r="H2173" s="140">
        <v>0</v>
      </c>
      <c r="I2173" s="140">
        <v>0</v>
      </c>
      <c r="J2173" s="140">
        <v>0</v>
      </c>
      <c r="K2173" s="140">
        <v>0</v>
      </c>
      <c r="L2173" s="140">
        <v>0</v>
      </c>
      <c r="M2173" s="140">
        <v>0</v>
      </c>
      <c r="N2173" s="140">
        <v>0</v>
      </c>
      <c r="O2173" s="140">
        <v>0</v>
      </c>
      <c r="P2173" s="140">
        <v>0</v>
      </c>
      <c r="Q2173" s="140">
        <v>0</v>
      </c>
      <c r="R2173" s="140">
        <v>0</v>
      </c>
      <c r="S2173" s="140">
        <v>0</v>
      </c>
      <c r="T2173" s="140">
        <v>0</v>
      </c>
      <c r="U2173" s="140">
        <v>0</v>
      </c>
      <c r="V2173" s="140">
        <v>0</v>
      </c>
      <c r="W2173" s="140">
        <v>0</v>
      </c>
      <c r="X2173" s="141">
        <v>4718</v>
      </c>
      <c r="Y2173" s="141">
        <v>4574</v>
      </c>
      <c r="Z2173" s="141">
        <v>4358</v>
      </c>
      <c r="AA2173" s="141">
        <v>4175</v>
      </c>
      <c r="AB2173" s="141">
        <v>4038</v>
      </c>
      <c r="AC2173" s="141">
        <v>3865</v>
      </c>
      <c r="AD2173" s="141">
        <v>3737</v>
      </c>
      <c r="AE2173" s="141">
        <v>3615</v>
      </c>
      <c r="AF2173" s="141">
        <v>3493</v>
      </c>
      <c r="AG2173" s="141">
        <v>3370</v>
      </c>
      <c r="AH2173" s="141">
        <v>3251</v>
      </c>
      <c r="AI2173" s="141">
        <v>3171</v>
      </c>
      <c r="AJ2173" s="141">
        <v>3132</v>
      </c>
      <c r="AK2173" s="141">
        <v>3053</v>
      </c>
      <c r="AL2173" s="141">
        <v>3013</v>
      </c>
      <c r="AM2173" s="141">
        <v>2973</v>
      </c>
      <c r="AN2173" s="141">
        <v>2974</v>
      </c>
      <c r="AO2173" s="141">
        <v>2934</v>
      </c>
      <c r="AP2173" s="141">
        <v>2835</v>
      </c>
      <c r="AQ2173" s="141">
        <v>2740</v>
      </c>
      <c r="AR2173" s="141">
        <v>2646</v>
      </c>
      <c r="AS2173" s="141">
        <v>2601</v>
      </c>
      <c r="AT2173" s="141">
        <v>2556</v>
      </c>
      <c r="AU2173" s="141">
        <v>2512</v>
      </c>
      <c r="AV2173" s="141">
        <v>2468</v>
      </c>
      <c r="AW2173" s="141">
        <v>2446</v>
      </c>
      <c r="AX2173" s="141">
        <v>2425</v>
      </c>
      <c r="AY2173" s="141">
        <v>2403</v>
      </c>
      <c r="AZ2173" s="141">
        <v>2382</v>
      </c>
      <c r="BA2173" s="141">
        <v>2374</v>
      </c>
      <c r="BB2173" s="141">
        <v>2365</v>
      </c>
      <c r="BC2173" s="141">
        <v>2357</v>
      </c>
      <c r="BD2173" s="141">
        <v>2348</v>
      </c>
      <c r="BE2173" s="141">
        <v>2340</v>
      </c>
      <c r="BF2173" s="141">
        <v>2332</v>
      </c>
      <c r="BG2173" s="141">
        <v>2323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</row>
    <row r="2174" spans="1:117" ht="12" customHeight="1" x14ac:dyDescent="0.2">
      <c r="A2174" t="s">
        <v>965</v>
      </c>
      <c r="D2174" s="140">
        <v>2417.5182728303585</v>
      </c>
      <c r="E2174" s="140">
        <v>2417.5182728303585</v>
      </c>
      <c r="F2174" s="140">
        <v>2417.5182728303585</v>
      </c>
      <c r="G2174" s="140">
        <v>2417.5182728303585</v>
      </c>
      <c r="H2174" s="140">
        <v>2417.5182728303585</v>
      </c>
      <c r="I2174" s="140">
        <v>2417.5182728303585</v>
      </c>
      <c r="J2174" s="140">
        <v>2417.5182728303585</v>
      </c>
      <c r="K2174" s="140">
        <v>2417.5182728303585</v>
      </c>
      <c r="L2174" s="140">
        <v>2417.5182728303585</v>
      </c>
      <c r="M2174" s="140">
        <v>2417.5182728303585</v>
      </c>
      <c r="N2174" s="140">
        <v>2417.5182728303585</v>
      </c>
      <c r="O2174" s="140">
        <v>2417.5182728303585</v>
      </c>
      <c r="P2174" s="140">
        <v>2417.5182728303585</v>
      </c>
      <c r="Q2174" s="140">
        <v>2417.5182728303585</v>
      </c>
      <c r="R2174" s="140">
        <v>2417.5182728303585</v>
      </c>
      <c r="S2174" s="140">
        <v>2417.5182728303585</v>
      </c>
      <c r="T2174" s="140">
        <v>2417.5182728303585</v>
      </c>
      <c r="U2174" s="140">
        <v>2409.1826348030695</v>
      </c>
      <c r="V2174" s="140">
        <v>2397.6918374197803</v>
      </c>
      <c r="W2174" s="140">
        <v>2382.7526061271165</v>
      </c>
      <c r="X2174" s="141">
        <v>4613</v>
      </c>
      <c r="Y2174" s="141">
        <v>4389</v>
      </c>
      <c r="Z2174" s="141">
        <v>4164</v>
      </c>
      <c r="AA2174" s="141">
        <v>3996</v>
      </c>
      <c r="AB2174" s="141">
        <v>3867</v>
      </c>
      <c r="AC2174" s="141">
        <v>3693</v>
      </c>
      <c r="AD2174" s="141">
        <v>3562</v>
      </c>
      <c r="AE2174" s="141">
        <v>3435</v>
      </c>
      <c r="AF2174" s="141">
        <v>3306</v>
      </c>
      <c r="AG2174" s="141">
        <v>3177</v>
      </c>
      <c r="AH2174" s="141">
        <v>3049</v>
      </c>
      <c r="AI2174" s="141">
        <v>2963</v>
      </c>
      <c r="AJ2174" s="141">
        <v>2921</v>
      </c>
      <c r="AK2174" s="141">
        <v>2835</v>
      </c>
      <c r="AL2174" s="141">
        <v>2793</v>
      </c>
      <c r="AM2174" s="141">
        <v>2750</v>
      </c>
      <c r="AN2174" s="141">
        <v>2750</v>
      </c>
      <c r="AO2174" s="141">
        <v>2707</v>
      </c>
      <c r="AP2174" s="141">
        <v>2603</v>
      </c>
      <c r="AQ2174" s="141">
        <v>2501</v>
      </c>
      <c r="AR2174" s="141">
        <v>2402</v>
      </c>
      <c r="AS2174" s="141">
        <v>2354</v>
      </c>
      <c r="AT2174" s="141">
        <v>2306</v>
      </c>
      <c r="AU2174" s="141">
        <v>2259</v>
      </c>
      <c r="AV2174" s="141">
        <v>2213</v>
      </c>
      <c r="AW2174" s="141">
        <v>2190</v>
      </c>
      <c r="AX2174" s="141">
        <v>2167</v>
      </c>
      <c r="AY2174" s="141">
        <v>2144</v>
      </c>
      <c r="AZ2174" s="141">
        <v>2122</v>
      </c>
      <c r="BA2174" s="141">
        <v>2113</v>
      </c>
      <c r="BB2174" s="141">
        <v>2104</v>
      </c>
      <c r="BC2174" s="141">
        <v>2095</v>
      </c>
      <c r="BD2174" s="141">
        <v>2086</v>
      </c>
      <c r="BE2174" s="141">
        <v>2077</v>
      </c>
      <c r="BF2174" s="141">
        <v>2068</v>
      </c>
      <c r="BG2174" s="141">
        <v>2060</v>
      </c>
      <c r="BJ2174">
        <v>2417.5182728303585</v>
      </c>
      <c r="BK2174">
        <v>2417.5182728303585</v>
      </c>
      <c r="BL2174">
        <v>2417.5182728303585</v>
      </c>
      <c r="BM2174">
        <v>2417.5182728303585</v>
      </c>
      <c r="BN2174">
        <v>2417.5182728303585</v>
      </c>
      <c r="BO2174">
        <v>2417.5182728303585</v>
      </c>
      <c r="BP2174">
        <v>2417.5182728303585</v>
      </c>
      <c r="BQ2174">
        <v>2417.5182728303585</v>
      </c>
      <c r="BR2174">
        <v>2417.5182728303585</v>
      </c>
      <c r="BS2174">
        <v>2417.5182728303585</v>
      </c>
      <c r="BT2174">
        <v>2417.5182728303585</v>
      </c>
      <c r="BU2174">
        <v>2417.5182728303585</v>
      </c>
      <c r="BV2174">
        <v>2417.5182728303585</v>
      </c>
      <c r="BW2174">
        <v>2417.5182728303585</v>
      </c>
      <c r="BX2174">
        <v>2417.5182728303585</v>
      </c>
      <c r="BY2174">
        <v>2417.5182728303585</v>
      </c>
      <c r="BZ2174">
        <v>2417.5182728303585</v>
      </c>
      <c r="CA2174">
        <v>2409.1826348030695</v>
      </c>
      <c r="CB2174">
        <v>2397.6918374197803</v>
      </c>
      <c r="CC2174">
        <v>2382.7526061271165</v>
      </c>
      <c r="CD2174">
        <v>2363.9143908045176</v>
      </c>
      <c r="CE2174">
        <v>2340.5619901224763</v>
      </c>
      <c r="CF2174">
        <v>2311.9168290039106</v>
      </c>
      <c r="CG2174">
        <v>2277.0605471757603</v>
      </c>
      <c r="CH2174">
        <v>2235.0021454792027</v>
      </c>
      <c r="CI2174">
        <v>2184.8167592003101</v>
      </c>
      <c r="CJ2174">
        <v>2125.8828400656885</v>
      </c>
      <c r="CK2174">
        <v>2058.2213882592964</v>
      </c>
      <c r="CL2174">
        <v>1982.8809453486249</v>
      </c>
      <c r="CM2174">
        <v>1902.2198618971363</v>
      </c>
      <c r="CN2174">
        <v>1819.868306974699</v>
      </c>
      <c r="CO2174">
        <v>1740.2100688992375</v>
      </c>
      <c r="CP2174">
        <v>1667.4619068904428</v>
      </c>
      <c r="CQ2174">
        <v>1604.714859753896</v>
      </c>
      <c r="CR2174">
        <v>1553.3751883181631</v>
      </c>
      <c r="CS2174">
        <v>1513.2015322916216</v>
      </c>
      <c r="CT2174">
        <v>1482.7912301469673</v>
      </c>
      <c r="CU2174">
        <v>1460.2013647130425</v>
      </c>
      <c r="CV2174">
        <v>1443.4539948768011</v>
      </c>
      <c r="CW2174">
        <v>1430.83205692245</v>
      </c>
      <c r="CX2174">
        <v>1420.9903584419828</v>
      </c>
      <c r="CY2174">
        <v>1412.9495381075687</v>
      </c>
      <c r="CZ2174">
        <v>1406.0354293082651</v>
      </c>
      <c r="DA2174">
        <v>1399.8044940294135</v>
      </c>
      <c r="DB2174">
        <v>1393.9759260297099</v>
      </c>
      <c r="DC2174">
        <v>1388.0852863870766</v>
      </c>
      <c r="DD2174">
        <v>1388.0852863870766</v>
      </c>
      <c r="DE2174">
        <v>1388.0852863870766</v>
      </c>
      <c r="DF2174">
        <v>1388.0852863870766</v>
      </c>
      <c r="DG2174">
        <v>1388.0852863870766</v>
      </c>
      <c r="DH2174">
        <v>1388.0852863870766</v>
      </c>
      <c r="DI2174">
        <v>1388.0852863870766</v>
      </c>
      <c r="DJ2174">
        <v>1388.0852863870766</v>
      </c>
      <c r="DK2174">
        <v>1388.0852863870766</v>
      </c>
      <c r="DL2174">
        <v>1388.0852863870766</v>
      </c>
      <c r="DM2174">
        <v>1388.0852863870766</v>
      </c>
    </row>
    <row r="2175" spans="1:117" ht="12" customHeight="1" x14ac:dyDescent="0.2">
      <c r="A2175" t="s">
        <v>966</v>
      </c>
      <c r="D2175" s="140">
        <v>2862.9183380057061</v>
      </c>
      <c r="E2175" s="140">
        <v>2862.9183380057061</v>
      </c>
      <c r="F2175" s="140">
        <v>2862.9183380057061</v>
      </c>
      <c r="G2175" s="140">
        <v>2862.9183380057061</v>
      </c>
      <c r="H2175" s="140">
        <v>2862.9183380057061</v>
      </c>
      <c r="I2175" s="140">
        <v>2862.9183380057061</v>
      </c>
      <c r="J2175" s="140">
        <v>2862.9183380057061</v>
      </c>
      <c r="K2175" s="140">
        <v>2862.9183380057061</v>
      </c>
      <c r="L2175" s="140">
        <v>2862.9183380057061</v>
      </c>
      <c r="M2175" s="140">
        <v>2862.9183380057061</v>
      </c>
      <c r="N2175" s="140">
        <v>2862.9183380057061</v>
      </c>
      <c r="O2175" s="140">
        <v>2862.9183380057061</v>
      </c>
      <c r="P2175" s="140">
        <v>2862.9183380057061</v>
      </c>
      <c r="Q2175" s="140">
        <v>2862.9183380057061</v>
      </c>
      <c r="R2175" s="140">
        <v>2862.9183380057061</v>
      </c>
      <c r="S2175" s="140">
        <v>2862.9183380057061</v>
      </c>
      <c r="T2175" s="140">
        <v>2862.9183380057061</v>
      </c>
      <c r="U2175" s="140">
        <v>2853.0469541011853</v>
      </c>
      <c r="V2175" s="140">
        <v>2839.4391088506877</v>
      </c>
      <c r="W2175" s="140">
        <v>2821.7474952218886</v>
      </c>
      <c r="X2175" s="141">
        <v>4618</v>
      </c>
      <c r="Y2175" s="141">
        <v>4407</v>
      </c>
      <c r="Z2175" s="141">
        <v>4178</v>
      </c>
      <c r="AA2175" s="141">
        <v>4018</v>
      </c>
      <c r="AB2175" s="141">
        <v>3891</v>
      </c>
      <c r="AC2175" s="141">
        <v>3718</v>
      </c>
      <c r="AD2175" s="141">
        <v>3588</v>
      </c>
      <c r="AE2175" s="141">
        <v>3462</v>
      </c>
      <c r="AF2175" s="141">
        <v>3334</v>
      </c>
      <c r="AG2175" s="141">
        <v>3205</v>
      </c>
      <c r="AH2175" s="141">
        <v>3077</v>
      </c>
      <c r="AI2175" s="141">
        <v>2992</v>
      </c>
      <c r="AJ2175" s="141">
        <v>2950</v>
      </c>
      <c r="AK2175" s="141">
        <v>2865</v>
      </c>
      <c r="AL2175" s="141">
        <v>2823</v>
      </c>
      <c r="AM2175" s="141">
        <v>2780</v>
      </c>
      <c r="AN2175" s="141">
        <v>2781</v>
      </c>
      <c r="AO2175" s="141">
        <v>2738</v>
      </c>
      <c r="AP2175" s="141">
        <v>2633</v>
      </c>
      <c r="AQ2175" s="141">
        <v>2531</v>
      </c>
      <c r="AR2175" s="141">
        <v>2432</v>
      </c>
      <c r="AS2175" s="141">
        <v>2384</v>
      </c>
      <c r="AT2175" s="141">
        <v>2336</v>
      </c>
      <c r="AU2175" s="141">
        <v>2288</v>
      </c>
      <c r="AV2175" s="141">
        <v>2242</v>
      </c>
      <c r="AW2175" s="141">
        <v>2219</v>
      </c>
      <c r="AX2175" s="141">
        <v>2196</v>
      </c>
      <c r="AY2175" s="141">
        <v>2173</v>
      </c>
      <c r="AZ2175" s="141">
        <v>2151</v>
      </c>
      <c r="BA2175" s="141">
        <v>2142</v>
      </c>
      <c r="BB2175" s="141">
        <v>2133</v>
      </c>
      <c r="BC2175" s="141">
        <v>2124</v>
      </c>
      <c r="BD2175" s="141">
        <v>2115</v>
      </c>
      <c r="BE2175" s="141">
        <v>2106</v>
      </c>
      <c r="BF2175" s="141">
        <v>2097</v>
      </c>
      <c r="BG2175" s="141">
        <v>2088</v>
      </c>
      <c r="BJ2175">
        <v>2862.9183380057061</v>
      </c>
      <c r="BK2175">
        <v>2862.9183380057061</v>
      </c>
      <c r="BL2175">
        <v>2862.9183380057061</v>
      </c>
      <c r="BM2175">
        <v>2862.9183380057061</v>
      </c>
      <c r="BN2175">
        <v>2862.9183380057061</v>
      </c>
      <c r="BO2175">
        <v>2862.9183380057061</v>
      </c>
      <c r="BP2175">
        <v>2862.9183380057061</v>
      </c>
      <c r="BQ2175">
        <v>2862.9183380057061</v>
      </c>
      <c r="BR2175">
        <v>2862.9183380057061</v>
      </c>
      <c r="BS2175">
        <v>2862.9183380057061</v>
      </c>
      <c r="BT2175">
        <v>2862.9183380057061</v>
      </c>
      <c r="BU2175">
        <v>2862.9183380057061</v>
      </c>
      <c r="BV2175">
        <v>2862.9183380057061</v>
      </c>
      <c r="BW2175">
        <v>2862.9183380057061</v>
      </c>
      <c r="BX2175">
        <v>2862.9183380057061</v>
      </c>
      <c r="BY2175">
        <v>2862.9183380057061</v>
      </c>
      <c r="BZ2175">
        <v>2862.9183380057061</v>
      </c>
      <c r="CA2175">
        <v>2853.0469541011853</v>
      </c>
      <c r="CB2175">
        <v>2839.4391088506877</v>
      </c>
      <c r="CC2175">
        <v>2821.7474952218886</v>
      </c>
      <c r="CD2175">
        <v>2799.43855439257</v>
      </c>
      <c r="CE2175">
        <v>2771.7837412313029</v>
      </c>
      <c r="CF2175">
        <v>2737.8610371164518</v>
      </c>
      <c r="CG2175">
        <v>2696.5828844083549</v>
      </c>
      <c r="CH2175">
        <v>2646.7757036984808</v>
      </c>
      <c r="CI2175">
        <v>2587.3442345375342</v>
      </c>
      <c r="CJ2175">
        <v>2517.5524154984514</v>
      </c>
      <c r="CK2175">
        <v>2437.4251158086659</v>
      </c>
      <c r="CL2175">
        <v>2348.2040588154105</v>
      </c>
      <c r="CM2175">
        <v>2252.682094174244</v>
      </c>
      <c r="CN2175">
        <v>2155.1582080467147</v>
      </c>
      <c r="CO2175">
        <v>2060.8238515611843</v>
      </c>
      <c r="CP2175">
        <v>1974.6726735486393</v>
      </c>
      <c r="CQ2175">
        <v>1900.3652013272977</v>
      </c>
      <c r="CR2175">
        <v>1839.5667831840228</v>
      </c>
      <c r="CS2175">
        <v>1791.991590956638</v>
      </c>
      <c r="CT2175">
        <v>1755.9785387895927</v>
      </c>
      <c r="CU2175">
        <v>1729.2267492661376</v>
      </c>
      <c r="CV2175">
        <v>1709.3938682673083</v>
      </c>
      <c r="CW2175">
        <v>1694.4464827452227</v>
      </c>
      <c r="CX2175">
        <v>1682.7915639909315</v>
      </c>
      <c r="CY2175">
        <v>1673.2693145640217</v>
      </c>
      <c r="CZ2175">
        <v>1665.0813603735789</v>
      </c>
      <c r="DA2175">
        <v>1657.7024466035225</v>
      </c>
      <c r="DB2175">
        <v>1650.8000316773562</v>
      </c>
      <c r="DC2175">
        <v>1643.8241091186678</v>
      </c>
      <c r="DD2175">
        <v>1643.8241091186678</v>
      </c>
      <c r="DE2175">
        <v>1643.8241091186678</v>
      </c>
      <c r="DF2175">
        <v>1643.8241091186678</v>
      </c>
      <c r="DG2175">
        <v>1643.8241091186678</v>
      </c>
      <c r="DH2175">
        <v>1643.8241091186678</v>
      </c>
      <c r="DI2175">
        <v>1643.8241091186678</v>
      </c>
      <c r="DJ2175">
        <v>1643.8241091186678</v>
      </c>
      <c r="DK2175">
        <v>1643.8241091186678</v>
      </c>
      <c r="DL2175">
        <v>1643.8241091186678</v>
      </c>
      <c r="DM2175">
        <v>1643.8241091186678</v>
      </c>
    </row>
    <row r="2176" spans="1:117" ht="12" customHeight="1" x14ac:dyDescent="0.2">
      <c r="A2176" s="77" t="s">
        <v>419</v>
      </c>
      <c r="B2176" s="77"/>
      <c r="C2176" s="77"/>
      <c r="D2176" s="77">
        <v>1995</v>
      </c>
      <c r="E2176" s="77">
        <v>1996</v>
      </c>
      <c r="F2176" s="77">
        <v>1997</v>
      </c>
      <c r="G2176" s="77">
        <v>1998</v>
      </c>
      <c r="H2176" s="77">
        <v>1999</v>
      </c>
      <c r="I2176" s="77">
        <v>2000</v>
      </c>
      <c r="J2176" s="77">
        <v>2001</v>
      </c>
      <c r="K2176" s="77">
        <v>2002</v>
      </c>
      <c r="L2176" s="77">
        <v>2003</v>
      </c>
      <c r="M2176" s="77">
        <v>2004</v>
      </c>
      <c r="N2176" s="77">
        <v>2005</v>
      </c>
      <c r="O2176" s="77">
        <v>2006</v>
      </c>
      <c r="P2176" s="77">
        <v>2007</v>
      </c>
      <c r="Q2176" s="77">
        <v>2008</v>
      </c>
      <c r="R2176" s="77">
        <v>2009</v>
      </c>
      <c r="S2176" s="77">
        <v>2010</v>
      </c>
      <c r="T2176" s="77">
        <v>2011</v>
      </c>
      <c r="U2176" s="77">
        <v>2012</v>
      </c>
      <c r="V2176" s="77">
        <v>2013</v>
      </c>
      <c r="W2176" s="77">
        <v>2014</v>
      </c>
      <c r="X2176" s="138">
        <v>2015</v>
      </c>
      <c r="Y2176" s="77">
        <v>2016</v>
      </c>
      <c r="Z2176" s="77">
        <v>2017</v>
      </c>
      <c r="AA2176" s="77">
        <v>2018</v>
      </c>
      <c r="AB2176" s="77">
        <v>2019</v>
      </c>
      <c r="AC2176" s="77">
        <v>2020</v>
      </c>
      <c r="AD2176" s="77">
        <v>2021</v>
      </c>
      <c r="AE2176" s="77">
        <v>2022</v>
      </c>
      <c r="AF2176" s="77">
        <v>2023</v>
      </c>
      <c r="AG2176" s="77">
        <v>2024</v>
      </c>
      <c r="AH2176" s="77">
        <v>2025</v>
      </c>
      <c r="AI2176" s="77">
        <v>2026</v>
      </c>
      <c r="AJ2176" s="77">
        <v>2027</v>
      </c>
      <c r="AK2176" s="77">
        <v>2028</v>
      </c>
      <c r="AL2176" s="77">
        <v>2029</v>
      </c>
      <c r="AM2176" s="77">
        <v>2030</v>
      </c>
      <c r="AN2176" s="77">
        <v>2031</v>
      </c>
      <c r="AO2176" s="77">
        <v>2032</v>
      </c>
      <c r="AP2176" s="77">
        <v>2033</v>
      </c>
      <c r="AQ2176" s="77">
        <v>2034</v>
      </c>
      <c r="AR2176" s="77">
        <v>2035</v>
      </c>
      <c r="AS2176" s="77">
        <v>2036</v>
      </c>
      <c r="AT2176" s="77">
        <v>2037</v>
      </c>
      <c r="AU2176" s="77">
        <v>2038</v>
      </c>
      <c r="AV2176" s="77">
        <v>2039</v>
      </c>
      <c r="AW2176" s="77">
        <v>2040</v>
      </c>
      <c r="AX2176" s="77">
        <v>2041</v>
      </c>
      <c r="AY2176" s="77">
        <v>2042</v>
      </c>
      <c r="AZ2176" s="77">
        <v>2043</v>
      </c>
      <c r="BA2176" s="77">
        <v>2044</v>
      </c>
      <c r="BB2176" s="77">
        <v>2045</v>
      </c>
      <c r="BC2176" s="77">
        <v>2046</v>
      </c>
      <c r="BD2176" s="77">
        <v>2047</v>
      </c>
      <c r="BE2176" s="77">
        <v>2048</v>
      </c>
      <c r="BF2176" s="77">
        <v>2049</v>
      </c>
      <c r="BG2176" s="77">
        <v>2050</v>
      </c>
      <c r="BJ2176">
        <v>1995</v>
      </c>
      <c r="BK2176">
        <v>1996</v>
      </c>
      <c r="BL2176">
        <v>1997</v>
      </c>
      <c r="BM2176">
        <v>1998</v>
      </c>
      <c r="BN2176">
        <v>1999</v>
      </c>
      <c r="BO2176">
        <v>2000</v>
      </c>
      <c r="BP2176">
        <v>2001</v>
      </c>
      <c r="BQ2176">
        <v>2002</v>
      </c>
      <c r="BR2176">
        <v>2003</v>
      </c>
      <c r="BS2176">
        <v>2004</v>
      </c>
      <c r="BT2176">
        <v>2005</v>
      </c>
      <c r="BU2176">
        <v>2006</v>
      </c>
      <c r="BV2176">
        <v>2007</v>
      </c>
      <c r="BW2176">
        <v>2008</v>
      </c>
      <c r="BX2176">
        <v>2009</v>
      </c>
      <c r="BY2176">
        <v>2010</v>
      </c>
      <c r="BZ2176">
        <v>2011</v>
      </c>
      <c r="CA2176">
        <v>2012</v>
      </c>
      <c r="CB2176">
        <v>2013</v>
      </c>
      <c r="CC2176">
        <v>2014</v>
      </c>
      <c r="CD2176">
        <v>2015</v>
      </c>
      <c r="CE2176">
        <v>2016</v>
      </c>
      <c r="CF2176">
        <v>2017</v>
      </c>
      <c r="CG2176">
        <v>2018</v>
      </c>
      <c r="CH2176">
        <v>2019</v>
      </c>
      <c r="CI2176">
        <v>2020</v>
      </c>
      <c r="CJ2176">
        <v>2021</v>
      </c>
      <c r="CK2176">
        <v>2022</v>
      </c>
      <c r="CL2176">
        <v>2023</v>
      </c>
      <c r="CM2176">
        <v>2024</v>
      </c>
      <c r="CN2176">
        <v>2025</v>
      </c>
      <c r="CO2176">
        <v>2026</v>
      </c>
      <c r="CP2176">
        <v>2027</v>
      </c>
      <c r="CQ2176">
        <v>2028</v>
      </c>
      <c r="CR2176">
        <v>2029</v>
      </c>
      <c r="CS2176">
        <v>2030</v>
      </c>
      <c r="CT2176">
        <v>2031</v>
      </c>
      <c r="CU2176">
        <v>2032</v>
      </c>
      <c r="CV2176">
        <v>2033</v>
      </c>
      <c r="CW2176">
        <v>2034</v>
      </c>
      <c r="CX2176">
        <v>2035</v>
      </c>
      <c r="CY2176">
        <v>2036</v>
      </c>
      <c r="CZ2176">
        <v>2037</v>
      </c>
      <c r="DA2176">
        <v>2038</v>
      </c>
      <c r="DB2176">
        <v>2039</v>
      </c>
      <c r="DC2176">
        <v>2040</v>
      </c>
      <c r="DD2176">
        <v>2041</v>
      </c>
      <c r="DE2176">
        <v>2042</v>
      </c>
      <c r="DF2176">
        <v>2043</v>
      </c>
      <c r="DG2176">
        <v>2044</v>
      </c>
      <c r="DH2176">
        <v>2045</v>
      </c>
      <c r="DI2176">
        <v>2046</v>
      </c>
      <c r="DJ2176">
        <v>2047</v>
      </c>
      <c r="DK2176">
        <v>2048</v>
      </c>
      <c r="DL2176">
        <v>2049</v>
      </c>
      <c r="DM2176">
        <v>2050</v>
      </c>
    </row>
    <row r="2177" spans="1:117" ht="12" customHeight="1" x14ac:dyDescent="0.2">
      <c r="A2177" t="s">
        <v>407</v>
      </c>
      <c r="D2177" s="140">
        <v>650.67393313759851</v>
      </c>
      <c r="E2177" s="140">
        <v>650.67393313759851</v>
      </c>
      <c r="F2177" s="140">
        <v>650.67393313759851</v>
      </c>
      <c r="G2177" s="140">
        <v>650.67393313759851</v>
      </c>
      <c r="H2177" s="140">
        <v>650.67393313759851</v>
      </c>
      <c r="I2177" s="140">
        <v>650.67393313759851</v>
      </c>
      <c r="J2177" s="140">
        <v>650.67393313759851</v>
      </c>
      <c r="K2177" s="140">
        <v>650.67393313759851</v>
      </c>
      <c r="L2177" s="140">
        <v>650.67393313759851</v>
      </c>
      <c r="M2177" s="140">
        <v>650.67393313759851</v>
      </c>
      <c r="N2177" s="140">
        <v>650.67393313759851</v>
      </c>
      <c r="O2177" s="140">
        <v>650.67393313759851</v>
      </c>
      <c r="P2177" s="140">
        <v>650.67393313759851</v>
      </c>
      <c r="Q2177" s="140">
        <v>650.67393313759851</v>
      </c>
      <c r="R2177" s="140">
        <v>650.67393313759851</v>
      </c>
      <c r="S2177" s="140">
        <v>650.67393313759851</v>
      </c>
      <c r="T2177" s="140">
        <v>650.67393313759851</v>
      </c>
      <c r="U2177" s="140">
        <v>648.33300606240925</v>
      </c>
      <c r="V2177" s="140">
        <v>645.10600428738098</v>
      </c>
      <c r="W2177" s="140">
        <v>640.9105664695411</v>
      </c>
      <c r="X2177" s="141">
        <v>-672</v>
      </c>
      <c r="Y2177" s="141">
        <v>-1003</v>
      </c>
      <c r="Z2177" s="141">
        <v>-1336</v>
      </c>
      <c r="AA2177" s="141">
        <v>-1663</v>
      </c>
      <c r="AB2177" s="141">
        <v>-1938</v>
      </c>
      <c r="AC2177" s="141">
        <v>-2158</v>
      </c>
      <c r="AD2177" s="141">
        <v>-2439</v>
      </c>
      <c r="AE2177" s="141">
        <v>-2663</v>
      </c>
      <c r="AF2177" s="141">
        <v>-2830</v>
      </c>
      <c r="AG2177" s="141">
        <v>-3057</v>
      </c>
      <c r="AH2177" s="141">
        <v>-3227</v>
      </c>
      <c r="AI2177" s="141">
        <v>-3339</v>
      </c>
      <c r="AJ2177" s="141">
        <v>-3451</v>
      </c>
      <c r="AK2177" s="141">
        <v>-3505</v>
      </c>
      <c r="AL2177" s="141">
        <v>-3618</v>
      </c>
      <c r="AM2177" s="141">
        <v>-3673</v>
      </c>
      <c r="AN2177" s="141">
        <v>-3669</v>
      </c>
      <c r="AO2177" s="141">
        <v>-3728</v>
      </c>
      <c r="AP2177" s="141">
        <v>-3792</v>
      </c>
      <c r="AQ2177" s="141">
        <v>-3854</v>
      </c>
      <c r="AR2177" s="141">
        <v>-3915</v>
      </c>
      <c r="AS2177" s="141">
        <v>-3945</v>
      </c>
      <c r="AT2177" s="141">
        <v>-3974</v>
      </c>
      <c r="AU2177" s="141">
        <v>-4003</v>
      </c>
      <c r="AV2177" s="141">
        <v>-4032</v>
      </c>
      <c r="AW2177" s="141">
        <v>-4046</v>
      </c>
      <c r="AX2177" s="141">
        <v>-4060</v>
      </c>
      <c r="AY2177" s="141">
        <v>-4074</v>
      </c>
      <c r="AZ2177" s="141">
        <v>-4088</v>
      </c>
      <c r="BA2177" s="141">
        <v>-4093</v>
      </c>
      <c r="BB2177" s="141">
        <v>-4099</v>
      </c>
      <c r="BC2177" s="141">
        <v>-4104</v>
      </c>
      <c r="BD2177" s="141">
        <v>-4110</v>
      </c>
      <c r="BE2177" s="141">
        <v>-4115</v>
      </c>
      <c r="BF2177" s="141">
        <v>-4121</v>
      </c>
      <c r="BG2177" s="141">
        <v>-4126</v>
      </c>
      <c r="BJ2177">
        <v>650.67393313759851</v>
      </c>
      <c r="BK2177">
        <v>650.67393313759851</v>
      </c>
      <c r="BL2177">
        <v>650.67393313759851</v>
      </c>
      <c r="BM2177">
        <v>650.67393313759851</v>
      </c>
      <c r="BN2177">
        <v>650.67393313759851</v>
      </c>
      <c r="BO2177">
        <v>650.67393313759851</v>
      </c>
      <c r="BP2177">
        <v>650.67393313759851</v>
      </c>
      <c r="BQ2177">
        <v>650.67393313759851</v>
      </c>
      <c r="BR2177">
        <v>650.67393313759851</v>
      </c>
      <c r="BS2177">
        <v>650.67393313759851</v>
      </c>
      <c r="BT2177">
        <v>650.67393313759851</v>
      </c>
      <c r="BU2177">
        <v>650.67393313759851</v>
      </c>
      <c r="BV2177">
        <v>650.67393313759851</v>
      </c>
      <c r="BW2177">
        <v>650.67393313759851</v>
      </c>
      <c r="BX2177">
        <v>650.67393313759851</v>
      </c>
      <c r="BY2177">
        <v>650.67393313759851</v>
      </c>
      <c r="BZ2177">
        <v>650.67393313759851</v>
      </c>
      <c r="CA2177">
        <v>648.33300606240925</v>
      </c>
      <c r="CB2177">
        <v>645.10600428738098</v>
      </c>
      <c r="CC2177">
        <v>640.9105664695411</v>
      </c>
      <c r="CD2177">
        <v>635.62016300521736</v>
      </c>
      <c r="CE2177">
        <v>629.06202470215123</v>
      </c>
      <c r="CF2177">
        <v>621.01750153354863</v>
      </c>
      <c r="CG2177">
        <v>611.22868709549152</v>
      </c>
      <c r="CH2177">
        <v>599.41727554566921</v>
      </c>
      <c r="CI2177">
        <v>585.32000000000005</v>
      </c>
      <c r="CJ2177">
        <v>515.39</v>
      </c>
      <c r="CK2177">
        <v>445.46</v>
      </c>
      <c r="CL2177">
        <v>375.53</v>
      </c>
      <c r="CM2177">
        <v>305.60000000000002</v>
      </c>
      <c r="CN2177">
        <v>289.23</v>
      </c>
      <c r="CO2177">
        <v>278.31</v>
      </c>
      <c r="CP2177">
        <v>267.39999999999998</v>
      </c>
      <c r="CQ2177">
        <v>261.94</v>
      </c>
      <c r="CR2177">
        <v>251.03</v>
      </c>
      <c r="CS2177">
        <v>245.57</v>
      </c>
      <c r="CT2177">
        <v>245.57</v>
      </c>
      <c r="CU2177">
        <v>240.11</v>
      </c>
      <c r="CV2177">
        <v>234.11</v>
      </c>
      <c r="CW2177">
        <v>228.26</v>
      </c>
      <c r="CX2177">
        <v>222.55</v>
      </c>
      <c r="CY2177">
        <v>219.77</v>
      </c>
      <c r="CZ2177">
        <v>217.02</v>
      </c>
      <c r="DA2177">
        <v>214.31</v>
      </c>
      <c r="DB2177">
        <v>211.63</v>
      </c>
      <c r="DC2177">
        <v>210.31</v>
      </c>
      <c r="DD2177">
        <v>208.99</v>
      </c>
      <c r="DE2177">
        <v>207.69</v>
      </c>
      <c r="DF2177">
        <v>206.39</v>
      </c>
      <c r="DG2177">
        <v>205.87</v>
      </c>
      <c r="DH2177">
        <v>205.36</v>
      </c>
      <c r="DI2177">
        <v>204.85</v>
      </c>
      <c r="DJ2177">
        <v>204.33</v>
      </c>
      <c r="DK2177">
        <v>203.82</v>
      </c>
      <c r="DL2177">
        <v>203.31</v>
      </c>
      <c r="DM2177">
        <v>202.81</v>
      </c>
    </row>
    <row r="2178" spans="1:117" ht="12" customHeight="1" x14ac:dyDescent="0.2">
      <c r="A2178" t="s">
        <v>408</v>
      </c>
      <c r="D2178" s="140">
        <v>650.67393313759851</v>
      </c>
      <c r="E2178" s="140">
        <v>650.67393313759851</v>
      </c>
      <c r="F2178" s="140">
        <v>650.67393313759851</v>
      </c>
      <c r="G2178" s="140">
        <v>650.67393313759851</v>
      </c>
      <c r="H2178" s="140">
        <v>650.67393313759851</v>
      </c>
      <c r="I2178" s="140">
        <v>650.67393313759851</v>
      </c>
      <c r="J2178" s="140">
        <v>650.67393313759851</v>
      </c>
      <c r="K2178" s="140">
        <v>650.67393313759851</v>
      </c>
      <c r="L2178" s="140">
        <v>650.67393313759851</v>
      </c>
      <c r="M2178" s="140">
        <v>650.67393313759851</v>
      </c>
      <c r="N2178" s="140">
        <v>650.67393313759851</v>
      </c>
      <c r="O2178" s="140">
        <v>650.67393313759851</v>
      </c>
      <c r="P2178" s="140">
        <v>650.67393313759851</v>
      </c>
      <c r="Q2178" s="140">
        <v>650.67393313759851</v>
      </c>
      <c r="R2178" s="140">
        <v>650.67393313759851</v>
      </c>
      <c r="S2178" s="140">
        <v>650.67393313759851</v>
      </c>
      <c r="T2178" s="140">
        <v>650.67393313759851</v>
      </c>
      <c r="U2178" s="140">
        <v>648.33300606240925</v>
      </c>
      <c r="V2178" s="140">
        <v>645.10600428738098</v>
      </c>
      <c r="W2178" s="140">
        <v>640.9105664695411</v>
      </c>
      <c r="X2178" s="141">
        <v>-589</v>
      </c>
      <c r="Y2178" s="141">
        <v>-910</v>
      </c>
      <c r="Z2178" s="141">
        <v>-1240</v>
      </c>
      <c r="AA2178" s="141">
        <v>-1549</v>
      </c>
      <c r="AB2178" s="141">
        <v>-1813</v>
      </c>
      <c r="AC2178" s="141">
        <v>-2026</v>
      </c>
      <c r="AD2178" s="141">
        <v>-2300</v>
      </c>
      <c r="AE2178" s="141">
        <v>-2518</v>
      </c>
      <c r="AF2178" s="141">
        <v>-2681</v>
      </c>
      <c r="AG2178" s="141">
        <v>-2903</v>
      </c>
      <c r="AH2178" s="141">
        <v>-3069</v>
      </c>
      <c r="AI2178" s="141">
        <v>-3178</v>
      </c>
      <c r="AJ2178" s="141">
        <v>-3287</v>
      </c>
      <c r="AK2178" s="141">
        <v>-3340</v>
      </c>
      <c r="AL2178" s="141">
        <v>-3451</v>
      </c>
      <c r="AM2178" s="141">
        <v>-3504</v>
      </c>
      <c r="AN2178" s="141">
        <v>-3501</v>
      </c>
      <c r="AO2178" s="141">
        <v>-3558</v>
      </c>
      <c r="AP2178" s="141">
        <v>-3621</v>
      </c>
      <c r="AQ2178" s="141">
        <v>-3682</v>
      </c>
      <c r="AR2178" s="141">
        <v>-3742</v>
      </c>
      <c r="AS2178" s="141">
        <v>-3771</v>
      </c>
      <c r="AT2178" s="141">
        <v>-3800</v>
      </c>
      <c r="AU2178" s="141">
        <v>-3828</v>
      </c>
      <c r="AV2178" s="141">
        <v>-3856</v>
      </c>
      <c r="AW2178" s="141">
        <v>-3870</v>
      </c>
      <c r="AX2178" s="141">
        <v>-3884</v>
      </c>
      <c r="AY2178" s="141">
        <v>-3898</v>
      </c>
      <c r="AZ2178" s="141">
        <v>-3911</v>
      </c>
      <c r="BA2178" s="141">
        <v>-3917</v>
      </c>
      <c r="BB2178" s="141">
        <v>-3922</v>
      </c>
      <c r="BC2178" s="141">
        <v>-3927</v>
      </c>
      <c r="BD2178" s="141">
        <v>-3933</v>
      </c>
      <c r="BE2178" s="141">
        <v>-3938</v>
      </c>
      <c r="BF2178" s="141">
        <v>-3943</v>
      </c>
      <c r="BG2178" s="141">
        <v>-3949</v>
      </c>
      <c r="BJ2178">
        <v>650.67393313759851</v>
      </c>
      <c r="BK2178">
        <v>650.67393313759851</v>
      </c>
      <c r="BL2178">
        <v>650.67393313759851</v>
      </c>
      <c r="BM2178">
        <v>650.67393313759851</v>
      </c>
      <c r="BN2178">
        <v>650.67393313759851</v>
      </c>
      <c r="BO2178">
        <v>650.67393313759851</v>
      </c>
      <c r="BP2178">
        <v>650.67393313759851</v>
      </c>
      <c r="BQ2178">
        <v>650.67393313759851</v>
      </c>
      <c r="BR2178">
        <v>650.67393313759851</v>
      </c>
      <c r="BS2178">
        <v>650.67393313759851</v>
      </c>
      <c r="BT2178">
        <v>650.67393313759851</v>
      </c>
      <c r="BU2178">
        <v>650.67393313759851</v>
      </c>
      <c r="BV2178">
        <v>650.67393313759851</v>
      </c>
      <c r="BW2178">
        <v>650.67393313759851</v>
      </c>
      <c r="BX2178">
        <v>650.67393313759851</v>
      </c>
      <c r="BY2178">
        <v>650.67393313759851</v>
      </c>
      <c r="BZ2178">
        <v>650.67393313759851</v>
      </c>
      <c r="CA2178">
        <v>648.33300606240925</v>
      </c>
      <c r="CB2178">
        <v>645.10600428738098</v>
      </c>
      <c r="CC2178">
        <v>640.9105664695411</v>
      </c>
      <c r="CD2178">
        <v>635.62016300521736</v>
      </c>
      <c r="CE2178">
        <v>629.06202470215123</v>
      </c>
      <c r="CF2178">
        <v>621.01750153354863</v>
      </c>
      <c r="CG2178">
        <v>611.22868709549152</v>
      </c>
      <c r="CH2178">
        <v>599.41727554566921</v>
      </c>
      <c r="CI2178">
        <v>585.32000000000005</v>
      </c>
      <c r="CJ2178">
        <v>515.39</v>
      </c>
      <c r="CK2178">
        <v>445.46</v>
      </c>
      <c r="CL2178">
        <v>375.53</v>
      </c>
      <c r="CM2178">
        <v>305.60000000000002</v>
      </c>
      <c r="CN2178">
        <v>289.23</v>
      </c>
      <c r="CO2178">
        <v>278.31</v>
      </c>
      <c r="CP2178">
        <v>267.39999999999998</v>
      </c>
      <c r="CQ2178">
        <v>261.94</v>
      </c>
      <c r="CR2178">
        <v>251.03</v>
      </c>
      <c r="CS2178">
        <v>245.57</v>
      </c>
      <c r="CT2178">
        <v>245.57</v>
      </c>
      <c r="CU2178">
        <v>240.11</v>
      </c>
      <c r="CV2178">
        <v>234.11</v>
      </c>
      <c r="CW2178">
        <v>228.26</v>
      </c>
      <c r="CX2178">
        <v>222.55</v>
      </c>
      <c r="CY2178">
        <v>219.77</v>
      </c>
      <c r="CZ2178">
        <v>217.02</v>
      </c>
      <c r="DA2178">
        <v>214.31</v>
      </c>
      <c r="DB2178">
        <v>211.63</v>
      </c>
      <c r="DC2178">
        <v>210.31</v>
      </c>
      <c r="DD2178">
        <v>208.99</v>
      </c>
      <c r="DE2178">
        <v>207.69</v>
      </c>
      <c r="DF2178">
        <v>206.39</v>
      </c>
      <c r="DG2178">
        <v>205.87</v>
      </c>
      <c r="DH2178">
        <v>205.36</v>
      </c>
      <c r="DI2178">
        <v>204.85</v>
      </c>
      <c r="DJ2178">
        <v>204.33</v>
      </c>
      <c r="DK2178">
        <v>203.82</v>
      </c>
      <c r="DL2178">
        <v>203.31</v>
      </c>
      <c r="DM2178">
        <v>202.81</v>
      </c>
    </row>
    <row r="2179" spans="1:117" ht="12" customHeight="1" x14ac:dyDescent="0.2">
      <c r="A2179" t="s">
        <v>409</v>
      </c>
      <c r="D2179" s="140">
        <v>650.67393313759851</v>
      </c>
      <c r="E2179" s="140">
        <v>650.67393313759851</v>
      </c>
      <c r="F2179" s="140">
        <v>650.67393313759851</v>
      </c>
      <c r="G2179" s="140">
        <v>650.67393313759851</v>
      </c>
      <c r="H2179" s="140">
        <v>650.67393313759851</v>
      </c>
      <c r="I2179" s="140">
        <v>650.67393313759851</v>
      </c>
      <c r="J2179" s="140">
        <v>650.67393313759851</v>
      </c>
      <c r="K2179" s="140">
        <v>650.67393313759851</v>
      </c>
      <c r="L2179" s="140">
        <v>650.67393313759851</v>
      </c>
      <c r="M2179" s="140">
        <v>650.67393313759851</v>
      </c>
      <c r="N2179" s="140">
        <v>650.67393313759851</v>
      </c>
      <c r="O2179" s="140">
        <v>650.67393313759851</v>
      </c>
      <c r="P2179" s="140">
        <v>650.67393313759851</v>
      </c>
      <c r="Q2179" s="140">
        <v>650.67393313759851</v>
      </c>
      <c r="R2179" s="140">
        <v>650.67393313759851</v>
      </c>
      <c r="S2179" s="140">
        <v>650.67393313759851</v>
      </c>
      <c r="T2179" s="140">
        <v>650.67393313759851</v>
      </c>
      <c r="U2179" s="140">
        <v>648.33300606240925</v>
      </c>
      <c r="V2179" s="140">
        <v>645.10600428738098</v>
      </c>
      <c r="W2179" s="140">
        <v>640.9105664695411</v>
      </c>
      <c r="X2179" s="141">
        <v>-850</v>
      </c>
      <c r="Y2179" s="141">
        <v>-1129</v>
      </c>
      <c r="Z2179" s="141">
        <v>-1412</v>
      </c>
      <c r="AA2179" s="141">
        <v>-1686</v>
      </c>
      <c r="AB2179" s="141">
        <v>-1916</v>
      </c>
      <c r="AC2179" s="141">
        <v>-2102</v>
      </c>
      <c r="AD2179" s="141">
        <v>-2338</v>
      </c>
      <c r="AE2179" s="141">
        <v>-2526</v>
      </c>
      <c r="AF2179" s="141">
        <v>-2667</v>
      </c>
      <c r="AG2179" s="141">
        <v>-2856</v>
      </c>
      <c r="AH2179" s="141">
        <v>-2998</v>
      </c>
      <c r="AI2179" s="141">
        <v>-3092</v>
      </c>
      <c r="AJ2179" s="141">
        <v>-3186</v>
      </c>
      <c r="AK2179" s="141">
        <v>-3232</v>
      </c>
      <c r="AL2179" s="141">
        <v>-3327</v>
      </c>
      <c r="AM2179" s="141">
        <v>-3373</v>
      </c>
      <c r="AN2179" s="141">
        <v>-3371</v>
      </c>
      <c r="AO2179" s="141">
        <v>-3420</v>
      </c>
      <c r="AP2179" s="141">
        <v>-3473</v>
      </c>
      <c r="AQ2179" s="141">
        <v>-3525</v>
      </c>
      <c r="AR2179" s="141">
        <v>-3576</v>
      </c>
      <c r="AS2179" s="141">
        <v>-3600</v>
      </c>
      <c r="AT2179" s="141">
        <v>-3625</v>
      </c>
      <c r="AU2179" s="141">
        <v>-3649</v>
      </c>
      <c r="AV2179" s="141">
        <v>-3673</v>
      </c>
      <c r="AW2179" s="141">
        <v>-3684</v>
      </c>
      <c r="AX2179" s="141">
        <v>-3696</v>
      </c>
      <c r="AY2179" s="141">
        <v>-3708</v>
      </c>
      <c r="AZ2179" s="141">
        <v>-3719</v>
      </c>
      <c r="BA2179" s="141">
        <v>-3724</v>
      </c>
      <c r="BB2179" s="141">
        <v>-3728</v>
      </c>
      <c r="BC2179" s="141">
        <v>-3733</v>
      </c>
      <c r="BD2179" s="141">
        <v>-3738</v>
      </c>
      <c r="BE2179" s="141">
        <v>-3742</v>
      </c>
      <c r="BF2179" s="141">
        <v>-3747</v>
      </c>
      <c r="BG2179" s="141">
        <v>-3751</v>
      </c>
      <c r="BJ2179">
        <v>650.67393313759851</v>
      </c>
      <c r="BK2179">
        <v>650.67393313759851</v>
      </c>
      <c r="BL2179">
        <v>650.67393313759851</v>
      </c>
      <c r="BM2179">
        <v>650.67393313759851</v>
      </c>
      <c r="BN2179">
        <v>650.67393313759851</v>
      </c>
      <c r="BO2179">
        <v>650.67393313759851</v>
      </c>
      <c r="BP2179">
        <v>650.67393313759851</v>
      </c>
      <c r="BQ2179">
        <v>650.67393313759851</v>
      </c>
      <c r="BR2179">
        <v>650.67393313759851</v>
      </c>
      <c r="BS2179">
        <v>650.67393313759851</v>
      </c>
      <c r="BT2179">
        <v>650.67393313759851</v>
      </c>
      <c r="BU2179">
        <v>650.67393313759851</v>
      </c>
      <c r="BV2179">
        <v>650.67393313759851</v>
      </c>
      <c r="BW2179">
        <v>650.67393313759851</v>
      </c>
      <c r="BX2179">
        <v>650.67393313759851</v>
      </c>
      <c r="BY2179">
        <v>650.67393313759851</v>
      </c>
      <c r="BZ2179">
        <v>650.67393313759851</v>
      </c>
      <c r="CA2179">
        <v>648.33300606240925</v>
      </c>
      <c r="CB2179">
        <v>645.10600428738098</v>
      </c>
      <c r="CC2179">
        <v>640.9105664695411</v>
      </c>
      <c r="CD2179">
        <v>635.62016300521736</v>
      </c>
      <c r="CE2179">
        <v>629.06202470215123</v>
      </c>
      <c r="CF2179">
        <v>621.01750153354863</v>
      </c>
      <c r="CG2179">
        <v>611.22868709549152</v>
      </c>
      <c r="CH2179">
        <v>599.41727554566921</v>
      </c>
      <c r="CI2179">
        <v>585.32000000000005</v>
      </c>
      <c r="CJ2179">
        <v>515.39</v>
      </c>
      <c r="CK2179">
        <v>445.46</v>
      </c>
      <c r="CL2179">
        <v>375.53</v>
      </c>
      <c r="CM2179">
        <v>305.60000000000002</v>
      </c>
      <c r="CN2179">
        <v>289.23</v>
      </c>
      <c r="CO2179">
        <v>278.31</v>
      </c>
      <c r="CP2179">
        <v>267.39999999999998</v>
      </c>
      <c r="CQ2179">
        <v>261.94</v>
      </c>
      <c r="CR2179">
        <v>251.03</v>
      </c>
      <c r="CS2179">
        <v>245.57</v>
      </c>
      <c r="CT2179">
        <v>245.57</v>
      </c>
      <c r="CU2179">
        <v>240.11</v>
      </c>
      <c r="CV2179">
        <v>234.11</v>
      </c>
      <c r="CW2179">
        <v>228.26</v>
      </c>
      <c r="CX2179">
        <v>222.55</v>
      </c>
      <c r="CY2179">
        <v>219.77</v>
      </c>
      <c r="CZ2179">
        <v>217.02</v>
      </c>
      <c r="DA2179">
        <v>214.31</v>
      </c>
      <c r="DB2179">
        <v>211.63</v>
      </c>
      <c r="DC2179">
        <v>210.31</v>
      </c>
      <c r="DD2179">
        <v>208.99</v>
      </c>
      <c r="DE2179">
        <v>207.69</v>
      </c>
      <c r="DF2179">
        <v>206.39</v>
      </c>
      <c r="DG2179">
        <v>205.87</v>
      </c>
      <c r="DH2179">
        <v>205.36</v>
      </c>
      <c r="DI2179">
        <v>204.85</v>
      </c>
      <c r="DJ2179">
        <v>204.33</v>
      </c>
      <c r="DK2179">
        <v>203.82</v>
      </c>
      <c r="DL2179">
        <v>203.31</v>
      </c>
      <c r="DM2179">
        <v>202.81</v>
      </c>
    </row>
    <row r="2180" spans="1:117" ht="12" customHeight="1" x14ac:dyDescent="0.2">
      <c r="A2180" t="s">
        <v>410</v>
      </c>
      <c r="D2180" s="140">
        <v>2011.3196701667146</v>
      </c>
      <c r="E2180" s="140">
        <v>2011.3196701667146</v>
      </c>
      <c r="F2180" s="140">
        <v>2011.3196701667146</v>
      </c>
      <c r="G2180" s="140">
        <v>2011.3196701667146</v>
      </c>
      <c r="H2180" s="140">
        <v>2011.3196701667146</v>
      </c>
      <c r="I2180" s="140">
        <v>2011.3196701667146</v>
      </c>
      <c r="J2180" s="140">
        <v>2011.3196701667146</v>
      </c>
      <c r="K2180" s="140">
        <v>2011.3196701667146</v>
      </c>
      <c r="L2180" s="140">
        <v>2011.3196701667146</v>
      </c>
      <c r="M2180" s="140">
        <v>2011.3196701667146</v>
      </c>
      <c r="N2180" s="140">
        <v>2011.3196701667146</v>
      </c>
      <c r="O2180" s="140">
        <v>2011.3196701667146</v>
      </c>
      <c r="P2180" s="140">
        <v>2011.3196701667146</v>
      </c>
      <c r="Q2180" s="140">
        <v>2011.3196701667146</v>
      </c>
      <c r="R2180" s="140">
        <v>2011.3196701667146</v>
      </c>
      <c r="S2180" s="140">
        <v>2011.3196701667146</v>
      </c>
      <c r="T2180" s="140">
        <v>2011.3196701667146</v>
      </c>
      <c r="U2180" s="140">
        <v>2004.0835532224717</v>
      </c>
      <c r="V2180" s="140">
        <v>1994.1084615287266</v>
      </c>
      <c r="W2180" s="140">
        <v>1981.139805219887</v>
      </c>
      <c r="X2180" s="141">
        <v>-703</v>
      </c>
      <c r="Y2180" s="141">
        <v>-991</v>
      </c>
      <c r="Z2180" s="141">
        <v>-1282</v>
      </c>
      <c r="AA2180" s="141">
        <v>-1569</v>
      </c>
      <c r="AB2180" s="141">
        <v>-1810</v>
      </c>
      <c r="AC2180" s="141">
        <v>-2002</v>
      </c>
      <c r="AD2180" s="141">
        <v>-2246</v>
      </c>
      <c r="AE2180" s="141">
        <v>-2441</v>
      </c>
      <c r="AF2180" s="141">
        <v>-2587</v>
      </c>
      <c r="AG2180" s="141">
        <v>-2782</v>
      </c>
      <c r="AH2180" s="141">
        <v>-2929</v>
      </c>
      <c r="AI2180" s="141">
        <v>-3026</v>
      </c>
      <c r="AJ2180" s="141">
        <v>-3123</v>
      </c>
      <c r="AK2180" s="141">
        <v>-3171</v>
      </c>
      <c r="AL2180" s="141">
        <v>-3268</v>
      </c>
      <c r="AM2180" s="141">
        <v>-3316</v>
      </c>
      <c r="AN2180" s="141">
        <v>-3314</v>
      </c>
      <c r="AO2180" s="141">
        <v>-3364</v>
      </c>
      <c r="AP2180" s="141">
        <v>-3419</v>
      </c>
      <c r="AQ2180" s="141">
        <v>-3473</v>
      </c>
      <c r="AR2180" s="141">
        <v>-3525</v>
      </c>
      <c r="AS2180" s="141">
        <v>-3550</v>
      </c>
      <c r="AT2180" s="141">
        <v>-3575</v>
      </c>
      <c r="AU2180" s="141">
        <v>-3600</v>
      </c>
      <c r="AV2180" s="141">
        <v>-3624</v>
      </c>
      <c r="AW2180" s="141">
        <v>-3637</v>
      </c>
      <c r="AX2180" s="141">
        <v>-3649</v>
      </c>
      <c r="AY2180" s="141">
        <v>-3660</v>
      </c>
      <c r="AZ2180" s="141">
        <v>-3672</v>
      </c>
      <c r="BA2180" s="141">
        <v>-3677</v>
      </c>
      <c r="BB2180" s="141">
        <v>-3682</v>
      </c>
      <c r="BC2180" s="141">
        <v>-3686</v>
      </c>
      <c r="BD2180" s="141">
        <v>-3691</v>
      </c>
      <c r="BE2180" s="141">
        <v>-3696</v>
      </c>
      <c r="BF2180" s="141">
        <v>-3700</v>
      </c>
      <c r="BG2180" s="141">
        <v>-3705</v>
      </c>
      <c r="BJ2180">
        <v>2011.3196701667146</v>
      </c>
      <c r="BK2180">
        <v>2011.3196701667146</v>
      </c>
      <c r="BL2180">
        <v>2011.3196701667146</v>
      </c>
      <c r="BM2180">
        <v>2011.3196701667146</v>
      </c>
      <c r="BN2180">
        <v>2011.3196701667146</v>
      </c>
      <c r="BO2180">
        <v>2011.3196701667146</v>
      </c>
      <c r="BP2180">
        <v>2011.3196701667146</v>
      </c>
      <c r="BQ2180">
        <v>2011.3196701667146</v>
      </c>
      <c r="BR2180">
        <v>2011.3196701667146</v>
      </c>
      <c r="BS2180">
        <v>2011.3196701667146</v>
      </c>
      <c r="BT2180">
        <v>2011.3196701667146</v>
      </c>
      <c r="BU2180">
        <v>2011.3196701667146</v>
      </c>
      <c r="BV2180">
        <v>2011.3196701667146</v>
      </c>
      <c r="BW2180">
        <v>2011.3196701667146</v>
      </c>
      <c r="BX2180">
        <v>2011.3196701667146</v>
      </c>
      <c r="BY2180">
        <v>2011.3196701667146</v>
      </c>
      <c r="BZ2180">
        <v>2011.3196701667146</v>
      </c>
      <c r="CA2180">
        <v>2004.0835532224717</v>
      </c>
      <c r="CB2180">
        <v>1994.1084615287266</v>
      </c>
      <c r="CC2180">
        <v>1981.139805219887</v>
      </c>
      <c r="CD2180">
        <v>1964.7864644619403</v>
      </c>
      <c r="CE2180">
        <v>1944.5143867024624</v>
      </c>
      <c r="CF2180">
        <v>1919.6476956271024</v>
      </c>
      <c r="CG2180">
        <v>1889.3891682385265</v>
      </c>
      <c r="CH2180">
        <v>1852.8785241621058</v>
      </c>
      <c r="CI2180">
        <v>1809.31</v>
      </c>
      <c r="CJ2180">
        <v>1569.75</v>
      </c>
      <c r="CK2180">
        <v>1330.19</v>
      </c>
      <c r="CL2180">
        <v>1090.6199999999999</v>
      </c>
      <c r="CM2180">
        <v>851.06</v>
      </c>
      <c r="CN2180">
        <v>805.47</v>
      </c>
      <c r="CO2180">
        <v>775.07</v>
      </c>
      <c r="CP2180">
        <v>744.68</v>
      </c>
      <c r="CQ2180">
        <v>729.48</v>
      </c>
      <c r="CR2180">
        <v>699.09</v>
      </c>
      <c r="CS2180">
        <v>683.89</v>
      </c>
      <c r="CT2180">
        <v>683.89</v>
      </c>
      <c r="CU2180">
        <v>668.69</v>
      </c>
      <c r="CV2180">
        <v>651.97</v>
      </c>
      <c r="CW2180">
        <v>635.66999999999996</v>
      </c>
      <c r="CX2180">
        <v>619.78</v>
      </c>
      <c r="CY2180">
        <v>612.03</v>
      </c>
      <c r="CZ2180">
        <v>604.38</v>
      </c>
      <c r="DA2180">
        <v>596.83000000000004</v>
      </c>
      <c r="DB2180">
        <v>589.37</v>
      </c>
      <c r="DC2180">
        <v>585.69000000000005</v>
      </c>
      <c r="DD2180">
        <v>582.02</v>
      </c>
      <c r="DE2180">
        <v>578.39</v>
      </c>
      <c r="DF2180">
        <v>574.77</v>
      </c>
      <c r="DG2180">
        <v>573.34</v>
      </c>
      <c r="DH2180">
        <v>571.9</v>
      </c>
      <c r="DI2180">
        <v>570.47</v>
      </c>
      <c r="DJ2180">
        <v>569.04999999999995</v>
      </c>
      <c r="DK2180">
        <v>567.62</v>
      </c>
      <c r="DL2180">
        <v>566.20000000000005</v>
      </c>
      <c r="DM2180">
        <v>564.79</v>
      </c>
    </row>
    <row r="2181" spans="1:117" ht="12" customHeight="1" x14ac:dyDescent="0.2">
      <c r="A2181" t="s">
        <v>411</v>
      </c>
      <c r="D2181" s="140">
        <v>3548.2563743020769</v>
      </c>
      <c r="E2181" s="140">
        <v>3548.2563743020769</v>
      </c>
      <c r="F2181" s="140">
        <v>3548.2563743020769</v>
      </c>
      <c r="G2181" s="140">
        <v>3548.2563743020769</v>
      </c>
      <c r="H2181" s="140">
        <v>3548.2563743020769</v>
      </c>
      <c r="I2181" s="140">
        <v>3548.2563743020769</v>
      </c>
      <c r="J2181" s="140">
        <v>3548.2563743020769</v>
      </c>
      <c r="K2181" s="140">
        <v>3548.2563743020769</v>
      </c>
      <c r="L2181" s="140">
        <v>3548.2563743020769</v>
      </c>
      <c r="M2181" s="140">
        <v>3548.2563743020769</v>
      </c>
      <c r="N2181" s="140">
        <v>3548.2563743020769</v>
      </c>
      <c r="O2181" s="140">
        <v>3548.2563743020769</v>
      </c>
      <c r="P2181" s="140">
        <v>3548.2563743020769</v>
      </c>
      <c r="Q2181" s="140">
        <v>3548.2563743020769</v>
      </c>
      <c r="R2181" s="140">
        <v>3548.2563743020769</v>
      </c>
      <c r="S2181" s="140">
        <v>3548.2563743020769</v>
      </c>
      <c r="T2181" s="140">
        <v>3548.2563743020769</v>
      </c>
      <c r="U2181" s="140">
        <v>3535.4908261629903</v>
      </c>
      <c r="V2181" s="140">
        <v>3517.8933337247813</v>
      </c>
      <c r="W2181" s="140">
        <v>3495.0147639496649</v>
      </c>
      <c r="X2181" s="141">
        <v>-779</v>
      </c>
      <c r="Y2181" s="141">
        <v>-1072</v>
      </c>
      <c r="Z2181" s="141">
        <v>-1375</v>
      </c>
      <c r="AA2181" s="141">
        <v>-1670</v>
      </c>
      <c r="AB2181" s="141">
        <v>-1919</v>
      </c>
      <c r="AC2181" s="141">
        <v>-2119</v>
      </c>
      <c r="AD2181" s="141">
        <v>-2373</v>
      </c>
      <c r="AE2181" s="141">
        <v>-2576</v>
      </c>
      <c r="AF2181" s="141">
        <v>-2727</v>
      </c>
      <c r="AG2181" s="141">
        <v>-2932</v>
      </c>
      <c r="AH2181" s="141">
        <v>-3086</v>
      </c>
      <c r="AI2181" s="141">
        <v>-3187</v>
      </c>
      <c r="AJ2181" s="141">
        <v>-3288</v>
      </c>
      <c r="AK2181" s="141">
        <v>-3337</v>
      </c>
      <c r="AL2181" s="141">
        <v>-3439</v>
      </c>
      <c r="AM2181" s="141">
        <v>-3489</v>
      </c>
      <c r="AN2181" s="141">
        <v>-3487</v>
      </c>
      <c r="AO2181" s="141">
        <v>-3539</v>
      </c>
      <c r="AP2181" s="141">
        <v>-3597</v>
      </c>
      <c r="AQ2181" s="141">
        <v>-3653</v>
      </c>
      <c r="AR2181" s="141">
        <v>-3708</v>
      </c>
      <c r="AS2181" s="141">
        <v>-3735</v>
      </c>
      <c r="AT2181" s="141">
        <v>-3761</v>
      </c>
      <c r="AU2181" s="141">
        <v>-3787</v>
      </c>
      <c r="AV2181" s="141">
        <v>-3813</v>
      </c>
      <c r="AW2181" s="141">
        <v>-3825</v>
      </c>
      <c r="AX2181" s="141">
        <v>-3838</v>
      </c>
      <c r="AY2181" s="141">
        <v>-3851</v>
      </c>
      <c r="AZ2181" s="141">
        <v>-3863</v>
      </c>
      <c r="BA2181" s="141">
        <v>-3868</v>
      </c>
      <c r="BB2181" s="141">
        <v>-3873</v>
      </c>
      <c r="BC2181" s="141">
        <v>-3878</v>
      </c>
      <c r="BD2181" s="141">
        <v>-3883</v>
      </c>
      <c r="BE2181" s="141">
        <v>-3888</v>
      </c>
      <c r="BF2181" s="141">
        <v>-3893</v>
      </c>
      <c r="BG2181" s="141">
        <v>-3898</v>
      </c>
      <c r="BJ2181">
        <v>3548.2563743020769</v>
      </c>
      <c r="BK2181">
        <v>3548.2563743020769</v>
      </c>
      <c r="BL2181">
        <v>3548.2563743020769</v>
      </c>
      <c r="BM2181">
        <v>3548.2563743020769</v>
      </c>
      <c r="BN2181">
        <v>3548.2563743020769</v>
      </c>
      <c r="BO2181">
        <v>3548.2563743020769</v>
      </c>
      <c r="BP2181">
        <v>3548.2563743020769</v>
      </c>
      <c r="BQ2181">
        <v>3548.2563743020769</v>
      </c>
      <c r="BR2181">
        <v>3548.2563743020769</v>
      </c>
      <c r="BS2181">
        <v>3548.2563743020769</v>
      </c>
      <c r="BT2181">
        <v>3548.2563743020769</v>
      </c>
      <c r="BU2181">
        <v>3548.2563743020769</v>
      </c>
      <c r="BV2181">
        <v>3548.2563743020769</v>
      </c>
      <c r="BW2181">
        <v>3548.2563743020769</v>
      </c>
      <c r="BX2181">
        <v>3548.2563743020769</v>
      </c>
      <c r="BY2181">
        <v>3548.2563743020769</v>
      </c>
      <c r="BZ2181">
        <v>3548.2563743020769</v>
      </c>
      <c r="CA2181">
        <v>3535.4908261629903</v>
      </c>
      <c r="CB2181">
        <v>3517.8933337247813</v>
      </c>
      <c r="CC2181">
        <v>3495.0147639496649</v>
      </c>
      <c r="CD2181">
        <v>3466.1651253535747</v>
      </c>
      <c r="CE2181">
        <v>3430.4022726368544</v>
      </c>
      <c r="CF2181">
        <v>3386.533863042554</v>
      </c>
      <c r="CG2181">
        <v>3333.1534808606352</v>
      </c>
      <c r="CH2181">
        <v>3268.7434681234276</v>
      </c>
      <c r="CI2181">
        <v>3191.89</v>
      </c>
      <c r="CJ2181">
        <v>2810.54</v>
      </c>
      <c r="CK2181">
        <v>2429.19</v>
      </c>
      <c r="CL2181">
        <v>2047.85</v>
      </c>
      <c r="CM2181">
        <v>1666.5</v>
      </c>
      <c r="CN2181">
        <v>1577.22</v>
      </c>
      <c r="CO2181">
        <v>1517.71</v>
      </c>
      <c r="CP2181">
        <v>1458.19</v>
      </c>
      <c r="CQ2181">
        <v>1428.43</v>
      </c>
      <c r="CR2181">
        <v>1368.91</v>
      </c>
      <c r="CS2181">
        <v>1339.15</v>
      </c>
      <c r="CT2181">
        <v>1339.15</v>
      </c>
      <c r="CU2181">
        <v>1309.3900000000001</v>
      </c>
      <c r="CV2181">
        <v>1276.6600000000001</v>
      </c>
      <c r="CW2181">
        <v>1244.74</v>
      </c>
      <c r="CX2181">
        <v>1213.6199999999999</v>
      </c>
      <c r="CY2181">
        <v>1198.45</v>
      </c>
      <c r="CZ2181">
        <v>1183.47</v>
      </c>
      <c r="DA2181">
        <v>1168.68</v>
      </c>
      <c r="DB2181">
        <v>1154.07</v>
      </c>
      <c r="DC2181">
        <v>1146.8599999999999</v>
      </c>
      <c r="DD2181">
        <v>1139.69</v>
      </c>
      <c r="DE2181">
        <v>1132.57</v>
      </c>
      <c r="DF2181">
        <v>1125.49</v>
      </c>
      <c r="DG2181">
        <v>1122.67</v>
      </c>
      <c r="DH2181">
        <v>1119.8699999999999</v>
      </c>
      <c r="DI2181">
        <v>1117.07</v>
      </c>
      <c r="DJ2181">
        <v>1114.28</v>
      </c>
      <c r="DK2181">
        <v>1111.49</v>
      </c>
      <c r="DL2181">
        <v>1108.71</v>
      </c>
      <c r="DM2181">
        <v>1105.94</v>
      </c>
    </row>
    <row r="2182" spans="1:117" ht="12" customHeight="1" x14ac:dyDescent="0.2">
      <c r="A2182" t="s">
        <v>412</v>
      </c>
      <c r="D2182" s="140">
        <v>3548.2563743020769</v>
      </c>
      <c r="E2182" s="140">
        <v>3548.2563743020769</v>
      </c>
      <c r="F2182" s="140">
        <v>3548.2563743020769</v>
      </c>
      <c r="G2182" s="140">
        <v>3548.2563743020769</v>
      </c>
      <c r="H2182" s="140">
        <v>3548.2563743020769</v>
      </c>
      <c r="I2182" s="140">
        <v>3548.2563743020769</v>
      </c>
      <c r="J2182" s="140">
        <v>3548.2563743020769</v>
      </c>
      <c r="K2182" s="140">
        <v>3548.2563743020769</v>
      </c>
      <c r="L2182" s="140">
        <v>3548.2563743020769</v>
      </c>
      <c r="M2182" s="140">
        <v>3548.2563743020769</v>
      </c>
      <c r="N2182" s="140">
        <v>3548.2563743020769</v>
      </c>
      <c r="O2182" s="140">
        <v>3548.2563743020769</v>
      </c>
      <c r="P2182" s="140">
        <v>3548.2563743020769</v>
      </c>
      <c r="Q2182" s="140">
        <v>3548.2563743020769</v>
      </c>
      <c r="R2182" s="140">
        <v>3548.2563743020769</v>
      </c>
      <c r="S2182" s="140">
        <v>3548.2563743020769</v>
      </c>
      <c r="T2182" s="140">
        <v>3548.2563743020769</v>
      </c>
      <c r="U2182" s="140">
        <v>3535.4908261629903</v>
      </c>
      <c r="V2182" s="140">
        <v>3517.8933337247813</v>
      </c>
      <c r="W2182" s="140">
        <v>3495.0147639496649</v>
      </c>
      <c r="X2182" s="141">
        <v>-11</v>
      </c>
      <c r="Y2182" s="141">
        <v>-379</v>
      </c>
      <c r="Z2182" s="141">
        <v>-753</v>
      </c>
      <c r="AA2182" s="141">
        <v>-1115</v>
      </c>
      <c r="AB2182" s="141">
        <v>-1421</v>
      </c>
      <c r="AC2182" s="141">
        <v>-1666</v>
      </c>
      <c r="AD2182" s="141">
        <v>-1978</v>
      </c>
      <c r="AE2182" s="141">
        <v>-2227</v>
      </c>
      <c r="AF2182" s="141">
        <v>-2413</v>
      </c>
      <c r="AG2182" s="141">
        <v>-2664</v>
      </c>
      <c r="AH2182" s="141">
        <v>-2852</v>
      </c>
      <c r="AI2182" s="141">
        <v>-2976</v>
      </c>
      <c r="AJ2182" s="141">
        <v>-3101</v>
      </c>
      <c r="AK2182" s="141">
        <v>-3162</v>
      </c>
      <c r="AL2182" s="141">
        <v>-3287</v>
      </c>
      <c r="AM2182" s="141">
        <v>-3349</v>
      </c>
      <c r="AN2182" s="141">
        <v>-3346</v>
      </c>
      <c r="AO2182" s="141">
        <v>-3410</v>
      </c>
      <c r="AP2182" s="141">
        <v>-3481</v>
      </c>
      <c r="AQ2182" s="141">
        <v>-3549</v>
      </c>
      <c r="AR2182" s="141">
        <v>-3616</v>
      </c>
      <c r="AS2182" s="141">
        <v>-3649</v>
      </c>
      <c r="AT2182" s="141">
        <v>-3681</v>
      </c>
      <c r="AU2182" s="141">
        <v>-3713</v>
      </c>
      <c r="AV2182" s="141">
        <v>-3744</v>
      </c>
      <c r="AW2182" s="141">
        <v>-3760</v>
      </c>
      <c r="AX2182" s="141">
        <v>-3775</v>
      </c>
      <c r="AY2182" s="141">
        <v>-3791</v>
      </c>
      <c r="AZ2182" s="141">
        <v>-3806</v>
      </c>
      <c r="BA2182" s="141">
        <v>-3812</v>
      </c>
      <c r="BB2182" s="141">
        <v>-3818</v>
      </c>
      <c r="BC2182" s="141">
        <v>-3824</v>
      </c>
      <c r="BD2182" s="141">
        <v>-3830</v>
      </c>
      <c r="BE2182" s="141">
        <v>-3836</v>
      </c>
      <c r="BF2182" s="141">
        <v>-3842</v>
      </c>
      <c r="BG2182" s="141">
        <v>-3848</v>
      </c>
      <c r="BJ2182">
        <v>3548.2563743020769</v>
      </c>
      <c r="BK2182">
        <v>3548.2563743020769</v>
      </c>
      <c r="BL2182">
        <v>3548.2563743020769</v>
      </c>
      <c r="BM2182">
        <v>3548.2563743020769</v>
      </c>
      <c r="BN2182">
        <v>3548.2563743020769</v>
      </c>
      <c r="BO2182">
        <v>3548.2563743020769</v>
      </c>
      <c r="BP2182">
        <v>3548.2563743020769</v>
      </c>
      <c r="BQ2182">
        <v>3548.2563743020769</v>
      </c>
      <c r="BR2182">
        <v>3548.2563743020769</v>
      </c>
      <c r="BS2182">
        <v>3548.2563743020769</v>
      </c>
      <c r="BT2182">
        <v>3548.2563743020769</v>
      </c>
      <c r="BU2182">
        <v>3548.2563743020769</v>
      </c>
      <c r="BV2182">
        <v>3548.2563743020769</v>
      </c>
      <c r="BW2182">
        <v>3548.2563743020769</v>
      </c>
      <c r="BX2182">
        <v>3548.2563743020769</v>
      </c>
      <c r="BY2182">
        <v>3548.2563743020769</v>
      </c>
      <c r="BZ2182">
        <v>3548.2563743020769</v>
      </c>
      <c r="CA2182">
        <v>3535.4908261629903</v>
      </c>
      <c r="CB2182">
        <v>3517.8933337247813</v>
      </c>
      <c r="CC2182">
        <v>3495.0147639496649</v>
      </c>
      <c r="CD2182">
        <v>3466.1651253535747</v>
      </c>
      <c r="CE2182">
        <v>3430.4022726368544</v>
      </c>
      <c r="CF2182">
        <v>3386.533863042554</v>
      </c>
      <c r="CG2182">
        <v>3333.1534808606352</v>
      </c>
      <c r="CH2182">
        <v>3268.7434681234276</v>
      </c>
      <c r="CI2182">
        <v>3191.89</v>
      </c>
      <c r="CJ2182">
        <v>2810.54</v>
      </c>
      <c r="CK2182">
        <v>2429.19</v>
      </c>
      <c r="CL2182">
        <v>2047.85</v>
      </c>
      <c r="CM2182">
        <v>1666.5</v>
      </c>
      <c r="CN2182">
        <v>1577.22</v>
      </c>
      <c r="CO2182">
        <v>1517.71</v>
      </c>
      <c r="CP2182">
        <v>1458.19</v>
      </c>
      <c r="CQ2182">
        <v>1428.43</v>
      </c>
      <c r="CR2182">
        <v>1368.91</v>
      </c>
      <c r="CS2182">
        <v>1339.15</v>
      </c>
      <c r="CT2182">
        <v>1339.15</v>
      </c>
      <c r="CU2182">
        <v>1309.3900000000001</v>
      </c>
      <c r="CV2182">
        <v>1276.6600000000001</v>
      </c>
      <c r="CW2182">
        <v>1244.74</v>
      </c>
      <c r="CX2182">
        <v>1213.6199999999999</v>
      </c>
      <c r="CY2182">
        <v>1198.45</v>
      </c>
      <c r="CZ2182">
        <v>1183.47</v>
      </c>
      <c r="DA2182">
        <v>1168.68</v>
      </c>
      <c r="DB2182">
        <v>1154.07</v>
      </c>
      <c r="DC2182">
        <v>1146.8599999999999</v>
      </c>
      <c r="DD2182">
        <v>1139.69</v>
      </c>
      <c r="DE2182">
        <v>1132.57</v>
      </c>
      <c r="DF2182">
        <v>1125.49</v>
      </c>
      <c r="DG2182">
        <v>1122.67</v>
      </c>
      <c r="DH2182">
        <v>1119.8699999999999</v>
      </c>
      <c r="DI2182">
        <v>1117.07</v>
      </c>
      <c r="DJ2182">
        <v>1114.28</v>
      </c>
      <c r="DK2182">
        <v>1111.49</v>
      </c>
      <c r="DL2182">
        <v>1108.71</v>
      </c>
      <c r="DM2182">
        <v>1105.94</v>
      </c>
    </row>
    <row r="2183" spans="1:117" ht="12" customHeight="1" x14ac:dyDescent="0.2">
      <c r="A2183" t="s">
        <v>963</v>
      </c>
      <c r="D2183" s="140">
        <v>2417.5182728303585</v>
      </c>
      <c r="E2183" s="140">
        <v>2417.5182728303585</v>
      </c>
      <c r="F2183" s="140">
        <v>2417.5182728303585</v>
      </c>
      <c r="G2183" s="140">
        <v>2417.5182728303585</v>
      </c>
      <c r="H2183" s="140">
        <v>2417.5182728303585</v>
      </c>
      <c r="I2183" s="140">
        <v>2417.5182728303585</v>
      </c>
      <c r="J2183" s="140">
        <v>2417.5182728303585</v>
      </c>
      <c r="K2183" s="140">
        <v>2417.5182728303585</v>
      </c>
      <c r="L2183" s="140">
        <v>2417.5182728303585</v>
      </c>
      <c r="M2183" s="140">
        <v>2417.5182728303585</v>
      </c>
      <c r="N2183" s="140">
        <v>2417.5182728303585</v>
      </c>
      <c r="O2183" s="140">
        <v>2417.5182728303585</v>
      </c>
      <c r="P2183" s="140">
        <v>2417.5182728303585</v>
      </c>
      <c r="Q2183" s="140">
        <v>2417.5182728303585</v>
      </c>
      <c r="R2183" s="140">
        <v>2417.5182728303585</v>
      </c>
      <c r="S2183" s="140">
        <v>2417.5182728303585</v>
      </c>
      <c r="T2183" s="140">
        <v>2417.5182728303585</v>
      </c>
      <c r="U2183" s="140">
        <v>2409.1826348030695</v>
      </c>
      <c r="V2183" s="140">
        <v>2397.6918374197803</v>
      </c>
      <c r="W2183" s="140">
        <v>2382.7526061271165</v>
      </c>
      <c r="X2183" s="141">
        <v>-951</v>
      </c>
      <c r="Y2183" s="141">
        <v>-1220</v>
      </c>
      <c r="Z2183" s="141">
        <v>-1494</v>
      </c>
      <c r="AA2183" s="141">
        <v>-1762</v>
      </c>
      <c r="AB2183" s="141">
        <v>-1988</v>
      </c>
      <c r="AC2183" s="141">
        <v>-2169</v>
      </c>
      <c r="AD2183" s="141">
        <v>-2399</v>
      </c>
      <c r="AE2183" s="141">
        <v>-2582</v>
      </c>
      <c r="AF2183" s="141">
        <v>-2719</v>
      </c>
      <c r="AG2183" s="141">
        <v>-2904</v>
      </c>
      <c r="AH2183" s="141">
        <v>-3042</v>
      </c>
      <c r="AI2183" s="141">
        <v>-3134</v>
      </c>
      <c r="AJ2183" s="141">
        <v>-3225</v>
      </c>
      <c r="AK2183" s="141">
        <v>-3270</v>
      </c>
      <c r="AL2183" s="141">
        <v>-3362</v>
      </c>
      <c r="AM2183" s="141">
        <v>-3407</v>
      </c>
      <c r="AN2183" s="141">
        <v>-3405</v>
      </c>
      <c r="AO2183" s="141">
        <v>-3452</v>
      </c>
      <c r="AP2183" s="141">
        <v>-3504</v>
      </c>
      <c r="AQ2183" s="141">
        <v>-3555</v>
      </c>
      <c r="AR2183" s="141">
        <v>-3604</v>
      </c>
      <c r="AS2183" s="141">
        <v>-3628</v>
      </c>
      <c r="AT2183" s="141">
        <v>-3652</v>
      </c>
      <c r="AU2183" s="141">
        <v>-3675</v>
      </c>
      <c r="AV2183" s="141">
        <v>-3698</v>
      </c>
      <c r="AW2183" s="141">
        <v>-3710</v>
      </c>
      <c r="AX2183" s="141">
        <v>-3721</v>
      </c>
      <c r="AY2183" s="141">
        <v>-3732</v>
      </c>
      <c r="AZ2183" s="141">
        <v>-3744</v>
      </c>
      <c r="BA2183" s="141">
        <v>-3748</v>
      </c>
      <c r="BB2183" s="141">
        <v>-3753</v>
      </c>
      <c r="BC2183" s="141">
        <v>-3757</v>
      </c>
      <c r="BD2183" s="141">
        <v>-3761</v>
      </c>
      <c r="BE2183" s="141">
        <v>-3766</v>
      </c>
      <c r="BF2183" s="141">
        <v>-3770</v>
      </c>
      <c r="BG2183" s="141">
        <v>-3775</v>
      </c>
      <c r="BJ2183">
        <v>2417.5182728303585</v>
      </c>
      <c r="BK2183">
        <v>2417.5182728303585</v>
      </c>
      <c r="BL2183">
        <v>2417.5182728303585</v>
      </c>
      <c r="BM2183">
        <v>2417.5182728303585</v>
      </c>
      <c r="BN2183">
        <v>2417.5182728303585</v>
      </c>
      <c r="BO2183">
        <v>2417.5182728303585</v>
      </c>
      <c r="BP2183">
        <v>2417.5182728303585</v>
      </c>
      <c r="BQ2183">
        <v>2417.5182728303585</v>
      </c>
      <c r="BR2183">
        <v>2417.5182728303585</v>
      </c>
      <c r="BS2183">
        <v>2417.5182728303585</v>
      </c>
      <c r="BT2183">
        <v>2417.5182728303585</v>
      </c>
      <c r="BU2183">
        <v>2417.5182728303585</v>
      </c>
      <c r="BV2183">
        <v>2417.5182728303585</v>
      </c>
      <c r="BW2183">
        <v>2417.5182728303585</v>
      </c>
      <c r="BX2183">
        <v>2417.5182728303585</v>
      </c>
      <c r="BY2183">
        <v>2417.5182728303585</v>
      </c>
      <c r="BZ2183">
        <v>2417.5182728303585</v>
      </c>
      <c r="CA2183">
        <v>2409.1826348030695</v>
      </c>
      <c r="CB2183">
        <v>2397.6918374197803</v>
      </c>
      <c r="CC2183">
        <v>2382.7526061271165</v>
      </c>
      <c r="CD2183">
        <v>2363.9143908045176</v>
      </c>
      <c r="CE2183">
        <v>2340.5619901224763</v>
      </c>
      <c r="CF2183">
        <v>2311.9168290039106</v>
      </c>
      <c r="CG2183">
        <v>2277.0605471757603</v>
      </c>
      <c r="CH2183">
        <v>2235.0021454792027</v>
      </c>
      <c r="CI2183">
        <v>2184.8200000000002</v>
      </c>
      <c r="CJ2183">
        <v>1925.85</v>
      </c>
      <c r="CK2183">
        <v>1666.88</v>
      </c>
      <c r="CL2183">
        <v>1407.91</v>
      </c>
      <c r="CM2183">
        <v>1148.94</v>
      </c>
      <c r="CN2183">
        <v>1087.3900000000001</v>
      </c>
      <c r="CO2183">
        <v>1046.3599999999999</v>
      </c>
      <c r="CP2183">
        <v>1005.32</v>
      </c>
      <c r="CQ2183">
        <v>984.81</v>
      </c>
      <c r="CR2183">
        <v>943.77</v>
      </c>
      <c r="CS2183">
        <v>923.26</v>
      </c>
      <c r="CT2183">
        <v>923.26</v>
      </c>
      <c r="CU2183">
        <v>902.74</v>
      </c>
      <c r="CV2183">
        <v>880.17</v>
      </c>
      <c r="CW2183">
        <v>858.17</v>
      </c>
      <c r="CX2183">
        <v>836.71</v>
      </c>
      <c r="CY2183">
        <v>826.25</v>
      </c>
      <c r="CZ2183">
        <v>815.93</v>
      </c>
      <c r="DA2183">
        <v>805.73</v>
      </c>
      <c r="DB2183">
        <v>795.65</v>
      </c>
      <c r="DC2183">
        <v>790.68</v>
      </c>
      <c r="DD2183">
        <v>785.74</v>
      </c>
      <c r="DE2183">
        <v>780.83</v>
      </c>
      <c r="DF2183">
        <v>775.95</v>
      </c>
      <c r="DG2183">
        <v>774.01</v>
      </c>
      <c r="DH2183">
        <v>772.07</v>
      </c>
      <c r="DI2183">
        <v>770.14</v>
      </c>
      <c r="DJ2183">
        <v>768.22</v>
      </c>
      <c r="DK2183">
        <v>766.3</v>
      </c>
      <c r="DL2183">
        <v>764.38</v>
      </c>
      <c r="DM2183">
        <v>762.47</v>
      </c>
    </row>
    <row r="2184" spans="1:117" ht="12" customHeight="1" x14ac:dyDescent="0.2">
      <c r="A2184" t="s">
        <v>964</v>
      </c>
      <c r="D2184" s="140">
        <v>2862.9183380057061</v>
      </c>
      <c r="E2184" s="140">
        <v>2862.9183380057061</v>
      </c>
      <c r="F2184" s="140">
        <v>2862.9183380057061</v>
      </c>
      <c r="G2184" s="140">
        <v>2862.9183380057061</v>
      </c>
      <c r="H2184" s="140">
        <v>2862.9183380057061</v>
      </c>
      <c r="I2184" s="140">
        <v>2862.9183380057061</v>
      </c>
      <c r="J2184" s="140">
        <v>2862.9183380057061</v>
      </c>
      <c r="K2184" s="140">
        <v>2862.9183380057061</v>
      </c>
      <c r="L2184" s="140">
        <v>2862.9183380057061</v>
      </c>
      <c r="M2184" s="140">
        <v>2862.9183380057061</v>
      </c>
      <c r="N2184" s="140">
        <v>2862.9183380057061</v>
      </c>
      <c r="O2184" s="140">
        <v>2862.9183380057061</v>
      </c>
      <c r="P2184" s="140">
        <v>2862.9183380057061</v>
      </c>
      <c r="Q2184" s="140">
        <v>2862.9183380057061</v>
      </c>
      <c r="R2184" s="140">
        <v>2862.9183380057061</v>
      </c>
      <c r="S2184" s="140">
        <v>2862.9183380057061</v>
      </c>
      <c r="T2184" s="140">
        <v>2862.9183380057061</v>
      </c>
      <c r="U2184" s="140">
        <v>2853.0469541011853</v>
      </c>
      <c r="V2184" s="140">
        <v>2839.4391088506877</v>
      </c>
      <c r="W2184" s="140">
        <v>2821.7474952218886</v>
      </c>
      <c r="X2184" s="141">
        <v>-787</v>
      </c>
      <c r="Y2184" s="141">
        <v>-1089</v>
      </c>
      <c r="Z2184" s="141">
        <v>-1394</v>
      </c>
      <c r="AA2184" s="141">
        <v>-1683</v>
      </c>
      <c r="AB2184" s="141">
        <v>-1930</v>
      </c>
      <c r="AC2184" s="141">
        <v>-2128</v>
      </c>
      <c r="AD2184" s="141">
        <v>-2381</v>
      </c>
      <c r="AE2184" s="141">
        <v>-2584</v>
      </c>
      <c r="AF2184" s="141">
        <v>-2735</v>
      </c>
      <c r="AG2184" s="141">
        <v>-2940</v>
      </c>
      <c r="AH2184" s="141">
        <v>-3093</v>
      </c>
      <c r="AI2184" s="141">
        <v>-3194</v>
      </c>
      <c r="AJ2184" s="141">
        <v>-3296</v>
      </c>
      <c r="AK2184" s="141">
        <v>-3345</v>
      </c>
      <c r="AL2184" s="141">
        <v>-3447</v>
      </c>
      <c r="AM2184" s="141">
        <v>-3497</v>
      </c>
      <c r="AN2184" s="141">
        <v>-3494</v>
      </c>
      <c r="AO2184" s="141">
        <v>-3547</v>
      </c>
      <c r="AP2184" s="141">
        <v>-3605</v>
      </c>
      <c r="AQ2184" s="141">
        <v>-3661</v>
      </c>
      <c r="AR2184" s="141">
        <v>-3716</v>
      </c>
      <c r="AS2184" s="141">
        <v>-3742</v>
      </c>
      <c r="AT2184" s="141">
        <v>-3769</v>
      </c>
      <c r="AU2184" s="141">
        <v>-3795</v>
      </c>
      <c r="AV2184" s="141">
        <v>-3821</v>
      </c>
      <c r="AW2184" s="141">
        <v>-3833</v>
      </c>
      <c r="AX2184" s="141">
        <v>-3846</v>
      </c>
      <c r="AY2184" s="141">
        <v>-3859</v>
      </c>
      <c r="AZ2184" s="141">
        <v>-3871</v>
      </c>
      <c r="BA2184" s="141">
        <v>-3876</v>
      </c>
      <c r="BB2184" s="141">
        <v>-3881</v>
      </c>
      <c r="BC2184" s="141">
        <v>-3886</v>
      </c>
      <c r="BD2184" s="141">
        <v>-3891</v>
      </c>
      <c r="BE2184" s="141">
        <v>-3896</v>
      </c>
      <c r="BF2184" s="141">
        <v>-3901</v>
      </c>
      <c r="BG2184" s="141">
        <v>-3906</v>
      </c>
      <c r="BJ2184">
        <v>2862.9183380057061</v>
      </c>
      <c r="BK2184">
        <v>2862.9183380057061</v>
      </c>
      <c r="BL2184">
        <v>2862.9183380057061</v>
      </c>
      <c r="BM2184">
        <v>2862.9183380057061</v>
      </c>
      <c r="BN2184">
        <v>2862.9183380057061</v>
      </c>
      <c r="BO2184">
        <v>2862.9183380057061</v>
      </c>
      <c r="BP2184">
        <v>2862.9183380057061</v>
      </c>
      <c r="BQ2184">
        <v>2862.9183380057061</v>
      </c>
      <c r="BR2184">
        <v>2862.9183380057061</v>
      </c>
      <c r="BS2184">
        <v>2862.9183380057061</v>
      </c>
      <c r="BT2184">
        <v>2862.9183380057061</v>
      </c>
      <c r="BU2184">
        <v>2862.9183380057061</v>
      </c>
      <c r="BV2184">
        <v>2862.9183380057061</v>
      </c>
      <c r="BW2184">
        <v>2862.9183380057061</v>
      </c>
      <c r="BX2184">
        <v>2862.9183380057061</v>
      </c>
      <c r="BY2184">
        <v>2862.9183380057061</v>
      </c>
      <c r="BZ2184">
        <v>2862.9183380057061</v>
      </c>
      <c r="CA2184">
        <v>2853.0469541011853</v>
      </c>
      <c r="CB2184">
        <v>2839.4391088506877</v>
      </c>
      <c r="CC2184">
        <v>2821.7474952218886</v>
      </c>
      <c r="CD2184">
        <v>2799.43855439257</v>
      </c>
      <c r="CE2184">
        <v>2771.7837412313029</v>
      </c>
      <c r="CF2184">
        <v>2737.8610371164518</v>
      </c>
      <c r="CG2184">
        <v>2696.5828844083549</v>
      </c>
      <c r="CH2184">
        <v>2646.7757036984808</v>
      </c>
      <c r="CI2184">
        <v>2587.34</v>
      </c>
      <c r="CJ2184">
        <v>2280.66</v>
      </c>
      <c r="CK2184">
        <v>1973.98</v>
      </c>
      <c r="CL2184">
        <v>1667.3</v>
      </c>
      <c r="CM2184">
        <v>1360.62</v>
      </c>
      <c r="CN2184">
        <v>1287.73</v>
      </c>
      <c r="CO2184">
        <v>1239.1400000000001</v>
      </c>
      <c r="CP2184">
        <v>1190.54</v>
      </c>
      <c r="CQ2184">
        <v>1166.25</v>
      </c>
      <c r="CR2184">
        <v>1117.6500000000001</v>
      </c>
      <c r="CS2184">
        <v>1093.3599999999999</v>
      </c>
      <c r="CT2184">
        <v>1093.3599999999999</v>
      </c>
      <c r="CU2184">
        <v>1069.06</v>
      </c>
      <c r="CV2184">
        <v>1042.33</v>
      </c>
      <c r="CW2184">
        <v>1016.27</v>
      </c>
      <c r="CX2184">
        <v>990.87</v>
      </c>
      <c r="CY2184">
        <v>978.48</v>
      </c>
      <c r="CZ2184">
        <v>966.25</v>
      </c>
      <c r="DA2184">
        <v>954.17</v>
      </c>
      <c r="DB2184">
        <v>942.24</v>
      </c>
      <c r="DC2184">
        <v>936.36</v>
      </c>
      <c r="DD2184">
        <v>930.5</v>
      </c>
      <c r="DE2184">
        <v>924.69</v>
      </c>
      <c r="DF2184">
        <v>918.91</v>
      </c>
      <c r="DG2184">
        <v>916.61</v>
      </c>
      <c r="DH2184">
        <v>914.32</v>
      </c>
      <c r="DI2184">
        <v>912.03</v>
      </c>
      <c r="DJ2184">
        <v>909.75</v>
      </c>
      <c r="DK2184">
        <v>907.48</v>
      </c>
      <c r="DL2184">
        <v>905.21</v>
      </c>
      <c r="DM2184">
        <v>902.95</v>
      </c>
    </row>
    <row r="2185" spans="1:117" ht="12" customHeight="1" x14ac:dyDescent="0.2">
      <c r="A2185" t="s">
        <v>413</v>
      </c>
      <c r="D2185" s="140">
        <v>211.5491605274951</v>
      </c>
      <c r="E2185" s="140">
        <v>211.5491605274951</v>
      </c>
      <c r="F2185" s="140">
        <v>211.5491605274951</v>
      </c>
      <c r="G2185" s="140">
        <v>211.5491605274951</v>
      </c>
      <c r="H2185" s="140">
        <v>211.5491605274951</v>
      </c>
      <c r="I2185" s="140">
        <v>211.5491605274951</v>
      </c>
      <c r="J2185" s="140">
        <v>211.5491605274951</v>
      </c>
      <c r="K2185" s="140">
        <v>211.5491605274951</v>
      </c>
      <c r="L2185" s="140">
        <v>211.5491605274951</v>
      </c>
      <c r="M2185" s="140">
        <v>211.5491605274951</v>
      </c>
      <c r="N2185" s="140">
        <v>211.5491605274951</v>
      </c>
      <c r="O2185" s="140">
        <v>211.5491605274951</v>
      </c>
      <c r="P2185" s="140">
        <v>211.5491605274951</v>
      </c>
      <c r="Q2185" s="140">
        <v>211.5491605274951</v>
      </c>
      <c r="R2185" s="140">
        <v>211.5491605274951</v>
      </c>
      <c r="S2185" s="140">
        <v>211.5491605274951</v>
      </c>
      <c r="T2185" s="140">
        <v>211.5491605274951</v>
      </c>
      <c r="U2185" s="140">
        <v>210.78807093654686</v>
      </c>
      <c r="V2185" s="140">
        <v>209.73889794565093</v>
      </c>
      <c r="W2185" s="140">
        <v>208.37486397531879</v>
      </c>
      <c r="X2185" s="141">
        <v>200</v>
      </c>
      <c r="Y2185" s="141">
        <v>-123</v>
      </c>
      <c r="Z2185" s="141">
        <v>-483</v>
      </c>
      <c r="AA2185" s="141">
        <v>-840</v>
      </c>
      <c r="AB2185" s="141">
        <v>-1138</v>
      </c>
      <c r="AC2185" s="141">
        <v>-1376</v>
      </c>
      <c r="AD2185" s="141">
        <v>-1675</v>
      </c>
      <c r="AE2185" s="141">
        <v>-1915</v>
      </c>
      <c r="AF2185" s="141">
        <v>-2094</v>
      </c>
      <c r="AG2185" s="141">
        <v>-2333</v>
      </c>
      <c r="AH2185" s="141">
        <v>-2513</v>
      </c>
      <c r="AI2185" s="141">
        <v>-2632</v>
      </c>
      <c r="AJ2185" s="141">
        <v>-2751</v>
      </c>
      <c r="AK2185" s="141">
        <v>-2811</v>
      </c>
      <c r="AL2185" s="141">
        <v>-2930</v>
      </c>
      <c r="AM2185" s="141">
        <v>-2989</v>
      </c>
      <c r="AN2185" s="141">
        <v>-2989</v>
      </c>
      <c r="AO2185" s="141">
        <v>-3049</v>
      </c>
      <c r="AP2185" s="141">
        <v>-3115</v>
      </c>
      <c r="AQ2185" s="141">
        <v>-3180</v>
      </c>
      <c r="AR2185" s="141">
        <v>-3242</v>
      </c>
      <c r="AS2185" s="141">
        <v>-3273</v>
      </c>
      <c r="AT2185" s="141">
        <v>-3303</v>
      </c>
      <c r="AU2185" s="141">
        <v>-3333</v>
      </c>
      <c r="AV2185" s="141">
        <v>-3363</v>
      </c>
      <c r="AW2185" s="141">
        <v>-3378</v>
      </c>
      <c r="AX2185" s="141">
        <v>-3392</v>
      </c>
      <c r="AY2185" s="141">
        <v>-3406</v>
      </c>
      <c r="AZ2185" s="141">
        <v>-3421</v>
      </c>
      <c r="BA2185" s="141">
        <v>-3426</v>
      </c>
      <c r="BB2185" s="141">
        <v>-3432</v>
      </c>
      <c r="BC2185" s="141">
        <v>-3438</v>
      </c>
      <c r="BD2185" s="141">
        <v>-3443</v>
      </c>
      <c r="BE2185" s="141">
        <v>-3449</v>
      </c>
      <c r="BF2185" s="141">
        <v>-3455</v>
      </c>
      <c r="BG2185" s="141">
        <v>-3460</v>
      </c>
      <c r="BJ2185">
        <v>211.5491605274951</v>
      </c>
      <c r="BK2185">
        <v>211.5491605274951</v>
      </c>
      <c r="BL2185">
        <v>211.5491605274951</v>
      </c>
      <c r="BM2185">
        <v>211.5491605274951</v>
      </c>
      <c r="BN2185">
        <v>211.5491605274951</v>
      </c>
      <c r="BO2185">
        <v>211.5491605274951</v>
      </c>
      <c r="BP2185">
        <v>211.5491605274951</v>
      </c>
      <c r="BQ2185">
        <v>211.5491605274951</v>
      </c>
      <c r="BR2185">
        <v>211.5491605274951</v>
      </c>
      <c r="BS2185">
        <v>211.5491605274951</v>
      </c>
      <c r="BT2185">
        <v>211.5491605274951</v>
      </c>
      <c r="BU2185">
        <v>211.5491605274951</v>
      </c>
      <c r="BV2185">
        <v>211.5491605274951</v>
      </c>
      <c r="BW2185">
        <v>211.5491605274951</v>
      </c>
      <c r="BX2185">
        <v>211.5491605274951</v>
      </c>
      <c r="BY2185">
        <v>211.5491605274951</v>
      </c>
      <c r="BZ2185">
        <v>211.5491605274951</v>
      </c>
      <c r="CA2185">
        <v>210.78807093654686</v>
      </c>
      <c r="CB2185">
        <v>209.73889794565093</v>
      </c>
      <c r="CC2185">
        <v>208.37486397531879</v>
      </c>
      <c r="CD2185">
        <v>206.65483132189334</v>
      </c>
      <c r="CE2185">
        <v>204.52262872089645</v>
      </c>
      <c r="CF2185">
        <v>201.90716798627696</v>
      </c>
      <c r="CG2185">
        <v>198.72459777488888</v>
      </c>
      <c r="CH2185">
        <v>194.88443441386292</v>
      </c>
      <c r="CI2185">
        <v>190.3</v>
      </c>
      <c r="CJ2185">
        <v>167.57</v>
      </c>
      <c r="CK2185">
        <v>144.83000000000001</v>
      </c>
      <c r="CL2185">
        <v>122.09</v>
      </c>
      <c r="CM2185">
        <v>99.36</v>
      </c>
      <c r="CN2185">
        <v>94.04</v>
      </c>
      <c r="CO2185">
        <v>90.49</v>
      </c>
      <c r="CP2185">
        <v>86.94</v>
      </c>
      <c r="CQ2185">
        <v>85.16</v>
      </c>
      <c r="CR2185">
        <v>81.62</v>
      </c>
      <c r="CS2185">
        <v>79.84</v>
      </c>
      <c r="CT2185">
        <v>79.84</v>
      </c>
      <c r="CU2185">
        <v>78.069999999999993</v>
      </c>
      <c r="CV2185">
        <v>76.12</v>
      </c>
      <c r="CW2185">
        <v>74.209999999999994</v>
      </c>
      <c r="CX2185">
        <v>72.36</v>
      </c>
      <c r="CY2185">
        <v>71.45</v>
      </c>
      <c r="CZ2185">
        <v>70.56</v>
      </c>
      <c r="DA2185">
        <v>69.680000000000007</v>
      </c>
      <c r="DB2185">
        <v>68.81</v>
      </c>
      <c r="DC2185">
        <v>68.38</v>
      </c>
      <c r="DD2185">
        <v>67.95</v>
      </c>
      <c r="DE2185">
        <v>67.52</v>
      </c>
      <c r="DF2185">
        <v>67.099999999999994</v>
      </c>
      <c r="DG2185">
        <v>66.930000000000007</v>
      </c>
      <c r="DH2185">
        <v>66.77</v>
      </c>
      <c r="DI2185">
        <v>66.599999999999994</v>
      </c>
      <c r="DJ2185">
        <v>66.430000000000007</v>
      </c>
      <c r="DK2185">
        <v>66.27</v>
      </c>
      <c r="DL2185">
        <v>66.099999999999994</v>
      </c>
      <c r="DM2185">
        <v>65.94</v>
      </c>
    </row>
    <row r="2186" spans="1:117" ht="12" customHeight="1" x14ac:dyDescent="0.2">
      <c r="A2186" t="s">
        <v>414</v>
      </c>
      <c r="D2186" s="140">
        <v>0</v>
      </c>
      <c r="E2186" s="140">
        <v>0</v>
      </c>
      <c r="F2186" s="140">
        <v>0</v>
      </c>
      <c r="G2186" s="140">
        <v>0</v>
      </c>
      <c r="H2186" s="140">
        <v>0</v>
      </c>
      <c r="I2186" s="140">
        <v>0</v>
      </c>
      <c r="J2186" s="140">
        <v>0</v>
      </c>
      <c r="K2186" s="140">
        <v>0</v>
      </c>
      <c r="L2186" s="140">
        <v>0</v>
      </c>
      <c r="M2186" s="140">
        <v>0</v>
      </c>
      <c r="N2186" s="140">
        <v>0</v>
      </c>
      <c r="O2186" s="140">
        <v>0</v>
      </c>
      <c r="P2186" s="140">
        <v>0</v>
      </c>
      <c r="Q2186" s="140">
        <v>0</v>
      </c>
      <c r="R2186" s="140">
        <v>0</v>
      </c>
      <c r="S2186" s="140">
        <v>0</v>
      </c>
      <c r="T2186" s="140">
        <v>0</v>
      </c>
      <c r="U2186" s="140">
        <v>0</v>
      </c>
      <c r="V2186" s="140">
        <v>0</v>
      </c>
      <c r="W2186" s="140">
        <v>0</v>
      </c>
      <c r="X2186" s="141">
        <v>142</v>
      </c>
      <c r="Y2186" s="141">
        <v>-171</v>
      </c>
      <c r="Z2186" s="141">
        <v>-566</v>
      </c>
      <c r="AA2186" s="141">
        <v>-937</v>
      </c>
      <c r="AB2186" s="141">
        <v>-1253</v>
      </c>
      <c r="AC2186" s="141">
        <v>-1508</v>
      </c>
      <c r="AD2186" s="141">
        <v>-1833</v>
      </c>
      <c r="AE2186" s="141">
        <v>-2093</v>
      </c>
      <c r="AF2186" s="141">
        <v>-2287</v>
      </c>
      <c r="AG2186" s="141">
        <v>-2550</v>
      </c>
      <c r="AH2186" s="141">
        <v>-2746</v>
      </c>
      <c r="AI2186" s="141">
        <v>-2875</v>
      </c>
      <c r="AJ2186" s="141">
        <v>-3006</v>
      </c>
      <c r="AK2186" s="141">
        <v>-3070</v>
      </c>
      <c r="AL2186" s="141">
        <v>-3201</v>
      </c>
      <c r="AM2186" s="141">
        <v>-3265</v>
      </c>
      <c r="AN2186" s="141">
        <v>-3263</v>
      </c>
      <c r="AO2186" s="141">
        <v>-3330</v>
      </c>
      <c r="AP2186" s="141">
        <v>-3403</v>
      </c>
      <c r="AQ2186" s="141">
        <v>-3475</v>
      </c>
      <c r="AR2186" s="141">
        <v>-3545</v>
      </c>
      <c r="AS2186" s="141">
        <v>-3579</v>
      </c>
      <c r="AT2186" s="141">
        <v>-3612</v>
      </c>
      <c r="AU2186" s="141">
        <v>-3645</v>
      </c>
      <c r="AV2186" s="141">
        <v>-3678</v>
      </c>
      <c r="AW2186" s="141">
        <v>-3694</v>
      </c>
      <c r="AX2186" s="141">
        <v>-3710</v>
      </c>
      <c r="AY2186" s="141">
        <v>-3726</v>
      </c>
      <c r="AZ2186" s="141">
        <v>-3742</v>
      </c>
      <c r="BA2186" s="141">
        <v>-3749</v>
      </c>
      <c r="BB2186" s="141">
        <v>-3755</v>
      </c>
      <c r="BC2186" s="141">
        <v>-3761</v>
      </c>
      <c r="BD2186" s="141">
        <v>-3767</v>
      </c>
      <c r="BE2186" s="141">
        <v>-3774</v>
      </c>
      <c r="BF2186" s="141">
        <v>-3780</v>
      </c>
      <c r="BG2186" s="141">
        <v>-3786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</row>
    <row r="2187" spans="1:117" ht="12" customHeight="1" x14ac:dyDescent="0.2">
      <c r="A2187" t="s">
        <v>415</v>
      </c>
      <c r="D2187" s="140">
        <v>211.5491605274951</v>
      </c>
      <c r="E2187" s="140">
        <v>211.5491605274951</v>
      </c>
      <c r="F2187" s="140">
        <v>211.5491605274951</v>
      </c>
      <c r="G2187" s="140">
        <v>211.5491605274951</v>
      </c>
      <c r="H2187" s="140">
        <v>211.5491605274951</v>
      </c>
      <c r="I2187" s="140">
        <v>211.5491605274951</v>
      </c>
      <c r="J2187" s="140">
        <v>211.5491605274951</v>
      </c>
      <c r="K2187" s="140">
        <v>211.5491605274951</v>
      </c>
      <c r="L2187" s="140">
        <v>211.5491605274951</v>
      </c>
      <c r="M2187" s="140">
        <v>211.5491605274951</v>
      </c>
      <c r="N2187" s="140">
        <v>211.5491605274951</v>
      </c>
      <c r="O2187" s="140">
        <v>211.5491605274951</v>
      </c>
      <c r="P2187" s="140">
        <v>211.5491605274951</v>
      </c>
      <c r="Q2187" s="140">
        <v>211.5491605274951</v>
      </c>
      <c r="R2187" s="140">
        <v>211.5491605274951</v>
      </c>
      <c r="S2187" s="140">
        <v>211.5491605274951</v>
      </c>
      <c r="T2187" s="140">
        <v>211.5491605274951</v>
      </c>
      <c r="U2187" s="140">
        <v>210.78807093654686</v>
      </c>
      <c r="V2187" s="140">
        <v>209.73889794565093</v>
      </c>
      <c r="W2187" s="140">
        <v>208.37486397531879</v>
      </c>
      <c r="X2187" s="141">
        <v>-556</v>
      </c>
      <c r="Y2187" s="141">
        <v>-844</v>
      </c>
      <c r="Z2187" s="141">
        <v>-1133</v>
      </c>
      <c r="AA2187" s="141">
        <v>-1414</v>
      </c>
      <c r="AB2187" s="141">
        <v>-1651</v>
      </c>
      <c r="AC2187" s="141">
        <v>-1841</v>
      </c>
      <c r="AD2187" s="141">
        <v>-2080</v>
      </c>
      <c r="AE2187" s="141">
        <v>-2271</v>
      </c>
      <c r="AF2187" s="141">
        <v>-2414</v>
      </c>
      <c r="AG2187" s="141">
        <v>-2606</v>
      </c>
      <c r="AH2187" s="141">
        <v>-2749</v>
      </c>
      <c r="AI2187" s="141">
        <v>-2845</v>
      </c>
      <c r="AJ2187" s="141">
        <v>-2941</v>
      </c>
      <c r="AK2187" s="141">
        <v>-2988</v>
      </c>
      <c r="AL2187" s="141">
        <v>-3084</v>
      </c>
      <c r="AM2187" s="141">
        <v>-3131</v>
      </c>
      <c r="AN2187" s="141">
        <v>-3131</v>
      </c>
      <c r="AO2187" s="141">
        <v>-3179</v>
      </c>
      <c r="AP2187" s="141">
        <v>-3232</v>
      </c>
      <c r="AQ2187" s="141">
        <v>-3284</v>
      </c>
      <c r="AR2187" s="141">
        <v>-3334</v>
      </c>
      <c r="AS2187" s="141">
        <v>-3359</v>
      </c>
      <c r="AT2187" s="141">
        <v>-3383</v>
      </c>
      <c r="AU2187" s="141">
        <v>-3407</v>
      </c>
      <c r="AV2187" s="141">
        <v>-3431</v>
      </c>
      <c r="AW2187" s="141">
        <v>-3443</v>
      </c>
      <c r="AX2187" s="141">
        <v>-3454</v>
      </c>
      <c r="AY2187" s="141">
        <v>-3466</v>
      </c>
      <c r="AZ2187" s="141">
        <v>-3477</v>
      </c>
      <c r="BA2187" s="141">
        <v>-3482</v>
      </c>
      <c r="BB2187" s="141">
        <v>-3487</v>
      </c>
      <c r="BC2187" s="141">
        <v>-3491</v>
      </c>
      <c r="BD2187" s="141">
        <v>-3496</v>
      </c>
      <c r="BE2187" s="141">
        <v>-3500</v>
      </c>
      <c r="BF2187" s="141">
        <v>-3505</v>
      </c>
      <c r="BG2187" s="141">
        <v>-3509</v>
      </c>
      <c r="BJ2187">
        <v>211.5491605274951</v>
      </c>
      <c r="BK2187">
        <v>211.5491605274951</v>
      </c>
      <c r="BL2187">
        <v>211.5491605274951</v>
      </c>
      <c r="BM2187">
        <v>211.5491605274951</v>
      </c>
      <c r="BN2187">
        <v>211.5491605274951</v>
      </c>
      <c r="BO2187">
        <v>211.5491605274951</v>
      </c>
      <c r="BP2187">
        <v>211.5491605274951</v>
      </c>
      <c r="BQ2187">
        <v>211.5491605274951</v>
      </c>
      <c r="BR2187">
        <v>211.5491605274951</v>
      </c>
      <c r="BS2187">
        <v>211.5491605274951</v>
      </c>
      <c r="BT2187">
        <v>211.5491605274951</v>
      </c>
      <c r="BU2187">
        <v>211.5491605274951</v>
      </c>
      <c r="BV2187">
        <v>211.5491605274951</v>
      </c>
      <c r="BW2187">
        <v>211.5491605274951</v>
      </c>
      <c r="BX2187">
        <v>211.5491605274951</v>
      </c>
      <c r="BY2187">
        <v>211.5491605274951</v>
      </c>
      <c r="BZ2187">
        <v>211.5491605274951</v>
      </c>
      <c r="CA2187">
        <v>210.78807093654686</v>
      </c>
      <c r="CB2187">
        <v>209.73889794565093</v>
      </c>
      <c r="CC2187">
        <v>208.37486397531879</v>
      </c>
      <c r="CD2187">
        <v>206.65483132189334</v>
      </c>
      <c r="CE2187">
        <v>204.52262872089645</v>
      </c>
      <c r="CF2187">
        <v>201.90716798627696</v>
      </c>
      <c r="CG2187">
        <v>198.72459777488888</v>
      </c>
      <c r="CH2187">
        <v>194.88443441386292</v>
      </c>
      <c r="CI2187">
        <v>190.3</v>
      </c>
      <c r="CJ2187">
        <v>167.57</v>
      </c>
      <c r="CK2187">
        <v>144.83000000000001</v>
      </c>
      <c r="CL2187">
        <v>122.09</v>
      </c>
      <c r="CM2187">
        <v>99.36</v>
      </c>
      <c r="CN2187">
        <v>94.04</v>
      </c>
      <c r="CO2187">
        <v>90.49</v>
      </c>
      <c r="CP2187">
        <v>86.94</v>
      </c>
      <c r="CQ2187">
        <v>85.16</v>
      </c>
      <c r="CR2187">
        <v>81.62</v>
      </c>
      <c r="CS2187">
        <v>79.84</v>
      </c>
      <c r="CT2187">
        <v>79.84</v>
      </c>
      <c r="CU2187">
        <v>78.069999999999993</v>
      </c>
      <c r="CV2187">
        <v>76.12</v>
      </c>
      <c r="CW2187">
        <v>74.209999999999994</v>
      </c>
      <c r="CX2187">
        <v>72.36</v>
      </c>
      <c r="CY2187">
        <v>71.45</v>
      </c>
      <c r="CZ2187">
        <v>70.56</v>
      </c>
      <c r="DA2187">
        <v>69.680000000000007</v>
      </c>
      <c r="DB2187">
        <v>68.81</v>
      </c>
      <c r="DC2187">
        <v>68.38</v>
      </c>
      <c r="DD2187">
        <v>67.95</v>
      </c>
      <c r="DE2187">
        <v>67.52</v>
      </c>
      <c r="DF2187">
        <v>67.099999999999994</v>
      </c>
      <c r="DG2187">
        <v>66.930000000000007</v>
      </c>
      <c r="DH2187">
        <v>66.77</v>
      </c>
      <c r="DI2187">
        <v>66.599999999999994</v>
      </c>
      <c r="DJ2187">
        <v>66.430000000000007</v>
      </c>
      <c r="DK2187">
        <v>66.27</v>
      </c>
      <c r="DL2187">
        <v>66.099999999999994</v>
      </c>
      <c r="DM2187">
        <v>65.94</v>
      </c>
    </row>
    <row r="2188" spans="1:117" ht="12" customHeight="1" x14ac:dyDescent="0.2">
      <c r="A2188" t="s">
        <v>416</v>
      </c>
      <c r="D2188" s="140">
        <v>0</v>
      </c>
      <c r="E2188" s="140">
        <v>0</v>
      </c>
      <c r="F2188" s="140">
        <v>0</v>
      </c>
      <c r="G2188" s="140">
        <v>0</v>
      </c>
      <c r="H2188" s="140">
        <v>0</v>
      </c>
      <c r="I2188" s="140">
        <v>0</v>
      </c>
      <c r="J2188" s="140">
        <v>0</v>
      </c>
      <c r="K2188" s="140">
        <v>0</v>
      </c>
      <c r="L2188" s="140">
        <v>0</v>
      </c>
      <c r="M2188" s="140">
        <v>0</v>
      </c>
      <c r="N2188" s="140">
        <v>0</v>
      </c>
      <c r="O2188" s="140">
        <v>0</v>
      </c>
      <c r="P2188" s="140">
        <v>0</v>
      </c>
      <c r="Q2188" s="140">
        <v>0</v>
      </c>
      <c r="R2188" s="140">
        <v>0</v>
      </c>
      <c r="S2188" s="140">
        <v>0</v>
      </c>
      <c r="T2188" s="140">
        <v>0</v>
      </c>
      <c r="U2188" s="140">
        <v>0</v>
      </c>
      <c r="V2188" s="140">
        <v>0</v>
      </c>
      <c r="W2188" s="140">
        <v>0</v>
      </c>
      <c r="X2188" s="141">
        <v>-3</v>
      </c>
      <c r="Y2188" s="141">
        <v>-336</v>
      </c>
      <c r="Z2188" s="141">
        <v>-704</v>
      </c>
      <c r="AA2188" s="141">
        <v>-1042</v>
      </c>
      <c r="AB2188" s="141">
        <v>-1333</v>
      </c>
      <c r="AC2188" s="141">
        <v>-1568</v>
      </c>
      <c r="AD2188" s="141">
        <v>-1869</v>
      </c>
      <c r="AE2188" s="141">
        <v>-2108</v>
      </c>
      <c r="AF2188" s="141">
        <v>-2288</v>
      </c>
      <c r="AG2188" s="141">
        <v>-2530</v>
      </c>
      <c r="AH2188" s="141">
        <v>-2711</v>
      </c>
      <c r="AI2188" s="141">
        <v>-2831</v>
      </c>
      <c r="AJ2188" s="141">
        <v>-2952</v>
      </c>
      <c r="AK2188" s="141">
        <v>-3011</v>
      </c>
      <c r="AL2188" s="141">
        <v>-3132</v>
      </c>
      <c r="AM2188" s="141">
        <v>-3192</v>
      </c>
      <c r="AN2188" s="141">
        <v>-3190</v>
      </c>
      <c r="AO2188" s="141">
        <v>-3252</v>
      </c>
      <c r="AP2188" s="141">
        <v>-3319</v>
      </c>
      <c r="AQ2188" s="141">
        <v>-3386</v>
      </c>
      <c r="AR2188" s="141">
        <v>-3450</v>
      </c>
      <c r="AS2188" s="141">
        <v>-3482</v>
      </c>
      <c r="AT2188" s="141">
        <v>-3513</v>
      </c>
      <c r="AU2188" s="141">
        <v>-3543</v>
      </c>
      <c r="AV2188" s="141">
        <v>-3574</v>
      </c>
      <c r="AW2188" s="141">
        <v>-3589</v>
      </c>
      <c r="AX2188" s="141">
        <v>-3604</v>
      </c>
      <c r="AY2188" s="141">
        <v>-3618</v>
      </c>
      <c r="AZ2188" s="141">
        <v>-3633</v>
      </c>
      <c r="BA2188" s="141">
        <v>-3639</v>
      </c>
      <c r="BB2188" s="141">
        <v>-3645</v>
      </c>
      <c r="BC2188" s="141">
        <v>-3650</v>
      </c>
      <c r="BD2188" s="141">
        <v>-3656</v>
      </c>
      <c r="BE2188" s="141">
        <v>-3662</v>
      </c>
      <c r="BF2188" s="141">
        <v>-3668</v>
      </c>
      <c r="BG2188" s="141">
        <v>-3674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</row>
    <row r="2189" spans="1:117" ht="12" customHeight="1" x14ac:dyDescent="0.2">
      <c r="A2189" t="s">
        <v>417</v>
      </c>
      <c r="D2189" s="140">
        <v>211.5491605274951</v>
      </c>
      <c r="E2189" s="140">
        <v>211.5491605274951</v>
      </c>
      <c r="F2189" s="140">
        <v>211.5491605274951</v>
      </c>
      <c r="G2189" s="140">
        <v>211.5491605274951</v>
      </c>
      <c r="H2189" s="140">
        <v>211.5491605274951</v>
      </c>
      <c r="I2189" s="140">
        <v>211.5491605274951</v>
      </c>
      <c r="J2189" s="140">
        <v>211.5491605274951</v>
      </c>
      <c r="K2189" s="140">
        <v>211.5491605274951</v>
      </c>
      <c r="L2189" s="140">
        <v>211.5491605274951</v>
      </c>
      <c r="M2189" s="140">
        <v>211.5491605274951</v>
      </c>
      <c r="N2189" s="140">
        <v>211.5491605274951</v>
      </c>
      <c r="O2189" s="140">
        <v>211.5491605274951</v>
      </c>
      <c r="P2189" s="140">
        <v>211.5491605274951</v>
      </c>
      <c r="Q2189" s="140">
        <v>211.5491605274951</v>
      </c>
      <c r="R2189" s="140">
        <v>211.5491605274951</v>
      </c>
      <c r="S2189" s="140">
        <v>211.5491605274951</v>
      </c>
      <c r="T2189" s="140">
        <v>211.5491605274951</v>
      </c>
      <c r="U2189" s="140">
        <v>210.78807093654686</v>
      </c>
      <c r="V2189" s="140">
        <v>209.73889794565093</v>
      </c>
      <c r="W2189" s="140">
        <v>208.37486397531879</v>
      </c>
      <c r="X2189" s="141">
        <v>-202</v>
      </c>
      <c r="Y2189" s="141">
        <v>-542</v>
      </c>
      <c r="Z2189" s="141">
        <v>-887</v>
      </c>
      <c r="AA2189" s="141">
        <v>-1225</v>
      </c>
      <c r="AB2189" s="141">
        <v>-1509</v>
      </c>
      <c r="AC2189" s="141">
        <v>-1737</v>
      </c>
      <c r="AD2189" s="141">
        <v>-2024</v>
      </c>
      <c r="AE2189" s="141">
        <v>-2254</v>
      </c>
      <c r="AF2189" s="141">
        <v>-2426</v>
      </c>
      <c r="AG2189" s="141">
        <v>-2657</v>
      </c>
      <c r="AH2189" s="141">
        <v>-2830</v>
      </c>
      <c r="AI2189" s="141">
        <v>-2944</v>
      </c>
      <c r="AJ2189" s="141">
        <v>-3059</v>
      </c>
      <c r="AK2189" s="141">
        <v>-3115</v>
      </c>
      <c r="AL2189" s="141">
        <v>-3230</v>
      </c>
      <c r="AM2189" s="141">
        <v>-3287</v>
      </c>
      <c r="AN2189" s="141">
        <v>-3285</v>
      </c>
      <c r="AO2189" s="141">
        <v>-3344</v>
      </c>
      <c r="AP2189" s="141">
        <v>-3408</v>
      </c>
      <c r="AQ2189" s="141">
        <v>-3471</v>
      </c>
      <c r="AR2189" s="141">
        <v>-3532</v>
      </c>
      <c r="AS2189" s="141">
        <v>-3562</v>
      </c>
      <c r="AT2189" s="141">
        <v>-3592</v>
      </c>
      <c r="AU2189" s="141">
        <v>-3621</v>
      </c>
      <c r="AV2189" s="141">
        <v>-3650</v>
      </c>
      <c r="AW2189" s="141">
        <v>-3664</v>
      </c>
      <c r="AX2189" s="141">
        <v>-3678</v>
      </c>
      <c r="AY2189" s="141">
        <v>-3692</v>
      </c>
      <c r="AZ2189" s="141">
        <v>-3706</v>
      </c>
      <c r="BA2189" s="141">
        <v>-3711</v>
      </c>
      <c r="BB2189" s="141">
        <v>-3717</v>
      </c>
      <c r="BC2189" s="141">
        <v>-3722</v>
      </c>
      <c r="BD2189" s="141">
        <v>-3728</v>
      </c>
      <c r="BE2189" s="141">
        <v>-3733</v>
      </c>
      <c r="BF2189" s="141">
        <v>-3739</v>
      </c>
      <c r="BG2189" s="141">
        <v>-3744</v>
      </c>
      <c r="BJ2189">
        <v>211.5491605274951</v>
      </c>
      <c r="BK2189">
        <v>211.5491605274951</v>
      </c>
      <c r="BL2189">
        <v>211.5491605274951</v>
      </c>
      <c r="BM2189">
        <v>211.5491605274951</v>
      </c>
      <c r="BN2189">
        <v>211.5491605274951</v>
      </c>
      <c r="BO2189">
        <v>211.5491605274951</v>
      </c>
      <c r="BP2189">
        <v>211.5491605274951</v>
      </c>
      <c r="BQ2189">
        <v>211.5491605274951</v>
      </c>
      <c r="BR2189">
        <v>211.5491605274951</v>
      </c>
      <c r="BS2189">
        <v>211.5491605274951</v>
      </c>
      <c r="BT2189">
        <v>211.5491605274951</v>
      </c>
      <c r="BU2189">
        <v>211.5491605274951</v>
      </c>
      <c r="BV2189">
        <v>211.5491605274951</v>
      </c>
      <c r="BW2189">
        <v>211.5491605274951</v>
      </c>
      <c r="BX2189">
        <v>211.5491605274951</v>
      </c>
      <c r="BY2189">
        <v>211.5491605274951</v>
      </c>
      <c r="BZ2189">
        <v>211.5491605274951</v>
      </c>
      <c r="CA2189">
        <v>210.78807093654686</v>
      </c>
      <c r="CB2189">
        <v>209.73889794565093</v>
      </c>
      <c r="CC2189">
        <v>208.37486397531879</v>
      </c>
      <c r="CD2189">
        <v>206.65483132189334</v>
      </c>
      <c r="CE2189">
        <v>204.52262872089645</v>
      </c>
      <c r="CF2189">
        <v>201.90716798627696</v>
      </c>
      <c r="CG2189">
        <v>198.72459777488888</v>
      </c>
      <c r="CH2189">
        <v>194.88443441386292</v>
      </c>
      <c r="CI2189">
        <v>190.3</v>
      </c>
      <c r="CJ2189">
        <v>167.57</v>
      </c>
      <c r="CK2189">
        <v>144.83000000000001</v>
      </c>
      <c r="CL2189">
        <v>122.09</v>
      </c>
      <c r="CM2189">
        <v>99.36</v>
      </c>
      <c r="CN2189">
        <v>94.04</v>
      </c>
      <c r="CO2189">
        <v>90.49</v>
      </c>
      <c r="CP2189">
        <v>86.94</v>
      </c>
      <c r="CQ2189">
        <v>85.16</v>
      </c>
      <c r="CR2189">
        <v>81.62</v>
      </c>
      <c r="CS2189">
        <v>79.84</v>
      </c>
      <c r="CT2189">
        <v>79.84</v>
      </c>
      <c r="CU2189">
        <v>78.069999999999993</v>
      </c>
      <c r="CV2189">
        <v>76.12</v>
      </c>
      <c r="CW2189">
        <v>74.209999999999994</v>
      </c>
      <c r="CX2189">
        <v>72.36</v>
      </c>
      <c r="CY2189">
        <v>71.45</v>
      </c>
      <c r="CZ2189">
        <v>70.56</v>
      </c>
      <c r="DA2189">
        <v>69.680000000000007</v>
      </c>
      <c r="DB2189">
        <v>68.81</v>
      </c>
      <c r="DC2189">
        <v>68.38</v>
      </c>
      <c r="DD2189">
        <v>67.95</v>
      </c>
      <c r="DE2189">
        <v>67.52</v>
      </c>
      <c r="DF2189">
        <v>67.099999999999994</v>
      </c>
      <c r="DG2189">
        <v>66.930000000000007</v>
      </c>
      <c r="DH2189">
        <v>66.77</v>
      </c>
      <c r="DI2189">
        <v>66.599999999999994</v>
      </c>
      <c r="DJ2189">
        <v>66.430000000000007</v>
      </c>
      <c r="DK2189">
        <v>66.27</v>
      </c>
      <c r="DL2189">
        <v>66.099999999999994</v>
      </c>
      <c r="DM2189">
        <v>65.94</v>
      </c>
    </row>
    <row r="2190" spans="1:117" ht="12" customHeight="1" x14ac:dyDescent="0.2">
      <c r="A2190" t="s">
        <v>418</v>
      </c>
      <c r="D2190" s="140">
        <v>0</v>
      </c>
      <c r="E2190" s="140">
        <v>0</v>
      </c>
      <c r="F2190" s="140">
        <v>0</v>
      </c>
      <c r="G2190" s="140">
        <v>0</v>
      </c>
      <c r="H2190" s="140">
        <v>0</v>
      </c>
      <c r="I2190" s="140">
        <v>0</v>
      </c>
      <c r="J2190" s="140">
        <v>0</v>
      </c>
      <c r="K2190" s="140">
        <v>0</v>
      </c>
      <c r="L2190" s="140">
        <v>0</v>
      </c>
      <c r="M2190" s="140">
        <v>0</v>
      </c>
      <c r="N2190" s="140">
        <v>0</v>
      </c>
      <c r="O2190" s="140">
        <v>0</v>
      </c>
      <c r="P2190" s="140">
        <v>0</v>
      </c>
      <c r="Q2190" s="140">
        <v>0</v>
      </c>
      <c r="R2190" s="140">
        <v>0</v>
      </c>
      <c r="S2190" s="140">
        <v>0</v>
      </c>
      <c r="T2190" s="140">
        <v>0</v>
      </c>
      <c r="U2190" s="140">
        <v>0</v>
      </c>
      <c r="V2190" s="140">
        <v>0</v>
      </c>
      <c r="W2190" s="140">
        <v>0</v>
      </c>
      <c r="X2190" s="141">
        <v>325</v>
      </c>
      <c r="Y2190" s="141">
        <v>-5</v>
      </c>
      <c r="Z2190" s="141">
        <v>-416</v>
      </c>
      <c r="AA2190" s="141">
        <v>-804</v>
      </c>
      <c r="AB2190" s="141">
        <v>-1135</v>
      </c>
      <c r="AC2190" s="141">
        <v>-1401</v>
      </c>
      <c r="AD2190" s="141">
        <v>-1740</v>
      </c>
      <c r="AE2190" s="141">
        <v>-2011</v>
      </c>
      <c r="AF2190" s="141">
        <v>-2213</v>
      </c>
      <c r="AG2190" s="141">
        <v>-2487</v>
      </c>
      <c r="AH2190" s="141">
        <v>-2691</v>
      </c>
      <c r="AI2190" s="141">
        <v>-2827</v>
      </c>
      <c r="AJ2190" s="141">
        <v>-2963</v>
      </c>
      <c r="AK2190" s="141">
        <v>-3029</v>
      </c>
      <c r="AL2190" s="141">
        <v>-3166</v>
      </c>
      <c r="AM2190" s="141">
        <v>-3233</v>
      </c>
      <c r="AN2190" s="141">
        <v>-3230</v>
      </c>
      <c r="AO2190" s="141">
        <v>-3300</v>
      </c>
      <c r="AP2190" s="141">
        <v>-3377</v>
      </c>
      <c r="AQ2190" s="141">
        <v>-3451</v>
      </c>
      <c r="AR2190" s="141">
        <v>-3524</v>
      </c>
      <c r="AS2190" s="141">
        <v>-3560</v>
      </c>
      <c r="AT2190" s="141">
        <v>-3595</v>
      </c>
      <c r="AU2190" s="141">
        <v>-3629</v>
      </c>
      <c r="AV2190" s="141">
        <v>-3664</v>
      </c>
      <c r="AW2190" s="141">
        <v>-3680</v>
      </c>
      <c r="AX2190" s="141">
        <v>-3697</v>
      </c>
      <c r="AY2190" s="141">
        <v>-3714</v>
      </c>
      <c r="AZ2190" s="141">
        <v>-3730</v>
      </c>
      <c r="BA2190" s="141">
        <v>-3737</v>
      </c>
      <c r="BB2190" s="141">
        <v>-3744</v>
      </c>
      <c r="BC2190" s="141">
        <v>-3750</v>
      </c>
      <c r="BD2190" s="141">
        <v>-3757</v>
      </c>
      <c r="BE2190" s="141">
        <v>-3763</v>
      </c>
      <c r="BF2190" s="141">
        <v>-3770</v>
      </c>
      <c r="BG2190" s="141">
        <v>-3776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</row>
    <row r="2191" spans="1:117" ht="12" customHeight="1" x14ac:dyDescent="0.2">
      <c r="A2191" t="s">
        <v>965</v>
      </c>
      <c r="D2191" s="140">
        <v>2417.5182728303585</v>
      </c>
      <c r="E2191" s="140">
        <v>2417.5182728303585</v>
      </c>
      <c r="F2191" s="140">
        <v>2417.5182728303585</v>
      </c>
      <c r="G2191" s="140">
        <v>2417.5182728303585</v>
      </c>
      <c r="H2191" s="140">
        <v>2417.5182728303585</v>
      </c>
      <c r="I2191" s="140">
        <v>2417.5182728303585</v>
      </c>
      <c r="J2191" s="140">
        <v>2417.5182728303585</v>
      </c>
      <c r="K2191" s="140">
        <v>2417.5182728303585</v>
      </c>
      <c r="L2191" s="140">
        <v>2417.5182728303585</v>
      </c>
      <c r="M2191" s="140">
        <v>2417.5182728303585</v>
      </c>
      <c r="N2191" s="140">
        <v>2417.5182728303585</v>
      </c>
      <c r="O2191" s="140">
        <v>2417.5182728303585</v>
      </c>
      <c r="P2191" s="140">
        <v>2417.5182728303585</v>
      </c>
      <c r="Q2191" s="140">
        <v>2417.5182728303585</v>
      </c>
      <c r="R2191" s="140">
        <v>2417.5182728303585</v>
      </c>
      <c r="S2191" s="140">
        <v>2417.5182728303585</v>
      </c>
      <c r="T2191" s="140">
        <v>2417.5182728303585</v>
      </c>
      <c r="U2191" s="140">
        <v>2409.1826348030695</v>
      </c>
      <c r="V2191" s="140">
        <v>2397.6918374197803</v>
      </c>
      <c r="W2191" s="140">
        <v>2382.7526061271165</v>
      </c>
      <c r="X2191" s="141">
        <v>-1039</v>
      </c>
      <c r="Y2191" s="141">
        <v>-1309</v>
      </c>
      <c r="Z2191" s="141">
        <v>-1584</v>
      </c>
      <c r="AA2191" s="141">
        <v>-1849</v>
      </c>
      <c r="AB2191" s="141">
        <v>-2073</v>
      </c>
      <c r="AC2191" s="141">
        <v>-2254</v>
      </c>
      <c r="AD2191" s="141">
        <v>-2483</v>
      </c>
      <c r="AE2191" s="141">
        <v>-2667</v>
      </c>
      <c r="AF2191" s="141">
        <v>-2804</v>
      </c>
      <c r="AG2191" s="141">
        <v>-2989</v>
      </c>
      <c r="AH2191" s="141">
        <v>-3127</v>
      </c>
      <c r="AI2191" s="141">
        <v>-3218</v>
      </c>
      <c r="AJ2191" s="141">
        <v>-3310</v>
      </c>
      <c r="AK2191" s="141">
        <v>-3355</v>
      </c>
      <c r="AL2191" s="141">
        <v>-3447</v>
      </c>
      <c r="AM2191" s="141">
        <v>-3492</v>
      </c>
      <c r="AN2191" s="141">
        <v>-3490</v>
      </c>
      <c r="AO2191" s="141">
        <v>-3537</v>
      </c>
      <c r="AP2191" s="141">
        <v>-3589</v>
      </c>
      <c r="AQ2191" s="141">
        <v>-3640</v>
      </c>
      <c r="AR2191" s="141">
        <v>-3690</v>
      </c>
      <c r="AS2191" s="141">
        <v>-3714</v>
      </c>
      <c r="AT2191" s="141">
        <v>-3738</v>
      </c>
      <c r="AU2191" s="141">
        <v>-3761</v>
      </c>
      <c r="AV2191" s="141">
        <v>-3784</v>
      </c>
      <c r="AW2191" s="141">
        <v>-3796</v>
      </c>
      <c r="AX2191" s="141">
        <v>-3807</v>
      </c>
      <c r="AY2191" s="141">
        <v>-3819</v>
      </c>
      <c r="AZ2191" s="141">
        <v>-3830</v>
      </c>
      <c r="BA2191" s="141">
        <v>-3834</v>
      </c>
      <c r="BB2191" s="141">
        <v>-3839</v>
      </c>
      <c r="BC2191" s="141">
        <v>-3843</v>
      </c>
      <c r="BD2191" s="141">
        <v>-3848</v>
      </c>
      <c r="BE2191" s="141">
        <v>-3852</v>
      </c>
      <c r="BF2191" s="141">
        <v>-3857</v>
      </c>
      <c r="BG2191" s="141">
        <v>-3861</v>
      </c>
      <c r="BJ2191">
        <v>2417.5182728303585</v>
      </c>
      <c r="BK2191">
        <v>2417.5182728303585</v>
      </c>
      <c r="BL2191">
        <v>2417.5182728303585</v>
      </c>
      <c r="BM2191">
        <v>2417.5182728303585</v>
      </c>
      <c r="BN2191">
        <v>2417.5182728303585</v>
      </c>
      <c r="BO2191">
        <v>2417.5182728303585</v>
      </c>
      <c r="BP2191">
        <v>2417.5182728303585</v>
      </c>
      <c r="BQ2191">
        <v>2417.5182728303585</v>
      </c>
      <c r="BR2191">
        <v>2417.5182728303585</v>
      </c>
      <c r="BS2191">
        <v>2417.5182728303585</v>
      </c>
      <c r="BT2191">
        <v>2417.5182728303585</v>
      </c>
      <c r="BU2191">
        <v>2417.5182728303585</v>
      </c>
      <c r="BV2191">
        <v>2417.5182728303585</v>
      </c>
      <c r="BW2191">
        <v>2417.5182728303585</v>
      </c>
      <c r="BX2191">
        <v>2417.5182728303585</v>
      </c>
      <c r="BY2191">
        <v>2417.5182728303585</v>
      </c>
      <c r="BZ2191">
        <v>2417.5182728303585</v>
      </c>
      <c r="CA2191">
        <v>2409.1826348030695</v>
      </c>
      <c r="CB2191">
        <v>2397.6918374197803</v>
      </c>
      <c r="CC2191">
        <v>2382.7526061271165</v>
      </c>
      <c r="CD2191">
        <v>2363.9143908045176</v>
      </c>
      <c r="CE2191">
        <v>2340.5619901224763</v>
      </c>
      <c r="CF2191">
        <v>2311.9168290039106</v>
      </c>
      <c r="CG2191">
        <v>2277.0605471757603</v>
      </c>
      <c r="CH2191">
        <v>2235.0021454792027</v>
      </c>
      <c r="CI2191">
        <v>2184.8200000000002</v>
      </c>
      <c r="CJ2191">
        <v>1925.85</v>
      </c>
      <c r="CK2191">
        <v>1666.88</v>
      </c>
      <c r="CL2191">
        <v>1407.91</v>
      </c>
      <c r="CM2191">
        <v>1148.94</v>
      </c>
      <c r="CN2191">
        <v>1087.3900000000001</v>
      </c>
      <c r="CO2191">
        <v>1046.3599999999999</v>
      </c>
      <c r="CP2191">
        <v>1005.32</v>
      </c>
      <c r="CQ2191">
        <v>984.81</v>
      </c>
      <c r="CR2191">
        <v>943.77</v>
      </c>
      <c r="CS2191">
        <v>923.26</v>
      </c>
      <c r="CT2191">
        <v>923.26</v>
      </c>
      <c r="CU2191">
        <v>902.74</v>
      </c>
      <c r="CV2191">
        <v>880.17</v>
      </c>
      <c r="CW2191">
        <v>858.17</v>
      </c>
      <c r="CX2191">
        <v>836.71</v>
      </c>
      <c r="CY2191">
        <v>826.25</v>
      </c>
      <c r="CZ2191">
        <v>815.93</v>
      </c>
      <c r="DA2191">
        <v>805.73</v>
      </c>
      <c r="DB2191">
        <v>795.65</v>
      </c>
      <c r="DC2191">
        <v>790.68</v>
      </c>
      <c r="DD2191">
        <v>785.74</v>
      </c>
      <c r="DE2191">
        <v>780.83</v>
      </c>
      <c r="DF2191">
        <v>775.95</v>
      </c>
      <c r="DG2191">
        <v>774.01</v>
      </c>
      <c r="DH2191">
        <v>772.07</v>
      </c>
      <c r="DI2191">
        <v>770.14</v>
      </c>
      <c r="DJ2191">
        <v>768.22</v>
      </c>
      <c r="DK2191">
        <v>766.3</v>
      </c>
      <c r="DL2191">
        <v>764.38</v>
      </c>
      <c r="DM2191">
        <v>762.47</v>
      </c>
    </row>
    <row r="2192" spans="1:117" ht="12" customHeight="1" x14ac:dyDescent="0.2">
      <c r="A2192" t="s">
        <v>966</v>
      </c>
      <c r="D2192" s="140">
        <v>2862.9183380057061</v>
      </c>
      <c r="E2192" s="140">
        <v>2862.9183380057061</v>
      </c>
      <c r="F2192" s="140">
        <v>2862.9183380057061</v>
      </c>
      <c r="G2192" s="140">
        <v>2862.9183380057061</v>
      </c>
      <c r="H2192" s="140">
        <v>2862.9183380057061</v>
      </c>
      <c r="I2192" s="140">
        <v>2862.9183380057061</v>
      </c>
      <c r="J2192" s="140">
        <v>2862.9183380057061</v>
      </c>
      <c r="K2192" s="140">
        <v>2862.9183380057061</v>
      </c>
      <c r="L2192" s="140">
        <v>2862.9183380057061</v>
      </c>
      <c r="M2192" s="140">
        <v>2862.9183380057061</v>
      </c>
      <c r="N2192" s="140">
        <v>2862.9183380057061</v>
      </c>
      <c r="O2192" s="140">
        <v>2862.9183380057061</v>
      </c>
      <c r="P2192" s="140">
        <v>2862.9183380057061</v>
      </c>
      <c r="Q2192" s="140">
        <v>2862.9183380057061</v>
      </c>
      <c r="R2192" s="140">
        <v>2862.9183380057061</v>
      </c>
      <c r="S2192" s="140">
        <v>2862.9183380057061</v>
      </c>
      <c r="T2192" s="140">
        <v>2862.9183380057061</v>
      </c>
      <c r="U2192" s="140">
        <v>2853.0469541011853</v>
      </c>
      <c r="V2192" s="140">
        <v>2839.4391088506877</v>
      </c>
      <c r="W2192" s="140">
        <v>2821.7474952218886</v>
      </c>
      <c r="X2192" s="141">
        <v>-527</v>
      </c>
      <c r="Y2192" s="141">
        <v>-839</v>
      </c>
      <c r="Z2192" s="141">
        <v>-1174</v>
      </c>
      <c r="AA2192" s="141">
        <v>-1489</v>
      </c>
      <c r="AB2192" s="141">
        <v>-1757</v>
      </c>
      <c r="AC2192" s="141">
        <v>-1974</v>
      </c>
      <c r="AD2192" s="141">
        <v>-2252</v>
      </c>
      <c r="AE2192" s="141">
        <v>-2474</v>
      </c>
      <c r="AF2192" s="141">
        <v>-2639</v>
      </c>
      <c r="AG2192" s="141">
        <v>-2864</v>
      </c>
      <c r="AH2192" s="141">
        <v>-3031</v>
      </c>
      <c r="AI2192" s="141">
        <v>-3142</v>
      </c>
      <c r="AJ2192" s="141">
        <v>-3253</v>
      </c>
      <c r="AK2192" s="141">
        <v>-3307</v>
      </c>
      <c r="AL2192" s="141">
        <v>-3419</v>
      </c>
      <c r="AM2192" s="141">
        <v>-3474</v>
      </c>
      <c r="AN2192" s="141">
        <v>-3471</v>
      </c>
      <c r="AO2192" s="141">
        <v>-3529</v>
      </c>
      <c r="AP2192" s="141">
        <v>-3592</v>
      </c>
      <c r="AQ2192" s="141">
        <v>-3654</v>
      </c>
      <c r="AR2192" s="141">
        <v>-3714</v>
      </c>
      <c r="AS2192" s="141">
        <v>-3743</v>
      </c>
      <c r="AT2192" s="141">
        <v>-3772</v>
      </c>
      <c r="AU2192" s="141">
        <v>-3801</v>
      </c>
      <c r="AV2192" s="141">
        <v>-3829</v>
      </c>
      <c r="AW2192" s="141">
        <v>-3843</v>
      </c>
      <c r="AX2192" s="141">
        <v>-3857</v>
      </c>
      <c r="AY2192" s="141">
        <v>-3871</v>
      </c>
      <c r="AZ2192" s="141">
        <v>-3884</v>
      </c>
      <c r="BA2192" s="141">
        <v>-3890</v>
      </c>
      <c r="BB2192" s="141">
        <v>-3895</v>
      </c>
      <c r="BC2192" s="141">
        <v>-3901</v>
      </c>
      <c r="BD2192" s="141">
        <v>-3906</v>
      </c>
      <c r="BE2192" s="141">
        <v>-3912</v>
      </c>
      <c r="BF2192" s="141">
        <v>-3917</v>
      </c>
      <c r="BG2192" s="141">
        <v>-3922</v>
      </c>
      <c r="BJ2192">
        <v>2862.9183380057061</v>
      </c>
      <c r="BK2192">
        <v>2862.9183380057061</v>
      </c>
      <c r="BL2192">
        <v>2862.9183380057061</v>
      </c>
      <c r="BM2192">
        <v>2862.9183380057061</v>
      </c>
      <c r="BN2192">
        <v>2862.9183380057061</v>
      </c>
      <c r="BO2192">
        <v>2862.9183380057061</v>
      </c>
      <c r="BP2192">
        <v>2862.9183380057061</v>
      </c>
      <c r="BQ2192">
        <v>2862.9183380057061</v>
      </c>
      <c r="BR2192">
        <v>2862.9183380057061</v>
      </c>
      <c r="BS2192">
        <v>2862.9183380057061</v>
      </c>
      <c r="BT2192">
        <v>2862.9183380057061</v>
      </c>
      <c r="BU2192">
        <v>2862.9183380057061</v>
      </c>
      <c r="BV2192">
        <v>2862.9183380057061</v>
      </c>
      <c r="BW2192">
        <v>2862.9183380057061</v>
      </c>
      <c r="BX2192">
        <v>2862.9183380057061</v>
      </c>
      <c r="BY2192">
        <v>2862.9183380057061</v>
      </c>
      <c r="BZ2192">
        <v>2862.9183380057061</v>
      </c>
      <c r="CA2192">
        <v>2853.0469541011853</v>
      </c>
      <c r="CB2192">
        <v>2839.4391088506877</v>
      </c>
      <c r="CC2192">
        <v>2821.7474952218886</v>
      </c>
      <c r="CD2192">
        <v>2799.43855439257</v>
      </c>
      <c r="CE2192">
        <v>2771.7837412313029</v>
      </c>
      <c r="CF2192">
        <v>2737.8610371164518</v>
      </c>
      <c r="CG2192">
        <v>2696.5828844083549</v>
      </c>
      <c r="CH2192">
        <v>2646.7757036984808</v>
      </c>
      <c r="CI2192">
        <v>2587.34</v>
      </c>
      <c r="CJ2192">
        <v>2280.66</v>
      </c>
      <c r="CK2192">
        <v>1973.98</v>
      </c>
      <c r="CL2192">
        <v>1667.3</v>
      </c>
      <c r="CM2192">
        <v>1360.62</v>
      </c>
      <c r="CN2192">
        <v>1287.73</v>
      </c>
      <c r="CO2192">
        <v>1239.1400000000001</v>
      </c>
      <c r="CP2192">
        <v>1190.54</v>
      </c>
      <c r="CQ2192">
        <v>1166.25</v>
      </c>
      <c r="CR2192">
        <v>1117.6500000000001</v>
      </c>
      <c r="CS2192">
        <v>1093.3599999999999</v>
      </c>
      <c r="CT2192">
        <v>1093.3599999999999</v>
      </c>
      <c r="CU2192">
        <v>1069.06</v>
      </c>
      <c r="CV2192">
        <v>1042.33</v>
      </c>
      <c r="CW2192">
        <v>1016.27</v>
      </c>
      <c r="CX2192">
        <v>990.87</v>
      </c>
      <c r="CY2192">
        <v>978.48</v>
      </c>
      <c r="CZ2192">
        <v>966.25</v>
      </c>
      <c r="DA2192">
        <v>954.17</v>
      </c>
      <c r="DB2192">
        <v>942.24</v>
      </c>
      <c r="DC2192">
        <v>936.36</v>
      </c>
      <c r="DD2192">
        <v>930.5</v>
      </c>
      <c r="DE2192">
        <v>924.69</v>
      </c>
      <c r="DF2192">
        <v>918.91</v>
      </c>
      <c r="DG2192">
        <v>916.61</v>
      </c>
      <c r="DH2192">
        <v>914.32</v>
      </c>
      <c r="DI2192">
        <v>912.03</v>
      </c>
      <c r="DJ2192">
        <v>909.75</v>
      </c>
      <c r="DK2192">
        <v>907.48</v>
      </c>
      <c r="DL2192">
        <v>905.21</v>
      </c>
      <c r="DM2192">
        <v>902.95</v>
      </c>
    </row>
    <row r="2193" spans="1:59" ht="12" customHeight="1" x14ac:dyDescent="0.2">
      <c r="A2193" t="s">
        <v>1111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139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</row>
    <row r="2194" spans="1:59" ht="12" customHeight="1" x14ac:dyDescent="0.2"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</row>
    <row r="2195" spans="1:59" ht="12" customHeight="1" x14ac:dyDescent="0.2">
      <c r="D2195">
        <v>1995</v>
      </c>
      <c r="E2195">
        <v>1996</v>
      </c>
      <c r="F2195">
        <v>1997</v>
      </c>
      <c r="G2195">
        <v>1998</v>
      </c>
      <c r="H2195">
        <v>1999</v>
      </c>
      <c r="I2195">
        <v>2000</v>
      </c>
      <c r="J2195">
        <v>2001</v>
      </c>
      <c r="K2195">
        <v>2002</v>
      </c>
      <c r="L2195">
        <v>2003</v>
      </c>
      <c r="M2195">
        <v>2004</v>
      </c>
      <c r="N2195">
        <v>2005</v>
      </c>
      <c r="O2195">
        <v>2006</v>
      </c>
      <c r="P2195">
        <v>2007</v>
      </c>
      <c r="Q2195">
        <v>2008</v>
      </c>
      <c r="R2195">
        <v>2009</v>
      </c>
      <c r="S2195">
        <v>2010</v>
      </c>
      <c r="T2195">
        <v>2011</v>
      </c>
      <c r="U2195">
        <v>2012</v>
      </c>
      <c r="V2195">
        <v>2013</v>
      </c>
      <c r="W2195">
        <v>2014</v>
      </c>
      <c r="X2195">
        <v>2015</v>
      </c>
      <c r="Y2195">
        <v>2016</v>
      </c>
      <c r="Z2195">
        <v>2017</v>
      </c>
      <c r="AA2195">
        <v>2018</v>
      </c>
      <c r="AB2195">
        <v>2019</v>
      </c>
      <c r="AC2195">
        <v>2020</v>
      </c>
      <c r="AD2195">
        <v>2021</v>
      </c>
      <c r="AE2195">
        <v>2022</v>
      </c>
      <c r="AF2195">
        <v>2023</v>
      </c>
      <c r="AG2195">
        <v>2024</v>
      </c>
      <c r="AH2195">
        <v>2025</v>
      </c>
      <c r="AI2195">
        <v>2026</v>
      </c>
      <c r="AJ2195">
        <v>2027</v>
      </c>
      <c r="AK2195">
        <v>2028</v>
      </c>
      <c r="AL2195">
        <v>2029</v>
      </c>
      <c r="AM2195">
        <v>2030</v>
      </c>
      <c r="AN2195">
        <v>2031</v>
      </c>
      <c r="AO2195">
        <v>2032</v>
      </c>
      <c r="AP2195">
        <v>2033</v>
      </c>
      <c r="AQ2195">
        <v>2034</v>
      </c>
      <c r="AR2195">
        <v>2035</v>
      </c>
      <c r="AS2195">
        <v>2036</v>
      </c>
      <c r="AT2195">
        <v>2037</v>
      </c>
      <c r="AU2195">
        <v>2038</v>
      </c>
      <c r="AV2195">
        <v>2039</v>
      </c>
      <c r="AW2195">
        <v>2040</v>
      </c>
      <c r="AX2195">
        <v>2041</v>
      </c>
      <c r="AY2195">
        <v>2042</v>
      </c>
      <c r="AZ2195">
        <v>2043</v>
      </c>
      <c r="BA2195">
        <v>2044</v>
      </c>
      <c r="BB2195">
        <v>2045</v>
      </c>
      <c r="BC2195">
        <v>2046</v>
      </c>
      <c r="BD2195">
        <v>2047</v>
      </c>
      <c r="BE2195">
        <v>2048</v>
      </c>
      <c r="BF2195">
        <v>2049</v>
      </c>
      <c r="BG2195">
        <v>2050</v>
      </c>
    </row>
    <row r="2196" spans="1:59" ht="12" customHeight="1" x14ac:dyDescent="0.2">
      <c r="A2196" t="s">
        <v>420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0.87647058823529411</v>
      </c>
      <c r="AB2196">
        <v>0.87647058823529411</v>
      </c>
      <c r="AC2196">
        <v>0.75294117647058822</v>
      </c>
      <c r="AD2196">
        <v>0.62976397999955225</v>
      </c>
      <c r="AE2196">
        <v>0.51229351999791106</v>
      </c>
      <c r="AF2196">
        <v>0.40694061999965925</v>
      </c>
      <c r="AG2196">
        <v>0.31370527999752085</v>
      </c>
      <c r="AH2196">
        <v>0.23258749999513384</v>
      </c>
      <c r="AI2196">
        <v>0.16358728000341216</v>
      </c>
      <c r="AJ2196">
        <v>0.10670462000052794</v>
      </c>
      <c r="AK2196">
        <v>6.1939520001033088E-2</v>
      </c>
      <c r="AL2196">
        <v>2.9291979997651652E-2</v>
      </c>
      <c r="AM2196">
        <v>8.7619999976595864E-3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8" spans="1:59" ht="12" customHeight="1" x14ac:dyDescent="0.2">
      <c r="A2198" t="s">
        <v>1217</v>
      </c>
      <c r="E2198">
        <v>0.47</v>
      </c>
    </row>
    <row r="2199" spans="1:59" ht="12" customHeight="1" x14ac:dyDescent="0.2">
      <c r="A2199" t="s">
        <v>1218</v>
      </c>
      <c r="E2199">
        <v>0.73099999999999998</v>
      </c>
    </row>
    <row r="2201" spans="1:59" ht="12" customHeight="1" x14ac:dyDescent="0.2">
      <c r="E2201">
        <v>2005</v>
      </c>
      <c r="F2201">
        <v>2006</v>
      </c>
      <c r="G2201">
        <v>2007</v>
      </c>
      <c r="H2201">
        <v>2008</v>
      </c>
      <c r="I2201">
        <v>2009</v>
      </c>
      <c r="J2201">
        <v>2010</v>
      </c>
      <c r="K2201">
        <v>2011</v>
      </c>
      <c r="L2201">
        <v>2012</v>
      </c>
      <c r="M2201">
        <v>2013</v>
      </c>
      <c r="N2201">
        <v>2014</v>
      </c>
      <c r="O2201">
        <v>2015</v>
      </c>
      <c r="P2201">
        <v>2016</v>
      </c>
      <c r="Q2201">
        <v>2017</v>
      </c>
      <c r="R2201">
        <v>2018</v>
      </c>
      <c r="S2201">
        <v>2019</v>
      </c>
      <c r="T2201">
        <v>2020</v>
      </c>
      <c r="U2201">
        <v>2021</v>
      </c>
      <c r="V2201">
        <v>2022</v>
      </c>
      <c r="W2201">
        <v>2023</v>
      </c>
      <c r="X2201">
        <v>2024</v>
      </c>
      <c r="Y2201">
        <v>2025</v>
      </c>
      <c r="Z2201">
        <v>2026</v>
      </c>
      <c r="AA2201">
        <v>2027</v>
      </c>
      <c r="AB2201">
        <v>2028</v>
      </c>
      <c r="AC2201">
        <v>2029</v>
      </c>
      <c r="AD2201">
        <v>2030</v>
      </c>
      <c r="AE2201">
        <v>2031</v>
      </c>
      <c r="AF2201">
        <v>2032</v>
      </c>
      <c r="AG2201">
        <v>2033</v>
      </c>
      <c r="AH2201">
        <v>2034</v>
      </c>
      <c r="AI2201">
        <v>2035</v>
      </c>
      <c r="AJ2201">
        <v>2036</v>
      </c>
      <c r="AK2201">
        <v>2037</v>
      </c>
      <c r="AL2201">
        <v>2038</v>
      </c>
      <c r="AM2201">
        <v>2039</v>
      </c>
      <c r="AN2201">
        <v>2040</v>
      </c>
      <c r="AO2201">
        <v>2041</v>
      </c>
      <c r="AP2201">
        <v>2042</v>
      </c>
      <c r="AQ2201">
        <v>2043</v>
      </c>
      <c r="AR2201">
        <v>2044</v>
      </c>
      <c r="AS2201">
        <v>2045</v>
      </c>
      <c r="AT2201">
        <v>2046</v>
      </c>
      <c r="AU2201">
        <v>2047</v>
      </c>
      <c r="AV2201">
        <v>2048</v>
      </c>
      <c r="AW2201">
        <v>2049</v>
      </c>
      <c r="AX2201">
        <v>2050</v>
      </c>
    </row>
    <row r="2202" spans="1:59" ht="12" customHeight="1" x14ac:dyDescent="0.2">
      <c r="A2202" t="s">
        <v>1141</v>
      </c>
      <c r="E2202">
        <v>1.6834</v>
      </c>
      <c r="F2202">
        <v>1.6834</v>
      </c>
      <c r="G2202">
        <v>1.6834</v>
      </c>
      <c r="H2202">
        <v>1.6834</v>
      </c>
      <c r="I2202">
        <v>1.6834</v>
      </c>
      <c r="J2202">
        <v>1.6834</v>
      </c>
      <c r="K2202">
        <v>1.6834</v>
      </c>
      <c r="L2202">
        <v>1.6834</v>
      </c>
      <c r="M2202">
        <v>2.5</v>
      </c>
      <c r="N2202">
        <v>2.5</v>
      </c>
      <c r="O2202">
        <v>2.5</v>
      </c>
      <c r="P2202">
        <v>2.5</v>
      </c>
      <c r="Q2202">
        <v>2.5</v>
      </c>
      <c r="R2202">
        <v>2.5</v>
      </c>
      <c r="S2202">
        <v>2.5</v>
      </c>
      <c r="T2202">
        <v>2.5</v>
      </c>
      <c r="U2202">
        <v>2.5</v>
      </c>
      <c r="V2202">
        <v>2.5</v>
      </c>
      <c r="W2202">
        <v>2.5</v>
      </c>
      <c r="X2202">
        <v>2.5</v>
      </c>
      <c r="Y2202">
        <v>2.5</v>
      </c>
      <c r="Z2202">
        <v>2.5</v>
      </c>
      <c r="AA2202">
        <v>2.5</v>
      </c>
      <c r="AB2202">
        <v>2.5</v>
      </c>
      <c r="AC2202">
        <v>2.5</v>
      </c>
      <c r="AD2202">
        <v>2.5</v>
      </c>
      <c r="AE2202">
        <v>2.5</v>
      </c>
      <c r="AF2202">
        <v>2.5</v>
      </c>
      <c r="AG2202">
        <v>2.5</v>
      </c>
      <c r="AH2202">
        <v>2.5</v>
      </c>
      <c r="AI2202">
        <v>2.5</v>
      </c>
      <c r="AJ2202">
        <v>2.5</v>
      </c>
      <c r="AK2202">
        <v>2.5</v>
      </c>
      <c r="AL2202">
        <v>2.5</v>
      </c>
      <c r="AM2202">
        <v>2.5</v>
      </c>
      <c r="AN2202">
        <v>2.5</v>
      </c>
      <c r="AO2202">
        <v>2.5</v>
      </c>
      <c r="AP2202">
        <v>2.5</v>
      </c>
      <c r="AQ2202">
        <v>2.5</v>
      </c>
      <c r="AR2202">
        <v>2.5</v>
      </c>
      <c r="AS2202">
        <v>2.5</v>
      </c>
      <c r="AT2202">
        <v>2.5</v>
      </c>
      <c r="AU2202">
        <v>2.5</v>
      </c>
      <c r="AV2202">
        <v>2.5</v>
      </c>
      <c r="AW2202">
        <v>2.5</v>
      </c>
      <c r="AX2202">
        <v>2.5</v>
      </c>
    </row>
    <row r="2203" spans="1:59" ht="12" customHeight="1" x14ac:dyDescent="0.2">
      <c r="A2203" t="s">
        <v>1142</v>
      </c>
      <c r="E2203">
        <v>1.837844</v>
      </c>
      <c r="F2203">
        <v>1.837844</v>
      </c>
      <c r="G2203">
        <v>1.837844</v>
      </c>
      <c r="H2203">
        <v>1.837844</v>
      </c>
      <c r="I2203">
        <v>1.837844</v>
      </c>
      <c r="J2203">
        <v>1.837844</v>
      </c>
      <c r="K2203">
        <v>1.837844</v>
      </c>
      <c r="L2203">
        <v>1.837844</v>
      </c>
      <c r="M2203">
        <v>1.837844</v>
      </c>
      <c r="N2203">
        <v>1.837844</v>
      </c>
      <c r="O2203">
        <v>1.837844</v>
      </c>
      <c r="P2203">
        <v>1.837844</v>
      </c>
      <c r="Q2203">
        <v>1.837844</v>
      </c>
      <c r="R2203">
        <v>1.837844</v>
      </c>
      <c r="S2203">
        <v>1.837844</v>
      </c>
      <c r="T2203">
        <v>1.837844</v>
      </c>
      <c r="U2203">
        <v>1.837844</v>
      </c>
      <c r="V2203">
        <v>1.837844</v>
      </c>
      <c r="W2203">
        <v>1.837844</v>
      </c>
      <c r="X2203">
        <v>1.837844</v>
      </c>
      <c r="Y2203">
        <v>1.837844</v>
      </c>
      <c r="Z2203">
        <v>1.837844</v>
      </c>
      <c r="AA2203">
        <v>1.837844</v>
      </c>
      <c r="AB2203">
        <v>1.837844</v>
      </c>
      <c r="AC2203">
        <v>1.837844</v>
      </c>
      <c r="AD2203">
        <v>1.837844</v>
      </c>
      <c r="AE2203">
        <v>1.837844</v>
      </c>
      <c r="AF2203">
        <v>1.837844</v>
      </c>
      <c r="AG2203">
        <v>1.837844</v>
      </c>
      <c r="AH2203">
        <v>1.837844</v>
      </c>
      <c r="AI2203">
        <v>1.837844</v>
      </c>
      <c r="AJ2203">
        <v>1.837844</v>
      </c>
      <c r="AK2203">
        <v>1.837844</v>
      </c>
      <c r="AL2203">
        <v>1.837844</v>
      </c>
      <c r="AM2203">
        <v>1.837844</v>
      </c>
      <c r="AN2203">
        <v>1.837844</v>
      </c>
      <c r="AO2203">
        <v>1.837844</v>
      </c>
      <c r="AP2203">
        <v>1.837844</v>
      </c>
      <c r="AQ2203">
        <v>1.837844</v>
      </c>
      <c r="AR2203">
        <v>1.837844</v>
      </c>
      <c r="AS2203">
        <v>1.837844</v>
      </c>
      <c r="AT2203">
        <v>1.837844</v>
      </c>
      <c r="AU2203">
        <v>1.837844</v>
      </c>
      <c r="AV2203">
        <v>1.837844</v>
      </c>
      <c r="AW2203">
        <v>1.837844</v>
      </c>
      <c r="AX2203">
        <v>1.837844</v>
      </c>
    </row>
    <row r="2204" spans="1:59" ht="12" customHeight="1" x14ac:dyDescent="0.2">
      <c r="A2204" t="s">
        <v>421</v>
      </c>
      <c r="E2204">
        <v>0.5</v>
      </c>
      <c r="F2204">
        <v>0.5</v>
      </c>
      <c r="G2204">
        <v>0.5</v>
      </c>
      <c r="H2204">
        <v>0.5</v>
      </c>
      <c r="I2204">
        <v>0.5</v>
      </c>
      <c r="J2204">
        <v>0.5</v>
      </c>
      <c r="K2204">
        <v>0.5</v>
      </c>
      <c r="L2204">
        <v>0.5</v>
      </c>
      <c r="M2204">
        <v>0.5</v>
      </c>
      <c r="N2204">
        <v>0.5</v>
      </c>
      <c r="O2204">
        <v>0.5</v>
      </c>
      <c r="P2204">
        <v>0.5</v>
      </c>
      <c r="Q2204">
        <v>0.5</v>
      </c>
      <c r="R2204">
        <v>0.5</v>
      </c>
      <c r="S2204">
        <v>0.5</v>
      </c>
      <c r="T2204">
        <v>0.5</v>
      </c>
      <c r="U2204">
        <v>0.5</v>
      </c>
      <c r="V2204">
        <v>0.5</v>
      </c>
      <c r="W2204">
        <v>0.5</v>
      </c>
      <c r="X2204">
        <v>0.5</v>
      </c>
      <c r="Y2204">
        <v>0.5</v>
      </c>
      <c r="Z2204">
        <v>0.5</v>
      </c>
      <c r="AA2204">
        <v>0.5</v>
      </c>
      <c r="AB2204">
        <v>0.5</v>
      </c>
      <c r="AC2204">
        <v>0.5</v>
      </c>
      <c r="AD2204">
        <v>0.5</v>
      </c>
      <c r="AE2204">
        <v>0.5</v>
      </c>
      <c r="AF2204">
        <v>0.5</v>
      </c>
      <c r="AG2204">
        <v>0.5</v>
      </c>
      <c r="AH2204">
        <v>0.5</v>
      </c>
      <c r="AI2204">
        <v>0.5</v>
      </c>
      <c r="AJ2204">
        <v>0.5</v>
      </c>
      <c r="AK2204">
        <v>0.5</v>
      </c>
      <c r="AL2204">
        <v>0.5</v>
      </c>
      <c r="AM2204">
        <v>0.5</v>
      </c>
      <c r="AN2204">
        <v>0.5</v>
      </c>
      <c r="AO2204">
        <v>0.5</v>
      </c>
      <c r="AP2204">
        <v>0.5</v>
      </c>
      <c r="AQ2204">
        <v>0.5</v>
      </c>
      <c r="AR2204">
        <v>0.5</v>
      </c>
      <c r="AS2204">
        <v>0.5</v>
      </c>
      <c r="AT2204">
        <v>0.5</v>
      </c>
      <c r="AU2204">
        <v>0.5</v>
      </c>
      <c r="AV2204">
        <v>0.5</v>
      </c>
      <c r="AW2204">
        <v>0.5</v>
      </c>
      <c r="AX2204">
        <v>0.5</v>
      </c>
    </row>
    <row r="2205" spans="1:59" ht="12" customHeight="1" x14ac:dyDescent="0.2">
      <c r="G2205">
        <v>1.25</v>
      </c>
      <c r="I2205">
        <v>1.01</v>
      </c>
      <c r="O2205" s="111">
        <v>0.01</v>
      </c>
      <c r="P2205">
        <f>M2217/5</f>
        <v>2.6254439172299991E-2</v>
      </c>
      <c r="R2205">
        <v>0.82</v>
      </c>
    </row>
    <row r="2206" spans="1:59" ht="12" customHeight="1" x14ac:dyDescent="0.2">
      <c r="E2206">
        <v>2023</v>
      </c>
      <c r="F2206">
        <v>2024</v>
      </c>
      <c r="G2206">
        <v>2025</v>
      </c>
      <c r="H2206">
        <v>2026</v>
      </c>
      <c r="I2206">
        <v>2027</v>
      </c>
      <c r="J2206">
        <v>2028</v>
      </c>
      <c r="K2206">
        <v>2029</v>
      </c>
      <c r="L2206">
        <v>2030</v>
      </c>
      <c r="M2206">
        <v>2031</v>
      </c>
      <c r="N2206">
        <v>2032</v>
      </c>
      <c r="O2206" s="111">
        <v>2033</v>
      </c>
      <c r="P2206">
        <v>2034</v>
      </c>
      <c r="Q2206">
        <v>2035</v>
      </c>
      <c r="R2206">
        <v>2036</v>
      </c>
      <c r="S2206">
        <v>2037</v>
      </c>
      <c r="T2206">
        <v>2038</v>
      </c>
      <c r="U2206">
        <v>2039</v>
      </c>
      <c r="V2206">
        <v>2040</v>
      </c>
      <c r="W2206">
        <v>2041</v>
      </c>
      <c r="X2206">
        <v>2042</v>
      </c>
      <c r="Y2206">
        <v>2043</v>
      </c>
      <c r="Z2206">
        <v>2044</v>
      </c>
      <c r="AA2206">
        <v>2045</v>
      </c>
      <c r="AB2206">
        <v>2046</v>
      </c>
      <c r="AC2206">
        <v>2047</v>
      </c>
      <c r="AD2206">
        <v>2048</v>
      </c>
      <c r="AE2206">
        <v>2049</v>
      </c>
      <c r="AF2206">
        <v>2050</v>
      </c>
    </row>
    <row r="2207" spans="1:59" ht="12" customHeight="1" x14ac:dyDescent="0.2">
      <c r="A2207" t="s">
        <v>1236</v>
      </c>
      <c r="C2207" t="s">
        <v>1237</v>
      </c>
      <c r="D2207" t="s">
        <v>1140</v>
      </c>
      <c r="E2207" s="5">
        <f>E2213*2</f>
        <v>0.02</v>
      </c>
      <c r="F2207" s="5">
        <f>E2207*3</f>
        <v>0.06</v>
      </c>
      <c r="G2207" s="5">
        <f>F2207*$G$2205</f>
        <v>7.4999999999999997E-2</v>
      </c>
      <c r="H2207" s="5">
        <f>G2207*$G$2205</f>
        <v>9.375E-2</v>
      </c>
      <c r="I2207" s="5">
        <f t="shared" ref="I2207:N2208" si="125">H2207*$I$2205</f>
        <v>9.4687500000000008E-2</v>
      </c>
      <c r="J2207" s="5">
        <f t="shared" si="125"/>
        <v>9.5634375000000008E-2</v>
      </c>
      <c r="K2207" s="5">
        <f t="shared" si="125"/>
        <v>9.6590718750000013E-2</v>
      </c>
      <c r="L2207" s="5">
        <f t="shared" si="125"/>
        <v>9.7556625937500016E-2</v>
      </c>
      <c r="M2207" s="5">
        <f t="shared" si="125"/>
        <v>9.8532192196875021E-2</v>
      </c>
      <c r="N2207" s="5">
        <f t="shared" si="125"/>
        <v>9.951751411884377E-2</v>
      </c>
      <c r="O2207" s="5">
        <f t="shared" ref="O2207:U2216" si="126">N2207-($N2207-$V2207)/($V$2206-$N$2206)</f>
        <v>8.7077824853988295E-2</v>
      </c>
      <c r="P2207" s="5">
        <f t="shared" si="126"/>
        <v>7.463813558913282E-2</v>
      </c>
      <c r="Q2207" s="5">
        <f t="shared" si="126"/>
        <v>6.2198446324277346E-2</v>
      </c>
      <c r="R2207" s="5">
        <f t="shared" si="126"/>
        <v>4.9758757059421871E-2</v>
      </c>
      <c r="S2207" s="5">
        <f t="shared" si="126"/>
        <v>3.7319067794566396E-2</v>
      </c>
      <c r="T2207" s="5">
        <f t="shared" si="126"/>
        <v>2.4879378529710925E-2</v>
      </c>
      <c r="U2207" s="5">
        <f t="shared" si="126"/>
        <v>1.2439689264855454E-2</v>
      </c>
      <c r="V2207" s="5">
        <v>0</v>
      </c>
      <c r="W2207" s="5">
        <f t="shared" ref="W2207:Z2208" si="127">V2207</f>
        <v>0</v>
      </c>
      <c r="X2207" s="5">
        <f t="shared" si="127"/>
        <v>0</v>
      </c>
      <c r="Y2207" s="5">
        <f t="shared" si="127"/>
        <v>0</v>
      </c>
      <c r="Z2207" s="5">
        <f t="shared" si="127"/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</row>
    <row r="2208" spans="1:59" ht="12" customHeight="1" x14ac:dyDescent="0.2">
      <c r="A2208" t="s">
        <v>1238</v>
      </c>
      <c r="C2208" t="s">
        <v>1237</v>
      </c>
      <c r="D2208" t="s">
        <v>1221</v>
      </c>
      <c r="E2208" s="5">
        <f>E2214*2</f>
        <v>0.02</v>
      </c>
      <c r="F2208" s="5">
        <f t="shared" ref="F2208" si="128">E2208*3</f>
        <v>0.06</v>
      </c>
      <c r="G2208" s="5">
        <f>F2208*$G$2205</f>
        <v>7.4999999999999997E-2</v>
      </c>
      <c r="H2208" s="5">
        <f>G2208*$G$2205</f>
        <v>9.375E-2</v>
      </c>
      <c r="I2208" s="5">
        <f t="shared" si="125"/>
        <v>9.4687500000000008E-2</v>
      </c>
      <c r="J2208" s="5">
        <f t="shared" si="125"/>
        <v>9.5634375000000008E-2</v>
      </c>
      <c r="K2208" s="5">
        <f t="shared" si="125"/>
        <v>9.6590718750000013E-2</v>
      </c>
      <c r="L2208" s="5">
        <f t="shared" si="125"/>
        <v>9.7556625937500016E-2</v>
      </c>
      <c r="M2208" s="5">
        <f t="shared" si="125"/>
        <v>9.8532192196875021E-2</v>
      </c>
      <c r="N2208" s="5">
        <f t="shared" si="125"/>
        <v>9.951751411884377E-2</v>
      </c>
      <c r="O2208" s="5">
        <f t="shared" si="126"/>
        <v>8.7077824853988295E-2</v>
      </c>
      <c r="P2208" s="5">
        <f t="shared" si="126"/>
        <v>7.463813558913282E-2</v>
      </c>
      <c r="Q2208" s="5">
        <f t="shared" si="126"/>
        <v>6.2198446324277346E-2</v>
      </c>
      <c r="R2208" s="5">
        <f t="shared" si="126"/>
        <v>4.9758757059421871E-2</v>
      </c>
      <c r="S2208" s="5">
        <f t="shared" si="126"/>
        <v>3.7319067794566396E-2</v>
      </c>
      <c r="T2208" s="5">
        <f t="shared" si="126"/>
        <v>2.4879378529710925E-2</v>
      </c>
      <c r="U2208" s="5">
        <f t="shared" si="126"/>
        <v>1.2439689264855454E-2</v>
      </c>
      <c r="V2208" s="5">
        <v>0</v>
      </c>
      <c r="W2208" s="5">
        <f t="shared" si="127"/>
        <v>0</v>
      </c>
      <c r="X2208" s="5">
        <f t="shared" si="127"/>
        <v>0</v>
      </c>
      <c r="Y2208" s="5">
        <f t="shared" si="127"/>
        <v>0</v>
      </c>
      <c r="Z2208" s="5">
        <f t="shared" si="127"/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</row>
    <row r="2209" spans="1:59" ht="12" customHeight="1" x14ac:dyDescent="0.2">
      <c r="A2209" t="s">
        <v>1239</v>
      </c>
      <c r="C2209" t="s">
        <v>1240</v>
      </c>
      <c r="D2209" t="s">
        <v>1140</v>
      </c>
      <c r="E2209" s="5">
        <f>E2207/2.2</f>
        <v>9.0909090909090905E-3</v>
      </c>
      <c r="F2209" s="5">
        <f t="shared" ref="F2209:N2210" si="129">F2207/2.2</f>
        <v>2.7272727272727268E-2</v>
      </c>
      <c r="G2209" s="5">
        <f t="shared" si="129"/>
        <v>3.4090909090909088E-2</v>
      </c>
      <c r="H2209" s="5">
        <f t="shared" si="129"/>
        <v>4.261363636363636E-2</v>
      </c>
      <c r="I2209" s="5">
        <f t="shared" si="129"/>
        <v>4.3039772727272725E-2</v>
      </c>
      <c r="J2209" s="5">
        <f t="shared" si="129"/>
        <v>4.3470170454545452E-2</v>
      </c>
      <c r="K2209" s="5">
        <f t="shared" si="129"/>
        <v>4.3904872159090912E-2</v>
      </c>
      <c r="L2209" s="5">
        <f t="shared" si="129"/>
        <v>4.4343920880681821E-2</v>
      </c>
      <c r="M2209" s="5">
        <f t="shared" si="129"/>
        <v>4.4787360089488644E-2</v>
      </c>
      <c r="N2209" s="5">
        <f t="shared" si="129"/>
        <v>4.5235233690383528E-2</v>
      </c>
      <c r="O2209" s="5">
        <f t="shared" si="126"/>
        <v>3.9580829479085589E-2</v>
      </c>
      <c r="P2209" s="5">
        <f t="shared" si="126"/>
        <v>3.3926425267787649E-2</v>
      </c>
      <c r="Q2209" s="5">
        <f t="shared" si="126"/>
        <v>2.827202105648971E-2</v>
      </c>
      <c r="R2209" s="5">
        <f t="shared" si="126"/>
        <v>2.2617616845191771E-2</v>
      </c>
      <c r="S2209" s="5">
        <f t="shared" si="126"/>
        <v>1.6963212633893832E-2</v>
      </c>
      <c r="T2209" s="5">
        <f t="shared" si="126"/>
        <v>1.1308808422595891E-2</v>
      </c>
      <c r="U2209" s="5">
        <f t="shared" si="126"/>
        <v>5.6544042112979497E-3</v>
      </c>
      <c r="V2209" s="5">
        <f t="shared" ref="V2209:Z2210" si="130">V2207/2</f>
        <v>0</v>
      </c>
      <c r="W2209" s="5">
        <f t="shared" si="130"/>
        <v>0</v>
      </c>
      <c r="X2209" s="5">
        <f t="shared" si="130"/>
        <v>0</v>
      </c>
      <c r="Y2209" s="5">
        <f t="shared" si="130"/>
        <v>0</v>
      </c>
      <c r="Z2209" s="5">
        <f t="shared" si="130"/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</row>
    <row r="2210" spans="1:59" ht="12" customHeight="1" x14ac:dyDescent="0.2">
      <c r="C2210" t="s">
        <v>1240</v>
      </c>
      <c r="D2210" t="s">
        <v>1221</v>
      </c>
      <c r="E2210" s="5">
        <f>E2208/2.2</f>
        <v>9.0909090909090905E-3</v>
      </c>
      <c r="F2210" s="5">
        <f t="shared" si="129"/>
        <v>2.7272727272727268E-2</v>
      </c>
      <c r="G2210" s="5">
        <f t="shared" si="129"/>
        <v>3.4090909090909088E-2</v>
      </c>
      <c r="H2210" s="5">
        <f t="shared" si="129"/>
        <v>4.261363636363636E-2</v>
      </c>
      <c r="I2210" s="5">
        <f t="shared" si="129"/>
        <v>4.3039772727272725E-2</v>
      </c>
      <c r="J2210" s="5">
        <f t="shared" si="129"/>
        <v>4.3470170454545452E-2</v>
      </c>
      <c r="K2210" s="5">
        <f t="shared" si="129"/>
        <v>4.3904872159090912E-2</v>
      </c>
      <c r="L2210" s="5">
        <f t="shared" si="129"/>
        <v>4.4343920880681821E-2</v>
      </c>
      <c r="M2210" s="5">
        <f t="shared" si="129"/>
        <v>4.4787360089488644E-2</v>
      </c>
      <c r="N2210" s="5">
        <f t="shared" si="129"/>
        <v>4.5235233690383528E-2</v>
      </c>
      <c r="O2210" s="5">
        <f t="shared" si="126"/>
        <v>3.9580829479085589E-2</v>
      </c>
      <c r="P2210" s="5">
        <f t="shared" si="126"/>
        <v>3.3926425267787649E-2</v>
      </c>
      <c r="Q2210" s="5">
        <f t="shared" si="126"/>
        <v>2.827202105648971E-2</v>
      </c>
      <c r="R2210" s="5">
        <f t="shared" si="126"/>
        <v>2.2617616845191771E-2</v>
      </c>
      <c r="S2210" s="5">
        <f t="shared" si="126"/>
        <v>1.6963212633893832E-2</v>
      </c>
      <c r="T2210" s="5">
        <f t="shared" si="126"/>
        <v>1.1308808422595891E-2</v>
      </c>
      <c r="U2210" s="5">
        <f t="shared" si="126"/>
        <v>5.6544042112979497E-3</v>
      </c>
      <c r="V2210" s="5">
        <f t="shared" si="130"/>
        <v>0</v>
      </c>
      <c r="W2210" s="5">
        <f t="shared" si="130"/>
        <v>0</v>
      </c>
      <c r="X2210" s="5">
        <f t="shared" si="130"/>
        <v>0</v>
      </c>
      <c r="Y2210" s="5">
        <f t="shared" si="130"/>
        <v>0</v>
      </c>
      <c r="Z2210" s="5">
        <f t="shared" si="130"/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</row>
    <row r="2211" spans="1:59" ht="12" customHeight="1" x14ac:dyDescent="0.2">
      <c r="C2211" t="s">
        <v>1241</v>
      </c>
      <c r="D2211" t="s">
        <v>1140</v>
      </c>
      <c r="E2211" s="5">
        <f>E2207*2</f>
        <v>0.04</v>
      </c>
      <c r="F2211" s="5">
        <f t="shared" ref="F2211:L2212" si="131">F2207*2</f>
        <v>0.12</v>
      </c>
      <c r="G2211" s="5">
        <f t="shared" si="131"/>
        <v>0.15</v>
      </c>
      <c r="H2211" s="5">
        <f t="shared" si="131"/>
        <v>0.1875</v>
      </c>
      <c r="I2211" s="5">
        <f t="shared" si="131"/>
        <v>0.18937500000000002</v>
      </c>
      <c r="J2211" s="5">
        <f t="shared" si="131"/>
        <v>0.19126875000000002</v>
      </c>
      <c r="K2211" s="5">
        <f t="shared" si="131"/>
        <v>0.19318143750000003</v>
      </c>
      <c r="L2211" s="5">
        <f t="shared" si="131"/>
        <v>0.19511325187500003</v>
      </c>
      <c r="M2211" s="5">
        <f>L2211</f>
        <v>0.19511325187500003</v>
      </c>
      <c r="N2211" s="56">
        <f>M2211-$O$2205</f>
        <v>0.18511325187500002</v>
      </c>
      <c r="O2211" s="56">
        <f>N2211-$O$2205</f>
        <v>0.17511325187500001</v>
      </c>
      <c r="P2211" s="56">
        <f>O2211-$O$2205*2</f>
        <v>0.15511325187500002</v>
      </c>
      <c r="Q2211" s="56">
        <f t="shared" ref="Q2211:U2212" si="132">P2211*$R$2205</f>
        <v>0.1271928665375</v>
      </c>
      <c r="R2211" s="56">
        <f t="shared" si="132"/>
        <v>0.10429815056074999</v>
      </c>
      <c r="S2211" s="56">
        <f t="shared" si="132"/>
        <v>8.552448345981499E-2</v>
      </c>
      <c r="T2211" s="56">
        <f t="shared" si="132"/>
        <v>7.0130076437048286E-2</v>
      </c>
      <c r="U2211" s="56">
        <f t="shared" si="132"/>
        <v>5.7506662678379589E-2</v>
      </c>
      <c r="V2211" s="166">
        <f>U2211/2</f>
        <v>2.8753331339189794E-2</v>
      </c>
      <c r="W2211" s="59">
        <f t="shared" ref="W2211:AF2214" si="133">V2211</f>
        <v>2.8753331339189794E-2</v>
      </c>
      <c r="X2211" s="59">
        <f t="shared" si="133"/>
        <v>2.8753331339189794E-2</v>
      </c>
      <c r="Y2211" s="59">
        <f t="shared" si="133"/>
        <v>2.8753331339189794E-2</v>
      </c>
      <c r="Z2211" s="59">
        <f t="shared" si="133"/>
        <v>2.8753331339189794E-2</v>
      </c>
      <c r="AA2211" s="59">
        <f t="shared" si="133"/>
        <v>2.8753331339189794E-2</v>
      </c>
      <c r="AB2211" s="59">
        <f t="shared" si="133"/>
        <v>2.8753331339189794E-2</v>
      </c>
      <c r="AC2211" s="59">
        <f t="shared" si="133"/>
        <v>2.8753331339189794E-2</v>
      </c>
      <c r="AD2211" s="59">
        <f t="shared" si="133"/>
        <v>2.8753331339189794E-2</v>
      </c>
      <c r="AE2211" s="59">
        <f t="shared" si="133"/>
        <v>2.8753331339189794E-2</v>
      </c>
      <c r="AF2211" s="59">
        <f t="shared" si="133"/>
        <v>2.8753331339189794E-2</v>
      </c>
    </row>
    <row r="2212" spans="1:59" ht="12" customHeight="1" x14ac:dyDescent="0.2">
      <c r="C2212" t="s">
        <v>1241</v>
      </c>
      <c r="D2212" t="s">
        <v>1221</v>
      </c>
      <c r="E2212" s="5">
        <f>E2208*2</f>
        <v>0.04</v>
      </c>
      <c r="F2212" s="5">
        <f t="shared" si="131"/>
        <v>0.12</v>
      </c>
      <c r="G2212" s="5">
        <f t="shared" si="131"/>
        <v>0.15</v>
      </c>
      <c r="H2212" s="5">
        <f t="shared" si="131"/>
        <v>0.1875</v>
      </c>
      <c r="I2212" s="5">
        <f t="shared" si="131"/>
        <v>0.18937500000000002</v>
      </c>
      <c r="J2212" s="5">
        <f t="shared" si="131"/>
        <v>0.19126875000000002</v>
      </c>
      <c r="K2212" s="5">
        <f t="shared" si="131"/>
        <v>0.19318143750000003</v>
      </c>
      <c r="L2212" s="5">
        <f t="shared" si="131"/>
        <v>0.19511325187500003</v>
      </c>
      <c r="M2212" s="5">
        <f>L2212</f>
        <v>0.19511325187500003</v>
      </c>
      <c r="N2212" s="56">
        <f>M2212-$O$2205</f>
        <v>0.18511325187500002</v>
      </c>
      <c r="O2212" s="56">
        <f>N2212-$O$2205*0.8</f>
        <v>0.17711325187500002</v>
      </c>
      <c r="P2212" s="56">
        <f>O2212-$O$2205*2</f>
        <v>0.15711325187500003</v>
      </c>
      <c r="Q2212" s="56">
        <f t="shared" si="132"/>
        <v>0.12883286653750001</v>
      </c>
      <c r="R2212" s="56">
        <f t="shared" si="132"/>
        <v>0.10564295056075</v>
      </c>
      <c r="S2212" s="56">
        <f t="shared" si="132"/>
        <v>8.6627219459814997E-2</v>
      </c>
      <c r="T2212" s="56">
        <f t="shared" si="132"/>
        <v>7.1034319957048286E-2</v>
      </c>
      <c r="U2212" s="56">
        <f t="shared" si="132"/>
        <v>5.8248142364779591E-2</v>
      </c>
      <c r="V2212" s="166">
        <f>U2212/2</f>
        <v>2.9124071182389796E-2</v>
      </c>
      <c r="W2212" s="59">
        <f t="shared" si="133"/>
        <v>2.9124071182389796E-2</v>
      </c>
      <c r="X2212" s="59">
        <f t="shared" si="133"/>
        <v>2.9124071182389796E-2</v>
      </c>
      <c r="Y2212" s="59">
        <f t="shared" si="133"/>
        <v>2.9124071182389796E-2</v>
      </c>
      <c r="Z2212" s="59">
        <f t="shared" si="133"/>
        <v>2.9124071182389796E-2</v>
      </c>
      <c r="AA2212" s="59">
        <f t="shared" si="133"/>
        <v>2.9124071182389796E-2</v>
      </c>
      <c r="AB2212" s="59">
        <f t="shared" si="133"/>
        <v>2.9124071182389796E-2</v>
      </c>
      <c r="AC2212" s="59">
        <f t="shared" si="133"/>
        <v>2.9124071182389796E-2</v>
      </c>
      <c r="AD2212" s="59">
        <f t="shared" si="133"/>
        <v>2.9124071182389796E-2</v>
      </c>
      <c r="AE2212" s="59">
        <f t="shared" si="133"/>
        <v>2.9124071182389796E-2</v>
      </c>
      <c r="AF2212" s="59">
        <f t="shared" si="133"/>
        <v>2.9124071182389796E-2</v>
      </c>
    </row>
    <row r="2213" spans="1:59" ht="12" customHeight="1" x14ac:dyDescent="0.2">
      <c r="A2213" t="s">
        <v>1242</v>
      </c>
      <c r="C2213" t="s">
        <v>1237</v>
      </c>
      <c r="D2213" t="s">
        <v>1140</v>
      </c>
      <c r="E2213" s="5">
        <v>0.01</v>
      </c>
      <c r="F2213" s="5">
        <f t="shared" ref="F2213:F2214" si="134">E2213*3</f>
        <v>0.03</v>
      </c>
      <c r="G2213" s="5">
        <f>F2213*$G$2219</f>
        <v>4.3499999999999997E-2</v>
      </c>
      <c r="H2213" s="5">
        <f>G2213*$G$2219</f>
        <v>6.3074999999999992E-2</v>
      </c>
      <c r="I2213" s="5">
        <f t="shared" ref="I2213:N2214" si="135">H2213*$I$2219</f>
        <v>6.3705749999999992E-2</v>
      </c>
      <c r="J2213" s="5">
        <f t="shared" si="135"/>
        <v>6.4342807499999988E-2</v>
      </c>
      <c r="K2213" s="5">
        <f t="shared" si="135"/>
        <v>6.4986235574999981E-2</v>
      </c>
      <c r="L2213" s="5">
        <f t="shared" si="135"/>
        <v>6.5636097930749981E-2</v>
      </c>
      <c r="M2213" s="5">
        <f t="shared" si="135"/>
        <v>6.6292458910057486E-2</v>
      </c>
      <c r="N2213" s="5">
        <f t="shared" si="135"/>
        <v>6.6955383499158055E-2</v>
      </c>
      <c r="O2213" s="5">
        <f t="shared" si="126"/>
        <v>5.8585960561763295E-2</v>
      </c>
      <c r="P2213" s="5">
        <f t="shared" si="126"/>
        <v>5.0216537624368535E-2</v>
      </c>
      <c r="Q2213" s="5">
        <f t="shared" si="126"/>
        <v>4.1847114686973774E-2</v>
      </c>
      <c r="R2213" s="5">
        <f t="shared" si="126"/>
        <v>3.3477691749579014E-2</v>
      </c>
      <c r="S2213" s="5">
        <f t="shared" si="126"/>
        <v>2.5108268812184257E-2</v>
      </c>
      <c r="T2213" s="5">
        <f t="shared" si="126"/>
        <v>1.67388458747895E-2</v>
      </c>
      <c r="U2213" s="5">
        <f t="shared" si="126"/>
        <v>8.3694229373947431E-3</v>
      </c>
      <c r="V2213" s="5">
        <v>0</v>
      </c>
      <c r="W2213" s="5">
        <f t="shared" si="133"/>
        <v>0</v>
      </c>
      <c r="X2213" s="5">
        <f t="shared" si="133"/>
        <v>0</v>
      </c>
      <c r="Y2213" s="5">
        <f t="shared" si="133"/>
        <v>0</v>
      </c>
      <c r="Z2213" s="5">
        <f t="shared" si="133"/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</row>
    <row r="2214" spans="1:59" ht="12" customHeight="1" x14ac:dyDescent="0.2">
      <c r="A2214" t="s">
        <v>1243</v>
      </c>
      <c r="C2214" t="s">
        <v>1237</v>
      </c>
      <c r="D2214" t="s">
        <v>1221</v>
      </c>
      <c r="E2214" s="5">
        <v>0.01</v>
      </c>
      <c r="F2214" s="5">
        <f t="shared" si="134"/>
        <v>0.03</v>
      </c>
      <c r="G2214" s="5">
        <f>F2214*$G$2219</f>
        <v>4.3499999999999997E-2</v>
      </c>
      <c r="H2214" s="5">
        <f>G2214*$G$2219</f>
        <v>6.3074999999999992E-2</v>
      </c>
      <c r="I2214" s="5">
        <f t="shared" si="135"/>
        <v>6.3705749999999992E-2</v>
      </c>
      <c r="J2214" s="5">
        <f t="shared" si="135"/>
        <v>6.4342807499999988E-2</v>
      </c>
      <c r="K2214" s="5">
        <f t="shared" si="135"/>
        <v>6.4986235574999981E-2</v>
      </c>
      <c r="L2214" s="5">
        <f t="shared" si="135"/>
        <v>6.5636097930749981E-2</v>
      </c>
      <c r="M2214" s="5">
        <f t="shared" si="135"/>
        <v>6.6292458910057486E-2</v>
      </c>
      <c r="N2214" s="5">
        <f t="shared" si="135"/>
        <v>6.6955383499158055E-2</v>
      </c>
      <c r="O2214" s="5">
        <f t="shared" si="126"/>
        <v>5.8585960561763295E-2</v>
      </c>
      <c r="P2214" s="5">
        <f t="shared" si="126"/>
        <v>5.0216537624368535E-2</v>
      </c>
      <c r="Q2214" s="5">
        <f t="shared" si="126"/>
        <v>4.1847114686973774E-2</v>
      </c>
      <c r="R2214" s="5">
        <f t="shared" si="126"/>
        <v>3.3477691749579014E-2</v>
      </c>
      <c r="S2214" s="5">
        <f t="shared" si="126"/>
        <v>2.5108268812184257E-2</v>
      </c>
      <c r="T2214" s="5">
        <f t="shared" si="126"/>
        <v>1.67388458747895E-2</v>
      </c>
      <c r="U2214" s="5">
        <f t="shared" si="126"/>
        <v>8.3694229373947431E-3</v>
      </c>
      <c r="V2214" s="5">
        <v>0</v>
      </c>
      <c r="W2214" s="5">
        <f t="shared" si="133"/>
        <v>0</v>
      </c>
      <c r="X2214" s="5">
        <f t="shared" si="133"/>
        <v>0</v>
      </c>
      <c r="Y2214" s="5">
        <f t="shared" si="133"/>
        <v>0</v>
      </c>
      <c r="Z2214" s="5">
        <f t="shared" si="133"/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</row>
    <row r="2215" spans="1:59" ht="12" customHeight="1" x14ac:dyDescent="0.2">
      <c r="A2215" t="s">
        <v>1239</v>
      </c>
      <c r="C2215" t="s">
        <v>1240</v>
      </c>
      <c r="D2215" t="s">
        <v>1140</v>
      </c>
      <c r="E2215" s="5">
        <f>E2213/2.2</f>
        <v>4.5454545454545452E-3</v>
      </c>
      <c r="F2215" s="5">
        <f t="shared" ref="F2215:N2216" si="136">F2213/2.2</f>
        <v>1.3636363636363634E-2</v>
      </c>
      <c r="G2215" s="5">
        <f t="shared" si="136"/>
        <v>1.9772727272727268E-2</v>
      </c>
      <c r="H2215" s="5">
        <f t="shared" si="136"/>
        <v>2.8670454545454541E-2</v>
      </c>
      <c r="I2215" s="5">
        <f t="shared" si="136"/>
        <v>2.8957159090909085E-2</v>
      </c>
      <c r="J2215" s="5">
        <f t="shared" si="136"/>
        <v>2.9246730681818173E-2</v>
      </c>
      <c r="K2215" s="5">
        <f t="shared" si="136"/>
        <v>2.9539197988636353E-2</v>
      </c>
      <c r="L2215" s="5">
        <f t="shared" si="136"/>
        <v>2.9834589968522715E-2</v>
      </c>
      <c r="M2215" s="5">
        <f t="shared" si="136"/>
        <v>3.0132935868207946E-2</v>
      </c>
      <c r="N2215" s="5">
        <f t="shared" si="136"/>
        <v>3.0434265226890023E-2</v>
      </c>
      <c r="O2215" s="5">
        <f t="shared" si="126"/>
        <v>2.662998207352877E-2</v>
      </c>
      <c r="P2215" s="5">
        <f t="shared" si="126"/>
        <v>2.2825698920167517E-2</v>
      </c>
      <c r="Q2215" s="5">
        <f t="shared" si="126"/>
        <v>1.9021415766806264E-2</v>
      </c>
      <c r="R2215" s="5">
        <f t="shared" si="126"/>
        <v>1.5217132613445011E-2</v>
      </c>
      <c r="S2215" s="5">
        <f t="shared" si="126"/>
        <v>1.1412849460083759E-2</v>
      </c>
      <c r="T2215" s="5">
        <f t="shared" si="126"/>
        <v>7.6085663067225057E-3</v>
      </c>
      <c r="U2215" s="5">
        <f t="shared" si="126"/>
        <v>3.8042831533612528E-3</v>
      </c>
      <c r="V2215" s="5">
        <f t="shared" ref="V2215:Z2216" si="137">V2213/2</f>
        <v>0</v>
      </c>
      <c r="W2215" s="5">
        <f t="shared" si="137"/>
        <v>0</v>
      </c>
      <c r="X2215" s="5">
        <f t="shared" si="137"/>
        <v>0</v>
      </c>
      <c r="Y2215" s="5">
        <f t="shared" si="137"/>
        <v>0</v>
      </c>
      <c r="Z2215" s="5">
        <f t="shared" si="137"/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</row>
    <row r="2216" spans="1:59" ht="12" customHeight="1" x14ac:dyDescent="0.2">
      <c r="C2216" t="s">
        <v>1240</v>
      </c>
      <c r="D2216" t="s">
        <v>1221</v>
      </c>
      <c r="E2216" s="5">
        <f>E2214/2.2</f>
        <v>4.5454545454545452E-3</v>
      </c>
      <c r="F2216" s="5">
        <f t="shared" si="136"/>
        <v>1.3636363636363634E-2</v>
      </c>
      <c r="G2216" s="5">
        <f t="shared" si="136"/>
        <v>1.9772727272727268E-2</v>
      </c>
      <c r="H2216" s="5">
        <f t="shared" si="136"/>
        <v>2.8670454545454541E-2</v>
      </c>
      <c r="I2216" s="5">
        <f t="shared" si="136"/>
        <v>2.8957159090909085E-2</v>
      </c>
      <c r="J2216" s="5">
        <f t="shared" si="136"/>
        <v>2.9246730681818173E-2</v>
      </c>
      <c r="K2216" s="5">
        <f t="shared" si="136"/>
        <v>2.9539197988636353E-2</v>
      </c>
      <c r="L2216" s="5">
        <f t="shared" si="136"/>
        <v>2.9834589968522715E-2</v>
      </c>
      <c r="M2216" s="5">
        <f t="shared" si="136"/>
        <v>3.0132935868207946E-2</v>
      </c>
      <c r="N2216" s="5">
        <f t="shared" si="136"/>
        <v>3.0434265226890023E-2</v>
      </c>
      <c r="O2216" s="5">
        <f t="shared" si="126"/>
        <v>2.662998207352877E-2</v>
      </c>
      <c r="P2216" s="5">
        <f t="shared" si="126"/>
        <v>2.2825698920167517E-2</v>
      </c>
      <c r="Q2216" s="5">
        <f t="shared" si="126"/>
        <v>1.9021415766806264E-2</v>
      </c>
      <c r="R2216" s="5">
        <f t="shared" si="126"/>
        <v>1.5217132613445011E-2</v>
      </c>
      <c r="S2216" s="5">
        <f t="shared" si="126"/>
        <v>1.1412849460083759E-2</v>
      </c>
      <c r="T2216" s="5">
        <f t="shared" si="126"/>
        <v>7.6085663067225057E-3</v>
      </c>
      <c r="U2216" s="5">
        <f t="shared" si="126"/>
        <v>3.8042831533612528E-3</v>
      </c>
      <c r="V2216" s="5">
        <f t="shared" si="137"/>
        <v>0</v>
      </c>
      <c r="W2216" s="5">
        <f t="shared" si="137"/>
        <v>0</v>
      </c>
      <c r="X2216" s="5">
        <f t="shared" si="137"/>
        <v>0</v>
      </c>
      <c r="Y2216" s="5">
        <f t="shared" si="137"/>
        <v>0</v>
      </c>
      <c r="Z2216" s="5">
        <f t="shared" si="137"/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</row>
    <row r="2217" spans="1:59" ht="12" customHeight="1" x14ac:dyDescent="0.2">
      <c r="C2217" t="s">
        <v>1241</v>
      </c>
      <c r="D2217" t="s">
        <v>1140</v>
      </c>
      <c r="E2217" s="5">
        <f>E2213*2</f>
        <v>0.02</v>
      </c>
      <c r="F2217" s="5">
        <f t="shared" ref="F2217:L2218" si="138">F2213*2</f>
        <v>0.06</v>
      </c>
      <c r="G2217" s="5">
        <f t="shared" si="138"/>
        <v>8.6999999999999994E-2</v>
      </c>
      <c r="H2217" s="5">
        <f t="shared" si="138"/>
        <v>0.12614999999999998</v>
      </c>
      <c r="I2217" s="5">
        <f t="shared" si="138"/>
        <v>0.12741149999999998</v>
      </c>
      <c r="J2217" s="5">
        <f t="shared" si="138"/>
        <v>0.12868561499999998</v>
      </c>
      <c r="K2217" s="5">
        <f t="shared" si="138"/>
        <v>0.12997247114999996</v>
      </c>
      <c r="L2217" s="5">
        <f t="shared" si="138"/>
        <v>0.13127219586149996</v>
      </c>
      <c r="M2217" s="5">
        <f>L2217</f>
        <v>0.13127219586149996</v>
      </c>
      <c r="N2217" s="56">
        <f>M2217-$P$2205</f>
        <v>0.10501775668919996</v>
      </c>
      <c r="O2217" s="56">
        <f>N2217-$P$2205</f>
        <v>7.8763317516899967E-2</v>
      </c>
      <c r="P2217" s="56">
        <f>O2217-$O$2205*2</f>
        <v>5.8763317516899963E-2</v>
      </c>
      <c r="Q2217" s="56">
        <f t="shared" ref="Q2217:S2218" si="139">P2217*$R$2205</f>
        <v>4.8185920363857965E-2</v>
      </c>
      <c r="R2217" s="56">
        <f t="shared" si="139"/>
        <v>3.9512454698363529E-2</v>
      </c>
      <c r="S2217" s="56">
        <f t="shared" si="139"/>
        <v>3.2400212852658095E-2</v>
      </c>
      <c r="T2217" s="166">
        <f>S2217/2</f>
        <v>1.6200106426329047E-2</v>
      </c>
      <c r="U2217" s="59">
        <f t="shared" ref="U2217:AF2218" si="140">T2217</f>
        <v>1.6200106426329047E-2</v>
      </c>
      <c r="V2217" s="59">
        <f t="shared" si="140"/>
        <v>1.6200106426329047E-2</v>
      </c>
      <c r="W2217" s="59">
        <f t="shared" si="140"/>
        <v>1.6200106426329047E-2</v>
      </c>
      <c r="X2217" s="59">
        <f t="shared" si="140"/>
        <v>1.6200106426329047E-2</v>
      </c>
      <c r="Y2217" s="59">
        <f t="shared" si="140"/>
        <v>1.6200106426329047E-2</v>
      </c>
      <c r="Z2217" s="59">
        <f t="shared" si="140"/>
        <v>1.6200106426329047E-2</v>
      </c>
      <c r="AA2217" s="59">
        <f t="shared" si="140"/>
        <v>1.6200106426329047E-2</v>
      </c>
      <c r="AB2217" s="59">
        <f t="shared" si="140"/>
        <v>1.6200106426329047E-2</v>
      </c>
      <c r="AC2217" s="59">
        <f t="shared" si="140"/>
        <v>1.6200106426329047E-2</v>
      </c>
      <c r="AD2217" s="59">
        <f t="shared" si="140"/>
        <v>1.6200106426329047E-2</v>
      </c>
      <c r="AE2217" s="59">
        <f t="shared" si="140"/>
        <v>1.6200106426329047E-2</v>
      </c>
      <c r="AF2217" s="59">
        <f t="shared" si="140"/>
        <v>1.6200106426329047E-2</v>
      </c>
    </row>
    <row r="2218" spans="1:59" ht="12" customHeight="1" x14ac:dyDescent="0.2">
      <c r="C2218" t="s">
        <v>1241</v>
      </c>
      <c r="D2218" t="s">
        <v>1221</v>
      </c>
      <c r="E2218" s="5">
        <f>E2214*2</f>
        <v>0.02</v>
      </c>
      <c r="F2218" s="5">
        <f t="shared" si="138"/>
        <v>0.06</v>
      </c>
      <c r="G2218" s="5">
        <f t="shared" si="138"/>
        <v>8.6999999999999994E-2</v>
      </c>
      <c r="H2218" s="5">
        <f t="shared" si="138"/>
        <v>0.12614999999999998</v>
      </c>
      <c r="I2218" s="5">
        <f t="shared" si="138"/>
        <v>0.12741149999999998</v>
      </c>
      <c r="J2218" s="5">
        <f t="shared" si="138"/>
        <v>0.12868561499999998</v>
      </c>
      <c r="K2218" s="5">
        <f t="shared" si="138"/>
        <v>0.12997247114999996</v>
      </c>
      <c r="L2218" s="5">
        <f t="shared" si="138"/>
        <v>0.13127219586149996</v>
      </c>
      <c r="M2218" s="5">
        <f>L2218</f>
        <v>0.13127219586149996</v>
      </c>
      <c r="N2218" s="56">
        <f>M2218-$P$2205</f>
        <v>0.10501775668919996</v>
      </c>
      <c r="O2218" s="56">
        <f>N2218-$P$2205</f>
        <v>7.8763317516899967E-2</v>
      </c>
      <c r="P2218" s="56">
        <f>O2218-$O$2205*2</f>
        <v>5.8763317516899963E-2</v>
      </c>
      <c r="Q2218" s="56">
        <f t="shared" si="139"/>
        <v>4.8185920363857965E-2</v>
      </c>
      <c r="R2218" s="56">
        <f t="shared" si="139"/>
        <v>3.9512454698363529E-2</v>
      </c>
      <c r="S2218" s="56">
        <f t="shared" si="139"/>
        <v>3.2400212852658095E-2</v>
      </c>
      <c r="T2218" s="166">
        <f>S2218/2</f>
        <v>1.6200106426329047E-2</v>
      </c>
      <c r="U2218" s="59">
        <f t="shared" si="140"/>
        <v>1.6200106426329047E-2</v>
      </c>
      <c r="V2218" s="59">
        <f t="shared" si="140"/>
        <v>1.6200106426329047E-2</v>
      </c>
      <c r="W2218" s="59">
        <f t="shared" si="140"/>
        <v>1.6200106426329047E-2</v>
      </c>
      <c r="X2218" s="59">
        <f t="shared" si="140"/>
        <v>1.6200106426329047E-2</v>
      </c>
      <c r="Y2218" s="59">
        <f t="shared" si="140"/>
        <v>1.6200106426329047E-2</v>
      </c>
      <c r="Z2218" s="59">
        <f t="shared" si="140"/>
        <v>1.6200106426329047E-2</v>
      </c>
      <c r="AA2218" s="59">
        <f t="shared" si="140"/>
        <v>1.6200106426329047E-2</v>
      </c>
      <c r="AB2218" s="59">
        <f t="shared" si="140"/>
        <v>1.6200106426329047E-2</v>
      </c>
      <c r="AC2218" s="59">
        <f t="shared" si="140"/>
        <v>1.6200106426329047E-2</v>
      </c>
      <c r="AD2218" s="59">
        <f t="shared" si="140"/>
        <v>1.6200106426329047E-2</v>
      </c>
      <c r="AE2218" s="59">
        <f t="shared" si="140"/>
        <v>1.6200106426329047E-2</v>
      </c>
      <c r="AF2218" s="59">
        <f t="shared" si="140"/>
        <v>1.6200106426329047E-2</v>
      </c>
    </row>
    <row r="2219" spans="1:59" ht="12" customHeight="1" x14ac:dyDescent="0.2">
      <c r="A2219" t="s">
        <v>1229</v>
      </c>
      <c r="G2219">
        <v>1.45</v>
      </c>
      <c r="I2219">
        <v>1.01</v>
      </c>
      <c r="O2219" s="111"/>
    </row>
    <row r="2220" spans="1:59" ht="12" customHeight="1" x14ac:dyDescent="0.2">
      <c r="D2220">
        <v>1995</v>
      </c>
      <c r="E2220">
        <v>1996</v>
      </c>
      <c r="F2220">
        <v>1997</v>
      </c>
      <c r="G2220">
        <v>1998</v>
      </c>
      <c r="H2220">
        <v>1999</v>
      </c>
      <c r="I2220">
        <v>2000</v>
      </c>
      <c r="J2220">
        <v>2001</v>
      </c>
      <c r="K2220">
        <v>2002</v>
      </c>
      <c r="L2220">
        <v>2003</v>
      </c>
      <c r="M2220">
        <v>2004</v>
      </c>
      <c r="N2220">
        <v>2005</v>
      </c>
      <c r="O2220">
        <v>2006</v>
      </c>
      <c r="P2220">
        <v>2007</v>
      </c>
      <c r="Q2220">
        <v>2008</v>
      </c>
      <c r="R2220">
        <v>2009</v>
      </c>
      <c r="S2220">
        <v>2010</v>
      </c>
      <c r="T2220">
        <v>2011</v>
      </c>
      <c r="U2220">
        <v>2012</v>
      </c>
      <c r="V2220">
        <v>2013</v>
      </c>
      <c r="W2220">
        <v>2014</v>
      </c>
      <c r="X2220">
        <v>2015</v>
      </c>
      <c r="Y2220">
        <v>2016</v>
      </c>
      <c r="Z2220">
        <v>2017</v>
      </c>
      <c r="AA2220">
        <v>2018</v>
      </c>
      <c r="AB2220">
        <v>2019</v>
      </c>
      <c r="AC2220">
        <v>2020</v>
      </c>
      <c r="AD2220">
        <v>2021</v>
      </c>
      <c r="AE2220">
        <v>2022</v>
      </c>
      <c r="AF2220">
        <v>2023</v>
      </c>
      <c r="AG2220">
        <v>2024</v>
      </c>
      <c r="AH2220">
        <v>2025</v>
      </c>
      <c r="AI2220">
        <v>2026</v>
      </c>
      <c r="AJ2220">
        <v>2027</v>
      </c>
      <c r="AK2220">
        <v>2028</v>
      </c>
      <c r="AL2220">
        <v>2029</v>
      </c>
      <c r="AM2220">
        <v>2030</v>
      </c>
      <c r="AN2220">
        <v>2031</v>
      </c>
      <c r="AO2220">
        <v>2032</v>
      </c>
      <c r="AP2220">
        <v>2033</v>
      </c>
      <c r="AQ2220">
        <v>2034</v>
      </c>
      <c r="AR2220">
        <v>2035</v>
      </c>
      <c r="AS2220">
        <v>2036</v>
      </c>
      <c r="AT2220">
        <v>2037</v>
      </c>
      <c r="AU2220">
        <v>2038</v>
      </c>
      <c r="AV2220">
        <v>2039</v>
      </c>
      <c r="AW2220">
        <v>2040</v>
      </c>
      <c r="AX2220">
        <v>2041</v>
      </c>
      <c r="AY2220">
        <v>2042</v>
      </c>
      <c r="AZ2220">
        <v>2043</v>
      </c>
      <c r="BA2220">
        <v>2044</v>
      </c>
      <c r="BB2220">
        <v>2045</v>
      </c>
      <c r="BC2220">
        <v>2046</v>
      </c>
      <c r="BD2220">
        <v>2047</v>
      </c>
      <c r="BE2220">
        <v>2048</v>
      </c>
      <c r="BF2220">
        <v>2049</v>
      </c>
      <c r="BG2220">
        <v>2050</v>
      </c>
    </row>
    <row r="2221" spans="1:59" ht="12" customHeight="1" x14ac:dyDescent="0.2">
      <c r="A2221" t="s">
        <v>422</v>
      </c>
      <c r="D2221" s="79">
        <v>0.5</v>
      </c>
      <c r="E2221" s="79">
        <v>0.5</v>
      </c>
      <c r="F2221" s="79">
        <v>0.5</v>
      </c>
      <c r="G2221" s="79">
        <v>0.5</v>
      </c>
      <c r="H2221" s="79">
        <v>0.5</v>
      </c>
      <c r="I2221" s="79">
        <v>0.5</v>
      </c>
      <c r="J2221" s="79">
        <v>0.5</v>
      </c>
      <c r="K2221" s="79">
        <v>0.5</v>
      </c>
      <c r="L2221" s="79">
        <v>0.5</v>
      </c>
      <c r="M2221" s="79">
        <v>0.5</v>
      </c>
      <c r="N2221" s="79">
        <v>0.5</v>
      </c>
      <c r="O2221" s="79">
        <v>0.5</v>
      </c>
      <c r="P2221" s="79">
        <v>0.5</v>
      </c>
      <c r="Q2221" s="79">
        <v>0.5</v>
      </c>
      <c r="R2221" s="79">
        <v>0.5</v>
      </c>
      <c r="S2221" s="79">
        <v>0.5</v>
      </c>
      <c r="T2221" s="79">
        <v>0.65</v>
      </c>
      <c r="U2221" s="79">
        <v>0.65</v>
      </c>
      <c r="V2221" s="79">
        <v>0.65</v>
      </c>
      <c r="W2221" s="79">
        <v>0.68379999999999996</v>
      </c>
      <c r="X2221" s="79">
        <v>0.71750000000000003</v>
      </c>
      <c r="Y2221" s="79">
        <v>0.75129999999999997</v>
      </c>
      <c r="Z2221" s="79">
        <v>0.78500000000000003</v>
      </c>
      <c r="AA2221" s="79">
        <v>0.81879999999999997</v>
      </c>
      <c r="AB2221" s="79">
        <v>0.85250000000000004</v>
      </c>
      <c r="AC2221" s="79">
        <v>0.88629999999999998</v>
      </c>
      <c r="AD2221" s="79">
        <v>0.92</v>
      </c>
      <c r="AE2221" s="79">
        <v>0.92</v>
      </c>
      <c r="AF2221" s="79">
        <v>0.92</v>
      </c>
      <c r="AG2221" s="79">
        <v>0.92</v>
      </c>
      <c r="AH2221" s="79">
        <v>0.92</v>
      </c>
      <c r="AI2221" s="79">
        <v>0.92</v>
      </c>
      <c r="AJ2221" s="79">
        <v>0.92</v>
      </c>
      <c r="AK2221" s="79">
        <v>0.92</v>
      </c>
      <c r="AL2221" s="79">
        <v>0.92</v>
      </c>
      <c r="AM2221" s="79">
        <v>0.92</v>
      </c>
      <c r="AN2221" s="79">
        <v>0.92</v>
      </c>
      <c r="AO2221" s="79">
        <v>0.92</v>
      </c>
      <c r="AP2221" s="79">
        <v>0.92</v>
      </c>
      <c r="AQ2221" s="79">
        <v>0.92</v>
      </c>
      <c r="AR2221" s="79">
        <v>0.92</v>
      </c>
      <c r="AS2221" s="79">
        <v>0.92</v>
      </c>
      <c r="AT2221" s="79">
        <v>0.92</v>
      </c>
      <c r="AU2221" s="79">
        <v>0.92</v>
      </c>
      <c r="AV2221" s="79">
        <v>0.92</v>
      </c>
      <c r="AW2221" s="79">
        <v>0.92</v>
      </c>
      <c r="AX2221" s="79">
        <v>0.92</v>
      </c>
      <c r="AY2221" s="79">
        <v>0.92</v>
      </c>
      <c r="AZ2221" s="79">
        <v>0.92</v>
      </c>
      <c r="BA2221" s="79">
        <v>0.92</v>
      </c>
      <c r="BB2221" s="79">
        <v>0.92</v>
      </c>
      <c r="BC2221" s="79">
        <v>0.92</v>
      </c>
      <c r="BD2221" s="79">
        <v>0.92</v>
      </c>
      <c r="BE2221" s="79">
        <v>0.92</v>
      </c>
      <c r="BF2221" s="79">
        <v>0.92</v>
      </c>
      <c r="BG2221" s="79">
        <v>0.92</v>
      </c>
    </row>
    <row r="2222" spans="1:59" ht="12" customHeight="1" x14ac:dyDescent="0.2">
      <c r="A2222" t="s">
        <v>423</v>
      </c>
      <c r="D2222" s="79">
        <v>0.8</v>
      </c>
      <c r="E2222" s="79">
        <v>0.8</v>
      </c>
      <c r="F2222" s="79">
        <v>0.8</v>
      </c>
      <c r="G2222" s="79">
        <v>0.8</v>
      </c>
      <c r="H2222" s="79">
        <v>0.8</v>
      </c>
      <c r="I2222" s="79">
        <v>0.8</v>
      </c>
      <c r="J2222" s="79">
        <v>0.8</v>
      </c>
      <c r="K2222" s="79">
        <v>0.8</v>
      </c>
      <c r="L2222" s="79">
        <v>0.8</v>
      </c>
      <c r="M2222" s="79">
        <v>0.8</v>
      </c>
      <c r="N2222" s="79">
        <v>0.8</v>
      </c>
      <c r="O2222" s="79">
        <v>0.8</v>
      </c>
      <c r="P2222" s="79">
        <v>0.8</v>
      </c>
      <c r="Q2222" s="79">
        <v>0.8</v>
      </c>
      <c r="R2222" s="79">
        <v>0.8</v>
      </c>
      <c r="S2222" s="79">
        <v>0.8</v>
      </c>
      <c r="T2222" s="79">
        <v>0.8</v>
      </c>
      <c r="U2222" s="79">
        <v>0.8</v>
      </c>
      <c r="V2222" s="79">
        <v>0.8</v>
      </c>
      <c r="W2222" s="79">
        <v>0.8</v>
      </c>
      <c r="X2222" s="79">
        <v>0.8</v>
      </c>
      <c r="Y2222" s="79">
        <v>0.8</v>
      </c>
      <c r="Z2222" s="79">
        <v>0.81499999999999995</v>
      </c>
      <c r="AA2222" s="79">
        <v>0.83</v>
      </c>
      <c r="AB2222" s="79">
        <v>0.84499999999999997</v>
      </c>
      <c r="AC2222" s="79">
        <v>0.86</v>
      </c>
      <c r="AD2222" s="79">
        <v>0.875</v>
      </c>
      <c r="AE2222" s="79">
        <v>0.89</v>
      </c>
      <c r="AF2222" s="79">
        <v>0.90500000000000003</v>
      </c>
      <c r="AG2222" s="79">
        <v>0.92</v>
      </c>
      <c r="AH2222" s="79">
        <v>0.93500000000000005</v>
      </c>
      <c r="AI2222" s="79">
        <v>0.95</v>
      </c>
      <c r="AJ2222" s="79">
        <v>0.95</v>
      </c>
      <c r="AK2222" s="79">
        <v>0.95</v>
      </c>
      <c r="AL2222" s="79">
        <v>0.95</v>
      </c>
      <c r="AM2222" s="79">
        <v>0.95</v>
      </c>
      <c r="AN2222" s="79">
        <v>0.95</v>
      </c>
      <c r="AO2222" s="79">
        <v>0.95</v>
      </c>
      <c r="AP2222" s="79">
        <v>0.95</v>
      </c>
      <c r="AQ2222" s="79">
        <v>0.95</v>
      </c>
      <c r="AR2222" s="79">
        <v>0.95</v>
      </c>
      <c r="AS2222" s="79">
        <v>0.95</v>
      </c>
      <c r="AT2222" s="79">
        <v>0.95</v>
      </c>
      <c r="AU2222" s="79">
        <v>0.95</v>
      </c>
      <c r="AV2222" s="79">
        <v>0.95</v>
      </c>
      <c r="AW2222" s="79">
        <v>0.95</v>
      </c>
      <c r="AX2222" s="79">
        <v>0.95</v>
      </c>
      <c r="AY2222" s="79">
        <v>0.95</v>
      </c>
      <c r="AZ2222" s="79">
        <v>0.95</v>
      </c>
      <c r="BA2222" s="79">
        <v>0.95</v>
      </c>
      <c r="BB2222" s="79">
        <v>0.95</v>
      </c>
      <c r="BC2222" s="79">
        <v>0.95</v>
      </c>
      <c r="BD2222" s="79">
        <v>0.95</v>
      </c>
      <c r="BE2222" s="79">
        <v>0.95</v>
      </c>
      <c r="BF2222" s="79">
        <v>0.95</v>
      </c>
      <c r="BG2222" s="79">
        <v>0.95</v>
      </c>
    </row>
    <row r="2224" spans="1:59" ht="12" customHeight="1" x14ac:dyDescent="0.2">
      <c r="A2224" t="s">
        <v>424</v>
      </c>
    </row>
    <row r="2225" spans="1:58" ht="12" customHeight="1" x14ac:dyDescent="0.2">
      <c r="AC2225" s="5"/>
      <c r="AD2225" s="5"/>
      <c r="AE2225" s="5"/>
      <c r="AF2225" s="5"/>
      <c r="AG2225" s="5"/>
      <c r="AH2225" s="5"/>
      <c r="AI2225" s="5"/>
    </row>
    <row r="2226" spans="1:58" ht="12" customHeight="1" x14ac:dyDescent="0.2">
      <c r="A2226" t="s">
        <v>425</v>
      </c>
      <c r="D2226" t="s">
        <v>56</v>
      </c>
      <c r="E2226" t="s">
        <v>426</v>
      </c>
    </row>
    <row r="2228" spans="1:58" ht="12" customHeight="1" x14ac:dyDescent="0.2">
      <c r="A2228" t="s">
        <v>427</v>
      </c>
      <c r="X2228" s="31" t="s">
        <v>1222</v>
      </c>
      <c r="Y2228" s="111"/>
    </row>
    <row r="2229" spans="1:58" ht="12" customHeight="1" x14ac:dyDescent="0.2">
      <c r="C2229">
        <v>1995</v>
      </c>
      <c r="D2229">
        <v>1996</v>
      </c>
      <c r="E2229">
        <v>1997</v>
      </c>
      <c r="F2229">
        <v>1998</v>
      </c>
      <c r="G2229">
        <v>1999</v>
      </c>
      <c r="H2229">
        <v>2000</v>
      </c>
      <c r="I2229">
        <v>2001</v>
      </c>
      <c r="J2229">
        <v>2002</v>
      </c>
      <c r="K2229">
        <v>2003</v>
      </c>
      <c r="L2229">
        <v>2004</v>
      </c>
      <c r="M2229">
        <v>2005</v>
      </c>
      <c r="N2229">
        <v>2006</v>
      </c>
      <c r="O2229">
        <v>2007</v>
      </c>
      <c r="P2229">
        <v>2008</v>
      </c>
      <c r="Q2229">
        <v>2009</v>
      </c>
      <c r="R2229">
        <v>2010</v>
      </c>
      <c r="S2229">
        <v>2011</v>
      </c>
      <c r="T2229">
        <v>2012</v>
      </c>
      <c r="U2229">
        <v>2013</v>
      </c>
      <c r="V2229">
        <v>2014</v>
      </c>
      <c r="W2229">
        <v>2015</v>
      </c>
      <c r="X2229">
        <v>2016</v>
      </c>
      <c r="Y2229" s="111">
        <v>2017</v>
      </c>
      <c r="Z2229">
        <v>2018</v>
      </c>
      <c r="AA2229">
        <v>2019</v>
      </c>
      <c r="AB2229">
        <v>2020</v>
      </c>
      <c r="AC2229">
        <v>2021</v>
      </c>
      <c r="AD2229">
        <v>2022</v>
      </c>
      <c r="AE2229">
        <v>2023</v>
      </c>
      <c r="AF2229">
        <v>2024</v>
      </c>
      <c r="AG2229">
        <v>2025</v>
      </c>
      <c r="AH2229">
        <v>2026</v>
      </c>
      <c r="AI2229">
        <v>2027</v>
      </c>
      <c r="AJ2229">
        <v>2028</v>
      </c>
      <c r="AK2229">
        <v>2029</v>
      </c>
      <c r="AL2229">
        <v>2030</v>
      </c>
      <c r="AM2229">
        <v>2031</v>
      </c>
      <c r="AN2229">
        <v>2032</v>
      </c>
      <c r="AO2229">
        <v>2033</v>
      </c>
      <c r="AP2229">
        <v>2034</v>
      </c>
      <c r="AQ2229">
        <v>2035</v>
      </c>
      <c r="AR2229">
        <v>2036</v>
      </c>
      <c r="AS2229">
        <v>2037</v>
      </c>
      <c r="AT2229">
        <v>2038</v>
      </c>
      <c r="AU2229">
        <v>2039</v>
      </c>
      <c r="AV2229">
        <v>2040</v>
      </c>
      <c r="AW2229">
        <v>2041</v>
      </c>
      <c r="AX2229">
        <v>2042</v>
      </c>
      <c r="AY2229">
        <v>2043</v>
      </c>
      <c r="AZ2229">
        <v>2044</v>
      </c>
      <c r="BA2229">
        <v>2045</v>
      </c>
      <c r="BB2229">
        <v>2046</v>
      </c>
      <c r="BC2229">
        <v>2047</v>
      </c>
      <c r="BD2229">
        <v>2048</v>
      </c>
      <c r="BE2229">
        <v>2049</v>
      </c>
      <c r="BF2229">
        <v>2050</v>
      </c>
    </row>
    <row r="2230" spans="1:58" ht="12" customHeight="1" x14ac:dyDescent="0.2">
      <c r="A2230" t="s">
        <v>428</v>
      </c>
      <c r="B2230" t="s">
        <v>429</v>
      </c>
      <c r="C2230">
        <v>0.999</v>
      </c>
      <c r="D2230">
        <v>0.999</v>
      </c>
      <c r="E2230">
        <v>0.999</v>
      </c>
      <c r="F2230">
        <v>0.999</v>
      </c>
      <c r="G2230">
        <v>0.999</v>
      </c>
      <c r="H2230">
        <v>0.999</v>
      </c>
      <c r="I2230">
        <v>0.999</v>
      </c>
      <c r="J2230">
        <v>0.999</v>
      </c>
      <c r="K2230">
        <v>0.999</v>
      </c>
      <c r="L2230">
        <v>0.999</v>
      </c>
      <c r="M2230">
        <v>0.999</v>
      </c>
      <c r="N2230">
        <v>0.999</v>
      </c>
      <c r="O2230">
        <v>0.999</v>
      </c>
      <c r="P2230">
        <v>0.999</v>
      </c>
      <c r="Q2230">
        <v>0.999</v>
      </c>
      <c r="R2230">
        <v>0.999</v>
      </c>
      <c r="S2230">
        <v>0.999</v>
      </c>
      <c r="T2230">
        <v>0.999</v>
      </c>
      <c r="U2230">
        <v>0.999</v>
      </c>
      <c r="V2230">
        <v>0.999</v>
      </c>
      <c r="W2230">
        <v>0.999</v>
      </c>
      <c r="X2230">
        <v>0.999</v>
      </c>
      <c r="Y2230" s="79">
        <v>0.999</v>
      </c>
      <c r="Z2230" s="79">
        <v>0.999</v>
      </c>
      <c r="AA2230" s="79">
        <v>0.999</v>
      </c>
      <c r="AB2230" s="79">
        <v>0.999</v>
      </c>
      <c r="AC2230">
        <v>0.999</v>
      </c>
      <c r="AD2230">
        <v>0.999</v>
      </c>
      <c r="AE2230">
        <v>0.999</v>
      </c>
      <c r="AF2230">
        <v>0.999</v>
      </c>
      <c r="AG2230">
        <v>0.999</v>
      </c>
      <c r="AH2230">
        <v>0.999</v>
      </c>
      <c r="AI2230">
        <v>0.999</v>
      </c>
      <c r="AJ2230">
        <v>0.999</v>
      </c>
      <c r="AK2230">
        <v>0.999</v>
      </c>
      <c r="AL2230">
        <v>0.999</v>
      </c>
      <c r="AM2230">
        <v>0.999</v>
      </c>
      <c r="AN2230">
        <v>0.999</v>
      </c>
      <c r="AO2230">
        <v>0.999</v>
      </c>
      <c r="AP2230">
        <v>0.999</v>
      </c>
      <c r="AQ2230">
        <v>0.999</v>
      </c>
      <c r="AR2230">
        <v>0.999</v>
      </c>
      <c r="AS2230">
        <v>0.999</v>
      </c>
      <c r="AT2230">
        <v>0.999</v>
      </c>
      <c r="AU2230">
        <v>0.999</v>
      </c>
      <c r="AV2230">
        <v>0.999</v>
      </c>
      <c r="AW2230">
        <v>0.999</v>
      </c>
      <c r="AX2230">
        <v>0.999</v>
      </c>
      <c r="AY2230">
        <v>0.999</v>
      </c>
      <c r="AZ2230">
        <v>0.999</v>
      </c>
      <c r="BA2230">
        <v>0.999</v>
      </c>
      <c r="BB2230">
        <v>0.999</v>
      </c>
      <c r="BC2230">
        <v>0.999</v>
      </c>
      <c r="BD2230">
        <v>0.999</v>
      </c>
      <c r="BE2230">
        <v>0.999</v>
      </c>
      <c r="BF2230">
        <v>0.999</v>
      </c>
    </row>
    <row r="2231" spans="1:58" ht="12" customHeight="1" x14ac:dyDescent="0.2">
      <c r="A2231" s="7"/>
      <c r="B2231" t="s">
        <v>384</v>
      </c>
      <c r="C2231">
        <v>5.6497175141242938E-3</v>
      </c>
      <c r="D2231">
        <v>5.6497175141242938E-3</v>
      </c>
      <c r="E2231">
        <v>5.6497175141242938E-3</v>
      </c>
      <c r="F2231">
        <v>5.6497175141242938E-3</v>
      </c>
      <c r="G2231">
        <v>5.6497175141242938E-3</v>
      </c>
      <c r="H2231">
        <v>1.1299435028248588E-2</v>
      </c>
      <c r="I2231">
        <v>5.6497175141242938E-3</v>
      </c>
      <c r="J2231">
        <v>1.6949152542372881E-2</v>
      </c>
      <c r="K2231">
        <v>2.2598870056497175E-2</v>
      </c>
      <c r="L2231">
        <v>1.6949152542372881E-2</v>
      </c>
      <c r="M2231">
        <v>2.8248587570621469E-2</v>
      </c>
      <c r="N2231">
        <v>3.3898305084745763E-2</v>
      </c>
      <c r="O2231">
        <v>5.6497175141242938E-3</v>
      </c>
      <c r="P2231">
        <v>5.6497175141242938E-3</v>
      </c>
      <c r="Q2231">
        <v>5.6497175141242938E-3</v>
      </c>
      <c r="R2231">
        <v>5.6497175141242938E-3</v>
      </c>
      <c r="S2231">
        <v>5.6497175141242938E-3</v>
      </c>
      <c r="T2231">
        <v>5.6497175141242938E-3</v>
      </c>
      <c r="U2231">
        <v>5.6497175141242938E-3</v>
      </c>
      <c r="V2231">
        <v>5.6497175141242938E-3</v>
      </c>
      <c r="W2231">
        <v>5.6497175141242938E-3</v>
      </c>
      <c r="X2231">
        <v>5.6497175141242938E-3</v>
      </c>
      <c r="Y2231" s="79">
        <v>1.1704000000000001E-2</v>
      </c>
      <c r="Z2231" s="79">
        <v>1.9608E-2</v>
      </c>
      <c r="AA2231" s="79">
        <v>9.5759999999999994E-3</v>
      </c>
      <c r="AB2231" s="79">
        <v>5.6499999999999996E-3</v>
      </c>
      <c r="AC2231">
        <v>5.6499999999999996E-3</v>
      </c>
      <c r="AD2231">
        <v>5.6499999999999996E-3</v>
      </c>
      <c r="AE2231">
        <v>5.6499999999999996E-3</v>
      </c>
      <c r="AF2231">
        <v>5.6499999999999996E-3</v>
      </c>
      <c r="AG2231">
        <v>5.6499999999999996E-3</v>
      </c>
      <c r="AH2231">
        <v>5.6499999999999996E-3</v>
      </c>
      <c r="AI2231">
        <v>5.6499999999999996E-3</v>
      </c>
      <c r="AJ2231">
        <v>5.6499999999999996E-3</v>
      </c>
      <c r="AK2231">
        <v>5.6499999999999996E-3</v>
      </c>
      <c r="AL2231">
        <v>5.6499999999999996E-3</v>
      </c>
      <c r="AM2231">
        <v>5.6499999999999996E-3</v>
      </c>
      <c r="AN2231">
        <v>5.6490000000000004E-3</v>
      </c>
      <c r="AO2231">
        <v>5.6499999999999996E-3</v>
      </c>
      <c r="AP2231">
        <v>5.6499999999999996E-3</v>
      </c>
      <c r="AQ2231">
        <v>5.6499999999999996E-3</v>
      </c>
      <c r="AR2231">
        <v>5.6499999999999996E-3</v>
      </c>
      <c r="AS2231">
        <v>5.6499999999999996E-3</v>
      </c>
      <c r="AT2231">
        <v>5.6499999999999996E-3</v>
      </c>
      <c r="AU2231">
        <v>5.6499999999999996E-3</v>
      </c>
      <c r="AV2231">
        <v>5.6499999999999996E-3</v>
      </c>
      <c r="AW2231">
        <v>5.6499999999999996E-3</v>
      </c>
      <c r="AX2231">
        <v>5.6499999999999996E-3</v>
      </c>
      <c r="AY2231">
        <v>5.6499999999999996E-3</v>
      </c>
      <c r="AZ2231">
        <v>5.6499999999999996E-3</v>
      </c>
      <c r="BA2231">
        <v>5.6499999999999996E-3</v>
      </c>
      <c r="BB2231">
        <v>5.6499999999999996E-3</v>
      </c>
      <c r="BC2231">
        <v>5.6499999999999996E-3</v>
      </c>
      <c r="BD2231">
        <v>5.6499999999999996E-3</v>
      </c>
      <c r="BE2231">
        <v>5.6499999999999996E-3</v>
      </c>
      <c r="BF2231">
        <v>5.6499999999999996E-3</v>
      </c>
    </row>
    <row r="2232" spans="1:58" ht="12" customHeight="1" x14ac:dyDescent="0.2">
      <c r="A2232" s="7"/>
      <c r="B2232" t="s">
        <v>385</v>
      </c>
      <c r="C2232">
        <v>1.4999999999999999E-2</v>
      </c>
      <c r="D2232">
        <v>1.4999999999999999E-2</v>
      </c>
      <c r="E2232">
        <v>1.4999999999999999E-2</v>
      </c>
      <c r="F2232">
        <v>1.4999999999999999E-2</v>
      </c>
      <c r="G2232">
        <v>1.4999999999999999E-2</v>
      </c>
      <c r="H2232">
        <v>1.4999999999999999E-2</v>
      </c>
      <c r="I2232">
        <v>1.4999999999999999E-2</v>
      </c>
      <c r="J2232">
        <v>1.4999999999999999E-2</v>
      </c>
      <c r="K2232">
        <v>1.4999999999999999E-2</v>
      </c>
      <c r="L2232">
        <v>1.4999999999999999E-2</v>
      </c>
      <c r="M2232">
        <v>1.4999999999999999E-2</v>
      </c>
      <c r="N2232">
        <v>1.4999999999999999E-2</v>
      </c>
      <c r="O2232">
        <v>1.4999999999999999E-2</v>
      </c>
      <c r="P2232">
        <v>1.4999999999999999E-2</v>
      </c>
      <c r="Q2232">
        <v>1.4999999999999999E-2</v>
      </c>
      <c r="R2232">
        <v>1.4999999999999999E-2</v>
      </c>
      <c r="S2232">
        <v>1.4999999999999999E-2</v>
      </c>
      <c r="T2232">
        <v>1.4999999999999999E-2</v>
      </c>
      <c r="U2232">
        <v>1.4999999999999999E-2</v>
      </c>
      <c r="V2232">
        <v>1.4999999999999999E-2</v>
      </c>
      <c r="W2232">
        <v>1.4999999999999999E-2</v>
      </c>
      <c r="X2232">
        <v>1.4999999999999999E-2</v>
      </c>
      <c r="Y2232" s="79">
        <v>1.4999999999999999E-2</v>
      </c>
      <c r="Z2232" s="79">
        <v>1.4999999999999999E-2</v>
      </c>
      <c r="AA2232" s="79">
        <v>1.4999999999999999E-2</v>
      </c>
      <c r="AB2232" s="79">
        <v>1.4999999999999999E-2</v>
      </c>
      <c r="AC2232">
        <v>1.4999999999999999E-2</v>
      </c>
      <c r="AD2232">
        <v>1.4999999999999999E-2</v>
      </c>
      <c r="AE2232">
        <v>1.4999999999999999E-2</v>
      </c>
      <c r="AF2232">
        <v>1.4999999999999999E-2</v>
      </c>
      <c r="AG2232">
        <v>1.4999999999999999E-2</v>
      </c>
      <c r="AH2232">
        <v>1.4999999999999999E-2</v>
      </c>
      <c r="AI2232">
        <v>1.4999999999999999E-2</v>
      </c>
      <c r="AJ2232">
        <v>1.4999999999999999E-2</v>
      </c>
      <c r="AK2232">
        <v>1.4999999999999999E-2</v>
      </c>
      <c r="AL2232">
        <v>1.4999999999999999E-2</v>
      </c>
      <c r="AM2232">
        <v>1.4999999999999999E-2</v>
      </c>
      <c r="AN2232">
        <v>1.4999999999999999E-2</v>
      </c>
      <c r="AO2232">
        <v>1.4999999999999999E-2</v>
      </c>
      <c r="AP2232">
        <v>1.4999999999999999E-2</v>
      </c>
      <c r="AQ2232">
        <v>1.4999999999999999E-2</v>
      </c>
      <c r="AR2232">
        <v>1.4999999999999999E-2</v>
      </c>
      <c r="AS2232">
        <v>1.4999999999999999E-2</v>
      </c>
      <c r="AT2232">
        <v>1.4999999999999999E-2</v>
      </c>
      <c r="AU2232">
        <v>1.4999999999999999E-2</v>
      </c>
      <c r="AV2232">
        <v>1.4999999999999999E-2</v>
      </c>
      <c r="AW2232">
        <v>1.4999999999999999E-2</v>
      </c>
      <c r="AX2232">
        <v>1.4999999999999999E-2</v>
      </c>
      <c r="AY2232">
        <v>1.4999999999999999E-2</v>
      </c>
      <c r="AZ2232">
        <v>1.4999999999999999E-2</v>
      </c>
      <c r="BA2232">
        <v>1.4999999999999999E-2</v>
      </c>
      <c r="BB2232">
        <v>1.4999999999999999E-2</v>
      </c>
      <c r="BC2232">
        <v>1.4999999999999999E-2</v>
      </c>
      <c r="BD2232">
        <v>1.4999999999999999E-2</v>
      </c>
      <c r="BE2232">
        <v>1.4999999999999999E-2</v>
      </c>
      <c r="BF2232">
        <v>1.4999999999999999E-2</v>
      </c>
    </row>
    <row r="2233" spans="1:58" ht="12" customHeight="1" x14ac:dyDescent="0.2">
      <c r="A2233" s="7"/>
      <c r="B2233" t="s">
        <v>430</v>
      </c>
      <c r="C2233">
        <v>9.9999999999999995E-8</v>
      </c>
      <c r="D2233">
        <v>9.9999999999999995E-8</v>
      </c>
      <c r="E2233">
        <v>9.9999999999999995E-8</v>
      </c>
      <c r="F2233">
        <v>9.9999999999999995E-8</v>
      </c>
      <c r="G2233">
        <v>9.9999999999999995E-8</v>
      </c>
      <c r="H2233">
        <v>9.9999999999999995E-8</v>
      </c>
      <c r="I2233">
        <v>9.9999999999999995E-8</v>
      </c>
      <c r="J2233">
        <v>9.9999999999999995E-8</v>
      </c>
      <c r="K2233">
        <v>9.9999999999999995E-8</v>
      </c>
      <c r="L2233">
        <v>9.9999999999999995E-8</v>
      </c>
      <c r="M2233">
        <v>9.9999999999999995E-8</v>
      </c>
      <c r="N2233">
        <v>9.9999999999999995E-8</v>
      </c>
      <c r="O2233">
        <v>9.9999999999999995E-8</v>
      </c>
      <c r="P2233">
        <v>9.9999999999999995E-8</v>
      </c>
      <c r="Q2233">
        <v>9.9999999999999995E-8</v>
      </c>
      <c r="R2233">
        <v>1E-3</v>
      </c>
      <c r="S2233">
        <v>1E-3</v>
      </c>
      <c r="T2233">
        <v>1E-3</v>
      </c>
      <c r="U2233">
        <v>1E-3</v>
      </c>
      <c r="V2233">
        <v>1E-3</v>
      </c>
      <c r="W2233">
        <v>1E-3</v>
      </c>
      <c r="X2233">
        <v>1E-3</v>
      </c>
      <c r="Y2233" s="79">
        <v>1.5605000000000001E-2</v>
      </c>
      <c r="Z2233" s="79">
        <v>1.1764999999999999E-2</v>
      </c>
      <c r="AA2233" s="79">
        <v>8.208E-3</v>
      </c>
      <c r="AB2233" s="79">
        <v>1.6180000000000001E-3</v>
      </c>
      <c r="AC2233">
        <v>1.6180000000000001E-3</v>
      </c>
      <c r="AD2233">
        <v>1.6180000000000001E-3</v>
      </c>
      <c r="AE2233">
        <v>1.6180000000000001E-3</v>
      </c>
      <c r="AF2233">
        <v>1.6180000000000001E-3</v>
      </c>
      <c r="AG2233">
        <v>1.6180000000000001E-3</v>
      </c>
      <c r="AH2233">
        <v>1.6180000000000001E-3</v>
      </c>
      <c r="AI2233">
        <v>1.6180000000000001E-3</v>
      </c>
      <c r="AJ2233">
        <v>1.6180000000000001E-3</v>
      </c>
      <c r="AK2233">
        <v>1.6180000000000001E-3</v>
      </c>
      <c r="AL2233">
        <v>1.6180000000000001E-3</v>
      </c>
      <c r="AM2233">
        <v>1.6180000000000001E-3</v>
      </c>
      <c r="AN2233">
        <v>1.6180000000000001E-3</v>
      </c>
      <c r="AO2233">
        <v>1.6180000000000001E-3</v>
      </c>
      <c r="AP2233">
        <v>1.6180000000000001E-3</v>
      </c>
      <c r="AQ2233">
        <v>1.6180000000000001E-3</v>
      </c>
      <c r="AR2233">
        <v>1.6180000000000001E-3</v>
      </c>
      <c r="AS2233">
        <v>1.6180000000000001E-3</v>
      </c>
      <c r="AT2233">
        <v>1.6180000000000001E-3</v>
      </c>
      <c r="AU2233">
        <v>1.6180000000000001E-3</v>
      </c>
      <c r="AV2233">
        <v>1.6180000000000001E-3</v>
      </c>
      <c r="AW2233">
        <v>1.6180000000000001E-3</v>
      </c>
      <c r="AX2233">
        <v>1.6180000000000001E-3</v>
      </c>
      <c r="AY2233">
        <v>1.6180000000000001E-3</v>
      </c>
      <c r="AZ2233">
        <v>1.6180000000000001E-3</v>
      </c>
      <c r="BA2233">
        <v>1.6180000000000001E-3</v>
      </c>
      <c r="BB2233">
        <v>1.6180000000000001E-3</v>
      </c>
      <c r="BC2233">
        <v>1.6180000000000001E-3</v>
      </c>
      <c r="BD2233">
        <v>1.6180000000000001E-3</v>
      </c>
      <c r="BE2233">
        <v>1.6180000000000001E-3</v>
      </c>
      <c r="BF2233">
        <v>1.6180000000000001E-3</v>
      </c>
    </row>
    <row r="2234" spans="1:58" ht="12" customHeight="1" x14ac:dyDescent="0.2">
      <c r="A2234" s="7"/>
      <c r="B2234" t="s">
        <v>37</v>
      </c>
      <c r="C2234">
        <v>1E-8</v>
      </c>
      <c r="D2234">
        <v>1E-8</v>
      </c>
      <c r="E2234">
        <v>1E-8</v>
      </c>
      <c r="F2234">
        <v>1E-8</v>
      </c>
      <c r="G2234">
        <v>1E-8</v>
      </c>
      <c r="H2234">
        <v>1E-8</v>
      </c>
      <c r="I2234">
        <v>1E-8</v>
      </c>
      <c r="J2234">
        <v>1E-8</v>
      </c>
      <c r="K2234">
        <v>1E-8</v>
      </c>
      <c r="L2234">
        <v>1E-8</v>
      </c>
      <c r="M2234">
        <v>1E-8</v>
      </c>
      <c r="N2234">
        <v>1E-8</v>
      </c>
      <c r="O2234">
        <v>1E-8</v>
      </c>
      <c r="P2234">
        <v>1E-8</v>
      </c>
      <c r="Q2234">
        <v>1E-8</v>
      </c>
      <c r="R2234">
        <v>3.0000000000000001E-3</v>
      </c>
      <c r="S2234">
        <v>3.0000000000000001E-3</v>
      </c>
      <c r="T2234">
        <v>3.0000000000000001E-3</v>
      </c>
      <c r="U2234">
        <v>3.0000000000000001E-3</v>
      </c>
      <c r="V2234">
        <v>3.0000000000000001E-3</v>
      </c>
      <c r="W2234">
        <v>3.0000000000000001E-3</v>
      </c>
      <c r="X2234">
        <v>3.0000000000000001E-3</v>
      </c>
      <c r="Y2234" s="79">
        <v>1.5605000000000001E-2</v>
      </c>
      <c r="Z2234" s="79">
        <v>2.8757999999999999E-2</v>
      </c>
      <c r="AA2234" s="79">
        <v>3.1463999999999999E-2</v>
      </c>
      <c r="AB2234" s="79">
        <v>3.8835000000000001E-2</v>
      </c>
      <c r="AC2234">
        <v>3.9612000000000001E-2</v>
      </c>
      <c r="AD2234">
        <v>4.0404000000000002E-2</v>
      </c>
      <c r="AE2234">
        <v>4.1211999999999999E-2</v>
      </c>
      <c r="AF2234">
        <v>4.2035999999999997E-2</v>
      </c>
      <c r="AG2234">
        <v>4.2876999999999998E-2</v>
      </c>
      <c r="AH2234">
        <v>4.3735000000000003E-2</v>
      </c>
      <c r="AI2234">
        <v>4.4609000000000003E-2</v>
      </c>
      <c r="AJ2234">
        <v>4.5501E-2</v>
      </c>
      <c r="AK2234">
        <v>4.6411000000000001E-2</v>
      </c>
      <c r="AL2234">
        <v>4.734E-2</v>
      </c>
      <c r="AM2234">
        <v>4.734E-2</v>
      </c>
      <c r="AN2234">
        <v>4.734E-2</v>
      </c>
      <c r="AO2234">
        <v>4.734E-2</v>
      </c>
      <c r="AP2234">
        <v>4.734E-2</v>
      </c>
      <c r="AQ2234">
        <v>4.734E-2</v>
      </c>
      <c r="AR2234">
        <v>4.734E-2</v>
      </c>
      <c r="AS2234">
        <v>4.734E-2</v>
      </c>
      <c r="AT2234">
        <v>4.734E-2</v>
      </c>
      <c r="AU2234">
        <v>4.734E-2</v>
      </c>
      <c r="AV2234">
        <v>4.734E-2</v>
      </c>
      <c r="AW2234">
        <v>4.734E-2</v>
      </c>
      <c r="AX2234">
        <v>4.734E-2</v>
      </c>
      <c r="AY2234">
        <v>4.734E-2</v>
      </c>
      <c r="AZ2234">
        <v>4.734E-2</v>
      </c>
      <c r="BA2234">
        <v>4.734E-2</v>
      </c>
      <c r="BB2234">
        <v>4.734E-2</v>
      </c>
      <c r="BC2234">
        <v>4.734E-2</v>
      </c>
      <c r="BD2234">
        <v>4.734E-2</v>
      </c>
      <c r="BE2234">
        <v>4.734E-2</v>
      </c>
      <c r="BF2234">
        <v>4.734E-2</v>
      </c>
    </row>
    <row r="2235" spans="1:58" ht="12" customHeight="1" x14ac:dyDescent="0.2">
      <c r="A2235" s="7"/>
      <c r="B2235" t="s">
        <v>38</v>
      </c>
      <c r="C2235">
        <v>1E-8</v>
      </c>
      <c r="D2235">
        <v>1E-8</v>
      </c>
      <c r="E2235">
        <v>1E-8</v>
      </c>
      <c r="F2235">
        <v>1E-8</v>
      </c>
      <c r="G2235">
        <v>9.9999999999999995E-8</v>
      </c>
      <c r="H2235">
        <v>9.9999999999999995E-8</v>
      </c>
      <c r="I2235">
        <v>9.9999999999999995E-8</v>
      </c>
      <c r="J2235">
        <v>9.9999999999999995E-8</v>
      </c>
      <c r="K2235">
        <v>9.9999999999999995E-8</v>
      </c>
      <c r="L2235">
        <v>9.9999999999999995E-8</v>
      </c>
      <c r="M2235">
        <v>9.9999999999999995E-8</v>
      </c>
      <c r="N2235">
        <v>9.9999999999999995E-8</v>
      </c>
      <c r="O2235">
        <v>9.9999999999999995E-8</v>
      </c>
      <c r="P2235">
        <v>9.9999999999999995E-8</v>
      </c>
      <c r="Q2235">
        <v>9.9999999999999995E-8</v>
      </c>
      <c r="R2235">
        <v>3.0000000000000001E-3</v>
      </c>
      <c r="S2235">
        <v>3.0000000000000001E-3</v>
      </c>
      <c r="T2235">
        <v>3.0000000000000001E-3</v>
      </c>
      <c r="U2235">
        <v>3.0000000000000001E-3</v>
      </c>
      <c r="V2235">
        <v>3.0000000000000001E-3</v>
      </c>
      <c r="W2235">
        <v>3.0000000000000001E-3</v>
      </c>
      <c r="X2235">
        <v>3.0000000000000001E-3</v>
      </c>
      <c r="Y2235" s="79">
        <v>2.601E-3</v>
      </c>
      <c r="Z2235" s="79">
        <v>6.5360000000000001E-3</v>
      </c>
      <c r="AA2235" s="79">
        <v>6.8399999999999997E-3</v>
      </c>
      <c r="AB2235" s="79">
        <v>9.7090000000000006E-3</v>
      </c>
      <c r="AC2235">
        <v>1.0097E-2</v>
      </c>
      <c r="AD2235">
        <v>1.0501E-2</v>
      </c>
      <c r="AE2235">
        <v>1.0921E-2</v>
      </c>
      <c r="AF2235">
        <v>1.1358E-2</v>
      </c>
      <c r="AG2235">
        <v>1.1812E-2</v>
      </c>
      <c r="AH2235">
        <v>1.2285000000000001E-2</v>
      </c>
      <c r="AI2235">
        <v>1.2775999999999999E-2</v>
      </c>
      <c r="AJ2235">
        <v>1.3287E-2</v>
      </c>
      <c r="AK2235">
        <v>1.3819E-2</v>
      </c>
      <c r="AL2235">
        <v>1.4371999999999999E-2</v>
      </c>
      <c r="AM2235">
        <v>1.4371999999999999E-2</v>
      </c>
      <c r="AN2235">
        <v>1.4371999999999999E-2</v>
      </c>
      <c r="AO2235">
        <v>1.4371999999999999E-2</v>
      </c>
      <c r="AP2235">
        <v>1.4371999999999999E-2</v>
      </c>
      <c r="AQ2235">
        <v>1.4371999999999999E-2</v>
      </c>
      <c r="AR2235">
        <v>1.4371999999999999E-2</v>
      </c>
      <c r="AS2235">
        <v>1.4371999999999999E-2</v>
      </c>
      <c r="AT2235">
        <v>1.4371999999999999E-2</v>
      </c>
      <c r="AU2235">
        <v>1.4371999999999999E-2</v>
      </c>
      <c r="AV2235">
        <v>1.4371999999999999E-2</v>
      </c>
      <c r="AW2235">
        <v>1.4371999999999999E-2</v>
      </c>
      <c r="AX2235">
        <v>1.4371999999999999E-2</v>
      </c>
      <c r="AY2235">
        <v>1.4371999999999999E-2</v>
      </c>
      <c r="AZ2235">
        <v>1.4371999999999999E-2</v>
      </c>
      <c r="BA2235">
        <v>1.4371999999999999E-2</v>
      </c>
      <c r="BB2235">
        <v>1.4371999999999999E-2</v>
      </c>
      <c r="BC2235">
        <v>1.4371999999999999E-2</v>
      </c>
      <c r="BD2235">
        <v>1.4371999999999999E-2</v>
      </c>
      <c r="BE2235">
        <v>1.4371999999999999E-2</v>
      </c>
      <c r="BF2235">
        <v>1.4371999999999999E-2</v>
      </c>
    </row>
    <row r="2236" spans="1:58" ht="12" customHeight="1" x14ac:dyDescent="0.2">
      <c r="A2236" s="7"/>
      <c r="B2236" t="s">
        <v>389</v>
      </c>
      <c r="C2236">
        <v>9.9999999999999995E-8</v>
      </c>
      <c r="D2236">
        <v>9.9999999999999995E-8</v>
      </c>
      <c r="E2236">
        <v>9.9999999999999995E-8</v>
      </c>
      <c r="F2236">
        <v>9.9999999999999995E-8</v>
      </c>
      <c r="G2236">
        <v>9.9999999999999995E-8</v>
      </c>
      <c r="H2236">
        <v>9.9999999999999995E-8</v>
      </c>
      <c r="I2236">
        <v>9.9999999999999995E-8</v>
      </c>
      <c r="J2236">
        <v>9.9999999999999995E-8</v>
      </c>
      <c r="K2236">
        <v>9.9999999999999995E-8</v>
      </c>
      <c r="L2236">
        <v>9.9999999999999995E-8</v>
      </c>
      <c r="M2236">
        <v>9.9999999999999995E-8</v>
      </c>
      <c r="N2236">
        <v>9.9999999999999995E-8</v>
      </c>
      <c r="O2236">
        <v>9.9999999999999995E-8</v>
      </c>
      <c r="P2236">
        <v>9.9999999999999995E-8</v>
      </c>
      <c r="Q2236">
        <v>9.9999999999999995E-8</v>
      </c>
      <c r="R2236">
        <v>1E-3</v>
      </c>
      <c r="S2236">
        <v>1E-3</v>
      </c>
      <c r="T2236">
        <v>1E-3</v>
      </c>
      <c r="U2236">
        <v>1E-3</v>
      </c>
      <c r="V2236">
        <v>1E-3</v>
      </c>
      <c r="W2236">
        <v>1E-3</v>
      </c>
      <c r="X2236">
        <v>1E-3</v>
      </c>
      <c r="Y2236" s="79">
        <v>1.0403000000000001E-2</v>
      </c>
      <c r="Z2236" s="79">
        <v>5.2290000000000001E-3</v>
      </c>
      <c r="AA2236" s="79">
        <v>1.5048000000000001E-2</v>
      </c>
      <c r="AB2236" s="79">
        <v>1.9417E-2</v>
      </c>
      <c r="AC2236">
        <v>2.0341999999999999E-2</v>
      </c>
      <c r="AD2236">
        <v>2.1266E-2</v>
      </c>
      <c r="AE2236">
        <v>2.2190999999999999E-2</v>
      </c>
      <c r="AF2236">
        <v>2.3115E-2</v>
      </c>
      <c r="AG2236">
        <v>2.4039999999999999E-2</v>
      </c>
      <c r="AH2236">
        <v>2.4965000000000001E-2</v>
      </c>
      <c r="AI2236">
        <v>2.5888999999999999E-2</v>
      </c>
      <c r="AJ2236">
        <v>2.6814000000000001E-2</v>
      </c>
      <c r="AK2236">
        <v>2.7739E-2</v>
      </c>
      <c r="AL2236">
        <v>2.8663000000000001E-2</v>
      </c>
      <c r="AM2236">
        <v>2.8663000000000001E-2</v>
      </c>
      <c r="AN2236">
        <v>2.8663000000000001E-2</v>
      </c>
      <c r="AO2236">
        <v>2.8663000000000001E-2</v>
      </c>
      <c r="AP2236">
        <v>2.8663000000000001E-2</v>
      </c>
      <c r="AQ2236">
        <v>2.8663000000000001E-2</v>
      </c>
      <c r="AR2236">
        <v>2.8663000000000001E-2</v>
      </c>
      <c r="AS2236">
        <v>2.8663000000000001E-2</v>
      </c>
      <c r="AT2236">
        <v>2.8663000000000001E-2</v>
      </c>
      <c r="AU2236">
        <v>2.8663000000000001E-2</v>
      </c>
      <c r="AV2236">
        <v>2.8663000000000001E-2</v>
      </c>
      <c r="AW2236">
        <v>2.8663000000000001E-2</v>
      </c>
      <c r="AX2236">
        <v>2.8663000000000001E-2</v>
      </c>
      <c r="AY2236">
        <v>2.8663000000000001E-2</v>
      </c>
      <c r="AZ2236">
        <v>2.8663000000000001E-2</v>
      </c>
      <c r="BA2236">
        <v>2.8663000000000001E-2</v>
      </c>
      <c r="BB2236">
        <v>2.8663000000000001E-2</v>
      </c>
      <c r="BC2236">
        <v>2.8663000000000001E-2</v>
      </c>
      <c r="BD2236">
        <v>2.8663000000000001E-2</v>
      </c>
      <c r="BE2236">
        <v>2.8663000000000001E-2</v>
      </c>
      <c r="BF2236">
        <v>2.8663000000000001E-2</v>
      </c>
    </row>
    <row r="2237" spans="1:58" ht="12" customHeight="1" x14ac:dyDescent="0.2">
      <c r="A2237" s="7"/>
      <c r="B2237" t="s">
        <v>390</v>
      </c>
      <c r="C2237">
        <v>9.9999999999999995E-7</v>
      </c>
      <c r="D2237">
        <v>9.9999999999999995E-7</v>
      </c>
      <c r="E2237">
        <v>9.9999999999999995E-7</v>
      </c>
      <c r="F2237">
        <v>9.9999999999999995E-7</v>
      </c>
      <c r="G2237">
        <v>9.9999999999999995E-7</v>
      </c>
      <c r="H2237">
        <v>9.9999999999999995E-7</v>
      </c>
      <c r="I2237">
        <v>9.9999999999999995E-7</v>
      </c>
      <c r="J2237">
        <v>9.9999999999999995E-7</v>
      </c>
      <c r="K2237">
        <v>9.9999999999999995E-7</v>
      </c>
      <c r="L2237">
        <v>9.9999999999999995E-7</v>
      </c>
      <c r="M2237">
        <v>9.9999999999999995E-7</v>
      </c>
      <c r="N2237">
        <v>9.9999999999999995E-7</v>
      </c>
      <c r="O2237">
        <v>9.9999999999999995E-7</v>
      </c>
      <c r="P2237">
        <v>9.9999999999999995E-7</v>
      </c>
      <c r="Q2237">
        <v>9.9999999999999995E-7</v>
      </c>
      <c r="R2237">
        <v>9.9999999999999995E-7</v>
      </c>
      <c r="S2237">
        <v>9.9999999999999995E-7</v>
      </c>
      <c r="T2237">
        <v>9.9999999999999995E-7</v>
      </c>
      <c r="U2237">
        <v>9.9999999999999995E-7</v>
      </c>
      <c r="V2237">
        <v>9.9999999999999995E-7</v>
      </c>
      <c r="W2237">
        <v>9.9999999999999995E-7</v>
      </c>
      <c r="X2237">
        <v>9.9999999999999995E-7</v>
      </c>
      <c r="Y2237" s="79">
        <v>9.9999999999999995E-7</v>
      </c>
      <c r="Z2237" s="79">
        <v>9.9999999999999995E-7</v>
      </c>
      <c r="AA2237" s="79">
        <v>9.9999999999999995E-7</v>
      </c>
      <c r="AB2237" s="79">
        <v>9.9999999999999995E-7</v>
      </c>
      <c r="AC2237">
        <v>9.9999999999999995E-7</v>
      </c>
      <c r="AD2237">
        <v>9.9999999999999995E-7</v>
      </c>
      <c r="AE2237">
        <v>9.9999999999999995E-7</v>
      </c>
      <c r="AF2237">
        <v>9.9999999999999995E-7</v>
      </c>
      <c r="AG2237">
        <v>9.9999999999999995E-7</v>
      </c>
      <c r="AH2237">
        <v>9.9999999999999995E-7</v>
      </c>
      <c r="AI2237">
        <v>9.9999999999999995E-7</v>
      </c>
      <c r="AJ2237">
        <v>9.9999999999999995E-7</v>
      </c>
      <c r="AK2237">
        <v>9.9999999999999995E-7</v>
      </c>
      <c r="AL2237">
        <v>9.9999999999999995E-7</v>
      </c>
      <c r="AM2237">
        <v>9.9999999999999995E-7</v>
      </c>
      <c r="AN2237">
        <v>9.9999999999999995E-7</v>
      </c>
      <c r="AO2237">
        <v>9.9999999999999995E-7</v>
      </c>
      <c r="AP2237">
        <v>9.9999999999999995E-7</v>
      </c>
      <c r="AQ2237">
        <v>9.9999999999999995E-7</v>
      </c>
      <c r="AR2237">
        <v>9.9999999999999995E-7</v>
      </c>
      <c r="AS2237">
        <v>9.9999999999999995E-7</v>
      </c>
      <c r="AT2237">
        <v>9.9999999999999995E-7</v>
      </c>
      <c r="AU2237">
        <v>9.9999999999999995E-7</v>
      </c>
      <c r="AV2237">
        <v>9.9999999999999995E-7</v>
      </c>
      <c r="AW2237">
        <v>9.9999999999999995E-7</v>
      </c>
      <c r="AX2237">
        <v>9.9999999999999995E-7</v>
      </c>
      <c r="AY2237">
        <v>9.9999999999999995E-7</v>
      </c>
      <c r="AZ2237">
        <v>9.9999999999999995E-7</v>
      </c>
      <c r="BA2237">
        <v>9.9999999999999995E-7</v>
      </c>
      <c r="BB2237">
        <v>9.9999999999999995E-7</v>
      </c>
      <c r="BC2237">
        <v>9.9999999999999995E-7</v>
      </c>
      <c r="BD2237">
        <v>9.9999999999999995E-7</v>
      </c>
      <c r="BE2237">
        <v>9.9999999999999995E-7</v>
      </c>
      <c r="BF2237">
        <v>9.9999999999999995E-7</v>
      </c>
    </row>
    <row r="2238" spans="1:58" ht="12" customHeight="1" x14ac:dyDescent="0.2">
      <c r="A2238" s="7"/>
      <c r="B2238" t="s">
        <v>391</v>
      </c>
      <c r="C2238">
        <v>4.0000000000000002E-4</v>
      </c>
      <c r="D2238">
        <v>4.0000000000000002E-4</v>
      </c>
      <c r="E2238">
        <v>4.0000000000000002E-4</v>
      </c>
      <c r="F2238">
        <v>4.0000000000000002E-4</v>
      </c>
      <c r="G2238">
        <v>4.0000000000000002E-4</v>
      </c>
      <c r="H2238">
        <v>4.0000000000000002E-4</v>
      </c>
      <c r="I2238">
        <v>4.0000000000000002E-4</v>
      </c>
      <c r="J2238">
        <v>4.0000000000000002E-4</v>
      </c>
      <c r="K2238">
        <v>4.0000000000000002E-4</v>
      </c>
      <c r="L2238">
        <v>4.0000000000000002E-4</v>
      </c>
      <c r="M2238">
        <v>4.0000000000000002E-4</v>
      </c>
      <c r="N2238">
        <v>4.0000000000000002E-4</v>
      </c>
      <c r="O2238">
        <v>4.0000000000000002E-4</v>
      </c>
      <c r="P2238">
        <v>4.0000000000000002E-4</v>
      </c>
      <c r="Q2238">
        <v>4.0000000000000002E-4</v>
      </c>
      <c r="R2238">
        <v>4.0000000000000002E-4</v>
      </c>
      <c r="S2238">
        <v>4.0000000000000002E-4</v>
      </c>
      <c r="T2238">
        <v>4.0000000000000002E-4</v>
      </c>
      <c r="U2238">
        <v>4.0000000000000002E-4</v>
      </c>
      <c r="V2238">
        <v>4.0000000000000002E-4</v>
      </c>
      <c r="W2238">
        <v>4.0000000000000002E-4</v>
      </c>
      <c r="X2238">
        <v>4.0000000000000002E-4</v>
      </c>
      <c r="Y2238" s="79">
        <v>1.0000000000000001E-5</v>
      </c>
      <c r="Z2238" s="79">
        <v>1.0000000000000001E-5</v>
      </c>
      <c r="AA2238" s="79">
        <v>1.0000000000000001E-5</v>
      </c>
      <c r="AB2238" s="79">
        <v>1.0000000000000001E-5</v>
      </c>
      <c r="AC2238">
        <v>1.0000000000000001E-5</v>
      </c>
      <c r="AD2238">
        <v>1.0000000000000001E-5</v>
      </c>
      <c r="AE2238">
        <v>1.0000000000000001E-5</v>
      </c>
      <c r="AF2238">
        <v>1.0000000000000001E-5</v>
      </c>
      <c r="AG2238">
        <v>1.0000000000000001E-5</v>
      </c>
      <c r="AH2238">
        <v>1.0000000000000001E-5</v>
      </c>
      <c r="AI2238">
        <v>1.0000000000000001E-5</v>
      </c>
      <c r="AJ2238">
        <v>1.0000000000000001E-5</v>
      </c>
      <c r="AK2238">
        <v>1.0000000000000001E-5</v>
      </c>
      <c r="AL2238">
        <v>1.0000000000000001E-5</v>
      </c>
      <c r="AM2238">
        <v>1.0000000000000001E-5</v>
      </c>
      <c r="AN2238">
        <v>1.0000000000000001E-5</v>
      </c>
      <c r="AO2238">
        <v>1.0000000000000001E-5</v>
      </c>
      <c r="AP2238">
        <v>1.0000000000000001E-5</v>
      </c>
      <c r="AQ2238">
        <v>1.0000000000000001E-5</v>
      </c>
      <c r="AR2238">
        <v>1.0000000000000001E-5</v>
      </c>
      <c r="AS2238">
        <v>1.0000000000000001E-5</v>
      </c>
      <c r="AT2238">
        <v>1.0000000000000001E-5</v>
      </c>
      <c r="AU2238">
        <v>1.0000000000000001E-5</v>
      </c>
      <c r="AV2238">
        <v>1.0000000000000001E-5</v>
      </c>
      <c r="AW2238">
        <v>1.0000000000000001E-5</v>
      </c>
      <c r="AX2238">
        <v>1.0000000000000001E-5</v>
      </c>
      <c r="AY2238">
        <v>1.0000000000000001E-5</v>
      </c>
      <c r="AZ2238">
        <v>1.0000000000000001E-5</v>
      </c>
      <c r="BA2238">
        <v>1.0000000000000001E-5</v>
      </c>
      <c r="BB2238">
        <v>1.0000000000000001E-5</v>
      </c>
      <c r="BC2238">
        <v>1.0000000000000001E-5</v>
      </c>
      <c r="BD2238">
        <v>1.0000000000000001E-5</v>
      </c>
      <c r="BE2238">
        <v>1.0000000000000001E-5</v>
      </c>
      <c r="BF2238">
        <v>1.0000000000000001E-5</v>
      </c>
    </row>
    <row r="2239" spans="1:58" ht="12" customHeight="1" x14ac:dyDescent="0.2">
      <c r="A2239" s="7"/>
      <c r="B2239" t="s">
        <v>392</v>
      </c>
      <c r="C2239">
        <v>2.7999999999999998E-4</v>
      </c>
      <c r="D2239">
        <v>2.7999999999999998E-4</v>
      </c>
      <c r="E2239">
        <v>2.7999999999999998E-4</v>
      </c>
      <c r="F2239">
        <v>2.7999999999999998E-4</v>
      </c>
      <c r="G2239">
        <v>2.7999999999999998E-4</v>
      </c>
      <c r="H2239">
        <v>2.7999999999999998E-4</v>
      </c>
      <c r="I2239">
        <v>2.7999999999999998E-4</v>
      </c>
      <c r="J2239">
        <v>2.7999999999999998E-4</v>
      </c>
      <c r="K2239">
        <v>2.7999999999999998E-4</v>
      </c>
      <c r="L2239">
        <v>2.7999999999999998E-4</v>
      </c>
      <c r="M2239">
        <v>2.7999999999999998E-4</v>
      </c>
      <c r="N2239">
        <v>2.7999999999999998E-4</v>
      </c>
      <c r="O2239">
        <v>2.7999999999999998E-4</v>
      </c>
      <c r="P2239">
        <v>2.7999999999999998E-4</v>
      </c>
      <c r="Q2239">
        <v>2.7999999999999998E-4</v>
      </c>
      <c r="R2239">
        <v>2.7999999999999998E-4</v>
      </c>
      <c r="S2239">
        <v>2.7999999999999998E-4</v>
      </c>
      <c r="T2239">
        <v>2.7999999999999998E-4</v>
      </c>
      <c r="U2239">
        <v>2.7999999999999998E-4</v>
      </c>
      <c r="V2239">
        <v>2.7999999999999998E-4</v>
      </c>
      <c r="W2239">
        <v>2.7999999999999998E-4</v>
      </c>
      <c r="X2239">
        <v>2.7999999999999998E-4</v>
      </c>
      <c r="Y2239" s="79">
        <v>1.0000000000000001E-5</v>
      </c>
      <c r="Z2239" s="79">
        <v>1.0000000000000001E-5</v>
      </c>
      <c r="AA2239" s="79">
        <v>1.0000000000000001E-5</v>
      </c>
      <c r="AB2239" s="79">
        <v>1.0000000000000001E-5</v>
      </c>
      <c r="AC2239">
        <v>1.0000000000000001E-5</v>
      </c>
      <c r="AD2239">
        <v>1.0000000000000001E-5</v>
      </c>
      <c r="AE2239">
        <v>1.0000000000000001E-5</v>
      </c>
      <c r="AF2239">
        <v>1.0000000000000001E-5</v>
      </c>
      <c r="AG2239">
        <v>1.0000000000000001E-5</v>
      </c>
      <c r="AH2239">
        <v>1.0000000000000001E-5</v>
      </c>
      <c r="AI2239">
        <v>1.0000000000000001E-5</v>
      </c>
      <c r="AJ2239">
        <v>1.0000000000000001E-5</v>
      </c>
      <c r="AK2239">
        <v>1.0000000000000001E-5</v>
      </c>
      <c r="AL2239">
        <v>1.0000000000000001E-5</v>
      </c>
      <c r="AM2239">
        <v>1.0000000000000001E-5</v>
      </c>
      <c r="AN2239">
        <v>1.0000000000000001E-5</v>
      </c>
      <c r="AO2239">
        <v>1.0000000000000001E-5</v>
      </c>
      <c r="AP2239">
        <v>1.0000000000000001E-5</v>
      </c>
      <c r="AQ2239">
        <v>1.0000000000000001E-5</v>
      </c>
      <c r="AR2239">
        <v>1.0000000000000001E-5</v>
      </c>
      <c r="AS2239">
        <v>1.0000000000000001E-5</v>
      </c>
      <c r="AT2239">
        <v>1.0000000000000001E-5</v>
      </c>
      <c r="AU2239">
        <v>1.0000000000000001E-5</v>
      </c>
      <c r="AV2239">
        <v>1.0000000000000001E-5</v>
      </c>
      <c r="AW2239">
        <v>1.0000000000000001E-5</v>
      </c>
      <c r="AX2239">
        <v>1.0000000000000001E-5</v>
      </c>
      <c r="AY2239">
        <v>1.0000000000000001E-5</v>
      </c>
      <c r="AZ2239">
        <v>1.0000000000000001E-5</v>
      </c>
      <c r="BA2239">
        <v>1.0000000000000001E-5</v>
      </c>
      <c r="BB2239">
        <v>1.0000000000000001E-5</v>
      </c>
      <c r="BC2239">
        <v>1.0000000000000001E-5</v>
      </c>
      <c r="BD2239">
        <v>1.0000000000000001E-5</v>
      </c>
      <c r="BE2239">
        <v>1.0000000000000001E-5</v>
      </c>
      <c r="BF2239">
        <v>1.0000000000000001E-5</v>
      </c>
    </row>
    <row r="2240" spans="1:58" ht="12" customHeight="1" x14ac:dyDescent="0.2">
      <c r="A2240" s="7"/>
      <c r="B2240" t="s">
        <v>393</v>
      </c>
      <c r="C2240">
        <v>2.0000000000000001E-4</v>
      </c>
      <c r="D2240">
        <v>2.0000000000000001E-4</v>
      </c>
      <c r="E2240">
        <v>2.0000000000000001E-4</v>
      </c>
      <c r="F2240">
        <v>2.0000000000000001E-4</v>
      </c>
      <c r="G2240">
        <v>2.0000000000000001E-4</v>
      </c>
      <c r="H2240">
        <v>2.0000000000000001E-4</v>
      </c>
      <c r="I2240">
        <v>2.0000000000000001E-4</v>
      </c>
      <c r="J2240">
        <v>2.0000000000000001E-4</v>
      </c>
      <c r="K2240">
        <v>2.0000000000000001E-4</v>
      </c>
      <c r="L2240">
        <v>2.0000000000000001E-4</v>
      </c>
      <c r="M2240">
        <v>2.0000000000000001E-4</v>
      </c>
      <c r="N2240">
        <v>2.0000000000000001E-4</v>
      </c>
      <c r="O2240">
        <v>2.0000000000000001E-4</v>
      </c>
      <c r="P2240">
        <v>2.0000000000000001E-4</v>
      </c>
      <c r="Q2240">
        <v>2.0000000000000001E-4</v>
      </c>
      <c r="R2240">
        <v>2.0000000000000001E-4</v>
      </c>
      <c r="S2240">
        <v>2.0000000000000001E-4</v>
      </c>
      <c r="T2240">
        <v>2.0000000000000001E-4</v>
      </c>
      <c r="U2240">
        <v>2.0000000000000001E-4</v>
      </c>
      <c r="V2240">
        <v>2.0000000000000001E-4</v>
      </c>
      <c r="W2240">
        <v>2.0000000000000001E-4</v>
      </c>
      <c r="X2240">
        <v>2.0000000000000001E-4</v>
      </c>
      <c r="Y2240" s="79">
        <v>1.0000000000000001E-5</v>
      </c>
      <c r="Z2240" s="79">
        <v>1.0000000000000001E-5</v>
      </c>
      <c r="AA2240" s="79">
        <v>1.0000000000000001E-5</v>
      </c>
      <c r="AB2240" s="79">
        <v>1.0000000000000001E-5</v>
      </c>
      <c r="AC2240">
        <v>1.0000000000000001E-5</v>
      </c>
      <c r="AD2240">
        <v>1.0000000000000001E-5</v>
      </c>
      <c r="AE2240">
        <v>1.0000000000000001E-5</v>
      </c>
      <c r="AF2240">
        <v>1.0000000000000001E-5</v>
      </c>
      <c r="AG2240">
        <v>1.0000000000000001E-5</v>
      </c>
      <c r="AH2240">
        <v>1.0000000000000001E-5</v>
      </c>
      <c r="AI2240">
        <v>1.0000000000000001E-5</v>
      </c>
      <c r="AJ2240">
        <v>1.0000000000000001E-5</v>
      </c>
      <c r="AK2240">
        <v>1.0000000000000001E-5</v>
      </c>
      <c r="AL2240">
        <v>1.0000000000000001E-5</v>
      </c>
      <c r="AM2240">
        <v>1.0000000000000001E-5</v>
      </c>
      <c r="AN2240">
        <v>1.0000000000000001E-5</v>
      </c>
      <c r="AO2240">
        <v>1.0000000000000001E-5</v>
      </c>
      <c r="AP2240">
        <v>1.0000000000000001E-5</v>
      </c>
      <c r="AQ2240">
        <v>1.0000000000000001E-5</v>
      </c>
      <c r="AR2240">
        <v>1.0000000000000001E-5</v>
      </c>
      <c r="AS2240">
        <v>1.0000000000000001E-5</v>
      </c>
      <c r="AT2240">
        <v>1.0000000000000001E-5</v>
      </c>
      <c r="AU2240">
        <v>1.0000000000000001E-5</v>
      </c>
      <c r="AV2240">
        <v>1.0000000000000001E-5</v>
      </c>
      <c r="AW2240">
        <v>1.0000000000000001E-5</v>
      </c>
      <c r="AX2240">
        <v>1.0000000000000001E-5</v>
      </c>
      <c r="AY2240">
        <v>1.0000000000000001E-5</v>
      </c>
      <c r="AZ2240">
        <v>1.0000000000000001E-5</v>
      </c>
      <c r="BA2240">
        <v>1.0000000000000001E-5</v>
      </c>
      <c r="BB2240">
        <v>1.0000000000000001E-5</v>
      </c>
      <c r="BC2240">
        <v>1.0000000000000001E-5</v>
      </c>
      <c r="BD2240">
        <v>1.0000000000000001E-5</v>
      </c>
      <c r="BE2240">
        <v>1.0000000000000001E-5</v>
      </c>
      <c r="BF2240">
        <v>1.0000000000000001E-5</v>
      </c>
    </row>
    <row r="2241" spans="1:58" ht="12" customHeight="1" x14ac:dyDescent="0.2">
      <c r="A2241" s="7"/>
      <c r="B2241" t="s">
        <v>394</v>
      </c>
      <c r="C2241">
        <v>1.4E-5</v>
      </c>
      <c r="D2241">
        <v>1.4E-5</v>
      </c>
      <c r="E2241">
        <v>1.4E-5</v>
      </c>
      <c r="F2241">
        <v>1.4E-5</v>
      </c>
      <c r="G2241">
        <v>1.4E-5</v>
      </c>
      <c r="H2241">
        <v>1.4E-5</v>
      </c>
      <c r="I2241">
        <v>1.4E-5</v>
      </c>
      <c r="J2241">
        <v>1.4E-5</v>
      </c>
      <c r="K2241">
        <v>1.4E-5</v>
      </c>
      <c r="L2241">
        <v>1.4E-5</v>
      </c>
      <c r="M2241">
        <v>1.4E-5</v>
      </c>
      <c r="N2241">
        <v>1.4E-5</v>
      </c>
      <c r="O2241">
        <v>1.4E-5</v>
      </c>
      <c r="P2241">
        <v>1.4E-5</v>
      </c>
      <c r="Q2241">
        <v>1.4E-5</v>
      </c>
      <c r="R2241">
        <v>1.4E-5</v>
      </c>
      <c r="S2241">
        <v>1.4E-5</v>
      </c>
      <c r="T2241">
        <v>1.4E-5</v>
      </c>
      <c r="U2241">
        <v>1.4E-5</v>
      </c>
      <c r="V2241">
        <v>1.4E-5</v>
      </c>
      <c r="W2241">
        <v>1.4E-5</v>
      </c>
      <c r="X2241">
        <v>1.4E-5</v>
      </c>
      <c r="Y2241" s="79">
        <v>1.0000000000000001E-5</v>
      </c>
      <c r="Z2241" s="79">
        <v>1.0000000000000001E-5</v>
      </c>
      <c r="AA2241" s="79">
        <v>1.0000000000000001E-5</v>
      </c>
      <c r="AB2241" s="79">
        <v>1.0000000000000001E-5</v>
      </c>
      <c r="AC2241">
        <v>1.0000000000000001E-5</v>
      </c>
      <c r="AD2241">
        <v>1.0000000000000001E-5</v>
      </c>
      <c r="AE2241">
        <v>1.0000000000000001E-5</v>
      </c>
      <c r="AF2241">
        <v>1.0000000000000001E-5</v>
      </c>
      <c r="AG2241">
        <v>1.0000000000000001E-5</v>
      </c>
      <c r="AH2241">
        <v>1.0000000000000001E-5</v>
      </c>
      <c r="AI2241">
        <v>1.0000000000000001E-5</v>
      </c>
      <c r="AJ2241">
        <v>1.0000000000000001E-5</v>
      </c>
      <c r="AK2241">
        <v>1.0000000000000001E-5</v>
      </c>
      <c r="AL2241">
        <v>1.0000000000000001E-5</v>
      </c>
      <c r="AM2241">
        <v>1.0000000000000001E-5</v>
      </c>
      <c r="AN2241">
        <v>1.0000000000000001E-5</v>
      </c>
      <c r="AO2241">
        <v>1.0000000000000001E-5</v>
      </c>
      <c r="AP2241">
        <v>1.0000000000000001E-5</v>
      </c>
      <c r="AQ2241">
        <v>1.0000000000000001E-5</v>
      </c>
      <c r="AR2241">
        <v>1.0000000000000001E-5</v>
      </c>
      <c r="AS2241">
        <v>1.0000000000000001E-5</v>
      </c>
      <c r="AT2241">
        <v>1.0000000000000001E-5</v>
      </c>
      <c r="AU2241">
        <v>1.0000000000000001E-5</v>
      </c>
      <c r="AV2241">
        <v>1.0000000000000001E-5</v>
      </c>
      <c r="AW2241">
        <v>1.0000000000000001E-5</v>
      </c>
      <c r="AX2241">
        <v>1.0000000000000001E-5</v>
      </c>
      <c r="AY2241">
        <v>1.0000000000000001E-5</v>
      </c>
      <c r="AZ2241">
        <v>1.0000000000000001E-5</v>
      </c>
      <c r="BA2241">
        <v>1.0000000000000001E-5</v>
      </c>
      <c r="BB2241">
        <v>1.0000000000000001E-5</v>
      </c>
      <c r="BC2241">
        <v>1.0000000000000001E-5</v>
      </c>
      <c r="BD2241">
        <v>1.0000000000000001E-5</v>
      </c>
      <c r="BE2241">
        <v>1.0000000000000001E-5</v>
      </c>
      <c r="BF2241">
        <v>1.0000000000000001E-5</v>
      </c>
    </row>
    <row r="2242" spans="1:58" ht="12" customHeight="1" x14ac:dyDescent="0.2">
      <c r="A2242" s="7"/>
      <c r="B2242" t="s">
        <v>395</v>
      </c>
      <c r="C2242">
        <v>1.0000000000000001E-5</v>
      </c>
      <c r="D2242">
        <v>1.0000000000000001E-5</v>
      </c>
      <c r="E2242">
        <v>1.0000000000000001E-5</v>
      </c>
      <c r="F2242">
        <v>1.0000000000000001E-5</v>
      </c>
      <c r="G2242">
        <v>1.0000000000000001E-5</v>
      </c>
      <c r="H2242">
        <v>1.0000000000000001E-5</v>
      </c>
      <c r="I2242">
        <v>1.0000000000000001E-5</v>
      </c>
      <c r="J2242">
        <v>1.0000000000000001E-5</v>
      </c>
      <c r="K2242">
        <v>1.0000000000000001E-5</v>
      </c>
      <c r="L2242">
        <v>1.0000000000000001E-5</v>
      </c>
      <c r="M2242">
        <v>1.0000000000000001E-5</v>
      </c>
      <c r="N2242">
        <v>1.0000000000000001E-5</v>
      </c>
      <c r="O2242">
        <v>1.0000000000000001E-5</v>
      </c>
      <c r="P2242">
        <v>1.0000000000000001E-5</v>
      </c>
      <c r="Q2242">
        <v>1.0000000000000001E-5</v>
      </c>
      <c r="R2242">
        <v>1.0000000000000001E-5</v>
      </c>
      <c r="S2242">
        <v>1.0000000000000001E-5</v>
      </c>
      <c r="T2242">
        <v>1.0000000000000001E-5</v>
      </c>
      <c r="U2242">
        <v>1.0000000000000001E-5</v>
      </c>
      <c r="V2242">
        <v>1.0000000000000001E-5</v>
      </c>
      <c r="W2242">
        <v>1.0000000000000001E-5</v>
      </c>
      <c r="X2242">
        <v>1.0000000000000001E-5</v>
      </c>
      <c r="Y2242" s="79">
        <v>1.0000000000000001E-5</v>
      </c>
      <c r="Z2242" s="79">
        <v>1.0000000000000001E-5</v>
      </c>
      <c r="AA2242" s="79">
        <v>1.0000000000000001E-5</v>
      </c>
      <c r="AB2242" s="79">
        <v>1.0000000000000001E-5</v>
      </c>
      <c r="AC2242">
        <v>1.0000000000000001E-5</v>
      </c>
      <c r="AD2242">
        <v>1.0000000000000001E-5</v>
      </c>
      <c r="AE2242">
        <v>1.0000000000000001E-5</v>
      </c>
      <c r="AF2242">
        <v>1.0000000000000001E-5</v>
      </c>
      <c r="AG2242">
        <v>1.0000000000000001E-5</v>
      </c>
      <c r="AH2242">
        <v>1.0000000000000001E-5</v>
      </c>
      <c r="AI2242">
        <v>1.0000000000000001E-5</v>
      </c>
      <c r="AJ2242">
        <v>1.0000000000000001E-5</v>
      </c>
      <c r="AK2242">
        <v>1.0000000000000001E-5</v>
      </c>
      <c r="AL2242">
        <v>1.0000000000000001E-5</v>
      </c>
      <c r="AM2242">
        <v>1.0000000000000001E-5</v>
      </c>
      <c r="AN2242">
        <v>1.0000000000000001E-5</v>
      </c>
      <c r="AO2242">
        <v>1.0000000000000001E-5</v>
      </c>
      <c r="AP2242">
        <v>1.0000000000000001E-5</v>
      </c>
      <c r="AQ2242">
        <v>1.0000000000000001E-5</v>
      </c>
      <c r="AR2242">
        <v>1.0000000000000001E-5</v>
      </c>
      <c r="AS2242">
        <v>1.0000000000000001E-5</v>
      </c>
      <c r="AT2242">
        <v>1.0000000000000001E-5</v>
      </c>
      <c r="AU2242">
        <v>1.0000000000000001E-5</v>
      </c>
      <c r="AV2242">
        <v>1.0000000000000001E-5</v>
      </c>
      <c r="AW2242">
        <v>1.0000000000000001E-5</v>
      </c>
      <c r="AX2242">
        <v>1.0000000000000001E-5</v>
      </c>
      <c r="AY2242">
        <v>1.0000000000000001E-5</v>
      </c>
      <c r="AZ2242">
        <v>1.0000000000000001E-5</v>
      </c>
      <c r="BA2242">
        <v>1.0000000000000001E-5</v>
      </c>
      <c r="BB2242">
        <v>1.0000000000000001E-5</v>
      </c>
      <c r="BC2242">
        <v>1.0000000000000001E-5</v>
      </c>
      <c r="BD2242">
        <v>1.0000000000000001E-5</v>
      </c>
      <c r="BE2242">
        <v>1.0000000000000001E-5</v>
      </c>
      <c r="BF2242">
        <v>1.0000000000000001E-5</v>
      </c>
    </row>
    <row r="2243" spans="1:58" ht="12" customHeight="1" x14ac:dyDescent="0.2">
      <c r="A2243" s="7"/>
      <c r="B2243" t="s">
        <v>396</v>
      </c>
      <c r="C2243">
        <v>1.0000000000000001E-5</v>
      </c>
      <c r="D2243">
        <v>1.0000000000000001E-5</v>
      </c>
      <c r="E2243">
        <v>1.0000000000000001E-5</v>
      </c>
      <c r="F2243">
        <v>1.0000000000000001E-5</v>
      </c>
      <c r="G2243">
        <v>1.0000000000000001E-5</v>
      </c>
      <c r="H2243">
        <v>1.0000000000000001E-5</v>
      </c>
      <c r="I2243">
        <v>1.0000000000000001E-5</v>
      </c>
      <c r="J2243">
        <v>1.0000000000000001E-5</v>
      </c>
      <c r="K2243">
        <v>1.0000000000000001E-5</v>
      </c>
      <c r="L2243">
        <v>1.0000000000000001E-5</v>
      </c>
      <c r="M2243">
        <v>1.0000000000000001E-5</v>
      </c>
      <c r="N2243">
        <v>1.0000000000000001E-5</v>
      </c>
      <c r="O2243">
        <v>1.0000000000000001E-5</v>
      </c>
      <c r="P2243">
        <v>1.0000000000000001E-5</v>
      </c>
      <c r="Q2243">
        <v>1.0000000000000001E-5</v>
      </c>
      <c r="R2243">
        <v>1.0000000000000001E-5</v>
      </c>
      <c r="S2243">
        <v>1.0000000000000001E-5</v>
      </c>
      <c r="T2243">
        <v>1.0000000000000001E-5</v>
      </c>
      <c r="U2243">
        <v>1.0000000000000001E-5</v>
      </c>
      <c r="V2243">
        <v>1.0000000000000001E-5</v>
      </c>
      <c r="W2243">
        <v>1.0000000000000001E-5</v>
      </c>
      <c r="X2243">
        <v>1.0000000000000001E-5</v>
      </c>
      <c r="Y2243" s="79">
        <v>3.901E-3</v>
      </c>
      <c r="Z2243" s="79">
        <v>2.614E-3</v>
      </c>
      <c r="AA2243" s="79">
        <v>5.4720000000000003E-3</v>
      </c>
      <c r="AB2243" s="79">
        <v>6.4720000000000003E-3</v>
      </c>
      <c r="AC2243">
        <v>6.4720000000000003E-3</v>
      </c>
      <c r="AD2243">
        <v>6.4720000000000003E-3</v>
      </c>
      <c r="AE2243">
        <v>6.4720000000000003E-3</v>
      </c>
      <c r="AF2243">
        <v>6.4720000000000003E-3</v>
      </c>
      <c r="AG2243">
        <v>6.4720000000000003E-3</v>
      </c>
      <c r="AH2243">
        <v>6.4720000000000003E-3</v>
      </c>
      <c r="AI2243">
        <v>6.4720000000000003E-3</v>
      </c>
      <c r="AJ2243">
        <v>6.4720000000000003E-3</v>
      </c>
      <c r="AK2243">
        <v>6.4720000000000003E-3</v>
      </c>
      <c r="AL2243">
        <v>6.4720000000000003E-3</v>
      </c>
      <c r="AM2243">
        <v>6.4720000000000003E-3</v>
      </c>
      <c r="AN2243">
        <v>6.4720000000000003E-3</v>
      </c>
      <c r="AO2243">
        <v>6.4720000000000003E-3</v>
      </c>
      <c r="AP2243">
        <v>6.4720000000000003E-3</v>
      </c>
      <c r="AQ2243">
        <v>6.4720000000000003E-3</v>
      </c>
      <c r="AR2243">
        <v>6.4720000000000003E-3</v>
      </c>
      <c r="AS2243">
        <v>6.4720000000000003E-3</v>
      </c>
      <c r="AT2243">
        <v>6.4720000000000003E-3</v>
      </c>
      <c r="AU2243">
        <v>6.4720000000000003E-3</v>
      </c>
      <c r="AV2243">
        <v>6.4720000000000003E-3</v>
      </c>
      <c r="AW2243">
        <v>6.4720000000000003E-3</v>
      </c>
      <c r="AX2243">
        <v>6.4720000000000003E-3</v>
      </c>
      <c r="AY2243">
        <v>6.4720000000000003E-3</v>
      </c>
      <c r="AZ2243">
        <v>6.4720000000000003E-3</v>
      </c>
      <c r="BA2243">
        <v>6.4720000000000003E-3</v>
      </c>
      <c r="BB2243">
        <v>6.4720000000000003E-3</v>
      </c>
      <c r="BC2243">
        <v>6.4720000000000003E-3</v>
      </c>
      <c r="BD2243">
        <v>6.4720000000000003E-3</v>
      </c>
      <c r="BE2243">
        <v>6.4720000000000003E-3</v>
      </c>
      <c r="BF2243">
        <v>6.4720000000000003E-3</v>
      </c>
    </row>
    <row r="2244" spans="1:58" ht="12" customHeight="1" x14ac:dyDescent="0.2">
      <c r="A2244" s="7"/>
      <c r="B2244" t="s">
        <v>1003</v>
      </c>
      <c r="C2244">
        <v>1.0000000000000001E-5</v>
      </c>
      <c r="D2244">
        <v>1.0000000000000001E-5</v>
      </c>
      <c r="E2244">
        <v>1.0000000000000001E-5</v>
      </c>
      <c r="F2244">
        <v>1.0000000000000001E-5</v>
      </c>
      <c r="G2244">
        <v>1.0000000000000001E-5</v>
      </c>
      <c r="H2244">
        <v>1.0000000000000001E-5</v>
      </c>
      <c r="I2244">
        <v>1.0000000000000001E-5</v>
      </c>
      <c r="J2244">
        <v>1.0000000000000001E-5</v>
      </c>
      <c r="K2244">
        <v>1.0000000000000001E-5</v>
      </c>
      <c r="L2244">
        <v>1.0000000000000001E-5</v>
      </c>
      <c r="M2244">
        <v>1.0000000000000001E-5</v>
      </c>
      <c r="N2244">
        <v>1.0000000000000001E-5</v>
      </c>
      <c r="O2244">
        <v>1.0000000000000001E-5</v>
      </c>
      <c r="P2244">
        <v>1.0000000000000001E-5</v>
      </c>
      <c r="Q2244">
        <v>1.0000000000000001E-5</v>
      </c>
      <c r="R2244">
        <v>1E-3</v>
      </c>
      <c r="S2244">
        <v>1E-3</v>
      </c>
      <c r="T2244">
        <v>1E-3</v>
      </c>
      <c r="U2244">
        <v>1E-3</v>
      </c>
      <c r="V2244">
        <v>1E-3</v>
      </c>
      <c r="W2244">
        <v>1E-3</v>
      </c>
      <c r="X2244">
        <v>0.01</v>
      </c>
      <c r="Y2244" s="79">
        <v>1.1704000000000001E-2</v>
      </c>
      <c r="Z2244" s="79">
        <v>1.1764999999999999E-2</v>
      </c>
      <c r="AA2244" s="79">
        <v>2.3255999999999999E-2</v>
      </c>
      <c r="AB2244" s="79">
        <v>2.7508000000000001E-2</v>
      </c>
      <c r="AC2244">
        <v>2.9708999999999999E-2</v>
      </c>
      <c r="AD2244">
        <v>3.2085000000000002E-2</v>
      </c>
      <c r="AE2244">
        <v>3.4652000000000002E-2</v>
      </c>
      <c r="AF2244">
        <v>3.7423999999999999E-2</v>
      </c>
      <c r="AG2244">
        <v>4.0418000000000003E-2</v>
      </c>
      <c r="AH2244">
        <v>4.3652000000000003E-2</v>
      </c>
      <c r="AI2244">
        <v>4.7143999999999998E-2</v>
      </c>
      <c r="AJ2244">
        <v>5.0915000000000002E-2</v>
      </c>
      <c r="AK2244">
        <v>5.4989000000000003E-2</v>
      </c>
      <c r="AL2244">
        <v>5.9388000000000003E-2</v>
      </c>
      <c r="AM2244">
        <v>5.9388000000000003E-2</v>
      </c>
      <c r="AN2244">
        <v>5.9388000000000003E-2</v>
      </c>
      <c r="AO2244">
        <v>5.9388000000000003E-2</v>
      </c>
      <c r="AP2244">
        <v>5.9388000000000003E-2</v>
      </c>
      <c r="AQ2244">
        <v>5.9388000000000003E-2</v>
      </c>
      <c r="AR2244">
        <v>5.9388000000000003E-2</v>
      </c>
      <c r="AS2244">
        <v>5.9388000000000003E-2</v>
      </c>
      <c r="AT2244">
        <v>5.9388000000000003E-2</v>
      </c>
      <c r="AU2244">
        <v>5.9388000000000003E-2</v>
      </c>
      <c r="AV2244">
        <v>5.9388000000000003E-2</v>
      </c>
      <c r="AW2244">
        <v>5.9388000000000003E-2</v>
      </c>
      <c r="AX2244">
        <v>5.9388000000000003E-2</v>
      </c>
      <c r="AY2244">
        <v>5.9388000000000003E-2</v>
      </c>
      <c r="AZ2244">
        <v>5.9388000000000003E-2</v>
      </c>
      <c r="BA2244">
        <v>5.9388000000000003E-2</v>
      </c>
      <c r="BB2244">
        <v>5.9388000000000003E-2</v>
      </c>
      <c r="BC2244">
        <v>5.9388000000000003E-2</v>
      </c>
      <c r="BD2244">
        <v>5.9388000000000003E-2</v>
      </c>
      <c r="BE2244">
        <v>5.9388000000000003E-2</v>
      </c>
      <c r="BF2244">
        <v>5.9388000000000003E-2</v>
      </c>
    </row>
    <row r="2245" spans="1:58" ht="12" customHeight="1" x14ac:dyDescent="0.2">
      <c r="B2245" t="s">
        <v>397</v>
      </c>
      <c r="C2245">
        <v>1.0000000000000001E-5</v>
      </c>
      <c r="D2245">
        <v>1.0000000000000001E-5</v>
      </c>
      <c r="E2245">
        <v>1.0000000000000001E-5</v>
      </c>
      <c r="F2245">
        <v>1.0000000000000001E-5</v>
      </c>
      <c r="G2245">
        <v>1.0000000000000001E-5</v>
      </c>
      <c r="H2245">
        <v>1.1299435028248588E-2</v>
      </c>
      <c r="I2245">
        <v>1.1299435028248588E-2</v>
      </c>
      <c r="J2245">
        <v>1.6949152542372881E-2</v>
      </c>
      <c r="K2245">
        <v>1.6949152542372881E-2</v>
      </c>
      <c r="L2245">
        <v>2.2598870056497175E-2</v>
      </c>
      <c r="M2245">
        <v>2.2598870056497175E-2</v>
      </c>
      <c r="N2245">
        <v>3.3898305084745763E-2</v>
      </c>
      <c r="O2245">
        <v>4.5197740112994399E-2</v>
      </c>
      <c r="P2245">
        <v>5.0847457627118647E-2</v>
      </c>
      <c r="Q2245">
        <v>5.6497175141242938E-2</v>
      </c>
      <c r="R2245">
        <v>6.2146892655367235E-2</v>
      </c>
      <c r="S2245">
        <v>6.7796610169491525E-2</v>
      </c>
      <c r="T2245">
        <v>7.3446327683615822E-2</v>
      </c>
      <c r="U2245">
        <v>7.909604519774012E-2</v>
      </c>
      <c r="V2245">
        <v>8.4745762711864403E-2</v>
      </c>
      <c r="W2245">
        <v>9.03954802259887E-2</v>
      </c>
      <c r="X2245">
        <v>9.6045197740112997E-2</v>
      </c>
      <c r="Y2245" s="79">
        <v>3.7711000000000001E-2</v>
      </c>
      <c r="Z2245" s="79">
        <v>4.0523000000000003E-2</v>
      </c>
      <c r="AA2245" s="79">
        <v>6.4295000000000005E-2</v>
      </c>
      <c r="AB2245" s="79">
        <v>7.7670000000000003E-2</v>
      </c>
      <c r="AC2245">
        <v>8.1368999999999997E-2</v>
      </c>
      <c r="AD2245">
        <v>8.5068000000000005E-2</v>
      </c>
      <c r="AE2245">
        <v>8.8765999999999998E-2</v>
      </c>
      <c r="AF2245">
        <v>9.2464000000000005E-2</v>
      </c>
      <c r="AG2245">
        <v>9.6162999999999998E-2</v>
      </c>
      <c r="AH2245">
        <v>9.9861000000000005E-2</v>
      </c>
      <c r="AI2245">
        <v>0.10356</v>
      </c>
      <c r="AJ2245">
        <v>0.10725899999999999</v>
      </c>
      <c r="AK2245">
        <v>0.110958</v>
      </c>
      <c r="AL2245">
        <v>0.11465599999999999</v>
      </c>
      <c r="AM2245">
        <v>0.11465599999999999</v>
      </c>
      <c r="AN2245">
        <v>0.11465599999999999</v>
      </c>
      <c r="AO2245">
        <v>0.11465500000000001</v>
      </c>
      <c r="AP2245">
        <v>0.11465500000000001</v>
      </c>
      <c r="AQ2245">
        <v>0.11465500000000001</v>
      </c>
      <c r="AR2245">
        <v>0.11465500000000001</v>
      </c>
      <c r="AS2245">
        <v>0.11465500000000001</v>
      </c>
      <c r="AT2245">
        <v>0.11465500000000001</v>
      </c>
      <c r="AU2245">
        <v>0.11465500000000001</v>
      </c>
      <c r="AV2245">
        <v>0.11465500000000001</v>
      </c>
      <c r="AW2245">
        <v>0.11465500000000001</v>
      </c>
      <c r="AX2245">
        <v>0.11465500000000001</v>
      </c>
      <c r="AY2245">
        <v>0.11465500000000001</v>
      </c>
      <c r="AZ2245">
        <v>0.11465500000000001</v>
      </c>
      <c r="BA2245">
        <v>0.11465500000000001</v>
      </c>
      <c r="BB2245">
        <v>0.11465500000000001</v>
      </c>
      <c r="BC2245">
        <v>0.11465500000000001</v>
      </c>
      <c r="BD2245">
        <v>0.11465500000000001</v>
      </c>
      <c r="BE2245">
        <v>0.11465500000000001</v>
      </c>
      <c r="BF2245">
        <v>0.11465500000000001</v>
      </c>
    </row>
    <row r="2246" spans="1:58" ht="12" customHeight="1" x14ac:dyDescent="0.2">
      <c r="A2246" t="s">
        <v>431</v>
      </c>
      <c r="B2246" t="s">
        <v>429</v>
      </c>
      <c r="C2246">
        <v>0.999</v>
      </c>
      <c r="D2246">
        <v>0.999</v>
      </c>
      <c r="E2246">
        <v>0.999</v>
      </c>
      <c r="F2246">
        <v>0.999</v>
      </c>
      <c r="G2246">
        <v>0.999</v>
      </c>
      <c r="H2246">
        <v>0.999</v>
      </c>
      <c r="I2246">
        <v>0.999</v>
      </c>
      <c r="J2246">
        <v>0.999</v>
      </c>
      <c r="K2246">
        <v>0.999</v>
      </c>
      <c r="L2246">
        <v>0.999</v>
      </c>
      <c r="M2246">
        <v>0.999</v>
      </c>
      <c r="N2246">
        <v>0.999</v>
      </c>
      <c r="O2246">
        <v>0.999</v>
      </c>
      <c r="P2246">
        <v>0.999</v>
      </c>
      <c r="Q2246">
        <v>0.999</v>
      </c>
      <c r="R2246">
        <v>0.999</v>
      </c>
      <c r="S2246">
        <v>0.999</v>
      </c>
      <c r="T2246">
        <v>0.999</v>
      </c>
      <c r="U2246">
        <v>0.999</v>
      </c>
      <c r="V2246">
        <v>0.999</v>
      </c>
      <c r="W2246">
        <v>0.999</v>
      </c>
      <c r="X2246">
        <v>0.999</v>
      </c>
      <c r="Y2246" s="79">
        <v>0.999</v>
      </c>
      <c r="Z2246" s="79">
        <v>0.999</v>
      </c>
      <c r="AA2246" s="79">
        <v>0.999</v>
      </c>
      <c r="AB2246" s="79">
        <v>0.999</v>
      </c>
      <c r="AC2246">
        <v>0.999</v>
      </c>
      <c r="AD2246">
        <v>0.999</v>
      </c>
      <c r="AE2246">
        <v>0.999</v>
      </c>
      <c r="AF2246">
        <v>0.999</v>
      </c>
      <c r="AG2246">
        <v>0.999</v>
      </c>
      <c r="AH2246">
        <v>0.999</v>
      </c>
      <c r="AI2246">
        <v>0.999</v>
      </c>
      <c r="AJ2246">
        <v>0.999</v>
      </c>
      <c r="AK2246">
        <v>0.999</v>
      </c>
      <c r="AL2246">
        <v>0.999</v>
      </c>
      <c r="AM2246">
        <v>0.999</v>
      </c>
      <c r="AN2246">
        <v>0.999</v>
      </c>
      <c r="AO2246">
        <v>0.999</v>
      </c>
      <c r="AP2246">
        <v>0.999</v>
      </c>
      <c r="AQ2246">
        <v>0.999</v>
      </c>
      <c r="AR2246">
        <v>0.999</v>
      </c>
      <c r="AS2246">
        <v>0.999</v>
      </c>
      <c r="AT2246">
        <v>0.999</v>
      </c>
      <c r="AU2246">
        <v>0.999</v>
      </c>
      <c r="AV2246">
        <v>0.999</v>
      </c>
      <c r="AW2246">
        <v>0.999</v>
      </c>
      <c r="AX2246">
        <v>0.999</v>
      </c>
      <c r="AY2246">
        <v>0.999</v>
      </c>
      <c r="AZ2246">
        <v>0.999</v>
      </c>
      <c r="BA2246">
        <v>0.999</v>
      </c>
      <c r="BB2246">
        <v>0.999</v>
      </c>
      <c r="BC2246">
        <v>0.999</v>
      </c>
      <c r="BD2246">
        <v>0.999</v>
      </c>
      <c r="BE2246">
        <v>0.999</v>
      </c>
      <c r="BF2246">
        <v>0.999</v>
      </c>
    </row>
    <row r="2247" spans="1:58" ht="12" customHeight="1" x14ac:dyDescent="0.2">
      <c r="B2247" t="s">
        <v>384</v>
      </c>
      <c r="C2247">
        <v>4.6153846153846156E-2</v>
      </c>
      <c r="D2247">
        <v>4.6153846153846156E-2</v>
      </c>
      <c r="E2247">
        <v>4.6153846153846156E-2</v>
      </c>
      <c r="F2247">
        <v>4.6153846153846156E-2</v>
      </c>
      <c r="G2247">
        <v>4.6153846153846156E-2</v>
      </c>
      <c r="H2247">
        <v>4.6153846153846156E-2</v>
      </c>
      <c r="I2247">
        <v>4.6153846153846156E-2</v>
      </c>
      <c r="J2247">
        <v>4.6153846153846156E-2</v>
      </c>
      <c r="K2247">
        <v>4.6153846153846156E-2</v>
      </c>
      <c r="L2247">
        <v>4.6153846153846156E-2</v>
      </c>
      <c r="M2247">
        <v>4.6153846153846156E-2</v>
      </c>
      <c r="N2247">
        <v>4.6153846153846156E-2</v>
      </c>
      <c r="O2247">
        <v>4.6153846153846156E-2</v>
      </c>
      <c r="P2247">
        <v>4.6153846153846156E-2</v>
      </c>
      <c r="Q2247">
        <v>4.6153846153846156E-2</v>
      </c>
      <c r="R2247">
        <v>4.6153846153846156E-2</v>
      </c>
      <c r="S2247">
        <v>4.6153846153846156E-2</v>
      </c>
      <c r="T2247">
        <v>4.6153846153846156E-2</v>
      </c>
      <c r="U2247">
        <v>4.6153846153846156E-2</v>
      </c>
      <c r="V2247">
        <v>4.6153846153846156E-2</v>
      </c>
      <c r="W2247">
        <v>4.6153846153846156E-2</v>
      </c>
      <c r="X2247">
        <v>4.6153846153846156E-2</v>
      </c>
      <c r="Y2247" s="79">
        <v>3.6011000000000001E-2</v>
      </c>
      <c r="Z2247" s="79">
        <v>5.8375999999999997E-2</v>
      </c>
      <c r="AA2247" s="79">
        <v>5.2239000000000001E-2</v>
      </c>
      <c r="AB2247" s="79">
        <v>4.8717999999999997E-2</v>
      </c>
      <c r="AC2247">
        <v>4.8717999999999997E-2</v>
      </c>
      <c r="AD2247">
        <v>4.8717999999999997E-2</v>
      </c>
      <c r="AE2247">
        <v>4.8717999999999997E-2</v>
      </c>
      <c r="AF2247">
        <v>4.8717999999999997E-2</v>
      </c>
      <c r="AG2247">
        <v>4.8717999999999997E-2</v>
      </c>
      <c r="AH2247">
        <v>4.8717999999999997E-2</v>
      </c>
      <c r="AI2247">
        <v>4.8717999999999997E-2</v>
      </c>
      <c r="AJ2247">
        <v>4.8717999999999997E-2</v>
      </c>
      <c r="AK2247">
        <v>4.8717999999999997E-2</v>
      </c>
      <c r="AL2247">
        <v>4.8717999999999997E-2</v>
      </c>
      <c r="AM2247">
        <v>4.8717999999999997E-2</v>
      </c>
      <c r="AN2247">
        <v>4.8717999999999997E-2</v>
      </c>
      <c r="AO2247">
        <v>4.8714E-2</v>
      </c>
      <c r="AP2247">
        <v>4.8714E-2</v>
      </c>
      <c r="AQ2247">
        <v>4.8714E-2</v>
      </c>
      <c r="AR2247">
        <v>4.8714E-2</v>
      </c>
      <c r="AS2247">
        <v>4.8714E-2</v>
      </c>
      <c r="AT2247">
        <v>4.8714E-2</v>
      </c>
      <c r="AU2247">
        <v>4.8714E-2</v>
      </c>
      <c r="AV2247">
        <v>4.8714E-2</v>
      </c>
      <c r="AW2247">
        <v>4.8714E-2</v>
      </c>
      <c r="AX2247">
        <v>4.8714E-2</v>
      </c>
      <c r="AY2247">
        <v>4.8714E-2</v>
      </c>
      <c r="AZ2247">
        <v>4.8714E-2</v>
      </c>
      <c r="BA2247">
        <v>4.8714E-2</v>
      </c>
      <c r="BB2247">
        <v>4.8714E-2</v>
      </c>
      <c r="BC2247">
        <v>4.8714E-2</v>
      </c>
      <c r="BD2247">
        <v>4.8714E-2</v>
      </c>
      <c r="BE2247">
        <v>4.8714E-2</v>
      </c>
      <c r="BF2247">
        <v>4.8714E-2</v>
      </c>
    </row>
    <row r="2248" spans="1:58" ht="12" customHeight="1" x14ac:dyDescent="0.2">
      <c r="B2248" t="s">
        <v>385</v>
      </c>
      <c r="C2248">
        <v>1.4999999999999999E-2</v>
      </c>
      <c r="D2248">
        <v>1.4999999999999999E-2</v>
      </c>
      <c r="E2248">
        <v>1.4999999999999999E-2</v>
      </c>
      <c r="F2248">
        <v>1.4999999999999999E-2</v>
      </c>
      <c r="G2248">
        <v>1.4999999999999999E-2</v>
      </c>
      <c r="H2248">
        <v>1.4999999999999999E-2</v>
      </c>
      <c r="I2248">
        <v>1.4999999999999999E-2</v>
      </c>
      <c r="J2248">
        <v>1.4999999999999999E-2</v>
      </c>
      <c r="K2248">
        <v>1.4999999999999999E-2</v>
      </c>
      <c r="L2248">
        <v>1.4999999999999999E-2</v>
      </c>
      <c r="M2248">
        <v>1.4999999999999999E-2</v>
      </c>
      <c r="N2248">
        <v>1.4999999999999999E-2</v>
      </c>
      <c r="O2248">
        <v>1.4999999999999999E-2</v>
      </c>
      <c r="P2248">
        <v>1.4999999999999999E-2</v>
      </c>
      <c r="Q2248">
        <v>1.4999999999999999E-2</v>
      </c>
      <c r="R2248">
        <v>1.4999999999999999E-2</v>
      </c>
      <c r="S2248">
        <v>1.4999999999999999E-2</v>
      </c>
      <c r="T2248">
        <v>1.4999999999999999E-2</v>
      </c>
      <c r="U2248">
        <v>1.4999999999999999E-2</v>
      </c>
      <c r="V2248">
        <v>1.4999999999999999E-2</v>
      </c>
      <c r="W2248">
        <v>1.4999999999999999E-2</v>
      </c>
      <c r="X2248">
        <v>1.4999999999999999E-2</v>
      </c>
      <c r="Y2248" s="79">
        <v>1.4999999999999999E-2</v>
      </c>
      <c r="Z2248" s="79">
        <v>1.4999999999999999E-2</v>
      </c>
      <c r="AA2248" s="79">
        <v>1.4999999999999999E-2</v>
      </c>
      <c r="AB2248" s="79">
        <v>1.4999999999999999E-2</v>
      </c>
      <c r="AC2248">
        <v>1.4999999999999999E-2</v>
      </c>
      <c r="AD2248">
        <v>1.4999999999999999E-2</v>
      </c>
      <c r="AE2248">
        <v>1.4999999999999999E-2</v>
      </c>
      <c r="AF2248">
        <v>1.4999999999999999E-2</v>
      </c>
      <c r="AG2248">
        <v>1.4999999999999999E-2</v>
      </c>
      <c r="AH2248">
        <v>1.4999999999999999E-2</v>
      </c>
      <c r="AI2248">
        <v>1.4999999999999999E-2</v>
      </c>
      <c r="AJ2248">
        <v>1.4999999999999999E-2</v>
      </c>
      <c r="AK2248">
        <v>1.4999999999999999E-2</v>
      </c>
      <c r="AL2248">
        <v>1.4999999999999999E-2</v>
      </c>
      <c r="AM2248">
        <v>1.4999999999999999E-2</v>
      </c>
      <c r="AN2248">
        <v>1.4999999999999999E-2</v>
      </c>
      <c r="AO2248">
        <v>1.4999999999999999E-2</v>
      </c>
      <c r="AP2248">
        <v>1.4999999999999999E-2</v>
      </c>
      <c r="AQ2248">
        <v>1.4999999999999999E-2</v>
      </c>
      <c r="AR2248">
        <v>1.4999999999999999E-2</v>
      </c>
      <c r="AS2248">
        <v>1.4999999999999999E-2</v>
      </c>
      <c r="AT2248">
        <v>1.4999999999999999E-2</v>
      </c>
      <c r="AU2248">
        <v>1.4999999999999999E-2</v>
      </c>
      <c r="AV2248">
        <v>1.4999999999999999E-2</v>
      </c>
      <c r="AW2248">
        <v>1.4999999999999999E-2</v>
      </c>
      <c r="AX2248">
        <v>1.4999999999999999E-2</v>
      </c>
      <c r="AY2248">
        <v>1.4999999999999999E-2</v>
      </c>
      <c r="AZ2248">
        <v>1.4999999999999999E-2</v>
      </c>
      <c r="BA2248">
        <v>1.4999999999999999E-2</v>
      </c>
      <c r="BB2248">
        <v>1.4999999999999999E-2</v>
      </c>
      <c r="BC2248">
        <v>1.4999999999999999E-2</v>
      </c>
      <c r="BD2248">
        <v>1.4999999999999999E-2</v>
      </c>
      <c r="BE2248">
        <v>1.4999999999999999E-2</v>
      </c>
      <c r="BF2248">
        <v>1.4999999999999999E-2</v>
      </c>
    </row>
    <row r="2249" spans="1:58" ht="12" customHeight="1" x14ac:dyDescent="0.2">
      <c r="B2249" t="s">
        <v>430</v>
      </c>
      <c r="C2249">
        <v>9.9999999999999995E-8</v>
      </c>
      <c r="D2249">
        <v>9.9999999999999995E-8</v>
      </c>
      <c r="E2249">
        <v>9.9999999999999995E-8</v>
      </c>
      <c r="F2249">
        <v>9.9999999999999995E-8</v>
      </c>
      <c r="G2249">
        <v>9.9999999999999995E-8</v>
      </c>
      <c r="H2249">
        <v>9.9999999999999995E-8</v>
      </c>
      <c r="I2249">
        <v>9.9999999999999995E-8</v>
      </c>
      <c r="J2249">
        <v>9.9999999999999995E-8</v>
      </c>
      <c r="K2249">
        <v>9.9999999999999995E-8</v>
      </c>
      <c r="L2249">
        <v>9.9999999999999995E-8</v>
      </c>
      <c r="M2249">
        <v>9.9999999999999995E-8</v>
      </c>
      <c r="N2249">
        <v>9.9999999999999995E-8</v>
      </c>
      <c r="O2249">
        <v>9.9999999999999995E-8</v>
      </c>
      <c r="P2249">
        <v>9.9999999999999995E-8</v>
      </c>
      <c r="Q2249">
        <v>9.9999999999999995E-8</v>
      </c>
      <c r="R2249">
        <v>1E-3</v>
      </c>
      <c r="S2249">
        <v>1E-3</v>
      </c>
      <c r="T2249">
        <v>1E-3</v>
      </c>
      <c r="U2249">
        <v>1E-3</v>
      </c>
      <c r="V2249">
        <v>1E-3</v>
      </c>
      <c r="W2249">
        <v>1E-3</v>
      </c>
      <c r="X2249">
        <v>1E-3</v>
      </c>
      <c r="Y2249" s="79">
        <v>1E-3</v>
      </c>
      <c r="Z2249" s="79">
        <v>1E-3</v>
      </c>
      <c r="AA2249" s="79">
        <v>1E-3</v>
      </c>
      <c r="AB2249" s="79">
        <v>1E-3</v>
      </c>
      <c r="AC2249">
        <v>1E-3</v>
      </c>
      <c r="AD2249">
        <v>1E-3</v>
      </c>
      <c r="AE2249">
        <v>1E-3</v>
      </c>
      <c r="AF2249">
        <v>1E-3</v>
      </c>
      <c r="AG2249">
        <v>1E-3</v>
      </c>
      <c r="AH2249">
        <v>1E-3</v>
      </c>
      <c r="AI2249">
        <v>1E-3</v>
      </c>
      <c r="AJ2249">
        <v>1E-3</v>
      </c>
      <c r="AK2249">
        <v>1E-3</v>
      </c>
      <c r="AL2249">
        <v>1E-3</v>
      </c>
      <c r="AM2249">
        <v>1E-3</v>
      </c>
      <c r="AN2249">
        <v>1E-3</v>
      </c>
      <c r="AO2249">
        <v>1E-3</v>
      </c>
      <c r="AP2249">
        <v>1E-3</v>
      </c>
      <c r="AQ2249">
        <v>1E-3</v>
      </c>
      <c r="AR2249">
        <v>1E-3</v>
      </c>
      <c r="AS2249">
        <v>1E-3</v>
      </c>
      <c r="AT2249">
        <v>1E-3</v>
      </c>
      <c r="AU2249">
        <v>1E-3</v>
      </c>
      <c r="AV2249">
        <v>1E-3</v>
      </c>
      <c r="AW2249">
        <v>1E-3</v>
      </c>
      <c r="AX2249">
        <v>1E-3</v>
      </c>
      <c r="AY2249">
        <v>1E-3</v>
      </c>
      <c r="AZ2249">
        <v>1E-3</v>
      </c>
      <c r="BA2249">
        <v>1E-3</v>
      </c>
      <c r="BB2249">
        <v>1E-3</v>
      </c>
      <c r="BC2249">
        <v>1E-3</v>
      </c>
      <c r="BD2249">
        <v>1E-3</v>
      </c>
      <c r="BE2249">
        <v>1E-3</v>
      </c>
      <c r="BF2249">
        <v>1E-3</v>
      </c>
    </row>
    <row r="2250" spans="1:58" ht="12" customHeight="1" x14ac:dyDescent="0.2">
      <c r="B2250" t="s">
        <v>37</v>
      </c>
      <c r="C2250">
        <v>1E-8</v>
      </c>
      <c r="D2250">
        <v>1E-8</v>
      </c>
      <c r="E2250">
        <v>1E-8</v>
      </c>
      <c r="F2250">
        <v>1E-8</v>
      </c>
      <c r="G2250">
        <v>1E-8</v>
      </c>
      <c r="H2250">
        <v>1E-8</v>
      </c>
      <c r="I2250">
        <v>1E-8</v>
      </c>
      <c r="J2250">
        <v>1E-8</v>
      </c>
      <c r="K2250">
        <v>1E-8</v>
      </c>
      <c r="L2250">
        <v>1E-8</v>
      </c>
      <c r="M2250">
        <v>1E-8</v>
      </c>
      <c r="N2250">
        <v>1E-8</v>
      </c>
      <c r="O2250">
        <v>1E-8</v>
      </c>
      <c r="P2250">
        <v>1E-8</v>
      </c>
      <c r="Q2250">
        <v>1E-8</v>
      </c>
      <c r="R2250">
        <v>2.9999999999999997E-4</v>
      </c>
      <c r="S2250">
        <v>2.9999999999999997E-4</v>
      </c>
      <c r="T2250">
        <v>3.0000000000000001E-3</v>
      </c>
      <c r="U2250">
        <v>3.0000000000000001E-3</v>
      </c>
      <c r="V2250">
        <v>3.0000000000000001E-3</v>
      </c>
      <c r="W2250">
        <v>3.0000000000000001E-3</v>
      </c>
      <c r="X2250">
        <v>3.0000000000000001E-3</v>
      </c>
      <c r="Y2250" s="79">
        <v>1.108E-2</v>
      </c>
      <c r="Z2250" s="79">
        <v>1.7766000000000001E-2</v>
      </c>
      <c r="AA2250" s="79">
        <v>1.9900000000000001E-2</v>
      </c>
      <c r="AB2250" s="79">
        <v>3.5896999999999998E-2</v>
      </c>
      <c r="AC2250">
        <v>3.6615000000000002E-2</v>
      </c>
      <c r="AD2250">
        <v>3.7346999999999998E-2</v>
      </c>
      <c r="AE2250">
        <v>3.8094000000000003E-2</v>
      </c>
      <c r="AF2250">
        <v>3.8856000000000002E-2</v>
      </c>
      <c r="AG2250">
        <v>3.9633000000000002E-2</v>
      </c>
      <c r="AH2250">
        <v>4.0425999999999997E-2</v>
      </c>
      <c r="AI2250">
        <v>4.1234E-2</v>
      </c>
      <c r="AJ2250">
        <v>4.2058999999999999E-2</v>
      </c>
      <c r="AK2250">
        <v>4.2900000000000001E-2</v>
      </c>
      <c r="AL2250">
        <v>4.3757999999999998E-2</v>
      </c>
      <c r="AM2250">
        <v>4.3757999999999998E-2</v>
      </c>
      <c r="AN2250">
        <v>4.3757999999999998E-2</v>
      </c>
      <c r="AO2250">
        <v>4.3757999999999998E-2</v>
      </c>
      <c r="AP2250">
        <v>4.3757999999999998E-2</v>
      </c>
      <c r="AQ2250">
        <v>4.3757999999999998E-2</v>
      </c>
      <c r="AR2250">
        <v>4.3757999999999998E-2</v>
      </c>
      <c r="AS2250">
        <v>4.3757999999999998E-2</v>
      </c>
      <c r="AT2250">
        <v>4.3757999999999998E-2</v>
      </c>
      <c r="AU2250">
        <v>4.3757999999999998E-2</v>
      </c>
      <c r="AV2250">
        <v>4.3757999999999998E-2</v>
      </c>
      <c r="AW2250">
        <v>4.3757999999999998E-2</v>
      </c>
      <c r="AX2250">
        <v>4.3757999999999998E-2</v>
      </c>
      <c r="AY2250">
        <v>4.3757999999999998E-2</v>
      </c>
      <c r="AZ2250">
        <v>4.3757999999999998E-2</v>
      </c>
      <c r="BA2250">
        <v>4.3757999999999998E-2</v>
      </c>
      <c r="BB2250">
        <v>4.3757999999999998E-2</v>
      </c>
      <c r="BC2250">
        <v>4.3757999999999998E-2</v>
      </c>
      <c r="BD2250">
        <v>4.3757999999999998E-2</v>
      </c>
      <c r="BE2250">
        <v>4.3757999999999998E-2</v>
      </c>
      <c r="BF2250">
        <v>4.3757999999999998E-2</v>
      </c>
    </row>
    <row r="2251" spans="1:58" ht="12" customHeight="1" x14ac:dyDescent="0.2">
      <c r="B2251" t="s">
        <v>38</v>
      </c>
      <c r="C2251">
        <v>1E-8</v>
      </c>
      <c r="D2251">
        <v>1E-8</v>
      </c>
      <c r="E2251">
        <v>1E-8</v>
      </c>
      <c r="F2251">
        <v>1E-8</v>
      </c>
      <c r="G2251">
        <v>9.9999999999999995E-8</v>
      </c>
      <c r="H2251">
        <v>9.9999999999999995E-8</v>
      </c>
      <c r="I2251">
        <v>9.9999999999999995E-8</v>
      </c>
      <c r="J2251">
        <v>9.9999999999999995E-8</v>
      </c>
      <c r="K2251">
        <v>9.9999999999999995E-8</v>
      </c>
      <c r="L2251">
        <v>9.9999999999999995E-8</v>
      </c>
      <c r="M2251">
        <v>9.9999999999999995E-8</v>
      </c>
      <c r="N2251">
        <v>9.9999999999999995E-8</v>
      </c>
      <c r="O2251">
        <v>9.9999999999999995E-8</v>
      </c>
      <c r="P2251">
        <v>9.9999999999999995E-8</v>
      </c>
      <c r="Q2251">
        <v>9.9999999999999995E-8</v>
      </c>
      <c r="R2251">
        <v>9.9999999999999995E-8</v>
      </c>
      <c r="S2251">
        <v>9.9999999999999995E-8</v>
      </c>
      <c r="T2251">
        <v>3.0000000000000001E-3</v>
      </c>
      <c r="U2251">
        <v>3.0000000000000001E-3</v>
      </c>
      <c r="V2251">
        <v>3.0000000000000001E-3</v>
      </c>
      <c r="W2251">
        <v>3.0000000000000001E-3</v>
      </c>
      <c r="X2251">
        <v>3.0000000000000001E-3</v>
      </c>
      <c r="Y2251" s="79">
        <v>3.0000000000000001E-3</v>
      </c>
      <c r="Z2251" s="79">
        <v>3.0000000000000001E-3</v>
      </c>
      <c r="AA2251" s="79">
        <v>3.0000000000000001E-3</v>
      </c>
      <c r="AB2251" s="79">
        <v>3.0000000000000001E-3</v>
      </c>
      <c r="AC2251">
        <v>3.0000000000000001E-3</v>
      </c>
      <c r="AD2251">
        <v>3.0000000000000001E-3</v>
      </c>
      <c r="AE2251">
        <v>3.0000000000000001E-3</v>
      </c>
      <c r="AF2251">
        <v>3.0000000000000001E-3</v>
      </c>
      <c r="AG2251">
        <v>3.0000000000000001E-3</v>
      </c>
      <c r="AH2251">
        <v>3.0000000000000001E-3</v>
      </c>
      <c r="AI2251">
        <v>3.0000000000000001E-3</v>
      </c>
      <c r="AJ2251">
        <v>3.0000000000000001E-3</v>
      </c>
      <c r="AK2251">
        <v>3.0000000000000001E-3</v>
      </c>
      <c r="AL2251">
        <v>3.0000000000000001E-3</v>
      </c>
      <c r="AM2251">
        <v>3.0000000000000001E-3</v>
      </c>
      <c r="AN2251">
        <v>3.0000000000000001E-3</v>
      </c>
      <c r="AO2251">
        <v>3.0000000000000001E-3</v>
      </c>
      <c r="AP2251">
        <v>3.0000000000000001E-3</v>
      </c>
      <c r="AQ2251">
        <v>3.0000000000000001E-3</v>
      </c>
      <c r="AR2251">
        <v>3.0000000000000001E-3</v>
      </c>
      <c r="AS2251">
        <v>3.0000000000000001E-3</v>
      </c>
      <c r="AT2251">
        <v>3.0000000000000001E-3</v>
      </c>
      <c r="AU2251">
        <v>3.0000000000000001E-3</v>
      </c>
      <c r="AV2251">
        <v>3.0000000000000001E-3</v>
      </c>
      <c r="AW2251">
        <v>3.0000000000000001E-3</v>
      </c>
      <c r="AX2251">
        <v>3.0000000000000001E-3</v>
      </c>
      <c r="AY2251">
        <v>3.0000000000000001E-3</v>
      </c>
      <c r="AZ2251">
        <v>3.0000000000000001E-3</v>
      </c>
      <c r="BA2251">
        <v>3.0000000000000001E-3</v>
      </c>
      <c r="BB2251">
        <v>3.0000000000000001E-3</v>
      </c>
      <c r="BC2251">
        <v>3.0000000000000001E-3</v>
      </c>
      <c r="BD2251">
        <v>3.0000000000000001E-3</v>
      </c>
      <c r="BE2251">
        <v>3.0000000000000001E-3</v>
      </c>
      <c r="BF2251">
        <v>3.0000000000000001E-3</v>
      </c>
    </row>
    <row r="2252" spans="1:58" ht="12" customHeight="1" x14ac:dyDescent="0.2">
      <c r="B2252" t="s">
        <v>389</v>
      </c>
      <c r="C2252">
        <v>9.9999999999999995E-8</v>
      </c>
      <c r="D2252">
        <v>9.9999999999999995E-8</v>
      </c>
      <c r="E2252">
        <v>9.9999999999999995E-8</v>
      </c>
      <c r="F2252">
        <v>9.9999999999999995E-8</v>
      </c>
      <c r="G2252">
        <v>9.9999999999999995E-8</v>
      </c>
      <c r="H2252">
        <v>9.9999999999999995E-8</v>
      </c>
      <c r="I2252">
        <v>9.9999999999999995E-8</v>
      </c>
      <c r="J2252">
        <v>9.9999999999999995E-8</v>
      </c>
      <c r="K2252">
        <v>9.9999999999999995E-8</v>
      </c>
      <c r="L2252">
        <v>9.9999999999999995E-8</v>
      </c>
      <c r="M2252">
        <v>9.9999999999999995E-8</v>
      </c>
      <c r="N2252">
        <v>9.9999999999999995E-8</v>
      </c>
      <c r="O2252">
        <v>9.9999999999999995E-8</v>
      </c>
      <c r="P2252">
        <v>9.9999999999999995E-8</v>
      </c>
      <c r="Q2252">
        <v>9.9999999999999995E-8</v>
      </c>
      <c r="R2252">
        <v>9.9999999999999995E-8</v>
      </c>
      <c r="S2252">
        <v>9.9999999999999995E-8</v>
      </c>
      <c r="T2252">
        <v>1E-3</v>
      </c>
      <c r="U2252">
        <v>1E-3</v>
      </c>
      <c r="V2252">
        <v>1E-3</v>
      </c>
      <c r="W2252">
        <v>1E-3</v>
      </c>
      <c r="X2252">
        <v>0.01</v>
      </c>
      <c r="Y2252" s="79">
        <v>0.01</v>
      </c>
      <c r="Z2252" s="79">
        <v>2.5379999999999999E-3</v>
      </c>
      <c r="AA2252" s="79">
        <v>9.9500000000000005E-3</v>
      </c>
      <c r="AB2252" s="79">
        <v>5.1279999999999997E-3</v>
      </c>
      <c r="AC2252">
        <v>5.1279999999999997E-3</v>
      </c>
      <c r="AD2252">
        <v>5.1279999999999997E-3</v>
      </c>
      <c r="AE2252">
        <v>5.1279999999999997E-3</v>
      </c>
      <c r="AF2252">
        <v>5.1279999999999997E-3</v>
      </c>
      <c r="AG2252">
        <v>5.1279999999999997E-3</v>
      </c>
      <c r="AH2252">
        <v>5.1279999999999997E-3</v>
      </c>
      <c r="AI2252">
        <v>5.1279999999999997E-3</v>
      </c>
      <c r="AJ2252">
        <v>5.1279999999999997E-3</v>
      </c>
      <c r="AK2252">
        <v>5.1279999999999997E-3</v>
      </c>
      <c r="AL2252">
        <v>5.1279999999999997E-3</v>
      </c>
      <c r="AM2252">
        <v>5.1279999999999997E-3</v>
      </c>
      <c r="AN2252">
        <v>5.1279999999999997E-3</v>
      </c>
      <c r="AO2252">
        <v>5.1279999999999997E-3</v>
      </c>
      <c r="AP2252">
        <v>5.1279999999999997E-3</v>
      </c>
      <c r="AQ2252">
        <v>5.1279999999999997E-3</v>
      </c>
      <c r="AR2252">
        <v>5.1279999999999997E-3</v>
      </c>
      <c r="AS2252">
        <v>5.1279999999999997E-3</v>
      </c>
      <c r="AT2252">
        <v>5.1279999999999997E-3</v>
      </c>
      <c r="AU2252">
        <v>5.1279999999999997E-3</v>
      </c>
      <c r="AV2252">
        <v>5.1279999999999997E-3</v>
      </c>
      <c r="AW2252">
        <v>5.1279999999999997E-3</v>
      </c>
      <c r="AX2252">
        <v>5.1279999999999997E-3</v>
      </c>
      <c r="AY2252">
        <v>5.1279999999999997E-3</v>
      </c>
      <c r="AZ2252">
        <v>5.1279999999999997E-3</v>
      </c>
      <c r="BA2252">
        <v>5.1279999999999997E-3</v>
      </c>
      <c r="BB2252">
        <v>5.1279999999999997E-3</v>
      </c>
      <c r="BC2252">
        <v>5.1279999999999997E-3</v>
      </c>
      <c r="BD2252">
        <v>5.1279999999999997E-3</v>
      </c>
      <c r="BE2252">
        <v>5.1279999999999997E-3</v>
      </c>
      <c r="BF2252">
        <v>5.1279999999999997E-3</v>
      </c>
    </row>
    <row r="2253" spans="1:58" ht="12" customHeight="1" x14ac:dyDescent="0.2">
      <c r="B2253" t="s">
        <v>390</v>
      </c>
      <c r="C2253">
        <v>9.9999999999999995E-7</v>
      </c>
      <c r="D2253">
        <v>9.9999999999999995E-7</v>
      </c>
      <c r="E2253">
        <v>9.9999999999999995E-7</v>
      </c>
      <c r="F2253">
        <v>9.9999999999999995E-7</v>
      </c>
      <c r="G2253">
        <v>9.9999999999999995E-7</v>
      </c>
      <c r="H2253">
        <v>9.9999999999999995E-7</v>
      </c>
      <c r="I2253">
        <v>9.9999999999999995E-7</v>
      </c>
      <c r="J2253">
        <v>9.9999999999999995E-7</v>
      </c>
      <c r="K2253">
        <v>9.9999999999999995E-7</v>
      </c>
      <c r="L2253">
        <v>9.9999999999999995E-7</v>
      </c>
      <c r="M2253">
        <v>9.9999999999999995E-7</v>
      </c>
      <c r="N2253">
        <v>9.9999999999999995E-7</v>
      </c>
      <c r="O2253">
        <v>9.9999999999999995E-7</v>
      </c>
      <c r="P2253">
        <v>9.9999999999999995E-7</v>
      </c>
      <c r="Q2253">
        <v>9.9999999999999995E-7</v>
      </c>
      <c r="R2253">
        <v>9.9999999999999995E-7</v>
      </c>
      <c r="S2253">
        <v>9.9999999999999995E-7</v>
      </c>
      <c r="T2253">
        <v>9.9999999999999995E-7</v>
      </c>
      <c r="U2253">
        <v>9.9999999999999995E-7</v>
      </c>
      <c r="V2253">
        <v>9.9999999999999995E-7</v>
      </c>
      <c r="W2253">
        <v>9.9999999999999995E-7</v>
      </c>
      <c r="X2253">
        <v>9.9999999999999995E-7</v>
      </c>
      <c r="Y2253" s="79">
        <v>9.9999999999999995E-7</v>
      </c>
      <c r="Z2253" s="79">
        <v>9.9999999999999995E-7</v>
      </c>
      <c r="AA2253" s="79">
        <v>9.9999999999999995E-7</v>
      </c>
      <c r="AB2253" s="79">
        <v>9.9999999999999995E-7</v>
      </c>
      <c r="AC2253">
        <v>9.9999999999999995E-7</v>
      </c>
      <c r="AD2253">
        <v>9.9999999999999995E-7</v>
      </c>
      <c r="AE2253">
        <v>9.9999999999999995E-7</v>
      </c>
      <c r="AF2253">
        <v>9.9999999999999995E-7</v>
      </c>
      <c r="AG2253">
        <v>9.9999999999999995E-7</v>
      </c>
      <c r="AH2253">
        <v>9.9999999999999995E-7</v>
      </c>
      <c r="AI2253">
        <v>9.9999999999999995E-7</v>
      </c>
      <c r="AJ2253">
        <v>9.9999999999999995E-7</v>
      </c>
      <c r="AK2253">
        <v>9.9999999999999995E-7</v>
      </c>
      <c r="AL2253">
        <v>9.9999999999999995E-7</v>
      </c>
      <c r="AM2253">
        <v>9.9999999999999995E-7</v>
      </c>
      <c r="AN2253">
        <v>9.9999999999999995E-7</v>
      </c>
      <c r="AO2253">
        <v>9.9999999999999995E-7</v>
      </c>
      <c r="AP2253">
        <v>9.9999999999999995E-7</v>
      </c>
      <c r="AQ2253">
        <v>9.9999999999999995E-7</v>
      </c>
      <c r="AR2253">
        <v>9.9999999999999995E-7</v>
      </c>
      <c r="AS2253">
        <v>9.9999999999999995E-7</v>
      </c>
      <c r="AT2253">
        <v>9.9999999999999995E-7</v>
      </c>
      <c r="AU2253">
        <v>9.9999999999999995E-7</v>
      </c>
      <c r="AV2253">
        <v>9.9999999999999995E-7</v>
      </c>
      <c r="AW2253">
        <v>9.9999999999999995E-7</v>
      </c>
      <c r="AX2253">
        <v>9.9999999999999995E-7</v>
      </c>
      <c r="AY2253">
        <v>9.9999999999999995E-7</v>
      </c>
      <c r="AZ2253">
        <v>9.9999999999999995E-7</v>
      </c>
      <c r="BA2253">
        <v>9.9999999999999995E-7</v>
      </c>
      <c r="BB2253">
        <v>9.9999999999999995E-7</v>
      </c>
      <c r="BC2253">
        <v>9.9999999999999995E-7</v>
      </c>
      <c r="BD2253">
        <v>9.9999999999999995E-7</v>
      </c>
      <c r="BE2253">
        <v>9.9999999999999995E-7</v>
      </c>
      <c r="BF2253">
        <v>9.9999999999999995E-7</v>
      </c>
    </row>
    <row r="2254" spans="1:58" ht="12" customHeight="1" x14ac:dyDescent="0.2">
      <c r="B2254" t="s">
        <v>391</v>
      </c>
      <c r="C2254">
        <v>4.0000000000000002E-4</v>
      </c>
      <c r="D2254">
        <v>4.0000000000000002E-4</v>
      </c>
      <c r="E2254">
        <v>4.0000000000000002E-4</v>
      </c>
      <c r="F2254">
        <v>4.0000000000000002E-4</v>
      </c>
      <c r="G2254">
        <v>4.0000000000000002E-4</v>
      </c>
      <c r="H2254">
        <v>4.0000000000000002E-4</v>
      </c>
      <c r="I2254">
        <v>4.0000000000000002E-4</v>
      </c>
      <c r="J2254">
        <v>4.0000000000000002E-4</v>
      </c>
      <c r="K2254">
        <v>4.0000000000000002E-4</v>
      </c>
      <c r="L2254">
        <v>4.0000000000000002E-4</v>
      </c>
      <c r="M2254">
        <v>4.0000000000000002E-4</v>
      </c>
      <c r="N2254">
        <v>4.0000000000000002E-4</v>
      </c>
      <c r="O2254">
        <v>4.0000000000000002E-4</v>
      </c>
      <c r="P2254">
        <v>4.0000000000000002E-4</v>
      </c>
      <c r="Q2254">
        <v>4.0000000000000002E-4</v>
      </c>
      <c r="R2254">
        <v>4.0000000000000002E-4</v>
      </c>
      <c r="S2254">
        <v>4.0000000000000002E-4</v>
      </c>
      <c r="T2254">
        <v>4.0000000000000002E-4</v>
      </c>
      <c r="U2254">
        <v>4.0000000000000002E-4</v>
      </c>
      <c r="V2254">
        <v>4.0000000000000002E-4</v>
      </c>
      <c r="W2254">
        <v>4.0000000000000002E-4</v>
      </c>
      <c r="X2254">
        <v>4.0000000000000002E-4</v>
      </c>
      <c r="Y2254" s="79">
        <v>1.0000000000000001E-5</v>
      </c>
      <c r="Z2254" s="79">
        <v>1.0000000000000001E-5</v>
      </c>
      <c r="AA2254" s="79">
        <v>1.0000000000000001E-5</v>
      </c>
      <c r="AB2254" s="79">
        <v>1.0000000000000001E-5</v>
      </c>
      <c r="AC2254">
        <v>1.0000000000000001E-5</v>
      </c>
      <c r="AD2254">
        <v>1.0000000000000001E-5</v>
      </c>
      <c r="AE2254">
        <v>1.0000000000000001E-5</v>
      </c>
      <c r="AF2254">
        <v>1.0000000000000001E-5</v>
      </c>
      <c r="AG2254">
        <v>1.0000000000000001E-5</v>
      </c>
      <c r="AH2254">
        <v>1.0000000000000001E-5</v>
      </c>
      <c r="AI2254">
        <v>1.0000000000000001E-5</v>
      </c>
      <c r="AJ2254">
        <v>1.0000000000000001E-5</v>
      </c>
      <c r="AK2254">
        <v>1.0000000000000001E-5</v>
      </c>
      <c r="AL2254">
        <v>1.0000000000000001E-5</v>
      </c>
      <c r="AM2254">
        <v>1.0000000000000001E-5</v>
      </c>
      <c r="AN2254">
        <v>1.0000000000000001E-5</v>
      </c>
      <c r="AO2254">
        <v>1.0000000000000001E-5</v>
      </c>
      <c r="AP2254">
        <v>1.0000000000000001E-5</v>
      </c>
      <c r="AQ2254">
        <v>1.0000000000000001E-5</v>
      </c>
      <c r="AR2254">
        <v>1.0000000000000001E-5</v>
      </c>
      <c r="AS2254">
        <v>1.0000000000000001E-5</v>
      </c>
      <c r="AT2254">
        <v>1.0000000000000001E-5</v>
      </c>
      <c r="AU2254">
        <v>1.0000000000000001E-5</v>
      </c>
      <c r="AV2254">
        <v>1.0000000000000001E-5</v>
      </c>
      <c r="AW2254">
        <v>1.0000000000000001E-5</v>
      </c>
      <c r="AX2254">
        <v>1.0000000000000001E-5</v>
      </c>
      <c r="AY2254">
        <v>1.0000000000000001E-5</v>
      </c>
      <c r="AZ2254">
        <v>1.0000000000000001E-5</v>
      </c>
      <c r="BA2254">
        <v>1.0000000000000001E-5</v>
      </c>
      <c r="BB2254">
        <v>1.0000000000000001E-5</v>
      </c>
      <c r="BC2254">
        <v>1.0000000000000001E-5</v>
      </c>
      <c r="BD2254">
        <v>1.0000000000000001E-5</v>
      </c>
      <c r="BE2254">
        <v>1.0000000000000001E-5</v>
      </c>
      <c r="BF2254">
        <v>1.0000000000000001E-5</v>
      </c>
    </row>
    <row r="2255" spans="1:58" ht="12" customHeight="1" x14ac:dyDescent="0.2">
      <c r="B2255" t="s">
        <v>392</v>
      </c>
      <c r="C2255">
        <v>2.7999999999999998E-4</v>
      </c>
      <c r="D2255">
        <v>2.7999999999999998E-4</v>
      </c>
      <c r="E2255">
        <v>2.7999999999999998E-4</v>
      </c>
      <c r="F2255">
        <v>2.7999999999999998E-4</v>
      </c>
      <c r="G2255">
        <v>2.7999999999999998E-4</v>
      </c>
      <c r="H2255">
        <v>2.7999999999999998E-4</v>
      </c>
      <c r="I2255">
        <v>2.7999999999999998E-4</v>
      </c>
      <c r="J2255">
        <v>2.7999999999999998E-4</v>
      </c>
      <c r="K2255">
        <v>2.7999999999999998E-4</v>
      </c>
      <c r="L2255">
        <v>2.7999999999999998E-4</v>
      </c>
      <c r="M2255">
        <v>2.7999999999999998E-4</v>
      </c>
      <c r="N2255">
        <v>2.7999999999999998E-4</v>
      </c>
      <c r="O2255">
        <v>2.7999999999999998E-4</v>
      </c>
      <c r="P2255">
        <v>2.7999999999999998E-4</v>
      </c>
      <c r="Q2255">
        <v>2.7999999999999998E-4</v>
      </c>
      <c r="R2255">
        <v>2.7999999999999998E-4</v>
      </c>
      <c r="S2255">
        <v>2.7999999999999998E-4</v>
      </c>
      <c r="T2255">
        <v>2.7999999999999998E-4</v>
      </c>
      <c r="U2255">
        <v>2.7999999999999998E-4</v>
      </c>
      <c r="V2255">
        <v>2.7999999999999998E-4</v>
      </c>
      <c r="W2255">
        <v>2.7999999999999998E-4</v>
      </c>
      <c r="X2255">
        <v>2.7999999999999998E-4</v>
      </c>
      <c r="Y2255" s="79">
        <v>1.0000000000000001E-5</v>
      </c>
      <c r="Z2255" s="79">
        <v>1.0000000000000001E-5</v>
      </c>
      <c r="AA2255" s="79">
        <v>1.0000000000000001E-5</v>
      </c>
      <c r="AB2255" s="79">
        <v>1.0000000000000001E-5</v>
      </c>
      <c r="AC2255">
        <v>1.0000000000000001E-5</v>
      </c>
      <c r="AD2255">
        <v>1.0000000000000001E-5</v>
      </c>
      <c r="AE2255">
        <v>1.0000000000000001E-5</v>
      </c>
      <c r="AF2255">
        <v>1.0000000000000001E-5</v>
      </c>
      <c r="AG2255">
        <v>1.0000000000000001E-5</v>
      </c>
      <c r="AH2255">
        <v>1.0000000000000001E-5</v>
      </c>
      <c r="AI2255">
        <v>1.0000000000000001E-5</v>
      </c>
      <c r="AJ2255">
        <v>1.0000000000000001E-5</v>
      </c>
      <c r="AK2255">
        <v>1.0000000000000001E-5</v>
      </c>
      <c r="AL2255">
        <v>1.0000000000000001E-5</v>
      </c>
      <c r="AM2255">
        <v>1.0000000000000001E-5</v>
      </c>
      <c r="AN2255">
        <v>1.0000000000000001E-5</v>
      </c>
      <c r="AO2255">
        <v>1.0000000000000001E-5</v>
      </c>
      <c r="AP2255">
        <v>1.0000000000000001E-5</v>
      </c>
      <c r="AQ2255">
        <v>1.0000000000000001E-5</v>
      </c>
      <c r="AR2255">
        <v>1.0000000000000001E-5</v>
      </c>
      <c r="AS2255">
        <v>1.0000000000000001E-5</v>
      </c>
      <c r="AT2255">
        <v>1.0000000000000001E-5</v>
      </c>
      <c r="AU2255">
        <v>1.0000000000000001E-5</v>
      </c>
      <c r="AV2255">
        <v>1.0000000000000001E-5</v>
      </c>
      <c r="AW2255">
        <v>1.0000000000000001E-5</v>
      </c>
      <c r="AX2255">
        <v>1.0000000000000001E-5</v>
      </c>
      <c r="AY2255">
        <v>1.0000000000000001E-5</v>
      </c>
      <c r="AZ2255">
        <v>1.0000000000000001E-5</v>
      </c>
      <c r="BA2255">
        <v>1.0000000000000001E-5</v>
      </c>
      <c r="BB2255">
        <v>1.0000000000000001E-5</v>
      </c>
      <c r="BC2255">
        <v>1.0000000000000001E-5</v>
      </c>
      <c r="BD2255">
        <v>1.0000000000000001E-5</v>
      </c>
      <c r="BE2255">
        <v>1.0000000000000001E-5</v>
      </c>
      <c r="BF2255">
        <v>1.0000000000000001E-5</v>
      </c>
    </row>
    <row r="2256" spans="1:58" ht="12" customHeight="1" x14ac:dyDescent="0.2">
      <c r="B2256" t="s">
        <v>393</v>
      </c>
      <c r="C2256">
        <v>2.0000000000000001E-4</v>
      </c>
      <c r="D2256">
        <v>2.0000000000000001E-4</v>
      </c>
      <c r="E2256">
        <v>2.0000000000000001E-4</v>
      </c>
      <c r="F2256">
        <v>2.0000000000000001E-4</v>
      </c>
      <c r="G2256">
        <v>2.0000000000000001E-4</v>
      </c>
      <c r="H2256">
        <v>2.0000000000000001E-4</v>
      </c>
      <c r="I2256">
        <v>2.0000000000000001E-4</v>
      </c>
      <c r="J2256">
        <v>2.0000000000000001E-4</v>
      </c>
      <c r="K2256">
        <v>2.0000000000000001E-4</v>
      </c>
      <c r="L2256">
        <v>2.0000000000000001E-4</v>
      </c>
      <c r="M2256">
        <v>2.0000000000000001E-4</v>
      </c>
      <c r="N2256">
        <v>2.0000000000000001E-4</v>
      </c>
      <c r="O2256">
        <v>2.0000000000000001E-4</v>
      </c>
      <c r="P2256">
        <v>2.0000000000000001E-4</v>
      </c>
      <c r="Q2256">
        <v>2.0000000000000001E-4</v>
      </c>
      <c r="R2256">
        <v>2.0000000000000001E-4</v>
      </c>
      <c r="S2256">
        <v>2.0000000000000001E-4</v>
      </c>
      <c r="T2256">
        <v>2.0000000000000001E-4</v>
      </c>
      <c r="U2256">
        <v>2.0000000000000001E-4</v>
      </c>
      <c r="V2256">
        <v>2.0000000000000001E-4</v>
      </c>
      <c r="W2256">
        <v>2.0000000000000001E-4</v>
      </c>
      <c r="X2256">
        <v>2.0000000000000001E-4</v>
      </c>
      <c r="Y2256" s="79">
        <v>1.0000000000000001E-5</v>
      </c>
      <c r="Z2256" s="79">
        <v>1.0000000000000001E-5</v>
      </c>
      <c r="AA2256" s="79">
        <v>1.0000000000000001E-5</v>
      </c>
      <c r="AB2256" s="79">
        <v>1.0000000000000001E-5</v>
      </c>
      <c r="AC2256">
        <v>1.0000000000000001E-5</v>
      </c>
      <c r="AD2256">
        <v>1.0000000000000001E-5</v>
      </c>
      <c r="AE2256">
        <v>1.0000000000000001E-5</v>
      </c>
      <c r="AF2256">
        <v>1.0000000000000001E-5</v>
      </c>
      <c r="AG2256">
        <v>1.0000000000000001E-5</v>
      </c>
      <c r="AH2256">
        <v>1.0000000000000001E-5</v>
      </c>
      <c r="AI2256">
        <v>1.0000000000000001E-5</v>
      </c>
      <c r="AJ2256">
        <v>1.0000000000000001E-5</v>
      </c>
      <c r="AK2256">
        <v>1.0000000000000001E-5</v>
      </c>
      <c r="AL2256">
        <v>1.0000000000000001E-5</v>
      </c>
      <c r="AM2256">
        <v>1.0000000000000001E-5</v>
      </c>
      <c r="AN2256">
        <v>1.0000000000000001E-5</v>
      </c>
      <c r="AO2256">
        <v>1.0000000000000001E-5</v>
      </c>
      <c r="AP2256">
        <v>1.0000000000000001E-5</v>
      </c>
      <c r="AQ2256">
        <v>1.0000000000000001E-5</v>
      </c>
      <c r="AR2256">
        <v>1.0000000000000001E-5</v>
      </c>
      <c r="AS2256">
        <v>1.0000000000000001E-5</v>
      </c>
      <c r="AT2256">
        <v>1.0000000000000001E-5</v>
      </c>
      <c r="AU2256">
        <v>1.0000000000000001E-5</v>
      </c>
      <c r="AV2256">
        <v>1.0000000000000001E-5</v>
      </c>
      <c r="AW2256">
        <v>1.0000000000000001E-5</v>
      </c>
      <c r="AX2256">
        <v>1.0000000000000001E-5</v>
      </c>
      <c r="AY2256">
        <v>1.0000000000000001E-5</v>
      </c>
      <c r="AZ2256">
        <v>1.0000000000000001E-5</v>
      </c>
      <c r="BA2256">
        <v>1.0000000000000001E-5</v>
      </c>
      <c r="BB2256">
        <v>1.0000000000000001E-5</v>
      </c>
      <c r="BC2256">
        <v>1.0000000000000001E-5</v>
      </c>
      <c r="BD2256">
        <v>1.0000000000000001E-5</v>
      </c>
      <c r="BE2256">
        <v>1.0000000000000001E-5</v>
      </c>
      <c r="BF2256">
        <v>1.0000000000000001E-5</v>
      </c>
    </row>
    <row r="2257" spans="2:65" ht="12" customHeight="1" x14ac:dyDescent="0.2">
      <c r="B2257" t="s">
        <v>394</v>
      </c>
      <c r="C2257">
        <v>1.4E-5</v>
      </c>
      <c r="D2257">
        <v>1.4E-5</v>
      </c>
      <c r="E2257">
        <v>1.4E-5</v>
      </c>
      <c r="F2257">
        <v>1.4E-5</v>
      </c>
      <c r="G2257">
        <v>1.4E-5</v>
      </c>
      <c r="H2257">
        <v>1.4E-5</v>
      </c>
      <c r="I2257">
        <v>1.4E-5</v>
      </c>
      <c r="J2257">
        <v>1.4E-5</v>
      </c>
      <c r="K2257">
        <v>1.4E-5</v>
      </c>
      <c r="L2257">
        <v>1.4E-5</v>
      </c>
      <c r="M2257">
        <v>1.4E-5</v>
      </c>
      <c r="N2257">
        <v>1.4E-5</v>
      </c>
      <c r="O2257">
        <v>1.4E-5</v>
      </c>
      <c r="P2257">
        <v>1.4E-5</v>
      </c>
      <c r="Q2257">
        <v>1.4E-5</v>
      </c>
      <c r="R2257">
        <v>1.4E-5</v>
      </c>
      <c r="S2257">
        <v>1.4E-5</v>
      </c>
      <c r="T2257">
        <v>1.4E-5</v>
      </c>
      <c r="U2257">
        <v>1.4E-5</v>
      </c>
      <c r="V2257">
        <v>1.4E-5</v>
      </c>
      <c r="W2257">
        <v>1.4E-5</v>
      </c>
      <c r="X2257">
        <v>1.4E-5</v>
      </c>
      <c r="Y2257" s="79">
        <v>1.0000000000000001E-5</v>
      </c>
      <c r="Z2257" s="79">
        <v>1.0000000000000001E-5</v>
      </c>
      <c r="AA2257" s="79">
        <v>1.0000000000000001E-5</v>
      </c>
      <c r="AB2257" s="79">
        <v>1.0000000000000001E-5</v>
      </c>
      <c r="AC2257">
        <v>1.0000000000000001E-5</v>
      </c>
      <c r="AD2257">
        <v>1.0000000000000001E-5</v>
      </c>
      <c r="AE2257">
        <v>1.0000000000000001E-5</v>
      </c>
      <c r="AF2257">
        <v>1.0000000000000001E-5</v>
      </c>
      <c r="AG2257">
        <v>1.0000000000000001E-5</v>
      </c>
      <c r="AH2257">
        <v>1.0000000000000001E-5</v>
      </c>
      <c r="AI2257">
        <v>1.0000000000000001E-5</v>
      </c>
      <c r="AJ2257">
        <v>1.0000000000000001E-5</v>
      </c>
      <c r="AK2257">
        <v>1.0000000000000001E-5</v>
      </c>
      <c r="AL2257">
        <v>1.0000000000000001E-5</v>
      </c>
      <c r="AM2257">
        <v>1.0000000000000001E-5</v>
      </c>
      <c r="AN2257">
        <v>1.0000000000000001E-5</v>
      </c>
      <c r="AO2257">
        <v>1.0000000000000001E-5</v>
      </c>
      <c r="AP2257">
        <v>1.0000000000000001E-5</v>
      </c>
      <c r="AQ2257">
        <v>1.0000000000000001E-5</v>
      </c>
      <c r="AR2257">
        <v>1.0000000000000001E-5</v>
      </c>
      <c r="AS2257">
        <v>1.0000000000000001E-5</v>
      </c>
      <c r="AT2257">
        <v>1.0000000000000001E-5</v>
      </c>
      <c r="AU2257">
        <v>1.0000000000000001E-5</v>
      </c>
      <c r="AV2257">
        <v>1.0000000000000001E-5</v>
      </c>
      <c r="AW2257">
        <v>1.0000000000000001E-5</v>
      </c>
      <c r="AX2257">
        <v>1.0000000000000001E-5</v>
      </c>
      <c r="AY2257">
        <v>1.0000000000000001E-5</v>
      </c>
      <c r="AZ2257">
        <v>1.0000000000000001E-5</v>
      </c>
      <c r="BA2257">
        <v>1.0000000000000001E-5</v>
      </c>
      <c r="BB2257">
        <v>1.0000000000000001E-5</v>
      </c>
      <c r="BC2257">
        <v>1.0000000000000001E-5</v>
      </c>
      <c r="BD2257">
        <v>1.0000000000000001E-5</v>
      </c>
      <c r="BE2257">
        <v>1.0000000000000001E-5</v>
      </c>
      <c r="BF2257">
        <v>1.0000000000000001E-5</v>
      </c>
    </row>
    <row r="2258" spans="2:65" ht="12" customHeight="1" x14ac:dyDescent="0.2">
      <c r="B2258" t="s">
        <v>395</v>
      </c>
      <c r="C2258">
        <v>1.0000000000000001E-5</v>
      </c>
      <c r="D2258">
        <v>1.0000000000000001E-5</v>
      </c>
      <c r="E2258">
        <v>1.0000000000000001E-5</v>
      </c>
      <c r="F2258">
        <v>1.0000000000000001E-5</v>
      </c>
      <c r="G2258">
        <v>1.0000000000000001E-5</v>
      </c>
      <c r="H2258">
        <v>1.0000000000000001E-5</v>
      </c>
      <c r="I2258">
        <v>1.0000000000000001E-5</v>
      </c>
      <c r="J2258">
        <v>1.0000000000000001E-5</v>
      </c>
      <c r="K2258">
        <v>1.0000000000000001E-5</v>
      </c>
      <c r="L2258">
        <v>1.0000000000000001E-5</v>
      </c>
      <c r="M2258">
        <v>1.0000000000000001E-5</v>
      </c>
      <c r="N2258">
        <v>1.0000000000000001E-5</v>
      </c>
      <c r="O2258">
        <v>1.0000000000000001E-5</v>
      </c>
      <c r="P2258">
        <v>1.0000000000000001E-5</v>
      </c>
      <c r="Q2258">
        <v>1.0000000000000001E-5</v>
      </c>
      <c r="R2258">
        <v>1.0000000000000001E-5</v>
      </c>
      <c r="S2258">
        <v>1.0000000000000001E-5</v>
      </c>
      <c r="T2258">
        <v>1.0000000000000001E-5</v>
      </c>
      <c r="U2258">
        <v>1.0000000000000001E-5</v>
      </c>
      <c r="V2258">
        <v>1.0000000000000001E-5</v>
      </c>
      <c r="W2258">
        <v>1.0000000000000001E-5</v>
      </c>
      <c r="X2258">
        <v>1.0000000000000001E-5</v>
      </c>
      <c r="Y2258" s="79">
        <v>1.0000000000000001E-5</v>
      </c>
      <c r="Z2258" s="79">
        <v>1.0000000000000001E-5</v>
      </c>
      <c r="AA2258" s="79">
        <v>1.0000000000000001E-5</v>
      </c>
      <c r="AB2258" s="79">
        <v>1.0000000000000001E-5</v>
      </c>
      <c r="AC2258">
        <v>1.0000000000000001E-5</v>
      </c>
      <c r="AD2258">
        <v>1.0000000000000001E-5</v>
      </c>
      <c r="AE2258">
        <v>1.0000000000000001E-5</v>
      </c>
      <c r="AF2258">
        <v>1.0000000000000001E-5</v>
      </c>
      <c r="AG2258">
        <v>1.0000000000000001E-5</v>
      </c>
      <c r="AH2258">
        <v>1.0000000000000001E-5</v>
      </c>
      <c r="AI2258">
        <v>1.0000000000000001E-5</v>
      </c>
      <c r="AJ2258">
        <v>1.0000000000000001E-5</v>
      </c>
      <c r="AK2258">
        <v>1.0000000000000001E-5</v>
      </c>
      <c r="AL2258">
        <v>1.0000000000000001E-5</v>
      </c>
      <c r="AM2258">
        <v>1.0000000000000001E-5</v>
      </c>
      <c r="AN2258">
        <v>1.0000000000000001E-5</v>
      </c>
      <c r="AO2258">
        <v>1.0000000000000001E-5</v>
      </c>
      <c r="AP2258">
        <v>1.0000000000000001E-5</v>
      </c>
      <c r="AQ2258">
        <v>1.0000000000000001E-5</v>
      </c>
      <c r="AR2258">
        <v>1.0000000000000001E-5</v>
      </c>
      <c r="AS2258">
        <v>1.0000000000000001E-5</v>
      </c>
      <c r="AT2258">
        <v>1.0000000000000001E-5</v>
      </c>
      <c r="AU2258">
        <v>1.0000000000000001E-5</v>
      </c>
      <c r="AV2258">
        <v>1.0000000000000001E-5</v>
      </c>
      <c r="AW2258">
        <v>1.0000000000000001E-5</v>
      </c>
      <c r="AX2258">
        <v>1.0000000000000001E-5</v>
      </c>
      <c r="AY2258">
        <v>1.0000000000000001E-5</v>
      </c>
      <c r="AZ2258">
        <v>1.0000000000000001E-5</v>
      </c>
      <c r="BA2258">
        <v>1.0000000000000001E-5</v>
      </c>
      <c r="BB2258">
        <v>1.0000000000000001E-5</v>
      </c>
      <c r="BC2258">
        <v>1.0000000000000001E-5</v>
      </c>
      <c r="BD2258">
        <v>1.0000000000000001E-5</v>
      </c>
      <c r="BE2258">
        <v>1.0000000000000001E-5</v>
      </c>
      <c r="BF2258">
        <v>1.0000000000000001E-5</v>
      </c>
    </row>
    <row r="2259" spans="2:65" ht="12" customHeight="1" x14ac:dyDescent="0.2">
      <c r="B2259" t="s">
        <v>396</v>
      </c>
      <c r="C2259">
        <v>1.0000000000000001E-5</v>
      </c>
      <c r="D2259">
        <v>1.0000000000000001E-5</v>
      </c>
      <c r="E2259">
        <v>1.0000000000000001E-5</v>
      </c>
      <c r="F2259">
        <v>1.0000000000000001E-5</v>
      </c>
      <c r="G2259">
        <v>1.0000000000000001E-5</v>
      </c>
      <c r="H2259">
        <v>1.0000000000000001E-5</v>
      </c>
      <c r="I2259">
        <v>1.0000000000000001E-5</v>
      </c>
      <c r="J2259">
        <v>1.0000000000000001E-5</v>
      </c>
      <c r="K2259">
        <v>1.0000000000000001E-5</v>
      </c>
      <c r="L2259">
        <v>1.0000000000000001E-5</v>
      </c>
      <c r="M2259">
        <v>1.0000000000000001E-5</v>
      </c>
      <c r="N2259">
        <v>1.0000000000000001E-5</v>
      </c>
      <c r="O2259">
        <v>1.0000000000000001E-5</v>
      </c>
      <c r="P2259">
        <v>1.0000000000000001E-5</v>
      </c>
      <c r="Q2259">
        <v>1.0000000000000001E-5</v>
      </c>
      <c r="R2259">
        <v>1.0000000000000001E-5</v>
      </c>
      <c r="S2259">
        <v>1.0000000000000001E-5</v>
      </c>
      <c r="T2259">
        <v>1.0000000000000001E-5</v>
      </c>
      <c r="U2259">
        <v>1.0000000000000001E-5</v>
      </c>
      <c r="V2259">
        <v>1.0000000000000001E-5</v>
      </c>
      <c r="W2259">
        <v>1.0000000000000001E-5</v>
      </c>
      <c r="X2259">
        <v>1.0000000000000001E-5</v>
      </c>
      <c r="Y2259" s="79">
        <v>1.0000000000000001E-5</v>
      </c>
      <c r="Z2259" s="79">
        <v>1.0000000000000001E-5</v>
      </c>
      <c r="AA2259" s="79">
        <v>1.0000000000000001E-5</v>
      </c>
      <c r="AB2259" s="79">
        <v>1.0000000000000001E-5</v>
      </c>
      <c r="AC2259">
        <v>1.0000000000000001E-5</v>
      </c>
      <c r="AD2259">
        <v>1.0000000000000001E-5</v>
      </c>
      <c r="AE2259">
        <v>1.0000000000000001E-5</v>
      </c>
      <c r="AF2259">
        <v>1.0000000000000001E-5</v>
      </c>
      <c r="AG2259">
        <v>1.0000000000000001E-5</v>
      </c>
      <c r="AH2259">
        <v>1.0000000000000001E-5</v>
      </c>
      <c r="AI2259">
        <v>1.0000000000000001E-5</v>
      </c>
      <c r="AJ2259">
        <v>1.0000000000000001E-5</v>
      </c>
      <c r="AK2259">
        <v>1.0000000000000001E-5</v>
      </c>
      <c r="AL2259">
        <v>1.0000000000000001E-5</v>
      </c>
      <c r="AM2259">
        <v>1.0000000000000001E-5</v>
      </c>
      <c r="AN2259">
        <v>1.0000000000000001E-5</v>
      </c>
      <c r="AO2259">
        <v>1.0000000000000001E-5</v>
      </c>
      <c r="AP2259">
        <v>1.0000000000000001E-5</v>
      </c>
      <c r="AQ2259">
        <v>1.0000000000000001E-5</v>
      </c>
      <c r="AR2259">
        <v>1.0000000000000001E-5</v>
      </c>
      <c r="AS2259">
        <v>1.0000000000000001E-5</v>
      </c>
      <c r="AT2259">
        <v>1.0000000000000001E-5</v>
      </c>
      <c r="AU2259">
        <v>1.0000000000000001E-5</v>
      </c>
      <c r="AV2259">
        <v>1.0000000000000001E-5</v>
      </c>
      <c r="AW2259">
        <v>1.0000000000000001E-5</v>
      </c>
      <c r="AX2259">
        <v>1.0000000000000001E-5</v>
      </c>
      <c r="AY2259">
        <v>1.0000000000000001E-5</v>
      </c>
      <c r="AZ2259">
        <v>1.0000000000000001E-5</v>
      </c>
      <c r="BA2259">
        <v>1.0000000000000001E-5</v>
      </c>
      <c r="BB2259">
        <v>1.0000000000000001E-5</v>
      </c>
      <c r="BC2259">
        <v>1.0000000000000001E-5</v>
      </c>
      <c r="BD2259">
        <v>1.0000000000000001E-5</v>
      </c>
      <c r="BE2259">
        <v>1.0000000000000001E-5</v>
      </c>
      <c r="BF2259">
        <v>1.0000000000000001E-5</v>
      </c>
    </row>
    <row r="2260" spans="2:65" ht="12" customHeight="1" x14ac:dyDescent="0.2">
      <c r="B2260" t="s">
        <v>759</v>
      </c>
      <c r="C2260">
        <v>1.0000000000000001E-5</v>
      </c>
      <c r="D2260">
        <v>1.0000000000000001E-5</v>
      </c>
      <c r="E2260">
        <v>1.0000000000000001E-5</v>
      </c>
      <c r="F2260">
        <v>1.0000000000000001E-5</v>
      </c>
      <c r="G2260">
        <v>1.0000000000000001E-5</v>
      </c>
      <c r="H2260">
        <v>1.0000000000000001E-5</v>
      </c>
      <c r="I2260">
        <v>1.0000000000000001E-5</v>
      </c>
      <c r="J2260">
        <v>1.0000000000000001E-5</v>
      </c>
      <c r="K2260">
        <v>1.0000000000000001E-5</v>
      </c>
      <c r="L2260">
        <v>1.0000000000000001E-5</v>
      </c>
      <c r="M2260">
        <v>1.0000000000000001E-5</v>
      </c>
      <c r="N2260">
        <v>1.0000000000000001E-5</v>
      </c>
      <c r="O2260">
        <v>1.0000000000000001E-5</v>
      </c>
      <c r="P2260">
        <v>1.0000000000000001E-5</v>
      </c>
      <c r="Q2260">
        <v>1.0000000000000001E-5</v>
      </c>
      <c r="R2260">
        <v>1E-3</v>
      </c>
      <c r="S2260">
        <v>1E-3</v>
      </c>
      <c r="T2260">
        <v>1E-3</v>
      </c>
      <c r="U2260">
        <v>1E-3</v>
      </c>
      <c r="V2260">
        <v>1E-3</v>
      </c>
      <c r="W2260">
        <v>1E-3</v>
      </c>
      <c r="X2260">
        <v>0.01</v>
      </c>
      <c r="Y2260" s="79">
        <v>0.01</v>
      </c>
      <c r="Z2260" s="79">
        <v>5.0759999999999998E-3</v>
      </c>
      <c r="AA2260" s="79">
        <v>1.2437999999999999E-2</v>
      </c>
      <c r="AB2260" s="79">
        <v>1.0255999999999999E-2</v>
      </c>
      <c r="AC2260">
        <v>1.1282E-2</v>
      </c>
      <c r="AD2260">
        <v>1.2409999999999999E-2</v>
      </c>
      <c r="AE2260">
        <v>1.3651E-2</v>
      </c>
      <c r="AF2260">
        <v>1.5016E-2</v>
      </c>
      <c r="AG2260">
        <v>1.6517E-2</v>
      </c>
      <c r="AH2260">
        <v>1.8169000000000001E-2</v>
      </c>
      <c r="AI2260">
        <v>1.9986E-2</v>
      </c>
      <c r="AJ2260">
        <v>2.1985000000000001E-2</v>
      </c>
      <c r="AK2260">
        <v>2.4183E-2</v>
      </c>
      <c r="AL2260">
        <v>2.6601E-2</v>
      </c>
      <c r="AM2260">
        <v>2.6601E-2</v>
      </c>
      <c r="AN2260">
        <v>2.6601E-2</v>
      </c>
      <c r="AO2260">
        <v>2.6601E-2</v>
      </c>
      <c r="AP2260">
        <v>2.6601E-2</v>
      </c>
      <c r="AQ2260">
        <v>2.6601E-2</v>
      </c>
      <c r="AR2260">
        <v>2.6601E-2</v>
      </c>
      <c r="AS2260">
        <v>2.6601E-2</v>
      </c>
      <c r="AT2260">
        <v>2.6601E-2</v>
      </c>
      <c r="AU2260">
        <v>2.6601E-2</v>
      </c>
      <c r="AV2260">
        <v>2.6601E-2</v>
      </c>
      <c r="AW2260">
        <v>2.6601E-2</v>
      </c>
      <c r="AX2260">
        <v>2.6601E-2</v>
      </c>
      <c r="AY2260">
        <v>2.6601E-2</v>
      </c>
      <c r="AZ2260">
        <v>2.6601E-2</v>
      </c>
      <c r="BA2260">
        <v>2.6601E-2</v>
      </c>
      <c r="BB2260">
        <v>2.6601E-2</v>
      </c>
      <c r="BC2260">
        <v>2.6601E-2</v>
      </c>
      <c r="BD2260">
        <v>2.6601E-2</v>
      </c>
      <c r="BE2260">
        <v>2.6601E-2</v>
      </c>
      <c r="BF2260">
        <v>2.6601E-2</v>
      </c>
    </row>
    <row r="2261" spans="2:65" ht="12" customHeight="1" x14ac:dyDescent="0.2">
      <c r="B2261" t="s">
        <v>397</v>
      </c>
      <c r="C2261">
        <v>1.0000000000000001E-5</v>
      </c>
      <c r="D2261">
        <v>1.0000000000000001E-5</v>
      </c>
      <c r="E2261">
        <v>1.0000000000000001E-5</v>
      </c>
      <c r="F2261">
        <v>1.0000000000000001E-5</v>
      </c>
      <c r="G2261">
        <v>1.0000000000000001E-5</v>
      </c>
      <c r="H2261">
        <v>1.0000000000000001E-5</v>
      </c>
      <c r="I2261">
        <v>1.0000000000000001E-5</v>
      </c>
      <c r="J2261">
        <v>1.0000000000000001E-5</v>
      </c>
      <c r="K2261">
        <v>1.0000000000000001E-5</v>
      </c>
      <c r="L2261">
        <v>7.6923076923076927E-3</v>
      </c>
      <c r="M2261">
        <v>3.0769230769230771E-2</v>
      </c>
      <c r="N2261">
        <v>3.0769230769230771E-2</v>
      </c>
      <c r="O2261">
        <v>3.8461538461538464E-2</v>
      </c>
      <c r="P2261">
        <v>4.6153846153846156E-2</v>
      </c>
      <c r="Q2261">
        <v>5.3846153846153849E-2</v>
      </c>
      <c r="R2261">
        <v>6.1538461538461542E-2</v>
      </c>
      <c r="S2261">
        <v>6.9230769230769235E-2</v>
      </c>
      <c r="T2261">
        <v>7.6923076923076927E-2</v>
      </c>
      <c r="U2261">
        <v>8.461538461538462E-2</v>
      </c>
      <c r="V2261">
        <v>9.2307692307692313E-2</v>
      </c>
      <c r="W2261">
        <v>0.1</v>
      </c>
      <c r="X2261">
        <v>0.1076923076923077</v>
      </c>
      <c r="Y2261" s="79">
        <v>3.6011000000000001E-2</v>
      </c>
      <c r="Z2261" s="79">
        <v>3.5533000000000002E-2</v>
      </c>
      <c r="AA2261" s="79">
        <v>4.7264E-2</v>
      </c>
      <c r="AB2261" s="79">
        <v>7.6923000000000005E-2</v>
      </c>
      <c r="AC2261">
        <v>8.1196000000000004E-2</v>
      </c>
      <c r="AD2261">
        <v>8.5470000000000004E-2</v>
      </c>
      <c r="AE2261">
        <v>8.9743000000000003E-2</v>
      </c>
      <c r="AF2261">
        <v>9.4017000000000003E-2</v>
      </c>
      <c r="AG2261">
        <v>9.8290000000000002E-2</v>
      </c>
      <c r="AH2261">
        <v>0.102563</v>
      </c>
      <c r="AI2261">
        <v>0.106837</v>
      </c>
      <c r="AJ2261">
        <v>0.111111</v>
      </c>
      <c r="AK2261">
        <v>0.115384</v>
      </c>
      <c r="AL2261">
        <v>0.119658</v>
      </c>
      <c r="AM2261">
        <v>0.119658</v>
      </c>
      <c r="AN2261">
        <v>0.119658</v>
      </c>
      <c r="AO2261">
        <v>0.119655</v>
      </c>
      <c r="AP2261">
        <v>0.119655</v>
      </c>
      <c r="AQ2261">
        <v>0.119655</v>
      </c>
      <c r="AR2261">
        <v>0.119655</v>
      </c>
      <c r="AS2261">
        <v>0.119655</v>
      </c>
      <c r="AT2261">
        <v>0.119655</v>
      </c>
      <c r="AU2261">
        <v>0.119655</v>
      </c>
      <c r="AV2261">
        <v>0.119655</v>
      </c>
      <c r="AW2261">
        <v>0.119655</v>
      </c>
      <c r="AX2261">
        <v>0.119655</v>
      </c>
      <c r="AY2261">
        <v>0.119655</v>
      </c>
      <c r="AZ2261">
        <v>0.119655</v>
      </c>
      <c r="BA2261">
        <v>0.119655</v>
      </c>
      <c r="BB2261">
        <v>0.119655</v>
      </c>
      <c r="BC2261">
        <v>0.119655</v>
      </c>
      <c r="BD2261">
        <v>0.119655</v>
      </c>
      <c r="BE2261">
        <v>0.119655</v>
      </c>
      <c r="BF2261">
        <v>0.119655</v>
      </c>
    </row>
    <row r="2262" spans="2:65" ht="12" customHeight="1" x14ac:dyDescent="0.2">
      <c r="Y2262" s="111"/>
    </row>
    <row r="2263" spans="2:65" ht="12" customHeight="1" x14ac:dyDescent="0.2">
      <c r="B2263" t="s">
        <v>432</v>
      </c>
    </row>
    <row r="2264" spans="2:65" ht="12" customHeight="1" x14ac:dyDescent="0.2">
      <c r="AE2264" t="s">
        <v>1137</v>
      </c>
      <c r="AF2264" t="s">
        <v>1126</v>
      </c>
    </row>
    <row r="2265" spans="2:65" ht="12" customHeight="1" x14ac:dyDescent="0.2">
      <c r="F2265" t="s">
        <v>338</v>
      </c>
      <c r="G2265" t="s">
        <v>433</v>
      </c>
      <c r="H2265" t="s">
        <v>183</v>
      </c>
      <c r="I2265" t="s">
        <v>184</v>
      </c>
      <c r="J2265" t="s">
        <v>185</v>
      </c>
      <c r="K2265" t="s">
        <v>344</v>
      </c>
      <c r="L2265" t="s">
        <v>967</v>
      </c>
      <c r="M2265" t="s">
        <v>968</v>
      </c>
      <c r="O2265" t="s">
        <v>434</v>
      </c>
      <c r="P2265" t="s">
        <v>435</v>
      </c>
      <c r="Q2265" t="s">
        <v>436</v>
      </c>
      <c r="R2265" t="s">
        <v>437</v>
      </c>
      <c r="S2265" t="s">
        <v>438</v>
      </c>
      <c r="T2265" t="s">
        <v>439</v>
      </c>
      <c r="U2265" t="s">
        <v>969</v>
      </c>
      <c r="V2265" t="s">
        <v>970</v>
      </c>
      <c r="AA2265" t="s">
        <v>1137</v>
      </c>
      <c r="AB2265" t="s">
        <v>1126</v>
      </c>
      <c r="AD2265" t="s">
        <v>1125</v>
      </c>
      <c r="AE2265" s="3">
        <v>5855</v>
      </c>
      <c r="AF2265" s="3">
        <v>9737</v>
      </c>
    </row>
    <row r="2266" spans="2:65" ht="12" customHeight="1" x14ac:dyDescent="0.2">
      <c r="F2266" t="s">
        <v>440</v>
      </c>
      <c r="O2266" t="s">
        <v>441</v>
      </c>
      <c r="AA2266" s="11">
        <v>6.5500000000000003E-2</v>
      </c>
      <c r="AB2266" s="11">
        <v>4.8000000000000001E-2</v>
      </c>
      <c r="AD2266" t="s">
        <v>1127</v>
      </c>
      <c r="AE2266" s="3">
        <f t="shared" ref="AE2266:AF2272" si="141">AE$2265*AA2266</f>
        <v>383.5025</v>
      </c>
      <c r="AF2266" s="3">
        <f t="shared" si="141"/>
        <v>467.37600000000003</v>
      </c>
      <c r="AH2266">
        <v>352</v>
      </c>
      <c r="AI2266">
        <v>570</v>
      </c>
      <c r="AK2266">
        <v>394</v>
      </c>
      <c r="AL2266">
        <v>380</v>
      </c>
      <c r="AN2266">
        <v>406</v>
      </c>
      <c r="AO2266">
        <v>420</v>
      </c>
      <c r="AQ2266">
        <v>419</v>
      </c>
      <c r="AR2266">
        <v>426</v>
      </c>
      <c r="AT2266">
        <v>408</v>
      </c>
      <c r="AU2266">
        <v>457</v>
      </c>
      <c r="AV2266" t="s">
        <v>1127</v>
      </c>
      <c r="AW2266">
        <v>393</v>
      </c>
      <c r="AX2266">
        <v>462</v>
      </c>
      <c r="AY2266" t="s">
        <v>1127</v>
      </c>
      <c r="AZ2266">
        <v>387</v>
      </c>
      <c r="BA2266">
        <v>467</v>
      </c>
      <c r="BB2266" t="s">
        <v>1127</v>
      </c>
      <c r="BC2266">
        <v>359</v>
      </c>
      <c r="BD2266">
        <v>464</v>
      </c>
      <c r="BE2266" t="s">
        <v>1127</v>
      </c>
      <c r="BF2266">
        <v>361</v>
      </c>
      <c r="BG2266">
        <v>464</v>
      </c>
      <c r="BH2266" t="s">
        <v>1127</v>
      </c>
      <c r="BI2266">
        <v>383</v>
      </c>
      <c r="BJ2266">
        <v>471</v>
      </c>
      <c r="BK2266" t="s">
        <v>1127</v>
      </c>
      <c r="BL2266">
        <v>382</v>
      </c>
      <c r="BM2266">
        <v>471</v>
      </c>
    </row>
    <row r="2267" spans="2:65" ht="12" customHeight="1" x14ac:dyDescent="0.2">
      <c r="B2267" t="s">
        <v>442</v>
      </c>
      <c r="F2267">
        <v>-1.30849953550825E-3</v>
      </c>
      <c r="G2267">
        <v>-1.30849953550825E-3</v>
      </c>
      <c r="H2267">
        <v>-1.30849953550825E-3</v>
      </c>
      <c r="I2267">
        <v>-8.2058104371820996E-4</v>
      </c>
      <c r="J2267">
        <v>-8.2058104371821104E-4</v>
      </c>
      <c r="K2267">
        <v>-1.30849953550825E-3</v>
      </c>
      <c r="L2267">
        <f>H2267</f>
        <v>-1.30849953550825E-3</v>
      </c>
      <c r="M2267">
        <f>I2267</f>
        <v>-8.2058104371820996E-4</v>
      </c>
      <c r="O2267">
        <v>-1.3446764670756301E-3</v>
      </c>
      <c r="P2267">
        <v>-1.3446764670756301E-3</v>
      </c>
      <c r="Q2267">
        <v>-1.0853798848761899E-3</v>
      </c>
      <c r="R2267">
        <v>-1.0853798848761899E-3</v>
      </c>
      <c r="S2267">
        <v>-7.9080353582647897E-4</v>
      </c>
      <c r="T2267">
        <v>-7.9080353582647897E-4</v>
      </c>
      <c r="U2267">
        <f>S2267</f>
        <v>-7.9080353582647897E-4</v>
      </c>
      <c r="V2267">
        <f>T2267</f>
        <v>-7.9080353582647897E-4</v>
      </c>
      <c r="AA2267" s="11">
        <v>1.21E-2</v>
      </c>
      <c r="AB2267" s="11">
        <v>7.7000000000000002E-3</v>
      </c>
      <c r="AD2267" t="s">
        <v>1128</v>
      </c>
      <c r="AE2267" s="3">
        <f t="shared" si="141"/>
        <v>70.845500000000001</v>
      </c>
      <c r="AF2267" s="3">
        <f t="shared" si="141"/>
        <v>74.974900000000005</v>
      </c>
      <c r="AH2267">
        <v>13</v>
      </c>
      <c r="AI2267">
        <v>6</v>
      </c>
      <c r="AK2267">
        <v>38</v>
      </c>
      <c r="AL2267">
        <v>10</v>
      </c>
      <c r="AN2267">
        <v>87</v>
      </c>
      <c r="AO2267">
        <v>23</v>
      </c>
      <c r="AQ2267">
        <v>90</v>
      </c>
      <c r="AR2267">
        <v>33</v>
      </c>
      <c r="AT2267">
        <v>93</v>
      </c>
      <c r="AU2267">
        <v>47</v>
      </c>
      <c r="AV2267" t="s">
        <v>1128</v>
      </c>
      <c r="AW2267">
        <v>90</v>
      </c>
      <c r="AX2267">
        <v>68</v>
      </c>
      <c r="AY2267" t="s">
        <v>1128</v>
      </c>
      <c r="AZ2267">
        <v>73</v>
      </c>
      <c r="BA2267">
        <v>70</v>
      </c>
      <c r="BB2267" t="s">
        <v>1128</v>
      </c>
      <c r="BC2267">
        <v>70</v>
      </c>
      <c r="BD2267">
        <v>70</v>
      </c>
      <c r="BE2267" t="s">
        <v>1128</v>
      </c>
      <c r="BF2267">
        <v>65</v>
      </c>
      <c r="BG2267">
        <v>70</v>
      </c>
      <c r="BH2267" t="s">
        <v>1128</v>
      </c>
      <c r="BI2267">
        <v>62</v>
      </c>
      <c r="BJ2267">
        <v>60</v>
      </c>
      <c r="BK2267" t="s">
        <v>1128</v>
      </c>
      <c r="BL2267">
        <v>62</v>
      </c>
      <c r="BM2267">
        <v>60</v>
      </c>
    </row>
    <row r="2268" spans="2:65" ht="12" customHeight="1" x14ac:dyDescent="0.2">
      <c r="B2268" t="s">
        <v>443</v>
      </c>
      <c r="F2268">
        <v>-0.62159150072465696</v>
      </c>
      <c r="G2268">
        <v>-0.62159150072465696</v>
      </c>
      <c r="H2268">
        <v>-0.62159150072465696</v>
      </c>
      <c r="I2268">
        <v>-0.38980999884947398</v>
      </c>
      <c r="J2268">
        <v>-0.38980999884947398</v>
      </c>
      <c r="K2268">
        <v>-0.62159150072465696</v>
      </c>
      <c r="L2268">
        <f t="shared" ref="L2268:L2279" si="142">H2268</f>
        <v>-0.62159150072465696</v>
      </c>
      <c r="M2268">
        <f t="shared" ref="M2268:M2279" si="143">I2268</f>
        <v>-0.38980999884947398</v>
      </c>
      <c r="O2268">
        <v>-0.638777042312064</v>
      </c>
      <c r="P2268">
        <v>-0.638777042312064</v>
      </c>
      <c r="Q2268">
        <v>-0.515600421084211</v>
      </c>
      <c r="R2268">
        <v>-0.515600421084211</v>
      </c>
      <c r="S2268">
        <v>-0.37566444868611698</v>
      </c>
      <c r="T2268">
        <v>-0.37566444868611698</v>
      </c>
      <c r="U2268">
        <f t="shared" ref="U2268:U2279" si="144">S2268</f>
        <v>-0.37566444868611698</v>
      </c>
      <c r="V2268">
        <f t="shared" ref="V2268:V2279" si="145">T2268</f>
        <v>-0.37566444868611698</v>
      </c>
      <c r="AA2268" s="11">
        <v>1.1999999999999999E-3</v>
      </c>
      <c r="AB2268" s="11">
        <v>2.3999999999999998E-3</v>
      </c>
      <c r="AD2268" t="s">
        <v>1129</v>
      </c>
      <c r="AE2268" s="3">
        <f t="shared" si="141"/>
        <v>7.0259999999999998</v>
      </c>
      <c r="AF2268" s="3">
        <f t="shared" si="141"/>
        <v>23.368799999999997</v>
      </c>
      <c r="AH2268">
        <v>3</v>
      </c>
      <c r="AI2268">
        <v>8</v>
      </c>
      <c r="AK2268">
        <v>2</v>
      </c>
      <c r="AL2268">
        <v>16</v>
      </c>
      <c r="AN2268">
        <v>2</v>
      </c>
      <c r="AO2268">
        <v>16</v>
      </c>
      <c r="AQ2268">
        <v>3</v>
      </c>
      <c r="AR2268">
        <v>16</v>
      </c>
      <c r="AT2268">
        <v>3</v>
      </c>
      <c r="AU2268">
        <v>16</v>
      </c>
      <c r="AV2268" t="s">
        <v>1129</v>
      </c>
      <c r="AW2268">
        <v>3</v>
      </c>
      <c r="AX2268">
        <v>17</v>
      </c>
      <c r="AY2268" t="s">
        <v>1129</v>
      </c>
      <c r="AZ2268">
        <v>3</v>
      </c>
      <c r="BA2268">
        <v>17</v>
      </c>
      <c r="BB2268" t="s">
        <v>1129</v>
      </c>
      <c r="BC2268">
        <v>3</v>
      </c>
      <c r="BD2268">
        <v>17</v>
      </c>
      <c r="BE2268" t="s">
        <v>1129</v>
      </c>
      <c r="BF2268">
        <v>3</v>
      </c>
      <c r="BG2268">
        <v>17</v>
      </c>
      <c r="BH2268" t="s">
        <v>1129</v>
      </c>
      <c r="BI2268">
        <v>3</v>
      </c>
      <c r="BJ2268">
        <v>45</v>
      </c>
      <c r="BK2268" t="s">
        <v>1129</v>
      </c>
      <c r="BL2268">
        <v>3</v>
      </c>
      <c r="BM2268">
        <v>45</v>
      </c>
    </row>
    <row r="2269" spans="2:65" ht="12" customHeight="1" x14ac:dyDescent="0.2">
      <c r="B2269" t="s">
        <v>444</v>
      </c>
      <c r="F2269">
        <v>-155.39787999999999</v>
      </c>
      <c r="G2269">
        <v>-155.39787999999999</v>
      </c>
      <c r="H2269">
        <v>-155.39787999999999</v>
      </c>
      <c r="I2269">
        <v>-97.452500000000001</v>
      </c>
      <c r="J2269">
        <v>-97.452500000000001</v>
      </c>
      <c r="K2269">
        <v>-155.39787999999999</v>
      </c>
      <c r="L2269">
        <f t="shared" si="142"/>
        <v>-155.39787999999999</v>
      </c>
      <c r="M2269">
        <f t="shared" si="143"/>
        <v>-97.452500000000001</v>
      </c>
      <c r="O2269">
        <v>-159.69426000000001</v>
      </c>
      <c r="P2269">
        <v>-159.69426000000001</v>
      </c>
      <c r="Q2269">
        <v>-128.90011000000001</v>
      </c>
      <c r="R2269">
        <v>-128.90011000000001</v>
      </c>
      <c r="S2269">
        <v>-93.916110000000003</v>
      </c>
      <c r="T2269">
        <v>-93.916110000000003</v>
      </c>
      <c r="U2269">
        <f t="shared" si="144"/>
        <v>-93.916110000000003</v>
      </c>
      <c r="V2269">
        <f t="shared" si="145"/>
        <v>-93.916110000000003</v>
      </c>
      <c r="AA2269" s="11">
        <v>0</v>
      </c>
      <c r="AB2269" s="11">
        <v>0</v>
      </c>
      <c r="AD2269" t="s">
        <v>1130</v>
      </c>
      <c r="AE2269" s="3">
        <f t="shared" si="141"/>
        <v>0</v>
      </c>
      <c r="AF2269" s="3">
        <f t="shared" si="141"/>
        <v>0</v>
      </c>
      <c r="AV2269" t="s">
        <v>1130</v>
      </c>
      <c r="AY2269" t="s">
        <v>1130</v>
      </c>
      <c r="BB2269" t="s">
        <v>1130</v>
      </c>
      <c r="BE2269" t="s">
        <v>1130</v>
      </c>
      <c r="BH2269" t="s">
        <v>1130</v>
      </c>
      <c r="BK2269" t="s">
        <v>1130</v>
      </c>
    </row>
    <row r="2270" spans="2:65" ht="12" customHeight="1" x14ac:dyDescent="0.2">
      <c r="B2270" t="s">
        <v>445</v>
      </c>
      <c r="F2270">
        <v>-8.2457666406794802E-4</v>
      </c>
      <c r="G2270">
        <v>-8.2457666406794802E-4</v>
      </c>
      <c r="H2270">
        <v>-8.2457666406794802E-4</v>
      </c>
      <c r="I2270">
        <v>-5.1710525014725297E-4</v>
      </c>
      <c r="J2270">
        <v>-5.1710525014725297E-4</v>
      </c>
      <c r="K2270">
        <v>-8.2457666406794802E-4</v>
      </c>
      <c r="L2270">
        <f t="shared" si="142"/>
        <v>-8.2457666406794802E-4</v>
      </c>
      <c r="M2270">
        <f t="shared" si="143"/>
        <v>-5.1710525014725297E-4</v>
      </c>
      <c r="O2270">
        <v>-8.4737426753553899E-4</v>
      </c>
      <c r="P2270">
        <v>-8.4737426753553899E-4</v>
      </c>
      <c r="Q2270">
        <v>-6.8397343707885601E-4</v>
      </c>
      <c r="R2270">
        <v>-6.8397343707885601E-4</v>
      </c>
      <c r="S2270">
        <v>-4.9834036910961202E-4</v>
      </c>
      <c r="T2270">
        <v>-4.9834036910961202E-4</v>
      </c>
      <c r="U2270">
        <f t="shared" si="144"/>
        <v>-4.9834036910961202E-4</v>
      </c>
      <c r="V2270">
        <f t="shared" si="145"/>
        <v>-4.9834036910961202E-4</v>
      </c>
      <c r="AA2270" s="11">
        <v>8.2000000000000007E-3</v>
      </c>
      <c r="AB2270" s="11">
        <v>4.1000000000000003E-3</v>
      </c>
      <c r="AD2270" t="s">
        <v>1131</v>
      </c>
      <c r="AE2270" s="3">
        <f t="shared" si="141"/>
        <v>48.011000000000003</v>
      </c>
      <c r="AF2270" s="3">
        <f t="shared" si="141"/>
        <v>39.921700000000001</v>
      </c>
      <c r="AH2270">
        <v>123</v>
      </c>
      <c r="AI2270">
        <v>77</v>
      </c>
      <c r="AK2270">
        <v>23</v>
      </c>
      <c r="AL2270">
        <v>82</v>
      </c>
      <c r="AN2270">
        <v>36</v>
      </c>
      <c r="AO2270">
        <v>69</v>
      </c>
      <c r="AQ2270">
        <v>57</v>
      </c>
      <c r="AR2270">
        <v>65</v>
      </c>
      <c r="AT2270">
        <v>69</v>
      </c>
      <c r="AU2270">
        <v>47</v>
      </c>
      <c r="AV2270" t="s">
        <v>1131</v>
      </c>
      <c r="AW2270">
        <v>71</v>
      </c>
      <c r="AX2270">
        <v>51</v>
      </c>
      <c r="AY2270" t="s">
        <v>1131</v>
      </c>
      <c r="AZ2270">
        <v>63</v>
      </c>
      <c r="BA2270">
        <v>49</v>
      </c>
      <c r="BB2270" t="s">
        <v>1131</v>
      </c>
      <c r="BC2270">
        <v>54</v>
      </c>
      <c r="BD2270">
        <v>51</v>
      </c>
      <c r="BE2270" t="s">
        <v>1131</v>
      </c>
      <c r="BF2270">
        <v>52</v>
      </c>
      <c r="BG2270">
        <v>51</v>
      </c>
      <c r="BH2270" t="s">
        <v>1131</v>
      </c>
      <c r="BI2270">
        <v>52</v>
      </c>
      <c r="BJ2270">
        <v>49</v>
      </c>
      <c r="BK2270" t="s">
        <v>1131</v>
      </c>
      <c r="BL2270">
        <v>42</v>
      </c>
      <c r="BM2270">
        <v>44</v>
      </c>
    </row>
    <row r="2271" spans="2:65" ht="12" customHeight="1" x14ac:dyDescent="0.2">
      <c r="B2271" t="s">
        <v>446</v>
      </c>
      <c r="F2271">
        <v>-0.28481799213761899</v>
      </c>
      <c r="G2271">
        <v>-0.28481799213761899</v>
      </c>
      <c r="H2271">
        <v>-0.28481799213761899</v>
      </c>
      <c r="I2271">
        <v>-0.24084726997483899</v>
      </c>
      <c r="J2271">
        <v>-0.24084726997483899</v>
      </c>
      <c r="K2271">
        <v>-0.28481799213761899</v>
      </c>
      <c r="L2271">
        <f t="shared" si="142"/>
        <v>-0.28481799213761899</v>
      </c>
      <c r="M2271">
        <f t="shared" si="143"/>
        <v>-0.24084726997483899</v>
      </c>
      <c r="O2271">
        <v>-0.32868831062555398</v>
      </c>
      <c r="P2271">
        <v>-0.32868831062555398</v>
      </c>
      <c r="Q2271">
        <v>-0.24032265539519601</v>
      </c>
      <c r="R2271">
        <v>-0.24032265539519601</v>
      </c>
      <c r="S2271">
        <v>-0.20002695671623799</v>
      </c>
      <c r="T2271">
        <v>-0.20002695671623799</v>
      </c>
      <c r="U2271">
        <f t="shared" si="144"/>
        <v>-0.20002695671623799</v>
      </c>
      <c r="V2271">
        <f t="shared" si="145"/>
        <v>-0.20002695671623799</v>
      </c>
      <c r="AA2271" s="11">
        <v>3.7199999999999997E-2</v>
      </c>
      <c r="AB2271" s="11">
        <v>1.5900000000000001E-2</v>
      </c>
      <c r="AD2271" t="s">
        <v>1132</v>
      </c>
      <c r="AE2271" s="3">
        <f t="shared" si="141"/>
        <v>217.80599999999998</v>
      </c>
      <c r="AF2271" s="3">
        <f t="shared" si="141"/>
        <v>154.81830000000002</v>
      </c>
      <c r="AH2271">
        <v>154</v>
      </c>
      <c r="AI2271">
        <v>333</v>
      </c>
      <c r="AK2271">
        <v>714</v>
      </c>
      <c r="AL2271">
        <v>294</v>
      </c>
      <c r="AN2271">
        <v>459</v>
      </c>
      <c r="AO2271">
        <v>321</v>
      </c>
      <c r="AQ2271">
        <v>282</v>
      </c>
      <c r="AR2271">
        <v>231</v>
      </c>
      <c r="AT2271">
        <v>217</v>
      </c>
      <c r="AU2271">
        <v>209</v>
      </c>
      <c r="AV2271" t="s">
        <v>1132</v>
      </c>
      <c r="AW2271">
        <v>187</v>
      </c>
      <c r="AX2271">
        <v>181</v>
      </c>
      <c r="AY2271" t="s">
        <v>1132</v>
      </c>
      <c r="AZ2271">
        <v>190</v>
      </c>
      <c r="BA2271">
        <v>180</v>
      </c>
      <c r="BB2271" t="s">
        <v>1132</v>
      </c>
      <c r="BC2271">
        <v>181</v>
      </c>
      <c r="BD2271">
        <v>180</v>
      </c>
      <c r="BE2271" t="s">
        <v>1132</v>
      </c>
      <c r="BF2271">
        <v>177</v>
      </c>
      <c r="BG2271">
        <v>180</v>
      </c>
      <c r="BH2271" t="s">
        <v>1132</v>
      </c>
      <c r="BI2271">
        <v>177</v>
      </c>
      <c r="BJ2271">
        <v>175</v>
      </c>
      <c r="BK2271" t="s">
        <v>1132</v>
      </c>
      <c r="BL2271">
        <v>207</v>
      </c>
      <c r="BM2271">
        <v>157</v>
      </c>
    </row>
    <row r="2272" spans="2:65" ht="12" customHeight="1" x14ac:dyDescent="0.2">
      <c r="B2272" t="s">
        <v>447</v>
      </c>
      <c r="F2272">
        <v>0.66044999999999998</v>
      </c>
      <c r="G2272">
        <v>0.66044999999999998</v>
      </c>
      <c r="H2272">
        <v>0.66044999999999998</v>
      </c>
      <c r="I2272">
        <v>0.39084999999999998</v>
      </c>
      <c r="J2272">
        <v>0.39084999999999998</v>
      </c>
      <c r="K2272">
        <v>0.66044999999999998</v>
      </c>
      <c r="L2272">
        <f t="shared" si="142"/>
        <v>0.66044999999999998</v>
      </c>
      <c r="M2272">
        <f t="shared" si="143"/>
        <v>0.39084999999999998</v>
      </c>
      <c r="O2272">
        <v>0.76493</v>
      </c>
      <c r="P2272">
        <v>0.76493</v>
      </c>
      <c r="Q2272">
        <v>0.55801999999999996</v>
      </c>
      <c r="R2272">
        <v>0.55801999999999996</v>
      </c>
      <c r="S2272">
        <v>0.44728000000000001</v>
      </c>
      <c r="T2272">
        <v>0.44728000000000001</v>
      </c>
      <c r="U2272">
        <f t="shared" si="144"/>
        <v>0.44728000000000001</v>
      </c>
      <c r="V2272">
        <f t="shared" si="145"/>
        <v>0.44728000000000001</v>
      </c>
      <c r="AA2272" s="11">
        <v>0.8821</v>
      </c>
      <c r="AB2272" s="11">
        <v>0.86799999999999999</v>
      </c>
      <c r="AD2272" t="s">
        <v>1133</v>
      </c>
      <c r="AE2272" s="3">
        <f t="shared" si="141"/>
        <v>5164.6954999999998</v>
      </c>
      <c r="AF2272" s="3">
        <f t="shared" si="141"/>
        <v>8451.7160000000003</v>
      </c>
      <c r="AV2272" t="s">
        <v>1133</v>
      </c>
      <c r="AY2272" t="s">
        <v>1133</v>
      </c>
      <c r="BB2272" t="s">
        <v>1133</v>
      </c>
      <c r="BE2272" t="s">
        <v>1133</v>
      </c>
      <c r="BH2272" t="s">
        <v>1133</v>
      </c>
      <c r="BK2272" t="s">
        <v>1133</v>
      </c>
    </row>
    <row r="2273" spans="1:65" ht="12" customHeight="1" x14ac:dyDescent="0.2">
      <c r="B2273" t="s">
        <v>448</v>
      </c>
      <c r="F2273">
        <v>-3.9743702092369304E-3</v>
      </c>
      <c r="G2273">
        <v>-3.9743702092369304E-3</v>
      </c>
      <c r="H2273">
        <v>-3.9743702092369304E-3</v>
      </c>
      <c r="I2273">
        <v>-2.49239129699152E-3</v>
      </c>
      <c r="J2273">
        <v>-2.49239129699152E-3</v>
      </c>
      <c r="K2273">
        <v>-3.9743702092369304E-3</v>
      </c>
      <c r="L2273">
        <f t="shared" si="142"/>
        <v>-3.9743702092369304E-3</v>
      </c>
      <c r="M2273">
        <f t="shared" si="143"/>
        <v>-2.49239129699152E-3</v>
      </c>
      <c r="O2273">
        <v>-4.0842521886960597E-3</v>
      </c>
      <c r="P2273">
        <v>-4.0842521886960597E-3</v>
      </c>
      <c r="Q2273">
        <v>-3.2966778841701399E-3</v>
      </c>
      <c r="R2273">
        <v>-3.2966778841701399E-3</v>
      </c>
      <c r="S2273">
        <v>-2.4019466028524102E-3</v>
      </c>
      <c r="T2273">
        <v>-2.4019466028524102E-3</v>
      </c>
      <c r="U2273">
        <f t="shared" si="144"/>
        <v>-2.4019466028524102E-3</v>
      </c>
      <c r="V2273">
        <f t="shared" si="145"/>
        <v>-2.4019466028524102E-3</v>
      </c>
      <c r="AA2273" s="11">
        <v>0</v>
      </c>
      <c r="AB2273" s="11">
        <v>5.16E-2</v>
      </c>
      <c r="AD2273" t="s">
        <v>1134</v>
      </c>
      <c r="AE2273" s="3">
        <f>AE$2265*AA2273</f>
        <v>0</v>
      </c>
      <c r="AF2273" s="3">
        <v>75</v>
      </c>
      <c r="AI2273">
        <v>167</v>
      </c>
      <c r="AL2273">
        <v>112</v>
      </c>
      <c r="AO2273">
        <v>110</v>
      </c>
      <c r="AR2273">
        <v>100</v>
      </c>
      <c r="AU2273">
        <v>84</v>
      </c>
      <c r="AV2273" t="s">
        <v>1134</v>
      </c>
      <c r="AX2273">
        <v>75</v>
      </c>
      <c r="AY2273" t="s">
        <v>1134</v>
      </c>
      <c r="BA2273">
        <v>76</v>
      </c>
      <c r="BB2273" t="s">
        <v>1134</v>
      </c>
      <c r="BD2273">
        <v>72</v>
      </c>
      <c r="BE2273" t="s">
        <v>1134</v>
      </c>
      <c r="BG2273">
        <v>72</v>
      </c>
      <c r="BH2273" t="s">
        <v>1134</v>
      </c>
      <c r="BJ2273">
        <v>72</v>
      </c>
      <c r="BK2273" t="s">
        <v>1134</v>
      </c>
      <c r="BM2273">
        <v>72</v>
      </c>
    </row>
    <row r="2274" spans="1:65" ht="12" customHeight="1" x14ac:dyDescent="0.2">
      <c r="B2274" t="s">
        <v>449</v>
      </c>
      <c r="F2274">
        <v>2.3552991639148502</v>
      </c>
      <c r="G2274">
        <v>2.3552991639148502</v>
      </c>
      <c r="H2274">
        <v>2.3552991639148502</v>
      </c>
      <c r="I2274">
        <v>1.7232201918082399</v>
      </c>
      <c r="J2274">
        <v>1.7232201918082399</v>
      </c>
      <c r="K2274">
        <v>2.3552991639148502</v>
      </c>
      <c r="L2274">
        <f t="shared" si="142"/>
        <v>2.3552991639148502</v>
      </c>
      <c r="M2274">
        <f t="shared" si="143"/>
        <v>1.7232201918082399</v>
      </c>
      <c r="O2274">
        <v>2.8238205808588202</v>
      </c>
      <c r="P2274">
        <v>2.8238205808588202</v>
      </c>
      <c r="Q2274">
        <v>2.2792977582399998</v>
      </c>
      <c r="R2274">
        <v>2.2792977582399998</v>
      </c>
      <c r="S2274">
        <v>1.6606874252356101</v>
      </c>
      <c r="T2274">
        <v>1.6606874252356101</v>
      </c>
      <c r="U2274">
        <f t="shared" si="144"/>
        <v>1.6606874252356101</v>
      </c>
      <c r="V2274">
        <f t="shared" si="145"/>
        <v>1.6606874252356101</v>
      </c>
      <c r="AA2274" s="11">
        <v>8.9999999999999998E-4</v>
      </c>
      <c r="AB2274" s="11">
        <v>0</v>
      </c>
      <c r="AD2274" t="s">
        <v>1135</v>
      </c>
      <c r="AE2274" s="5">
        <f>AE$2265*AA2274</f>
        <v>5.2694999999999999</v>
      </c>
      <c r="AF2274" s="8">
        <f>AF$2265*AB2274</f>
        <v>0</v>
      </c>
      <c r="AH2274">
        <v>3.1E-2</v>
      </c>
      <c r="AK2274">
        <v>19</v>
      </c>
      <c r="AN2274">
        <v>1.7</v>
      </c>
      <c r="AQ2274">
        <v>3</v>
      </c>
      <c r="AT2274">
        <v>5</v>
      </c>
      <c r="AV2274" t="s">
        <v>1135</v>
      </c>
      <c r="AW2274">
        <v>5</v>
      </c>
      <c r="AY2274" t="s">
        <v>1135</v>
      </c>
      <c r="AZ2274">
        <v>5</v>
      </c>
      <c r="BB2274" t="s">
        <v>1135</v>
      </c>
      <c r="BC2274">
        <v>3.25</v>
      </c>
      <c r="BE2274" t="s">
        <v>1135</v>
      </c>
      <c r="BF2274">
        <v>3.25</v>
      </c>
      <c r="BH2274" t="s">
        <v>1135</v>
      </c>
      <c r="BI2274">
        <v>3.25</v>
      </c>
      <c r="BK2274" t="s">
        <v>1135</v>
      </c>
      <c r="BL2274">
        <v>3.25</v>
      </c>
    </row>
    <row r="2275" spans="1:65" ht="12" customHeight="1" x14ac:dyDescent="0.2">
      <c r="B2275" t="s">
        <v>450</v>
      </c>
      <c r="F2275">
        <v>-9.8137500000000006</v>
      </c>
      <c r="G2275">
        <v>-9.8137500000000006</v>
      </c>
      <c r="H2275">
        <v>-9.8137500000000006</v>
      </c>
      <c r="I2275">
        <v>-6.1543599999999996</v>
      </c>
      <c r="J2275">
        <v>-6.1543599999999996</v>
      </c>
      <c r="K2275">
        <v>-9.8137500000000006</v>
      </c>
      <c r="L2275">
        <f t="shared" si="142"/>
        <v>-9.8137500000000006</v>
      </c>
      <c r="M2275">
        <f t="shared" si="143"/>
        <v>-6.1543599999999996</v>
      </c>
      <c r="O2275">
        <v>-10.08507</v>
      </c>
      <c r="P2275">
        <v>-10.08507</v>
      </c>
      <c r="Q2275">
        <v>-8.1403499999999998</v>
      </c>
      <c r="R2275">
        <v>-8.1403499999999998</v>
      </c>
      <c r="S2275">
        <v>-5.9310299999999998</v>
      </c>
      <c r="T2275">
        <v>-5.9310299999999998</v>
      </c>
      <c r="U2275">
        <f t="shared" si="144"/>
        <v>-5.9310299999999998</v>
      </c>
      <c r="V2275">
        <f t="shared" si="145"/>
        <v>-5.9310299999999998</v>
      </c>
      <c r="AB2275" s="11">
        <v>1E-4</v>
      </c>
      <c r="AD2275" t="s">
        <v>1136</v>
      </c>
      <c r="AE2275" s="3">
        <f>AE$2265*AA2275</f>
        <v>0</v>
      </c>
      <c r="AF2275" s="3">
        <f>AF$2265*AB2275</f>
        <v>0.97370000000000001</v>
      </c>
      <c r="AV2275" t="s">
        <v>1136</v>
      </c>
      <c r="AY2275" t="s">
        <v>1136</v>
      </c>
      <c r="BB2275" t="s">
        <v>1136</v>
      </c>
      <c r="BE2275" t="s">
        <v>1136</v>
      </c>
      <c r="BH2275" t="s">
        <v>1136</v>
      </c>
      <c r="BK2275" t="s">
        <v>1136</v>
      </c>
    </row>
    <row r="2276" spans="1:65" ht="12" customHeight="1" x14ac:dyDescent="0.2">
      <c r="B2276" t="s">
        <v>451</v>
      </c>
      <c r="F2276">
        <v>-20.14903</v>
      </c>
      <c r="G2276">
        <v>-20.14903</v>
      </c>
      <c r="H2276">
        <v>-20.14903</v>
      </c>
      <c r="I2276">
        <v>-20.14903</v>
      </c>
      <c r="J2276">
        <v>-20.14903</v>
      </c>
      <c r="K2276">
        <v>-20.14903</v>
      </c>
      <c r="L2276">
        <f t="shared" si="142"/>
        <v>-20.14903</v>
      </c>
      <c r="M2276">
        <f t="shared" si="143"/>
        <v>-20.14903</v>
      </c>
      <c r="O2276">
        <v>-20.14903</v>
      </c>
      <c r="P2276">
        <v>-20.14903</v>
      </c>
      <c r="Q2276">
        <v>-20.14903</v>
      </c>
      <c r="R2276">
        <v>-20.14903</v>
      </c>
      <c r="S2276">
        <v>-20.14903</v>
      </c>
      <c r="T2276">
        <v>-20.14903</v>
      </c>
      <c r="U2276">
        <f t="shared" si="144"/>
        <v>-20.14903</v>
      </c>
      <c r="V2276">
        <f t="shared" si="145"/>
        <v>-20.14903</v>
      </c>
      <c r="AE2276" s="3">
        <f>SUM(AE2266:AE2268)</f>
        <v>461.37400000000002</v>
      </c>
      <c r="AF2276" s="3">
        <f>SUM(AF2266:AF2268)</f>
        <v>565.71969999999999</v>
      </c>
      <c r="AG2276" t="s">
        <v>1139</v>
      </c>
      <c r="AH2276">
        <f>SUM(AH2266:AH2268)</f>
        <v>368</v>
      </c>
      <c r="AI2276">
        <f>SUM(AI2266:AI2268)</f>
        <v>584</v>
      </c>
      <c r="AK2276">
        <f>SUM(AK2266:AK2268)</f>
        <v>434</v>
      </c>
      <c r="AL2276">
        <f>SUM(AL2266:AL2268)</f>
        <v>406</v>
      </c>
      <c r="AN2276">
        <f>SUM(AN2266:AN2268)</f>
        <v>495</v>
      </c>
      <c r="AO2276">
        <f>SUM(AO2266:AO2268)</f>
        <v>459</v>
      </c>
      <c r="AQ2276">
        <f>SUM(AQ2266:AQ2268)</f>
        <v>512</v>
      </c>
      <c r="AR2276">
        <f>SUM(AR2266:AR2268)</f>
        <v>475</v>
      </c>
      <c r="AT2276">
        <f>SUM(AT2266:AT2268)</f>
        <v>504</v>
      </c>
      <c r="AU2276">
        <f>SUM(AU2266:AU2268)</f>
        <v>520</v>
      </c>
      <c r="AW2276">
        <f>SUM(AW2266:AW2268)</f>
        <v>486</v>
      </c>
      <c r="AX2276">
        <f>SUM(AX2266:AX2268)</f>
        <v>547</v>
      </c>
      <c r="AZ2276">
        <f>SUM(AZ2266:AZ2268)</f>
        <v>463</v>
      </c>
      <c r="BA2276">
        <f>SUM(BA2266:BA2268)</f>
        <v>554</v>
      </c>
      <c r="BC2276">
        <f>SUM(BC2266:BC2268)</f>
        <v>432</v>
      </c>
      <c r="BD2276">
        <f>SUM(BD2266:BD2268)</f>
        <v>551</v>
      </c>
      <c r="BF2276">
        <f>SUM(BF2266:BF2268)</f>
        <v>429</v>
      </c>
      <c r="BG2276">
        <f>SUM(BG2266:BG2268)</f>
        <v>551</v>
      </c>
      <c r="BI2276">
        <f>SUM(BI2266:BI2268)</f>
        <v>448</v>
      </c>
      <c r="BJ2276">
        <f>SUM(BJ2266:BJ2268)</f>
        <v>576</v>
      </c>
      <c r="BL2276">
        <f>SUM(BL2266:BL2268)</f>
        <v>447</v>
      </c>
      <c r="BM2276">
        <f>SUM(BM2266:BM2268)</f>
        <v>576</v>
      </c>
    </row>
    <row r="2277" spans="1:65" ht="12" customHeight="1" x14ac:dyDescent="0.2">
      <c r="B2277" t="s">
        <v>452</v>
      </c>
      <c r="F2277">
        <v>0.3</v>
      </c>
      <c r="G2277">
        <v>0.3</v>
      </c>
      <c r="H2277">
        <v>0.3</v>
      </c>
      <c r="I2277">
        <v>0.3</v>
      </c>
      <c r="J2277">
        <v>0.3</v>
      </c>
      <c r="K2277">
        <v>0.3</v>
      </c>
      <c r="L2277">
        <f t="shared" si="142"/>
        <v>0.3</v>
      </c>
      <c r="M2277">
        <f t="shared" si="143"/>
        <v>0.3</v>
      </c>
      <c r="O2277">
        <v>0.3</v>
      </c>
      <c r="P2277">
        <v>0.3</v>
      </c>
      <c r="Q2277">
        <v>0.3</v>
      </c>
      <c r="R2277">
        <v>0.3</v>
      </c>
      <c r="S2277">
        <v>0.3</v>
      </c>
      <c r="T2277">
        <v>0.3</v>
      </c>
      <c r="U2277">
        <f t="shared" si="144"/>
        <v>0.3</v>
      </c>
      <c r="V2277">
        <f t="shared" si="145"/>
        <v>0.3</v>
      </c>
      <c r="AE2277" s="3">
        <f>SUM(AE2269:AE2271)</f>
        <v>265.81700000000001</v>
      </c>
      <c r="AF2277" s="3">
        <f>SUM(AF2269:AF2271)</f>
        <v>194.74</v>
      </c>
      <c r="AG2277" t="s">
        <v>1140</v>
      </c>
      <c r="AH2277">
        <f>SUM(AH2269:AH2271)</f>
        <v>277</v>
      </c>
      <c r="AI2277">
        <f>SUM(AI2269:AI2271)</f>
        <v>410</v>
      </c>
      <c r="AK2277">
        <f>SUM(AK2269:AK2271)</f>
        <v>737</v>
      </c>
      <c r="AL2277">
        <f>SUM(AL2269:AL2271)</f>
        <v>376</v>
      </c>
      <c r="AN2277">
        <f>SUM(AN2269:AN2271)</f>
        <v>495</v>
      </c>
      <c r="AO2277">
        <f>SUM(AO2269:AO2271)</f>
        <v>390</v>
      </c>
      <c r="AQ2277">
        <f>SUM(AQ2269:AQ2271)</f>
        <v>339</v>
      </c>
      <c r="AR2277">
        <f>SUM(AR2269:AR2271)</f>
        <v>296</v>
      </c>
      <c r="AT2277">
        <f>SUM(AT2269:AT2271)</f>
        <v>286</v>
      </c>
      <c r="AU2277">
        <f>SUM(AU2269:AU2271)</f>
        <v>256</v>
      </c>
      <c r="AW2277">
        <f>SUM(AW2269:AW2271)</f>
        <v>258</v>
      </c>
      <c r="AX2277">
        <f>SUM(AX2269:AX2271)</f>
        <v>232</v>
      </c>
      <c r="AZ2277">
        <f>SUM(AZ2269:AZ2271)</f>
        <v>253</v>
      </c>
      <c r="BA2277">
        <f>SUM(BA2269:BA2271)</f>
        <v>229</v>
      </c>
      <c r="BC2277">
        <f>SUM(BC2269:BC2271)</f>
        <v>235</v>
      </c>
      <c r="BD2277">
        <f>SUM(BD2269:BD2271)</f>
        <v>231</v>
      </c>
      <c r="BF2277">
        <f>SUM(BF2269:BF2271)</f>
        <v>229</v>
      </c>
      <c r="BG2277">
        <f>SUM(BG2269:BG2271)</f>
        <v>231</v>
      </c>
      <c r="BI2277">
        <f>SUM(BI2269:BI2271)</f>
        <v>229</v>
      </c>
      <c r="BJ2277">
        <f>SUM(BJ2269:BJ2271)</f>
        <v>224</v>
      </c>
      <c r="BL2277">
        <f>SUM(BL2269:BL2271)</f>
        <v>249</v>
      </c>
      <c r="BM2277">
        <f>SUM(BM2269:BM2271)</f>
        <v>201</v>
      </c>
    </row>
    <row r="2278" spans="1:65" ht="12" customHeight="1" x14ac:dyDescent="0.2">
      <c r="B2278" t="s">
        <v>453</v>
      </c>
      <c r="F2278">
        <v>-6.5424976775412403E-4</v>
      </c>
      <c r="G2278">
        <v>-6.5424976775412403E-4</v>
      </c>
      <c r="H2278">
        <v>-6.5424976775412403E-4</v>
      </c>
      <c r="I2278">
        <v>-4.1029052185910498E-4</v>
      </c>
      <c r="J2278">
        <v>-4.1029052185910498E-4</v>
      </c>
      <c r="K2278">
        <v>-6.5424976775412403E-4</v>
      </c>
      <c r="L2278">
        <f t="shared" si="142"/>
        <v>-6.5424976775412403E-4</v>
      </c>
      <c r="M2278">
        <f t="shared" si="143"/>
        <v>-4.1029052185910498E-4</v>
      </c>
      <c r="O2278">
        <v>-6.7233823353781395E-4</v>
      </c>
      <c r="P2278">
        <v>-6.7233823353781395E-4</v>
      </c>
      <c r="Q2278">
        <v>-4.3415195395047701E-4</v>
      </c>
      <c r="R2278">
        <v>-4.3415195395047701E-4</v>
      </c>
      <c r="S2278">
        <v>-3.9540176791324003E-4</v>
      </c>
      <c r="T2278">
        <v>-3.9540176791324003E-4</v>
      </c>
      <c r="U2278">
        <f t="shared" si="144"/>
        <v>-3.9540176791324003E-4</v>
      </c>
      <c r="V2278">
        <f t="shared" si="145"/>
        <v>-3.9540176791324003E-4</v>
      </c>
    </row>
    <row r="2279" spans="1:65" ht="12" customHeight="1" x14ac:dyDescent="0.2">
      <c r="B2279" t="s">
        <v>454</v>
      </c>
      <c r="F2279">
        <v>-2.73637</v>
      </c>
      <c r="G2279">
        <v>-3.2836400000000001</v>
      </c>
      <c r="H2279">
        <v>-3.18038</v>
      </c>
      <c r="I2279">
        <v>-2.6950599999999998</v>
      </c>
      <c r="J2279">
        <v>-2.51952</v>
      </c>
      <c r="K2279">
        <v>-2.7570199999999998</v>
      </c>
      <c r="L2279">
        <f t="shared" si="142"/>
        <v>-3.18038</v>
      </c>
      <c r="M2279">
        <f t="shared" si="143"/>
        <v>-2.6950599999999998</v>
      </c>
      <c r="O2279">
        <v>-2.5505</v>
      </c>
      <c r="P2279">
        <v>-1.8483400000000001</v>
      </c>
      <c r="Q2279">
        <v>-2.3543099999999999</v>
      </c>
      <c r="R2279">
        <v>-1.82769</v>
      </c>
      <c r="S2279">
        <v>-2.0858300000000001</v>
      </c>
      <c r="T2279">
        <v>-1.7244299999999999</v>
      </c>
      <c r="U2279">
        <f t="shared" si="144"/>
        <v>-2.0858300000000001</v>
      </c>
      <c r="V2279">
        <f t="shared" si="145"/>
        <v>-1.7244299999999999</v>
      </c>
      <c r="AH2279" s="90">
        <f>AH2276-$AE$2276</f>
        <v>-93.374000000000024</v>
      </c>
      <c r="AI2279" s="91">
        <f>AI2276-$AF$2276</f>
        <v>18.280300000000011</v>
      </c>
      <c r="AK2279" s="90">
        <f>AK2276-$AE$2276</f>
        <v>-27.374000000000024</v>
      </c>
      <c r="AL2279" s="91">
        <f>AL2276-$AF$2276</f>
        <v>-159.71969999999999</v>
      </c>
      <c r="AN2279" s="90">
        <f>AN2276-$AE$2276</f>
        <v>33.625999999999976</v>
      </c>
      <c r="AO2279" s="91">
        <f>AO2276-$AF$2276</f>
        <v>-106.71969999999999</v>
      </c>
      <c r="AQ2279" s="90">
        <f>AQ2276-$AE$2276</f>
        <v>50.625999999999976</v>
      </c>
      <c r="AR2279" s="91">
        <f>AR2276-$AF$2276</f>
        <v>-90.719699999999989</v>
      </c>
      <c r="AT2279" s="90">
        <f>AT2276-$AE$2276</f>
        <v>42.625999999999976</v>
      </c>
      <c r="AU2279" s="91">
        <f>AU2276-$AF$2276</f>
        <v>-45.719699999999989</v>
      </c>
      <c r="AW2279" s="90">
        <f>AW2276-$AE$2276</f>
        <v>24.625999999999976</v>
      </c>
      <c r="AX2279" s="91">
        <f>AX2276-$AF$2276</f>
        <v>-18.719699999999989</v>
      </c>
      <c r="AZ2279" s="90">
        <f>AZ2276-$AE$2276</f>
        <v>1.6259999999999764</v>
      </c>
      <c r="BA2279" s="91">
        <f>BA2276-$AF$2276</f>
        <v>-11.719699999999989</v>
      </c>
      <c r="BC2279" s="90">
        <f>BC2276-$AE$2276</f>
        <v>-29.374000000000024</v>
      </c>
      <c r="BD2279" s="91">
        <f>BD2276-$AF$2276</f>
        <v>-14.719699999999989</v>
      </c>
      <c r="BF2279" s="90">
        <f>BF2276-$AE$2276</f>
        <v>-32.374000000000024</v>
      </c>
      <c r="BG2279" s="91">
        <f>BG2276-$AF$2276</f>
        <v>-14.719699999999989</v>
      </c>
      <c r="BI2279" s="90">
        <f>BI2276-$AE$2276</f>
        <v>-13.374000000000024</v>
      </c>
      <c r="BJ2279" s="91">
        <f>BJ2276-$AF$2276</f>
        <v>10.280300000000011</v>
      </c>
      <c r="BL2279" s="90">
        <f>BL2276-$AE$2276</f>
        <v>-14.374000000000024</v>
      </c>
      <c r="BM2279" s="91">
        <f>BM2276-$AF$2276</f>
        <v>10.280300000000011</v>
      </c>
    </row>
    <row r="2280" spans="1:65" ht="12" customHeight="1" x14ac:dyDescent="0.2">
      <c r="AD2280">
        <v>1.1000000000000001</v>
      </c>
      <c r="AE2280">
        <v>1.2</v>
      </c>
      <c r="AF2280">
        <v>1.3</v>
      </c>
      <c r="AG2280">
        <v>1.4</v>
      </c>
      <c r="AH2280" s="92">
        <f>AH2277-$AE$2277</f>
        <v>11.182999999999993</v>
      </c>
      <c r="AI2280" s="93">
        <f>AI2277-$AF$2277</f>
        <v>215.26</v>
      </c>
      <c r="AK2280" s="92">
        <f>AK2277-$AE$2277</f>
        <v>471.18299999999999</v>
      </c>
      <c r="AL2280" s="93">
        <f>AL2277-$AF$2277</f>
        <v>181.26</v>
      </c>
      <c r="AN2280" s="92">
        <f>AN2277-$AE$2277</f>
        <v>229.18299999999999</v>
      </c>
      <c r="AO2280" s="93">
        <f>AO2277-$AF$2277</f>
        <v>195.26</v>
      </c>
      <c r="AQ2280" s="92">
        <f>AQ2277-$AE$2277</f>
        <v>73.182999999999993</v>
      </c>
      <c r="AR2280" s="93">
        <f>AR2277-$AF$2277</f>
        <v>101.25999999999999</v>
      </c>
      <c r="AT2280" s="92">
        <f>AT2277-$AE$2277</f>
        <v>20.182999999999993</v>
      </c>
      <c r="AU2280" s="93">
        <f>AU2277-$AF$2277</f>
        <v>61.259999999999991</v>
      </c>
      <c r="AW2280" s="92">
        <f>AW2277-$AE$2277</f>
        <v>-7.8170000000000073</v>
      </c>
      <c r="AX2280" s="93">
        <f>AX2277-$AF$2277</f>
        <v>37.259999999999991</v>
      </c>
      <c r="AZ2280" s="92">
        <f>AZ2277-$AE$2277</f>
        <v>-12.817000000000007</v>
      </c>
      <c r="BA2280" s="93">
        <f>BA2277-$AF$2277</f>
        <v>34.259999999999991</v>
      </c>
      <c r="BC2280" s="92">
        <f>BC2277-$AE$2277</f>
        <v>-30.817000000000007</v>
      </c>
      <c r="BD2280" s="93">
        <f>BD2277-$AF$2277</f>
        <v>36.259999999999991</v>
      </c>
      <c r="BF2280" s="92">
        <f>BF2277-$AE$2277</f>
        <v>-36.817000000000007</v>
      </c>
      <c r="BG2280" s="93">
        <f>BG2277-$AF$2277</f>
        <v>36.259999999999991</v>
      </c>
      <c r="BI2280" s="92">
        <f>BI2277-$AE$2277</f>
        <v>-36.817000000000007</v>
      </c>
      <c r="BJ2280" s="93">
        <f>BJ2277-$AF$2277</f>
        <v>29.259999999999991</v>
      </c>
      <c r="BL2280" s="92">
        <f>BL2277-$AE$2277</f>
        <v>-16.817000000000007</v>
      </c>
      <c r="BM2280" s="93">
        <f>BM2277-$AF$2277</f>
        <v>6.2599999999999909</v>
      </c>
    </row>
    <row r="2281" spans="1:65" ht="12" customHeight="1" x14ac:dyDescent="0.2">
      <c r="W2281">
        <v>12</v>
      </c>
      <c r="AD2281">
        <v>0.65</v>
      </c>
      <c r="AE2281">
        <v>0.6</v>
      </c>
      <c r="AF2281">
        <v>0.5</v>
      </c>
      <c r="AG2281">
        <v>0.45</v>
      </c>
    </row>
    <row r="2282" spans="1:65" ht="12" customHeight="1" x14ac:dyDescent="0.2">
      <c r="AC2282">
        <v>16</v>
      </c>
      <c r="AD2282">
        <v>17.399999999999999</v>
      </c>
      <c r="AE2282">
        <v>16.5</v>
      </c>
      <c r="AF2282">
        <v>15.6</v>
      </c>
      <c r="AG2282">
        <v>14.7</v>
      </c>
      <c r="AH2282">
        <v>14.35</v>
      </c>
      <c r="AI2282">
        <v>14</v>
      </c>
      <c r="AJ2282">
        <v>13.65</v>
      </c>
      <c r="AK2282">
        <v>13.3</v>
      </c>
      <c r="AL2282">
        <v>12.950000000000001</v>
      </c>
      <c r="AM2282">
        <v>12.600000000000001</v>
      </c>
      <c r="AN2282">
        <v>12.250000000000002</v>
      </c>
      <c r="AO2282">
        <v>11.900000000000002</v>
      </c>
      <c r="AP2282">
        <v>11.550000000000002</v>
      </c>
      <c r="AQ2282">
        <v>11.200000000000003</v>
      </c>
      <c r="AR2282">
        <v>10.850000000000003</v>
      </c>
      <c r="AS2282">
        <v>10.500000000000004</v>
      </c>
      <c r="AT2282">
        <v>10.080000000000004</v>
      </c>
      <c r="AU2282">
        <v>9.6768000000000036</v>
      </c>
      <c r="AV2282">
        <v>9.2897280000000038</v>
      </c>
      <c r="AW2282">
        <v>8.9181388800000025</v>
      </c>
      <c r="AX2282">
        <v>8.5614133248000019</v>
      </c>
      <c r="AY2282">
        <v>8.2189567918080009</v>
      </c>
      <c r="AZ2282">
        <v>7.8901985201356801</v>
      </c>
      <c r="BA2282">
        <v>7.5745905793302528</v>
      </c>
      <c r="BB2282">
        <v>7.2716069561570427</v>
      </c>
      <c r="BC2282">
        <v>6.9807426779107606</v>
      </c>
      <c r="BD2282">
        <v>6.7015129707943304</v>
      </c>
      <c r="BE2282">
        <v>6.4334524519625571</v>
      </c>
      <c r="BF2282">
        <v>6.1761143538840546</v>
      </c>
    </row>
    <row r="2283" spans="1:65" ht="12" customHeight="1" x14ac:dyDescent="0.2">
      <c r="AD2283">
        <v>-0.6</v>
      </c>
      <c r="AE2283">
        <v>0.5</v>
      </c>
    </row>
    <row r="2284" spans="1:65" ht="12" customHeight="1" x14ac:dyDescent="0.2">
      <c r="A2284" t="s">
        <v>459</v>
      </c>
      <c r="H2284" s="97" t="s">
        <v>1123</v>
      </c>
      <c r="AD2284">
        <v>2.4</v>
      </c>
      <c r="AH2284">
        <f>(2.33-7.89)/20</f>
        <v>-0.27799999999999997</v>
      </c>
      <c r="AV2284">
        <v>0.5</v>
      </c>
      <c r="AW2284">
        <v>0.47</v>
      </c>
      <c r="AX2284">
        <v>0.44</v>
      </c>
      <c r="AY2284">
        <v>0.41</v>
      </c>
      <c r="AZ2284">
        <v>0.38</v>
      </c>
      <c r="BA2284">
        <v>0.35</v>
      </c>
      <c r="BB2284">
        <v>0.32</v>
      </c>
      <c r="BC2284">
        <v>0.28999999999999998</v>
      </c>
      <c r="BD2284">
        <v>0.26</v>
      </c>
      <c r="BE2284">
        <v>0.23</v>
      </c>
      <c r="BF2284">
        <v>0.2</v>
      </c>
    </row>
    <row r="2285" spans="1:65" ht="12" customHeight="1" x14ac:dyDescent="0.2">
      <c r="A2285" t="s">
        <v>376</v>
      </c>
      <c r="C2285">
        <v>1995</v>
      </c>
      <c r="D2285">
        <v>1996</v>
      </c>
      <c r="E2285">
        <v>1997</v>
      </c>
      <c r="F2285">
        <v>1998</v>
      </c>
      <c r="G2285">
        <v>1999</v>
      </c>
      <c r="H2285">
        <v>2000</v>
      </c>
      <c r="I2285">
        <v>2001</v>
      </c>
      <c r="J2285">
        <v>2002</v>
      </c>
      <c r="K2285">
        <v>2003</v>
      </c>
      <c r="L2285">
        <v>2004</v>
      </c>
      <c r="M2285">
        <v>2005</v>
      </c>
      <c r="N2285">
        <v>2006</v>
      </c>
      <c r="O2285">
        <v>2007</v>
      </c>
      <c r="P2285">
        <v>2008</v>
      </c>
      <c r="Q2285">
        <v>2009</v>
      </c>
      <c r="R2285">
        <v>2010</v>
      </c>
      <c r="S2285">
        <v>2011</v>
      </c>
      <c r="T2285">
        <v>2012</v>
      </c>
      <c r="U2285">
        <v>2013</v>
      </c>
      <c r="V2285">
        <v>2014</v>
      </c>
      <c r="W2285">
        <v>2015</v>
      </c>
      <c r="X2285">
        <v>2016</v>
      </c>
      <c r="Y2285">
        <v>2017</v>
      </c>
      <c r="Z2285">
        <v>2018</v>
      </c>
      <c r="AA2285">
        <v>2019</v>
      </c>
      <c r="AB2285">
        <v>2020</v>
      </c>
      <c r="AC2285">
        <v>2021</v>
      </c>
      <c r="AD2285">
        <v>2022</v>
      </c>
      <c r="AE2285">
        <v>2023</v>
      </c>
      <c r="AF2285">
        <v>2024</v>
      </c>
      <c r="AG2285">
        <v>2025</v>
      </c>
      <c r="AH2285">
        <v>2026</v>
      </c>
      <c r="AI2285">
        <v>2027</v>
      </c>
      <c r="AJ2285">
        <v>2028</v>
      </c>
      <c r="AK2285">
        <v>2029</v>
      </c>
      <c r="AL2285">
        <v>2030</v>
      </c>
      <c r="AM2285">
        <v>2031</v>
      </c>
      <c r="AN2285">
        <v>2032</v>
      </c>
      <c r="AO2285">
        <v>2033</v>
      </c>
      <c r="AP2285">
        <v>2034</v>
      </c>
      <c r="AQ2285">
        <v>2035</v>
      </c>
      <c r="AR2285">
        <v>2036</v>
      </c>
      <c r="AS2285">
        <v>2037</v>
      </c>
      <c r="AT2285">
        <v>2038</v>
      </c>
      <c r="AU2285">
        <v>2039</v>
      </c>
      <c r="AV2285">
        <v>2040</v>
      </c>
      <c r="AW2285">
        <v>2041</v>
      </c>
      <c r="AX2285">
        <v>2042</v>
      </c>
      <c r="AY2285">
        <v>2043</v>
      </c>
      <c r="AZ2285">
        <v>2044</v>
      </c>
      <c r="BA2285">
        <v>2045</v>
      </c>
      <c r="BB2285">
        <v>2046</v>
      </c>
      <c r="BC2285">
        <v>2047</v>
      </c>
      <c r="BD2285">
        <v>2048</v>
      </c>
      <c r="BE2285">
        <v>2049</v>
      </c>
      <c r="BF2285">
        <v>2050</v>
      </c>
    </row>
    <row r="2286" spans="1:65" ht="12" customHeight="1" x14ac:dyDescent="0.2">
      <c r="A2286" t="s">
        <v>326</v>
      </c>
      <c r="B2286" t="s">
        <v>429</v>
      </c>
      <c r="C2286" s="86">
        <v>0</v>
      </c>
      <c r="D2286" s="86">
        <v>0</v>
      </c>
      <c r="E2286" s="86">
        <v>0</v>
      </c>
      <c r="F2286" s="86">
        <v>0</v>
      </c>
      <c r="G2286" s="86">
        <v>0</v>
      </c>
      <c r="H2286" s="86">
        <v>0</v>
      </c>
      <c r="I2286" s="86">
        <v>0</v>
      </c>
      <c r="J2286" s="86">
        <v>0</v>
      </c>
      <c r="K2286" s="86">
        <v>0</v>
      </c>
      <c r="L2286" s="86">
        <v>0</v>
      </c>
      <c r="M2286" s="86">
        <v>0</v>
      </c>
      <c r="N2286" s="86">
        <v>0</v>
      </c>
      <c r="O2286" s="86">
        <v>0</v>
      </c>
      <c r="P2286" s="86">
        <v>0</v>
      </c>
      <c r="Q2286" s="86">
        <v>0</v>
      </c>
      <c r="R2286" s="86">
        <v>0</v>
      </c>
      <c r="S2286" s="86">
        <v>0</v>
      </c>
      <c r="T2286" s="86">
        <v>0</v>
      </c>
      <c r="U2286" s="86">
        <v>0</v>
      </c>
      <c r="V2286" s="86">
        <v>0</v>
      </c>
      <c r="W2286" s="86">
        <v>0</v>
      </c>
      <c r="X2286" s="86">
        <v>0</v>
      </c>
      <c r="Y2286" s="86">
        <v>0</v>
      </c>
      <c r="Z2286" s="86">
        <v>0</v>
      </c>
      <c r="AA2286" s="86">
        <v>0</v>
      </c>
      <c r="AB2286" s="86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</row>
    <row r="2287" spans="1:65" ht="12" customHeight="1" x14ac:dyDescent="0.2">
      <c r="B2287" t="s">
        <v>384</v>
      </c>
      <c r="C2287" s="86">
        <v>-4.2</v>
      </c>
      <c r="D2287" s="86">
        <v>-3.36</v>
      </c>
      <c r="E2287" s="86">
        <v>-3.31</v>
      </c>
      <c r="F2287" s="86">
        <v>-2.7</v>
      </c>
      <c r="G2287" s="86">
        <v>-2.57</v>
      </c>
      <c r="H2287" s="86">
        <v>-2.44</v>
      </c>
      <c r="I2287" s="86">
        <v>-2.69</v>
      </c>
      <c r="J2287" s="86">
        <v>-2.1</v>
      </c>
      <c r="K2287" s="86">
        <v>-2.13</v>
      </c>
      <c r="L2287" s="86">
        <v>-3.56</v>
      </c>
      <c r="M2287" s="86">
        <v>-3.2</v>
      </c>
      <c r="N2287" s="86">
        <v>-1.3</v>
      </c>
      <c r="O2287" s="86">
        <v>-3.2</v>
      </c>
      <c r="P2287" s="86">
        <v>-2.8</v>
      </c>
      <c r="Q2287" s="86">
        <v>0.48</v>
      </c>
      <c r="R2287" s="86">
        <v>0.22</v>
      </c>
      <c r="S2287" s="86">
        <v>-1.08</v>
      </c>
      <c r="T2287" s="86">
        <v>-0.43</v>
      </c>
      <c r="U2287" s="86">
        <v>-0.37</v>
      </c>
      <c r="V2287" s="87">
        <v>-1.1499999999999999</v>
      </c>
      <c r="W2287" s="87">
        <v>-1.4</v>
      </c>
      <c r="X2287" s="86">
        <v>-6</v>
      </c>
      <c r="Y2287" s="86">
        <v>-3.95</v>
      </c>
      <c r="Z2287" s="86">
        <v>-4</v>
      </c>
      <c r="AA2287" s="86">
        <v>-5.5</v>
      </c>
      <c r="AB2287" s="86">
        <v>-7.1</v>
      </c>
      <c r="AC2287" s="2">
        <f>AB2287-0.1</f>
        <v>-7.1999999999999993</v>
      </c>
      <c r="AD2287" s="2">
        <f>AC2287-0.1</f>
        <v>-7.2999999999999989</v>
      </c>
      <c r="AE2287" s="2">
        <f>AD2287</f>
        <v>-7.2999999999999989</v>
      </c>
      <c r="AF2287" s="2">
        <f t="shared" ref="AF2287:BF2290" si="146">AE2287</f>
        <v>-7.2999999999999989</v>
      </c>
      <c r="AG2287" s="2">
        <f t="shared" si="146"/>
        <v>-7.2999999999999989</v>
      </c>
      <c r="AH2287" s="2">
        <f t="shared" si="146"/>
        <v>-7.2999999999999989</v>
      </c>
      <c r="AI2287" s="2">
        <f t="shared" si="146"/>
        <v>-7.2999999999999989</v>
      </c>
      <c r="AJ2287" s="2">
        <f t="shared" si="146"/>
        <v>-7.2999999999999989</v>
      </c>
      <c r="AK2287" s="2">
        <f t="shared" si="146"/>
        <v>-7.2999999999999989</v>
      </c>
      <c r="AL2287" s="2">
        <f t="shared" si="146"/>
        <v>-7.2999999999999989</v>
      </c>
      <c r="AM2287" s="2">
        <f t="shared" si="146"/>
        <v>-7.2999999999999989</v>
      </c>
      <c r="AN2287" s="2">
        <f t="shared" si="146"/>
        <v>-7.2999999999999989</v>
      </c>
      <c r="AO2287" s="2">
        <f t="shared" si="146"/>
        <v>-7.2999999999999989</v>
      </c>
      <c r="AP2287" s="2">
        <f t="shared" si="146"/>
        <v>-7.2999999999999989</v>
      </c>
      <c r="AQ2287" s="2">
        <f t="shared" si="146"/>
        <v>-7.2999999999999989</v>
      </c>
      <c r="AR2287" s="2">
        <f t="shared" si="146"/>
        <v>-7.2999999999999989</v>
      </c>
      <c r="AS2287" s="2">
        <f t="shared" si="146"/>
        <v>-7.2999999999999989</v>
      </c>
      <c r="AT2287" s="2">
        <f t="shared" si="146"/>
        <v>-7.2999999999999989</v>
      </c>
      <c r="AU2287" s="2">
        <f t="shared" si="146"/>
        <v>-7.2999999999999989</v>
      </c>
      <c r="AV2287" s="2">
        <f t="shared" si="146"/>
        <v>-7.2999999999999989</v>
      </c>
      <c r="AW2287" s="2">
        <f t="shared" si="146"/>
        <v>-7.2999999999999989</v>
      </c>
      <c r="AX2287" s="2">
        <f t="shared" si="146"/>
        <v>-7.2999999999999989</v>
      </c>
      <c r="AY2287" s="2">
        <f t="shared" si="146"/>
        <v>-7.2999999999999989</v>
      </c>
      <c r="AZ2287" s="2">
        <f t="shared" si="146"/>
        <v>-7.2999999999999989</v>
      </c>
      <c r="BA2287" s="2">
        <f t="shared" si="146"/>
        <v>-7.2999999999999989</v>
      </c>
      <c r="BB2287" s="2">
        <f t="shared" si="146"/>
        <v>-7.2999999999999989</v>
      </c>
      <c r="BC2287" s="2">
        <f t="shared" si="146"/>
        <v>-7.2999999999999989</v>
      </c>
      <c r="BD2287" s="2">
        <f t="shared" si="146"/>
        <v>-7.2999999999999989</v>
      </c>
      <c r="BE2287" s="2">
        <f t="shared" si="146"/>
        <v>-7.2999999999999989</v>
      </c>
      <c r="BF2287" s="2">
        <f t="shared" si="146"/>
        <v>-7.2999999999999989</v>
      </c>
    </row>
    <row r="2288" spans="1:65" ht="12" customHeight="1" x14ac:dyDescent="0.2">
      <c r="B2288" t="s">
        <v>385</v>
      </c>
      <c r="C2288" s="86">
        <v>-99.99</v>
      </c>
      <c r="D2288" s="86">
        <v>-99.99</v>
      </c>
      <c r="E2288" s="86">
        <v>-99.99</v>
      </c>
      <c r="F2288" s="86">
        <v>-99.99</v>
      </c>
      <c r="G2288" s="86">
        <v>-99.99</v>
      </c>
      <c r="H2288" s="86">
        <v>0.32</v>
      </c>
      <c r="I2288" s="86">
        <v>-1.35</v>
      </c>
      <c r="J2288" s="86">
        <v>-2.6</v>
      </c>
      <c r="K2288" s="86">
        <v>-1.2</v>
      </c>
      <c r="L2288" s="86">
        <v>-3.49</v>
      </c>
      <c r="M2288" s="86">
        <v>-2.85</v>
      </c>
      <c r="N2288" s="86">
        <v>-1.47</v>
      </c>
      <c r="O2288" s="86">
        <v>-1.57</v>
      </c>
      <c r="P2288" s="86">
        <v>-0.66</v>
      </c>
      <c r="Q2288" s="86">
        <v>-1.25</v>
      </c>
      <c r="R2288" s="86">
        <v>-1.3</v>
      </c>
      <c r="S2288" s="86">
        <v>-1.55</v>
      </c>
      <c r="T2288" s="86">
        <v>-1.1000000000000001</v>
      </c>
      <c r="U2288" s="86">
        <v>-1.4</v>
      </c>
      <c r="V2288" s="86">
        <v>-1.6</v>
      </c>
      <c r="W2288" s="88">
        <v>-2.25</v>
      </c>
      <c r="X2288" s="88">
        <v>-2.6</v>
      </c>
      <c r="Y2288" s="88">
        <v>-2.2058300000000002</v>
      </c>
      <c r="Z2288" s="88">
        <v>-2.85</v>
      </c>
      <c r="AA2288" s="88">
        <v>-3.15</v>
      </c>
      <c r="AB2288" s="88">
        <v>-3.4</v>
      </c>
      <c r="AC2288" s="2">
        <f t="shared" ref="AC2288:AR2289" si="147">AB2288</f>
        <v>-3.4</v>
      </c>
      <c r="AD2288" s="2">
        <f t="shared" si="147"/>
        <v>-3.4</v>
      </c>
      <c r="AE2288" s="2">
        <f t="shared" si="147"/>
        <v>-3.4</v>
      </c>
      <c r="AF2288" s="2">
        <f t="shared" si="147"/>
        <v>-3.4</v>
      </c>
      <c r="AG2288" s="2">
        <f t="shared" si="147"/>
        <v>-3.4</v>
      </c>
      <c r="AH2288" s="2">
        <f t="shared" si="147"/>
        <v>-3.4</v>
      </c>
      <c r="AI2288" s="2">
        <f t="shared" si="147"/>
        <v>-3.4</v>
      </c>
      <c r="AJ2288" s="2">
        <f t="shared" si="147"/>
        <v>-3.4</v>
      </c>
      <c r="AK2288" s="2">
        <f t="shared" si="147"/>
        <v>-3.4</v>
      </c>
      <c r="AL2288" s="2">
        <f t="shared" si="147"/>
        <v>-3.4</v>
      </c>
      <c r="AM2288" s="2">
        <f t="shared" si="147"/>
        <v>-3.4</v>
      </c>
      <c r="AN2288" s="2">
        <f t="shared" si="147"/>
        <v>-3.4</v>
      </c>
      <c r="AO2288" s="2">
        <f t="shared" si="147"/>
        <v>-3.4</v>
      </c>
      <c r="AP2288" s="2">
        <f t="shared" si="147"/>
        <v>-3.4</v>
      </c>
      <c r="AQ2288" s="2">
        <f t="shared" si="147"/>
        <v>-3.4</v>
      </c>
      <c r="AR2288" s="2">
        <f t="shared" si="147"/>
        <v>-3.4</v>
      </c>
      <c r="AS2288" s="2">
        <f t="shared" si="146"/>
        <v>-3.4</v>
      </c>
      <c r="AT2288" s="2">
        <f t="shared" si="146"/>
        <v>-3.4</v>
      </c>
      <c r="AU2288" s="2">
        <f t="shared" si="146"/>
        <v>-3.4</v>
      </c>
      <c r="AV2288" s="2">
        <f t="shared" si="146"/>
        <v>-3.4</v>
      </c>
      <c r="AW2288" s="2">
        <f t="shared" si="146"/>
        <v>-3.4</v>
      </c>
      <c r="AX2288" s="2">
        <f t="shared" si="146"/>
        <v>-3.4</v>
      </c>
      <c r="AY2288" s="2">
        <f t="shared" si="146"/>
        <v>-3.4</v>
      </c>
      <c r="AZ2288" s="2">
        <f t="shared" si="146"/>
        <v>-3.4</v>
      </c>
      <c r="BA2288" s="2">
        <f t="shared" si="146"/>
        <v>-3.4</v>
      </c>
      <c r="BB2288" s="2">
        <f t="shared" si="146"/>
        <v>-3.4</v>
      </c>
      <c r="BC2288" s="2">
        <f t="shared" si="146"/>
        <v>-3.4</v>
      </c>
      <c r="BD2288" s="2">
        <f t="shared" si="146"/>
        <v>-3.4</v>
      </c>
      <c r="BE2288" s="2">
        <f t="shared" si="146"/>
        <v>-3.4</v>
      </c>
      <c r="BF2288" s="2">
        <f t="shared" si="146"/>
        <v>-3.4</v>
      </c>
    </row>
    <row r="2289" spans="1:92" ht="12" customHeight="1" x14ac:dyDescent="0.2">
      <c r="A2289">
        <v>100</v>
      </c>
      <c r="B2289" t="s">
        <v>430</v>
      </c>
      <c r="C2289" s="86">
        <v>-9.99</v>
      </c>
      <c r="D2289" s="86">
        <v>-9.99</v>
      </c>
      <c r="E2289" s="86">
        <v>-9.99</v>
      </c>
      <c r="F2289" s="86">
        <v>-9.99</v>
      </c>
      <c r="G2289" s="86">
        <v>-9.99</v>
      </c>
      <c r="H2289" s="86">
        <v>-9.99</v>
      </c>
      <c r="I2289" s="86">
        <v>-9.99</v>
      </c>
      <c r="J2289" s="86">
        <v>-9.99</v>
      </c>
      <c r="K2289" s="86">
        <v>-9.99</v>
      </c>
      <c r="L2289" s="86">
        <v>-9.99</v>
      </c>
      <c r="M2289" s="86">
        <v>-9.99</v>
      </c>
      <c r="N2289" s="86">
        <v>-9.99</v>
      </c>
      <c r="O2289" s="86">
        <v>-9.99</v>
      </c>
      <c r="P2289" s="86">
        <v>-9.99</v>
      </c>
      <c r="Q2289" s="86">
        <v>-9.99</v>
      </c>
      <c r="R2289" s="86">
        <v>-9.99</v>
      </c>
      <c r="S2289" s="86">
        <v>6</v>
      </c>
      <c r="T2289" s="86">
        <v>2.5</v>
      </c>
      <c r="U2289" s="86">
        <v>2.5</v>
      </c>
      <c r="V2289" s="86">
        <v>-2.6</v>
      </c>
      <c r="W2289" s="86">
        <v>-3.6</v>
      </c>
      <c r="X2289" s="86">
        <v>-4.2</v>
      </c>
      <c r="Y2289" s="86">
        <v>-4.63</v>
      </c>
      <c r="Z2289" s="86">
        <v>-3.9</v>
      </c>
      <c r="AA2289" s="86">
        <v>-5.4</v>
      </c>
      <c r="AB2289" s="86">
        <v>-6.2</v>
      </c>
      <c r="AC2289" s="2">
        <v>-15</v>
      </c>
      <c r="AD2289" s="2">
        <f t="shared" si="147"/>
        <v>-15</v>
      </c>
      <c r="AE2289" s="2">
        <f t="shared" si="147"/>
        <v>-15</v>
      </c>
      <c r="AF2289" s="2">
        <f t="shared" si="147"/>
        <v>-15</v>
      </c>
      <c r="AG2289" s="2">
        <f t="shared" si="147"/>
        <v>-15</v>
      </c>
      <c r="AH2289" s="2">
        <f t="shared" si="147"/>
        <v>-15</v>
      </c>
      <c r="AI2289" s="2">
        <f t="shared" si="147"/>
        <v>-15</v>
      </c>
      <c r="AJ2289" s="2">
        <f t="shared" si="147"/>
        <v>-15</v>
      </c>
      <c r="AK2289" s="2">
        <f t="shared" si="147"/>
        <v>-15</v>
      </c>
      <c r="AL2289" s="2">
        <f t="shared" si="147"/>
        <v>-15</v>
      </c>
      <c r="AM2289" s="2">
        <f t="shared" si="147"/>
        <v>-15</v>
      </c>
      <c r="AN2289" s="2">
        <f t="shared" si="147"/>
        <v>-15</v>
      </c>
      <c r="AO2289" s="2">
        <f t="shared" si="147"/>
        <v>-15</v>
      </c>
      <c r="AP2289" s="2">
        <f t="shared" si="147"/>
        <v>-15</v>
      </c>
      <c r="AQ2289" s="2">
        <f t="shared" si="147"/>
        <v>-15</v>
      </c>
      <c r="AR2289" s="2">
        <f t="shared" si="147"/>
        <v>-15</v>
      </c>
      <c r="AS2289" s="2">
        <f t="shared" si="146"/>
        <v>-15</v>
      </c>
      <c r="AT2289" s="2">
        <f t="shared" si="146"/>
        <v>-15</v>
      </c>
      <c r="AU2289" s="2">
        <f t="shared" si="146"/>
        <v>-15</v>
      </c>
      <c r="AV2289" s="2">
        <f t="shared" si="146"/>
        <v>-15</v>
      </c>
      <c r="AW2289" s="2">
        <f t="shared" si="146"/>
        <v>-15</v>
      </c>
      <c r="AX2289" s="2">
        <f t="shared" si="146"/>
        <v>-15</v>
      </c>
      <c r="AY2289" s="2">
        <f t="shared" si="146"/>
        <v>-15</v>
      </c>
      <c r="AZ2289" s="2">
        <f t="shared" si="146"/>
        <v>-15</v>
      </c>
      <c r="BA2289" s="2">
        <f t="shared" si="146"/>
        <v>-15</v>
      </c>
      <c r="BB2289" s="2">
        <f t="shared" si="146"/>
        <v>-15</v>
      </c>
      <c r="BC2289" s="2">
        <f t="shared" si="146"/>
        <v>-15</v>
      </c>
      <c r="BD2289" s="2">
        <f t="shared" si="146"/>
        <v>-15</v>
      </c>
      <c r="BE2289" s="2">
        <f t="shared" si="146"/>
        <v>-15</v>
      </c>
      <c r="BF2289" s="2">
        <f t="shared" si="146"/>
        <v>-15</v>
      </c>
      <c r="BJ2289" s="5">
        <v>-1.4</v>
      </c>
      <c r="BK2289">
        <v>-1.4</v>
      </c>
    </row>
    <row r="2290" spans="1:92" ht="12" customHeight="1" x14ac:dyDescent="0.2">
      <c r="B2290" t="s">
        <v>1128</v>
      </c>
      <c r="C2290" s="86">
        <v>-9.99</v>
      </c>
      <c r="D2290" s="86">
        <v>-9.99</v>
      </c>
      <c r="E2290" s="86">
        <v>-9.99</v>
      </c>
      <c r="F2290" s="86">
        <v>-9.99</v>
      </c>
      <c r="G2290" s="86">
        <v>-9.99</v>
      </c>
      <c r="H2290" s="86">
        <v>-9.99</v>
      </c>
      <c r="I2290" s="86">
        <v>-9.99</v>
      </c>
      <c r="J2290" s="86">
        <v>-9.99</v>
      </c>
      <c r="K2290" s="86">
        <v>-9.99</v>
      </c>
      <c r="L2290" s="86">
        <v>-9.99</v>
      </c>
      <c r="M2290" s="86">
        <v>-9.99</v>
      </c>
      <c r="N2290" s="86">
        <v>-9.99</v>
      </c>
      <c r="O2290" s="86">
        <v>-9.99</v>
      </c>
      <c r="P2290" s="86">
        <v>-9.99</v>
      </c>
      <c r="Q2290" s="86">
        <v>-9.99</v>
      </c>
      <c r="R2290" s="86">
        <v>-9.99</v>
      </c>
      <c r="S2290" s="86">
        <v>-9.99</v>
      </c>
      <c r="T2290" s="86">
        <v>-0.5</v>
      </c>
      <c r="U2290" s="86">
        <v>-0.5</v>
      </c>
      <c r="V2290" s="88">
        <v>-2.2999999999999998</v>
      </c>
      <c r="W2290" s="88">
        <v>-15.5</v>
      </c>
      <c r="X2290" s="88">
        <v>-15</v>
      </c>
      <c r="Y2290" s="88">
        <v>-3.71</v>
      </c>
      <c r="Z2290" s="88">
        <v>-4</v>
      </c>
      <c r="AA2290" s="88">
        <v>-5.6</v>
      </c>
      <c r="AB2290" s="88">
        <v>-3.9</v>
      </c>
      <c r="AC2290" s="2">
        <v>-1.3</v>
      </c>
      <c r="AD2290" s="2">
        <v>-1.4</v>
      </c>
      <c r="AE2290" s="2">
        <v>-0.25</v>
      </c>
      <c r="AF2290" s="2">
        <f t="shared" si="146"/>
        <v>-0.25</v>
      </c>
      <c r="AG2290" s="2">
        <f t="shared" si="146"/>
        <v>-0.25</v>
      </c>
      <c r="AH2290" s="2">
        <f t="shared" si="146"/>
        <v>-0.25</v>
      </c>
      <c r="AI2290" s="2">
        <f t="shared" si="146"/>
        <v>-0.25</v>
      </c>
      <c r="AJ2290" s="2">
        <f t="shared" si="146"/>
        <v>-0.25</v>
      </c>
      <c r="AK2290" s="2">
        <f t="shared" si="146"/>
        <v>-0.25</v>
      </c>
      <c r="AL2290" s="2">
        <f t="shared" si="146"/>
        <v>-0.25</v>
      </c>
      <c r="AM2290" s="2">
        <f t="shared" ref="AM2290:BF2290" si="148">AL2290*$BI$2290</f>
        <v>-0.255</v>
      </c>
      <c r="AN2290" s="2">
        <f t="shared" si="148"/>
        <v>-0.2601</v>
      </c>
      <c r="AO2290" s="2">
        <f t="shared" si="148"/>
        <v>-0.26530199999999998</v>
      </c>
      <c r="AP2290" s="2">
        <f t="shared" si="148"/>
        <v>-0.27060803999999999</v>
      </c>
      <c r="AQ2290" s="2">
        <f t="shared" si="148"/>
        <v>-0.2760202008</v>
      </c>
      <c r="AR2290" s="2">
        <f t="shared" si="148"/>
        <v>-0.28154060481600002</v>
      </c>
      <c r="AS2290" s="2">
        <f t="shared" si="148"/>
        <v>-0.28717141691232001</v>
      </c>
      <c r="AT2290" s="2">
        <f t="shared" si="148"/>
        <v>-0.29291484525056644</v>
      </c>
      <c r="AU2290" s="2">
        <f t="shared" si="148"/>
        <v>-0.29877314215557776</v>
      </c>
      <c r="AV2290" s="2">
        <f t="shared" si="148"/>
        <v>-0.30474860499868933</v>
      </c>
      <c r="AW2290" s="2">
        <f t="shared" si="148"/>
        <v>-0.31084357709866312</v>
      </c>
      <c r="AX2290" s="2">
        <f t="shared" si="148"/>
        <v>-0.31706044864063637</v>
      </c>
      <c r="AY2290" s="2">
        <f t="shared" si="148"/>
        <v>-0.32340165761344908</v>
      </c>
      <c r="AZ2290" s="2">
        <f t="shared" si="148"/>
        <v>-0.32986969076571809</v>
      </c>
      <c r="BA2290" s="2">
        <f t="shared" si="148"/>
        <v>-0.33646708458103247</v>
      </c>
      <c r="BB2290" s="2">
        <f t="shared" si="148"/>
        <v>-0.34319642627265312</v>
      </c>
      <c r="BC2290" s="2">
        <f t="shared" si="148"/>
        <v>-0.35006035479810621</v>
      </c>
      <c r="BD2290" s="2">
        <f t="shared" si="148"/>
        <v>-0.35706156189406835</v>
      </c>
      <c r="BE2290" s="2">
        <f t="shared" si="148"/>
        <v>-0.3642027931319497</v>
      </c>
      <c r="BF2290" s="2">
        <f t="shared" si="148"/>
        <v>-0.37148684899458873</v>
      </c>
      <c r="BI2290">
        <v>1.02</v>
      </c>
      <c r="BJ2290" s="5">
        <v>-4.4000000000000004</v>
      </c>
      <c r="BK2290">
        <v>-4.3499999999999996</v>
      </c>
      <c r="BL2290">
        <v>-4.2</v>
      </c>
      <c r="BM2290">
        <f>BK2290/BJ2290</f>
        <v>0.98863636363636342</v>
      </c>
    </row>
    <row r="2291" spans="1:92" ht="12" customHeight="1" x14ac:dyDescent="0.2">
      <c r="B2291" t="s">
        <v>1129</v>
      </c>
      <c r="C2291" s="88">
        <v>-9.99</v>
      </c>
      <c r="D2291" s="88">
        <v>-9.99</v>
      </c>
      <c r="E2291" s="88">
        <v>-9.99</v>
      </c>
      <c r="F2291" s="88">
        <v>-9.99</v>
      </c>
      <c r="G2291" s="88">
        <v>-9.99</v>
      </c>
      <c r="H2291" s="88">
        <v>-9.99</v>
      </c>
      <c r="I2291" s="88">
        <v>-9.99</v>
      </c>
      <c r="J2291" s="88">
        <v>-9.99</v>
      </c>
      <c r="K2291" s="88">
        <v>-9.99</v>
      </c>
      <c r="L2291" s="88">
        <v>-9.99</v>
      </c>
      <c r="M2291" s="88">
        <v>-9.99</v>
      </c>
      <c r="N2291" s="88">
        <v>-9.99</v>
      </c>
      <c r="O2291" s="88">
        <v>-9.99</v>
      </c>
      <c r="P2291" s="88">
        <v>-9.99</v>
      </c>
      <c r="Q2291" s="88">
        <v>-9.99</v>
      </c>
      <c r="R2291" s="88">
        <v>-9.99</v>
      </c>
      <c r="S2291" s="88">
        <v>5</v>
      </c>
      <c r="T2291" s="88">
        <v>5</v>
      </c>
      <c r="U2291" s="88">
        <v>3.5</v>
      </c>
      <c r="V2291" s="88">
        <v>-1.3</v>
      </c>
      <c r="W2291" s="88">
        <v>-15.25</v>
      </c>
      <c r="X2291" s="88">
        <v>-15</v>
      </c>
      <c r="Y2291" s="88">
        <v>-3.31</v>
      </c>
      <c r="Z2291" s="88">
        <v>-3</v>
      </c>
      <c r="AA2291" s="88">
        <v>-5.6</v>
      </c>
      <c r="AB2291" s="88">
        <v>-5.0999999999999996</v>
      </c>
      <c r="AC2291" s="2">
        <v>-4.2</v>
      </c>
      <c r="AD2291" s="2">
        <v>-4.2</v>
      </c>
      <c r="AE2291" s="2">
        <f t="shared" ref="AE2291:AT2291" si="149">AD2291</f>
        <v>-4.2</v>
      </c>
      <c r="AF2291" s="2">
        <f t="shared" si="149"/>
        <v>-4.2</v>
      </c>
      <c r="AG2291" s="2">
        <f t="shared" si="149"/>
        <v>-4.2</v>
      </c>
      <c r="AH2291" s="2">
        <f t="shared" si="149"/>
        <v>-4.2</v>
      </c>
      <c r="AI2291" s="2">
        <f t="shared" si="149"/>
        <v>-4.2</v>
      </c>
      <c r="AJ2291" s="2">
        <f t="shared" si="149"/>
        <v>-4.2</v>
      </c>
      <c r="AK2291" s="2">
        <f t="shared" si="149"/>
        <v>-4.2</v>
      </c>
      <c r="AL2291" s="2">
        <f t="shared" si="149"/>
        <v>-4.2</v>
      </c>
      <c r="AM2291" s="2">
        <f t="shared" si="149"/>
        <v>-4.2</v>
      </c>
      <c r="AN2291" s="2">
        <f t="shared" si="149"/>
        <v>-4.2</v>
      </c>
      <c r="AO2291" s="2">
        <f t="shared" si="149"/>
        <v>-4.2</v>
      </c>
      <c r="AP2291" s="2">
        <f t="shared" si="149"/>
        <v>-4.2</v>
      </c>
      <c r="AQ2291" s="2">
        <f t="shared" si="149"/>
        <v>-4.2</v>
      </c>
      <c r="AR2291" s="2">
        <f t="shared" si="149"/>
        <v>-4.2</v>
      </c>
      <c r="AS2291" s="2">
        <f t="shared" si="149"/>
        <v>-4.2</v>
      </c>
      <c r="AT2291" s="2">
        <f t="shared" si="149"/>
        <v>-4.2</v>
      </c>
      <c r="AU2291" s="2">
        <f t="shared" ref="AU2291:BF2291" si="150">AT2291</f>
        <v>-4.2</v>
      </c>
      <c r="AV2291" s="2">
        <f t="shared" si="150"/>
        <v>-4.2</v>
      </c>
      <c r="AW2291" s="2">
        <f t="shared" si="150"/>
        <v>-4.2</v>
      </c>
      <c r="AX2291" s="2">
        <f t="shared" si="150"/>
        <v>-4.2</v>
      </c>
      <c r="AY2291" s="2">
        <f t="shared" si="150"/>
        <v>-4.2</v>
      </c>
      <c r="AZ2291" s="2">
        <f t="shared" si="150"/>
        <v>-4.2</v>
      </c>
      <c r="BA2291" s="2">
        <f t="shared" si="150"/>
        <v>-4.2</v>
      </c>
      <c r="BB2291" s="2">
        <f t="shared" si="150"/>
        <v>-4.2</v>
      </c>
      <c r="BC2291" s="2">
        <f t="shared" si="150"/>
        <v>-4.2</v>
      </c>
      <c r="BD2291" s="2">
        <f t="shared" si="150"/>
        <v>-4.2</v>
      </c>
      <c r="BE2291" s="2">
        <f t="shared" si="150"/>
        <v>-4.2</v>
      </c>
      <c r="BF2291" s="2">
        <f t="shared" si="150"/>
        <v>-4.2</v>
      </c>
      <c r="BJ2291" s="5">
        <v>-2.8</v>
      </c>
      <c r="BK2291">
        <v>-2.7</v>
      </c>
      <c r="BL2291">
        <v>-2.65</v>
      </c>
      <c r="BM2291">
        <f>BK2291/BJ2291</f>
        <v>0.96428571428571441</v>
      </c>
    </row>
    <row r="2292" spans="1:92" ht="12" customHeight="1" x14ac:dyDescent="0.2">
      <c r="A2292">
        <v>200</v>
      </c>
      <c r="B2292" t="s">
        <v>389</v>
      </c>
      <c r="C2292" s="88">
        <v>-9.99</v>
      </c>
      <c r="D2292" s="88">
        <v>-9.99</v>
      </c>
      <c r="E2292" s="88">
        <v>-9.99</v>
      </c>
      <c r="F2292" s="88">
        <v>-9.99</v>
      </c>
      <c r="G2292" s="88">
        <v>-9.99</v>
      </c>
      <c r="H2292" s="88">
        <v>-9.99</v>
      </c>
      <c r="I2292" s="88">
        <v>-9.99</v>
      </c>
      <c r="J2292" s="88">
        <v>-9.99</v>
      </c>
      <c r="K2292" s="88">
        <v>-9.99</v>
      </c>
      <c r="L2292" s="88">
        <v>-9.99</v>
      </c>
      <c r="M2292" s="88">
        <v>-9.99</v>
      </c>
      <c r="N2292" s="88">
        <v>-9.99</v>
      </c>
      <c r="O2292" s="88">
        <v>-9.99</v>
      </c>
      <c r="P2292" s="88">
        <v>-9.99</v>
      </c>
      <c r="Q2292" s="88">
        <v>-9.99</v>
      </c>
      <c r="R2292" s="88">
        <v>-9.99</v>
      </c>
      <c r="S2292" s="88">
        <v>-9.99</v>
      </c>
      <c r="T2292" s="88">
        <v>-9.99</v>
      </c>
      <c r="U2292" s="88">
        <v>15</v>
      </c>
      <c r="V2292" s="88">
        <v>6</v>
      </c>
      <c r="W2292" s="88">
        <v>0</v>
      </c>
      <c r="X2292" s="88">
        <v>3.2</v>
      </c>
      <c r="Y2292" s="88">
        <v>3.93</v>
      </c>
      <c r="Z2292" s="88">
        <v>2.54</v>
      </c>
      <c r="AA2292" s="88">
        <v>0.09</v>
      </c>
      <c r="AB2292" s="88">
        <v>0.75</v>
      </c>
      <c r="AC2292" s="2">
        <v>-2</v>
      </c>
      <c r="AD2292" s="89">
        <v>-0.5</v>
      </c>
      <c r="AE2292" s="89">
        <v>0.6</v>
      </c>
      <c r="AF2292" s="2">
        <f>AVERAGE(AE2292,AG2292)</f>
        <v>9.7199999999999981E-2</v>
      </c>
      <c r="AG2292" s="2">
        <v>-0.40560000000000002</v>
      </c>
      <c r="AH2292" s="2">
        <f t="shared" ref="AH2292:AJ2292" si="151">AG2292*$BH$2292</f>
        <v>-0.56784000000000001</v>
      </c>
      <c r="AI2292" s="2">
        <f t="shared" si="151"/>
        <v>-0.79497600000000002</v>
      </c>
      <c r="AJ2292" s="2">
        <f t="shared" si="151"/>
        <v>-1.1129663999999999</v>
      </c>
      <c r="AK2292" s="2">
        <f>AJ2292*$BI$2292</f>
        <v>-1.1630498879999998</v>
      </c>
      <c r="AL2292" s="2">
        <f>AK2292*$BI$2292</f>
        <v>-1.2153871329599997</v>
      </c>
      <c r="AM2292" s="2">
        <f>AL2292*$BI$2292</f>
        <v>-1.2700795539431995</v>
      </c>
      <c r="AN2292" s="2">
        <f t="shared" ref="AN2292:BF2292" si="152">AM2292*$BI$2292</f>
        <v>-1.3272331338706433</v>
      </c>
      <c r="AO2292" s="2">
        <f t="shared" si="152"/>
        <v>-1.3869586248948222</v>
      </c>
      <c r="AP2292" s="2">
        <f t="shared" si="152"/>
        <v>-1.4493717630150891</v>
      </c>
      <c r="AQ2292" s="2">
        <f t="shared" si="152"/>
        <v>-1.514593492350768</v>
      </c>
      <c r="AR2292" s="2">
        <f t="shared" si="152"/>
        <v>-1.5827501995065525</v>
      </c>
      <c r="AS2292" s="2">
        <f t="shared" si="152"/>
        <v>-1.6539739584843471</v>
      </c>
      <c r="AT2292" s="2">
        <f t="shared" si="152"/>
        <v>-1.7284027866161427</v>
      </c>
      <c r="AU2292" s="2">
        <f t="shared" si="152"/>
        <v>-1.806180912013869</v>
      </c>
      <c r="AV2292" s="2">
        <f t="shared" si="152"/>
        <v>-1.887459053054493</v>
      </c>
      <c r="AW2292" s="2">
        <f t="shared" si="152"/>
        <v>-1.972394710441945</v>
      </c>
      <c r="AX2292" s="2">
        <f t="shared" si="152"/>
        <v>-2.0611524724118326</v>
      </c>
      <c r="AY2292" s="2">
        <f t="shared" si="152"/>
        <v>-2.1539043336703649</v>
      </c>
      <c r="AZ2292" s="2">
        <f t="shared" si="152"/>
        <v>-2.2508300286855314</v>
      </c>
      <c r="BA2292" s="2">
        <f t="shared" si="152"/>
        <v>-2.3521173799763799</v>
      </c>
      <c r="BB2292" s="2">
        <f t="shared" si="152"/>
        <v>-2.457962662075317</v>
      </c>
      <c r="BC2292" s="2">
        <f t="shared" si="152"/>
        <v>-2.5685709818687061</v>
      </c>
      <c r="BD2292" s="2">
        <f t="shared" si="152"/>
        <v>-2.684156676052798</v>
      </c>
      <c r="BE2292" s="2">
        <f t="shared" si="152"/>
        <v>-2.8049437264751735</v>
      </c>
      <c r="BF2292" s="2">
        <f t="shared" si="152"/>
        <v>-2.9311661941665563</v>
      </c>
      <c r="BH2292">
        <v>1.4</v>
      </c>
      <c r="BI2292">
        <v>1.0449999999999999</v>
      </c>
      <c r="BJ2292" s="5">
        <f>SUM(BJ2289:BJ2291)</f>
        <v>-8.6000000000000014</v>
      </c>
      <c r="BK2292" s="5">
        <f>SUM(BK2289:BK2291)</f>
        <v>-8.4499999999999993</v>
      </c>
    </row>
    <row r="2293" spans="1:92" ht="12" customHeight="1" x14ac:dyDescent="0.2">
      <c r="B2293" t="s">
        <v>390</v>
      </c>
      <c r="C2293" s="86">
        <v>-9.99</v>
      </c>
      <c r="D2293" s="86">
        <v>-9.99</v>
      </c>
      <c r="E2293" s="86">
        <v>-9.99</v>
      </c>
      <c r="F2293" s="86">
        <v>-9.99</v>
      </c>
      <c r="G2293" s="86">
        <v>-9.99</v>
      </c>
      <c r="H2293" s="86">
        <v>-9.99</v>
      </c>
      <c r="I2293" s="86">
        <v>-9.99</v>
      </c>
      <c r="J2293" s="86">
        <v>-9.99</v>
      </c>
      <c r="K2293" s="86">
        <v>-9.99</v>
      </c>
      <c r="L2293" s="86">
        <v>-9.99</v>
      </c>
      <c r="M2293" s="86">
        <v>-9.99</v>
      </c>
      <c r="N2293" s="86">
        <v>-9.99</v>
      </c>
      <c r="O2293" s="86">
        <v>-9.99</v>
      </c>
      <c r="P2293" s="86">
        <v>-9.99</v>
      </c>
      <c r="Q2293" s="86">
        <v>-9.99</v>
      </c>
      <c r="R2293" s="86">
        <v>-9.99</v>
      </c>
      <c r="S2293" s="86">
        <v>-4</v>
      </c>
      <c r="T2293" s="86">
        <v>-2.82</v>
      </c>
      <c r="U2293" s="86">
        <v>-2.44</v>
      </c>
      <c r="V2293" s="86">
        <v>-2.75</v>
      </c>
      <c r="W2293" s="86">
        <v>-3.11</v>
      </c>
      <c r="X2293" s="86">
        <v>-3.73</v>
      </c>
      <c r="Y2293" s="86">
        <v>-3.43</v>
      </c>
      <c r="Z2293" s="86">
        <v>-3.23</v>
      </c>
      <c r="AA2293" s="86">
        <v>-3.03</v>
      </c>
      <c r="AB2293" s="86">
        <v>-3.03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</row>
    <row r="2294" spans="1:92" ht="12" customHeight="1" x14ac:dyDescent="0.2">
      <c r="B2294" t="s">
        <v>391</v>
      </c>
      <c r="C2294" s="86">
        <v>-2</v>
      </c>
      <c r="D2294" s="86">
        <v>-2</v>
      </c>
      <c r="E2294" s="86">
        <v>-2</v>
      </c>
      <c r="F2294" s="86">
        <v>-2</v>
      </c>
      <c r="G2294" s="86">
        <v>-2</v>
      </c>
      <c r="H2294" s="86">
        <v>-2</v>
      </c>
      <c r="I2294" s="86">
        <v>-2</v>
      </c>
      <c r="J2294" s="86">
        <v>-2</v>
      </c>
      <c r="K2294" s="86">
        <v>-2</v>
      </c>
      <c r="L2294" s="86">
        <v>-2</v>
      </c>
      <c r="M2294" s="86">
        <v>-2</v>
      </c>
      <c r="N2294" s="86">
        <v>-2</v>
      </c>
      <c r="O2294" s="86">
        <v>-2</v>
      </c>
      <c r="P2294" s="86">
        <v>-2</v>
      </c>
      <c r="Q2294" s="86">
        <v>-2</v>
      </c>
      <c r="R2294" s="86">
        <v>-2</v>
      </c>
      <c r="S2294" s="86">
        <v>-2</v>
      </c>
      <c r="T2294" s="86">
        <v>-2</v>
      </c>
      <c r="U2294" s="86">
        <v>-2</v>
      </c>
      <c r="V2294" s="86">
        <v>-2</v>
      </c>
      <c r="W2294" s="86">
        <v>-2</v>
      </c>
      <c r="X2294" s="86">
        <v>-2</v>
      </c>
      <c r="Y2294" s="86">
        <v>-2</v>
      </c>
      <c r="Z2294" s="86">
        <v>-2</v>
      </c>
      <c r="AA2294" s="86">
        <v>-2</v>
      </c>
      <c r="AB2294" s="86">
        <v>-2</v>
      </c>
      <c r="AC2294" s="2">
        <v>-2</v>
      </c>
      <c r="AD2294" s="2">
        <v>-2</v>
      </c>
      <c r="AE2294" s="2">
        <v>-2</v>
      </c>
      <c r="AF2294" s="2">
        <v>-2</v>
      </c>
      <c r="AG2294" s="2">
        <v>-2</v>
      </c>
      <c r="AH2294" s="2">
        <v>-2</v>
      </c>
      <c r="AI2294" s="2">
        <v>-2</v>
      </c>
      <c r="AJ2294" s="2">
        <v>-2</v>
      </c>
      <c r="AK2294" s="2">
        <v>-2</v>
      </c>
      <c r="AL2294" s="2">
        <v>-2</v>
      </c>
      <c r="AM2294" s="2">
        <v>-2</v>
      </c>
      <c r="AN2294" s="2">
        <v>-2</v>
      </c>
      <c r="AO2294" s="2">
        <v>-2</v>
      </c>
      <c r="AP2294" s="2">
        <v>-2</v>
      </c>
      <c r="AQ2294" s="2">
        <v>-2</v>
      </c>
      <c r="AR2294" s="2">
        <v>-2</v>
      </c>
      <c r="AS2294" s="2">
        <v>-2</v>
      </c>
      <c r="AT2294" s="2">
        <v>-2</v>
      </c>
      <c r="AU2294" s="2">
        <v>-2</v>
      </c>
      <c r="AV2294" s="2">
        <v>-2</v>
      </c>
      <c r="AW2294" s="2">
        <v>-2</v>
      </c>
      <c r="AX2294" s="2">
        <v>-2</v>
      </c>
      <c r="AY2294" s="2">
        <v>-2</v>
      </c>
      <c r="AZ2294" s="2">
        <v>-2</v>
      </c>
      <c r="BA2294" s="2">
        <v>-2</v>
      </c>
      <c r="BB2294" s="2">
        <v>-2</v>
      </c>
      <c r="BC2294" s="2">
        <v>-2</v>
      </c>
      <c r="BD2294" s="2">
        <v>-2</v>
      </c>
      <c r="BE2294" s="2">
        <v>-2</v>
      </c>
      <c r="BF2294" s="2">
        <v>-2</v>
      </c>
    </row>
    <row r="2295" spans="1:92" ht="12" customHeight="1" x14ac:dyDescent="0.2">
      <c r="B2295" t="s">
        <v>392</v>
      </c>
      <c r="C2295" s="86">
        <v>-5</v>
      </c>
      <c r="D2295" s="86">
        <v>-5</v>
      </c>
      <c r="E2295" s="86">
        <v>-5</v>
      </c>
      <c r="F2295" s="86">
        <v>-5</v>
      </c>
      <c r="G2295" s="86">
        <v>-5</v>
      </c>
      <c r="H2295" s="86">
        <v>-5</v>
      </c>
      <c r="I2295" s="86">
        <v>-5</v>
      </c>
      <c r="J2295" s="86">
        <v>-5</v>
      </c>
      <c r="K2295" s="86">
        <v>-5</v>
      </c>
      <c r="L2295" s="86">
        <v>-5</v>
      </c>
      <c r="M2295" s="86">
        <v>-5</v>
      </c>
      <c r="N2295" s="86">
        <v>-5</v>
      </c>
      <c r="O2295" s="86">
        <v>-5</v>
      </c>
      <c r="P2295" s="86">
        <v>-5</v>
      </c>
      <c r="Q2295" s="86">
        <v>-5</v>
      </c>
      <c r="R2295" s="86">
        <v>-5</v>
      </c>
      <c r="S2295" s="86">
        <v>-5</v>
      </c>
      <c r="T2295" s="86">
        <v>-5</v>
      </c>
      <c r="U2295" s="86">
        <v>-5</v>
      </c>
      <c r="V2295" s="86">
        <v>-5</v>
      </c>
      <c r="W2295" s="86">
        <v>-5</v>
      </c>
      <c r="X2295" s="86">
        <v>-5</v>
      </c>
      <c r="Y2295" s="86">
        <v>-5</v>
      </c>
      <c r="Z2295" s="86">
        <v>-5</v>
      </c>
      <c r="AA2295" s="86">
        <v>-5</v>
      </c>
      <c r="AB2295" s="86">
        <v>-5</v>
      </c>
      <c r="AC2295" s="2">
        <v>-5</v>
      </c>
      <c r="AD2295" s="2">
        <v>-5</v>
      </c>
      <c r="AE2295" s="2">
        <v>-5</v>
      </c>
      <c r="AF2295" s="2">
        <v>-5</v>
      </c>
      <c r="AG2295" s="2">
        <v>-5</v>
      </c>
      <c r="AH2295" s="2">
        <v>-5</v>
      </c>
      <c r="AI2295" s="2">
        <v>-5</v>
      </c>
      <c r="AJ2295" s="2">
        <v>-5</v>
      </c>
      <c r="AK2295" s="2">
        <v>-5</v>
      </c>
      <c r="AL2295" s="2">
        <v>-5</v>
      </c>
      <c r="AM2295" s="2">
        <v>-5</v>
      </c>
      <c r="AN2295" s="2">
        <v>-5</v>
      </c>
      <c r="AO2295" s="2">
        <v>-5</v>
      </c>
      <c r="AP2295" s="2">
        <v>-5</v>
      </c>
      <c r="AQ2295" s="2">
        <v>-5</v>
      </c>
      <c r="AR2295" s="2">
        <v>-5</v>
      </c>
      <c r="AS2295" s="2">
        <v>-5</v>
      </c>
      <c r="AT2295" s="2">
        <v>-5</v>
      </c>
      <c r="AU2295" s="2">
        <v>-5</v>
      </c>
      <c r="AV2295" s="2">
        <v>-5</v>
      </c>
      <c r="AW2295" s="2">
        <v>-5</v>
      </c>
      <c r="AX2295" s="2">
        <v>-5</v>
      </c>
      <c r="AY2295" s="2">
        <v>-5</v>
      </c>
      <c r="AZ2295" s="2">
        <v>-5</v>
      </c>
      <c r="BA2295" s="2">
        <v>-5</v>
      </c>
      <c r="BB2295" s="2">
        <v>-5</v>
      </c>
      <c r="BC2295" s="2">
        <v>-5</v>
      </c>
      <c r="BD2295" s="2">
        <v>-5</v>
      </c>
      <c r="BE2295" s="2">
        <v>-5</v>
      </c>
      <c r="BF2295" s="2">
        <v>-5</v>
      </c>
    </row>
    <row r="2296" spans="1:92" ht="12" customHeight="1" x14ac:dyDescent="0.2">
      <c r="B2296" t="s">
        <v>393</v>
      </c>
      <c r="C2296" s="86">
        <v>-4.5</v>
      </c>
      <c r="D2296" s="86">
        <v>-4.5</v>
      </c>
      <c r="E2296" s="86">
        <v>-4.5</v>
      </c>
      <c r="F2296" s="86">
        <v>-4.5</v>
      </c>
      <c r="G2296" s="86">
        <v>-4.5</v>
      </c>
      <c r="H2296" s="86">
        <v>-4.5</v>
      </c>
      <c r="I2296" s="86">
        <v>-4.5</v>
      </c>
      <c r="J2296" s="86">
        <v>-4.5</v>
      </c>
      <c r="K2296" s="86">
        <v>-4.5</v>
      </c>
      <c r="L2296" s="86">
        <v>-4.5</v>
      </c>
      <c r="M2296" s="86">
        <v>-4.5</v>
      </c>
      <c r="N2296" s="86">
        <v>-4.5</v>
      </c>
      <c r="O2296" s="86">
        <v>-4.5</v>
      </c>
      <c r="P2296" s="86">
        <v>-4.5</v>
      </c>
      <c r="Q2296" s="86">
        <v>-4.5</v>
      </c>
      <c r="R2296" s="86">
        <v>-4.5</v>
      </c>
      <c r="S2296" s="86">
        <v>-4.5</v>
      </c>
      <c r="T2296" s="86">
        <v>-4.5</v>
      </c>
      <c r="U2296" s="86">
        <v>-4.5</v>
      </c>
      <c r="V2296" s="86">
        <v>-4.5</v>
      </c>
      <c r="W2296" s="86">
        <v>-4.5</v>
      </c>
      <c r="X2296" s="86">
        <v>-4.5</v>
      </c>
      <c r="Y2296" s="86">
        <v>-4.5</v>
      </c>
      <c r="Z2296" s="86">
        <v>-4.5</v>
      </c>
      <c r="AA2296" s="86">
        <v>-4.5</v>
      </c>
      <c r="AB2296" s="86">
        <v>-4.5</v>
      </c>
      <c r="AC2296" s="2">
        <v>-4.5</v>
      </c>
      <c r="AD2296" s="2">
        <v>-4.5</v>
      </c>
      <c r="AE2296" s="2">
        <v>-4.5</v>
      </c>
      <c r="AF2296" s="2">
        <v>-4.5</v>
      </c>
      <c r="AG2296" s="2">
        <v>-4.5</v>
      </c>
      <c r="AH2296" s="2">
        <v>-4.5</v>
      </c>
      <c r="AI2296" s="2">
        <v>-4.5</v>
      </c>
      <c r="AJ2296" s="2">
        <v>-4.5</v>
      </c>
      <c r="AK2296" s="2">
        <v>-4.5</v>
      </c>
      <c r="AL2296" s="2">
        <v>-4.5</v>
      </c>
      <c r="AM2296" s="2">
        <v>-4.5</v>
      </c>
      <c r="AN2296" s="2">
        <v>-4.5</v>
      </c>
      <c r="AO2296" s="2">
        <v>-4.5</v>
      </c>
      <c r="AP2296" s="2">
        <v>-4.5</v>
      </c>
      <c r="AQ2296" s="2">
        <v>-4.5</v>
      </c>
      <c r="AR2296" s="2">
        <v>-4.5</v>
      </c>
      <c r="AS2296" s="2">
        <v>-4.5</v>
      </c>
      <c r="AT2296" s="2">
        <v>-4.5</v>
      </c>
      <c r="AU2296" s="2">
        <v>-4.5</v>
      </c>
      <c r="AV2296" s="2">
        <v>-4.5</v>
      </c>
      <c r="AW2296" s="2">
        <v>-4.5</v>
      </c>
      <c r="AX2296" s="2">
        <v>-4.5</v>
      </c>
      <c r="AY2296" s="2">
        <v>-4.5</v>
      </c>
      <c r="AZ2296" s="2">
        <v>-4.5</v>
      </c>
      <c r="BA2296" s="2">
        <v>-4.5</v>
      </c>
      <c r="BB2296" s="2">
        <v>-4.5</v>
      </c>
      <c r="BC2296" s="2">
        <v>-4.5</v>
      </c>
      <c r="BD2296" s="2">
        <v>-4.5</v>
      </c>
      <c r="BE2296" s="2">
        <v>-4.5</v>
      </c>
      <c r="BF2296" s="2">
        <v>-4.5</v>
      </c>
    </row>
    <row r="2297" spans="1:92" ht="12" customHeight="1" x14ac:dyDescent="0.2">
      <c r="B2297" t="s">
        <v>394</v>
      </c>
      <c r="C2297" s="86">
        <v>-6</v>
      </c>
      <c r="D2297" s="86">
        <v>-6</v>
      </c>
      <c r="E2297" s="86">
        <v>-6</v>
      </c>
      <c r="F2297" s="86">
        <v>-6</v>
      </c>
      <c r="G2297" s="86">
        <v>-6</v>
      </c>
      <c r="H2297" s="86">
        <v>-6</v>
      </c>
      <c r="I2297" s="86">
        <v>-6</v>
      </c>
      <c r="J2297" s="86">
        <v>-6</v>
      </c>
      <c r="K2297" s="86">
        <v>-6</v>
      </c>
      <c r="L2297" s="86">
        <v>-6</v>
      </c>
      <c r="M2297" s="86">
        <v>-6</v>
      </c>
      <c r="N2297" s="86">
        <v>-6</v>
      </c>
      <c r="O2297" s="86">
        <v>-6</v>
      </c>
      <c r="P2297" s="86">
        <v>-6</v>
      </c>
      <c r="Q2297" s="86">
        <v>-6</v>
      </c>
      <c r="R2297" s="86">
        <v>-6</v>
      </c>
      <c r="S2297" s="86">
        <v>-6</v>
      </c>
      <c r="T2297" s="86">
        <v>-6</v>
      </c>
      <c r="U2297" s="86">
        <v>-6</v>
      </c>
      <c r="V2297" s="86">
        <v>-6</v>
      </c>
      <c r="W2297" s="86">
        <v>-6</v>
      </c>
      <c r="X2297" s="86">
        <v>-6</v>
      </c>
      <c r="Y2297" s="86">
        <v>-6</v>
      </c>
      <c r="Z2297" s="86">
        <v>-6</v>
      </c>
      <c r="AA2297" s="86">
        <v>-6</v>
      </c>
      <c r="AB2297" s="86">
        <v>-6</v>
      </c>
      <c r="AC2297" s="2">
        <v>-6</v>
      </c>
      <c r="AD2297" s="2">
        <v>-6</v>
      </c>
      <c r="AE2297" s="2">
        <v>-6</v>
      </c>
      <c r="AF2297" s="2">
        <v>-6</v>
      </c>
      <c r="AG2297" s="2">
        <v>-6</v>
      </c>
      <c r="AH2297" s="2">
        <v>-6</v>
      </c>
      <c r="AI2297" s="2">
        <v>-6</v>
      </c>
      <c r="AJ2297" s="2">
        <v>-6</v>
      </c>
      <c r="AK2297" s="2">
        <v>-6</v>
      </c>
      <c r="AL2297" s="2">
        <v>-6</v>
      </c>
      <c r="AM2297" s="2">
        <v>-6</v>
      </c>
      <c r="AN2297" s="2">
        <v>-6</v>
      </c>
      <c r="AO2297" s="2">
        <v>-6</v>
      </c>
      <c r="AP2297" s="2">
        <v>-6</v>
      </c>
      <c r="AQ2297" s="2">
        <v>-6</v>
      </c>
      <c r="AR2297" s="2">
        <v>-6</v>
      </c>
      <c r="AS2297" s="2">
        <v>-6</v>
      </c>
      <c r="AT2297" s="2">
        <v>-6</v>
      </c>
      <c r="AU2297" s="2">
        <v>-6</v>
      </c>
      <c r="AV2297" s="2">
        <v>-6</v>
      </c>
      <c r="AW2297" s="2">
        <v>-6</v>
      </c>
      <c r="AX2297" s="2">
        <v>-6</v>
      </c>
      <c r="AY2297" s="2">
        <v>-6</v>
      </c>
      <c r="AZ2297" s="2">
        <v>-6</v>
      </c>
      <c r="BA2297" s="2">
        <v>-6</v>
      </c>
      <c r="BB2297" s="2">
        <v>-6</v>
      </c>
      <c r="BC2297" s="2">
        <v>-6</v>
      </c>
      <c r="BD2297" s="2">
        <v>-6</v>
      </c>
      <c r="BE2297" s="2">
        <v>-6</v>
      </c>
      <c r="BF2297" s="2">
        <v>-6</v>
      </c>
    </row>
    <row r="2298" spans="1:92" ht="12" customHeight="1" x14ac:dyDescent="0.2">
      <c r="B2298" t="s">
        <v>395</v>
      </c>
      <c r="C2298" s="86">
        <v>8.4909999999999999E-2</v>
      </c>
      <c r="D2298" s="86">
        <v>8.4909999999999999E-2</v>
      </c>
      <c r="E2298" s="86">
        <v>8.4909999999999999E-2</v>
      </c>
      <c r="F2298" s="86">
        <v>8.4909999999999999E-2</v>
      </c>
      <c r="G2298" s="86">
        <v>8.4909999999999999E-2</v>
      </c>
      <c r="H2298" s="86">
        <v>8.4909999999999999E-2</v>
      </c>
      <c r="I2298" s="86">
        <v>8.4909999999999999E-2</v>
      </c>
      <c r="J2298" s="86">
        <v>8.4909999999999999E-2</v>
      </c>
      <c r="K2298" s="86">
        <v>8.4909999999999999E-2</v>
      </c>
      <c r="L2298" s="86">
        <v>8.4909999999999999E-2</v>
      </c>
      <c r="M2298" s="86">
        <v>8.4909999999999999E-2</v>
      </c>
      <c r="N2298" s="86">
        <v>8.4909999999999999E-2</v>
      </c>
      <c r="O2298" s="86">
        <v>8.4909999999999999E-2</v>
      </c>
      <c r="P2298" s="86">
        <v>8.4909999999999999E-2</v>
      </c>
      <c r="Q2298" s="86">
        <v>8.4909999999999999E-2</v>
      </c>
      <c r="R2298" s="86">
        <v>8.4909999999999999E-2</v>
      </c>
      <c r="S2298" s="86">
        <v>8.4909999999999999E-2</v>
      </c>
      <c r="T2298" s="86">
        <v>8.4909999999999999E-2</v>
      </c>
      <c r="U2298" s="86">
        <v>8.4909999999999999E-2</v>
      </c>
      <c r="V2298" s="86">
        <v>8.4909999999999999E-2</v>
      </c>
      <c r="W2298" s="86">
        <v>8.4909999999999999E-2</v>
      </c>
      <c r="X2298" s="86">
        <v>8.4909999999999999E-2</v>
      </c>
      <c r="Y2298" s="86">
        <v>8.4909999999999999E-2</v>
      </c>
      <c r="Z2298" s="86">
        <v>8.4909999999999999E-2</v>
      </c>
      <c r="AA2298" s="86">
        <v>8.4909999999999999E-2</v>
      </c>
      <c r="AB2298" s="86">
        <v>8.4909999999999999E-2</v>
      </c>
      <c r="AC2298" s="2">
        <v>8.4909999999999999E-2</v>
      </c>
      <c r="AD2298" s="2">
        <v>8.4909999999999999E-2</v>
      </c>
      <c r="AE2298" s="2">
        <v>8.4909999999999999E-2</v>
      </c>
      <c r="AF2298" s="2">
        <v>8.4909999999999999E-2</v>
      </c>
      <c r="AG2298" s="2">
        <v>8.4909999999999999E-2</v>
      </c>
      <c r="AH2298" s="2">
        <v>8.4909999999999999E-2</v>
      </c>
      <c r="AI2298" s="2">
        <v>8.4909999999999999E-2</v>
      </c>
      <c r="AJ2298" s="2">
        <v>8.4909999999999999E-2</v>
      </c>
      <c r="AK2298" s="2">
        <v>8.4909999999999999E-2</v>
      </c>
      <c r="AL2298" s="2">
        <v>8.4909999999999999E-2</v>
      </c>
      <c r="AM2298" s="2">
        <v>8.4909999999999999E-2</v>
      </c>
      <c r="AN2298" s="2">
        <v>8.4909999999999999E-2</v>
      </c>
      <c r="AO2298" s="2">
        <v>8.4909999999999999E-2</v>
      </c>
      <c r="AP2298" s="2">
        <v>8.4909999999999999E-2</v>
      </c>
      <c r="AQ2298" s="2">
        <v>8.4909999999999999E-2</v>
      </c>
      <c r="AR2298" s="2">
        <v>8.4909999999999999E-2</v>
      </c>
      <c r="AS2298" s="2">
        <v>8.4909999999999999E-2</v>
      </c>
      <c r="AT2298" s="2">
        <v>8.4909999999999999E-2</v>
      </c>
      <c r="AU2298" s="2">
        <v>8.4909999999999999E-2</v>
      </c>
      <c r="AV2298" s="2">
        <v>8.4909999999999999E-2</v>
      </c>
      <c r="AW2298" s="2">
        <v>8.4909999999999999E-2</v>
      </c>
      <c r="AX2298" s="2">
        <v>8.4909999999999999E-2</v>
      </c>
      <c r="AY2298" s="2">
        <v>8.4909999999999999E-2</v>
      </c>
      <c r="AZ2298" s="2">
        <v>8.4909999999999999E-2</v>
      </c>
      <c r="BA2298" s="2">
        <v>8.4909999999999999E-2</v>
      </c>
      <c r="BB2298" s="2">
        <v>8.4909999999999999E-2</v>
      </c>
      <c r="BC2298" s="2">
        <v>8.4909999999999999E-2</v>
      </c>
      <c r="BD2298" s="2">
        <v>8.4909999999999999E-2</v>
      </c>
      <c r="BE2298" s="2">
        <v>8.4909999999999999E-2</v>
      </c>
      <c r="BF2298" s="2">
        <v>8.4909999999999999E-2</v>
      </c>
    </row>
    <row r="2299" spans="1:92" ht="12" customHeight="1" x14ac:dyDescent="0.2">
      <c r="A2299" s="167"/>
      <c r="B2299" s="167" t="s">
        <v>396</v>
      </c>
      <c r="C2299" s="86">
        <v>5.7299999999999997E-2</v>
      </c>
      <c r="D2299" s="86">
        <v>5.7299999999999997E-2</v>
      </c>
      <c r="E2299" s="86">
        <v>5.7299999999999997E-2</v>
      </c>
      <c r="F2299" s="86">
        <v>5.7299999999999997E-2</v>
      </c>
      <c r="G2299" s="86">
        <v>5.7299999999999997E-2</v>
      </c>
      <c r="H2299" s="86">
        <v>5.7299999999999997E-2</v>
      </c>
      <c r="I2299" s="86">
        <v>5.7299999999999997E-2</v>
      </c>
      <c r="J2299" s="86">
        <v>5.7299999999999997E-2</v>
      </c>
      <c r="K2299" s="86">
        <v>5.7299999999999997E-2</v>
      </c>
      <c r="L2299" s="86">
        <v>5.7299999999999997E-2</v>
      </c>
      <c r="M2299" s="86">
        <v>5.7299999999999997E-2</v>
      </c>
      <c r="N2299" s="86">
        <v>5.7299999999999997E-2</v>
      </c>
      <c r="O2299" s="86">
        <v>5.7299999999999997E-2</v>
      </c>
      <c r="P2299" s="86">
        <v>5.7299999999999997E-2</v>
      </c>
      <c r="Q2299" s="86">
        <v>5.7299999999999997E-2</v>
      </c>
      <c r="R2299" s="86">
        <v>5.7299999999999997E-2</v>
      </c>
      <c r="S2299" s="86">
        <v>5.7299999999999997E-2</v>
      </c>
      <c r="T2299" s="86">
        <v>5.7299999999999997E-2</v>
      </c>
      <c r="U2299" s="86">
        <v>5.7299999999999997E-2</v>
      </c>
      <c r="V2299" s="86">
        <v>5.7299999999999997E-2</v>
      </c>
      <c r="W2299" s="86">
        <v>-10</v>
      </c>
      <c r="X2299" s="86">
        <v>-8</v>
      </c>
      <c r="Y2299" s="86">
        <v>17</v>
      </c>
      <c r="Z2299" s="86">
        <v>16</v>
      </c>
      <c r="AA2299" s="86">
        <v>15</v>
      </c>
      <c r="AB2299" s="86">
        <v>7</v>
      </c>
      <c r="AC2299" s="168">
        <f>AC2282*0.55</f>
        <v>8.8000000000000007</v>
      </c>
      <c r="AD2299" s="168">
        <f t="shared" ref="AD2299:AU2299" si="153">AD2282*0.55</f>
        <v>9.57</v>
      </c>
      <c r="AE2299" s="168">
        <f t="shared" si="153"/>
        <v>9.0750000000000011</v>
      </c>
      <c r="AF2299" s="168">
        <f t="shared" si="153"/>
        <v>8.58</v>
      </c>
      <c r="AG2299" s="168">
        <f t="shared" si="153"/>
        <v>8.0850000000000009</v>
      </c>
      <c r="AH2299" s="168">
        <f t="shared" si="153"/>
        <v>7.8925000000000001</v>
      </c>
      <c r="AI2299" s="168">
        <f>AH2299+$AH$2284</f>
        <v>7.6145000000000005</v>
      </c>
      <c r="AJ2299" s="168">
        <f t="shared" ref="AJ2299:BA2299" si="154">AI2299+$AH$2284</f>
        <v>7.3365000000000009</v>
      </c>
      <c r="AK2299" s="168">
        <f t="shared" si="154"/>
        <v>7.0585000000000013</v>
      </c>
      <c r="AL2299" s="168">
        <f t="shared" si="154"/>
        <v>6.7805000000000017</v>
      </c>
      <c r="AM2299" s="168">
        <f t="shared" si="154"/>
        <v>6.5025000000000022</v>
      </c>
      <c r="AN2299" s="168">
        <f t="shared" si="154"/>
        <v>6.2245000000000026</v>
      </c>
      <c r="AO2299" s="168">
        <f t="shared" si="154"/>
        <v>5.946500000000003</v>
      </c>
      <c r="AP2299" s="168">
        <f t="shared" si="154"/>
        <v>5.6685000000000034</v>
      </c>
      <c r="AQ2299" s="168">
        <f t="shared" si="154"/>
        <v>5.3905000000000038</v>
      </c>
      <c r="AR2299" s="168">
        <f t="shared" si="154"/>
        <v>5.1125000000000043</v>
      </c>
      <c r="AS2299" s="168">
        <f t="shared" si="154"/>
        <v>4.8345000000000047</v>
      </c>
      <c r="AT2299" s="168">
        <f t="shared" si="154"/>
        <v>4.5565000000000051</v>
      </c>
      <c r="AU2299" s="168">
        <f t="shared" si="154"/>
        <v>4.2785000000000055</v>
      </c>
      <c r="AV2299" s="168">
        <f>AU2299+$AH$2284</f>
        <v>4.0005000000000059</v>
      </c>
      <c r="AW2299" s="168">
        <f t="shared" si="154"/>
        <v>3.7225000000000059</v>
      </c>
      <c r="AX2299" s="168">
        <f t="shared" si="154"/>
        <v>3.4445000000000059</v>
      </c>
      <c r="AY2299" s="168">
        <f t="shared" si="154"/>
        <v>3.1665000000000059</v>
      </c>
      <c r="AZ2299" s="168">
        <f t="shared" si="154"/>
        <v>2.8885000000000058</v>
      </c>
      <c r="BA2299" s="168">
        <f>AZ2299+$AH$2284</f>
        <v>2.6105000000000058</v>
      </c>
      <c r="BB2299" s="168">
        <f t="shared" ref="AW2299:BF2299" si="155">BB2282*BB2284</f>
        <v>2.3269142259702535</v>
      </c>
      <c r="BC2299" s="168">
        <f t="shared" si="155"/>
        <v>2.0244153765941206</v>
      </c>
      <c r="BD2299" s="168">
        <f t="shared" si="155"/>
        <v>1.7423933724065259</v>
      </c>
      <c r="BE2299" s="168">
        <f t="shared" si="155"/>
        <v>1.4796940639513882</v>
      </c>
      <c r="BF2299" s="168">
        <f t="shared" si="155"/>
        <v>1.2352228707768109</v>
      </c>
      <c r="BH2299">
        <v>0.9</v>
      </c>
      <c r="BI2299">
        <v>0.96</v>
      </c>
      <c r="BJ2299">
        <v>0.35</v>
      </c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</row>
    <row r="2300" spans="1:92" ht="12" customHeight="1" x14ac:dyDescent="0.2">
      <c r="A2300">
        <v>300</v>
      </c>
      <c r="B2300" t="s">
        <v>759</v>
      </c>
      <c r="C2300" s="88">
        <v>-9.99</v>
      </c>
      <c r="D2300" s="88">
        <v>-9.99</v>
      </c>
      <c r="E2300" s="88">
        <v>-9.99</v>
      </c>
      <c r="F2300" s="88">
        <v>-9.99</v>
      </c>
      <c r="G2300" s="88">
        <v>-9.99</v>
      </c>
      <c r="H2300" s="88">
        <v>-9.99</v>
      </c>
      <c r="I2300" s="88">
        <v>-9.99</v>
      </c>
      <c r="J2300" s="88">
        <v>-9.99</v>
      </c>
      <c r="K2300" s="88">
        <v>-9.99</v>
      </c>
      <c r="L2300" s="88">
        <v>-9.99</v>
      </c>
      <c r="M2300" s="88">
        <v>-9.99</v>
      </c>
      <c r="N2300" s="88">
        <v>-9.99</v>
      </c>
      <c r="O2300" s="88">
        <v>-9.99</v>
      </c>
      <c r="P2300" s="88">
        <v>-9.99</v>
      </c>
      <c r="Q2300" s="88">
        <v>-9.99</v>
      </c>
      <c r="R2300" s="88">
        <v>-9.99</v>
      </c>
      <c r="S2300" s="88">
        <v>-9.99</v>
      </c>
      <c r="T2300" s="88">
        <v>-9.99</v>
      </c>
      <c r="U2300" s="88">
        <v>5</v>
      </c>
      <c r="V2300" s="88">
        <v>15</v>
      </c>
      <c r="W2300" s="88">
        <v>15</v>
      </c>
      <c r="X2300" s="88">
        <v>15</v>
      </c>
      <c r="Y2300" s="88">
        <v>23</v>
      </c>
      <c r="Z2300" s="88">
        <v>23.55</v>
      </c>
      <c r="AA2300" s="88">
        <v>4.5999999999999996</v>
      </c>
      <c r="AB2300" s="88">
        <v>4.5999999999999996</v>
      </c>
      <c r="AC2300" s="2">
        <v>0.5</v>
      </c>
      <c r="AD2300" s="82">
        <v>2.6</v>
      </c>
      <c r="AE2300" s="89">
        <v>3.7</v>
      </c>
      <c r="AF2300" s="5">
        <f t="shared" ref="AF2300:AI2300" si="156">AE2300*$BH2300</f>
        <v>2.9230000000000005</v>
      </c>
      <c r="AG2300" s="5">
        <f t="shared" si="156"/>
        <v>2.3091700000000004</v>
      </c>
      <c r="AH2300" s="5">
        <f t="shared" si="156"/>
        <v>1.8242443000000004</v>
      </c>
      <c r="AI2300" s="5">
        <f t="shared" si="156"/>
        <v>1.4411529970000003</v>
      </c>
      <c r="AJ2300" s="5">
        <f>AI2300*0.9*$BH2300</f>
        <v>1.0246597808670004</v>
      </c>
      <c r="AK2300" s="5">
        <f>AJ2300*0.85*$BH2300</f>
        <v>0.68805904285219077</v>
      </c>
      <c r="AL2300" s="5">
        <f>AK2300-3*$BI$2300</f>
        <v>0.44805904285219078</v>
      </c>
      <c r="AM2300" s="5">
        <f t="shared" ref="AM2300:BF2300" si="157">AL2300-$BI$2300</f>
        <v>0.36805904285219077</v>
      </c>
      <c r="AN2300" s="5">
        <f t="shared" si="157"/>
        <v>0.28805904285219075</v>
      </c>
      <c r="AO2300" s="5">
        <f t="shared" si="157"/>
        <v>0.20805904285219073</v>
      </c>
      <c r="AP2300" s="5">
        <f t="shared" si="157"/>
        <v>0.12805904285219072</v>
      </c>
      <c r="AQ2300" s="5">
        <f t="shared" si="157"/>
        <v>4.8059042852190717E-2</v>
      </c>
      <c r="AR2300" s="5">
        <f t="shared" si="157"/>
        <v>-3.1940957147809285E-2</v>
      </c>
      <c r="AS2300" s="5">
        <f t="shared" si="157"/>
        <v>-0.11194095714780929</v>
      </c>
      <c r="AT2300" s="5">
        <f t="shared" si="157"/>
        <v>-0.19194095714780929</v>
      </c>
      <c r="AU2300" s="5">
        <f t="shared" si="157"/>
        <v>-0.2719409571478093</v>
      </c>
      <c r="AV2300" s="5">
        <f t="shared" si="157"/>
        <v>-0.35194095714780932</v>
      </c>
      <c r="AW2300" s="5">
        <f t="shared" si="157"/>
        <v>-0.43194095714780933</v>
      </c>
      <c r="AX2300" s="5">
        <f t="shared" si="157"/>
        <v>-0.51194095714780929</v>
      </c>
      <c r="AY2300" s="5">
        <f t="shared" si="157"/>
        <v>-0.59194095714780925</v>
      </c>
      <c r="AZ2300" s="5">
        <f t="shared" si="157"/>
        <v>-0.67194095714780921</v>
      </c>
      <c r="BA2300" s="5">
        <f t="shared" si="157"/>
        <v>-0.75194095714780917</v>
      </c>
      <c r="BB2300" s="5">
        <f t="shared" si="157"/>
        <v>-0.83194095714780913</v>
      </c>
      <c r="BC2300" s="5">
        <f t="shared" si="157"/>
        <v>-0.91194095714780909</v>
      </c>
      <c r="BD2300" s="5">
        <f t="shared" si="157"/>
        <v>-0.99194095714780905</v>
      </c>
      <c r="BE2300" s="5">
        <f t="shared" si="157"/>
        <v>-1.0719409571478091</v>
      </c>
      <c r="BF2300" s="5">
        <f t="shared" si="157"/>
        <v>-1.1519409571478092</v>
      </c>
      <c r="BH2300">
        <v>0.79</v>
      </c>
      <c r="BI2300">
        <v>0.08</v>
      </c>
    </row>
    <row r="2301" spans="1:92" ht="12" customHeight="1" x14ac:dyDescent="0.2">
      <c r="A2301" s="77"/>
      <c r="B2301" s="77" t="s">
        <v>397</v>
      </c>
      <c r="C2301" s="98">
        <v>-9.99</v>
      </c>
      <c r="D2301" s="98">
        <v>-9.99</v>
      </c>
      <c r="E2301" s="98">
        <v>-9.99</v>
      </c>
      <c r="F2301" s="98">
        <v>-9.99</v>
      </c>
      <c r="G2301" s="98">
        <v>-9.99</v>
      </c>
      <c r="H2301" s="98">
        <v>-3.5</v>
      </c>
      <c r="I2301" s="98">
        <v>-2.1</v>
      </c>
      <c r="J2301" s="98">
        <v>-0.7</v>
      </c>
      <c r="K2301" s="98">
        <v>-0.26</v>
      </c>
      <c r="L2301" s="98">
        <v>-2.0499999999999998</v>
      </c>
      <c r="M2301" s="98">
        <v>-3.4</v>
      </c>
      <c r="N2301" s="98">
        <v>-3.22</v>
      </c>
      <c r="O2301" s="98">
        <v>-2.2599999999999998</v>
      </c>
      <c r="P2301" s="98">
        <v>-2.09</v>
      </c>
      <c r="Q2301" s="98">
        <v>-2</v>
      </c>
      <c r="R2301" s="98">
        <v>-2.8</v>
      </c>
      <c r="S2301" s="98">
        <v>-3.5</v>
      </c>
      <c r="T2301" s="98">
        <v>-3</v>
      </c>
      <c r="U2301" s="98">
        <v>-2.8</v>
      </c>
      <c r="V2301" s="98">
        <v>-3</v>
      </c>
      <c r="W2301" s="98">
        <v>-3</v>
      </c>
      <c r="X2301" s="98">
        <v>-4</v>
      </c>
      <c r="Y2301" s="98">
        <v>-4.41</v>
      </c>
      <c r="Z2301" s="98">
        <v>-4.3</v>
      </c>
      <c r="AA2301" s="98">
        <v>-3.8</v>
      </c>
      <c r="AB2301" s="98">
        <v>-4.5</v>
      </c>
      <c r="AC2301" s="5">
        <v>-2.65</v>
      </c>
      <c r="AD2301" s="5">
        <v>-3.1</v>
      </c>
      <c r="AE2301" s="5">
        <f>AD2301*$BH2301</f>
        <v>-2.8830000000000005</v>
      </c>
      <c r="AF2301" s="5">
        <f t="shared" ref="AF2301:AV2301" si="158">AE2301*$BI2301</f>
        <v>-2.8253400000000002</v>
      </c>
      <c r="AG2301" s="5">
        <f t="shared" si="158"/>
        <v>-2.7688332</v>
      </c>
      <c r="AH2301" s="5">
        <f t="shared" si="158"/>
        <v>-2.7134565359999998</v>
      </c>
      <c r="AI2301" s="5">
        <f t="shared" si="158"/>
        <v>-2.65918740528</v>
      </c>
      <c r="AJ2301" s="5">
        <f t="shared" si="158"/>
        <v>-2.6060036571744001</v>
      </c>
      <c r="AK2301" s="5">
        <f t="shared" si="158"/>
        <v>-2.553883584030912</v>
      </c>
      <c r="AL2301" s="5">
        <f t="shared" si="158"/>
        <v>-2.5028059123502935</v>
      </c>
      <c r="AM2301" s="5">
        <f t="shared" si="158"/>
        <v>-2.4527497941032874</v>
      </c>
      <c r="AN2301" s="5">
        <f t="shared" si="158"/>
        <v>-2.4036947982212218</v>
      </c>
      <c r="AO2301" s="5">
        <f t="shared" si="158"/>
        <v>-2.3556209022567973</v>
      </c>
      <c r="AP2301" s="5">
        <f t="shared" si="158"/>
        <v>-2.3085084842116612</v>
      </c>
      <c r="AQ2301" s="5">
        <f t="shared" si="158"/>
        <v>-2.2623383145274278</v>
      </c>
      <c r="AR2301" s="5">
        <f t="shared" si="158"/>
        <v>-2.2170915482368794</v>
      </c>
      <c r="AS2301" s="5">
        <f t="shared" si="158"/>
        <v>-2.1727497172721417</v>
      </c>
      <c r="AT2301" s="5">
        <f t="shared" si="158"/>
        <v>-2.1292947229266987</v>
      </c>
      <c r="AU2301" s="5">
        <f t="shared" si="158"/>
        <v>-2.0867088284681645</v>
      </c>
      <c r="AV2301" s="5">
        <f t="shared" si="158"/>
        <v>-2.044974651898801</v>
      </c>
      <c r="AW2301" s="5">
        <f>AV2301</f>
        <v>-2.044974651898801</v>
      </c>
      <c r="AX2301" s="5">
        <f t="shared" ref="AX2301:BF2301" si="159">AW2301</f>
        <v>-2.044974651898801</v>
      </c>
      <c r="AY2301" s="5">
        <f t="shared" si="159"/>
        <v>-2.044974651898801</v>
      </c>
      <c r="AZ2301" s="5">
        <f t="shared" si="159"/>
        <v>-2.044974651898801</v>
      </c>
      <c r="BA2301" s="5">
        <f t="shared" si="159"/>
        <v>-2.044974651898801</v>
      </c>
      <c r="BB2301" s="5">
        <f t="shared" si="159"/>
        <v>-2.044974651898801</v>
      </c>
      <c r="BC2301" s="5">
        <f t="shared" si="159"/>
        <v>-2.044974651898801</v>
      </c>
      <c r="BD2301" s="5">
        <f t="shared" si="159"/>
        <v>-2.044974651898801</v>
      </c>
      <c r="BE2301" s="5">
        <f t="shared" si="159"/>
        <v>-2.044974651898801</v>
      </c>
      <c r="BF2301" s="5">
        <f t="shared" si="159"/>
        <v>-2.044974651898801</v>
      </c>
      <c r="BH2301">
        <v>0.93</v>
      </c>
      <c r="BI2301">
        <v>0.98</v>
      </c>
    </row>
    <row r="2302" spans="1:92" ht="12" customHeight="1" x14ac:dyDescent="0.2">
      <c r="A2302" t="s">
        <v>460</v>
      </c>
      <c r="B2302" t="s">
        <v>429</v>
      </c>
      <c r="C2302" s="86">
        <v>0</v>
      </c>
      <c r="D2302" s="86">
        <v>0</v>
      </c>
      <c r="E2302" s="86">
        <v>0</v>
      </c>
      <c r="F2302" s="86">
        <v>0</v>
      </c>
      <c r="G2302" s="86">
        <v>0</v>
      </c>
      <c r="H2302" s="86">
        <v>0</v>
      </c>
      <c r="I2302" s="86">
        <v>0</v>
      </c>
      <c r="J2302" s="86">
        <v>0</v>
      </c>
      <c r="K2302" s="86">
        <v>0</v>
      </c>
      <c r="L2302" s="86">
        <v>0</v>
      </c>
      <c r="M2302" s="86">
        <v>0</v>
      </c>
      <c r="N2302" s="86">
        <v>0</v>
      </c>
      <c r="O2302" s="86">
        <v>0</v>
      </c>
      <c r="P2302" s="86">
        <v>0</v>
      </c>
      <c r="Q2302" s="86">
        <v>0</v>
      </c>
      <c r="R2302" s="86">
        <v>0</v>
      </c>
      <c r="S2302" s="86">
        <v>0</v>
      </c>
      <c r="T2302" s="86">
        <v>0</v>
      </c>
      <c r="U2302" s="86">
        <v>0</v>
      </c>
      <c r="V2302" s="86">
        <v>0</v>
      </c>
      <c r="W2302" s="86">
        <v>0</v>
      </c>
      <c r="X2302" s="86">
        <v>0</v>
      </c>
      <c r="Y2302" s="86">
        <v>0</v>
      </c>
      <c r="Z2302" s="86">
        <v>0</v>
      </c>
      <c r="AA2302" s="86">
        <v>0</v>
      </c>
      <c r="AB2302" s="86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</row>
    <row r="2303" spans="1:92" ht="12" customHeight="1" x14ac:dyDescent="0.2">
      <c r="B2303" t="s">
        <v>384</v>
      </c>
      <c r="C2303" s="86">
        <v>-6</v>
      </c>
      <c r="D2303" s="86">
        <v>-4</v>
      </c>
      <c r="E2303" s="86">
        <v>-3.53</v>
      </c>
      <c r="F2303" s="86">
        <v>-3.53</v>
      </c>
      <c r="G2303" s="86">
        <v>-4</v>
      </c>
      <c r="H2303" s="86">
        <v>-4.12</v>
      </c>
      <c r="I2303" s="86">
        <v>-4.5</v>
      </c>
      <c r="J2303" s="86">
        <v>-4.2699999999999996</v>
      </c>
      <c r="K2303" s="86">
        <v>-4.4000000000000004</v>
      </c>
      <c r="L2303" s="86">
        <v>-5.7</v>
      </c>
      <c r="M2303" s="86">
        <v>-5.7</v>
      </c>
      <c r="N2303" s="86">
        <v>-2.75</v>
      </c>
      <c r="O2303" s="86">
        <v>-2.2999999999999998</v>
      </c>
      <c r="P2303" s="86">
        <v>-1.62</v>
      </c>
      <c r="Q2303" s="86">
        <v>-1.5</v>
      </c>
      <c r="R2303" s="86">
        <v>-1.85</v>
      </c>
      <c r="S2303" s="86">
        <v>-2.33</v>
      </c>
      <c r="T2303" s="86">
        <v>-1.92</v>
      </c>
      <c r="U2303" s="86">
        <v>-1.5</v>
      </c>
      <c r="V2303" s="86">
        <v>-0.4</v>
      </c>
      <c r="W2303" s="86">
        <v>-2</v>
      </c>
      <c r="X2303" s="86">
        <v>-1.8</v>
      </c>
      <c r="Y2303" s="86">
        <v>-1.15781</v>
      </c>
      <c r="Z2303" s="86">
        <v>-0.95</v>
      </c>
      <c r="AA2303" s="86">
        <v>-1.55</v>
      </c>
      <c r="AB2303" s="86">
        <v>-1.25</v>
      </c>
      <c r="AC2303" s="2">
        <v>-0.2</v>
      </c>
      <c r="AD2303" s="2">
        <v>-0.2</v>
      </c>
      <c r="AE2303" s="2">
        <f t="shared" ref="AE2303:BF2305" si="160">AD2303</f>
        <v>-0.2</v>
      </c>
      <c r="AF2303" s="2">
        <f t="shared" si="160"/>
        <v>-0.2</v>
      </c>
      <c r="AG2303" s="2">
        <f t="shared" si="160"/>
        <v>-0.2</v>
      </c>
      <c r="AH2303" s="2">
        <f t="shared" si="160"/>
        <v>-0.2</v>
      </c>
      <c r="AI2303" s="2">
        <f t="shared" si="160"/>
        <v>-0.2</v>
      </c>
      <c r="AJ2303" s="2">
        <f t="shared" si="160"/>
        <v>-0.2</v>
      </c>
      <c r="AK2303" s="2">
        <f t="shared" si="160"/>
        <v>-0.2</v>
      </c>
      <c r="AL2303" s="2">
        <f t="shared" si="160"/>
        <v>-0.2</v>
      </c>
      <c r="AM2303" s="2">
        <f t="shared" si="160"/>
        <v>-0.2</v>
      </c>
      <c r="AN2303" s="2">
        <f t="shared" si="160"/>
        <v>-0.2</v>
      </c>
      <c r="AO2303" s="2">
        <f t="shared" si="160"/>
        <v>-0.2</v>
      </c>
      <c r="AP2303" s="2">
        <f t="shared" si="160"/>
        <v>-0.2</v>
      </c>
      <c r="AQ2303" s="2">
        <f t="shared" si="160"/>
        <v>-0.2</v>
      </c>
      <c r="AR2303" s="2">
        <f t="shared" si="160"/>
        <v>-0.2</v>
      </c>
      <c r="AS2303" s="2">
        <f t="shared" si="160"/>
        <v>-0.2</v>
      </c>
      <c r="AT2303" s="2">
        <f t="shared" si="160"/>
        <v>-0.2</v>
      </c>
      <c r="AU2303" s="2">
        <f t="shared" si="160"/>
        <v>-0.2</v>
      </c>
      <c r="AV2303" s="2">
        <f t="shared" si="160"/>
        <v>-0.2</v>
      </c>
      <c r="AW2303" s="2">
        <f t="shared" si="160"/>
        <v>-0.2</v>
      </c>
      <c r="AX2303" s="2">
        <f t="shared" si="160"/>
        <v>-0.2</v>
      </c>
      <c r="AY2303" s="2">
        <f t="shared" si="160"/>
        <v>-0.2</v>
      </c>
      <c r="AZ2303" s="2">
        <f t="shared" si="160"/>
        <v>-0.2</v>
      </c>
      <c r="BA2303" s="2">
        <f t="shared" si="160"/>
        <v>-0.2</v>
      </c>
      <c r="BB2303" s="2">
        <f t="shared" si="160"/>
        <v>-0.2</v>
      </c>
      <c r="BC2303" s="2">
        <f t="shared" si="160"/>
        <v>-0.2</v>
      </c>
      <c r="BD2303" s="2">
        <f t="shared" si="160"/>
        <v>-0.2</v>
      </c>
      <c r="BE2303" s="2">
        <f t="shared" si="160"/>
        <v>-0.2</v>
      </c>
      <c r="BF2303" s="2">
        <f t="shared" si="160"/>
        <v>-0.2</v>
      </c>
    </row>
    <row r="2304" spans="1:92" ht="12" customHeight="1" x14ac:dyDescent="0.2">
      <c r="B2304" t="s">
        <v>385</v>
      </c>
      <c r="C2304" s="86">
        <v>-99.99</v>
      </c>
      <c r="D2304" s="86">
        <v>-99.99</v>
      </c>
      <c r="E2304" s="86">
        <v>-99.99</v>
      </c>
      <c r="F2304" s="86">
        <v>1.6</v>
      </c>
      <c r="G2304" s="86">
        <v>2.15</v>
      </c>
      <c r="H2304" s="86">
        <v>2.4500000000000002</v>
      </c>
      <c r="I2304" s="86">
        <v>1.95</v>
      </c>
      <c r="J2304" s="86">
        <v>1.1000000000000001</v>
      </c>
      <c r="K2304" s="86">
        <v>1.63</v>
      </c>
      <c r="L2304" s="86">
        <v>-0.75</v>
      </c>
      <c r="M2304" s="86">
        <v>-1.21</v>
      </c>
      <c r="N2304" s="86">
        <v>-2.1</v>
      </c>
      <c r="O2304" s="86">
        <v>-0.75</v>
      </c>
      <c r="P2304" s="86">
        <v>-0.63</v>
      </c>
      <c r="Q2304" s="86">
        <v>-0.82</v>
      </c>
      <c r="R2304" s="86">
        <v>-0.65</v>
      </c>
      <c r="S2304" s="86">
        <v>-0.7</v>
      </c>
      <c r="T2304" s="86">
        <v>-0.64</v>
      </c>
      <c r="U2304" s="86">
        <v>-0.5</v>
      </c>
      <c r="V2304" s="86">
        <v>2.5000000000000001E-2</v>
      </c>
      <c r="W2304" s="88">
        <v>-1.1000000000000001</v>
      </c>
      <c r="X2304" s="88">
        <v>-0.75</v>
      </c>
      <c r="Y2304" s="88">
        <v>-1.5659000000000001</v>
      </c>
      <c r="Z2304" s="88">
        <v>-1</v>
      </c>
      <c r="AA2304" s="88">
        <v>-1.7</v>
      </c>
      <c r="AB2304" s="88">
        <v>-1.9</v>
      </c>
      <c r="AC2304" s="2">
        <f>AB2304-0.15</f>
        <v>-2.0499999999999998</v>
      </c>
      <c r="AD2304" s="2">
        <f>AC2304</f>
        <v>-2.0499999999999998</v>
      </c>
      <c r="AE2304" s="2">
        <f t="shared" si="160"/>
        <v>-2.0499999999999998</v>
      </c>
      <c r="AF2304" s="2">
        <f t="shared" si="160"/>
        <v>-2.0499999999999998</v>
      </c>
      <c r="AG2304" s="2">
        <f t="shared" si="160"/>
        <v>-2.0499999999999998</v>
      </c>
      <c r="AH2304" s="2">
        <f t="shared" si="160"/>
        <v>-2.0499999999999998</v>
      </c>
      <c r="AI2304" s="2">
        <f t="shared" si="160"/>
        <v>-2.0499999999999998</v>
      </c>
      <c r="AJ2304" s="2">
        <f t="shared" si="160"/>
        <v>-2.0499999999999998</v>
      </c>
      <c r="AK2304" s="2">
        <f t="shared" si="160"/>
        <v>-2.0499999999999998</v>
      </c>
      <c r="AL2304" s="2">
        <f t="shared" si="160"/>
        <v>-2.0499999999999998</v>
      </c>
      <c r="AM2304" s="2">
        <f t="shared" si="160"/>
        <v>-2.0499999999999998</v>
      </c>
      <c r="AN2304" s="2">
        <f t="shared" si="160"/>
        <v>-2.0499999999999998</v>
      </c>
      <c r="AO2304" s="2">
        <f t="shared" si="160"/>
        <v>-2.0499999999999998</v>
      </c>
      <c r="AP2304" s="2">
        <f t="shared" si="160"/>
        <v>-2.0499999999999998</v>
      </c>
      <c r="AQ2304" s="2">
        <f t="shared" si="160"/>
        <v>-2.0499999999999998</v>
      </c>
      <c r="AR2304" s="2">
        <f t="shared" si="160"/>
        <v>-2.0499999999999998</v>
      </c>
      <c r="AS2304" s="2">
        <f t="shared" si="160"/>
        <v>-2.0499999999999998</v>
      </c>
      <c r="AT2304" s="2">
        <f t="shared" si="160"/>
        <v>-2.0499999999999998</v>
      </c>
      <c r="AU2304" s="2">
        <f t="shared" si="160"/>
        <v>-2.0499999999999998</v>
      </c>
      <c r="AV2304" s="2">
        <f t="shared" si="160"/>
        <v>-2.0499999999999998</v>
      </c>
      <c r="AW2304" s="2">
        <f t="shared" si="160"/>
        <v>-2.0499999999999998</v>
      </c>
      <c r="AX2304" s="2">
        <f t="shared" si="160"/>
        <v>-2.0499999999999998</v>
      </c>
      <c r="AY2304" s="2">
        <f t="shared" si="160"/>
        <v>-2.0499999999999998</v>
      </c>
      <c r="AZ2304" s="2">
        <f t="shared" si="160"/>
        <v>-2.0499999999999998</v>
      </c>
      <c r="BA2304" s="2">
        <f t="shared" si="160"/>
        <v>-2.0499999999999998</v>
      </c>
      <c r="BB2304" s="2">
        <f t="shared" si="160"/>
        <v>-2.0499999999999998</v>
      </c>
      <c r="BC2304" s="2">
        <f t="shared" si="160"/>
        <v>-2.0499999999999998</v>
      </c>
      <c r="BD2304" s="2">
        <f t="shared" si="160"/>
        <v>-2.0499999999999998</v>
      </c>
      <c r="BE2304" s="2">
        <f t="shared" si="160"/>
        <v>-2.0499999999999998</v>
      </c>
      <c r="BF2304" s="2">
        <f t="shared" si="160"/>
        <v>-2.0499999999999998</v>
      </c>
    </row>
    <row r="2305" spans="1:61" ht="12" customHeight="1" x14ac:dyDescent="0.2">
      <c r="A2305">
        <v>100</v>
      </c>
      <c r="B2305" t="s">
        <v>430</v>
      </c>
      <c r="C2305" s="86">
        <v>-9.99</v>
      </c>
      <c r="D2305" s="86">
        <v>-9.99</v>
      </c>
      <c r="E2305" s="86">
        <v>-9.99</v>
      </c>
      <c r="F2305" s="86">
        <v>-9.99</v>
      </c>
      <c r="G2305" s="86">
        <v>-9.99</v>
      </c>
      <c r="H2305" s="86">
        <v>-9.99</v>
      </c>
      <c r="I2305" s="86">
        <v>-9.99</v>
      </c>
      <c r="J2305" s="86">
        <v>-9.99</v>
      </c>
      <c r="K2305" s="86">
        <v>-9.99</v>
      </c>
      <c r="L2305" s="86">
        <v>-9.99</v>
      </c>
      <c r="M2305" s="86">
        <v>-9.99</v>
      </c>
      <c r="N2305" s="86">
        <v>-9.99</v>
      </c>
      <c r="O2305" s="86">
        <v>-9.99</v>
      </c>
      <c r="P2305" s="86">
        <v>-9.99</v>
      </c>
      <c r="Q2305" s="86">
        <v>-9.99</v>
      </c>
      <c r="R2305" s="86">
        <v>-9.99</v>
      </c>
      <c r="S2305" s="86">
        <v>-9.99</v>
      </c>
      <c r="T2305" s="86">
        <v>-9.99</v>
      </c>
      <c r="U2305" s="86">
        <v>-9.99</v>
      </c>
      <c r="V2305" s="86">
        <v>-9.99</v>
      </c>
      <c r="W2305" s="86">
        <v>-15</v>
      </c>
      <c r="X2305" s="86">
        <v>-15</v>
      </c>
      <c r="Y2305" s="86">
        <v>-15</v>
      </c>
      <c r="Z2305" s="86">
        <v>-20</v>
      </c>
      <c r="AA2305" s="86">
        <v>-20</v>
      </c>
      <c r="AB2305" s="86">
        <f>AA2305</f>
        <v>-20</v>
      </c>
      <c r="AC2305" s="2">
        <v>-25</v>
      </c>
      <c r="AD2305" s="2">
        <f>AC2305</f>
        <v>-25</v>
      </c>
      <c r="AE2305" s="2">
        <f t="shared" si="160"/>
        <v>-25</v>
      </c>
      <c r="AF2305" s="2">
        <f t="shared" si="160"/>
        <v>-25</v>
      </c>
      <c r="AG2305" s="2">
        <f t="shared" si="160"/>
        <v>-25</v>
      </c>
      <c r="AH2305" s="2">
        <f t="shared" si="160"/>
        <v>-25</v>
      </c>
      <c r="AI2305" s="2">
        <f t="shared" si="160"/>
        <v>-25</v>
      </c>
      <c r="AJ2305" s="2">
        <f t="shared" si="160"/>
        <v>-25</v>
      </c>
      <c r="AK2305" s="2">
        <f t="shared" si="160"/>
        <v>-25</v>
      </c>
      <c r="AL2305" s="2">
        <f t="shared" si="160"/>
        <v>-25</v>
      </c>
      <c r="AM2305" s="2">
        <f t="shared" si="160"/>
        <v>-25</v>
      </c>
      <c r="AN2305" s="2">
        <f t="shared" si="160"/>
        <v>-25</v>
      </c>
      <c r="AO2305" s="2">
        <f t="shared" si="160"/>
        <v>-25</v>
      </c>
      <c r="AP2305" s="2">
        <f t="shared" si="160"/>
        <v>-25</v>
      </c>
      <c r="AQ2305" s="2">
        <f t="shared" si="160"/>
        <v>-25</v>
      </c>
      <c r="AR2305" s="2">
        <f t="shared" si="160"/>
        <v>-25</v>
      </c>
      <c r="AS2305" s="2">
        <f t="shared" si="160"/>
        <v>-25</v>
      </c>
      <c r="AT2305" s="2">
        <f t="shared" si="160"/>
        <v>-25</v>
      </c>
      <c r="AU2305" s="2">
        <f t="shared" si="160"/>
        <v>-25</v>
      </c>
      <c r="AV2305" s="2">
        <f t="shared" si="160"/>
        <v>-25</v>
      </c>
      <c r="AW2305" s="2">
        <f t="shared" si="160"/>
        <v>-25</v>
      </c>
      <c r="AX2305" s="2">
        <f t="shared" si="160"/>
        <v>-25</v>
      </c>
      <c r="AY2305" s="2">
        <f t="shared" si="160"/>
        <v>-25</v>
      </c>
      <c r="AZ2305" s="2">
        <f t="shared" si="160"/>
        <v>-25</v>
      </c>
      <c r="BA2305" s="2">
        <f t="shared" si="160"/>
        <v>-25</v>
      </c>
      <c r="BB2305" s="2">
        <f t="shared" si="160"/>
        <v>-25</v>
      </c>
      <c r="BC2305" s="2">
        <f t="shared" si="160"/>
        <v>-25</v>
      </c>
      <c r="BD2305" s="2">
        <f t="shared" si="160"/>
        <v>-25</v>
      </c>
      <c r="BE2305" s="2">
        <f t="shared" si="160"/>
        <v>-25</v>
      </c>
      <c r="BF2305" s="2">
        <f t="shared" si="160"/>
        <v>-25</v>
      </c>
    </row>
    <row r="2306" spans="1:61" ht="12" customHeight="1" x14ac:dyDescent="0.2">
      <c r="B2306" t="s">
        <v>1128</v>
      </c>
      <c r="C2306" s="86">
        <v>-9.99</v>
      </c>
      <c r="D2306" s="86">
        <v>-9.99</v>
      </c>
      <c r="E2306" s="86">
        <v>-9.99</v>
      </c>
      <c r="F2306" s="86">
        <v>-9.99</v>
      </c>
      <c r="G2306" s="86">
        <v>-9.99</v>
      </c>
      <c r="H2306" s="86">
        <v>-9.99</v>
      </c>
      <c r="I2306" s="86">
        <v>-9.99</v>
      </c>
      <c r="J2306" s="86">
        <v>-9.99</v>
      </c>
      <c r="K2306" s="86">
        <v>-9.99</v>
      </c>
      <c r="L2306" s="86">
        <v>-9.99</v>
      </c>
      <c r="M2306" s="86">
        <v>-9.99</v>
      </c>
      <c r="N2306" s="86">
        <v>-9.99</v>
      </c>
      <c r="O2306" s="86">
        <v>-9.99</v>
      </c>
      <c r="P2306" s="86">
        <v>-9.99</v>
      </c>
      <c r="Q2306" s="86">
        <v>-9.99</v>
      </c>
      <c r="R2306" s="86">
        <v>-9.99</v>
      </c>
      <c r="S2306" s="86">
        <v>-9.99</v>
      </c>
      <c r="T2306" s="87">
        <v>-6.9</v>
      </c>
      <c r="U2306" s="87">
        <v>-7.3</v>
      </c>
      <c r="V2306" s="87">
        <v>-6.7</v>
      </c>
      <c r="W2306" s="87">
        <v>-12</v>
      </c>
      <c r="X2306" s="87">
        <v>-15</v>
      </c>
      <c r="Y2306" s="87">
        <v>-7</v>
      </c>
      <c r="Z2306" s="87">
        <v>-8</v>
      </c>
      <c r="AA2306" s="87">
        <v>-8</v>
      </c>
      <c r="AB2306" s="87">
        <v>-6.6</v>
      </c>
      <c r="AC2306" s="2">
        <v>-2.4500000000000002</v>
      </c>
      <c r="AD2306" s="2">
        <v>-1.5</v>
      </c>
      <c r="AE2306" s="2">
        <v>-0.4</v>
      </c>
      <c r="AF2306" s="2">
        <f t="shared" ref="AF2306:BF2306" si="161">AE2306-$BH2306</f>
        <v>-0.43500000000000005</v>
      </c>
      <c r="AG2306" s="2">
        <f t="shared" si="161"/>
        <v>-0.47000000000000008</v>
      </c>
      <c r="AH2306" s="2">
        <f t="shared" si="161"/>
        <v>-0.50500000000000012</v>
      </c>
      <c r="AI2306" s="2">
        <f t="shared" si="161"/>
        <v>-0.54000000000000015</v>
      </c>
      <c r="AJ2306" s="2">
        <f t="shared" si="161"/>
        <v>-0.57500000000000018</v>
      </c>
      <c r="AK2306" s="2">
        <f t="shared" si="161"/>
        <v>-0.61000000000000021</v>
      </c>
      <c r="AL2306" s="2">
        <f t="shared" si="161"/>
        <v>-0.64500000000000024</v>
      </c>
      <c r="AM2306" s="2">
        <f t="shared" si="161"/>
        <v>-0.68000000000000027</v>
      </c>
      <c r="AN2306" s="2">
        <f t="shared" si="161"/>
        <v>-0.7150000000000003</v>
      </c>
      <c r="AO2306" s="2">
        <f t="shared" si="161"/>
        <v>-0.75000000000000033</v>
      </c>
      <c r="AP2306" s="2">
        <f t="shared" si="161"/>
        <v>-0.78500000000000036</v>
      </c>
      <c r="AQ2306" s="2">
        <f t="shared" si="161"/>
        <v>-0.8200000000000004</v>
      </c>
      <c r="AR2306" s="2">
        <f t="shared" si="161"/>
        <v>-0.85500000000000043</v>
      </c>
      <c r="AS2306" s="2">
        <f t="shared" si="161"/>
        <v>-0.89000000000000046</v>
      </c>
      <c r="AT2306" s="2">
        <f t="shared" si="161"/>
        <v>-0.92500000000000049</v>
      </c>
      <c r="AU2306" s="2">
        <f t="shared" si="161"/>
        <v>-0.96000000000000052</v>
      </c>
      <c r="AV2306" s="2">
        <f t="shared" si="161"/>
        <v>-0.99500000000000055</v>
      </c>
      <c r="AW2306" s="2">
        <f t="shared" si="161"/>
        <v>-1.0300000000000005</v>
      </c>
      <c r="AX2306" s="2">
        <f t="shared" si="161"/>
        <v>-1.0650000000000004</v>
      </c>
      <c r="AY2306" s="2">
        <f t="shared" si="161"/>
        <v>-1.1000000000000003</v>
      </c>
      <c r="AZ2306" s="2">
        <f t="shared" si="161"/>
        <v>-1.1350000000000002</v>
      </c>
      <c r="BA2306" s="2">
        <f t="shared" si="161"/>
        <v>-1.1700000000000002</v>
      </c>
      <c r="BB2306" s="2">
        <f t="shared" si="161"/>
        <v>-1.2050000000000001</v>
      </c>
      <c r="BC2306" s="2">
        <f t="shared" si="161"/>
        <v>-1.24</v>
      </c>
      <c r="BD2306" s="2">
        <f t="shared" si="161"/>
        <v>-1.2749999999999999</v>
      </c>
      <c r="BE2306" s="2">
        <f t="shared" si="161"/>
        <v>-1.3099999999999998</v>
      </c>
      <c r="BF2306" s="2">
        <f t="shared" si="161"/>
        <v>-1.3449999999999998</v>
      </c>
      <c r="BH2306">
        <v>3.5000000000000003E-2</v>
      </c>
    </row>
    <row r="2307" spans="1:61" ht="12" customHeight="1" x14ac:dyDescent="0.2">
      <c r="B2307" t="s">
        <v>1129</v>
      </c>
      <c r="C2307" s="86">
        <v>-9.99</v>
      </c>
      <c r="D2307" s="86">
        <v>-9.99</v>
      </c>
      <c r="E2307" s="86">
        <v>-9.99</v>
      </c>
      <c r="F2307" s="86">
        <v>-9.99</v>
      </c>
      <c r="G2307" s="86">
        <v>-9.99</v>
      </c>
      <c r="H2307" s="86">
        <v>-9.99</v>
      </c>
      <c r="I2307" s="86">
        <v>-9.99</v>
      </c>
      <c r="J2307" s="86">
        <v>-9.99</v>
      </c>
      <c r="K2307" s="86">
        <v>-9.99</v>
      </c>
      <c r="L2307" s="86">
        <v>-9.99</v>
      </c>
      <c r="M2307" s="86">
        <v>-9.99</v>
      </c>
      <c r="N2307" s="86">
        <v>-9.99</v>
      </c>
      <c r="O2307" s="86">
        <v>-9.99</v>
      </c>
      <c r="P2307" s="86">
        <v>-9.99</v>
      </c>
      <c r="Q2307" s="86">
        <v>-9.99</v>
      </c>
      <c r="R2307" s="86">
        <v>-9.99</v>
      </c>
      <c r="S2307" s="86">
        <v>-9.99</v>
      </c>
      <c r="T2307" s="87">
        <v>-6.9</v>
      </c>
      <c r="U2307" s="87">
        <v>-7.3</v>
      </c>
      <c r="V2307" s="87">
        <v>-6.7</v>
      </c>
      <c r="W2307" s="87">
        <v>-15</v>
      </c>
      <c r="X2307" s="87">
        <v>-20</v>
      </c>
      <c r="Y2307" s="87">
        <v>-15</v>
      </c>
      <c r="Z2307" s="87">
        <v>1.6</v>
      </c>
      <c r="AA2307" s="87">
        <v>-1.8</v>
      </c>
      <c r="AB2307" s="87">
        <v>-0.05</v>
      </c>
      <c r="AC2307" s="2">
        <v>0.78</v>
      </c>
      <c r="AD2307" s="2">
        <v>-0.3</v>
      </c>
      <c r="AE2307" s="2">
        <v>0.5</v>
      </c>
      <c r="AF2307" s="2">
        <f t="shared" ref="AF2307:AG2307" si="162">AE2307</f>
        <v>0.5</v>
      </c>
      <c r="AG2307" s="2">
        <f t="shared" si="162"/>
        <v>0.5</v>
      </c>
      <c r="AH2307" s="2">
        <f>AG2307-$BH$2307</f>
        <v>0.45700000000000002</v>
      </c>
      <c r="AI2307" s="2">
        <f t="shared" ref="AI2307:BF2307" si="163">AH2307-$BH$2307</f>
        <v>0.41400000000000003</v>
      </c>
      <c r="AJ2307" s="2">
        <f t="shared" si="163"/>
        <v>0.37100000000000005</v>
      </c>
      <c r="AK2307" s="2">
        <f t="shared" si="163"/>
        <v>0.32800000000000007</v>
      </c>
      <c r="AL2307" s="2">
        <f t="shared" si="163"/>
        <v>0.28500000000000009</v>
      </c>
      <c r="AM2307" s="2">
        <f t="shared" si="163"/>
        <v>0.2420000000000001</v>
      </c>
      <c r="AN2307" s="2">
        <f t="shared" si="163"/>
        <v>0.19900000000000012</v>
      </c>
      <c r="AO2307" s="2">
        <f t="shared" si="163"/>
        <v>0.15600000000000014</v>
      </c>
      <c r="AP2307" s="2">
        <f t="shared" si="163"/>
        <v>0.11300000000000014</v>
      </c>
      <c r="AQ2307" s="2">
        <f t="shared" si="163"/>
        <v>7.0000000000000145E-2</v>
      </c>
      <c r="AR2307" s="2">
        <f t="shared" si="163"/>
        <v>2.7000000000000149E-2</v>
      </c>
      <c r="AS2307" s="2">
        <f t="shared" si="163"/>
        <v>-1.5999999999999848E-2</v>
      </c>
      <c r="AT2307" s="2">
        <f t="shared" si="163"/>
        <v>-5.8999999999999844E-2</v>
      </c>
      <c r="AU2307" s="2">
        <f t="shared" si="163"/>
        <v>-0.10199999999999984</v>
      </c>
      <c r="AV2307" s="2">
        <f t="shared" si="163"/>
        <v>-0.14499999999999985</v>
      </c>
      <c r="AW2307" s="2">
        <f t="shared" si="163"/>
        <v>-0.18799999999999983</v>
      </c>
      <c r="AX2307" s="2">
        <f t="shared" si="163"/>
        <v>-0.23099999999999982</v>
      </c>
      <c r="AY2307" s="2">
        <f t="shared" si="163"/>
        <v>-0.2739999999999998</v>
      </c>
      <c r="AZ2307" s="2">
        <f t="shared" si="163"/>
        <v>-0.31699999999999978</v>
      </c>
      <c r="BA2307" s="2">
        <f t="shared" si="163"/>
        <v>-0.35999999999999976</v>
      </c>
      <c r="BB2307" s="2">
        <f t="shared" si="163"/>
        <v>-0.40299999999999975</v>
      </c>
      <c r="BC2307" s="2">
        <f t="shared" si="163"/>
        <v>-0.44599999999999973</v>
      </c>
      <c r="BD2307" s="2">
        <f t="shared" si="163"/>
        <v>-0.48899999999999971</v>
      </c>
      <c r="BE2307" s="2">
        <f t="shared" si="163"/>
        <v>-0.5319999999999997</v>
      </c>
      <c r="BF2307" s="2">
        <f t="shared" si="163"/>
        <v>-0.57499999999999973</v>
      </c>
      <c r="BH2307">
        <v>4.2999999999999997E-2</v>
      </c>
    </row>
    <row r="2308" spans="1:61" ht="12" customHeight="1" x14ac:dyDescent="0.2">
      <c r="A2308">
        <v>200</v>
      </c>
      <c r="B2308" t="s">
        <v>389</v>
      </c>
      <c r="C2308" s="86">
        <v>-9.99</v>
      </c>
      <c r="D2308" s="86">
        <v>-9.99</v>
      </c>
      <c r="E2308" s="86">
        <v>-9.99</v>
      </c>
      <c r="F2308" s="86">
        <v>-9.99</v>
      </c>
      <c r="G2308" s="86">
        <v>-9.99</v>
      </c>
      <c r="H2308" s="86">
        <v>-9.99</v>
      </c>
      <c r="I2308" s="86">
        <v>-9.99</v>
      </c>
      <c r="J2308" s="86">
        <v>-9.99</v>
      </c>
      <c r="K2308" s="86">
        <v>-9.99</v>
      </c>
      <c r="L2308" s="86">
        <v>-9.99</v>
      </c>
      <c r="M2308" s="86">
        <v>-9.99</v>
      </c>
      <c r="N2308" s="86">
        <v>-9.99</v>
      </c>
      <c r="O2308" s="86">
        <v>-9.99</v>
      </c>
      <c r="P2308" s="86">
        <v>-9.99</v>
      </c>
      <c r="Q2308" s="86">
        <v>-9.99</v>
      </c>
      <c r="R2308" s="86">
        <v>-9.99</v>
      </c>
      <c r="S2308" s="86">
        <v>-9.99</v>
      </c>
      <c r="T2308" s="86">
        <v>-9.99</v>
      </c>
      <c r="U2308" s="86">
        <v>-9.99</v>
      </c>
      <c r="V2308" s="86">
        <v>-9.99</v>
      </c>
      <c r="W2308" s="86">
        <v>-15</v>
      </c>
      <c r="X2308" s="86">
        <v>-15</v>
      </c>
      <c r="Y2308" s="86">
        <v>0.95</v>
      </c>
      <c r="Z2308" s="86">
        <v>-4</v>
      </c>
      <c r="AA2308" s="86">
        <v>-3.1</v>
      </c>
      <c r="AB2308" s="86">
        <v>-2</v>
      </c>
      <c r="AC2308" s="5">
        <v>-4.75</v>
      </c>
      <c r="AD2308" s="5">
        <v>-4</v>
      </c>
      <c r="AE2308" s="5">
        <v>-2.6999999999999997</v>
      </c>
      <c r="AF2308" s="5">
        <f>AE2308*$BH2308</f>
        <v>-2.9430000000000001</v>
      </c>
      <c r="AG2308" s="5">
        <f>AF2308*$BH2308</f>
        <v>-3.2078700000000002</v>
      </c>
      <c r="AH2308" s="5">
        <f>AG2308*$BH2308</f>
        <v>-3.4965783000000004</v>
      </c>
      <c r="AI2308" s="5">
        <f>AH2308*$BH2308</f>
        <v>-3.8112703470000007</v>
      </c>
      <c r="AJ2308" s="5">
        <f>AI2308*$BH2308</f>
        <v>-4.1542846782300007</v>
      </c>
      <c r="AK2308" s="5">
        <f>AJ2308*$BI2308</f>
        <v>-4.4450846057061009</v>
      </c>
      <c r="AL2308" s="5">
        <f t="shared" ref="AL2308:AQ2308" si="164">AK2308*$BI2308</f>
        <v>-4.7562405281055282</v>
      </c>
      <c r="AM2308" s="5">
        <f t="shared" si="164"/>
        <v>-5.0891773650729153</v>
      </c>
      <c r="AN2308" s="5">
        <f t="shared" si="164"/>
        <v>-5.4454197806280193</v>
      </c>
      <c r="AO2308" s="5">
        <f t="shared" si="164"/>
        <v>-5.8265991652719809</v>
      </c>
      <c r="AP2308" s="5">
        <f t="shared" si="164"/>
        <v>-6.2344611068410201</v>
      </c>
      <c r="AQ2308" s="5">
        <f t="shared" si="164"/>
        <v>-6.6708733843198917</v>
      </c>
      <c r="AR2308" s="5">
        <f>AQ2308*$BH2308</f>
        <v>-7.2712519889086824</v>
      </c>
      <c r="AS2308" s="5">
        <f>AR2308*$BH2308</f>
        <v>-7.9256646679104641</v>
      </c>
      <c r="AT2308" s="5">
        <f>AS2308*$BH2308</f>
        <v>-8.6389744880224058</v>
      </c>
      <c r="AU2308" s="5">
        <f>AT2308*$BH2308</f>
        <v>-9.4164821919444233</v>
      </c>
      <c r="AV2308" s="5">
        <f>AU2308*$BG2308</f>
        <v>-10.2168831782597</v>
      </c>
      <c r="AW2308" s="5">
        <f t="shared" ref="AW2308:BF2308" si="165">AV2308*$BG2308</f>
        <v>-11.085318248411774</v>
      </c>
      <c r="AX2308" s="5">
        <f t="shared" si="165"/>
        <v>-12.027570299526774</v>
      </c>
      <c r="AY2308" s="5">
        <f t="shared" si="165"/>
        <v>-13.04991377498655</v>
      </c>
      <c r="AZ2308" s="5">
        <f t="shared" si="165"/>
        <v>-14.159156445860406</v>
      </c>
      <c r="BA2308" s="5">
        <f t="shared" si="165"/>
        <v>-15.362684743758539</v>
      </c>
      <c r="BB2308" s="5">
        <f t="shared" si="165"/>
        <v>-16.668512946978016</v>
      </c>
      <c r="BC2308" s="5">
        <f t="shared" si="165"/>
        <v>-18.085336547471147</v>
      </c>
      <c r="BD2308" s="5">
        <f t="shared" si="165"/>
        <v>-19.622590154006193</v>
      </c>
      <c r="BE2308" s="5">
        <f t="shared" si="165"/>
        <v>-21.290510317096718</v>
      </c>
      <c r="BF2308" s="5">
        <f t="shared" si="165"/>
        <v>-23.100203694049938</v>
      </c>
      <c r="BG2308">
        <v>1.085</v>
      </c>
      <c r="BH2308">
        <v>1.0900000000000001</v>
      </c>
      <c r="BI2308">
        <v>1.07</v>
      </c>
    </row>
    <row r="2309" spans="1:61" ht="12" customHeight="1" x14ac:dyDescent="0.2">
      <c r="B2309" t="s">
        <v>390</v>
      </c>
      <c r="C2309" s="86">
        <v>-9</v>
      </c>
      <c r="D2309" s="86">
        <v>-9</v>
      </c>
      <c r="E2309" s="86">
        <v>-9</v>
      </c>
      <c r="F2309" s="86">
        <v>-9</v>
      </c>
      <c r="G2309" s="86">
        <v>-9</v>
      </c>
      <c r="H2309" s="86">
        <v>-9</v>
      </c>
      <c r="I2309" s="86">
        <v>-9</v>
      </c>
      <c r="J2309" s="86">
        <v>-9</v>
      </c>
      <c r="K2309" s="86">
        <v>-9</v>
      </c>
      <c r="L2309" s="86">
        <v>-9</v>
      </c>
      <c r="M2309" s="86">
        <v>-9</v>
      </c>
      <c r="N2309" s="86">
        <v>-3.3</v>
      </c>
      <c r="O2309" s="86">
        <v>-4.0999999999999996</v>
      </c>
      <c r="P2309" s="86">
        <v>-4.66</v>
      </c>
      <c r="Q2309" s="86">
        <v>-3.8</v>
      </c>
      <c r="R2309" s="86">
        <v>-3.8</v>
      </c>
      <c r="S2309" s="86">
        <v>-3.8</v>
      </c>
      <c r="T2309" s="86">
        <v>-8.82</v>
      </c>
      <c r="U2309" s="86">
        <v>-8.75</v>
      </c>
      <c r="V2309" s="86">
        <v>-7.72</v>
      </c>
      <c r="W2309" s="86">
        <v>-7.72</v>
      </c>
      <c r="X2309" s="86">
        <v>-7.62</v>
      </c>
      <c r="Y2309" s="86">
        <v>-7.52</v>
      </c>
      <c r="Z2309" s="86">
        <v>-7.52</v>
      </c>
      <c r="AA2309" s="86">
        <v>-7.52</v>
      </c>
      <c r="AB2309" s="86">
        <v>-7.45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</row>
    <row r="2310" spans="1:61" ht="12" customHeight="1" x14ac:dyDescent="0.2">
      <c r="B2310" t="s">
        <v>391</v>
      </c>
      <c r="C2310" s="86">
        <v>-2</v>
      </c>
      <c r="D2310" s="86">
        <v>-2</v>
      </c>
      <c r="E2310" s="86">
        <v>-2</v>
      </c>
      <c r="F2310" s="86">
        <v>-2</v>
      </c>
      <c r="G2310" s="86">
        <v>-2</v>
      </c>
      <c r="H2310" s="86">
        <v>-2</v>
      </c>
      <c r="I2310" s="86">
        <v>-2</v>
      </c>
      <c r="J2310" s="86">
        <v>-2</v>
      </c>
      <c r="K2310" s="86">
        <v>-2</v>
      </c>
      <c r="L2310" s="86">
        <v>-2</v>
      </c>
      <c r="M2310" s="86">
        <v>-2</v>
      </c>
      <c r="N2310" s="86">
        <v>-2</v>
      </c>
      <c r="O2310" s="86">
        <v>-2</v>
      </c>
      <c r="P2310" s="86">
        <v>-2</v>
      </c>
      <c r="Q2310" s="86">
        <v>-2</v>
      </c>
      <c r="R2310" s="86">
        <v>-2</v>
      </c>
      <c r="S2310" s="86">
        <v>-2</v>
      </c>
      <c r="T2310" s="86">
        <v>-2</v>
      </c>
      <c r="U2310" s="86">
        <v>-2</v>
      </c>
      <c r="V2310" s="86">
        <v>-2</v>
      </c>
      <c r="W2310" s="86">
        <v>-2</v>
      </c>
      <c r="X2310" s="86">
        <v>-2</v>
      </c>
      <c r="Y2310" s="86">
        <v>-2</v>
      </c>
      <c r="Z2310" s="86">
        <v>-2</v>
      </c>
      <c r="AA2310" s="86">
        <v>-2</v>
      </c>
      <c r="AB2310" s="86">
        <v>-2</v>
      </c>
      <c r="AC2310" s="2">
        <v>-2</v>
      </c>
      <c r="AD2310" s="2">
        <v>-2</v>
      </c>
      <c r="AE2310" s="2">
        <v>-2</v>
      </c>
      <c r="AF2310" s="2">
        <v>-2</v>
      </c>
      <c r="AG2310" s="2">
        <v>-2</v>
      </c>
      <c r="AH2310" s="2">
        <v>-2</v>
      </c>
      <c r="AI2310" s="2">
        <v>-2</v>
      </c>
      <c r="AJ2310" s="2">
        <v>-2</v>
      </c>
      <c r="AK2310" s="2">
        <v>-2</v>
      </c>
      <c r="AL2310" s="2">
        <v>-2</v>
      </c>
      <c r="AM2310" s="2">
        <v>-2</v>
      </c>
      <c r="AN2310" s="2">
        <v>-2</v>
      </c>
      <c r="AO2310" s="2">
        <v>-2</v>
      </c>
      <c r="AP2310" s="2">
        <v>-2</v>
      </c>
      <c r="AQ2310" s="2">
        <v>-2</v>
      </c>
      <c r="AR2310" s="2">
        <v>-2</v>
      </c>
      <c r="AS2310" s="2">
        <v>-2</v>
      </c>
      <c r="AT2310" s="2">
        <v>-2</v>
      </c>
      <c r="AU2310" s="2">
        <v>-2</v>
      </c>
      <c r="AV2310" s="2">
        <v>-2</v>
      </c>
      <c r="AW2310" s="2">
        <v>-2</v>
      </c>
      <c r="AX2310" s="2">
        <v>-2</v>
      </c>
      <c r="AY2310" s="2">
        <v>-2</v>
      </c>
      <c r="AZ2310" s="2">
        <v>-2</v>
      </c>
      <c r="BA2310" s="2">
        <v>-2</v>
      </c>
      <c r="BB2310" s="2">
        <v>-2</v>
      </c>
      <c r="BC2310" s="2">
        <v>-2</v>
      </c>
      <c r="BD2310" s="2">
        <v>-2</v>
      </c>
      <c r="BE2310" s="2">
        <v>-2</v>
      </c>
      <c r="BF2310" s="2">
        <v>-2</v>
      </c>
    </row>
    <row r="2311" spans="1:61" ht="12" customHeight="1" x14ac:dyDescent="0.2">
      <c r="B2311" t="s">
        <v>392</v>
      </c>
      <c r="C2311" s="86">
        <v>-5</v>
      </c>
      <c r="D2311" s="86">
        <v>-5</v>
      </c>
      <c r="E2311" s="86">
        <v>-5</v>
      </c>
      <c r="F2311" s="86">
        <v>-5</v>
      </c>
      <c r="G2311" s="86">
        <v>-5</v>
      </c>
      <c r="H2311" s="86">
        <v>-5</v>
      </c>
      <c r="I2311" s="86">
        <v>-5</v>
      </c>
      <c r="J2311" s="86">
        <v>-5</v>
      </c>
      <c r="K2311" s="86">
        <v>-5</v>
      </c>
      <c r="L2311" s="86">
        <v>-5</v>
      </c>
      <c r="M2311" s="86">
        <v>-5</v>
      </c>
      <c r="N2311" s="86">
        <v>-5</v>
      </c>
      <c r="O2311" s="86">
        <v>-5</v>
      </c>
      <c r="P2311" s="86">
        <v>-5</v>
      </c>
      <c r="Q2311" s="86">
        <v>-5</v>
      </c>
      <c r="R2311" s="86">
        <v>-5</v>
      </c>
      <c r="S2311" s="86">
        <v>-5</v>
      </c>
      <c r="T2311" s="86">
        <v>-5</v>
      </c>
      <c r="U2311" s="86">
        <v>-5</v>
      </c>
      <c r="V2311" s="86">
        <v>-5</v>
      </c>
      <c r="W2311" s="86">
        <v>-5</v>
      </c>
      <c r="X2311" s="86">
        <v>-5</v>
      </c>
      <c r="Y2311" s="86">
        <v>-5</v>
      </c>
      <c r="Z2311" s="86">
        <v>-5</v>
      </c>
      <c r="AA2311" s="86">
        <v>-5</v>
      </c>
      <c r="AB2311" s="86">
        <v>-5</v>
      </c>
      <c r="AC2311" s="2">
        <v>-5</v>
      </c>
      <c r="AD2311" s="2">
        <v>-5</v>
      </c>
      <c r="AE2311" s="2">
        <v>-5</v>
      </c>
      <c r="AF2311" s="2">
        <v>-5</v>
      </c>
      <c r="AG2311" s="2">
        <v>-5</v>
      </c>
      <c r="AH2311" s="2">
        <v>-5</v>
      </c>
      <c r="AI2311" s="2">
        <v>-5</v>
      </c>
      <c r="AJ2311" s="2">
        <v>-5</v>
      </c>
      <c r="AK2311" s="2">
        <v>-5</v>
      </c>
      <c r="AL2311" s="2">
        <v>-5</v>
      </c>
      <c r="AM2311" s="2">
        <v>-5</v>
      </c>
      <c r="AN2311" s="2">
        <v>-5</v>
      </c>
      <c r="AO2311" s="2">
        <v>-5</v>
      </c>
      <c r="AP2311" s="2">
        <v>-5</v>
      </c>
      <c r="AQ2311" s="2">
        <v>-5</v>
      </c>
      <c r="AR2311" s="2">
        <v>-5</v>
      </c>
      <c r="AS2311" s="2">
        <v>-5</v>
      </c>
      <c r="AT2311" s="2">
        <v>-5</v>
      </c>
      <c r="AU2311" s="2">
        <v>-5</v>
      </c>
      <c r="AV2311" s="2">
        <v>-5</v>
      </c>
      <c r="AW2311" s="2">
        <v>-5</v>
      </c>
      <c r="AX2311" s="2">
        <v>-5</v>
      </c>
      <c r="AY2311" s="2">
        <v>-5</v>
      </c>
      <c r="AZ2311" s="2">
        <v>-5</v>
      </c>
      <c r="BA2311" s="2">
        <v>-5</v>
      </c>
      <c r="BB2311" s="2">
        <v>-5</v>
      </c>
      <c r="BC2311" s="2">
        <v>-5</v>
      </c>
      <c r="BD2311" s="2">
        <v>-5</v>
      </c>
      <c r="BE2311" s="2">
        <v>-5</v>
      </c>
      <c r="BF2311" s="2">
        <v>-5</v>
      </c>
    </row>
    <row r="2312" spans="1:61" ht="12" customHeight="1" x14ac:dyDescent="0.2">
      <c r="B2312" t="s">
        <v>393</v>
      </c>
      <c r="C2312" s="86">
        <v>-4.5</v>
      </c>
      <c r="D2312" s="86">
        <v>-4.5</v>
      </c>
      <c r="E2312" s="86">
        <v>-4.5</v>
      </c>
      <c r="F2312" s="86">
        <v>-4.5</v>
      </c>
      <c r="G2312" s="86">
        <v>-4.5</v>
      </c>
      <c r="H2312" s="86">
        <v>-4.5</v>
      </c>
      <c r="I2312" s="86">
        <v>-4.5</v>
      </c>
      <c r="J2312" s="86">
        <v>-4.5</v>
      </c>
      <c r="K2312" s="86">
        <v>-4.5</v>
      </c>
      <c r="L2312" s="86">
        <v>-4.5</v>
      </c>
      <c r="M2312" s="86">
        <v>-4.5</v>
      </c>
      <c r="N2312" s="86">
        <v>-4.5</v>
      </c>
      <c r="O2312" s="86">
        <v>-4.5</v>
      </c>
      <c r="P2312" s="86">
        <v>-4.5</v>
      </c>
      <c r="Q2312" s="86">
        <v>-4.5</v>
      </c>
      <c r="R2312" s="86">
        <v>-4.5</v>
      </c>
      <c r="S2312" s="86">
        <v>-4.5</v>
      </c>
      <c r="T2312" s="86">
        <v>-4.5</v>
      </c>
      <c r="U2312" s="86">
        <v>-4.5</v>
      </c>
      <c r="V2312" s="86">
        <v>-4.5</v>
      </c>
      <c r="W2312" s="86">
        <v>-4.5</v>
      </c>
      <c r="X2312" s="86">
        <v>-4.5</v>
      </c>
      <c r="Y2312" s="86">
        <v>-4.5</v>
      </c>
      <c r="Z2312" s="86">
        <v>-4.5</v>
      </c>
      <c r="AA2312" s="86">
        <v>-4.5</v>
      </c>
      <c r="AB2312" s="86">
        <v>-4.5</v>
      </c>
      <c r="AC2312" s="2">
        <v>-4.5</v>
      </c>
      <c r="AD2312" s="2">
        <v>-4.5</v>
      </c>
      <c r="AE2312" s="2">
        <v>-4.5</v>
      </c>
      <c r="AF2312" s="2">
        <v>-4.5</v>
      </c>
      <c r="AG2312" s="2">
        <v>-4.5</v>
      </c>
      <c r="AH2312" s="2">
        <v>-4.5</v>
      </c>
      <c r="AI2312" s="2">
        <v>-4.5</v>
      </c>
      <c r="AJ2312" s="2">
        <v>-4.5</v>
      </c>
      <c r="AK2312" s="2">
        <v>-4.5</v>
      </c>
      <c r="AL2312" s="2">
        <v>-4.5</v>
      </c>
      <c r="AM2312" s="2">
        <v>-4.5</v>
      </c>
      <c r="AN2312" s="2">
        <v>-4.5</v>
      </c>
      <c r="AO2312" s="2">
        <v>-4.5</v>
      </c>
      <c r="AP2312" s="2">
        <v>-4.5</v>
      </c>
      <c r="AQ2312" s="2">
        <v>-4.5</v>
      </c>
      <c r="AR2312" s="2">
        <v>-4.5</v>
      </c>
      <c r="AS2312" s="2">
        <v>-4.5</v>
      </c>
      <c r="AT2312" s="2">
        <v>-4.5</v>
      </c>
      <c r="AU2312" s="2">
        <v>-4.5</v>
      </c>
      <c r="AV2312" s="2">
        <v>-4.5</v>
      </c>
      <c r="AW2312" s="2">
        <v>-4.5</v>
      </c>
      <c r="AX2312" s="2">
        <v>-4.5</v>
      </c>
      <c r="AY2312" s="2">
        <v>-4.5</v>
      </c>
      <c r="AZ2312" s="2">
        <v>-4.5</v>
      </c>
      <c r="BA2312" s="2">
        <v>-4.5</v>
      </c>
      <c r="BB2312" s="2">
        <v>-4.5</v>
      </c>
      <c r="BC2312" s="2">
        <v>-4.5</v>
      </c>
      <c r="BD2312" s="2">
        <v>-4.5</v>
      </c>
      <c r="BE2312" s="2">
        <v>-4.5</v>
      </c>
      <c r="BF2312" s="2">
        <v>-4.5</v>
      </c>
    </row>
    <row r="2313" spans="1:61" ht="12" customHeight="1" x14ac:dyDescent="0.2">
      <c r="B2313" t="s">
        <v>394</v>
      </c>
      <c r="C2313" s="86">
        <v>-2.5</v>
      </c>
      <c r="D2313" s="86">
        <v>-2.5</v>
      </c>
      <c r="E2313" s="86">
        <v>-2.5</v>
      </c>
      <c r="F2313" s="86">
        <v>-2.5</v>
      </c>
      <c r="G2313" s="86">
        <v>-2.5</v>
      </c>
      <c r="H2313" s="86">
        <v>-2.5</v>
      </c>
      <c r="I2313" s="86">
        <v>-2.5</v>
      </c>
      <c r="J2313" s="86">
        <v>-2.5</v>
      </c>
      <c r="K2313" s="86">
        <v>-2.5</v>
      </c>
      <c r="L2313" s="86">
        <v>-2.5</v>
      </c>
      <c r="M2313" s="86">
        <v>-2.5</v>
      </c>
      <c r="N2313" s="86">
        <v>-2.5</v>
      </c>
      <c r="O2313" s="86">
        <v>-2.5</v>
      </c>
      <c r="P2313" s="86">
        <v>-2.5</v>
      </c>
      <c r="Q2313" s="86">
        <v>-2.5</v>
      </c>
      <c r="R2313" s="86">
        <v>-2.5</v>
      </c>
      <c r="S2313" s="86">
        <v>-2.5</v>
      </c>
      <c r="T2313" s="86">
        <v>-2.5</v>
      </c>
      <c r="U2313" s="86">
        <v>-2.5</v>
      </c>
      <c r="V2313" s="86">
        <v>-2.5</v>
      </c>
      <c r="W2313" s="86">
        <v>-2.5</v>
      </c>
      <c r="X2313" s="86">
        <v>-2.5</v>
      </c>
      <c r="Y2313" s="86">
        <v>-2.5</v>
      </c>
      <c r="Z2313" s="86">
        <v>-2.5</v>
      </c>
      <c r="AA2313" s="86">
        <v>-2.5</v>
      </c>
      <c r="AB2313" s="86">
        <v>-2.5</v>
      </c>
      <c r="AC2313" s="2">
        <v>-2.5</v>
      </c>
      <c r="AD2313" s="2">
        <v>-2.5</v>
      </c>
      <c r="AE2313" s="2">
        <v>-2.5</v>
      </c>
      <c r="AF2313" s="2">
        <v>-2.5</v>
      </c>
      <c r="AG2313" s="2">
        <v>-2.5</v>
      </c>
      <c r="AH2313" s="2">
        <v>-2.5</v>
      </c>
      <c r="AI2313" s="2">
        <v>-2.5</v>
      </c>
      <c r="AJ2313" s="2">
        <v>-2.5</v>
      </c>
      <c r="AK2313" s="2">
        <v>-2.5</v>
      </c>
      <c r="AL2313" s="2">
        <v>-2.5</v>
      </c>
      <c r="AM2313" s="2">
        <v>-2.5</v>
      </c>
      <c r="AN2313" s="2">
        <v>-2.5</v>
      </c>
      <c r="AO2313" s="2">
        <v>-2.5</v>
      </c>
      <c r="AP2313" s="2">
        <v>-2.5</v>
      </c>
      <c r="AQ2313" s="2">
        <v>-2.5</v>
      </c>
      <c r="AR2313" s="2">
        <v>-2.5</v>
      </c>
      <c r="AS2313" s="2">
        <v>-2.5</v>
      </c>
      <c r="AT2313" s="2">
        <v>-2.5</v>
      </c>
      <c r="AU2313" s="2">
        <v>-2.5</v>
      </c>
      <c r="AV2313" s="2">
        <v>-2.5</v>
      </c>
      <c r="AW2313" s="2">
        <v>-2.5</v>
      </c>
      <c r="AX2313" s="2">
        <v>-2.5</v>
      </c>
      <c r="AY2313" s="2">
        <v>-2.5</v>
      </c>
      <c r="AZ2313" s="2">
        <v>-2.5</v>
      </c>
      <c r="BA2313" s="2">
        <v>-2.5</v>
      </c>
      <c r="BB2313" s="2">
        <v>-2.5</v>
      </c>
      <c r="BC2313" s="2">
        <v>-2.5</v>
      </c>
      <c r="BD2313" s="2">
        <v>-2.5</v>
      </c>
      <c r="BE2313" s="2">
        <v>-2.5</v>
      </c>
      <c r="BF2313" s="2">
        <v>-2.5</v>
      </c>
    </row>
    <row r="2314" spans="1:61" ht="12" customHeight="1" x14ac:dyDescent="0.2">
      <c r="B2314" t="s">
        <v>395</v>
      </c>
      <c r="C2314" s="86">
        <v>0.28487000000000001</v>
      </c>
      <c r="D2314" s="86">
        <v>0.28487000000000001</v>
      </c>
      <c r="E2314" s="86">
        <v>0.28487000000000001</v>
      </c>
      <c r="F2314" s="86">
        <v>0.28487000000000001</v>
      </c>
      <c r="G2314" s="86">
        <v>0.28487000000000001</v>
      </c>
      <c r="H2314" s="86">
        <v>0.28487000000000001</v>
      </c>
      <c r="I2314" s="86">
        <v>0.28487000000000001</v>
      </c>
      <c r="J2314" s="86">
        <v>0.28487000000000001</v>
      </c>
      <c r="K2314" s="86">
        <v>0.28487000000000001</v>
      </c>
      <c r="L2314" s="86">
        <v>0.28487000000000001</v>
      </c>
      <c r="M2314" s="86">
        <v>0.28487000000000001</v>
      </c>
      <c r="N2314" s="86">
        <v>0.28487000000000001</v>
      </c>
      <c r="O2314" s="86">
        <v>0.28487000000000001</v>
      </c>
      <c r="P2314" s="86">
        <v>0.28487000000000001</v>
      </c>
      <c r="Q2314" s="86">
        <v>0.28487000000000001</v>
      </c>
      <c r="R2314" s="86">
        <v>0.28487000000000001</v>
      </c>
      <c r="S2314" s="86">
        <v>0.28487000000000001</v>
      </c>
      <c r="T2314" s="86">
        <v>0.28487000000000001</v>
      </c>
      <c r="U2314" s="86">
        <v>0.28487000000000001</v>
      </c>
      <c r="V2314" s="86">
        <v>0.28487000000000001</v>
      </c>
      <c r="W2314" s="86">
        <v>0.28487000000000001</v>
      </c>
      <c r="X2314" s="86">
        <v>0.28487000000000001</v>
      </c>
      <c r="Y2314" s="86">
        <v>0.28487000000000001</v>
      </c>
      <c r="Z2314" s="86">
        <v>0.28487000000000001</v>
      </c>
      <c r="AA2314" s="86">
        <v>0.28487000000000001</v>
      </c>
      <c r="AB2314" s="86">
        <v>0.28487000000000001</v>
      </c>
      <c r="AC2314" s="2">
        <v>0.28487000000000001</v>
      </c>
      <c r="AD2314" s="2">
        <v>0.28487000000000001</v>
      </c>
      <c r="AE2314" s="2">
        <v>0.28487000000000001</v>
      </c>
      <c r="AF2314" s="2">
        <v>0.28487000000000001</v>
      </c>
      <c r="AG2314" s="2">
        <v>0.28487000000000001</v>
      </c>
      <c r="AH2314" s="2">
        <v>0.28487000000000001</v>
      </c>
      <c r="AI2314" s="2">
        <v>0.28487000000000001</v>
      </c>
      <c r="AJ2314" s="2">
        <v>0.28487000000000001</v>
      </c>
      <c r="AK2314" s="2">
        <v>0.28487000000000001</v>
      </c>
      <c r="AL2314" s="2">
        <v>0.28487000000000001</v>
      </c>
      <c r="AM2314" s="2">
        <v>0.28487000000000001</v>
      </c>
      <c r="AN2314" s="2">
        <v>0.28487000000000001</v>
      </c>
      <c r="AO2314" s="2">
        <v>0.28487000000000001</v>
      </c>
      <c r="AP2314" s="2">
        <v>0.28487000000000001</v>
      </c>
      <c r="AQ2314" s="2">
        <v>0.28487000000000001</v>
      </c>
      <c r="AR2314" s="2">
        <v>0.28487000000000001</v>
      </c>
      <c r="AS2314" s="2">
        <v>0.28487000000000001</v>
      </c>
      <c r="AT2314" s="2">
        <v>0.28487000000000001</v>
      </c>
      <c r="AU2314" s="2">
        <v>0.28487000000000001</v>
      </c>
      <c r="AV2314" s="2">
        <v>0.28487000000000001</v>
      </c>
      <c r="AW2314" s="2">
        <v>0.28487000000000001</v>
      </c>
      <c r="AX2314" s="2">
        <v>0.28487000000000001</v>
      </c>
      <c r="AY2314" s="2">
        <v>0.28487000000000001</v>
      </c>
      <c r="AZ2314" s="2">
        <v>0.28487000000000001</v>
      </c>
      <c r="BA2314" s="2">
        <v>0.28487000000000001</v>
      </c>
      <c r="BB2314" s="2">
        <v>0.28487000000000001</v>
      </c>
      <c r="BC2314" s="2">
        <v>0.28487000000000001</v>
      </c>
      <c r="BD2314" s="2">
        <v>0.28487000000000001</v>
      </c>
      <c r="BE2314" s="2">
        <v>0.28487000000000001</v>
      </c>
      <c r="BF2314" s="2">
        <v>0.28487000000000001</v>
      </c>
    </row>
    <row r="2315" spans="1:61" ht="12" customHeight="1" x14ac:dyDescent="0.2">
      <c r="B2315" t="s">
        <v>396</v>
      </c>
      <c r="C2315" s="86">
        <v>0.33102999999999999</v>
      </c>
      <c r="D2315" s="86">
        <v>0.33102999999999999</v>
      </c>
      <c r="E2315" s="86">
        <v>0.33102999999999999</v>
      </c>
      <c r="F2315" s="86">
        <v>0.33102999999999999</v>
      </c>
      <c r="G2315" s="86">
        <v>0.33102999999999999</v>
      </c>
      <c r="H2315" s="86">
        <v>0.33102999999999999</v>
      </c>
      <c r="I2315" s="86">
        <v>0.33102999999999999</v>
      </c>
      <c r="J2315" s="86">
        <v>0.33102999999999999</v>
      </c>
      <c r="K2315" s="86">
        <v>0.33102999999999999</v>
      </c>
      <c r="L2315" s="86">
        <v>0.33102999999999999</v>
      </c>
      <c r="M2315" s="86">
        <v>0.33102999999999999</v>
      </c>
      <c r="N2315" s="86">
        <v>0.33102999999999999</v>
      </c>
      <c r="O2315" s="86">
        <v>0.33102999999999999</v>
      </c>
      <c r="P2315" s="86">
        <v>0.33102999999999999</v>
      </c>
      <c r="Q2315" s="86">
        <v>0.33102999999999999</v>
      </c>
      <c r="R2315" s="86">
        <v>0.33102999999999999</v>
      </c>
      <c r="S2315" s="86">
        <v>0.33102999999999999</v>
      </c>
      <c r="T2315" s="86">
        <v>0.33102999999999999</v>
      </c>
      <c r="U2315" s="86">
        <v>0.33102999999999999</v>
      </c>
      <c r="V2315" s="86">
        <v>0.33102999999999999</v>
      </c>
      <c r="W2315" s="86">
        <v>-10</v>
      </c>
      <c r="X2315" s="86">
        <v>-10</v>
      </c>
      <c r="Y2315" s="86">
        <v>-10</v>
      </c>
      <c r="Z2315" s="86">
        <v>-5</v>
      </c>
      <c r="AA2315" s="86">
        <v>-5</v>
      </c>
      <c r="AB2315" s="86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f>AG2315-0.1</f>
        <v>-0.1</v>
      </c>
      <c r="AI2315" s="2">
        <f t="shared" ref="AI2315:BF2315" si="166">AH2315-0.1</f>
        <v>-0.2</v>
      </c>
      <c r="AJ2315" s="2">
        <f t="shared" si="166"/>
        <v>-0.30000000000000004</v>
      </c>
      <c r="AK2315" s="2">
        <f t="shared" si="166"/>
        <v>-0.4</v>
      </c>
      <c r="AL2315" s="2">
        <f t="shared" si="166"/>
        <v>-0.5</v>
      </c>
      <c r="AM2315" s="2">
        <f t="shared" si="166"/>
        <v>-0.6</v>
      </c>
      <c r="AN2315" s="2">
        <f t="shared" si="166"/>
        <v>-0.7</v>
      </c>
      <c r="AO2315" s="2">
        <f t="shared" si="166"/>
        <v>-0.79999999999999993</v>
      </c>
      <c r="AP2315" s="2">
        <f t="shared" si="166"/>
        <v>-0.89999999999999991</v>
      </c>
      <c r="AQ2315" s="2">
        <f t="shared" si="166"/>
        <v>-0.99999999999999989</v>
      </c>
      <c r="AR2315" s="2">
        <f t="shared" si="166"/>
        <v>-1.0999999999999999</v>
      </c>
      <c r="AS2315" s="2">
        <f t="shared" si="166"/>
        <v>-1.2</v>
      </c>
      <c r="AT2315" s="2">
        <f t="shared" si="166"/>
        <v>-1.3</v>
      </c>
      <c r="AU2315" s="2">
        <f t="shared" si="166"/>
        <v>-1.4000000000000001</v>
      </c>
      <c r="AV2315" s="2">
        <f t="shared" si="166"/>
        <v>-1.5000000000000002</v>
      </c>
      <c r="AW2315" s="2">
        <f t="shared" si="166"/>
        <v>-1.6000000000000003</v>
      </c>
      <c r="AX2315" s="2">
        <f t="shared" si="166"/>
        <v>-1.7000000000000004</v>
      </c>
      <c r="AY2315" s="2">
        <f t="shared" si="166"/>
        <v>-1.8000000000000005</v>
      </c>
      <c r="AZ2315" s="2">
        <f t="shared" si="166"/>
        <v>-1.9000000000000006</v>
      </c>
      <c r="BA2315" s="2">
        <f t="shared" si="166"/>
        <v>-2.0000000000000004</v>
      </c>
      <c r="BB2315" s="2">
        <f t="shared" si="166"/>
        <v>-2.1000000000000005</v>
      </c>
      <c r="BC2315" s="2">
        <f t="shared" si="166"/>
        <v>-2.2000000000000006</v>
      </c>
      <c r="BD2315" s="2">
        <f t="shared" si="166"/>
        <v>-2.3000000000000007</v>
      </c>
      <c r="BE2315" s="2">
        <f t="shared" si="166"/>
        <v>-2.4000000000000008</v>
      </c>
      <c r="BF2315" s="2">
        <f t="shared" si="166"/>
        <v>-2.5000000000000009</v>
      </c>
    </row>
    <row r="2316" spans="1:61" ht="12" customHeight="1" x14ac:dyDescent="0.2">
      <c r="A2316">
        <v>300</v>
      </c>
      <c r="B2316" t="s">
        <v>759</v>
      </c>
      <c r="C2316" s="86">
        <v>-9.99</v>
      </c>
      <c r="D2316" s="86">
        <v>-9.99</v>
      </c>
      <c r="E2316" s="86">
        <v>-9.99</v>
      </c>
      <c r="F2316" s="86">
        <v>-9.99</v>
      </c>
      <c r="G2316" s="86">
        <v>-9.99</v>
      </c>
      <c r="H2316" s="86">
        <v>-9.99</v>
      </c>
      <c r="I2316" s="86">
        <v>-9.99</v>
      </c>
      <c r="J2316" s="86">
        <v>-9.99</v>
      </c>
      <c r="K2316" s="86">
        <v>-9.99</v>
      </c>
      <c r="L2316" s="86">
        <v>-9.99</v>
      </c>
      <c r="M2316" s="86">
        <v>-9.99</v>
      </c>
      <c r="N2316" s="86">
        <v>-9.99</v>
      </c>
      <c r="O2316" s="86">
        <v>-9.99</v>
      </c>
      <c r="P2316" s="86">
        <v>-9.99</v>
      </c>
      <c r="Q2316" s="86">
        <v>-9.99</v>
      </c>
      <c r="R2316" s="86">
        <v>-9.99</v>
      </c>
      <c r="S2316" s="86">
        <v>-9.99</v>
      </c>
      <c r="T2316" s="86">
        <v>-9.99</v>
      </c>
      <c r="U2316" s="86">
        <v>-9.99</v>
      </c>
      <c r="V2316" s="86">
        <v>-9.99</v>
      </c>
      <c r="W2316" s="86">
        <v>-15</v>
      </c>
      <c r="X2316" s="86">
        <v>-15</v>
      </c>
      <c r="Y2316" s="86">
        <v>15</v>
      </c>
      <c r="Z2316" s="86">
        <v>23</v>
      </c>
      <c r="AA2316" s="86">
        <v>1.3</v>
      </c>
      <c r="AB2316" s="86">
        <v>3.1</v>
      </c>
      <c r="AC2316" s="5">
        <v>-3</v>
      </c>
      <c r="AD2316" s="82">
        <v>-1.2</v>
      </c>
      <c r="AE2316" s="82">
        <v>-0.85</v>
      </c>
      <c r="AF2316" s="5">
        <f t="shared" ref="AF2316:AG2316" si="167">AE2316-3*$BI2316</f>
        <v>-0.97</v>
      </c>
      <c r="AG2316" s="5">
        <f t="shared" si="167"/>
        <v>-1.0899999999999999</v>
      </c>
      <c r="AH2316" s="5">
        <f>AG2316-3*$BI2316</f>
        <v>-1.21</v>
      </c>
      <c r="AI2316" s="5">
        <f t="shared" ref="AI2316:AK2316" si="168">AH2316-4*$BI2316</f>
        <v>-1.3699999999999999</v>
      </c>
      <c r="AJ2316" s="5">
        <f t="shared" si="168"/>
        <v>-1.5299999999999998</v>
      </c>
      <c r="AK2316" s="5">
        <f t="shared" si="168"/>
        <v>-1.6899999999999997</v>
      </c>
      <c r="AL2316" s="5">
        <f>AK2316-4*$BI2316</f>
        <v>-1.8499999999999996</v>
      </c>
      <c r="AM2316" s="5">
        <f t="shared" ref="AM2316:BF2316" si="169">AL2316-2*$BI2316</f>
        <v>-1.9299999999999997</v>
      </c>
      <c r="AN2316" s="5">
        <f t="shared" si="169"/>
        <v>-2.0099999999999998</v>
      </c>
      <c r="AO2316" s="5">
        <f t="shared" si="169"/>
        <v>-2.09</v>
      </c>
      <c r="AP2316" s="5">
        <f t="shared" si="169"/>
        <v>-2.17</v>
      </c>
      <c r="AQ2316" s="5">
        <f t="shared" si="169"/>
        <v>-2.25</v>
      </c>
      <c r="AR2316" s="5">
        <f t="shared" si="169"/>
        <v>-2.33</v>
      </c>
      <c r="AS2316" s="5">
        <f t="shared" si="169"/>
        <v>-2.41</v>
      </c>
      <c r="AT2316" s="5">
        <f t="shared" si="169"/>
        <v>-2.4900000000000002</v>
      </c>
      <c r="AU2316" s="5">
        <f t="shared" si="169"/>
        <v>-2.5700000000000003</v>
      </c>
      <c r="AV2316" s="5">
        <f t="shared" si="169"/>
        <v>-2.6500000000000004</v>
      </c>
      <c r="AW2316" s="5">
        <f t="shared" si="169"/>
        <v>-2.7300000000000004</v>
      </c>
      <c r="AX2316" s="5">
        <f t="shared" si="169"/>
        <v>-2.8100000000000005</v>
      </c>
      <c r="AY2316" s="5">
        <f t="shared" si="169"/>
        <v>-2.8900000000000006</v>
      </c>
      <c r="AZ2316" s="5">
        <f t="shared" si="169"/>
        <v>-2.9700000000000006</v>
      </c>
      <c r="BA2316" s="5">
        <f t="shared" si="169"/>
        <v>-3.0500000000000007</v>
      </c>
      <c r="BB2316" s="5">
        <f t="shared" si="169"/>
        <v>-3.1300000000000008</v>
      </c>
      <c r="BC2316" s="5">
        <f t="shared" si="169"/>
        <v>-3.2100000000000009</v>
      </c>
      <c r="BD2316" s="5">
        <f t="shared" si="169"/>
        <v>-3.2900000000000009</v>
      </c>
      <c r="BE2316" s="5">
        <f t="shared" si="169"/>
        <v>-3.370000000000001</v>
      </c>
      <c r="BF2316" s="5">
        <f t="shared" si="169"/>
        <v>-3.4500000000000011</v>
      </c>
      <c r="BH2316">
        <v>0.8</v>
      </c>
      <c r="BI2316">
        <v>0.04</v>
      </c>
    </row>
    <row r="2317" spans="1:61" ht="12" customHeight="1" x14ac:dyDescent="0.2">
      <c r="B2317" t="s">
        <v>397</v>
      </c>
      <c r="C2317" s="86">
        <v>-9.99</v>
      </c>
      <c r="D2317" s="86">
        <v>-9.99</v>
      </c>
      <c r="E2317" s="86">
        <v>-9.99</v>
      </c>
      <c r="F2317" s="86">
        <v>-9.99</v>
      </c>
      <c r="G2317" s="86">
        <v>-9.99</v>
      </c>
      <c r="H2317" s="86">
        <v>-9.99</v>
      </c>
      <c r="I2317" s="86">
        <v>-9.99</v>
      </c>
      <c r="J2317" s="86">
        <v>-9.99</v>
      </c>
      <c r="K2317" s="86">
        <v>-9.99</v>
      </c>
      <c r="L2317" s="86">
        <v>-9.99</v>
      </c>
      <c r="M2317" s="86">
        <v>-3.8</v>
      </c>
      <c r="N2317" s="86">
        <v>-3.3</v>
      </c>
      <c r="O2317" s="86">
        <v>-3.2</v>
      </c>
      <c r="P2317" s="86">
        <v>-4.8499999999999996</v>
      </c>
      <c r="Q2317" s="86">
        <v>-4.5</v>
      </c>
      <c r="R2317" s="86">
        <v>-5.55</v>
      </c>
      <c r="S2317" s="86">
        <v>-6.6</v>
      </c>
      <c r="T2317" s="86">
        <v>-7.2</v>
      </c>
      <c r="U2317" s="86">
        <v>-7.6</v>
      </c>
      <c r="V2317" s="86">
        <v>-8.6</v>
      </c>
      <c r="W2317" s="86">
        <v>-8.8000000000000007</v>
      </c>
      <c r="X2317" s="86">
        <v>-7.1</v>
      </c>
      <c r="Y2317" s="86">
        <v>-6.5</v>
      </c>
      <c r="Z2317" s="86">
        <v>-5.35</v>
      </c>
      <c r="AA2317" s="86">
        <v>-4.72</v>
      </c>
      <c r="AB2317" s="86">
        <v>-4</v>
      </c>
      <c r="AC2317" s="2">
        <v>-3.58</v>
      </c>
      <c r="AD2317" s="2">
        <v>-4.0999999999999996</v>
      </c>
      <c r="AE2317" s="2">
        <f t="shared" ref="AE2317:BF2317" si="170">AD2317-$BH2317</f>
        <v>-4.1059999999999999</v>
      </c>
      <c r="AF2317" s="2">
        <f t="shared" si="170"/>
        <v>-4.1120000000000001</v>
      </c>
      <c r="AG2317" s="2">
        <f t="shared" si="170"/>
        <v>-4.1180000000000003</v>
      </c>
      <c r="AH2317" s="2">
        <f t="shared" si="170"/>
        <v>-4.1240000000000006</v>
      </c>
      <c r="AI2317" s="2">
        <f t="shared" si="170"/>
        <v>-4.1300000000000008</v>
      </c>
      <c r="AJ2317" s="2">
        <f t="shared" si="170"/>
        <v>-4.136000000000001</v>
      </c>
      <c r="AK2317" s="2">
        <f t="shared" si="170"/>
        <v>-4.1420000000000012</v>
      </c>
      <c r="AL2317" s="2">
        <f t="shared" si="170"/>
        <v>-4.1480000000000015</v>
      </c>
      <c r="AM2317" s="2">
        <f t="shared" si="170"/>
        <v>-4.1540000000000017</v>
      </c>
      <c r="AN2317" s="2">
        <f t="shared" si="170"/>
        <v>-4.1600000000000019</v>
      </c>
      <c r="AO2317" s="2">
        <f t="shared" si="170"/>
        <v>-4.1660000000000021</v>
      </c>
      <c r="AP2317" s="2">
        <f t="shared" si="170"/>
        <v>-4.1720000000000024</v>
      </c>
      <c r="AQ2317" s="2">
        <f t="shared" si="170"/>
        <v>-4.1780000000000026</v>
      </c>
      <c r="AR2317" s="2">
        <f t="shared" si="170"/>
        <v>-4.1840000000000028</v>
      </c>
      <c r="AS2317" s="2">
        <f t="shared" si="170"/>
        <v>-4.1900000000000031</v>
      </c>
      <c r="AT2317" s="2">
        <f t="shared" si="170"/>
        <v>-4.1960000000000033</v>
      </c>
      <c r="AU2317" s="2">
        <f t="shared" si="170"/>
        <v>-4.2020000000000035</v>
      </c>
      <c r="AV2317" s="2">
        <f t="shared" si="170"/>
        <v>-4.2080000000000037</v>
      </c>
      <c r="AW2317" s="2">
        <f t="shared" si="170"/>
        <v>-4.214000000000004</v>
      </c>
      <c r="AX2317" s="2">
        <f t="shared" si="170"/>
        <v>-4.2200000000000042</v>
      </c>
      <c r="AY2317" s="2">
        <f t="shared" si="170"/>
        <v>-4.2260000000000044</v>
      </c>
      <c r="AZ2317" s="2">
        <f t="shared" si="170"/>
        <v>-4.2320000000000046</v>
      </c>
      <c r="BA2317" s="2">
        <f t="shared" si="170"/>
        <v>-4.2380000000000049</v>
      </c>
      <c r="BB2317" s="2">
        <f t="shared" si="170"/>
        <v>-4.2440000000000051</v>
      </c>
      <c r="BC2317" s="2">
        <f t="shared" si="170"/>
        <v>-4.2500000000000053</v>
      </c>
      <c r="BD2317" s="2">
        <f t="shared" si="170"/>
        <v>-4.2560000000000056</v>
      </c>
      <c r="BE2317" s="2">
        <f t="shared" si="170"/>
        <v>-4.2620000000000058</v>
      </c>
      <c r="BF2317" s="2">
        <f t="shared" si="170"/>
        <v>-4.268000000000006</v>
      </c>
      <c r="BH2317">
        <v>6.0000000000000001E-3</v>
      </c>
    </row>
    <row r="2318" spans="1:61" ht="12" customHeight="1" x14ac:dyDescent="0.2">
      <c r="A2318" t="s">
        <v>1124</v>
      </c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86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D2318" s="2">
        <v>-1.3</v>
      </c>
      <c r="AE2318" s="2">
        <v>-0.9</v>
      </c>
    </row>
    <row r="2320" spans="1:61" ht="12" customHeight="1" x14ac:dyDescent="0.2">
      <c r="V2320" t="s">
        <v>455</v>
      </c>
      <c r="W2320">
        <v>0.2</v>
      </c>
      <c r="X2320">
        <v>0.2</v>
      </c>
      <c r="Y2320">
        <v>0.2</v>
      </c>
      <c r="Z2320">
        <v>0.22500000000000001</v>
      </c>
      <c r="AA2320">
        <v>0.25</v>
      </c>
      <c r="AB2320">
        <v>0.27500000000000002</v>
      </c>
      <c r="AC2320">
        <v>0.25</v>
      </c>
      <c r="AD2320">
        <v>0.2</v>
      </c>
      <c r="AE2320">
        <v>0.15</v>
      </c>
      <c r="AF2320">
        <v>0.1</v>
      </c>
      <c r="AG2320">
        <v>0.05</v>
      </c>
    </row>
    <row r="2321" spans="1:58" ht="12" customHeight="1" x14ac:dyDescent="0.2">
      <c r="A2321" t="s">
        <v>0</v>
      </c>
      <c r="V2321" t="s">
        <v>456</v>
      </c>
      <c r="Y2321">
        <v>0.3</v>
      </c>
      <c r="Z2321">
        <v>0.32500000000000001</v>
      </c>
      <c r="AA2321">
        <v>0.35</v>
      </c>
      <c r="AB2321">
        <v>0.375</v>
      </c>
      <c r="AC2321">
        <v>0.35</v>
      </c>
      <c r="AD2321">
        <v>0.3</v>
      </c>
      <c r="AE2321">
        <v>0.2</v>
      </c>
      <c r="AF2321">
        <v>0.1</v>
      </c>
      <c r="AG2321">
        <v>0.05</v>
      </c>
    </row>
    <row r="2322" spans="1:58" ht="12" customHeight="1" x14ac:dyDescent="0.2">
      <c r="V2322" t="s">
        <v>457</v>
      </c>
      <c r="Y2322">
        <v>0.2</v>
      </c>
      <c r="Z2322">
        <v>0.22500000000000001</v>
      </c>
      <c r="AA2322">
        <v>0.25</v>
      </c>
      <c r="AB2322">
        <v>0.27500000000000002</v>
      </c>
      <c r="AC2322">
        <v>0.25</v>
      </c>
      <c r="AD2322">
        <v>0.2</v>
      </c>
      <c r="AE2322">
        <v>0.15</v>
      </c>
      <c r="AF2322">
        <v>0.1</v>
      </c>
      <c r="AG2322">
        <v>0.05</v>
      </c>
    </row>
    <row r="2323" spans="1:58" ht="12" customHeight="1" x14ac:dyDescent="0.2">
      <c r="A2323" t="s">
        <v>461</v>
      </c>
      <c r="V2323" t="s">
        <v>458</v>
      </c>
      <c r="W2323">
        <v>0.4</v>
      </c>
      <c r="X2323">
        <v>0.4</v>
      </c>
      <c r="Y2323">
        <v>0.4</v>
      </c>
      <c r="Z2323">
        <v>0.42499999999999999</v>
      </c>
      <c r="AA2323">
        <v>0.45</v>
      </c>
      <c r="AB2323">
        <v>0.47499999999999998</v>
      </c>
      <c r="AC2323">
        <v>0.45</v>
      </c>
      <c r="AD2323">
        <v>0.4</v>
      </c>
      <c r="AE2323">
        <v>0.2</v>
      </c>
      <c r="AF2323">
        <v>0.1</v>
      </c>
      <c r="AG2323">
        <v>0.05</v>
      </c>
    </row>
    <row r="2324" spans="1:58" ht="12" customHeight="1" x14ac:dyDescent="0.2">
      <c r="C2324">
        <v>1995</v>
      </c>
      <c r="D2324">
        <v>1996</v>
      </c>
      <c r="E2324">
        <v>1997</v>
      </c>
      <c r="F2324">
        <v>1998</v>
      </c>
      <c r="G2324">
        <v>1999</v>
      </c>
      <c r="H2324">
        <v>2000</v>
      </c>
      <c r="I2324">
        <v>2001</v>
      </c>
      <c r="J2324">
        <v>2002</v>
      </c>
      <c r="K2324">
        <v>2003</v>
      </c>
      <c r="L2324">
        <v>2004</v>
      </c>
      <c r="M2324">
        <v>2005</v>
      </c>
      <c r="N2324">
        <v>2006</v>
      </c>
      <c r="O2324">
        <v>2007</v>
      </c>
      <c r="P2324">
        <v>2008</v>
      </c>
      <c r="Q2324">
        <v>2009</v>
      </c>
      <c r="R2324">
        <v>2010</v>
      </c>
      <c r="S2324">
        <v>2011</v>
      </c>
      <c r="T2324">
        <v>2012</v>
      </c>
      <c r="U2324">
        <v>2013</v>
      </c>
      <c r="V2324">
        <v>2014</v>
      </c>
      <c r="W2324">
        <v>2015</v>
      </c>
      <c r="X2324">
        <v>2016</v>
      </c>
      <c r="Y2324">
        <v>2017</v>
      </c>
      <c r="Z2324">
        <v>2018</v>
      </c>
      <c r="AA2324">
        <v>2019</v>
      </c>
      <c r="AB2324">
        <v>2020</v>
      </c>
      <c r="AC2324">
        <v>2021</v>
      </c>
      <c r="AD2324">
        <v>2022</v>
      </c>
      <c r="AE2324">
        <v>2023</v>
      </c>
      <c r="AF2324">
        <v>2024</v>
      </c>
      <c r="AG2324">
        <v>2025</v>
      </c>
      <c r="AH2324">
        <v>2026</v>
      </c>
      <c r="AI2324">
        <v>2027</v>
      </c>
      <c r="AJ2324">
        <v>2028</v>
      </c>
      <c r="AK2324">
        <v>2029</v>
      </c>
      <c r="AL2324">
        <v>2030</v>
      </c>
      <c r="AM2324">
        <v>2031</v>
      </c>
      <c r="AN2324">
        <v>2032</v>
      </c>
      <c r="AO2324">
        <v>2033</v>
      </c>
      <c r="AP2324">
        <v>2034</v>
      </c>
      <c r="AQ2324">
        <v>2035</v>
      </c>
      <c r="AR2324">
        <v>2036</v>
      </c>
      <c r="AS2324">
        <v>2037</v>
      </c>
      <c r="AT2324">
        <v>2038</v>
      </c>
      <c r="AU2324">
        <v>2039</v>
      </c>
      <c r="AV2324">
        <v>2040</v>
      </c>
      <c r="AW2324">
        <v>2041</v>
      </c>
      <c r="AX2324">
        <v>2042</v>
      </c>
      <c r="AY2324">
        <v>2043</v>
      </c>
      <c r="AZ2324">
        <v>2044</v>
      </c>
      <c r="BA2324">
        <v>2045</v>
      </c>
      <c r="BB2324">
        <v>2046</v>
      </c>
      <c r="BC2324">
        <v>2047</v>
      </c>
      <c r="BD2324">
        <v>2048</v>
      </c>
      <c r="BE2324">
        <v>2049</v>
      </c>
      <c r="BF2324">
        <v>2050</v>
      </c>
    </row>
    <row r="2325" spans="1:58" ht="12" customHeight="1" x14ac:dyDescent="0.2">
      <c r="A2325" t="s">
        <v>462</v>
      </c>
      <c r="B2325" t="s">
        <v>429</v>
      </c>
      <c r="C2325" s="3">
        <f t="shared" ref="C2325:F2332" si="171">C2402/C$2402</f>
        <v>1</v>
      </c>
      <c r="D2325" s="3">
        <f t="shared" si="171"/>
        <v>1</v>
      </c>
      <c r="E2325" s="3">
        <f t="shared" si="171"/>
        <v>1</v>
      </c>
      <c r="F2325" s="3">
        <f t="shared" si="171"/>
        <v>1</v>
      </c>
      <c r="G2325" s="3">
        <f t="shared" ref="G2325:AH2325" si="172">G2402/G$2402</f>
        <v>1</v>
      </c>
      <c r="H2325" s="3">
        <f t="shared" si="172"/>
        <v>1</v>
      </c>
      <c r="I2325" s="3">
        <f t="shared" si="172"/>
        <v>1</v>
      </c>
      <c r="J2325" s="3">
        <f t="shared" si="172"/>
        <v>1</v>
      </c>
      <c r="K2325" s="3">
        <f t="shared" si="172"/>
        <v>1</v>
      </c>
      <c r="L2325" s="3">
        <f t="shared" si="172"/>
        <v>1</v>
      </c>
      <c r="M2325" s="3">
        <f t="shared" si="172"/>
        <v>1</v>
      </c>
      <c r="N2325" s="3">
        <f t="shared" si="172"/>
        <v>1</v>
      </c>
      <c r="O2325" s="3">
        <f t="shared" si="172"/>
        <v>1</v>
      </c>
      <c r="P2325" s="3">
        <f t="shared" si="172"/>
        <v>1</v>
      </c>
      <c r="Q2325" s="3">
        <f t="shared" si="172"/>
        <v>1</v>
      </c>
      <c r="R2325" s="3">
        <f t="shared" si="172"/>
        <v>1</v>
      </c>
      <c r="S2325" s="3">
        <f t="shared" si="172"/>
        <v>1</v>
      </c>
      <c r="T2325" s="3">
        <f t="shared" si="172"/>
        <v>1</v>
      </c>
      <c r="U2325" s="3">
        <f t="shared" si="172"/>
        <v>1</v>
      </c>
      <c r="V2325" s="3">
        <f t="shared" si="172"/>
        <v>1</v>
      </c>
      <c r="W2325" s="3">
        <f t="shared" si="172"/>
        <v>1</v>
      </c>
      <c r="X2325" s="3">
        <f t="shared" si="172"/>
        <v>1</v>
      </c>
      <c r="Y2325" s="3">
        <f t="shared" si="172"/>
        <v>1</v>
      </c>
      <c r="Z2325" s="3">
        <f t="shared" si="172"/>
        <v>1</v>
      </c>
      <c r="AA2325" s="3">
        <f t="shared" si="172"/>
        <v>1</v>
      </c>
      <c r="AB2325" s="3">
        <f t="shared" si="172"/>
        <v>1</v>
      </c>
      <c r="AC2325" s="3">
        <f t="shared" si="172"/>
        <v>1</v>
      </c>
      <c r="AD2325" s="3">
        <f t="shared" si="172"/>
        <v>1</v>
      </c>
      <c r="AE2325" s="3">
        <f t="shared" si="172"/>
        <v>1</v>
      </c>
      <c r="AF2325" s="3">
        <f t="shared" si="172"/>
        <v>1</v>
      </c>
      <c r="AG2325" s="3">
        <f t="shared" si="172"/>
        <v>1</v>
      </c>
      <c r="AH2325" s="3">
        <f t="shared" si="172"/>
        <v>1</v>
      </c>
      <c r="AI2325" s="3">
        <f t="shared" ref="AI2325:BF2325" si="173">AI2402/AI$2402</f>
        <v>1</v>
      </c>
      <c r="AJ2325" s="3">
        <f t="shared" si="173"/>
        <v>1</v>
      </c>
      <c r="AK2325" s="3">
        <f t="shared" si="173"/>
        <v>1</v>
      </c>
      <c r="AL2325" s="3">
        <f t="shared" si="173"/>
        <v>1</v>
      </c>
      <c r="AM2325" s="3">
        <f t="shared" si="173"/>
        <v>1</v>
      </c>
      <c r="AN2325" s="3">
        <f t="shared" si="173"/>
        <v>1</v>
      </c>
      <c r="AO2325" s="3">
        <f t="shared" si="173"/>
        <v>1</v>
      </c>
      <c r="AP2325" s="3">
        <f t="shared" si="173"/>
        <v>1</v>
      </c>
      <c r="AQ2325" s="3">
        <f t="shared" si="173"/>
        <v>1</v>
      </c>
      <c r="AR2325" s="3">
        <f t="shared" si="173"/>
        <v>1</v>
      </c>
      <c r="AS2325" s="3">
        <f t="shared" si="173"/>
        <v>1</v>
      </c>
      <c r="AT2325" s="3">
        <f t="shared" si="173"/>
        <v>1</v>
      </c>
      <c r="AU2325" s="3">
        <f t="shared" si="173"/>
        <v>1</v>
      </c>
      <c r="AV2325" s="3">
        <f t="shared" si="173"/>
        <v>1</v>
      </c>
      <c r="AW2325" s="3">
        <f t="shared" si="173"/>
        <v>1</v>
      </c>
      <c r="AX2325" s="3">
        <f t="shared" si="173"/>
        <v>1</v>
      </c>
      <c r="AY2325" s="3">
        <f t="shared" si="173"/>
        <v>1</v>
      </c>
      <c r="AZ2325" s="3">
        <f t="shared" si="173"/>
        <v>1</v>
      </c>
      <c r="BA2325" s="3">
        <f t="shared" si="173"/>
        <v>1</v>
      </c>
      <c r="BB2325" s="3">
        <f t="shared" si="173"/>
        <v>1</v>
      </c>
      <c r="BC2325" s="3">
        <f t="shared" si="173"/>
        <v>1</v>
      </c>
      <c r="BD2325" s="3">
        <f t="shared" si="173"/>
        <v>1</v>
      </c>
      <c r="BE2325" s="3">
        <f t="shared" si="173"/>
        <v>1</v>
      </c>
      <c r="BF2325" s="3">
        <f t="shared" si="173"/>
        <v>1</v>
      </c>
    </row>
    <row r="2326" spans="1:58" ht="12" customHeight="1" x14ac:dyDescent="0.2">
      <c r="B2326" t="s">
        <v>463</v>
      </c>
      <c r="C2326" s="8">
        <f t="shared" si="171"/>
        <v>0.22000505178075272</v>
      </c>
      <c r="D2326" s="8">
        <f t="shared" si="171"/>
        <v>0.2199590058929029</v>
      </c>
      <c r="E2326" s="8">
        <f t="shared" si="171"/>
        <v>0.22</v>
      </c>
      <c r="F2326" s="8">
        <f t="shared" si="171"/>
        <v>0.21994919106832464</v>
      </c>
      <c r="G2326" s="8">
        <f t="shared" ref="G2326:AH2326" si="174">G2403/G$2402</f>
        <v>0.21998702141466581</v>
      </c>
      <c r="H2326" s="8">
        <f t="shared" si="174"/>
        <v>0.22320155541153597</v>
      </c>
      <c r="I2326" s="8">
        <f t="shared" si="174"/>
        <v>0.22661311220523453</v>
      </c>
      <c r="J2326" s="8">
        <f t="shared" si="174"/>
        <v>0.22255639097744362</v>
      </c>
      <c r="K2326" s="8">
        <f t="shared" si="174"/>
        <v>0.22444914726752146</v>
      </c>
      <c r="L2326" s="8">
        <f t="shared" si="174"/>
        <v>0.23369544969265679</v>
      </c>
      <c r="M2326" s="8">
        <f t="shared" si="174"/>
        <v>0.24597102198416312</v>
      </c>
      <c r="N2326" s="8">
        <f t="shared" si="174"/>
        <v>0.2562261988905703</v>
      </c>
      <c r="O2326" s="8">
        <f t="shared" si="174"/>
        <v>0.22823691338886878</v>
      </c>
      <c r="P2326" s="8">
        <f t="shared" si="174"/>
        <v>0.2311520337935444</v>
      </c>
      <c r="Q2326" s="8">
        <f t="shared" si="174"/>
        <v>0.24359623218107446</v>
      </c>
      <c r="R2326" s="8">
        <f t="shared" si="174"/>
        <v>0.24543344328122088</v>
      </c>
      <c r="S2326" s="8">
        <f t="shared" si="174"/>
        <v>0.2485693635819988</v>
      </c>
      <c r="T2326" s="8">
        <f t="shared" si="174"/>
        <v>0.25016275693829365</v>
      </c>
      <c r="U2326" s="8">
        <f t="shared" si="174"/>
        <v>0.25141357072298509</v>
      </c>
      <c r="V2326" s="8">
        <f t="shared" si="174"/>
        <v>0.25267063857659999</v>
      </c>
      <c r="W2326" s="8">
        <f t="shared" si="174"/>
        <v>0.25393399176948295</v>
      </c>
      <c r="X2326" s="8">
        <f t="shared" si="174"/>
        <v>0.25520366172833031</v>
      </c>
      <c r="Y2326" s="8">
        <f t="shared" si="174"/>
        <v>0.25647968003697191</v>
      </c>
      <c r="Z2326" s="8">
        <f t="shared" si="174"/>
        <v>0.25776207843715676</v>
      </c>
      <c r="AA2326" s="8">
        <f t="shared" si="174"/>
        <v>0.25905088882934252</v>
      </c>
      <c r="AB2326" s="8">
        <f t="shared" si="174"/>
        <v>0.26034614327348921</v>
      </c>
      <c r="AC2326" s="8">
        <f t="shared" si="174"/>
        <v>0.26164787398985662</v>
      </c>
      <c r="AD2326" s="8">
        <f t="shared" si="174"/>
        <v>0.2629561133598059</v>
      </c>
      <c r="AE2326" s="8">
        <f t="shared" si="174"/>
        <v>0.26427089392660491</v>
      </c>
      <c r="AF2326" s="8">
        <f t="shared" si="174"/>
        <v>0.26559224839623791</v>
      </c>
      <c r="AG2326" s="8">
        <f t="shared" si="174"/>
        <v>0.26692020963821905</v>
      </c>
      <c r="AH2326" s="8">
        <f t="shared" si="174"/>
        <v>0.26825481068641016</v>
      </c>
      <c r="AI2326" s="8">
        <f t="shared" ref="AI2326:BF2326" si="175">AI2403/AI$2402</f>
        <v>0.2695960847398422</v>
      </c>
      <c r="AJ2326" s="8">
        <f t="shared" si="175"/>
        <v>0.27094406516354136</v>
      </c>
      <c r="AK2326" s="8">
        <f t="shared" si="175"/>
        <v>0.27229878548935904</v>
      </c>
      <c r="AL2326" s="8">
        <f t="shared" si="175"/>
        <v>0.27366027941680582</v>
      </c>
      <c r="AM2326" s="8">
        <f t="shared" si="175"/>
        <v>0.27502858081388981</v>
      </c>
      <c r="AN2326" s="8">
        <f t="shared" si="175"/>
        <v>0.27640372371795924</v>
      </c>
      <c r="AO2326" s="8">
        <f t="shared" si="175"/>
        <v>0.27778574233654901</v>
      </c>
      <c r="AP2326" s="8">
        <f t="shared" si="175"/>
        <v>0.27917467104823179</v>
      </c>
      <c r="AQ2326" s="8">
        <f t="shared" si="175"/>
        <v>0.2805705444034729</v>
      </c>
      <c r="AR2326" s="8">
        <f t="shared" si="175"/>
        <v>0.28197339712549024</v>
      </c>
      <c r="AS2326" s="8">
        <f t="shared" si="175"/>
        <v>0.28338326411111764</v>
      </c>
      <c r="AT2326" s="8">
        <f t="shared" si="175"/>
        <v>0.28480018043167321</v>
      </c>
      <c r="AU2326" s="8">
        <f t="shared" si="175"/>
        <v>0.28622418133383154</v>
      </c>
      <c r="AV2326" s="8">
        <f t="shared" si="175"/>
        <v>0.28765530224050062</v>
      </c>
      <c r="AW2326" s="8">
        <f t="shared" si="175"/>
        <v>0.28909357875170311</v>
      </c>
      <c r="AX2326" s="8">
        <f t="shared" si="175"/>
        <v>0.2905390466454616</v>
      </c>
      <c r="AY2326" s="8">
        <f t="shared" si="175"/>
        <v>0.29199174187868887</v>
      </c>
      <c r="AZ2326" s="8">
        <f t="shared" si="175"/>
        <v>0.29345170058808223</v>
      </c>
      <c r="BA2326" s="8">
        <f t="shared" si="175"/>
        <v>0.29491895909102267</v>
      </c>
      <c r="BB2326" s="8">
        <f t="shared" si="175"/>
        <v>0.2963935538864777</v>
      </c>
      <c r="BC2326" s="8">
        <f t="shared" si="175"/>
        <v>0.29787552165591008</v>
      </c>
      <c r="BD2326" s="8">
        <f t="shared" si="175"/>
        <v>0.29936489926418958</v>
      </c>
      <c r="BE2326" s="8">
        <f t="shared" si="175"/>
        <v>0.30086172376051051</v>
      </c>
      <c r="BF2326" s="8">
        <f t="shared" si="175"/>
        <v>0.30236603237931309</v>
      </c>
    </row>
    <row r="2327" spans="1:58" ht="12" customHeight="1" x14ac:dyDescent="0.2">
      <c r="B2327" t="s">
        <v>464</v>
      </c>
      <c r="C2327" s="8">
        <f t="shared" si="171"/>
        <v>0</v>
      </c>
      <c r="D2327" s="8">
        <f t="shared" si="171"/>
        <v>0</v>
      </c>
      <c r="E2327" s="8">
        <f t="shared" si="171"/>
        <v>0</v>
      </c>
      <c r="F2327" s="8">
        <f t="shared" si="171"/>
        <v>0</v>
      </c>
      <c r="G2327" s="8">
        <f t="shared" ref="G2327:AH2327" si="176">G2404/G$2402</f>
        <v>0</v>
      </c>
      <c r="H2327" s="8">
        <f t="shared" si="176"/>
        <v>0</v>
      </c>
      <c r="I2327" s="8">
        <f t="shared" si="176"/>
        <v>0</v>
      </c>
      <c r="J2327" s="8">
        <f t="shared" si="176"/>
        <v>0</v>
      </c>
      <c r="K2327" s="8">
        <f t="shared" si="176"/>
        <v>0</v>
      </c>
      <c r="L2327" s="8">
        <f t="shared" si="176"/>
        <v>0</v>
      </c>
      <c r="M2327" s="8">
        <f t="shared" si="176"/>
        <v>0</v>
      </c>
      <c r="N2327" s="8">
        <f t="shared" si="176"/>
        <v>0</v>
      </c>
      <c r="O2327" s="8">
        <f t="shared" si="176"/>
        <v>3.5910940866650708E-4</v>
      </c>
      <c r="P2327" s="8">
        <f t="shared" si="176"/>
        <v>7.2753728628592216E-4</v>
      </c>
      <c r="Q2327" s="8">
        <f t="shared" si="176"/>
        <v>7.4478649453823241E-4</v>
      </c>
      <c r="R2327" s="8">
        <f t="shared" si="176"/>
        <v>7.5122073369224989E-4</v>
      </c>
      <c r="S2327" s="8">
        <f t="shared" si="176"/>
        <v>3.8040956681996782E-4</v>
      </c>
      <c r="T2327" s="8">
        <f t="shared" si="176"/>
        <v>7.6569617936839672E-4</v>
      </c>
      <c r="U2327" s="8">
        <f t="shared" si="176"/>
        <v>7.8101010295576463E-4</v>
      </c>
      <c r="V2327" s="8">
        <f t="shared" si="176"/>
        <v>7.9663030501487988E-4</v>
      </c>
      <c r="W2327" s="8">
        <f t="shared" si="176"/>
        <v>8.1256291111517752E-4</v>
      </c>
      <c r="X2327" s="8">
        <f t="shared" si="176"/>
        <v>8.2881416933748109E-4</v>
      </c>
      <c r="Y2327" s="8">
        <f t="shared" si="176"/>
        <v>8.4539045272423073E-4</v>
      </c>
      <c r="Z2327" s="8">
        <f t="shared" si="176"/>
        <v>8.622982617787153E-4</v>
      </c>
      <c r="AA2327" s="8">
        <f t="shared" si="176"/>
        <v>8.7954422701428964E-4</v>
      </c>
      <c r="AB2327" s="8">
        <f t="shared" si="176"/>
        <v>8.9713511155457544E-4</v>
      </c>
      <c r="AC2327" s="8">
        <f t="shared" si="176"/>
        <v>9.1507781378566703E-4</v>
      </c>
      <c r="AD2327" s="8">
        <f t="shared" si="176"/>
        <v>9.3337937006138033E-4</v>
      </c>
      <c r="AE2327" s="8">
        <f t="shared" si="176"/>
        <v>9.5204695746260802E-4</v>
      </c>
      <c r="AF2327" s="8">
        <f t="shared" si="176"/>
        <v>9.710878966118601E-4</v>
      </c>
      <c r="AG2327" s="8">
        <f t="shared" si="176"/>
        <v>9.905096545440974E-4</v>
      </c>
      <c r="AH2327" s="8">
        <f t="shared" si="176"/>
        <v>1.0103198476349793E-3</v>
      </c>
      <c r="AI2327" s="8">
        <f t="shared" ref="AI2327:BF2327" si="177">AI2404/AI$2402</f>
        <v>1.030526244587679E-3</v>
      </c>
      <c r="AJ2327" s="8">
        <f t="shared" si="177"/>
        <v>1.0511367694794327E-3</v>
      </c>
      <c r="AK2327" s="8">
        <f t="shared" si="177"/>
        <v>1.0721595048690212E-3</v>
      </c>
      <c r="AL2327" s="8">
        <f t="shared" si="177"/>
        <v>1.0936026949664016E-3</v>
      </c>
      <c r="AM2327" s="8">
        <f t="shared" si="177"/>
        <v>1.1154747488657296E-3</v>
      </c>
      <c r="AN2327" s="8">
        <f t="shared" si="177"/>
        <v>1.1377842438430443E-3</v>
      </c>
      <c r="AO2327" s="8">
        <f t="shared" si="177"/>
        <v>1.1605399287199052E-3</v>
      </c>
      <c r="AP2327" s="8">
        <f t="shared" si="177"/>
        <v>1.1837507272943032E-3</v>
      </c>
      <c r="AQ2327" s="8">
        <f t="shared" si="177"/>
        <v>1.2074257418401894E-3</v>
      </c>
      <c r="AR2327" s="8">
        <f t="shared" si="177"/>
        <v>1.2315742566769931E-3</v>
      </c>
      <c r="AS2327" s="8">
        <f t="shared" si="177"/>
        <v>1.256205741810533E-3</v>
      </c>
      <c r="AT2327" s="8">
        <f t="shared" si="177"/>
        <v>1.2813298566467439E-3</v>
      </c>
      <c r="AU2327" s="8">
        <f t="shared" si="177"/>
        <v>1.3069564537796785E-3</v>
      </c>
      <c r="AV2327" s="8">
        <f t="shared" si="177"/>
        <v>1.3330955828552721E-3</v>
      </c>
      <c r="AW2327" s="8">
        <f t="shared" si="177"/>
        <v>1.3597574945123775E-3</v>
      </c>
      <c r="AX2327" s="8">
        <f t="shared" si="177"/>
        <v>1.3869526444026251E-3</v>
      </c>
      <c r="AY2327" s="8">
        <f t="shared" si="177"/>
        <v>1.4146916972906777E-3</v>
      </c>
      <c r="AZ2327" s="8">
        <f t="shared" si="177"/>
        <v>1.4429855312364914E-3</v>
      </c>
      <c r="BA2327" s="8">
        <f t="shared" si="177"/>
        <v>1.471845241861221E-3</v>
      </c>
      <c r="BB2327" s="8">
        <f t="shared" si="177"/>
        <v>1.5012821466984455E-3</v>
      </c>
      <c r="BC2327" s="8">
        <f t="shared" si="177"/>
        <v>1.5313077896324143E-3</v>
      </c>
      <c r="BD2327" s="8">
        <f t="shared" si="177"/>
        <v>1.5619339454250628E-3</v>
      </c>
      <c r="BE2327" s="8">
        <f t="shared" si="177"/>
        <v>1.5931726243335641E-3</v>
      </c>
      <c r="BF2327" s="8">
        <f t="shared" si="177"/>
        <v>1.6250360768202353E-3</v>
      </c>
    </row>
    <row r="2328" spans="1:58" ht="12" customHeight="1" x14ac:dyDescent="0.2">
      <c r="B2328" t="s">
        <v>465</v>
      </c>
      <c r="C2328" s="8">
        <f t="shared" si="171"/>
        <v>0</v>
      </c>
      <c r="D2328" s="8">
        <f t="shared" si="171"/>
        <v>0</v>
      </c>
      <c r="E2328" s="8">
        <f t="shared" si="171"/>
        <v>0</v>
      </c>
      <c r="F2328" s="8">
        <f t="shared" si="171"/>
        <v>0</v>
      </c>
      <c r="G2328" s="8">
        <f t="shared" ref="G2328:AH2328" si="178">G2405/G$2402</f>
        <v>0</v>
      </c>
      <c r="H2328" s="8">
        <f t="shared" si="178"/>
        <v>0</v>
      </c>
      <c r="I2328" s="8">
        <f t="shared" si="178"/>
        <v>0</v>
      </c>
      <c r="J2328" s="8">
        <f t="shared" si="178"/>
        <v>0</v>
      </c>
      <c r="K2328" s="8">
        <f t="shared" si="178"/>
        <v>0</v>
      </c>
      <c r="L2328" s="8">
        <f t="shared" si="178"/>
        <v>0</v>
      </c>
      <c r="M2328" s="8">
        <f t="shared" si="178"/>
        <v>0</v>
      </c>
      <c r="N2328" s="8">
        <f t="shared" si="178"/>
        <v>0</v>
      </c>
      <c r="O2328" s="8">
        <f t="shared" si="178"/>
        <v>0</v>
      </c>
      <c r="P2328" s="8">
        <f t="shared" si="178"/>
        <v>0</v>
      </c>
      <c r="Q2328" s="8">
        <f t="shared" si="178"/>
        <v>0</v>
      </c>
      <c r="R2328" s="8">
        <f t="shared" si="178"/>
        <v>0</v>
      </c>
      <c r="S2328" s="8">
        <f t="shared" si="178"/>
        <v>0</v>
      </c>
      <c r="T2328" s="8">
        <f t="shared" si="178"/>
        <v>0</v>
      </c>
      <c r="U2328" s="8">
        <f t="shared" si="178"/>
        <v>0</v>
      </c>
      <c r="V2328" s="8">
        <f t="shared" si="178"/>
        <v>1.2761602989473279E-4</v>
      </c>
      <c r="W2328" s="8">
        <f t="shared" si="178"/>
        <v>2.5523205978946557E-4</v>
      </c>
      <c r="X2328" s="8">
        <f t="shared" si="178"/>
        <v>3.8284808968419836E-4</v>
      </c>
      <c r="Y2328" s="8">
        <f t="shared" si="178"/>
        <v>5.1046411957893115E-4</v>
      </c>
      <c r="Z2328" s="8">
        <f t="shared" si="178"/>
        <v>6.3808014947366388E-4</v>
      </c>
      <c r="AA2328" s="8">
        <f t="shared" si="178"/>
        <v>7.6569617936839672E-4</v>
      </c>
      <c r="AB2328" s="8">
        <f t="shared" si="178"/>
        <v>8.9331220926312945E-4</v>
      </c>
      <c r="AC2328" s="8">
        <f t="shared" si="178"/>
        <v>1.0209282391578623E-3</v>
      </c>
      <c r="AD2328" s="8">
        <f t="shared" si="178"/>
        <v>1.1485442690525951E-3</v>
      </c>
      <c r="AE2328" s="8">
        <f t="shared" si="178"/>
        <v>1.2761602989473278E-3</v>
      </c>
      <c r="AF2328" s="8">
        <f t="shared" si="178"/>
        <v>1.4037763288420606E-3</v>
      </c>
      <c r="AG2328" s="8">
        <f t="shared" si="178"/>
        <v>1.5313923587367934E-3</v>
      </c>
      <c r="AH2328" s="8">
        <f t="shared" si="178"/>
        <v>1.6590083886315263E-3</v>
      </c>
      <c r="AI2328" s="8">
        <f t="shared" ref="AI2328:BF2328" si="179">AI2405/AI$2402</f>
        <v>1.7866244185262589E-3</v>
      </c>
      <c r="AJ2328" s="8">
        <f t="shared" si="179"/>
        <v>1.9142404484209917E-3</v>
      </c>
      <c r="AK2328" s="8">
        <f t="shared" si="179"/>
        <v>2.0418564783157246E-3</v>
      </c>
      <c r="AL2328" s="8">
        <f t="shared" si="179"/>
        <v>2.1694725082104572E-3</v>
      </c>
      <c r="AM2328" s="8">
        <f t="shared" si="179"/>
        <v>2.2970885381051903E-3</v>
      </c>
      <c r="AN2328" s="8">
        <f t="shared" si="179"/>
        <v>2.4247045679999229E-3</v>
      </c>
      <c r="AO2328" s="8">
        <f t="shared" si="179"/>
        <v>2.5523205978946555E-3</v>
      </c>
      <c r="AP2328" s="8">
        <f t="shared" si="179"/>
        <v>2.6799366277893886E-3</v>
      </c>
      <c r="AQ2328" s="8">
        <f t="shared" si="179"/>
        <v>2.8075526576841212E-3</v>
      </c>
      <c r="AR2328" s="8">
        <f t="shared" si="179"/>
        <v>2.9351686875788542E-3</v>
      </c>
      <c r="AS2328" s="8">
        <f t="shared" si="179"/>
        <v>3.0627847174735869E-3</v>
      </c>
      <c r="AT2328" s="8">
        <f t="shared" si="179"/>
        <v>3.1904007473683195E-3</v>
      </c>
      <c r="AU2328" s="8">
        <f t="shared" si="179"/>
        <v>3.3180167772630526E-3</v>
      </c>
      <c r="AV2328" s="8">
        <f t="shared" si="179"/>
        <v>3.4456328071577852E-3</v>
      </c>
      <c r="AW2328" s="8">
        <f t="shared" si="179"/>
        <v>3.5732488370525178E-3</v>
      </c>
      <c r="AX2328" s="8">
        <f t="shared" si="179"/>
        <v>3.7008648669472509E-3</v>
      </c>
      <c r="AY2328" s="8">
        <f t="shared" si="179"/>
        <v>3.8284808968419835E-3</v>
      </c>
      <c r="AZ2328" s="8">
        <f t="shared" si="179"/>
        <v>3.9560969267367161E-3</v>
      </c>
      <c r="BA2328" s="8">
        <f t="shared" si="179"/>
        <v>4.0837129566314492E-3</v>
      </c>
      <c r="BB2328" s="8">
        <f t="shared" si="179"/>
        <v>4.2113289865261822E-3</v>
      </c>
      <c r="BC2328" s="8">
        <f t="shared" si="179"/>
        <v>4.3389450164209144E-3</v>
      </c>
      <c r="BD2328" s="8">
        <f t="shared" si="179"/>
        <v>4.4665610463156475E-3</v>
      </c>
      <c r="BE2328" s="8">
        <f t="shared" si="179"/>
        <v>4.5941770762103805E-3</v>
      </c>
      <c r="BF2328" s="8">
        <f t="shared" si="179"/>
        <v>4.7217931061051127E-3</v>
      </c>
    </row>
    <row r="2329" spans="1:58" ht="12" customHeight="1" x14ac:dyDescent="0.2">
      <c r="B2329" t="s">
        <v>466</v>
      </c>
      <c r="C2329" s="8">
        <f t="shared" si="171"/>
        <v>3.2836574892649659E-3</v>
      </c>
      <c r="D2329" s="8">
        <f t="shared" si="171"/>
        <v>5.764796310530361E-3</v>
      </c>
      <c r="E2329" s="8">
        <f t="shared" si="171"/>
        <v>5.5900621118012426E-3</v>
      </c>
      <c r="F2329" s="8">
        <f t="shared" si="171"/>
        <v>6.9528011766278918E-3</v>
      </c>
      <c r="G2329" s="8">
        <f t="shared" ref="G2329:AH2329" si="180">G2406/G$2402</f>
        <v>6.7488643737832572E-3</v>
      </c>
      <c r="H2329" s="8">
        <f t="shared" si="180"/>
        <v>6.0920285158781598E-3</v>
      </c>
      <c r="I2329" s="8">
        <f t="shared" si="180"/>
        <v>5.7009587976159628E-3</v>
      </c>
      <c r="J2329" s="8">
        <f t="shared" si="180"/>
        <v>5.5137844611528822E-3</v>
      </c>
      <c r="K2329" s="8">
        <f t="shared" si="180"/>
        <v>5.8508651811278473E-3</v>
      </c>
      <c r="L2329" s="8">
        <f t="shared" si="180"/>
        <v>4.9184571576494952E-3</v>
      </c>
      <c r="M2329" s="8">
        <f t="shared" si="180"/>
        <v>3.5266457680250786E-3</v>
      </c>
      <c r="N2329" s="8">
        <f t="shared" si="180"/>
        <v>4.1852301876603212E-3</v>
      </c>
      <c r="O2329" s="8">
        <f t="shared" si="180"/>
        <v>3.8305003591094086E-3</v>
      </c>
      <c r="P2329" s="8">
        <f t="shared" si="180"/>
        <v>3.6376864314296106E-3</v>
      </c>
      <c r="Q2329" s="8">
        <f t="shared" si="180"/>
        <v>5.7100297914597815E-3</v>
      </c>
      <c r="R2329" s="8">
        <f t="shared" si="180"/>
        <v>5.7593589583072495E-3</v>
      </c>
      <c r="S2329" s="8">
        <f t="shared" si="180"/>
        <v>5.9597498801794956E-3</v>
      </c>
      <c r="T2329" s="8">
        <f t="shared" si="180"/>
        <v>5.9979534050524407E-3</v>
      </c>
      <c r="U2329" s="8">
        <f t="shared" si="180"/>
        <v>6.087922706128227E-3</v>
      </c>
      <c r="V2329" s="8">
        <f t="shared" si="180"/>
        <v>6.1792415467201503E-3</v>
      </c>
      <c r="W2329" s="8">
        <f t="shared" si="180"/>
        <v>6.2719301699209517E-3</v>
      </c>
      <c r="X2329" s="8">
        <f t="shared" si="180"/>
        <v>6.3660091224697658E-3</v>
      </c>
      <c r="Y2329" s="8">
        <f t="shared" si="180"/>
        <v>6.4614992593068112E-3</v>
      </c>
      <c r="Z2329" s="8">
        <f t="shared" si="180"/>
        <v>6.558421748196412E-3</v>
      </c>
      <c r="AA2329" s="8">
        <f t="shared" si="180"/>
        <v>6.6567980744193572E-3</v>
      </c>
      <c r="AB2329" s="8">
        <f t="shared" si="180"/>
        <v>6.7566500455356468E-3</v>
      </c>
      <c r="AC2329" s="8">
        <f t="shared" si="180"/>
        <v>6.8579997962186813E-3</v>
      </c>
      <c r="AD2329" s="8">
        <f t="shared" si="180"/>
        <v>6.9608697931619603E-3</v>
      </c>
      <c r="AE2329" s="8">
        <f t="shared" si="180"/>
        <v>7.0652828400593892E-3</v>
      </c>
      <c r="AF2329" s="8">
        <f t="shared" si="180"/>
        <v>7.1712620826602791E-3</v>
      </c>
      <c r="AG2329" s="8">
        <f t="shared" si="180"/>
        <v>7.2788310139001826E-3</v>
      </c>
      <c r="AH2329" s="8">
        <f t="shared" si="180"/>
        <v>7.3880134791086847E-3</v>
      </c>
      <c r="AI2329" s="8">
        <f t="shared" ref="AI2329:BF2329" si="181">AI2406/AI$2402</f>
        <v>7.4988336812953143E-3</v>
      </c>
      <c r="AJ2329" s="8">
        <f t="shared" si="181"/>
        <v>7.6113161865147437E-3</v>
      </c>
      <c r="AK2329" s="8">
        <f t="shared" si="181"/>
        <v>7.7254859293124645E-3</v>
      </c>
      <c r="AL2329" s="8">
        <f t="shared" si="181"/>
        <v>7.8413682182521503E-3</v>
      </c>
      <c r="AM2329" s="8">
        <f t="shared" si="181"/>
        <v>7.9589887415259328E-3</v>
      </c>
      <c r="AN2329" s="8">
        <f t="shared" si="181"/>
        <v>8.0783735726488205E-3</v>
      </c>
      <c r="AO2329" s="8">
        <f t="shared" si="181"/>
        <v>8.199549176238552E-3</v>
      </c>
      <c r="AP2329" s="8">
        <f t="shared" si="181"/>
        <v>8.3225424138821287E-3</v>
      </c>
      <c r="AQ2329" s="8">
        <f t="shared" si="181"/>
        <v>8.4473805500903613E-3</v>
      </c>
      <c r="AR2329" s="8">
        <f t="shared" si="181"/>
        <v>8.5740912583417168E-3</v>
      </c>
      <c r="AS2329" s="8">
        <f t="shared" si="181"/>
        <v>8.7027026272168406E-3</v>
      </c>
      <c r="AT2329" s="8">
        <f t="shared" si="181"/>
        <v>8.8332431666250932E-3</v>
      </c>
      <c r="AU2329" s="8">
        <f t="shared" si="181"/>
        <v>8.9657418141244685E-3</v>
      </c>
      <c r="AV2329" s="8">
        <f t="shared" si="181"/>
        <v>9.1002279413363359E-3</v>
      </c>
      <c r="AW2329" s="8">
        <f t="shared" si="181"/>
        <v>9.2367313604563798E-3</v>
      </c>
      <c r="AX2329" s="8">
        <f t="shared" si="181"/>
        <v>9.3752823308632244E-3</v>
      </c>
      <c r="AY2329" s="8">
        <f t="shared" si="181"/>
        <v>9.5159115658261708E-3</v>
      </c>
      <c r="AZ2329" s="8">
        <f t="shared" si="181"/>
        <v>9.6586502393135633E-3</v>
      </c>
      <c r="BA2329" s="8">
        <f t="shared" si="181"/>
        <v>9.8035299929032666E-3</v>
      </c>
      <c r="BB2329" s="8">
        <f t="shared" si="181"/>
        <v>9.9505829427968158E-3</v>
      </c>
      <c r="BC2329" s="8">
        <f t="shared" si="181"/>
        <v>1.0099841686938766E-2</v>
      </c>
      <c r="BD2329" s="8">
        <f t="shared" si="181"/>
        <v>1.0251339312242848E-2</v>
      </c>
      <c r="BE2329" s="8">
        <f t="shared" si="181"/>
        <v>1.040510940192649E-2</v>
      </c>
      <c r="BF2329" s="8">
        <f t="shared" si="181"/>
        <v>1.0561186042955386E-2</v>
      </c>
    </row>
    <row r="2330" spans="1:58" ht="12" customHeight="1" x14ac:dyDescent="0.2">
      <c r="B2330" t="s">
        <v>467</v>
      </c>
      <c r="C2330" s="8">
        <f t="shared" si="171"/>
        <v>1.7807527153321547E-2</v>
      </c>
      <c r="D2330" s="8">
        <f t="shared" si="171"/>
        <v>1.9087881117089419E-2</v>
      </c>
      <c r="E2330" s="8">
        <f t="shared" si="171"/>
        <v>1.8509316770186336E-2</v>
      </c>
      <c r="F2330" s="8">
        <f t="shared" si="171"/>
        <v>2.4735927263003075E-2</v>
      </c>
      <c r="G2330" s="8">
        <f t="shared" ref="G2330:AH2330" si="182">G2407/G$2402</f>
        <v>4.0622972096041529E-2</v>
      </c>
      <c r="H2330" s="8">
        <f t="shared" si="182"/>
        <v>1.8535320803629293E-2</v>
      </c>
      <c r="I2330" s="8">
        <f t="shared" si="182"/>
        <v>1.8009847110650429E-2</v>
      </c>
      <c r="J2330" s="8">
        <f t="shared" si="182"/>
        <v>1.8295739348370928E-2</v>
      </c>
      <c r="K2330" s="8">
        <f t="shared" si="182"/>
        <v>1.7428109050168058E-2</v>
      </c>
      <c r="L2330" s="8">
        <f t="shared" si="182"/>
        <v>1.5143670722236604E-2</v>
      </c>
      <c r="M2330" s="8">
        <f t="shared" si="182"/>
        <v>1.2277951933124347E-2</v>
      </c>
      <c r="N2330" s="8">
        <f t="shared" si="182"/>
        <v>9.0454975023626302E-3</v>
      </c>
      <c r="O2330" s="8">
        <f t="shared" si="182"/>
        <v>8.0201101268853239E-3</v>
      </c>
      <c r="P2330" s="8">
        <f t="shared" si="182"/>
        <v>7.5178852916211953E-3</v>
      </c>
      <c r="Q2330" s="8">
        <f t="shared" si="182"/>
        <v>7.5719960278053623E-3</v>
      </c>
      <c r="R2330" s="8">
        <f t="shared" si="182"/>
        <v>7.6374107925378737E-3</v>
      </c>
      <c r="S2330" s="8">
        <f t="shared" si="182"/>
        <v>7.481388147459367E-3</v>
      </c>
      <c r="T2330" s="8">
        <f t="shared" si="182"/>
        <v>8.1674259132628983E-3</v>
      </c>
      <c r="U2330" s="8">
        <f t="shared" si="182"/>
        <v>8.3307744315281561E-3</v>
      </c>
      <c r="V2330" s="8">
        <f t="shared" si="182"/>
        <v>8.4973899201587193E-3</v>
      </c>
      <c r="W2330" s="8">
        <f t="shared" si="182"/>
        <v>8.6673377185618929E-3</v>
      </c>
      <c r="X2330" s="8">
        <f t="shared" si="182"/>
        <v>8.8406844729331316E-3</v>
      </c>
      <c r="Y2330" s="8">
        <f t="shared" si="182"/>
        <v>9.017498162391795E-3</v>
      </c>
      <c r="Z2330" s="8">
        <f t="shared" si="182"/>
        <v>9.1978481256396304E-3</v>
      </c>
      <c r="AA2330" s="8">
        <f t="shared" si="182"/>
        <v>9.3818050881524229E-3</v>
      </c>
      <c r="AB2330" s="8">
        <f t="shared" si="182"/>
        <v>9.5694411899154719E-3</v>
      </c>
      <c r="AC2330" s="8">
        <f t="shared" si="182"/>
        <v>9.7608300137137817E-3</v>
      </c>
      <c r="AD2330" s="8">
        <f t="shared" si="182"/>
        <v>9.956046613988058E-3</v>
      </c>
      <c r="AE2330" s="8">
        <f t="shared" si="182"/>
        <v>1.0155167546267819E-2</v>
      </c>
      <c r="AF2330" s="8">
        <f t="shared" si="182"/>
        <v>1.0358270897193175E-2</v>
      </c>
      <c r="AG2330" s="8">
        <f t="shared" si="182"/>
        <v>1.0565436315137037E-2</v>
      </c>
      <c r="AH2330" s="8">
        <f t="shared" si="182"/>
        <v>1.0776745041439779E-2</v>
      </c>
      <c r="AI2330" s="8">
        <f t="shared" ref="AI2330:BF2330" si="183">AI2407/AI$2402</f>
        <v>1.0992279942268576E-2</v>
      </c>
      <c r="AJ2330" s="8">
        <f t="shared" si="183"/>
        <v>1.1212125541113947E-2</v>
      </c>
      <c r="AK2330" s="8">
        <f t="shared" si="183"/>
        <v>1.1436368051936227E-2</v>
      </c>
      <c r="AL2330" s="8">
        <f t="shared" si="183"/>
        <v>1.1665095412974951E-2</v>
      </c>
      <c r="AM2330" s="8">
        <f t="shared" si="183"/>
        <v>1.189839732123445E-2</v>
      </c>
      <c r="AN2330" s="8">
        <f t="shared" si="183"/>
        <v>1.2136365267659141E-2</v>
      </c>
      <c r="AO2330" s="8">
        <f t="shared" si="183"/>
        <v>1.2379092573012325E-2</v>
      </c>
      <c r="AP2330" s="8">
        <f t="shared" si="183"/>
        <v>1.2626674424472571E-2</v>
      </c>
      <c r="AQ2330" s="8">
        <f t="shared" si="183"/>
        <v>1.2879207912962022E-2</v>
      </c>
      <c r="AR2330" s="8">
        <f t="shared" si="183"/>
        <v>1.3136792071221263E-2</v>
      </c>
      <c r="AS2330" s="8">
        <f t="shared" si="183"/>
        <v>1.3399527912645688E-2</v>
      </c>
      <c r="AT2330" s="8">
        <f t="shared" si="183"/>
        <v>1.3667518470898601E-2</v>
      </c>
      <c r="AU2330" s="8">
        <f t="shared" si="183"/>
        <v>1.3940868840316574E-2</v>
      </c>
      <c r="AV2330" s="8">
        <f t="shared" si="183"/>
        <v>1.4219686217122907E-2</v>
      </c>
      <c r="AW2330" s="8">
        <f t="shared" si="183"/>
        <v>1.4504079941465365E-2</v>
      </c>
      <c r="AX2330" s="8">
        <f t="shared" si="183"/>
        <v>1.4794161540294672E-2</v>
      </c>
      <c r="AY2330" s="8">
        <f t="shared" si="183"/>
        <v>1.5090044771100566E-2</v>
      </c>
      <c r="AZ2330" s="8">
        <f t="shared" si="183"/>
        <v>1.5391845666522578E-2</v>
      </c>
      <c r="BA2330" s="8">
        <f t="shared" si="183"/>
        <v>1.569968257985303E-2</v>
      </c>
      <c r="BB2330" s="8">
        <f t="shared" si="183"/>
        <v>1.6013676231450093E-2</v>
      </c>
      <c r="BC2330" s="8">
        <f t="shared" si="183"/>
        <v>1.6333949756079092E-2</v>
      </c>
      <c r="BD2330" s="8">
        <f t="shared" si="183"/>
        <v>1.6660628751200675E-2</v>
      </c>
      <c r="BE2330" s="8">
        <f t="shared" si="183"/>
        <v>1.6993841326224689E-2</v>
      </c>
      <c r="BF2330" s="8">
        <f t="shared" si="183"/>
        <v>1.7333718152749183E-2</v>
      </c>
    </row>
    <row r="2331" spans="1:58" ht="12" customHeight="1" x14ac:dyDescent="0.2">
      <c r="B2331" t="s">
        <v>468</v>
      </c>
      <c r="C2331" s="8">
        <f t="shared" si="171"/>
        <v>1.8944177822682495E-3</v>
      </c>
      <c r="D2331" s="8">
        <f t="shared" si="171"/>
        <v>1.921598770176787E-3</v>
      </c>
      <c r="E2331" s="8">
        <f t="shared" si="171"/>
        <v>1.8633540372670807E-3</v>
      </c>
      <c r="F2331" s="8">
        <f t="shared" si="171"/>
        <v>0</v>
      </c>
      <c r="G2331" s="8">
        <f t="shared" ref="G2331:AH2331" si="184">G2408/G$2402</f>
        <v>1.6872160934458143E-3</v>
      </c>
      <c r="H2331" s="8">
        <f t="shared" si="184"/>
        <v>1.5554115359688917E-3</v>
      </c>
      <c r="I2331" s="8">
        <f t="shared" si="184"/>
        <v>4.4052863436123352E-3</v>
      </c>
      <c r="J2331" s="8">
        <f t="shared" si="184"/>
        <v>8.8972431077694227E-3</v>
      </c>
      <c r="K2331" s="8">
        <f t="shared" si="184"/>
        <v>8.8385410182995148E-3</v>
      </c>
      <c r="L2331" s="8">
        <f t="shared" si="184"/>
        <v>7.2482526533782033E-3</v>
      </c>
      <c r="M2331" s="8">
        <f t="shared" si="184"/>
        <v>6.6614420062695925E-3</v>
      </c>
      <c r="N2331" s="8">
        <f t="shared" si="184"/>
        <v>4.5902524638855137E-3</v>
      </c>
      <c r="O2331" s="8">
        <f t="shared" si="184"/>
        <v>3.9502034953315781E-3</v>
      </c>
      <c r="P2331" s="8">
        <f t="shared" si="184"/>
        <v>3.2739177882866498E-3</v>
      </c>
      <c r="Q2331" s="8">
        <f t="shared" si="184"/>
        <v>8.6891757696127105E-4</v>
      </c>
      <c r="R2331" s="8">
        <f t="shared" si="184"/>
        <v>8.7642418930762491E-4</v>
      </c>
      <c r="S2331" s="8">
        <f t="shared" si="184"/>
        <v>2.2824574009198068E-3</v>
      </c>
      <c r="T2331" s="8">
        <f t="shared" si="184"/>
        <v>4.0454281476630292E-2</v>
      </c>
      <c r="U2331" s="8">
        <f t="shared" si="184"/>
        <v>4.12633671061629E-2</v>
      </c>
      <c r="V2331" s="8">
        <f t="shared" si="184"/>
        <v>4.2088634448286165E-2</v>
      </c>
      <c r="W2331" s="8">
        <f t="shared" si="184"/>
        <v>4.2930407137251887E-2</v>
      </c>
      <c r="X2331" s="8">
        <f t="shared" si="184"/>
        <v>4.3789015279996929E-2</v>
      </c>
      <c r="Y2331" s="8">
        <f t="shared" si="184"/>
        <v>4.466479558559687E-2</v>
      </c>
      <c r="Z2331" s="8">
        <f t="shared" si="184"/>
        <v>4.55580914973088E-2</v>
      </c>
      <c r="AA2331" s="8">
        <f t="shared" si="184"/>
        <v>4.6469253327254982E-2</v>
      </c>
      <c r="AB2331" s="8">
        <f t="shared" si="184"/>
        <v>4.7398638393800083E-2</v>
      </c>
      <c r="AC2331" s="8">
        <f t="shared" si="184"/>
        <v>4.834661116167608E-2</v>
      </c>
      <c r="AD2331" s="8">
        <f t="shared" si="184"/>
        <v>4.9313543384909606E-2</v>
      </c>
      <c r="AE2331" s="8">
        <f t="shared" si="184"/>
        <v>5.0299814252607801E-2</v>
      </c>
      <c r="AF2331" s="8">
        <f t="shared" si="184"/>
        <v>5.1305810537659959E-2</v>
      </c>
      <c r="AG2331" s="8">
        <f t="shared" si="184"/>
        <v>5.2331926748413152E-2</v>
      </c>
      <c r="AH2331" s="8">
        <f t="shared" si="184"/>
        <v>5.3378565283381418E-2</v>
      </c>
      <c r="AI2331" s="8">
        <f t="shared" ref="AI2331:BF2331" si="185">AI2408/AI$2402</f>
        <v>5.4446136589049052E-2</v>
      </c>
      <c r="AJ2331" s="8">
        <f t="shared" si="185"/>
        <v>5.5535059320830027E-2</v>
      </c>
      <c r="AK2331" s="8">
        <f t="shared" si="185"/>
        <v>5.664576050724663E-2</v>
      </c>
      <c r="AL2331" s="8">
        <f t="shared" si="185"/>
        <v>5.7778675717391564E-2</v>
      </c>
      <c r="AM2331" s="8">
        <f t="shared" si="185"/>
        <v>5.89342492317394E-2</v>
      </c>
      <c r="AN2331" s="8">
        <f t="shared" si="185"/>
        <v>6.0112934216374189E-2</v>
      </c>
      <c r="AO2331" s="8">
        <f t="shared" si="185"/>
        <v>6.131519290070167E-2</v>
      </c>
      <c r="AP2331" s="8">
        <f t="shared" si="185"/>
        <v>6.2541496758715703E-2</v>
      </c>
      <c r="AQ2331" s="8">
        <f t="shared" si="185"/>
        <v>6.3792326693890025E-2</v>
      </c>
      <c r="AR2331" s="8">
        <f t="shared" si="185"/>
        <v>6.5068173227767825E-2</v>
      </c>
      <c r="AS2331" s="8">
        <f t="shared" si="185"/>
        <v>6.6369536692323178E-2</v>
      </c>
      <c r="AT2331" s="8">
        <f t="shared" si="185"/>
        <v>6.7696927426169645E-2</v>
      </c>
      <c r="AU2331" s="8">
        <f t="shared" si="185"/>
        <v>6.9050865974693038E-2</v>
      </c>
      <c r="AV2331" s="8">
        <f t="shared" si="185"/>
        <v>7.0431883294186912E-2</v>
      </c>
      <c r="AW2331" s="8">
        <f t="shared" si="185"/>
        <v>7.1840520960070653E-2</v>
      </c>
      <c r="AX2331" s="8">
        <f t="shared" si="185"/>
        <v>7.3277331379272059E-2</v>
      </c>
      <c r="AY2331" s="8">
        <f t="shared" si="185"/>
        <v>7.4742878006857499E-2</v>
      </c>
      <c r="AZ2331" s="8">
        <f t="shared" si="185"/>
        <v>7.623773556699466E-2</v>
      </c>
      <c r="BA2331" s="8">
        <f t="shared" si="185"/>
        <v>7.7762490278334553E-2</v>
      </c>
      <c r="BB2331" s="8">
        <f t="shared" si="185"/>
        <v>7.9317740083901259E-2</v>
      </c>
      <c r="BC2331" s="8">
        <f t="shared" si="185"/>
        <v>8.0904094885579286E-2</v>
      </c>
      <c r="BD2331" s="8">
        <f t="shared" si="185"/>
        <v>8.2522176783290865E-2</v>
      </c>
      <c r="BE2331" s="8">
        <f t="shared" si="185"/>
        <v>8.4172620318956684E-2</v>
      </c>
      <c r="BF2331" s="8">
        <f t="shared" si="185"/>
        <v>8.5856072725335811E-2</v>
      </c>
    </row>
    <row r="2332" spans="1:58" ht="12" customHeight="1" x14ac:dyDescent="0.2">
      <c r="B2332" t="s">
        <v>469</v>
      </c>
      <c r="C2332" s="8">
        <f t="shared" si="171"/>
        <v>0</v>
      </c>
      <c r="D2332" s="8">
        <f t="shared" si="171"/>
        <v>0</v>
      </c>
      <c r="E2332" s="8">
        <f t="shared" si="171"/>
        <v>0</v>
      </c>
      <c r="F2332" s="8">
        <f t="shared" si="171"/>
        <v>0</v>
      </c>
      <c r="G2332" s="8">
        <f t="shared" ref="G2332:AH2332" si="186">G2409/G$2402</f>
        <v>0</v>
      </c>
      <c r="H2332" s="8">
        <f t="shared" si="186"/>
        <v>0</v>
      </c>
      <c r="I2332" s="8">
        <f t="shared" si="186"/>
        <v>0</v>
      </c>
      <c r="J2332" s="8">
        <f t="shared" si="186"/>
        <v>0</v>
      </c>
      <c r="K2332" s="8">
        <f t="shared" si="186"/>
        <v>0</v>
      </c>
      <c r="L2332" s="8">
        <f t="shared" si="186"/>
        <v>0</v>
      </c>
      <c r="M2332" s="8">
        <f t="shared" si="186"/>
        <v>0</v>
      </c>
      <c r="N2332" s="8">
        <f t="shared" si="186"/>
        <v>1.3500742540839745E-4</v>
      </c>
      <c r="O2332" s="8">
        <f t="shared" si="186"/>
        <v>1.1970313622216902E-4</v>
      </c>
      <c r="P2332" s="8">
        <f t="shared" si="186"/>
        <v>4.8502485752394809E-4</v>
      </c>
      <c r="Q2332" s="8">
        <f t="shared" si="186"/>
        <v>4.965243296921549E-4</v>
      </c>
      <c r="R2332" s="8">
        <f t="shared" si="186"/>
        <v>5.0081382246149996E-4</v>
      </c>
      <c r="S2332" s="8">
        <f t="shared" si="186"/>
        <v>5.0721275575995705E-4</v>
      </c>
      <c r="T2332" s="8">
        <f t="shared" si="186"/>
        <v>5.1046411957893115E-4</v>
      </c>
      <c r="U2332" s="8">
        <f t="shared" si="186"/>
        <v>5.2067340197050976E-4</v>
      </c>
      <c r="V2332" s="8">
        <f t="shared" si="186"/>
        <v>5.3108687000991996E-4</v>
      </c>
      <c r="W2332" s="8">
        <f t="shared" si="186"/>
        <v>5.4170860741011831E-4</v>
      </c>
      <c r="X2332" s="8">
        <f t="shared" si="186"/>
        <v>5.5254277955832072E-4</v>
      </c>
      <c r="Y2332" s="8">
        <f t="shared" si="186"/>
        <v>5.6359363514948719E-4</v>
      </c>
      <c r="Z2332" s="8">
        <f t="shared" si="186"/>
        <v>5.748655078524769E-4</v>
      </c>
      <c r="AA2332" s="8">
        <f t="shared" si="186"/>
        <v>5.8636281800952643E-4</v>
      </c>
      <c r="AB2332" s="8">
        <f t="shared" si="186"/>
        <v>5.98090074369717E-4</v>
      </c>
      <c r="AC2332" s="8">
        <f t="shared" si="186"/>
        <v>6.1005187585711136E-4</v>
      </c>
      <c r="AD2332" s="8">
        <f t="shared" si="186"/>
        <v>6.2225291337425362E-4</v>
      </c>
      <c r="AE2332" s="8">
        <f t="shared" si="186"/>
        <v>6.3469797164173868E-4</v>
      </c>
      <c r="AF2332" s="8">
        <f t="shared" si="186"/>
        <v>6.4739193107457343E-4</v>
      </c>
      <c r="AG2332" s="8">
        <f t="shared" si="186"/>
        <v>6.6033976969606483E-4</v>
      </c>
      <c r="AH2332" s="8">
        <f t="shared" si="186"/>
        <v>6.7354656508998622E-4</v>
      </c>
      <c r="AI2332" s="8">
        <f t="shared" ref="AI2332:BF2332" si="187">AI2409/AI$2402</f>
        <v>6.8701749639178602E-4</v>
      </c>
      <c r="AJ2332" s="8">
        <f t="shared" si="187"/>
        <v>7.0075784631962168E-4</v>
      </c>
      <c r="AK2332" s="8">
        <f t="shared" si="187"/>
        <v>7.1477300324601417E-4</v>
      </c>
      <c r="AL2332" s="8">
        <f t="shared" si="187"/>
        <v>7.2906846331093446E-4</v>
      </c>
      <c r="AM2332" s="8">
        <f t="shared" si="187"/>
        <v>7.4364983257715314E-4</v>
      </c>
      <c r="AN2332" s="8">
        <f t="shared" si="187"/>
        <v>7.5852282922869631E-4</v>
      </c>
      <c r="AO2332" s="8">
        <f t="shared" si="187"/>
        <v>7.7369328581327029E-4</v>
      </c>
      <c r="AP2332" s="8">
        <f t="shared" si="187"/>
        <v>7.8916715152953568E-4</v>
      </c>
      <c r="AQ2332" s="8">
        <f t="shared" si="187"/>
        <v>8.0495049456012638E-4</v>
      </c>
      <c r="AR2332" s="8">
        <f t="shared" si="187"/>
        <v>8.2104950445132893E-4</v>
      </c>
      <c r="AS2332" s="8">
        <f t="shared" si="187"/>
        <v>8.3747049454035549E-4</v>
      </c>
      <c r="AT2332" s="8">
        <f t="shared" si="187"/>
        <v>8.5421990443116259E-4</v>
      </c>
      <c r="AU2332" s="8">
        <f t="shared" si="187"/>
        <v>8.7130430251978585E-4</v>
      </c>
      <c r="AV2332" s="8">
        <f t="shared" si="187"/>
        <v>8.8873038857018168E-4</v>
      </c>
      <c r="AW2332" s="8">
        <f t="shared" si="187"/>
        <v>9.0650499634158533E-4</v>
      </c>
      <c r="AX2332" s="8">
        <f t="shared" si="187"/>
        <v>9.24635096268417E-4</v>
      </c>
      <c r="AY2332" s="8">
        <f t="shared" si="187"/>
        <v>9.4312779819378536E-4</v>
      </c>
      <c r="AZ2332" s="8">
        <f t="shared" si="187"/>
        <v>9.6199035415766112E-4</v>
      </c>
      <c r="BA2332" s="8">
        <f t="shared" si="187"/>
        <v>9.8123016124081436E-4</v>
      </c>
      <c r="BB2332" s="8">
        <f t="shared" si="187"/>
        <v>1.0008547644656308E-3</v>
      </c>
      <c r="BC2332" s="8">
        <f t="shared" si="187"/>
        <v>1.0208718597549433E-3</v>
      </c>
      <c r="BD2332" s="8">
        <f t="shared" si="187"/>
        <v>1.0412892969500422E-3</v>
      </c>
      <c r="BE2332" s="8">
        <f t="shared" si="187"/>
        <v>1.062115082889043E-3</v>
      </c>
      <c r="BF2332" s="8">
        <f t="shared" si="187"/>
        <v>1.0833573845468239E-3</v>
      </c>
    </row>
    <row r="2333" spans="1:58" ht="12" customHeight="1" x14ac:dyDescent="0.2">
      <c r="A2333" t="s">
        <v>470</v>
      </c>
      <c r="B2333" t="s">
        <v>429</v>
      </c>
      <c r="C2333" s="8">
        <f t="shared" ref="C2333:F2340" si="188">C2410/C$2410</f>
        <v>1</v>
      </c>
      <c r="D2333" s="8">
        <f t="shared" si="188"/>
        <v>1</v>
      </c>
      <c r="E2333" s="8">
        <f t="shared" si="188"/>
        <v>1</v>
      </c>
      <c r="F2333" s="8">
        <f t="shared" si="188"/>
        <v>1</v>
      </c>
      <c r="G2333" s="8">
        <f t="shared" ref="G2333:AH2333" si="189">G2410/G$2410</f>
        <v>1</v>
      </c>
      <c r="H2333" s="8">
        <f t="shared" si="189"/>
        <v>1</v>
      </c>
      <c r="I2333" s="8">
        <f t="shared" si="189"/>
        <v>1</v>
      </c>
      <c r="J2333" s="8">
        <f t="shared" si="189"/>
        <v>1</v>
      </c>
      <c r="K2333" s="8">
        <f t="shared" si="189"/>
        <v>1</v>
      </c>
      <c r="L2333" s="8">
        <f t="shared" si="189"/>
        <v>1</v>
      </c>
      <c r="M2333" s="8">
        <f t="shared" si="189"/>
        <v>1</v>
      </c>
      <c r="N2333" s="8">
        <f t="shared" si="189"/>
        <v>1</v>
      </c>
      <c r="O2333" s="8">
        <f t="shared" si="189"/>
        <v>1</v>
      </c>
      <c r="P2333" s="8">
        <f t="shared" si="189"/>
        <v>1</v>
      </c>
      <c r="Q2333" s="8">
        <f t="shared" si="189"/>
        <v>1</v>
      </c>
      <c r="R2333" s="8">
        <f t="shared" si="189"/>
        <v>1</v>
      </c>
      <c r="S2333" s="8">
        <f t="shared" si="189"/>
        <v>1</v>
      </c>
      <c r="T2333" s="3">
        <f t="shared" si="189"/>
        <v>1</v>
      </c>
      <c r="U2333" s="3">
        <f t="shared" si="189"/>
        <v>1</v>
      </c>
      <c r="V2333" s="3">
        <f t="shared" si="189"/>
        <v>1</v>
      </c>
      <c r="W2333" s="3">
        <f t="shared" si="189"/>
        <v>1</v>
      </c>
      <c r="X2333" s="3">
        <f t="shared" si="189"/>
        <v>1</v>
      </c>
      <c r="Y2333" s="3">
        <f t="shared" si="189"/>
        <v>1</v>
      </c>
      <c r="Z2333" s="3">
        <f t="shared" si="189"/>
        <v>1</v>
      </c>
      <c r="AA2333" s="3">
        <f t="shared" si="189"/>
        <v>1</v>
      </c>
      <c r="AB2333" s="3">
        <f t="shared" si="189"/>
        <v>1</v>
      </c>
      <c r="AC2333" s="3">
        <f t="shared" si="189"/>
        <v>1</v>
      </c>
      <c r="AD2333" s="3">
        <f t="shared" si="189"/>
        <v>1</v>
      </c>
      <c r="AE2333" s="3">
        <f t="shared" si="189"/>
        <v>1</v>
      </c>
      <c r="AF2333" s="3">
        <f t="shared" si="189"/>
        <v>1</v>
      </c>
      <c r="AG2333" s="3">
        <f t="shared" si="189"/>
        <v>1</v>
      </c>
      <c r="AH2333" s="3">
        <f t="shared" si="189"/>
        <v>1</v>
      </c>
      <c r="AI2333" s="3">
        <f t="shared" ref="AI2333:BF2333" si="190">AI2410/AI$2410</f>
        <v>1</v>
      </c>
      <c r="AJ2333" s="3">
        <f t="shared" si="190"/>
        <v>1</v>
      </c>
      <c r="AK2333" s="3">
        <f t="shared" si="190"/>
        <v>1</v>
      </c>
      <c r="AL2333" s="3">
        <f t="shared" si="190"/>
        <v>1</v>
      </c>
      <c r="AM2333" s="3">
        <f t="shared" si="190"/>
        <v>1</v>
      </c>
      <c r="AN2333" s="3">
        <f t="shared" si="190"/>
        <v>1</v>
      </c>
      <c r="AO2333" s="3">
        <f t="shared" si="190"/>
        <v>1</v>
      </c>
      <c r="AP2333" s="3">
        <f t="shared" si="190"/>
        <v>1</v>
      </c>
      <c r="AQ2333" s="3">
        <f t="shared" si="190"/>
        <v>1</v>
      </c>
      <c r="AR2333" s="3">
        <f t="shared" si="190"/>
        <v>1</v>
      </c>
      <c r="AS2333" s="3">
        <f t="shared" si="190"/>
        <v>1</v>
      </c>
      <c r="AT2333" s="3">
        <f t="shared" si="190"/>
        <v>1</v>
      </c>
      <c r="AU2333" s="3">
        <f t="shared" si="190"/>
        <v>1</v>
      </c>
      <c r="AV2333" s="3">
        <f t="shared" si="190"/>
        <v>1</v>
      </c>
      <c r="AW2333" s="3">
        <f t="shared" si="190"/>
        <v>1</v>
      </c>
      <c r="AX2333" s="3">
        <f t="shared" si="190"/>
        <v>1</v>
      </c>
      <c r="AY2333" s="3">
        <f t="shared" si="190"/>
        <v>1</v>
      </c>
      <c r="AZ2333" s="3">
        <f t="shared" si="190"/>
        <v>1</v>
      </c>
      <c r="BA2333" s="3">
        <f t="shared" si="190"/>
        <v>1</v>
      </c>
      <c r="BB2333" s="3">
        <f t="shared" si="190"/>
        <v>1</v>
      </c>
      <c r="BC2333" s="3">
        <f t="shared" si="190"/>
        <v>1</v>
      </c>
      <c r="BD2333" s="3">
        <f t="shared" si="190"/>
        <v>1</v>
      </c>
      <c r="BE2333" s="3">
        <f t="shared" si="190"/>
        <v>1</v>
      </c>
      <c r="BF2333" s="3">
        <f t="shared" si="190"/>
        <v>1</v>
      </c>
    </row>
    <row r="2334" spans="1:58" ht="12" customHeight="1" x14ac:dyDescent="0.2">
      <c r="B2334" t="s">
        <v>463</v>
      </c>
      <c r="C2334" s="8">
        <f t="shared" si="188"/>
        <v>0.28001032058311293</v>
      </c>
      <c r="D2334" s="8">
        <f t="shared" si="188"/>
        <v>0.28000505880865056</v>
      </c>
      <c r="E2334" s="8">
        <f t="shared" si="188"/>
        <v>0.27999263984298334</v>
      </c>
      <c r="F2334" s="8">
        <f t="shared" si="188"/>
        <v>0.28001895221334777</v>
      </c>
      <c r="G2334" s="8">
        <f t="shared" ref="G2334:AH2334" si="191">G2411/G$2410</f>
        <v>0.28000792288392973</v>
      </c>
      <c r="H2334" s="8">
        <f t="shared" si="191"/>
        <v>0.29238019381388558</v>
      </c>
      <c r="I2334" s="8">
        <f t="shared" si="191"/>
        <v>0.30806582141893712</v>
      </c>
      <c r="J2334" s="8">
        <f t="shared" si="191"/>
        <v>0.33524619199433225</v>
      </c>
      <c r="K2334" s="8">
        <f t="shared" si="191"/>
        <v>0.34568947256937088</v>
      </c>
      <c r="L2334" s="8">
        <f t="shared" si="191"/>
        <v>0.32117094736393043</v>
      </c>
      <c r="M2334" s="8">
        <f t="shared" si="191"/>
        <v>0.33300669713207076</v>
      </c>
      <c r="N2334" s="8">
        <f t="shared" si="191"/>
        <v>0.34055394721210203</v>
      </c>
      <c r="O2334" s="8">
        <f t="shared" si="191"/>
        <v>0.35010794267663004</v>
      </c>
      <c r="P2334" s="8">
        <f t="shared" si="191"/>
        <v>0.35833936675301281</v>
      </c>
      <c r="Q2334" s="8">
        <f t="shared" si="191"/>
        <v>0.36878692463752621</v>
      </c>
      <c r="R2334" s="8">
        <f t="shared" si="191"/>
        <v>0.37509603904962102</v>
      </c>
      <c r="S2334" s="8">
        <f t="shared" si="191"/>
        <v>0.37988866742117228</v>
      </c>
      <c r="T2334" s="8">
        <f t="shared" si="191"/>
        <v>0.3823238511866926</v>
      </c>
      <c r="U2334" s="8">
        <f t="shared" si="191"/>
        <v>0.38423547044262596</v>
      </c>
      <c r="V2334" s="8">
        <f t="shared" si="191"/>
        <v>0.3861566477948391</v>
      </c>
      <c r="W2334" s="8">
        <f t="shared" si="191"/>
        <v>0.38808743103381327</v>
      </c>
      <c r="X2334" s="8">
        <f t="shared" si="191"/>
        <v>0.39002786818898227</v>
      </c>
      <c r="Y2334" s="8">
        <f t="shared" si="191"/>
        <v>0.39197800752992712</v>
      </c>
      <c r="Z2334" s="8">
        <f t="shared" si="191"/>
        <v>0.39393789756757669</v>
      </c>
      <c r="AA2334" s="8">
        <f t="shared" si="191"/>
        <v>0.39590758705541451</v>
      </c>
      <c r="AB2334" s="8">
        <f t="shared" si="191"/>
        <v>0.39788712499069157</v>
      </c>
      <c r="AC2334" s="8">
        <f t="shared" si="191"/>
        <v>0.39987656061564497</v>
      </c>
      <c r="AD2334" s="8">
        <f t="shared" si="191"/>
        <v>0.40187594341872318</v>
      </c>
      <c r="AE2334" s="8">
        <f t="shared" si="191"/>
        <v>0.40388532313581677</v>
      </c>
      <c r="AF2334" s="8">
        <f t="shared" si="191"/>
        <v>0.40590474975149576</v>
      </c>
      <c r="AG2334" s="8">
        <f t="shared" si="191"/>
        <v>0.40793427350025324</v>
      </c>
      <c r="AH2334" s="8">
        <f t="shared" si="191"/>
        <v>0.4099739448677544</v>
      </c>
      <c r="AI2334" s="8">
        <f t="shared" ref="AI2334:BF2334" si="192">AI2411/AI$2410</f>
        <v>0.41202381459209314</v>
      </c>
      <c r="AJ2334" s="8">
        <f t="shared" si="192"/>
        <v>0.41408393366505358</v>
      </c>
      <c r="AK2334" s="8">
        <f t="shared" si="192"/>
        <v>0.41615435333337875</v>
      </c>
      <c r="AL2334" s="8">
        <f t="shared" si="192"/>
        <v>0.41823512510004557</v>
      </c>
      <c r="AM2334" s="8">
        <f t="shared" si="192"/>
        <v>0.42032630072554578</v>
      </c>
      <c r="AN2334" s="8">
        <f t="shared" si="192"/>
        <v>0.42242793222917346</v>
      </c>
      <c r="AO2334" s="8">
        <f t="shared" si="192"/>
        <v>0.42454007189031928</v>
      </c>
      <c r="AP2334" s="8">
        <f t="shared" si="192"/>
        <v>0.42666277224977089</v>
      </c>
      <c r="AQ2334" s="8">
        <f t="shared" si="192"/>
        <v>0.42879608611101971</v>
      </c>
      <c r="AR2334" s="8">
        <f t="shared" si="192"/>
        <v>0.43094006654157474</v>
      </c>
      <c r="AS2334" s="8">
        <f t="shared" si="192"/>
        <v>0.43309476687428256</v>
      </c>
      <c r="AT2334" s="8">
        <f t="shared" si="192"/>
        <v>0.43526024070865393</v>
      </c>
      <c r="AU2334" s="8">
        <f t="shared" si="192"/>
        <v>0.43743654191219716</v>
      </c>
      <c r="AV2334" s="8">
        <f t="shared" si="192"/>
        <v>0.43962372462175814</v>
      </c>
      <c r="AW2334" s="8">
        <f t="shared" si="192"/>
        <v>0.4418218432448669</v>
      </c>
      <c r="AX2334" s="8">
        <f t="shared" si="192"/>
        <v>0.4440309524610912</v>
      </c>
      <c r="AY2334" s="8">
        <f t="shared" si="192"/>
        <v>0.44625110722339656</v>
      </c>
      <c r="AZ2334" s="8">
        <f t="shared" si="192"/>
        <v>0.44848236275951353</v>
      </c>
      <c r="BA2334" s="8">
        <f t="shared" si="192"/>
        <v>0.45072477457331106</v>
      </c>
      <c r="BB2334" s="8">
        <f t="shared" si="192"/>
        <v>0.45297839844617754</v>
      </c>
      <c r="BC2334" s="8">
        <f t="shared" si="192"/>
        <v>0.45524329043840844</v>
      </c>
      <c r="BD2334" s="8">
        <f t="shared" si="192"/>
        <v>0.45751950689060039</v>
      </c>
      <c r="BE2334" s="8">
        <f t="shared" si="192"/>
        <v>0.45980710442505329</v>
      </c>
      <c r="BF2334" s="8">
        <f t="shared" si="192"/>
        <v>0.46210613994717853</v>
      </c>
    </row>
    <row r="2335" spans="1:58" ht="12" customHeight="1" x14ac:dyDescent="0.2">
      <c r="B2335" t="s">
        <v>464</v>
      </c>
      <c r="C2335" s="8">
        <f t="shared" si="188"/>
        <v>0</v>
      </c>
      <c r="D2335" s="8">
        <f t="shared" si="188"/>
        <v>0</v>
      </c>
      <c r="E2335" s="8">
        <f t="shared" si="188"/>
        <v>0</v>
      </c>
      <c r="F2335" s="8">
        <f t="shared" si="188"/>
        <v>0</v>
      </c>
      <c r="G2335" s="8">
        <f t="shared" ref="G2335:AH2335" si="193">G2412/G$2410</f>
        <v>0</v>
      </c>
      <c r="H2335" s="8">
        <f t="shared" si="193"/>
        <v>0</v>
      </c>
      <c r="I2335" s="8">
        <f t="shared" si="193"/>
        <v>0</v>
      </c>
      <c r="J2335" s="8">
        <f t="shared" si="193"/>
        <v>0</v>
      </c>
      <c r="K2335" s="8">
        <f t="shared" si="193"/>
        <v>0</v>
      </c>
      <c r="L2335" s="8">
        <f t="shared" si="193"/>
        <v>0</v>
      </c>
      <c r="M2335" s="8">
        <f t="shared" si="193"/>
        <v>3.9251602773779929E-4</v>
      </c>
      <c r="N2335" s="8">
        <f t="shared" si="193"/>
        <v>1.1311464501962871E-3</v>
      </c>
      <c r="O2335" s="8">
        <f t="shared" si="193"/>
        <v>1.4961915125136017E-3</v>
      </c>
      <c r="P2335" s="8">
        <f t="shared" si="193"/>
        <v>3.761755485893417E-3</v>
      </c>
      <c r="Q2335" s="8">
        <f t="shared" si="193"/>
        <v>4.5951402910255519E-3</v>
      </c>
      <c r="R2335" s="8">
        <f t="shared" si="193"/>
        <v>4.6795235394214403E-3</v>
      </c>
      <c r="S2335" s="8">
        <f t="shared" si="193"/>
        <v>8.3297036392079235E-3</v>
      </c>
      <c r="T2335" s="8">
        <f t="shared" si="193"/>
        <v>8.5999034643745361E-3</v>
      </c>
      <c r="U2335" s="8">
        <f t="shared" si="193"/>
        <v>8.7719015336620264E-3</v>
      </c>
      <c r="V2335" s="8">
        <f t="shared" si="193"/>
        <v>8.9473395643352681E-3</v>
      </c>
      <c r="W2335" s="8">
        <f t="shared" si="193"/>
        <v>9.1262863556219737E-3</v>
      </c>
      <c r="X2335" s="8">
        <f t="shared" si="193"/>
        <v>9.3088120827344127E-3</v>
      </c>
      <c r="Y2335" s="8">
        <f t="shared" si="193"/>
        <v>9.4949883243891E-3</v>
      </c>
      <c r="Z2335" s="8">
        <f t="shared" si="193"/>
        <v>9.6848880908768815E-3</v>
      </c>
      <c r="AA2335" s="8">
        <f t="shared" si="193"/>
        <v>9.878585852694419E-3</v>
      </c>
      <c r="AB2335" s="8">
        <f t="shared" si="193"/>
        <v>1.0076157569748308E-2</v>
      </c>
      <c r="AC2335" s="8">
        <f t="shared" si="193"/>
        <v>1.0277680721143273E-2</v>
      </c>
      <c r="AD2335" s="8">
        <f t="shared" si="193"/>
        <v>1.048323433556614E-2</v>
      </c>
      <c r="AE2335" s="8">
        <f t="shared" si="193"/>
        <v>1.0692899022277462E-2</v>
      </c>
      <c r="AF2335" s="8">
        <f t="shared" si="193"/>
        <v>1.0906757002723012E-2</v>
      </c>
      <c r="AG2335" s="8">
        <f t="shared" si="193"/>
        <v>1.1124892142777473E-2</v>
      </c>
      <c r="AH2335" s="8">
        <f t="shared" si="193"/>
        <v>1.1347389985633021E-2</v>
      </c>
      <c r="AI2335" s="8">
        <f t="shared" ref="AI2335:BF2335" si="194">AI2412/AI$2410</f>
        <v>1.1574337785345681E-2</v>
      </c>
      <c r="AJ2335" s="8">
        <f t="shared" si="194"/>
        <v>1.1805824541052596E-2</v>
      </c>
      <c r="AK2335" s="8">
        <f t="shared" si="194"/>
        <v>1.2041941031873648E-2</v>
      </c>
      <c r="AL2335" s="8">
        <f t="shared" si="194"/>
        <v>1.2282779852511121E-2</v>
      </c>
      <c r="AM2335" s="8">
        <f t="shared" si="194"/>
        <v>1.2528435449561344E-2</v>
      </c>
      <c r="AN2335" s="8">
        <f t="shared" si="194"/>
        <v>1.2779004158552572E-2</v>
      </c>
      <c r="AO2335" s="8">
        <f t="shared" si="194"/>
        <v>1.3034584241723624E-2</v>
      </c>
      <c r="AP2335" s="8">
        <f t="shared" si="194"/>
        <v>1.3295275926558096E-2</v>
      </c>
      <c r="AQ2335" s="8">
        <f t="shared" si="194"/>
        <v>1.3561181445089259E-2</v>
      </c>
      <c r="AR2335" s="8">
        <f t="shared" si="194"/>
        <v>1.3832405073991043E-2</v>
      </c>
      <c r="AS2335" s="8">
        <f t="shared" si="194"/>
        <v>1.4109053175470865E-2</v>
      </c>
      <c r="AT2335" s="8">
        <f t="shared" si="194"/>
        <v>1.4391234238980284E-2</v>
      </c>
      <c r="AU2335" s="8">
        <f t="shared" si="194"/>
        <v>1.4679058923759888E-2</v>
      </c>
      <c r="AV2335" s="8">
        <f t="shared" si="194"/>
        <v>1.4972640102235087E-2</v>
      </c>
      <c r="AW2335" s="8">
        <f t="shared" si="194"/>
        <v>1.5272092904279789E-2</v>
      </c>
      <c r="AX2335" s="8">
        <f t="shared" si="194"/>
        <v>1.5577534762365385E-2</v>
      </c>
      <c r="AY2335" s="8">
        <f t="shared" si="194"/>
        <v>1.5889085457612695E-2</v>
      </c>
      <c r="AZ2335" s="8">
        <f t="shared" si="194"/>
        <v>1.6206867166764949E-2</v>
      </c>
      <c r="BA2335" s="8">
        <f t="shared" si="194"/>
        <v>1.6531004510100249E-2</v>
      </c>
      <c r="BB2335" s="8">
        <f t="shared" si="194"/>
        <v>1.6861624600302254E-2</v>
      </c>
      <c r="BC2335" s="8">
        <f t="shared" si="194"/>
        <v>1.7198857092308298E-2</v>
      </c>
      <c r="BD2335" s="8">
        <f t="shared" si="194"/>
        <v>1.7542834234154463E-2</v>
      </c>
      <c r="BE2335" s="8">
        <f t="shared" si="194"/>
        <v>1.7893690918837551E-2</v>
      </c>
      <c r="BF2335" s="8">
        <f t="shared" si="194"/>
        <v>1.8251564737214305E-2</v>
      </c>
    </row>
    <row r="2336" spans="1:58" ht="12" customHeight="1" x14ac:dyDescent="0.2">
      <c r="B2336" t="s">
        <v>465</v>
      </c>
      <c r="C2336" s="8">
        <f t="shared" si="188"/>
        <v>5.1602915564729409E-4</v>
      </c>
      <c r="D2336" s="8">
        <f t="shared" si="188"/>
        <v>5.0588086505627921E-4</v>
      </c>
      <c r="E2336" s="8">
        <f t="shared" si="188"/>
        <v>1.1653581943081453E-3</v>
      </c>
      <c r="F2336" s="8">
        <f t="shared" si="188"/>
        <v>8.7992419114660888E-4</v>
      </c>
      <c r="G2336" s="8">
        <f t="shared" ref="G2336:AH2336" si="195">G2413/G$2410</f>
        <v>7.9228839297504296E-4</v>
      </c>
      <c r="H2336" s="8">
        <f t="shared" si="195"/>
        <v>5.9737156511350056E-4</v>
      </c>
      <c r="I2336" s="8">
        <f t="shared" si="195"/>
        <v>4.0463987051524142E-4</v>
      </c>
      <c r="J2336" s="8">
        <f t="shared" si="195"/>
        <v>2.1253985122210415E-4</v>
      </c>
      <c r="K2336" s="8">
        <f t="shared" si="195"/>
        <v>0</v>
      </c>
      <c r="L2336" s="8">
        <f t="shared" si="195"/>
        <v>0</v>
      </c>
      <c r="M2336" s="8">
        <f t="shared" si="195"/>
        <v>0</v>
      </c>
      <c r="N2336" s="8">
        <f t="shared" si="195"/>
        <v>0</v>
      </c>
      <c r="O2336" s="8">
        <f t="shared" si="195"/>
        <v>0</v>
      </c>
      <c r="P2336" s="8">
        <f t="shared" si="195"/>
        <v>0</v>
      </c>
      <c r="Q2336" s="8">
        <f t="shared" si="195"/>
        <v>0</v>
      </c>
      <c r="R2336" s="8">
        <f t="shared" si="195"/>
        <v>0</v>
      </c>
      <c r="S2336" s="8">
        <f t="shared" si="195"/>
        <v>0</v>
      </c>
      <c r="T2336" s="8">
        <f t="shared" si="195"/>
        <v>0</v>
      </c>
      <c r="U2336" s="8">
        <f t="shared" si="195"/>
        <v>0</v>
      </c>
      <c r="V2336" s="8">
        <f t="shared" si="195"/>
        <v>7.2268096339281828E-5</v>
      </c>
      <c r="W2336" s="8">
        <f t="shared" si="195"/>
        <v>1.4453619267856366E-4</v>
      </c>
      <c r="X2336" s="8">
        <f t="shared" si="195"/>
        <v>2.1680428901784546E-4</v>
      </c>
      <c r="Y2336" s="8">
        <f t="shared" si="195"/>
        <v>2.8907238535712731E-4</v>
      </c>
      <c r="Z2336" s="8">
        <f t="shared" si="195"/>
        <v>3.6134048169640909E-4</v>
      </c>
      <c r="AA2336" s="8">
        <f t="shared" si="195"/>
        <v>4.3360857803569091E-4</v>
      </c>
      <c r="AB2336" s="8">
        <f t="shared" si="195"/>
        <v>5.058766743749728E-4</v>
      </c>
      <c r="AC2336" s="8">
        <f t="shared" si="195"/>
        <v>5.7814477071425462E-4</v>
      </c>
      <c r="AD2336" s="8">
        <f t="shared" si="195"/>
        <v>6.5041286705353645E-4</v>
      </c>
      <c r="AE2336" s="8">
        <f t="shared" si="195"/>
        <v>7.2268096339281817E-4</v>
      </c>
      <c r="AF2336" s="8">
        <f t="shared" si="195"/>
        <v>7.949490597321E-4</v>
      </c>
      <c r="AG2336" s="8">
        <f t="shared" si="195"/>
        <v>8.6721715607138183E-4</v>
      </c>
      <c r="AH2336" s="8">
        <f t="shared" si="195"/>
        <v>9.3948525241066365E-4</v>
      </c>
      <c r="AI2336" s="8">
        <f t="shared" ref="AI2336:BF2336" si="196">AI2413/AI$2410</f>
        <v>1.0117533487499456E-3</v>
      </c>
      <c r="AJ2336" s="8">
        <f t="shared" si="196"/>
        <v>1.0840214450892273E-3</v>
      </c>
      <c r="AK2336" s="8">
        <f t="shared" si="196"/>
        <v>1.1562895414285092E-3</v>
      </c>
      <c r="AL2336" s="8">
        <f t="shared" si="196"/>
        <v>1.228557637767791E-3</v>
      </c>
      <c r="AM2336" s="8">
        <f t="shared" si="196"/>
        <v>1.3008257341070729E-3</v>
      </c>
      <c r="AN2336" s="8">
        <f t="shared" si="196"/>
        <v>1.3730938304463546E-3</v>
      </c>
      <c r="AO2336" s="8">
        <f t="shared" si="196"/>
        <v>1.4453619267856363E-3</v>
      </c>
      <c r="AP2336" s="8">
        <f t="shared" si="196"/>
        <v>1.5176300231249183E-3</v>
      </c>
      <c r="AQ2336" s="8">
        <f t="shared" si="196"/>
        <v>1.5898981194642E-3</v>
      </c>
      <c r="AR2336" s="8">
        <f t="shared" si="196"/>
        <v>1.6621662158034819E-3</v>
      </c>
      <c r="AS2336" s="8">
        <f t="shared" si="196"/>
        <v>1.7344343121427637E-3</v>
      </c>
      <c r="AT2336" s="8">
        <f t="shared" si="196"/>
        <v>1.8067024084820456E-3</v>
      </c>
      <c r="AU2336" s="8">
        <f t="shared" si="196"/>
        <v>1.8789705048213273E-3</v>
      </c>
      <c r="AV2336" s="8">
        <f t="shared" si="196"/>
        <v>1.9512386011606092E-3</v>
      </c>
      <c r="AW2336" s="8">
        <f t="shared" si="196"/>
        <v>2.0235066974998912E-3</v>
      </c>
      <c r="AX2336" s="8">
        <f t="shared" si="196"/>
        <v>2.0957747938391727E-3</v>
      </c>
      <c r="AY2336" s="8">
        <f t="shared" si="196"/>
        <v>2.1680428901784546E-3</v>
      </c>
      <c r="AZ2336" s="8">
        <f t="shared" si="196"/>
        <v>2.2403109865177366E-3</v>
      </c>
      <c r="BA2336" s="8">
        <f t="shared" si="196"/>
        <v>2.3125790828570185E-3</v>
      </c>
      <c r="BB2336" s="8">
        <f t="shared" si="196"/>
        <v>2.3848471791963E-3</v>
      </c>
      <c r="BC2336" s="8">
        <f t="shared" si="196"/>
        <v>2.4571152755355819E-3</v>
      </c>
      <c r="BD2336" s="8">
        <f t="shared" si="196"/>
        <v>2.5293833718748639E-3</v>
      </c>
      <c r="BE2336" s="8">
        <f t="shared" si="196"/>
        <v>2.6016514682141458E-3</v>
      </c>
      <c r="BF2336" s="8">
        <f t="shared" si="196"/>
        <v>2.6739195645534273E-3</v>
      </c>
    </row>
    <row r="2337" spans="1:58" ht="12" customHeight="1" x14ac:dyDescent="0.2">
      <c r="B2337" t="s">
        <v>466</v>
      </c>
      <c r="C2337" s="8">
        <f t="shared" si="188"/>
        <v>7.3534154679739403E-3</v>
      </c>
      <c r="D2337" s="8">
        <f t="shared" si="188"/>
        <v>9.1058555710130263E-3</v>
      </c>
      <c r="E2337" s="8">
        <f t="shared" si="188"/>
        <v>8.832188420019628E-3</v>
      </c>
      <c r="F2337" s="8">
        <f t="shared" si="188"/>
        <v>9.4084201976445108E-3</v>
      </c>
      <c r="G2337" s="8">
        <f t="shared" ref="G2337:AH2337" si="197">G2414/G$2410</f>
        <v>9.1113165192129933E-3</v>
      </c>
      <c r="H2337" s="8">
        <f t="shared" si="197"/>
        <v>8.8941988583565636E-3</v>
      </c>
      <c r="I2337" s="8">
        <f t="shared" si="197"/>
        <v>9.9136768276234157E-3</v>
      </c>
      <c r="J2337" s="8">
        <f t="shared" si="197"/>
        <v>1.0272759475735034E-2</v>
      </c>
      <c r="K2337" s="8">
        <f t="shared" si="197"/>
        <v>8.7552072301066153E-3</v>
      </c>
      <c r="L2337" s="8">
        <f t="shared" si="197"/>
        <v>6.8099173553719007E-3</v>
      </c>
      <c r="M2337" s="8">
        <f t="shared" si="197"/>
        <v>5.9531597540232895E-3</v>
      </c>
      <c r="N2337" s="8">
        <f t="shared" si="197"/>
        <v>5.5226561980171668E-3</v>
      </c>
      <c r="O2337" s="8">
        <f t="shared" si="197"/>
        <v>9.3852013057671383E-3</v>
      </c>
      <c r="P2337" s="8">
        <f t="shared" si="197"/>
        <v>8.8470916057122959E-3</v>
      </c>
      <c r="Q2337" s="8">
        <f t="shared" si="197"/>
        <v>9.8168906217364054E-3</v>
      </c>
      <c r="R2337" s="8">
        <f t="shared" si="197"/>
        <v>9.9971639251276237E-3</v>
      </c>
      <c r="S2337" s="8">
        <f t="shared" si="197"/>
        <v>1.0340321759016733E-2</v>
      </c>
      <c r="T2337" s="8">
        <f t="shared" si="197"/>
        <v>1.1924235895981501E-2</v>
      </c>
      <c r="U2337" s="8">
        <f t="shared" si="197"/>
        <v>1.2103099434421222E-2</v>
      </c>
      <c r="V2337" s="8">
        <f t="shared" si="197"/>
        <v>1.228464592593754E-2</v>
      </c>
      <c r="W2337" s="8">
        <f t="shared" si="197"/>
        <v>1.2468915614826602E-2</v>
      </c>
      <c r="X2337" s="8">
        <f t="shared" si="197"/>
        <v>1.2655949349048999E-2</v>
      </c>
      <c r="Y2337" s="8">
        <f t="shared" si="197"/>
        <v>1.2845788589284732E-2</v>
      </c>
      <c r="Z2337" s="8">
        <f t="shared" si="197"/>
        <v>1.3038475418124001E-2</v>
      </c>
      <c r="AA2337" s="8">
        <f t="shared" si="197"/>
        <v>1.323405254939586E-2</v>
      </c>
      <c r="AB2337" s="8">
        <f t="shared" si="197"/>
        <v>1.3432563337636797E-2</v>
      </c>
      <c r="AC2337" s="8">
        <f t="shared" si="197"/>
        <v>1.3634051787701346E-2</v>
      </c>
      <c r="AD2337" s="8">
        <f t="shared" si="197"/>
        <v>1.3838562564516866E-2</v>
      </c>
      <c r="AE2337" s="8">
        <f t="shared" si="197"/>
        <v>1.4046141002984616E-2</v>
      </c>
      <c r="AF2337" s="8">
        <f t="shared" si="197"/>
        <v>1.4256833118029385E-2</v>
      </c>
      <c r="AG2337" s="8">
        <f t="shared" si="197"/>
        <v>1.4470685614799824E-2</v>
      </c>
      <c r="AH2337" s="8">
        <f t="shared" si="197"/>
        <v>1.4687745899021819E-2</v>
      </c>
      <c r="AI2337" s="8">
        <f t="shared" ref="AI2337:BF2337" si="198">AI2414/AI$2410</f>
        <v>1.4908062087507145E-2</v>
      </c>
      <c r="AJ2337" s="8">
        <f t="shared" si="198"/>
        <v>1.5131683018819751E-2</v>
      </c>
      <c r="AK2337" s="8">
        <f t="shared" si="198"/>
        <v>1.5358658264102045E-2</v>
      </c>
      <c r="AL2337" s="8">
        <f t="shared" si="198"/>
        <v>1.5589038138063574E-2</v>
      </c>
      <c r="AM2337" s="8">
        <f t="shared" si="198"/>
        <v>1.5822873710134525E-2</v>
      </c>
      <c r="AN2337" s="8">
        <f t="shared" si="198"/>
        <v>1.6060216815786541E-2</v>
      </c>
      <c r="AO2337" s="8">
        <f t="shared" si="198"/>
        <v>1.6301120068023336E-2</v>
      </c>
      <c r="AP2337" s="8">
        <f t="shared" si="198"/>
        <v>1.6545636869043687E-2</v>
      </c>
      <c r="AQ2337" s="8">
        <f t="shared" si="198"/>
        <v>1.6793821422079341E-2</v>
      </c>
      <c r="AR2337" s="8">
        <f t="shared" si="198"/>
        <v>1.7045728743410531E-2</v>
      </c>
      <c r="AS2337" s="8">
        <f t="shared" si="198"/>
        <v>1.7301414674561685E-2</v>
      </c>
      <c r="AT2337" s="8">
        <f t="shared" si="198"/>
        <v>1.7560935894680108E-2</v>
      </c>
      <c r="AU2337" s="8">
        <f t="shared" si="198"/>
        <v>1.7824349933100309E-2</v>
      </c>
      <c r="AV2337" s="8">
        <f t="shared" si="198"/>
        <v>1.8091715182096815E-2</v>
      </c>
      <c r="AW2337" s="8">
        <f t="shared" si="198"/>
        <v>1.8363090909828263E-2</v>
      </c>
      <c r="AX2337" s="8">
        <f t="shared" si="198"/>
        <v>1.8638537273475687E-2</v>
      </c>
      <c r="AY2337" s="8">
        <f t="shared" si="198"/>
        <v>1.8918115332577822E-2</v>
      </c>
      <c r="AZ2337" s="8">
        <f t="shared" si="198"/>
        <v>1.9201887062566488E-2</v>
      </c>
      <c r="BA2337" s="8">
        <f t="shared" si="198"/>
        <v>1.9489915368504983E-2</v>
      </c>
      <c r="BB2337" s="8">
        <f t="shared" si="198"/>
        <v>1.9782264099032557E-2</v>
      </c>
      <c r="BC2337" s="8">
        <f t="shared" si="198"/>
        <v>2.0078998060518043E-2</v>
      </c>
      <c r="BD2337" s="8">
        <f t="shared" si="198"/>
        <v>2.0380183031425813E-2</v>
      </c>
      <c r="BE2337" s="8">
        <f t="shared" si="198"/>
        <v>2.0685885776897197E-2</v>
      </c>
      <c r="BF2337" s="8">
        <f t="shared" si="198"/>
        <v>2.0996174063550654E-2</v>
      </c>
    </row>
    <row r="2338" spans="1:58" ht="12" customHeight="1" x14ac:dyDescent="0.2">
      <c r="B2338" t="s">
        <v>467</v>
      </c>
      <c r="C2338" s="8">
        <f t="shared" si="188"/>
        <v>1.7351480358640262E-2</v>
      </c>
      <c r="D2338" s="8">
        <f t="shared" si="188"/>
        <v>1.7579360060705703E-2</v>
      </c>
      <c r="E2338" s="8">
        <f t="shared" si="188"/>
        <v>1.7051030421982336E-2</v>
      </c>
      <c r="F2338" s="8">
        <f t="shared" si="188"/>
        <v>2.4028699065926629E-2</v>
      </c>
      <c r="G2338" s="8">
        <f t="shared" ref="G2338:AH2338" si="199">G2415/G$2410</f>
        <v>1.4723359302786215E-2</v>
      </c>
      <c r="H2338" s="8">
        <f t="shared" si="199"/>
        <v>1.5398911456259127E-2</v>
      </c>
      <c r="I2338" s="8">
        <f t="shared" si="199"/>
        <v>1.5983274885352037E-2</v>
      </c>
      <c r="J2338" s="8">
        <f t="shared" si="199"/>
        <v>1.6153028692879916E-2</v>
      </c>
      <c r="K2338" s="8">
        <f t="shared" si="199"/>
        <v>1.3909482454282284E-2</v>
      </c>
      <c r="L2338" s="8">
        <f t="shared" si="199"/>
        <v>1.0842975206611571E-2</v>
      </c>
      <c r="M2338" s="8">
        <f t="shared" si="199"/>
        <v>8.8970299620567839E-3</v>
      </c>
      <c r="N2338" s="8">
        <f t="shared" si="199"/>
        <v>6.7203406746955885E-3</v>
      </c>
      <c r="O2338" s="8">
        <f t="shared" si="199"/>
        <v>7.3449401523394998E-3</v>
      </c>
      <c r="P2338" s="8">
        <f t="shared" si="199"/>
        <v>7.1752002786485544E-3</v>
      </c>
      <c r="Q2338" s="8">
        <f t="shared" si="199"/>
        <v>6.5445937478242708E-3</v>
      </c>
      <c r="R2338" s="8">
        <f t="shared" si="199"/>
        <v>6.6647759500850822E-3</v>
      </c>
      <c r="S2338" s="8">
        <f t="shared" si="199"/>
        <v>7.970664689242065E-3</v>
      </c>
      <c r="T2338" s="8">
        <f t="shared" si="199"/>
        <v>8.3830991753566907E-3</v>
      </c>
      <c r="U2338" s="8">
        <f t="shared" si="199"/>
        <v>8.5507611588638253E-3</v>
      </c>
      <c r="V2338" s="8">
        <f t="shared" si="199"/>
        <v>8.7217763820411024E-3</v>
      </c>
      <c r="W2338" s="8">
        <f t="shared" si="199"/>
        <v>8.8962119096819246E-3</v>
      </c>
      <c r="X2338" s="8">
        <f t="shared" si="199"/>
        <v>9.0741361478755625E-3</v>
      </c>
      <c r="Y2338" s="8">
        <f t="shared" si="199"/>
        <v>9.2556188708330742E-3</v>
      </c>
      <c r="Z2338" s="8">
        <f t="shared" si="199"/>
        <v>9.4407312482497376E-3</v>
      </c>
      <c r="AA2338" s="8">
        <f t="shared" si="199"/>
        <v>9.6295458732147329E-3</v>
      </c>
      <c r="AB2338" s="8">
        <f t="shared" si="199"/>
        <v>9.8221367906790261E-3</v>
      </c>
      <c r="AC2338" s="8">
        <f t="shared" si="199"/>
        <v>1.0018579526492608E-2</v>
      </c>
      <c r="AD2338" s="8">
        <f t="shared" si="199"/>
        <v>1.021895111702246E-2</v>
      </c>
      <c r="AE2338" s="8">
        <f t="shared" si="199"/>
        <v>1.042333013936291E-2</v>
      </c>
      <c r="AF2338" s="8">
        <f t="shared" si="199"/>
        <v>1.0631796742150168E-2</v>
      </c>
      <c r="AG2338" s="8">
        <f t="shared" si="199"/>
        <v>1.0844432676993171E-2</v>
      </c>
      <c r="AH2338" s="8">
        <f t="shared" si="199"/>
        <v>1.1061321330533036E-2</v>
      </c>
      <c r="AI2338" s="8">
        <f t="shared" ref="AI2338:BF2338" si="200">AI2415/AI$2410</f>
        <v>1.1282547757143697E-2</v>
      </c>
      <c r="AJ2338" s="8">
        <f t="shared" si="200"/>
        <v>1.1508198712286571E-2</v>
      </c>
      <c r="AK2338" s="8">
        <f t="shared" si="200"/>
        <v>1.1738362686532304E-2</v>
      </c>
      <c r="AL2338" s="8">
        <f t="shared" si="200"/>
        <v>1.1973129940262948E-2</v>
      </c>
      <c r="AM2338" s="8">
        <f t="shared" si="200"/>
        <v>1.2212592539068208E-2</v>
      </c>
      <c r="AN2338" s="8">
        <f t="shared" si="200"/>
        <v>1.2456844389849573E-2</v>
      </c>
      <c r="AO2338" s="8">
        <f t="shared" si="200"/>
        <v>1.2705981277646564E-2</v>
      </c>
      <c r="AP2338" s="8">
        <f t="shared" si="200"/>
        <v>1.2960100903199497E-2</v>
      </c>
      <c r="AQ2338" s="8">
        <f t="shared" si="200"/>
        <v>1.3219302921263486E-2</v>
      </c>
      <c r="AR2338" s="8">
        <f t="shared" si="200"/>
        <v>1.3483688979688756E-2</v>
      </c>
      <c r="AS2338" s="8">
        <f t="shared" si="200"/>
        <v>1.3753362759282531E-2</v>
      </c>
      <c r="AT2338" s="8">
        <f t="shared" si="200"/>
        <v>1.4028430014468182E-2</v>
      </c>
      <c r="AU2338" s="8">
        <f t="shared" si="200"/>
        <v>1.4308998614757545E-2</v>
      </c>
      <c r="AV2338" s="8">
        <f t="shared" si="200"/>
        <v>1.4595178587052697E-2</v>
      </c>
      <c r="AW2338" s="8">
        <f t="shared" si="200"/>
        <v>1.4887082158793752E-2</v>
      </c>
      <c r="AX2338" s="8">
        <f t="shared" si="200"/>
        <v>1.5184823801969628E-2</v>
      </c>
      <c r="AY2338" s="8">
        <f t="shared" si="200"/>
        <v>1.5488520278009021E-2</v>
      </c>
      <c r="AZ2338" s="8">
        <f t="shared" si="200"/>
        <v>1.5798290683569201E-2</v>
      </c>
      <c r="BA2338" s="8">
        <f t="shared" si="200"/>
        <v>1.6114256497240586E-2</v>
      </c>
      <c r="BB2338" s="8">
        <f t="shared" si="200"/>
        <v>1.6436541627185396E-2</v>
      </c>
      <c r="BC2338" s="8">
        <f t="shared" si="200"/>
        <v>1.6765272459729107E-2</v>
      </c>
      <c r="BD2338" s="8">
        <f t="shared" si="200"/>
        <v>1.7100577908923685E-2</v>
      </c>
      <c r="BE2338" s="8">
        <f t="shared" si="200"/>
        <v>1.744258946710216E-2</v>
      </c>
      <c r="BF2338" s="8">
        <f t="shared" si="200"/>
        <v>1.7791441256444204E-2</v>
      </c>
    </row>
    <row r="2339" spans="1:58" ht="12" customHeight="1" x14ac:dyDescent="0.2">
      <c r="B2339" t="s">
        <v>468</v>
      </c>
      <c r="C2339" s="8">
        <f t="shared" si="188"/>
        <v>3.8702186673547054E-4</v>
      </c>
      <c r="D2339" s="8">
        <f t="shared" si="188"/>
        <v>3.7941064879220941E-4</v>
      </c>
      <c r="E2339" s="8">
        <f t="shared" si="188"/>
        <v>3.6800785083415113E-4</v>
      </c>
      <c r="F2339" s="8">
        <f t="shared" si="188"/>
        <v>6.7686476242046845E-5</v>
      </c>
      <c r="G2339" s="8">
        <f t="shared" ref="G2339:AH2339" si="201">G2416/G$2410</f>
        <v>4.6216822923544172E-4</v>
      </c>
      <c r="H2339" s="8">
        <f t="shared" si="201"/>
        <v>4.6462232842161156E-4</v>
      </c>
      <c r="I2339" s="8">
        <f t="shared" si="201"/>
        <v>1.1464796331265173E-3</v>
      </c>
      <c r="J2339" s="8">
        <f t="shared" si="201"/>
        <v>1.1335458731845554E-3</v>
      </c>
      <c r="K2339" s="8">
        <f t="shared" si="201"/>
        <v>7.766716091223611E-4</v>
      </c>
      <c r="L2339" s="8">
        <f t="shared" si="201"/>
        <v>3.9669421487603304E-4</v>
      </c>
      <c r="M2339" s="8">
        <f t="shared" si="201"/>
        <v>6.5419337956299886E-5</v>
      </c>
      <c r="N2339" s="8">
        <f t="shared" si="201"/>
        <v>6.6538026482134538E-5</v>
      </c>
      <c r="O2339" s="8">
        <f t="shared" si="201"/>
        <v>6.8008705114254626E-5</v>
      </c>
      <c r="P2339" s="8">
        <f t="shared" si="201"/>
        <v>6.9662138627655875E-5</v>
      </c>
      <c r="Q2339" s="8">
        <f t="shared" si="201"/>
        <v>2.7849335097124555E-4</v>
      </c>
      <c r="R2339" s="8">
        <f t="shared" si="201"/>
        <v>2.836074872376631E-4</v>
      </c>
      <c r="S2339" s="8">
        <f t="shared" si="201"/>
        <v>1.148924639890748E-3</v>
      </c>
      <c r="T2339" s="8">
        <f t="shared" si="201"/>
        <v>3.5844975784283785E-2</v>
      </c>
      <c r="U2339" s="8">
        <f t="shared" si="201"/>
        <v>3.656187529996946E-2</v>
      </c>
      <c r="V2339" s="8">
        <f t="shared" si="201"/>
        <v>3.729311280596885E-2</v>
      </c>
      <c r="W2339" s="8">
        <f t="shared" si="201"/>
        <v>3.8038975062088233E-2</v>
      </c>
      <c r="X2339" s="8">
        <f t="shared" si="201"/>
        <v>3.8799754563329993E-2</v>
      </c>
      <c r="Y2339" s="8">
        <f t="shared" si="201"/>
        <v>3.9575749654596593E-2</v>
      </c>
      <c r="Z2339" s="8">
        <f t="shared" si="201"/>
        <v>4.0367264647688528E-2</v>
      </c>
      <c r="AA2339" s="8">
        <f t="shared" si="201"/>
        <v>4.1174609940642301E-2</v>
      </c>
      <c r="AB2339" s="8">
        <f t="shared" si="201"/>
        <v>4.1998102139455144E-2</v>
      </c>
      <c r="AC2339" s="8">
        <f t="shared" si="201"/>
        <v>4.283806418224425E-2</v>
      </c>
      <c r="AD2339" s="8">
        <f t="shared" si="201"/>
        <v>4.3694825465889132E-2</v>
      </c>
      <c r="AE2339" s="8">
        <f t="shared" si="201"/>
        <v>4.4568721975206921E-2</v>
      </c>
      <c r="AF2339" s="8">
        <f t="shared" si="201"/>
        <v>4.5460096414711056E-2</v>
      </c>
      <c r="AG2339" s="8">
        <f t="shared" si="201"/>
        <v>4.636929834300528E-2</v>
      </c>
      <c r="AH2339" s="8">
        <f t="shared" si="201"/>
        <v>4.7296684309865382E-2</v>
      </c>
      <c r="AI2339" s="8">
        <f t="shared" ref="AI2339:BF2339" si="202">AI2416/AI$2410</f>
        <v>4.8242617996062699E-2</v>
      </c>
      <c r="AJ2339" s="8">
        <f t="shared" si="202"/>
        <v>4.9207470355983954E-2</v>
      </c>
      <c r="AK2339" s="8">
        <f t="shared" si="202"/>
        <v>5.0191619763103636E-2</v>
      </c>
      <c r="AL2339" s="8">
        <f t="shared" si="202"/>
        <v>5.1195452158365705E-2</v>
      </c>
      <c r="AM2339" s="8">
        <f t="shared" si="202"/>
        <v>5.2219361201533018E-2</v>
      </c>
      <c r="AN2339" s="8">
        <f t="shared" si="202"/>
        <v>5.3263748425563681E-2</v>
      </c>
      <c r="AO2339" s="8">
        <f t="shared" si="202"/>
        <v>5.4329023394074957E-2</v>
      </c>
      <c r="AP2339" s="8">
        <f t="shared" si="202"/>
        <v>5.5415603861956458E-2</v>
      </c>
      <c r="AQ2339" s="8">
        <f t="shared" si="202"/>
        <v>5.652391593919559E-2</v>
      </c>
      <c r="AR2339" s="8">
        <f t="shared" si="202"/>
        <v>5.765439425797951E-2</v>
      </c>
      <c r="AS2339" s="8">
        <f t="shared" si="202"/>
        <v>5.8807482143139099E-2</v>
      </c>
      <c r="AT2339" s="8">
        <f t="shared" si="202"/>
        <v>5.9983631786001877E-2</v>
      </c>
      <c r="AU2339" s="8">
        <f t="shared" si="202"/>
        <v>6.1183304421721915E-2</v>
      </c>
      <c r="AV2339" s="8">
        <f t="shared" si="202"/>
        <v>6.2406970510156361E-2</v>
      </c>
      <c r="AW2339" s="8">
        <f t="shared" si="202"/>
        <v>6.3655109920359498E-2</v>
      </c>
      <c r="AX2339" s="8">
        <f t="shared" si="202"/>
        <v>6.492821211876669E-2</v>
      </c>
      <c r="AY2339" s="8">
        <f t="shared" si="202"/>
        <v>6.622677636114202E-2</v>
      </c>
      <c r="AZ2339" s="8">
        <f t="shared" si="202"/>
        <v>6.7551311888364871E-2</v>
      </c>
      <c r="BA2339" s="8">
        <f t="shared" si="202"/>
        <v>6.8902338126132168E-2</v>
      </c>
      <c r="BB2339" s="8">
        <f t="shared" si="202"/>
        <v>7.0280384888654804E-2</v>
      </c>
      <c r="BC2339" s="8">
        <f t="shared" si="202"/>
        <v>7.1685992586427896E-2</v>
      </c>
      <c r="BD2339" s="8">
        <f t="shared" si="202"/>
        <v>7.3119712438156459E-2</v>
      </c>
      <c r="BE2339" s="8">
        <f t="shared" si="202"/>
        <v>7.4582106686919586E-2</v>
      </c>
      <c r="BF2339" s="8">
        <f t="shared" si="202"/>
        <v>7.6073748820657983E-2</v>
      </c>
    </row>
    <row r="2340" spans="1:58" ht="12" customHeight="1" x14ac:dyDescent="0.2">
      <c r="B2340" t="s">
        <v>469</v>
      </c>
      <c r="C2340" s="8">
        <f t="shared" si="188"/>
        <v>0</v>
      </c>
      <c r="D2340" s="8">
        <f t="shared" si="188"/>
        <v>0</v>
      </c>
      <c r="E2340" s="8">
        <f t="shared" si="188"/>
        <v>0</v>
      </c>
      <c r="F2340" s="8">
        <f t="shared" si="188"/>
        <v>0</v>
      </c>
      <c r="G2340" s="8">
        <f t="shared" ref="G2340:AH2340" si="203">G2417/G$2410</f>
        <v>0</v>
      </c>
      <c r="H2340" s="8">
        <f t="shared" si="203"/>
        <v>0</v>
      </c>
      <c r="I2340" s="8">
        <f t="shared" si="203"/>
        <v>0</v>
      </c>
      <c r="J2340" s="8">
        <f t="shared" si="203"/>
        <v>0</v>
      </c>
      <c r="K2340" s="8">
        <f t="shared" si="203"/>
        <v>0</v>
      </c>
      <c r="L2340" s="8">
        <f t="shared" si="203"/>
        <v>0</v>
      </c>
      <c r="M2340" s="8">
        <f t="shared" si="203"/>
        <v>0</v>
      </c>
      <c r="N2340" s="8">
        <f t="shared" si="203"/>
        <v>6.6538026482134538E-5</v>
      </c>
      <c r="O2340" s="8">
        <f t="shared" si="203"/>
        <v>6.8008705114254626E-5</v>
      </c>
      <c r="P2340" s="8">
        <f t="shared" si="203"/>
        <v>4.1797283176593522E-4</v>
      </c>
      <c r="Q2340" s="8">
        <f t="shared" si="203"/>
        <v>7.6585671517092528E-4</v>
      </c>
      <c r="R2340" s="8">
        <f t="shared" si="203"/>
        <v>7.799205899035735E-4</v>
      </c>
      <c r="S2340" s="8">
        <f t="shared" si="203"/>
        <v>8.6169347991806098E-4</v>
      </c>
      <c r="T2340" s="8">
        <f t="shared" si="203"/>
        <v>7.949490597321E-4</v>
      </c>
      <c r="U2340" s="8">
        <f t="shared" si="203"/>
        <v>8.1084804092674211E-4</v>
      </c>
      <c r="V2340" s="8">
        <f t="shared" si="203"/>
        <v>8.2706500174527697E-4</v>
      </c>
      <c r="W2340" s="8">
        <f t="shared" si="203"/>
        <v>8.4360630178018255E-4</v>
      </c>
      <c r="X2340" s="8">
        <f t="shared" si="203"/>
        <v>8.6047842781578608E-4</v>
      </c>
      <c r="Y2340" s="8">
        <f t="shared" si="203"/>
        <v>8.7768799637210195E-4</v>
      </c>
      <c r="Z2340" s="8">
        <f t="shared" si="203"/>
        <v>8.952417562995439E-4</v>
      </c>
      <c r="AA2340" s="8">
        <f t="shared" si="203"/>
        <v>9.1314659142553484E-4</v>
      </c>
      <c r="AB2340" s="8">
        <f t="shared" si="203"/>
        <v>9.3140952325404547E-4</v>
      </c>
      <c r="AC2340" s="8">
        <f t="shared" si="203"/>
        <v>9.5003771371912637E-4</v>
      </c>
      <c r="AD2340" s="8">
        <f t="shared" si="203"/>
        <v>9.6903846799350894E-4</v>
      </c>
      <c r="AE2340" s="8">
        <f t="shared" si="203"/>
        <v>9.8841923735337907E-4</v>
      </c>
      <c r="AF2340" s="8">
        <f t="shared" si="203"/>
        <v>1.0081876221004467E-3</v>
      </c>
      <c r="AG2340" s="8">
        <f t="shared" si="203"/>
        <v>1.0283513745424557E-3</v>
      </c>
      <c r="AH2340" s="8">
        <f t="shared" si="203"/>
        <v>1.0489184020333047E-3</v>
      </c>
      <c r="AI2340" s="8">
        <f t="shared" ref="AI2340:BF2340" si="204">AI2417/AI$2410</f>
        <v>1.0698967700739708E-3</v>
      </c>
      <c r="AJ2340" s="8">
        <f t="shared" si="204"/>
        <v>1.0912947054754502E-3</v>
      </c>
      <c r="AK2340" s="8">
        <f t="shared" si="204"/>
        <v>1.1131205995849592E-3</v>
      </c>
      <c r="AL2340" s="8">
        <f t="shared" si="204"/>
        <v>1.1353830115766585E-3</v>
      </c>
      <c r="AM2340" s="8">
        <f t="shared" si="204"/>
        <v>1.1580906718081916E-3</v>
      </c>
      <c r="AN2340" s="8">
        <f t="shared" si="204"/>
        <v>1.1812524852443554E-3</v>
      </c>
      <c r="AO2340" s="8">
        <f t="shared" si="204"/>
        <v>1.2048775349492427E-3</v>
      </c>
      <c r="AP2340" s="8">
        <f t="shared" si="204"/>
        <v>1.2289750856482274E-3</v>
      </c>
      <c r="AQ2340" s="8">
        <f t="shared" si="204"/>
        <v>1.2535545873611921E-3</v>
      </c>
      <c r="AR2340" s="8">
        <f t="shared" si="204"/>
        <v>1.2786256791084158E-3</v>
      </c>
      <c r="AS2340" s="8">
        <f t="shared" si="204"/>
        <v>1.3041981926905841E-3</v>
      </c>
      <c r="AT2340" s="8">
        <f t="shared" si="204"/>
        <v>1.3302821565443958E-3</v>
      </c>
      <c r="AU2340" s="8">
        <f t="shared" si="204"/>
        <v>1.3568877996752839E-3</v>
      </c>
      <c r="AV2340" s="8">
        <f t="shared" si="204"/>
        <v>1.3840255556687897E-3</v>
      </c>
      <c r="AW2340" s="8">
        <f t="shared" si="204"/>
        <v>1.4117060667821655E-3</v>
      </c>
      <c r="AX2340" s="8">
        <f t="shared" si="204"/>
        <v>1.4399401881178089E-3</v>
      </c>
      <c r="AY2340" s="8">
        <f t="shared" si="204"/>
        <v>1.4687389918801651E-3</v>
      </c>
      <c r="AZ2340" s="8">
        <f t="shared" si="204"/>
        <v>1.4981137717177684E-3</v>
      </c>
      <c r="BA2340" s="8">
        <f t="shared" si="204"/>
        <v>1.5280760471521237E-3</v>
      </c>
      <c r="BB2340" s="8">
        <f t="shared" si="204"/>
        <v>1.5586375680951663E-3</v>
      </c>
      <c r="BC2340" s="8">
        <f t="shared" si="204"/>
        <v>1.5898103194570696E-3</v>
      </c>
      <c r="BD2340" s="8">
        <f t="shared" si="204"/>
        <v>1.6216065258462112E-3</v>
      </c>
      <c r="BE2340" s="8">
        <f t="shared" si="204"/>
        <v>1.6540386563631353E-3</v>
      </c>
      <c r="BF2340" s="8">
        <f t="shared" si="204"/>
        <v>1.6871194294903983E-3</v>
      </c>
    </row>
    <row r="2341" spans="1:58" ht="12" customHeight="1" x14ac:dyDescent="0.2">
      <c r="A2341" t="s">
        <v>471</v>
      </c>
      <c r="B2341" t="s">
        <v>429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</row>
    <row r="2342" spans="1:58" ht="12" customHeight="1" x14ac:dyDescent="0.2">
      <c r="B2342" t="s">
        <v>463</v>
      </c>
      <c r="C2342" s="9">
        <f t="shared" ref="C2342:F2348" si="205">C2419/C$2418</f>
        <v>0.32999877506022618</v>
      </c>
      <c r="D2342" s="9">
        <f t="shared" si="205"/>
        <v>0.33000087313367676</v>
      </c>
      <c r="E2342" s="9">
        <f t="shared" si="205"/>
        <v>0.33000906618313691</v>
      </c>
      <c r="F2342" s="9">
        <f t="shared" si="205"/>
        <v>0.33001921630879771</v>
      </c>
      <c r="G2342" s="9">
        <f t="shared" ref="G2342:AH2342" si="206">G2419/G$2418</f>
        <v>0.32999695374037163</v>
      </c>
      <c r="H2342" s="9">
        <f t="shared" si="206"/>
        <v>0.34019852201670381</v>
      </c>
      <c r="I2342" s="9">
        <f t="shared" si="206"/>
        <v>0.35602070873873071</v>
      </c>
      <c r="J2342" s="9">
        <f t="shared" si="206"/>
        <v>0.36976386501402336</v>
      </c>
      <c r="K2342" s="9">
        <f t="shared" si="206"/>
        <v>0.38505059797608093</v>
      </c>
      <c r="L2342" s="9">
        <f t="shared" si="206"/>
        <v>0.37012550503943864</v>
      </c>
      <c r="M2342" s="9">
        <f t="shared" si="206"/>
        <v>0.38154196145107594</v>
      </c>
      <c r="N2342" s="9">
        <f t="shared" si="206"/>
        <v>0.4198396203802483</v>
      </c>
      <c r="O2342" s="9">
        <f t="shared" si="206"/>
        <v>0.41579761665852605</v>
      </c>
      <c r="P2342" s="9">
        <f t="shared" si="206"/>
        <v>0.41382960168051092</v>
      </c>
      <c r="Q2342" s="9">
        <f t="shared" si="206"/>
        <v>0.43267979662618172</v>
      </c>
      <c r="R2342" s="9">
        <f t="shared" si="206"/>
        <v>0.44402133071852895</v>
      </c>
      <c r="S2342" s="9">
        <f t="shared" si="206"/>
        <v>0.44969462237089436</v>
      </c>
      <c r="T2342" s="9">
        <f t="shared" si="206"/>
        <v>0.45257728020660526</v>
      </c>
      <c r="U2342" s="9">
        <f t="shared" si="206"/>
        <v>0.45484016660763821</v>
      </c>
      <c r="V2342" s="9">
        <f t="shared" si="206"/>
        <v>0.45711436744067635</v>
      </c>
      <c r="W2342" s="9">
        <f t="shared" si="206"/>
        <v>0.4593999392778797</v>
      </c>
      <c r="X2342" s="9">
        <f t="shared" si="206"/>
        <v>0.46169693897426906</v>
      </c>
      <c r="Y2342" s="9">
        <f t="shared" si="206"/>
        <v>0.46400542366914033</v>
      </c>
      <c r="Z2342" s="9">
        <f t="shared" si="206"/>
        <v>0.466325450787486</v>
      </c>
      <c r="AA2342" s="9">
        <f t="shared" si="206"/>
        <v>0.46865707804142337</v>
      </c>
      <c r="AB2342" s="9">
        <f t="shared" si="206"/>
        <v>0.47100036343163043</v>
      </c>
      <c r="AC2342" s="9">
        <f t="shared" si="206"/>
        <v>0.47335536524878857</v>
      </c>
      <c r="AD2342" s="9">
        <f t="shared" si="206"/>
        <v>0.47572214207503249</v>
      </c>
      <c r="AE2342" s="9">
        <f t="shared" si="206"/>
        <v>0.47810075278540759</v>
      </c>
      <c r="AF2342" s="9">
        <f t="shared" si="206"/>
        <v>0.48049125654933456</v>
      </c>
      <c r="AG2342" s="9">
        <f t="shared" si="206"/>
        <v>0.48289371283208121</v>
      </c>
      <c r="AH2342" s="9">
        <f t="shared" si="206"/>
        <v>0.4853081813962416</v>
      </c>
      <c r="AI2342" s="9">
        <f t="shared" ref="AI2342:BF2342" si="207">AI2419/AI$2418</f>
        <v>0.48773472230322273</v>
      </c>
      <c r="AJ2342" s="9">
        <f t="shared" si="207"/>
        <v>0.4901733959147388</v>
      </c>
      <c r="AK2342" s="9">
        <f t="shared" si="207"/>
        <v>0.49262426289431249</v>
      </c>
      <c r="AL2342" s="9">
        <f t="shared" si="207"/>
        <v>0.49508738420878401</v>
      </c>
      <c r="AM2342" s="9">
        <f t="shared" si="207"/>
        <v>0.49756282112982791</v>
      </c>
      <c r="AN2342" s="9">
        <f t="shared" si="207"/>
        <v>0.50005063523547699</v>
      </c>
      <c r="AO2342" s="9">
        <f t="shared" si="207"/>
        <v>0.50255088841165441</v>
      </c>
      <c r="AP2342" s="9">
        <f t="shared" si="207"/>
        <v>0.50506364285371252</v>
      </c>
      <c r="AQ2342" s="9">
        <f t="shared" si="207"/>
        <v>0.50758896106798101</v>
      </c>
      <c r="AR2342" s="9">
        <f t="shared" si="207"/>
        <v>0.51012690587332088</v>
      </c>
      <c r="AS2342" s="9">
        <f t="shared" si="207"/>
        <v>0.51267754040268732</v>
      </c>
      <c r="AT2342" s="9">
        <f t="shared" si="207"/>
        <v>0.51524092810470068</v>
      </c>
      <c r="AU2342" s="9">
        <f t="shared" si="207"/>
        <v>0.51781713274522412</v>
      </c>
      <c r="AV2342" s="9">
        <f t="shared" si="207"/>
        <v>0.52040621840895018</v>
      </c>
      <c r="AW2342" s="9">
        <f t="shared" si="207"/>
        <v>0.52300824950099478</v>
      </c>
      <c r="AX2342" s="9">
        <f t="shared" si="207"/>
        <v>0.52562329074849967</v>
      </c>
      <c r="AY2342" s="9">
        <f t="shared" si="207"/>
        <v>0.52825140720224217</v>
      </c>
      <c r="AZ2342" s="9">
        <f t="shared" si="207"/>
        <v>0.53089266423825343</v>
      </c>
      <c r="BA2342" s="9">
        <f t="shared" si="207"/>
        <v>0.53354712755944467</v>
      </c>
      <c r="BB2342" s="9">
        <f t="shared" si="207"/>
        <v>0.53621486319724176</v>
      </c>
      <c r="BC2342" s="9">
        <f t="shared" si="207"/>
        <v>0.53889593751322795</v>
      </c>
      <c r="BD2342" s="9">
        <f t="shared" si="207"/>
        <v>0.54159041720079404</v>
      </c>
      <c r="BE2342" s="9">
        <f t="shared" si="207"/>
        <v>0.54429836928679798</v>
      </c>
      <c r="BF2342" s="9">
        <f t="shared" si="207"/>
        <v>0.54701986113323187</v>
      </c>
    </row>
    <row r="2343" spans="1:58" ht="12" customHeight="1" x14ac:dyDescent="0.2">
      <c r="B2343" t="s">
        <v>464</v>
      </c>
      <c r="C2343" s="9">
        <f t="shared" si="205"/>
        <v>5.7163856110407907E-4</v>
      </c>
      <c r="D2343" s="9">
        <f t="shared" si="205"/>
        <v>8.7313367676591285E-4</v>
      </c>
      <c r="E2343" s="9">
        <f t="shared" si="205"/>
        <v>9.0661831368993653E-4</v>
      </c>
      <c r="F2343" s="9">
        <f t="shared" si="205"/>
        <v>2.9242209040020054E-4</v>
      </c>
      <c r="G2343" s="9">
        <f t="shared" ref="G2343:AH2343" si="208">G2420/G$2418</f>
        <v>3.9166195221724181E-4</v>
      </c>
      <c r="H2343" s="9">
        <f t="shared" si="208"/>
        <v>9.6200096200096204E-4</v>
      </c>
      <c r="I2343" s="9">
        <f t="shared" si="208"/>
        <v>1.294296170668571E-3</v>
      </c>
      <c r="J2343" s="9">
        <f t="shared" si="208"/>
        <v>1.0856780964444042E-3</v>
      </c>
      <c r="K2343" s="9">
        <f t="shared" si="208"/>
        <v>1.3339466421343146E-3</v>
      </c>
      <c r="L2343" s="9">
        <f t="shared" si="208"/>
        <v>2.1284143313231641E-3</v>
      </c>
      <c r="M2343" s="9">
        <f t="shared" si="208"/>
        <v>3.760878121310185E-3</v>
      </c>
      <c r="N2343" s="9">
        <f t="shared" si="208"/>
        <v>1.5869222312508962E-2</v>
      </c>
      <c r="O2343" s="9">
        <f t="shared" si="208"/>
        <v>2.1945935763398323E-2</v>
      </c>
      <c r="P2343" s="9">
        <f t="shared" si="208"/>
        <v>2.64947245017585E-2</v>
      </c>
      <c r="Q2343" s="9">
        <f t="shared" si="208"/>
        <v>2.8477546549835708E-2</v>
      </c>
      <c r="R2343" s="9">
        <f t="shared" si="208"/>
        <v>2.9257791477078136E-2</v>
      </c>
      <c r="S2343" s="9">
        <f t="shared" si="208"/>
        <v>3.2753346216160377E-2</v>
      </c>
      <c r="T2343" s="9">
        <f t="shared" si="208"/>
        <v>3.5057794864267786E-2</v>
      </c>
      <c r="U2343" s="9">
        <f t="shared" si="208"/>
        <v>3.5758950761553145E-2</v>
      </c>
      <c r="V2343" s="9">
        <f t="shared" si="208"/>
        <v>3.6474129776784207E-2</v>
      </c>
      <c r="W2343" s="9">
        <f t="shared" si="208"/>
        <v>3.7203612372319894E-2</v>
      </c>
      <c r="X2343" s="9">
        <f t="shared" si="208"/>
        <v>3.7947684619766289E-2</v>
      </c>
      <c r="Y2343" s="9">
        <f t="shared" si="208"/>
        <v>3.8706638312161618E-2</v>
      </c>
      <c r="Z2343" s="9">
        <f t="shared" si="208"/>
        <v>3.948077107840485E-2</v>
      </c>
      <c r="AA2343" s="9">
        <f t="shared" si="208"/>
        <v>4.027038649997295E-2</v>
      </c>
      <c r="AB2343" s="9">
        <f t="shared" si="208"/>
        <v>4.1075794229972408E-2</v>
      </c>
      <c r="AC2343" s="9">
        <f t="shared" si="208"/>
        <v>4.1897310114571859E-2</v>
      </c>
      <c r="AD2343" s="9">
        <f t="shared" si="208"/>
        <v>4.2735256316863292E-2</v>
      </c>
      <c r="AE2343" s="9">
        <f t="shared" si="208"/>
        <v>4.3589961443200563E-2</v>
      </c>
      <c r="AF2343" s="9">
        <f t="shared" si="208"/>
        <v>4.4461760672064574E-2</v>
      </c>
      <c r="AG2343" s="9">
        <f t="shared" si="208"/>
        <v>4.5350995885505868E-2</v>
      </c>
      <c r="AH2343" s="9">
        <f t="shared" si="208"/>
        <v>4.6258015803215986E-2</v>
      </c>
      <c r="AI2343" s="9">
        <f t="shared" ref="AI2343:BF2343" si="209">AI2420/AI$2418</f>
        <v>4.7183176119280308E-2</v>
      </c>
      <c r="AJ2343" s="9">
        <f t="shared" si="209"/>
        <v>4.8126839641665919E-2</v>
      </c>
      <c r="AK2343" s="9">
        <f t="shared" si="209"/>
        <v>4.9089376434499239E-2</v>
      </c>
      <c r="AL2343" s="9">
        <f t="shared" si="209"/>
        <v>5.0071163963189225E-2</v>
      </c>
      <c r="AM2343" s="9">
        <f t="shared" si="209"/>
        <v>5.1072587242453012E-2</v>
      </c>
      <c r="AN2343" s="9">
        <f t="shared" si="209"/>
        <v>5.2094038987302069E-2</v>
      </c>
      <c r="AO2343" s="9">
        <f t="shared" si="209"/>
        <v>5.3135919767048116E-2</v>
      </c>
      <c r="AP2343" s="9">
        <f t="shared" si="209"/>
        <v>5.4198638162389082E-2</v>
      </c>
      <c r="AQ2343" s="9">
        <f t="shared" si="209"/>
        <v>5.5282610925636869E-2</v>
      </c>
      <c r="AR2343" s="9">
        <f t="shared" si="209"/>
        <v>5.638826314414961E-2</v>
      </c>
      <c r="AS2343" s="9">
        <f t="shared" si="209"/>
        <v>5.7516028407032599E-2</v>
      </c>
      <c r="AT2343" s="9">
        <f t="shared" si="209"/>
        <v>5.8666348975173248E-2</v>
      </c>
      <c r="AU2343" s="9">
        <f t="shared" si="209"/>
        <v>5.9839675954676722E-2</v>
      </c>
      <c r="AV2343" s="9">
        <f t="shared" si="209"/>
        <v>6.1036469473770255E-2</v>
      </c>
      <c r="AW2343" s="9">
        <f t="shared" si="209"/>
        <v>6.2257198863245662E-2</v>
      </c>
      <c r="AX2343" s="9">
        <f t="shared" si="209"/>
        <v>6.3502342840510581E-2</v>
      </c>
      <c r="AY2343" s="9">
        <f t="shared" si="209"/>
        <v>6.4772389697320798E-2</v>
      </c>
      <c r="AZ2343" s="9">
        <f t="shared" si="209"/>
        <v>6.6067837491267212E-2</v>
      </c>
      <c r="BA2343" s="9">
        <f t="shared" si="209"/>
        <v>6.7389194241092562E-2</v>
      </c>
      <c r="BB2343" s="9">
        <f t="shared" si="209"/>
        <v>6.8736978125914408E-2</v>
      </c>
      <c r="BC2343" s="9">
        <f t="shared" si="209"/>
        <v>7.0111717688432704E-2</v>
      </c>
      <c r="BD2343" s="9">
        <f t="shared" si="209"/>
        <v>7.1513952042201345E-2</v>
      </c>
      <c r="BE2343" s="9">
        <f t="shared" si="209"/>
        <v>7.2944231083045388E-2</v>
      </c>
      <c r="BF2343" s="9">
        <f t="shared" si="209"/>
        <v>7.4403115704706285E-2</v>
      </c>
    </row>
    <row r="2344" spans="1:58" ht="12" customHeight="1" x14ac:dyDescent="0.2">
      <c r="B2344" t="s">
        <v>465</v>
      </c>
      <c r="C2344" s="9">
        <f t="shared" si="205"/>
        <v>2.4498795475889104E-4</v>
      </c>
      <c r="D2344" s="9">
        <f t="shared" si="205"/>
        <v>2.6194010302977384E-4</v>
      </c>
      <c r="E2344" s="9">
        <f t="shared" si="205"/>
        <v>2.4725954009725544E-4</v>
      </c>
      <c r="F2344" s="9">
        <f t="shared" si="205"/>
        <v>1.2532375302865735E-4</v>
      </c>
      <c r="G2344" s="9">
        <f t="shared" ref="G2344:AH2344" si="210">G2421/G$2418</f>
        <v>0</v>
      </c>
      <c r="H2344" s="9">
        <f t="shared" si="210"/>
        <v>0</v>
      </c>
      <c r="I2344" s="9">
        <f t="shared" si="210"/>
        <v>0</v>
      </c>
      <c r="J2344" s="9">
        <f t="shared" si="210"/>
        <v>0</v>
      </c>
      <c r="K2344" s="9">
        <f t="shared" si="210"/>
        <v>0</v>
      </c>
      <c r="L2344" s="9">
        <f t="shared" si="210"/>
        <v>0</v>
      </c>
      <c r="M2344" s="9">
        <f t="shared" si="210"/>
        <v>0</v>
      </c>
      <c r="N2344" s="9">
        <f t="shared" si="210"/>
        <v>0</v>
      </c>
      <c r="O2344" s="9">
        <f t="shared" si="210"/>
        <v>0</v>
      </c>
      <c r="P2344" s="9">
        <f t="shared" si="210"/>
        <v>0</v>
      </c>
      <c r="Q2344" s="9">
        <f t="shared" si="210"/>
        <v>0</v>
      </c>
      <c r="R2344" s="9">
        <f t="shared" si="210"/>
        <v>0</v>
      </c>
      <c r="S2344" s="9">
        <f t="shared" si="210"/>
        <v>0</v>
      </c>
      <c r="T2344" s="9">
        <f t="shared" si="210"/>
        <v>0</v>
      </c>
      <c r="U2344" s="9">
        <f t="shared" si="210"/>
        <v>0</v>
      </c>
      <c r="V2344" s="9">
        <f t="shared" si="210"/>
        <v>4.9868840489712358E-5</v>
      </c>
      <c r="W2344" s="9">
        <f t="shared" si="210"/>
        <v>9.9737680979424716E-5</v>
      </c>
      <c r="X2344" s="9">
        <f t="shared" si="210"/>
        <v>1.4960652146913707E-4</v>
      </c>
      <c r="Y2344" s="9">
        <f t="shared" si="210"/>
        <v>1.9947536195884943E-4</v>
      </c>
      <c r="Z2344" s="9">
        <f t="shared" si="210"/>
        <v>2.493442024485618E-4</v>
      </c>
      <c r="AA2344" s="9">
        <f t="shared" si="210"/>
        <v>2.9921304293827413E-4</v>
      </c>
      <c r="AB2344" s="9">
        <f t="shared" si="210"/>
        <v>3.4908188342798653E-4</v>
      </c>
      <c r="AC2344" s="9">
        <f t="shared" si="210"/>
        <v>3.9895072391769886E-4</v>
      </c>
      <c r="AD2344" s="9">
        <f t="shared" si="210"/>
        <v>4.488195644074112E-4</v>
      </c>
      <c r="AE2344" s="9">
        <f t="shared" si="210"/>
        <v>4.9868840489712359E-4</v>
      </c>
      <c r="AF2344" s="9">
        <f t="shared" si="210"/>
        <v>5.4855724538683593E-4</v>
      </c>
      <c r="AG2344" s="9">
        <f t="shared" si="210"/>
        <v>5.9842608587654827E-4</v>
      </c>
      <c r="AH2344" s="9">
        <f t="shared" si="210"/>
        <v>6.4829492636626072E-4</v>
      </c>
      <c r="AI2344" s="9">
        <f t="shared" ref="AI2344:BF2344" si="211">AI2421/AI$2418</f>
        <v>6.9816376685597305E-4</v>
      </c>
      <c r="AJ2344" s="9">
        <f t="shared" si="211"/>
        <v>7.4803260734568539E-4</v>
      </c>
      <c r="AK2344" s="9">
        <f t="shared" si="211"/>
        <v>7.9790144783539773E-4</v>
      </c>
      <c r="AL2344" s="9">
        <f t="shared" si="211"/>
        <v>8.4777028832511007E-4</v>
      </c>
      <c r="AM2344" s="9">
        <f t="shared" si="211"/>
        <v>8.976391288148224E-4</v>
      </c>
      <c r="AN2344" s="9">
        <f t="shared" si="211"/>
        <v>9.4750796930453485E-4</v>
      </c>
      <c r="AO2344" s="9">
        <f t="shared" si="211"/>
        <v>9.9737680979424719E-4</v>
      </c>
      <c r="AP2344" s="9">
        <f t="shared" si="211"/>
        <v>1.0472456502839595E-3</v>
      </c>
      <c r="AQ2344" s="9">
        <f t="shared" si="211"/>
        <v>1.0971144907736719E-3</v>
      </c>
      <c r="AR2344" s="9">
        <f t="shared" si="211"/>
        <v>1.1469833312633842E-3</v>
      </c>
      <c r="AS2344" s="9">
        <f t="shared" si="211"/>
        <v>1.1968521717530965E-3</v>
      </c>
      <c r="AT2344" s="9">
        <f t="shared" si="211"/>
        <v>1.2467210122428089E-3</v>
      </c>
      <c r="AU2344" s="9">
        <f t="shared" si="211"/>
        <v>1.2965898527325214E-3</v>
      </c>
      <c r="AV2344" s="9">
        <f t="shared" si="211"/>
        <v>1.3464586932222338E-3</v>
      </c>
      <c r="AW2344" s="9">
        <f t="shared" si="211"/>
        <v>1.3963275337119461E-3</v>
      </c>
      <c r="AX2344" s="9">
        <f t="shared" si="211"/>
        <v>1.4461963742016584E-3</v>
      </c>
      <c r="AY2344" s="9">
        <f t="shared" si="211"/>
        <v>1.4960652146913708E-3</v>
      </c>
      <c r="AZ2344" s="9">
        <f t="shared" si="211"/>
        <v>1.5459340551810831E-3</v>
      </c>
      <c r="BA2344" s="9">
        <f t="shared" si="211"/>
        <v>1.5958028956707955E-3</v>
      </c>
      <c r="BB2344" s="9">
        <f t="shared" si="211"/>
        <v>1.6456717361605078E-3</v>
      </c>
      <c r="BC2344" s="9">
        <f t="shared" si="211"/>
        <v>1.6955405766502201E-3</v>
      </c>
      <c r="BD2344" s="9">
        <f t="shared" si="211"/>
        <v>1.7454094171399325E-3</v>
      </c>
      <c r="BE2344" s="9">
        <f t="shared" si="211"/>
        <v>1.7952782576296448E-3</v>
      </c>
      <c r="BF2344" s="9">
        <f t="shared" si="211"/>
        <v>1.8451470981193574E-3</v>
      </c>
    </row>
    <row r="2345" spans="1:58" ht="12" customHeight="1" x14ac:dyDescent="0.2">
      <c r="B2345" t="s">
        <v>466</v>
      </c>
      <c r="C2345" s="9">
        <f t="shared" si="205"/>
        <v>6.7780000816626516E-3</v>
      </c>
      <c r="D2345" s="9">
        <f t="shared" si="205"/>
        <v>9.1242469222037898E-3</v>
      </c>
      <c r="E2345" s="9">
        <f t="shared" si="205"/>
        <v>8.6128739800543971E-3</v>
      </c>
      <c r="F2345" s="9">
        <f t="shared" si="205"/>
        <v>6.8092572478903836E-3</v>
      </c>
      <c r="G2345" s="9">
        <f t="shared" ref="G2345:AH2345" si="212">G2422/G$2418</f>
        <v>7.0934331346011572E-3</v>
      </c>
      <c r="H2345" s="9">
        <f t="shared" si="212"/>
        <v>6.7777340504613232E-3</v>
      </c>
      <c r="I2345" s="9">
        <f t="shared" si="212"/>
        <v>7.0963134874587165E-3</v>
      </c>
      <c r="J2345" s="9">
        <f t="shared" si="212"/>
        <v>6.106939292499774E-3</v>
      </c>
      <c r="K2345" s="9">
        <f t="shared" si="212"/>
        <v>5.7497700091996319E-3</v>
      </c>
      <c r="L2345" s="9">
        <f t="shared" si="212"/>
        <v>5.0549840368925153E-3</v>
      </c>
      <c r="M2345" s="9">
        <f t="shared" si="212"/>
        <v>3.1486421480736433E-3</v>
      </c>
      <c r="N2345" s="9">
        <f t="shared" si="212"/>
        <v>3.2503226423211129E-3</v>
      </c>
      <c r="O2345" s="9">
        <f t="shared" si="212"/>
        <v>3.1082226617688614E-3</v>
      </c>
      <c r="P2345" s="9">
        <f t="shared" si="212"/>
        <v>3.5638921453692847E-3</v>
      </c>
      <c r="Q2345" s="9">
        <f t="shared" si="212"/>
        <v>3.4287347016524598E-3</v>
      </c>
      <c r="R2345" s="9">
        <f t="shared" si="212"/>
        <v>3.5226772346983706E-3</v>
      </c>
      <c r="S2345" s="9">
        <f t="shared" si="212"/>
        <v>3.6667891376639455E-3</v>
      </c>
      <c r="T2345" s="9">
        <f t="shared" si="212"/>
        <v>4.3884579630946875E-3</v>
      </c>
      <c r="U2345" s="9">
        <f t="shared" si="212"/>
        <v>4.4542848325411074E-3</v>
      </c>
      <c r="V2345" s="9">
        <f t="shared" si="212"/>
        <v>4.5210991050292238E-3</v>
      </c>
      <c r="W2345" s="9">
        <f t="shared" si="212"/>
        <v>4.5889155916046618E-3</v>
      </c>
      <c r="X2345" s="9">
        <f t="shared" si="212"/>
        <v>4.6577493254787317E-3</v>
      </c>
      <c r="Y2345" s="9">
        <f t="shared" si="212"/>
        <v>4.7276155653609118E-3</v>
      </c>
      <c r="Z2345" s="9">
        <f t="shared" si="212"/>
        <v>4.7985297988413257E-3</v>
      </c>
      <c r="AA2345" s="9">
        <f t="shared" si="212"/>
        <v>4.8705077458239448E-3</v>
      </c>
      <c r="AB2345" s="9">
        <f t="shared" si="212"/>
        <v>4.9435653620113033E-3</v>
      </c>
      <c r="AC2345" s="9">
        <f t="shared" si="212"/>
        <v>5.0177188424414725E-3</v>
      </c>
      <c r="AD2345" s="9">
        <f t="shared" si="212"/>
        <v>5.0929846250780944E-3</v>
      </c>
      <c r="AE2345" s="9">
        <f t="shared" si="212"/>
        <v>5.1693793944542652E-3</v>
      </c>
      <c r="AF2345" s="9">
        <f t="shared" si="212"/>
        <v>5.2469200853710787E-3</v>
      </c>
      <c r="AG2345" s="9">
        <f t="shared" si="212"/>
        <v>5.3256238866516443E-3</v>
      </c>
      <c r="AH2345" s="9">
        <f t="shared" si="212"/>
        <v>5.4055082449514184E-3</v>
      </c>
      <c r="AI2345" s="9">
        <f t="shared" ref="AI2345:BF2345" si="213">AI2422/AI$2418</f>
        <v>5.4865908686256891E-3</v>
      </c>
      <c r="AJ2345" s="9">
        <f t="shared" si="213"/>
        <v>5.5688897316550738E-3</v>
      </c>
      <c r="AK2345" s="9">
        <f t="shared" si="213"/>
        <v>5.6524230776299001E-3</v>
      </c>
      <c r="AL2345" s="9">
        <f t="shared" si="213"/>
        <v>5.7372094237943478E-3</v>
      </c>
      <c r="AM2345" s="9">
        <f t="shared" si="213"/>
        <v>5.8232675651512626E-3</v>
      </c>
      <c r="AN2345" s="9">
        <f t="shared" si="213"/>
        <v>5.910616578628531E-3</v>
      </c>
      <c r="AO2345" s="9">
        <f t="shared" si="213"/>
        <v>5.9992758273079583E-3</v>
      </c>
      <c r="AP2345" s="9">
        <f t="shared" si="213"/>
        <v>6.0892649647175771E-3</v>
      </c>
      <c r="AQ2345" s="9">
        <f t="shared" si="213"/>
        <v>6.1806039391883397E-3</v>
      </c>
      <c r="AR2345" s="9">
        <f t="shared" si="213"/>
        <v>6.2733129982761645E-3</v>
      </c>
      <c r="AS2345" s="9">
        <f t="shared" si="213"/>
        <v>6.3674126932503064E-3</v>
      </c>
      <c r="AT2345" s="9">
        <f t="shared" si="213"/>
        <v>6.4629238836490591E-3</v>
      </c>
      <c r="AU2345" s="9">
        <f t="shared" si="213"/>
        <v>6.559867741903795E-3</v>
      </c>
      <c r="AV2345" s="9">
        <f t="shared" si="213"/>
        <v>6.6582657580323504E-3</v>
      </c>
      <c r="AW2345" s="9">
        <f t="shared" si="213"/>
        <v>6.7581397444028352E-3</v>
      </c>
      <c r="AX2345" s="9">
        <f t="shared" si="213"/>
        <v>6.8595118405688771E-3</v>
      </c>
      <c r="AY2345" s="9">
        <f t="shared" si="213"/>
        <v>6.9624045181774091E-3</v>
      </c>
      <c r="AZ2345" s="9">
        <f t="shared" si="213"/>
        <v>7.0668405859500702E-3</v>
      </c>
      <c r="BA2345" s="9">
        <f t="shared" si="213"/>
        <v>7.1728431947393201E-3</v>
      </c>
      <c r="BB2345" s="9">
        <f t="shared" si="213"/>
        <v>7.2804358426604085E-3</v>
      </c>
      <c r="BC2345" s="9">
        <f t="shared" si="213"/>
        <v>7.3896423803003139E-3</v>
      </c>
      <c r="BD2345" s="9">
        <f t="shared" si="213"/>
        <v>7.5004870160048174E-3</v>
      </c>
      <c r="BE2345" s="9">
        <f t="shared" si="213"/>
        <v>7.6129943212448897E-3</v>
      </c>
      <c r="BF2345" s="9">
        <f t="shared" si="213"/>
        <v>7.7271892360635626E-3</v>
      </c>
    </row>
    <row r="2346" spans="1:58" ht="12" customHeight="1" x14ac:dyDescent="0.2">
      <c r="B2346" t="s">
        <v>467</v>
      </c>
      <c r="C2346" s="9">
        <f t="shared" si="205"/>
        <v>2.8826916009962844E-2</v>
      </c>
      <c r="D2346" s="9">
        <f t="shared" si="205"/>
        <v>3.3091766349428099E-2</v>
      </c>
      <c r="E2346" s="9">
        <f t="shared" si="205"/>
        <v>3.1443171515700981E-2</v>
      </c>
      <c r="F2346" s="9">
        <f t="shared" si="205"/>
        <v>3.6510986715682182E-2</v>
      </c>
      <c r="G2346" s="9">
        <f t="shared" ref="G2346:AH2346" si="214">G2423/G$2418</f>
        <v>2.3804343095870144E-2</v>
      </c>
      <c r="H2346" s="9">
        <f t="shared" si="214"/>
        <v>1.7053653417289781E-2</v>
      </c>
      <c r="I2346" s="9">
        <f t="shared" si="214"/>
        <v>1.8298669999107384E-2</v>
      </c>
      <c r="J2346" s="9">
        <f t="shared" si="214"/>
        <v>1.9587442323351127E-2</v>
      </c>
      <c r="K2346" s="9">
        <f t="shared" si="214"/>
        <v>2.0147194112235509E-2</v>
      </c>
      <c r="L2346" s="9">
        <f t="shared" si="214"/>
        <v>1.432245477119546E-2</v>
      </c>
      <c r="M2346" s="9">
        <f t="shared" si="214"/>
        <v>1.552455503564088E-2</v>
      </c>
      <c r="N2346" s="9">
        <f t="shared" si="214"/>
        <v>1.4578653028057931E-2</v>
      </c>
      <c r="O2346" s="9">
        <f t="shared" si="214"/>
        <v>1.3092210605632476E-2</v>
      </c>
      <c r="P2346" s="9">
        <f t="shared" si="214"/>
        <v>1.2145369284876905E-2</v>
      </c>
      <c r="Q2346" s="9">
        <f t="shared" si="214"/>
        <v>1.4143530644316397E-2</v>
      </c>
      <c r="R2346" s="9">
        <f t="shared" si="214"/>
        <v>1.4531043593130779E-2</v>
      </c>
      <c r="S2346" s="9">
        <f t="shared" si="214"/>
        <v>1.4914912573470914E-2</v>
      </c>
      <c r="T2346" s="9">
        <f t="shared" si="214"/>
        <v>2.1643076772535165E-2</v>
      </c>
      <c r="U2346" s="9">
        <f t="shared" si="214"/>
        <v>2.2075938307985866E-2</v>
      </c>
      <c r="V2346" s="9">
        <f t="shared" si="214"/>
        <v>2.2517457074145587E-2</v>
      </c>
      <c r="W2346" s="9">
        <f t="shared" si="214"/>
        <v>2.2967806215628498E-2</v>
      </c>
      <c r="X2346" s="9">
        <f t="shared" si="214"/>
        <v>2.3427162339941066E-2</v>
      </c>
      <c r="Y2346" s="9">
        <f t="shared" si="214"/>
        <v>2.3895705586739886E-2</v>
      </c>
      <c r="Z2346" s="9">
        <f t="shared" si="214"/>
        <v>2.4373619698474683E-2</v>
      </c>
      <c r="AA2346" s="9">
        <f t="shared" si="214"/>
        <v>2.4861092092444179E-2</v>
      </c>
      <c r="AB2346" s="9">
        <f t="shared" si="214"/>
        <v>2.535831393429306E-2</v>
      </c>
      <c r="AC2346" s="9">
        <f t="shared" si="214"/>
        <v>2.5865480212978922E-2</v>
      </c>
      <c r="AD2346" s="9">
        <f t="shared" si="214"/>
        <v>2.6382789817238503E-2</v>
      </c>
      <c r="AE2346" s="9">
        <f t="shared" si="214"/>
        <v>2.6910445613583273E-2</v>
      </c>
      <c r="AF2346" s="9">
        <f t="shared" si="214"/>
        <v>2.7448654525854939E-2</v>
      </c>
      <c r="AG2346" s="9">
        <f t="shared" si="214"/>
        <v>2.7997627616372037E-2</v>
      </c>
      <c r="AH2346" s="9">
        <f t="shared" si="214"/>
        <v>2.8557580168699481E-2</v>
      </c>
      <c r="AI2346" s="9">
        <f t="shared" ref="AI2346:BF2346" si="215">AI2423/AI$2418</f>
        <v>2.9128731772073476E-2</v>
      </c>
      <c r="AJ2346" s="9">
        <f t="shared" si="215"/>
        <v>2.9711306407514945E-2</v>
      </c>
      <c r="AK2346" s="9">
        <f t="shared" si="215"/>
        <v>3.0305532535665244E-2</v>
      </c>
      <c r="AL2346" s="9">
        <f t="shared" si="215"/>
        <v>3.0911643186378547E-2</v>
      </c>
      <c r="AM2346" s="9">
        <f t="shared" si="215"/>
        <v>3.1529876050106119E-2</v>
      </c>
      <c r="AN2346" s="9">
        <f t="shared" si="215"/>
        <v>3.2160473571108246E-2</v>
      </c>
      <c r="AO2346" s="9">
        <f t="shared" si="215"/>
        <v>3.280368304253041E-2</v>
      </c>
      <c r="AP2346" s="9">
        <f t="shared" si="215"/>
        <v>3.345975670338102E-2</v>
      </c>
      <c r="AQ2346" s="9">
        <f t="shared" si="215"/>
        <v>3.4128951837448643E-2</v>
      </c>
      <c r="AR2346" s="9">
        <f t="shared" si="215"/>
        <v>3.4811530874197617E-2</v>
      </c>
      <c r="AS2346" s="9">
        <f t="shared" si="215"/>
        <v>3.5507761491681562E-2</v>
      </c>
      <c r="AT2346" s="9">
        <f t="shared" si="215"/>
        <v>3.6217916721515198E-2</v>
      </c>
      <c r="AU2346" s="9">
        <f t="shared" si="215"/>
        <v>3.6942275055945495E-2</v>
      </c>
      <c r="AV2346" s="9">
        <f t="shared" si="215"/>
        <v>3.7681120557064407E-2</v>
      </c>
      <c r="AW2346" s="9">
        <f t="shared" si="215"/>
        <v>3.8434742968205697E-2</v>
      </c>
      <c r="AX2346" s="9">
        <f t="shared" si="215"/>
        <v>3.9203437827569812E-2</v>
      </c>
      <c r="AY2346" s="9">
        <f t="shared" si="215"/>
        <v>3.9987506584121209E-2</v>
      </c>
      <c r="AZ2346" s="9">
        <f t="shared" si="215"/>
        <v>4.0787256715803633E-2</v>
      </c>
      <c r="BA2346" s="9">
        <f t="shared" si="215"/>
        <v>4.1603001850119711E-2</v>
      </c>
      <c r="BB2346" s="9">
        <f t="shared" si="215"/>
        <v>4.2435061887122101E-2</v>
      </c>
      <c r="BC2346" s="9">
        <f t="shared" si="215"/>
        <v>4.3283763124864545E-2</v>
      </c>
      <c r="BD2346" s="9">
        <f t="shared" si="215"/>
        <v>4.4149438387361836E-2</v>
      </c>
      <c r="BE2346" s="9">
        <f t="shared" si="215"/>
        <v>4.5032427155109078E-2</v>
      </c>
      <c r="BF2346" s="9">
        <f t="shared" si="215"/>
        <v>4.5933075698211263E-2</v>
      </c>
    </row>
    <row r="2347" spans="1:58" ht="12" customHeight="1" x14ac:dyDescent="0.2">
      <c r="B2347" t="s">
        <v>468</v>
      </c>
      <c r="C2347" s="9">
        <f t="shared" si="205"/>
        <v>5.7163856110407907E-4</v>
      </c>
      <c r="D2347" s="9">
        <f t="shared" si="205"/>
        <v>6.11193573736139E-4</v>
      </c>
      <c r="E2347" s="9">
        <f t="shared" si="205"/>
        <v>4.9451908019451088E-4</v>
      </c>
      <c r="F2347" s="9">
        <f t="shared" si="205"/>
        <v>2.5064750605731471E-4</v>
      </c>
      <c r="G2347" s="9">
        <f t="shared" ref="G2347:AH2347" si="216">G2424/G$2418</f>
        <v>4.7869794159885112E-4</v>
      </c>
      <c r="H2347" s="9">
        <f t="shared" si="216"/>
        <v>4.3727316454589184E-4</v>
      </c>
      <c r="I2347" s="9">
        <f t="shared" si="216"/>
        <v>4.4630902436847272E-4</v>
      </c>
      <c r="J2347" s="9">
        <f t="shared" si="216"/>
        <v>2.2618293675925088E-4</v>
      </c>
      <c r="K2347" s="9">
        <f t="shared" si="216"/>
        <v>2.2999080036798528E-4</v>
      </c>
      <c r="L2347" s="9">
        <f t="shared" si="216"/>
        <v>1.3302589570769776E-4</v>
      </c>
      <c r="M2347" s="9">
        <f t="shared" si="216"/>
        <v>0</v>
      </c>
      <c r="N2347" s="9">
        <f t="shared" si="216"/>
        <v>0</v>
      </c>
      <c r="O2347" s="9">
        <f t="shared" si="216"/>
        <v>9.4188565508147309E-5</v>
      </c>
      <c r="P2347" s="9">
        <f t="shared" si="216"/>
        <v>2.3446658851113716E-4</v>
      </c>
      <c r="Q2347" s="9">
        <f t="shared" si="216"/>
        <v>5.7145578360874322E-4</v>
      </c>
      <c r="R2347" s="9">
        <f t="shared" si="216"/>
        <v>5.8711287244972844E-4</v>
      </c>
      <c r="S2347" s="9">
        <f t="shared" si="216"/>
        <v>2.3289066144622358E-3</v>
      </c>
      <c r="T2347" s="9">
        <f t="shared" si="216"/>
        <v>4.627828397445307E-2</v>
      </c>
      <c r="U2347" s="9">
        <f t="shared" si="216"/>
        <v>4.7203849653942136E-2</v>
      </c>
      <c r="V2347" s="9">
        <f t="shared" si="216"/>
        <v>4.8147926647020972E-2</v>
      </c>
      <c r="W2347" s="9">
        <f t="shared" si="216"/>
        <v>4.91108851799614E-2</v>
      </c>
      <c r="X2347" s="9">
        <f t="shared" si="216"/>
        <v>5.0093102883560628E-2</v>
      </c>
      <c r="Y2347" s="9">
        <f t="shared" si="216"/>
        <v>5.1094964941231842E-2</v>
      </c>
      <c r="Z2347" s="9">
        <f t="shared" si="216"/>
        <v>5.211686424005648E-2</v>
      </c>
      <c r="AA2347" s="9">
        <f t="shared" si="216"/>
        <v>5.3159201524857612E-2</v>
      </c>
      <c r="AB2347" s="9">
        <f t="shared" si="216"/>
        <v>5.4222385555354767E-2</v>
      </c>
      <c r="AC2347" s="9">
        <f t="shared" si="216"/>
        <v>5.5306833266461859E-2</v>
      </c>
      <c r="AD2347" s="9">
        <f t="shared" si="216"/>
        <v>5.6412969931791103E-2</v>
      </c>
      <c r="AE2347" s="9">
        <f t="shared" si="216"/>
        <v>5.7541229330426928E-2</v>
      </c>
      <c r="AF2347" s="9">
        <f t="shared" si="216"/>
        <v>5.8692053917035469E-2</v>
      </c>
      <c r="AG2347" s="9">
        <f t="shared" si="216"/>
        <v>5.9865894995376173E-2</v>
      </c>
      <c r="AH2347" s="9">
        <f t="shared" si="216"/>
        <v>6.1063212895283707E-2</v>
      </c>
      <c r="AI2347" s="9">
        <f t="shared" ref="AI2347:BF2347" si="217">AI2424/AI$2418</f>
        <v>6.2284477153189383E-2</v>
      </c>
      <c r="AJ2347" s="9">
        <f t="shared" si="217"/>
        <v>6.3530166696253165E-2</v>
      </c>
      <c r="AK2347" s="9">
        <f t="shared" si="217"/>
        <v>6.4800770030178229E-2</v>
      </c>
      <c r="AL2347" s="9">
        <f t="shared" si="217"/>
        <v>6.609678543078179E-2</v>
      </c>
      <c r="AM2347" s="9">
        <f t="shared" si="217"/>
        <v>6.7418721139397439E-2</v>
      </c>
      <c r="AN2347" s="9">
        <f t="shared" si="217"/>
        <v>6.8767095562185382E-2</v>
      </c>
      <c r="AO2347" s="9">
        <f t="shared" si="217"/>
        <v>7.014243747342909E-2</v>
      </c>
      <c r="AP2347" s="9">
        <f t="shared" si="217"/>
        <v>7.1545286222897672E-2</v>
      </c>
      <c r="AQ2347" s="9">
        <f t="shared" si="217"/>
        <v>7.2976191947355634E-2</v>
      </c>
      <c r="AR2347" s="9">
        <f t="shared" si="217"/>
        <v>7.4435715786302745E-2</v>
      </c>
      <c r="AS2347" s="9">
        <f t="shared" si="217"/>
        <v>7.5924430102028803E-2</v>
      </c>
      <c r="AT2347" s="9">
        <f t="shared" si="217"/>
        <v>7.7442918704069372E-2</v>
      </c>
      <c r="AU2347" s="9">
        <f t="shared" si="217"/>
        <v>7.8991777078150763E-2</v>
      </c>
      <c r="AV2347" s="9">
        <f t="shared" si="217"/>
        <v>8.0571612619713781E-2</v>
      </c>
      <c r="AW2347" s="9">
        <f t="shared" si="217"/>
        <v>8.2183044872108063E-2</v>
      </c>
      <c r="AX2347" s="9">
        <f t="shared" si="217"/>
        <v>8.382670576955023E-2</v>
      </c>
      <c r="AY2347" s="9">
        <f t="shared" si="217"/>
        <v>8.550323988494124E-2</v>
      </c>
      <c r="AZ2347" s="9">
        <f t="shared" si="217"/>
        <v>8.7213304682640075E-2</v>
      </c>
      <c r="BA2347" s="9">
        <f t="shared" si="217"/>
        <v>8.8957570776292877E-2</v>
      </c>
      <c r="BB2347" s="9">
        <f t="shared" si="217"/>
        <v>9.0736722191818719E-2</v>
      </c>
      <c r="BC2347" s="9">
        <f t="shared" si="217"/>
        <v>9.2551456635655102E-2</v>
      </c>
      <c r="BD2347" s="9">
        <f t="shared" si="217"/>
        <v>9.4402485768368197E-2</v>
      </c>
      <c r="BE2347" s="9">
        <f t="shared" si="217"/>
        <v>9.6290535483735562E-2</v>
      </c>
      <c r="BF2347" s="9">
        <f t="shared" si="217"/>
        <v>9.821634619341027E-2</v>
      </c>
    </row>
    <row r="2348" spans="1:58" ht="12" customHeight="1" x14ac:dyDescent="0.2">
      <c r="B2348" t="s">
        <v>469</v>
      </c>
      <c r="C2348" s="9">
        <f t="shared" si="205"/>
        <v>0</v>
      </c>
      <c r="D2348" s="9">
        <f t="shared" si="205"/>
        <v>0</v>
      </c>
      <c r="E2348" s="9">
        <f t="shared" si="205"/>
        <v>0</v>
      </c>
      <c r="F2348" s="9">
        <f t="shared" si="205"/>
        <v>0</v>
      </c>
      <c r="G2348" s="9">
        <f t="shared" ref="G2348:AH2348" si="218">G2425/G$2418</f>
        <v>0</v>
      </c>
      <c r="H2348" s="9">
        <f t="shared" si="218"/>
        <v>0</v>
      </c>
      <c r="I2348" s="9">
        <f t="shared" si="218"/>
        <v>0</v>
      </c>
      <c r="J2348" s="9">
        <f t="shared" si="218"/>
        <v>4.5236587351850179E-5</v>
      </c>
      <c r="K2348" s="9">
        <f t="shared" si="218"/>
        <v>9.1996320147194106E-5</v>
      </c>
      <c r="L2348" s="9">
        <f t="shared" si="218"/>
        <v>0</v>
      </c>
      <c r="M2348" s="9">
        <f t="shared" si="218"/>
        <v>8.7462281890934529E-5</v>
      </c>
      <c r="N2348" s="9">
        <f t="shared" si="218"/>
        <v>1.4339658716122557E-4</v>
      </c>
      <c r="O2348" s="9">
        <f t="shared" si="218"/>
        <v>0</v>
      </c>
      <c r="P2348" s="9">
        <f t="shared" si="218"/>
        <v>4.220398593200469E-4</v>
      </c>
      <c r="Q2348" s="9">
        <f t="shared" si="218"/>
        <v>3.8097052240582883E-4</v>
      </c>
      <c r="R2348" s="9">
        <f t="shared" si="218"/>
        <v>3.9140858163315233E-4</v>
      </c>
      <c r="S2348" s="9">
        <f t="shared" si="218"/>
        <v>3.4685843194118401E-4</v>
      </c>
      <c r="T2348" s="9">
        <f t="shared" si="218"/>
        <v>2.9921304293827413E-4</v>
      </c>
      <c r="U2348" s="9">
        <f t="shared" si="218"/>
        <v>3.0519730379703966E-4</v>
      </c>
      <c r="V2348" s="9">
        <f t="shared" si="218"/>
        <v>3.1130124987298043E-4</v>
      </c>
      <c r="W2348" s="9">
        <f t="shared" si="218"/>
        <v>3.1752727487044006E-4</v>
      </c>
      <c r="X2348" s="9">
        <f t="shared" si="218"/>
        <v>3.2387782036784888E-4</v>
      </c>
      <c r="Y2348" s="9">
        <f t="shared" si="218"/>
        <v>3.3035537677520582E-4</v>
      </c>
      <c r="Z2348" s="9">
        <f t="shared" si="218"/>
        <v>3.3696248431070992E-4</v>
      </c>
      <c r="AA2348" s="9">
        <f t="shared" si="218"/>
        <v>3.4370173399692413E-4</v>
      </c>
      <c r="AB2348" s="9">
        <f t="shared" si="218"/>
        <v>3.5057576867686261E-4</v>
      </c>
      <c r="AC2348" s="9">
        <f t="shared" si="218"/>
        <v>3.5758728405039988E-4</v>
      </c>
      <c r="AD2348" s="9">
        <f t="shared" si="218"/>
        <v>3.6473902973140792E-4</v>
      </c>
      <c r="AE2348" s="9">
        <f t="shared" si="218"/>
        <v>3.7203381032603606E-4</v>
      </c>
      <c r="AF2348" s="9">
        <f t="shared" si="218"/>
        <v>3.7947448653255679E-4</v>
      </c>
      <c r="AG2348" s="9">
        <f t="shared" si="218"/>
        <v>3.8706397626320791E-4</v>
      </c>
      <c r="AH2348" s="9">
        <f t="shared" si="218"/>
        <v>3.9480525578847208E-4</v>
      </c>
      <c r="AI2348" s="9">
        <f t="shared" ref="AI2348:BF2348" si="219">AI2425/AI$2418</f>
        <v>4.0270136090424154E-4</v>
      </c>
      <c r="AJ2348" s="9">
        <f t="shared" si="219"/>
        <v>4.1075538812232644E-4</v>
      </c>
      <c r="AK2348" s="9">
        <f t="shared" si="219"/>
        <v>4.1897049588477292E-4</v>
      </c>
      <c r="AL2348" s="9">
        <f t="shared" si="219"/>
        <v>4.273499058024684E-4</v>
      </c>
      <c r="AM2348" s="9">
        <f t="shared" si="219"/>
        <v>4.3589690391851774E-4</v>
      </c>
      <c r="AN2348" s="9">
        <f t="shared" si="219"/>
        <v>4.4461484199688814E-4</v>
      </c>
      <c r="AO2348" s="9">
        <f t="shared" si="219"/>
        <v>4.535071388368259E-4</v>
      </c>
      <c r="AP2348" s="9">
        <f t="shared" si="219"/>
        <v>4.6257728161356237E-4</v>
      </c>
      <c r="AQ2348" s="9">
        <f t="shared" si="219"/>
        <v>4.7182882724583361E-4</v>
      </c>
      <c r="AR2348" s="9">
        <f t="shared" si="219"/>
        <v>4.8126540379075027E-4</v>
      </c>
      <c r="AS2348" s="9">
        <f t="shared" si="219"/>
        <v>4.9089071186656527E-4</v>
      </c>
      <c r="AT2348" s="9">
        <f t="shared" si="219"/>
        <v>5.0070852610389666E-4</v>
      </c>
      <c r="AU2348" s="9">
        <f t="shared" si="219"/>
        <v>5.1072269662597459E-4</v>
      </c>
      <c r="AV2348" s="9">
        <f t="shared" si="219"/>
        <v>5.2093715055849402E-4</v>
      </c>
      <c r="AW2348" s="9">
        <f t="shared" si="219"/>
        <v>5.3135589356966397E-4</v>
      </c>
      <c r="AX2348" s="9">
        <f t="shared" si="219"/>
        <v>5.419830114410572E-4</v>
      </c>
      <c r="AY2348" s="9">
        <f t="shared" si="219"/>
        <v>5.5282267166987837E-4</v>
      </c>
      <c r="AZ2348" s="9">
        <f t="shared" si="219"/>
        <v>5.6387912510327603E-4</v>
      </c>
      <c r="BA2348" s="9">
        <f t="shared" si="219"/>
        <v>5.7515670760534146E-4</v>
      </c>
      <c r="BB2348" s="9">
        <f t="shared" si="219"/>
        <v>5.8665984175744837E-4</v>
      </c>
      <c r="BC2348" s="9">
        <f t="shared" si="219"/>
        <v>5.9839303859259723E-4</v>
      </c>
      <c r="BD2348" s="9">
        <f t="shared" si="219"/>
        <v>6.1036089936444924E-4</v>
      </c>
      <c r="BE2348" s="9">
        <f t="shared" si="219"/>
        <v>6.2256811735173824E-4</v>
      </c>
      <c r="BF2348" s="9">
        <f t="shared" si="219"/>
        <v>6.3501947969877301E-4</v>
      </c>
    </row>
    <row r="2349" spans="1:58" ht="12" customHeight="1" x14ac:dyDescent="0.2">
      <c r="A2349" t="s">
        <v>472</v>
      </c>
      <c r="B2349" t="s">
        <v>429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 s="3">
        <v>1</v>
      </c>
      <c r="U2349" s="3">
        <v>1</v>
      </c>
      <c r="V2349" s="3">
        <v>1</v>
      </c>
      <c r="W2349" s="3">
        <v>1</v>
      </c>
      <c r="X2349" s="3">
        <v>1</v>
      </c>
      <c r="Y2349" s="3">
        <v>1</v>
      </c>
      <c r="Z2349" s="3">
        <v>1</v>
      </c>
      <c r="AA2349" s="3">
        <v>1</v>
      </c>
      <c r="AB2349" s="3">
        <v>1</v>
      </c>
      <c r="AC2349" s="3">
        <v>1</v>
      </c>
      <c r="AD2349" s="3">
        <v>1</v>
      </c>
      <c r="AE2349" s="3">
        <v>1</v>
      </c>
      <c r="AF2349" s="3">
        <v>1</v>
      </c>
      <c r="AG2349" s="3">
        <v>1</v>
      </c>
      <c r="AH2349" s="3">
        <v>1</v>
      </c>
      <c r="AI2349" s="3">
        <v>1</v>
      </c>
      <c r="AJ2349" s="3">
        <v>1</v>
      </c>
      <c r="AK2349" s="3">
        <v>1</v>
      </c>
      <c r="AL2349" s="3">
        <v>1</v>
      </c>
      <c r="AM2349" s="3">
        <v>1</v>
      </c>
      <c r="AN2349" s="3">
        <v>1</v>
      </c>
      <c r="AO2349" s="3">
        <v>1</v>
      </c>
      <c r="AP2349" s="3">
        <v>1</v>
      </c>
      <c r="AQ2349" s="3">
        <v>1</v>
      </c>
      <c r="AR2349" s="3">
        <v>1</v>
      </c>
      <c r="AS2349" s="3">
        <v>1</v>
      </c>
      <c r="AT2349" s="3">
        <v>1</v>
      </c>
      <c r="AU2349" s="3">
        <v>1</v>
      </c>
      <c r="AV2349" s="3">
        <v>1</v>
      </c>
      <c r="AW2349" s="3">
        <v>1</v>
      </c>
      <c r="AX2349" s="3">
        <v>1</v>
      </c>
      <c r="AY2349" s="3">
        <v>1</v>
      </c>
      <c r="AZ2349" s="3">
        <v>1</v>
      </c>
      <c r="BA2349" s="3">
        <v>1</v>
      </c>
      <c r="BB2349" s="3">
        <v>1</v>
      </c>
      <c r="BC2349" s="3">
        <v>1</v>
      </c>
      <c r="BD2349" s="3">
        <v>1</v>
      </c>
      <c r="BE2349" s="3">
        <v>1</v>
      </c>
      <c r="BF2349" s="3">
        <v>1</v>
      </c>
    </row>
    <row r="2350" spans="1:58" ht="12" customHeight="1" x14ac:dyDescent="0.2">
      <c r="B2350" t="s">
        <v>463</v>
      </c>
      <c r="C2350" s="9">
        <f t="shared" ref="C2350:F2356" si="220">C2427/C$2426</f>
        <v>0.40001053907361545</v>
      </c>
      <c r="D2350" s="9">
        <f t="shared" si="220"/>
        <v>0.39998952495679047</v>
      </c>
      <c r="E2350" s="9">
        <f t="shared" si="220"/>
        <v>0.4</v>
      </c>
      <c r="F2350" s="9">
        <f t="shared" si="220"/>
        <v>0.40002092706916398</v>
      </c>
      <c r="G2350" s="9">
        <f t="shared" ref="G2350:AH2350" si="221">G2427/G$2426</f>
        <v>0.4</v>
      </c>
      <c r="H2350" s="9">
        <f t="shared" si="221"/>
        <v>0.40664100096246392</v>
      </c>
      <c r="I2350" s="9">
        <f t="shared" si="221"/>
        <v>0.41020955861360131</v>
      </c>
      <c r="J2350" s="9">
        <f t="shared" si="221"/>
        <v>0.39254831408507923</v>
      </c>
      <c r="K2350" s="9">
        <f t="shared" si="221"/>
        <v>0.37982871174462479</v>
      </c>
      <c r="L2350" s="9">
        <f t="shared" si="221"/>
        <v>0.38066647617294119</v>
      </c>
      <c r="M2350" s="9">
        <f t="shared" si="221"/>
        <v>0.39800101629872969</v>
      </c>
      <c r="N2350" s="9">
        <f t="shared" si="221"/>
        <v>0.41255159774056527</v>
      </c>
      <c r="O2350" s="9">
        <f t="shared" si="221"/>
        <v>0.41054421070344504</v>
      </c>
      <c r="P2350" s="9">
        <f t="shared" si="221"/>
        <v>0.42948628275716955</v>
      </c>
      <c r="Q2350" s="9">
        <f t="shared" si="221"/>
        <v>0.43789244667192395</v>
      </c>
      <c r="R2350" s="9">
        <f t="shared" si="221"/>
        <v>0.45694864469651719</v>
      </c>
      <c r="S2350" s="9">
        <f t="shared" si="221"/>
        <v>0.46278710954531471</v>
      </c>
      <c r="T2350" s="9">
        <f t="shared" si="221"/>
        <v>0.46575369358086161</v>
      </c>
      <c r="U2350" s="9">
        <f t="shared" si="221"/>
        <v>0.4680824620487658</v>
      </c>
      <c r="V2350" s="9">
        <f t="shared" si="221"/>
        <v>0.47042287435900959</v>
      </c>
      <c r="W2350" s="9">
        <f t="shared" si="221"/>
        <v>0.47277498873080459</v>
      </c>
      <c r="X2350" s="9">
        <f t="shared" si="221"/>
        <v>0.47513886367445857</v>
      </c>
      <c r="Y2350" s="9">
        <f t="shared" si="221"/>
        <v>0.47751455799283082</v>
      </c>
      <c r="Z2350" s="9">
        <f t="shared" si="221"/>
        <v>0.47990213078279492</v>
      </c>
      <c r="AA2350" s="9">
        <f t="shared" si="221"/>
        <v>0.48230164143670884</v>
      </c>
      <c r="AB2350" s="9">
        <f t="shared" si="221"/>
        <v>0.48471314964389234</v>
      </c>
      <c r="AC2350" s="9">
        <f t="shared" si="221"/>
        <v>0.48713671539211173</v>
      </c>
      <c r="AD2350" s="9">
        <f t="shared" si="221"/>
        <v>0.48957239896907223</v>
      </c>
      <c r="AE2350" s="9">
        <f t="shared" si="221"/>
        <v>0.49202026096391749</v>
      </c>
      <c r="AF2350" s="9">
        <f t="shared" si="221"/>
        <v>0.49448036226873704</v>
      </c>
      <c r="AG2350" s="9">
        <f t="shared" si="221"/>
        <v>0.49695276408008071</v>
      </c>
      <c r="AH2350" s="9">
        <f t="shared" si="221"/>
        <v>0.49943752790048107</v>
      </c>
      <c r="AI2350" s="9">
        <f t="shared" ref="AI2350:BF2350" si="222">AI2427/AI$2426</f>
        <v>0.50193471553998337</v>
      </c>
      <c r="AJ2350" s="9">
        <f t="shared" si="222"/>
        <v>0.5044443891176833</v>
      </c>
      <c r="AK2350" s="9">
        <f t="shared" si="222"/>
        <v>0.50696661106327168</v>
      </c>
      <c r="AL2350" s="9">
        <f t="shared" si="222"/>
        <v>0.509501444118588</v>
      </c>
      <c r="AM2350" s="9">
        <f t="shared" si="222"/>
        <v>0.51204895133918082</v>
      </c>
      <c r="AN2350" s="9">
        <f t="shared" si="222"/>
        <v>0.51460919609587663</v>
      </c>
      <c r="AO2350" s="9">
        <f t="shared" si="222"/>
        <v>0.51718224207635599</v>
      </c>
      <c r="AP2350" s="9">
        <f t="shared" si="222"/>
        <v>0.51976815328673776</v>
      </c>
      <c r="AQ2350" s="9">
        <f t="shared" si="222"/>
        <v>0.52236699405317133</v>
      </c>
      <c r="AR2350" s="9">
        <f t="shared" si="222"/>
        <v>0.52497882902343718</v>
      </c>
      <c r="AS2350" s="9">
        <f t="shared" si="222"/>
        <v>0.52760372316855431</v>
      </c>
      <c r="AT2350" s="9">
        <f t="shared" si="222"/>
        <v>0.53024174178439698</v>
      </c>
      <c r="AU2350" s="9">
        <f t="shared" si="222"/>
        <v>0.53289295049331897</v>
      </c>
      <c r="AV2350" s="9">
        <f t="shared" si="222"/>
        <v>0.53555741524578548</v>
      </c>
      <c r="AW2350" s="9">
        <f t="shared" si="222"/>
        <v>0.53823520232201438</v>
      </c>
      <c r="AX2350" s="9">
        <f t="shared" si="222"/>
        <v>0.54092637833362434</v>
      </c>
      <c r="AY2350" s="9">
        <f t="shared" si="222"/>
        <v>0.54363101022529248</v>
      </c>
      <c r="AZ2350" s="9">
        <f t="shared" si="222"/>
        <v>0.54634916527641886</v>
      </c>
      <c r="BA2350" s="9">
        <f t="shared" si="222"/>
        <v>0.54908091110280088</v>
      </c>
      <c r="BB2350" s="9">
        <f t="shared" si="222"/>
        <v>0.55182631565831475</v>
      </c>
      <c r="BC2350" s="9">
        <f t="shared" si="222"/>
        <v>0.5545854472366063</v>
      </c>
      <c r="BD2350" s="9">
        <f t="shared" si="222"/>
        <v>0.55735837447278935</v>
      </c>
      <c r="BE2350" s="9">
        <f t="shared" si="222"/>
        <v>0.56014516634515321</v>
      </c>
      <c r="BF2350" s="9">
        <f t="shared" si="222"/>
        <v>0.56294589217687885</v>
      </c>
    </row>
    <row r="2351" spans="1:58" ht="12" customHeight="1" x14ac:dyDescent="0.2">
      <c r="B2351" t="s">
        <v>464</v>
      </c>
      <c r="C2351" s="9">
        <f t="shared" si="220"/>
        <v>1.1592980976972123E-3</v>
      </c>
      <c r="D2351" s="9">
        <f t="shared" si="220"/>
        <v>2.2521342900539464E-3</v>
      </c>
      <c r="E2351" s="9">
        <f t="shared" si="220"/>
        <v>2.2056937676327264E-3</v>
      </c>
      <c r="F2351" s="9">
        <f t="shared" si="220"/>
        <v>1.51721251438736E-3</v>
      </c>
      <c r="G2351" s="9">
        <f t="shared" ref="G2351:AH2351" si="223">G2428/G$2426</f>
        <v>1.7443309244953901E-3</v>
      </c>
      <c r="H2351" s="9">
        <f t="shared" si="223"/>
        <v>4.4914982354828364E-3</v>
      </c>
      <c r="I2351" s="9">
        <f t="shared" si="223"/>
        <v>5.7671444070119338E-3</v>
      </c>
      <c r="J2351" s="9">
        <f t="shared" si="223"/>
        <v>5.745458766177239E-3</v>
      </c>
      <c r="K2351" s="9">
        <f t="shared" si="223"/>
        <v>7.3665928011019946E-3</v>
      </c>
      <c r="L2351" s="9">
        <f t="shared" si="223"/>
        <v>1.1002304147465438E-2</v>
      </c>
      <c r="M2351" s="9">
        <f t="shared" si="223"/>
        <v>1.5491547387642104E-2</v>
      </c>
      <c r="N2351" s="9">
        <f t="shared" si="223"/>
        <v>3.1971687361286062E-2</v>
      </c>
      <c r="O2351" s="9">
        <f t="shared" si="223"/>
        <v>3.8036663282976058E-2</v>
      </c>
      <c r="P2351" s="9">
        <f t="shared" si="223"/>
        <v>4.6868183234652541E-2</v>
      </c>
      <c r="Q2351" s="9">
        <f t="shared" si="223"/>
        <v>4.6909765142150804E-2</v>
      </c>
      <c r="R2351" s="9">
        <f t="shared" si="223"/>
        <v>4.8974061169183118E-2</v>
      </c>
      <c r="S2351" s="9">
        <f t="shared" si="223"/>
        <v>5.7114928328537151E-2</v>
      </c>
      <c r="T2351" s="9">
        <f t="shared" si="223"/>
        <v>6.0572135858721218E-2</v>
      </c>
      <c r="U2351" s="9">
        <f t="shared" si="223"/>
        <v>6.1783578575895649E-2</v>
      </c>
      <c r="V2351" s="9">
        <f t="shared" si="223"/>
        <v>6.3019250147413566E-2</v>
      </c>
      <c r="W2351" s="9">
        <f t="shared" si="223"/>
        <v>6.4279635150361836E-2</v>
      </c>
      <c r="X2351" s="9">
        <f t="shared" si="223"/>
        <v>6.5565227853369074E-2</v>
      </c>
      <c r="Y2351" s="9">
        <f t="shared" si="223"/>
        <v>6.6876532410436451E-2</v>
      </c>
      <c r="Z2351" s="9">
        <f t="shared" si="223"/>
        <v>6.8214063058645177E-2</v>
      </c>
      <c r="AA2351" s="9">
        <f t="shared" si="223"/>
        <v>6.9578344319818075E-2</v>
      </c>
      <c r="AB2351" s="9">
        <f t="shared" si="223"/>
        <v>7.0969911206214445E-2</v>
      </c>
      <c r="AC2351" s="9">
        <f t="shared" si="223"/>
        <v>7.2389309430338722E-2</v>
      </c>
      <c r="AD2351" s="9">
        <f t="shared" si="223"/>
        <v>7.3837095618945497E-2</v>
      </c>
      <c r="AE2351" s="9">
        <f t="shared" si="223"/>
        <v>7.531383753132441E-2</v>
      </c>
      <c r="AF2351" s="9">
        <f t="shared" si="223"/>
        <v>7.6820114281950902E-2</v>
      </c>
      <c r="AG2351" s="9">
        <f t="shared" si="223"/>
        <v>7.8356516567589921E-2</v>
      </c>
      <c r="AH2351" s="9">
        <f t="shared" si="223"/>
        <v>7.9923646898941714E-2</v>
      </c>
      <c r="AI2351" s="9">
        <f t="shared" ref="AI2351:BF2351" si="224">AI2428/AI$2426</f>
        <v>8.1522119836920551E-2</v>
      </c>
      <c r="AJ2351" s="9">
        <f t="shared" si="224"/>
        <v>8.3152562233658966E-2</v>
      </c>
      <c r="AK2351" s="9">
        <f t="shared" si="224"/>
        <v>8.481561347833215E-2</v>
      </c>
      <c r="AL2351" s="9">
        <f t="shared" si="224"/>
        <v>8.6511925747898788E-2</v>
      </c>
      <c r="AM2351" s="9">
        <f t="shared" si="224"/>
        <v>8.8242164262856776E-2</v>
      </c>
      <c r="AN2351" s="9">
        <f t="shared" si="224"/>
        <v>9.0007007548113915E-2</v>
      </c>
      <c r="AO2351" s="9">
        <f t="shared" si="224"/>
        <v>9.1807147699076191E-2</v>
      </c>
      <c r="AP2351" s="9">
        <f t="shared" si="224"/>
        <v>9.3643290653057709E-2</v>
      </c>
      <c r="AQ2351" s="9">
        <f t="shared" si="224"/>
        <v>9.5516156466118871E-2</v>
      </c>
      <c r="AR2351" s="9">
        <f t="shared" si="224"/>
        <v>9.7426479595441262E-2</v>
      </c>
      <c r="AS2351" s="9">
        <f t="shared" si="224"/>
        <v>9.9375009187350094E-2</v>
      </c>
      <c r="AT2351" s="9">
        <f t="shared" si="224"/>
        <v>0.10136250937109709</v>
      </c>
      <c r="AU2351" s="9">
        <f t="shared" si="224"/>
        <v>0.10338975955851903</v>
      </c>
      <c r="AV2351" s="9">
        <f t="shared" si="224"/>
        <v>0.10545755474968942</v>
      </c>
      <c r="AW2351" s="9">
        <f t="shared" si="224"/>
        <v>0.10756670584468321</v>
      </c>
      <c r="AX2351" s="9">
        <f t="shared" si="224"/>
        <v>0.10971803996157688</v>
      </c>
      <c r="AY2351" s="9">
        <f t="shared" si="224"/>
        <v>0.11191240076080841</v>
      </c>
      <c r="AZ2351" s="9">
        <f t="shared" si="224"/>
        <v>0.11415064877602459</v>
      </c>
      <c r="BA2351" s="9">
        <f t="shared" si="224"/>
        <v>0.11643366175154508</v>
      </c>
      <c r="BB2351" s="9">
        <f t="shared" si="224"/>
        <v>0.118762334986576</v>
      </c>
      <c r="BC2351" s="9">
        <f t="shared" si="224"/>
        <v>0.12113758168630752</v>
      </c>
      <c r="BD2351" s="9">
        <f t="shared" si="224"/>
        <v>0.12356033332003367</v>
      </c>
      <c r="BE2351" s="9">
        <f t="shared" si="224"/>
        <v>0.12603153998643435</v>
      </c>
      <c r="BF2351" s="9">
        <f t="shared" si="224"/>
        <v>0.12855217078616304</v>
      </c>
    </row>
    <row r="2352" spans="1:58" ht="12" customHeight="1" x14ac:dyDescent="0.2">
      <c r="B2352" t="s">
        <v>465</v>
      </c>
      <c r="C2352" s="9">
        <f t="shared" si="220"/>
        <v>0</v>
      </c>
      <c r="D2352" s="9">
        <f t="shared" si="220"/>
        <v>0</v>
      </c>
      <c r="E2352" s="9">
        <f t="shared" si="220"/>
        <v>0</v>
      </c>
      <c r="F2352" s="9">
        <f t="shared" si="220"/>
        <v>0</v>
      </c>
      <c r="G2352" s="9">
        <f t="shared" ref="G2352:AH2352" si="225">G2429/G$2426</f>
        <v>0</v>
      </c>
      <c r="H2352" s="9">
        <f t="shared" si="225"/>
        <v>0</v>
      </c>
      <c r="I2352" s="9">
        <f t="shared" si="225"/>
        <v>0</v>
      </c>
      <c r="J2352" s="9">
        <f t="shared" si="225"/>
        <v>0</v>
      </c>
      <c r="K2352" s="9">
        <f t="shared" si="225"/>
        <v>0</v>
      </c>
      <c r="L2352" s="9">
        <f t="shared" si="225"/>
        <v>0</v>
      </c>
      <c r="M2352" s="9">
        <f t="shared" si="225"/>
        <v>0</v>
      </c>
      <c r="N2352" s="9">
        <f t="shared" si="225"/>
        <v>0</v>
      </c>
      <c r="O2352" s="9">
        <f t="shared" si="225"/>
        <v>0</v>
      </c>
      <c r="P2352" s="9">
        <f t="shared" si="225"/>
        <v>0</v>
      </c>
      <c r="Q2352" s="9">
        <f t="shared" si="225"/>
        <v>0</v>
      </c>
      <c r="R2352" s="9">
        <f t="shared" si="225"/>
        <v>0</v>
      </c>
      <c r="S2352" s="9">
        <f t="shared" si="225"/>
        <v>0</v>
      </c>
      <c r="T2352" s="9">
        <f t="shared" si="225"/>
        <v>0</v>
      </c>
      <c r="U2352" s="9">
        <f t="shared" si="225"/>
        <v>0</v>
      </c>
      <c r="V2352" s="9">
        <f t="shared" si="225"/>
        <v>6.5767791377547473E-5</v>
      </c>
      <c r="W2352" s="9">
        <f t="shared" si="225"/>
        <v>1.3153558275509495E-4</v>
      </c>
      <c r="X2352" s="9">
        <f t="shared" si="225"/>
        <v>1.9730337413264242E-4</v>
      </c>
      <c r="Y2352" s="9">
        <f t="shared" si="225"/>
        <v>2.6307116551018989E-4</v>
      </c>
      <c r="Z2352" s="9">
        <f t="shared" si="225"/>
        <v>3.2883895688773737E-4</v>
      </c>
      <c r="AA2352" s="9">
        <f t="shared" si="225"/>
        <v>3.9460674826528484E-4</v>
      </c>
      <c r="AB2352" s="9">
        <f t="shared" si="225"/>
        <v>4.6037453964283231E-4</v>
      </c>
      <c r="AC2352" s="9">
        <f t="shared" si="225"/>
        <v>5.2614233102037979E-4</v>
      </c>
      <c r="AD2352" s="9">
        <f t="shared" si="225"/>
        <v>5.9191012239792726E-4</v>
      </c>
      <c r="AE2352" s="9">
        <f t="shared" si="225"/>
        <v>6.5767791377547473E-4</v>
      </c>
      <c r="AF2352" s="9">
        <f t="shared" si="225"/>
        <v>7.2344570515302221E-4</v>
      </c>
      <c r="AG2352" s="9">
        <f t="shared" si="225"/>
        <v>7.8921349653056968E-4</v>
      </c>
      <c r="AH2352" s="9">
        <f t="shared" si="225"/>
        <v>8.5498128790811715E-4</v>
      </c>
      <c r="AI2352" s="9">
        <f t="shared" ref="AI2352:BF2352" si="226">AI2429/AI$2426</f>
        <v>9.2074907928566463E-4</v>
      </c>
      <c r="AJ2352" s="9">
        <f t="shared" si="226"/>
        <v>9.865168706632121E-4</v>
      </c>
      <c r="AK2352" s="9">
        <f t="shared" si="226"/>
        <v>1.0522846620407596E-3</v>
      </c>
      <c r="AL2352" s="9">
        <f t="shared" si="226"/>
        <v>1.118052453418307E-3</v>
      </c>
      <c r="AM2352" s="9">
        <f t="shared" si="226"/>
        <v>1.1838202447958545E-3</v>
      </c>
      <c r="AN2352" s="9">
        <f t="shared" si="226"/>
        <v>1.249588036173402E-3</v>
      </c>
      <c r="AO2352" s="9">
        <f t="shared" si="226"/>
        <v>1.3153558275509495E-3</v>
      </c>
      <c r="AP2352" s="9">
        <f t="shared" si="226"/>
        <v>1.3811236189284969E-3</v>
      </c>
      <c r="AQ2352" s="9">
        <f t="shared" si="226"/>
        <v>1.4468914103060444E-3</v>
      </c>
      <c r="AR2352" s="9">
        <f t="shared" si="226"/>
        <v>1.5126592016835919E-3</v>
      </c>
      <c r="AS2352" s="9">
        <f t="shared" si="226"/>
        <v>1.5784269930611394E-3</v>
      </c>
      <c r="AT2352" s="9">
        <f t="shared" si="226"/>
        <v>1.6441947844386868E-3</v>
      </c>
      <c r="AU2352" s="9">
        <f t="shared" si="226"/>
        <v>1.7099625758162343E-3</v>
      </c>
      <c r="AV2352" s="9">
        <f t="shared" si="226"/>
        <v>1.7757303671937818E-3</v>
      </c>
      <c r="AW2352" s="9">
        <f t="shared" si="226"/>
        <v>1.8414981585713293E-3</v>
      </c>
      <c r="AX2352" s="9">
        <f t="shared" si="226"/>
        <v>1.9072659499488767E-3</v>
      </c>
      <c r="AY2352" s="9">
        <f t="shared" si="226"/>
        <v>1.9730337413264242E-3</v>
      </c>
      <c r="AZ2352" s="9">
        <f t="shared" si="226"/>
        <v>2.0388015327039715E-3</v>
      </c>
      <c r="BA2352" s="9">
        <f t="shared" si="226"/>
        <v>2.1045693240815191E-3</v>
      </c>
      <c r="BB2352" s="9">
        <f t="shared" si="226"/>
        <v>2.1703371154590664E-3</v>
      </c>
      <c r="BC2352" s="9">
        <f t="shared" si="226"/>
        <v>2.2361049068366141E-3</v>
      </c>
      <c r="BD2352" s="9">
        <f t="shared" si="226"/>
        <v>2.3018726982141613E-3</v>
      </c>
      <c r="BE2352" s="9">
        <f t="shared" si="226"/>
        <v>2.367640489591709E-3</v>
      </c>
      <c r="BF2352" s="9">
        <f t="shared" si="226"/>
        <v>2.4334082809692563E-3</v>
      </c>
    </row>
    <row r="2353" spans="1:58" ht="12" customHeight="1" x14ac:dyDescent="0.2">
      <c r="B2353" t="s">
        <v>466</v>
      </c>
      <c r="C2353" s="9">
        <f t="shared" si="220"/>
        <v>3.6359803973230755E-3</v>
      </c>
      <c r="D2353" s="9">
        <f t="shared" si="220"/>
        <v>3.771015555439166E-3</v>
      </c>
      <c r="E2353" s="9">
        <f t="shared" si="220"/>
        <v>3.6932546806873559E-3</v>
      </c>
      <c r="F2353" s="9">
        <f t="shared" si="220"/>
        <v>2.5112482996756304E-3</v>
      </c>
      <c r="G2353" s="9">
        <f t="shared" ref="G2353:AH2353" si="227">G2430/G$2426</f>
        <v>2.4919013207076999E-3</v>
      </c>
      <c r="H2353" s="9">
        <f t="shared" si="227"/>
        <v>2.2457491177414182E-3</v>
      </c>
      <c r="I2353" s="9">
        <f t="shared" si="227"/>
        <v>1.9414149488951064E-3</v>
      </c>
      <c r="J2353" s="9">
        <f t="shared" si="227"/>
        <v>1.9731878590911727E-3</v>
      </c>
      <c r="K2353" s="9">
        <f t="shared" si="227"/>
        <v>1.4373839611906331E-3</v>
      </c>
      <c r="L2353" s="9">
        <f t="shared" si="227"/>
        <v>1.0944700460829493E-3</v>
      </c>
      <c r="M2353" s="9">
        <f t="shared" si="227"/>
        <v>1.0013547741061436E-3</v>
      </c>
      <c r="N2353" s="9">
        <f t="shared" si="227"/>
        <v>1.1397036770439686E-3</v>
      </c>
      <c r="O2353" s="9">
        <f t="shared" si="227"/>
        <v>1.0151071833761271E-3</v>
      </c>
      <c r="P2353" s="9">
        <f t="shared" si="227"/>
        <v>7.4789654097849796E-4</v>
      </c>
      <c r="Q2353" s="9">
        <f t="shared" si="227"/>
        <v>1.0506798516687268E-3</v>
      </c>
      <c r="R2353" s="9">
        <f t="shared" si="227"/>
        <v>1.0969157310620726E-3</v>
      </c>
      <c r="S2353" s="9">
        <f t="shared" si="227"/>
        <v>9.8023332371631271E-4</v>
      </c>
      <c r="T2353" s="9">
        <f t="shared" si="227"/>
        <v>1.7099625758162343E-3</v>
      </c>
      <c r="U2353" s="9">
        <f t="shared" si="227"/>
        <v>1.7356120144534776E-3</v>
      </c>
      <c r="V2353" s="9">
        <f t="shared" si="227"/>
        <v>1.7616461946702794E-3</v>
      </c>
      <c r="W2353" s="9">
        <f t="shared" si="227"/>
        <v>1.7880708875903334E-3</v>
      </c>
      <c r="X2353" s="9">
        <f t="shared" si="227"/>
        <v>1.8148919509041882E-3</v>
      </c>
      <c r="Y2353" s="9">
        <f t="shared" si="227"/>
        <v>1.8421153301677506E-3</v>
      </c>
      <c r="Z2353" s="9">
        <f t="shared" si="227"/>
        <v>1.869747060120267E-3</v>
      </c>
      <c r="AA2353" s="9">
        <f t="shared" si="227"/>
        <v>1.8977932660220707E-3</v>
      </c>
      <c r="AB2353" s="9">
        <f t="shared" si="227"/>
        <v>1.9262601650124017E-3</v>
      </c>
      <c r="AC2353" s="9">
        <f t="shared" si="227"/>
        <v>1.9551540674875877E-3</v>
      </c>
      <c r="AD2353" s="9">
        <f t="shared" si="227"/>
        <v>1.9844813784999013E-3</v>
      </c>
      <c r="AE2353" s="9">
        <f t="shared" si="227"/>
        <v>2.0142485991773997E-3</v>
      </c>
      <c r="AF2353" s="9">
        <f t="shared" si="227"/>
        <v>2.0444623281650606E-3</v>
      </c>
      <c r="AG2353" s="9">
        <f t="shared" si="227"/>
        <v>2.0751292630875359E-3</v>
      </c>
      <c r="AH2353" s="9">
        <f t="shared" si="227"/>
        <v>2.1062562020338488E-3</v>
      </c>
      <c r="AI2353" s="9">
        <f t="shared" ref="AI2353:BF2353" si="228">AI2430/AI$2426</f>
        <v>2.1378500450643565E-3</v>
      </c>
      <c r="AJ2353" s="9">
        <f t="shared" si="228"/>
        <v>2.1699177957403217E-3</v>
      </c>
      <c r="AK2353" s="9">
        <f t="shared" si="228"/>
        <v>2.202466562676426E-3</v>
      </c>
      <c r="AL2353" s="9">
        <f t="shared" si="228"/>
        <v>2.2355035611165723E-3</v>
      </c>
      <c r="AM2353" s="9">
        <f t="shared" si="228"/>
        <v>2.2690361145333206E-3</v>
      </c>
      <c r="AN2353" s="9">
        <f t="shared" si="228"/>
        <v>2.3030716562513201E-3</v>
      </c>
      <c r="AO2353" s="9">
        <f t="shared" si="228"/>
        <v>2.3376177310950896E-3</v>
      </c>
      <c r="AP2353" s="9">
        <f t="shared" si="228"/>
        <v>2.3726819970615156E-3</v>
      </c>
      <c r="AQ2353" s="9">
        <f t="shared" si="228"/>
        <v>2.4082722270174382E-3</v>
      </c>
      <c r="AR2353" s="9">
        <f t="shared" si="228"/>
        <v>2.4443963104226994E-3</v>
      </c>
      <c r="AS2353" s="9">
        <f t="shared" si="228"/>
        <v>2.4810622550790399E-3</v>
      </c>
      <c r="AT2353" s="9">
        <f t="shared" si="228"/>
        <v>2.5182781889052253E-3</v>
      </c>
      <c r="AU2353" s="9">
        <f t="shared" si="228"/>
        <v>2.5560523617388035E-3</v>
      </c>
      <c r="AV2353" s="9">
        <f t="shared" si="228"/>
        <v>2.5943931471648853E-3</v>
      </c>
      <c r="AW2353" s="9">
        <f t="shared" si="228"/>
        <v>2.6333090443723581E-3</v>
      </c>
      <c r="AX2353" s="9">
        <f t="shared" si="228"/>
        <v>2.6728086800379431E-3</v>
      </c>
      <c r="AY2353" s="9">
        <f t="shared" si="228"/>
        <v>2.7129008102385124E-3</v>
      </c>
      <c r="AZ2353" s="9">
        <f t="shared" si="228"/>
        <v>2.7535943223920899E-3</v>
      </c>
      <c r="BA2353" s="9">
        <f t="shared" si="228"/>
        <v>2.7948982372279709E-3</v>
      </c>
      <c r="BB2353" s="9">
        <f t="shared" si="228"/>
        <v>2.83682171078639E-3</v>
      </c>
      <c r="BC2353" s="9">
        <f t="shared" si="228"/>
        <v>2.8793740364481857E-3</v>
      </c>
      <c r="BD2353" s="9">
        <f t="shared" si="228"/>
        <v>2.9225646469949081E-3</v>
      </c>
      <c r="BE2353" s="9">
        <f t="shared" si="228"/>
        <v>2.9664031166998315E-3</v>
      </c>
      <c r="BF2353" s="9">
        <f t="shared" si="228"/>
        <v>3.0108991634503288E-3</v>
      </c>
    </row>
    <row r="2354" spans="1:58" ht="12" customHeight="1" x14ac:dyDescent="0.2">
      <c r="B2354" t="s">
        <v>467</v>
      </c>
      <c r="C2354" s="9">
        <f t="shared" si="220"/>
        <v>2.3344048058175686E-2</v>
      </c>
      <c r="D2354" s="9">
        <f t="shared" si="220"/>
        <v>2.3411721573351491E-2</v>
      </c>
      <c r="E2354" s="9">
        <f t="shared" si="220"/>
        <v>2.2928956142600668E-2</v>
      </c>
      <c r="F2354" s="9">
        <f t="shared" si="220"/>
        <v>3.3430992989431828E-2</v>
      </c>
      <c r="G2354" s="9">
        <f t="shared" ref="G2354:AH2354" si="229">G2431/G$2426</f>
        <v>3.2693745327685021E-2</v>
      </c>
      <c r="H2354" s="9">
        <f t="shared" si="229"/>
        <v>1.9677039888781948E-2</v>
      </c>
      <c r="I2354" s="9">
        <f t="shared" si="229"/>
        <v>2.2097870153600183E-2</v>
      </c>
      <c r="J2354" s="9">
        <f t="shared" si="229"/>
        <v>2.2691660379548489E-2</v>
      </c>
      <c r="K2354" s="9">
        <f t="shared" si="229"/>
        <v>2.3417380367730729E-2</v>
      </c>
      <c r="L2354" s="9">
        <f t="shared" si="229"/>
        <v>1.9873271889400922E-2</v>
      </c>
      <c r="M2354" s="9">
        <f t="shared" si="229"/>
        <v>1.7376450491841902E-2</v>
      </c>
      <c r="N2354" s="9">
        <f t="shared" si="229"/>
        <v>1.4636194589406754E-2</v>
      </c>
      <c r="O2354" s="9">
        <f t="shared" si="229"/>
        <v>1.3494954320176748E-2</v>
      </c>
      <c r="P2354" s="9">
        <f t="shared" si="229"/>
        <v>1.3025864755375507E-2</v>
      </c>
      <c r="Q2354" s="9">
        <f t="shared" si="229"/>
        <v>1.3906056860321385E-2</v>
      </c>
      <c r="R2354" s="9">
        <f t="shared" si="229"/>
        <v>1.4518002322880372E-2</v>
      </c>
      <c r="S2354" s="9">
        <f t="shared" si="229"/>
        <v>1.4050010973267147E-2</v>
      </c>
      <c r="T2354" s="9">
        <f t="shared" si="229"/>
        <v>1.3745468397907421E-2</v>
      </c>
      <c r="U2354" s="9">
        <f t="shared" si="229"/>
        <v>1.4020377765865569E-2</v>
      </c>
      <c r="V2354" s="9">
        <f t="shared" si="229"/>
        <v>1.4300785321182882E-2</v>
      </c>
      <c r="W2354" s="9">
        <f t="shared" si="229"/>
        <v>1.4586801027606539E-2</v>
      </c>
      <c r="X2354" s="9">
        <f t="shared" si="229"/>
        <v>1.487853704815867E-2</v>
      </c>
      <c r="Y2354" s="9">
        <f t="shared" si="229"/>
        <v>1.5176107789121844E-2</v>
      </c>
      <c r="Z2354" s="9">
        <f t="shared" si="229"/>
        <v>1.547962994490428E-2</v>
      </c>
      <c r="AA2354" s="9">
        <f t="shared" si="229"/>
        <v>1.5789222543802366E-2</v>
      </c>
      <c r="AB2354" s="9">
        <f t="shared" si="229"/>
        <v>1.6105006994678414E-2</v>
      </c>
      <c r="AC2354" s="9">
        <f t="shared" si="229"/>
        <v>1.6427107134571982E-2</v>
      </c>
      <c r="AD2354" s="9">
        <f t="shared" si="229"/>
        <v>1.6755649277263421E-2</v>
      </c>
      <c r="AE2354" s="9">
        <f t="shared" si="229"/>
        <v>1.709076226280869E-2</v>
      </c>
      <c r="AF2354" s="9">
        <f t="shared" si="229"/>
        <v>1.7432577508064866E-2</v>
      </c>
      <c r="AG2354" s="9">
        <f t="shared" si="229"/>
        <v>1.7781229058226163E-2</v>
      </c>
      <c r="AH2354" s="9">
        <f t="shared" si="229"/>
        <v>1.8136853639390684E-2</v>
      </c>
      <c r="AI2354" s="9">
        <f t="shared" ref="AI2354:BF2354" si="230">AI2431/AI$2426</f>
        <v>1.8499590712178497E-2</v>
      </c>
      <c r="AJ2354" s="9">
        <f t="shared" si="230"/>
        <v>1.8869582526422068E-2</v>
      </c>
      <c r="AK2354" s="9">
        <f t="shared" si="230"/>
        <v>1.924697417695051E-2</v>
      </c>
      <c r="AL2354" s="9">
        <f t="shared" si="230"/>
        <v>1.9631913660489518E-2</v>
      </c>
      <c r="AM2354" s="9">
        <f t="shared" si="230"/>
        <v>2.002455193369931E-2</v>
      </c>
      <c r="AN2354" s="9">
        <f t="shared" si="230"/>
        <v>2.0425042972373297E-2</v>
      </c>
      <c r="AO2354" s="9">
        <f t="shared" si="230"/>
        <v>2.0833543831820765E-2</v>
      </c>
      <c r="AP2354" s="9">
        <f t="shared" si="230"/>
        <v>2.1250214708457178E-2</v>
      </c>
      <c r="AQ2354" s="9">
        <f t="shared" si="230"/>
        <v>2.1675219002626322E-2</v>
      </c>
      <c r="AR2354" s="9">
        <f t="shared" si="230"/>
        <v>2.2108723382678851E-2</v>
      </c>
      <c r="AS2354" s="9">
        <f t="shared" si="230"/>
        <v>2.2550897850332426E-2</v>
      </c>
      <c r="AT2354" s="9">
        <f t="shared" si="230"/>
        <v>2.3001915807339075E-2</v>
      </c>
      <c r="AU2354" s="9">
        <f t="shared" si="230"/>
        <v>2.3461954123485857E-2</v>
      </c>
      <c r="AV2354" s="9">
        <f t="shared" si="230"/>
        <v>2.3931193205955575E-2</v>
      </c>
      <c r="AW2354" s="9">
        <f t="shared" si="230"/>
        <v>2.4409817070074689E-2</v>
      </c>
      <c r="AX2354" s="9">
        <f t="shared" si="230"/>
        <v>2.4898013411476183E-2</v>
      </c>
      <c r="AY2354" s="9">
        <f t="shared" si="230"/>
        <v>2.5395973679705704E-2</v>
      </c>
      <c r="AZ2354" s="9">
        <f t="shared" si="230"/>
        <v>2.5903893153299822E-2</v>
      </c>
      <c r="BA2354" s="9">
        <f t="shared" si="230"/>
        <v>2.6421971016365814E-2</v>
      </c>
      <c r="BB2354" s="9">
        <f t="shared" si="230"/>
        <v>2.6950410436693131E-2</v>
      </c>
      <c r="BC2354" s="9">
        <f t="shared" si="230"/>
        <v>2.7489418645426995E-2</v>
      </c>
      <c r="BD2354" s="9">
        <f t="shared" si="230"/>
        <v>2.8039207018335531E-2</v>
      </c>
      <c r="BE2354" s="9">
        <f t="shared" si="230"/>
        <v>2.8599991158702241E-2</v>
      </c>
      <c r="BF2354" s="9">
        <f t="shared" si="230"/>
        <v>2.9171990981876287E-2</v>
      </c>
    </row>
    <row r="2355" spans="1:58" ht="12" customHeight="1" x14ac:dyDescent="0.2">
      <c r="B2355" t="s">
        <v>468</v>
      </c>
      <c r="C2355" s="9">
        <f t="shared" si="220"/>
        <v>5.2695368077146022E-5</v>
      </c>
      <c r="D2355" s="9">
        <f t="shared" si="220"/>
        <v>5.2375216047766197E-5</v>
      </c>
      <c r="E2355" s="9">
        <f t="shared" si="220"/>
        <v>5.1295203898435499E-5</v>
      </c>
      <c r="F2355" s="9">
        <f t="shared" si="220"/>
        <v>1.0463534581981794E-4</v>
      </c>
      <c r="G2355" s="9">
        <f t="shared" ref="G2355:AH2355" si="231">G2432/G$2426</f>
        <v>4.9838026414153999E-5</v>
      </c>
      <c r="H2355" s="9">
        <f t="shared" si="231"/>
        <v>0</v>
      </c>
      <c r="I2355" s="9">
        <f t="shared" si="231"/>
        <v>0</v>
      </c>
      <c r="J2355" s="9">
        <f t="shared" si="231"/>
        <v>0</v>
      </c>
      <c r="K2355" s="9">
        <f t="shared" si="231"/>
        <v>0</v>
      </c>
      <c r="L2355" s="9">
        <f t="shared" si="231"/>
        <v>0</v>
      </c>
      <c r="M2355" s="9">
        <f t="shared" si="231"/>
        <v>0</v>
      </c>
      <c r="N2355" s="9">
        <f t="shared" si="231"/>
        <v>0</v>
      </c>
      <c r="O2355" s="9">
        <f t="shared" si="231"/>
        <v>0</v>
      </c>
      <c r="P2355" s="9">
        <f t="shared" si="231"/>
        <v>0</v>
      </c>
      <c r="Q2355" s="9">
        <f t="shared" si="231"/>
        <v>3.7082818294190356E-4</v>
      </c>
      <c r="R2355" s="9">
        <f t="shared" si="231"/>
        <v>3.8714672861014324E-4</v>
      </c>
      <c r="S2355" s="9">
        <f t="shared" si="231"/>
        <v>7.8418665897305015E-4</v>
      </c>
      <c r="T2355" s="9">
        <f t="shared" si="231"/>
        <v>1.3942771772040063E-2</v>
      </c>
      <c r="U2355" s="9">
        <f t="shared" si="231"/>
        <v>1.4221627207480866E-2</v>
      </c>
      <c r="V2355" s="9">
        <f t="shared" si="231"/>
        <v>1.4506059751630484E-2</v>
      </c>
      <c r="W2355" s="9">
        <f t="shared" si="231"/>
        <v>1.4796180946663092E-2</v>
      </c>
      <c r="X2355" s="9">
        <f t="shared" si="231"/>
        <v>1.5092104565596355E-2</v>
      </c>
      <c r="Y2355" s="9">
        <f t="shared" si="231"/>
        <v>1.5393946656908283E-2</v>
      </c>
      <c r="Z2355" s="9">
        <f t="shared" si="231"/>
        <v>1.5701825590046448E-2</v>
      </c>
      <c r="AA2355" s="9">
        <f t="shared" si="231"/>
        <v>1.6015862101847377E-2</v>
      </c>
      <c r="AB2355" s="9">
        <f t="shared" si="231"/>
        <v>1.6336179343884327E-2</v>
      </c>
      <c r="AC2355" s="9">
        <f t="shared" si="231"/>
        <v>1.6662902930762013E-2</v>
      </c>
      <c r="AD2355" s="9">
        <f t="shared" si="231"/>
        <v>1.699616098937725E-2</v>
      </c>
      <c r="AE2355" s="9">
        <f t="shared" si="231"/>
        <v>1.7336084209164798E-2</v>
      </c>
      <c r="AF2355" s="9">
        <f t="shared" si="231"/>
        <v>1.7682805893348093E-2</v>
      </c>
      <c r="AG2355" s="9">
        <f t="shared" si="231"/>
        <v>1.8036462011215056E-2</v>
      </c>
      <c r="AH2355" s="9">
        <f t="shared" si="231"/>
        <v>1.8397191251439356E-2</v>
      </c>
      <c r="AI2355" s="9">
        <f t="shared" ref="AI2355:BF2355" si="232">AI2432/AI$2426</f>
        <v>1.8765135076468143E-2</v>
      </c>
      <c r="AJ2355" s="9">
        <f t="shared" si="232"/>
        <v>1.9140437777997506E-2</v>
      </c>
      <c r="AK2355" s="9">
        <f t="shared" si="232"/>
        <v>1.9523246533557456E-2</v>
      </c>
      <c r="AL2355" s="9">
        <f t="shared" si="232"/>
        <v>1.9913711464228604E-2</v>
      </c>
      <c r="AM2355" s="9">
        <f t="shared" si="232"/>
        <v>2.0311985693513179E-2</v>
      </c>
      <c r="AN2355" s="9">
        <f t="shared" si="232"/>
        <v>2.0718225407383443E-2</v>
      </c>
      <c r="AO2355" s="9">
        <f t="shared" si="232"/>
        <v>2.1132589915531113E-2</v>
      </c>
      <c r="AP2355" s="9">
        <f t="shared" si="232"/>
        <v>2.1555241713841735E-2</v>
      </c>
      <c r="AQ2355" s="9">
        <f t="shared" si="232"/>
        <v>2.1986346548118568E-2</v>
      </c>
      <c r="AR2355" s="9">
        <f t="shared" si="232"/>
        <v>2.2426073479080939E-2</v>
      </c>
      <c r="AS2355" s="9">
        <f t="shared" si="232"/>
        <v>2.287459494866256E-2</v>
      </c>
      <c r="AT2355" s="9">
        <f t="shared" si="232"/>
        <v>2.3332086847635814E-2</v>
      </c>
      <c r="AU2355" s="9">
        <f t="shared" si="232"/>
        <v>2.3798728584588532E-2</v>
      </c>
      <c r="AV2355" s="9">
        <f t="shared" si="232"/>
        <v>2.4274703156280303E-2</v>
      </c>
      <c r="AW2355" s="9">
        <f t="shared" si="232"/>
        <v>2.4760197219405908E-2</v>
      </c>
      <c r="AX2355" s="9">
        <f t="shared" si="232"/>
        <v>2.5255401163794027E-2</v>
      </c>
      <c r="AY2355" s="9">
        <f t="shared" si="232"/>
        <v>2.5760509187069906E-2</v>
      </c>
      <c r="AZ2355" s="9">
        <f t="shared" si="232"/>
        <v>2.6275719370811305E-2</v>
      </c>
      <c r="BA2355" s="9">
        <f t="shared" si="232"/>
        <v>2.680123375822753E-2</v>
      </c>
      <c r="BB2355" s="9">
        <f t="shared" si="232"/>
        <v>2.7337258433392082E-2</v>
      </c>
      <c r="BC2355" s="9">
        <f t="shared" si="232"/>
        <v>2.7884003602059927E-2</v>
      </c>
      <c r="BD2355" s="9">
        <f t="shared" si="232"/>
        <v>2.8441683674101128E-2</v>
      </c>
      <c r="BE2355" s="9">
        <f t="shared" si="232"/>
        <v>2.9010517347583149E-2</v>
      </c>
      <c r="BF2355" s="9">
        <f t="shared" si="232"/>
        <v>2.9590727694534809E-2</v>
      </c>
    </row>
    <row r="2356" spans="1:58" ht="12" customHeight="1" x14ac:dyDescent="0.2">
      <c r="B2356" t="s">
        <v>469</v>
      </c>
      <c r="C2356" s="9">
        <f t="shared" si="220"/>
        <v>0</v>
      </c>
      <c r="D2356" s="9">
        <f t="shared" si="220"/>
        <v>0</v>
      </c>
      <c r="E2356" s="9">
        <f t="shared" si="220"/>
        <v>0</v>
      </c>
      <c r="F2356" s="9">
        <f t="shared" si="220"/>
        <v>0</v>
      </c>
      <c r="G2356" s="9">
        <f t="shared" ref="G2356:AH2356" si="233">G2433/G$2426</f>
        <v>0</v>
      </c>
      <c r="H2356" s="9">
        <f t="shared" si="233"/>
        <v>0</v>
      </c>
      <c r="I2356" s="9">
        <f t="shared" si="233"/>
        <v>0</v>
      </c>
      <c r="J2356" s="9">
        <f t="shared" si="233"/>
        <v>0</v>
      </c>
      <c r="K2356" s="9">
        <f t="shared" si="233"/>
        <v>0</v>
      </c>
      <c r="L2356" s="9">
        <f t="shared" si="233"/>
        <v>0</v>
      </c>
      <c r="M2356" s="9">
        <f t="shared" si="233"/>
        <v>0</v>
      </c>
      <c r="N2356" s="9">
        <f t="shared" si="233"/>
        <v>0</v>
      </c>
      <c r="O2356" s="9">
        <f t="shared" si="233"/>
        <v>0</v>
      </c>
      <c r="P2356" s="9">
        <f t="shared" si="233"/>
        <v>1.2464942349641633E-4</v>
      </c>
      <c r="Q2356" s="9">
        <f t="shared" si="233"/>
        <v>1.2360939431396787E-4</v>
      </c>
      <c r="R2356" s="9">
        <f t="shared" si="233"/>
        <v>1.2904890953671441E-4</v>
      </c>
      <c r="S2356" s="9">
        <f t="shared" si="233"/>
        <v>1.3069777649550837E-4</v>
      </c>
      <c r="T2356" s="9">
        <f t="shared" si="233"/>
        <v>1.3153558275509495E-4</v>
      </c>
      <c r="U2356" s="9">
        <f t="shared" si="233"/>
        <v>1.3416629441019684E-4</v>
      </c>
      <c r="V2356" s="9">
        <f t="shared" si="233"/>
        <v>1.3684962029840078E-4</v>
      </c>
      <c r="W2356" s="9">
        <f t="shared" si="233"/>
        <v>1.395866127043688E-4</v>
      </c>
      <c r="X2356" s="9">
        <f t="shared" si="233"/>
        <v>1.4237834495845617E-4</v>
      </c>
      <c r="Y2356" s="9">
        <f t="shared" si="233"/>
        <v>1.4522591185762529E-4</v>
      </c>
      <c r="Z2356" s="9">
        <f t="shared" si="233"/>
        <v>1.4813043009477781E-4</v>
      </c>
      <c r="AA2356" s="9">
        <f t="shared" si="233"/>
        <v>1.5109303869667335E-4</v>
      </c>
      <c r="AB2356" s="9">
        <f t="shared" si="233"/>
        <v>1.5411489947060684E-4</v>
      </c>
      <c r="AC2356" s="9">
        <f t="shared" si="233"/>
        <v>1.5719719746001896E-4</v>
      </c>
      <c r="AD2356" s="9">
        <f t="shared" si="233"/>
        <v>1.6034114140921936E-4</v>
      </c>
      <c r="AE2356" s="9">
        <f t="shared" si="233"/>
        <v>1.6354796423740376E-4</v>
      </c>
      <c r="AF2356" s="9">
        <f t="shared" si="233"/>
        <v>1.6681892352215182E-4</v>
      </c>
      <c r="AG2356" s="9">
        <f t="shared" si="233"/>
        <v>1.7015530199259484E-4</v>
      </c>
      <c r="AH2356" s="9">
        <f t="shared" si="233"/>
        <v>1.7355840803244676E-4</v>
      </c>
      <c r="AI2356" s="9">
        <f t="shared" ref="AI2356:BF2356" si="234">AI2433/AI$2426</f>
        <v>1.7702957619309569E-4</v>
      </c>
      <c r="AJ2356" s="9">
        <f t="shared" si="234"/>
        <v>1.8057016771695761E-4</v>
      </c>
      <c r="AK2356" s="9">
        <f t="shared" si="234"/>
        <v>1.8418157107129678E-4</v>
      </c>
      <c r="AL2356" s="9">
        <f t="shared" si="234"/>
        <v>1.8786520249272274E-4</v>
      </c>
      <c r="AM2356" s="9">
        <f t="shared" si="234"/>
        <v>1.9162250654257716E-4</v>
      </c>
      <c r="AN2356" s="9">
        <f t="shared" si="234"/>
        <v>1.9545495667342872E-4</v>
      </c>
      <c r="AO2356" s="9">
        <f t="shared" si="234"/>
        <v>1.9936405580689732E-4</v>
      </c>
      <c r="AP2356" s="9">
        <f t="shared" si="234"/>
        <v>2.0335133692303529E-4</v>
      </c>
      <c r="AQ2356" s="9">
        <f t="shared" si="234"/>
        <v>2.0741836366149598E-4</v>
      </c>
      <c r="AR2356" s="9">
        <f t="shared" si="234"/>
        <v>2.1156673093472589E-4</v>
      </c>
      <c r="AS2356" s="9">
        <f t="shared" si="234"/>
        <v>2.1579806555342042E-4</v>
      </c>
      <c r="AT2356" s="9">
        <f t="shared" si="234"/>
        <v>2.2011402686448881E-4</v>
      </c>
      <c r="AU2356" s="9">
        <f t="shared" si="234"/>
        <v>2.2451630740177861E-4</v>
      </c>
      <c r="AV2356" s="9">
        <f t="shared" si="234"/>
        <v>2.290066335498142E-4</v>
      </c>
      <c r="AW2356" s="9">
        <f t="shared" si="234"/>
        <v>2.3358676622081047E-4</v>
      </c>
      <c r="AX2356" s="9">
        <f t="shared" si="234"/>
        <v>2.3825850154522669E-4</v>
      </c>
      <c r="AY2356" s="9">
        <f t="shared" si="234"/>
        <v>2.4302367157613122E-4</v>
      </c>
      <c r="AZ2356" s="9">
        <f t="shared" si="234"/>
        <v>2.4788414500765386E-4</v>
      </c>
      <c r="BA2356" s="9">
        <f t="shared" si="234"/>
        <v>2.5284182790780694E-4</v>
      </c>
      <c r="BB2356" s="9">
        <f t="shared" si="234"/>
        <v>2.578986644659631E-4</v>
      </c>
      <c r="BC2356" s="9">
        <f t="shared" si="234"/>
        <v>2.6305663775528235E-4</v>
      </c>
      <c r="BD2356" s="9">
        <f t="shared" si="234"/>
        <v>2.6831777051038798E-4</v>
      </c>
      <c r="BE2356" s="9">
        <f t="shared" si="234"/>
        <v>2.7368412592059579E-4</v>
      </c>
      <c r="BF2356" s="9">
        <f t="shared" si="234"/>
        <v>2.7915780843900772E-4</v>
      </c>
    </row>
    <row r="2357" spans="1:58" ht="12" customHeight="1" x14ac:dyDescent="0.2">
      <c r="A2357" t="s">
        <v>473</v>
      </c>
      <c r="B2357" t="s">
        <v>429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</row>
    <row r="2358" spans="1:58" ht="12" customHeight="1" x14ac:dyDescent="0.2">
      <c r="B2358" t="s">
        <v>463</v>
      </c>
      <c r="C2358" s="9">
        <f t="shared" ref="C2358:F2364" si="235">C2435/C$2434</f>
        <v>0.30999537251272558</v>
      </c>
      <c r="D2358" s="9">
        <f t="shared" si="235"/>
        <v>0.31000706610462708</v>
      </c>
      <c r="E2358" s="9">
        <f t="shared" si="235"/>
        <v>0.31000781860828774</v>
      </c>
      <c r="F2358" s="9">
        <f t="shared" si="235"/>
        <v>0.31000834239199132</v>
      </c>
      <c r="G2358" s="9">
        <f t="shared" ref="G2358:AH2358" si="236">G2435/G$2434</f>
        <v>0.30999272435334552</v>
      </c>
      <c r="H2358" s="9">
        <f t="shared" si="236"/>
        <v>0.31783972864108545</v>
      </c>
      <c r="I2358" s="9">
        <f t="shared" si="236"/>
        <v>0.29798898424490844</v>
      </c>
      <c r="J2358" s="9">
        <f t="shared" si="236"/>
        <v>0.29128647866208285</v>
      </c>
      <c r="K2358" s="9">
        <f t="shared" si="236"/>
        <v>0.29043167958243454</v>
      </c>
      <c r="L2358" s="9">
        <f t="shared" si="236"/>
        <v>0.29753456194650785</v>
      </c>
      <c r="M2358" s="9">
        <f t="shared" si="236"/>
        <v>0.30840058429533679</v>
      </c>
      <c r="N2358" s="9">
        <f t="shared" si="236"/>
        <v>0.31858666234802335</v>
      </c>
      <c r="O2358" s="9">
        <f t="shared" si="236"/>
        <v>0.31809414274209818</v>
      </c>
      <c r="P2358" s="9">
        <f t="shared" si="236"/>
        <v>0.33598931618465461</v>
      </c>
      <c r="Q2358" s="9">
        <f t="shared" si="236"/>
        <v>0.34096726054936372</v>
      </c>
      <c r="R2358" s="9">
        <f t="shared" si="236"/>
        <v>0.34575908722065829</v>
      </c>
      <c r="S2358" s="9">
        <f t="shared" si="236"/>
        <v>0.35017687530323555</v>
      </c>
      <c r="T2358" s="9">
        <f t="shared" si="236"/>
        <v>0.35242159886287167</v>
      </c>
      <c r="U2358" s="9">
        <f t="shared" si="236"/>
        <v>0.35418370685718598</v>
      </c>
      <c r="V2358" s="9">
        <f t="shared" si="236"/>
        <v>0.35595462539147188</v>
      </c>
      <c r="W2358" s="9">
        <f t="shared" si="236"/>
        <v>0.3577343985184292</v>
      </c>
      <c r="X2358" s="9">
        <f t="shared" si="236"/>
        <v>0.35952307051102134</v>
      </c>
      <c r="Y2358" s="9">
        <f t="shared" si="236"/>
        <v>0.36132068586357641</v>
      </c>
      <c r="Z2358" s="9">
        <f t="shared" si="236"/>
        <v>0.36312728929289423</v>
      </c>
      <c r="AA2358" s="9">
        <f t="shared" si="236"/>
        <v>0.36494292573935871</v>
      </c>
      <c r="AB2358" s="9">
        <f t="shared" si="236"/>
        <v>0.36676764036805543</v>
      </c>
      <c r="AC2358" s="9">
        <f t="shared" si="236"/>
        <v>0.36860147856989567</v>
      </c>
      <c r="AD2358" s="9">
        <f t="shared" si="236"/>
        <v>0.37044448596274515</v>
      </c>
      <c r="AE2358" s="9">
        <f t="shared" si="236"/>
        <v>0.37229670839255879</v>
      </c>
      <c r="AF2358" s="9">
        <f t="shared" si="236"/>
        <v>0.37415819193452154</v>
      </c>
      <c r="AG2358" s="9">
        <f t="shared" si="236"/>
        <v>0.37602898289419412</v>
      </c>
      <c r="AH2358" s="9">
        <f t="shared" si="236"/>
        <v>0.37790912780866504</v>
      </c>
      <c r="AI2358" s="9">
        <f t="shared" ref="AI2358:BF2358" si="237">AI2435/AI$2434</f>
        <v>0.37979867344770829</v>
      </c>
      <c r="AJ2358" s="9">
        <f t="shared" si="237"/>
        <v>0.38169766681494682</v>
      </c>
      <c r="AK2358" s="9">
        <f t="shared" si="237"/>
        <v>0.38360615514902152</v>
      </c>
      <c r="AL2358" s="9">
        <f t="shared" si="237"/>
        <v>0.38552418592476662</v>
      </c>
      <c r="AM2358" s="9">
        <f t="shared" si="237"/>
        <v>0.3874518068543904</v>
      </c>
      <c r="AN2358" s="9">
        <f t="shared" si="237"/>
        <v>0.38938906588866229</v>
      </c>
      <c r="AO2358" s="9">
        <f t="shared" si="237"/>
        <v>0.39133601121810552</v>
      </c>
      <c r="AP2358" s="9">
        <f t="shared" si="237"/>
        <v>0.39329269127419603</v>
      </c>
      <c r="AQ2358" s="9">
        <f t="shared" si="237"/>
        <v>0.39525915473056694</v>
      </c>
      <c r="AR2358" s="9">
        <f t="shared" si="237"/>
        <v>0.39723545050421977</v>
      </c>
      <c r="AS2358" s="9">
        <f t="shared" si="237"/>
        <v>0.3992216277567408</v>
      </c>
      <c r="AT2358" s="9">
        <f t="shared" si="237"/>
        <v>0.40121773589552445</v>
      </c>
      <c r="AU2358" s="9">
        <f t="shared" si="237"/>
        <v>0.403223824575002</v>
      </c>
      <c r="AV2358" s="9">
        <f t="shared" si="237"/>
        <v>0.40523994369787691</v>
      </c>
      <c r="AW2358" s="9">
        <f t="shared" si="237"/>
        <v>0.4072661434163663</v>
      </c>
      <c r="AX2358" s="9">
        <f t="shared" si="237"/>
        <v>0.40930247413344811</v>
      </c>
      <c r="AY2358" s="9">
        <f t="shared" si="237"/>
        <v>0.41134898650411533</v>
      </c>
      <c r="AZ2358" s="9">
        <f t="shared" si="237"/>
        <v>0.41340573143663584</v>
      </c>
      <c r="BA2358" s="9">
        <f t="shared" si="237"/>
        <v>0.41547276009381895</v>
      </c>
      <c r="BB2358" s="9">
        <f t="shared" si="237"/>
        <v>0.41755012389428803</v>
      </c>
      <c r="BC2358" s="9">
        <f t="shared" si="237"/>
        <v>0.41963787451375945</v>
      </c>
      <c r="BD2358" s="9">
        <f t="shared" si="237"/>
        <v>0.42173606388632817</v>
      </c>
      <c r="BE2358" s="9">
        <f t="shared" si="237"/>
        <v>0.42384474420575979</v>
      </c>
      <c r="BF2358" s="9">
        <f t="shared" si="237"/>
        <v>0.42596396792678853</v>
      </c>
    </row>
    <row r="2359" spans="1:58" ht="12" customHeight="1" x14ac:dyDescent="0.2">
      <c r="B2359" t="s">
        <v>464</v>
      </c>
      <c r="C2359" s="9">
        <f t="shared" si="235"/>
        <v>2.3137436372049977E-5</v>
      </c>
      <c r="D2359" s="9">
        <f t="shared" si="235"/>
        <v>2.436587802441461E-5</v>
      </c>
      <c r="E2359" s="9">
        <f t="shared" si="235"/>
        <v>2.4433150899139953E-5</v>
      </c>
      <c r="F2359" s="9">
        <f t="shared" si="235"/>
        <v>0</v>
      </c>
      <c r="G2359" s="9">
        <f t="shared" ref="G2359:AH2359" si="238">G2436/G$2434</f>
        <v>0</v>
      </c>
      <c r="H2359" s="9">
        <f t="shared" si="238"/>
        <v>2.6499894000423998E-5</v>
      </c>
      <c r="I2359" s="9">
        <f t="shared" si="238"/>
        <v>7.6854105290124241E-5</v>
      </c>
      <c r="J2359" s="9">
        <f t="shared" si="238"/>
        <v>1.0339390492930441E-4</v>
      </c>
      <c r="K2359" s="9">
        <f t="shared" si="238"/>
        <v>1.8641314478975261E-4</v>
      </c>
      <c r="L2359" s="9">
        <f t="shared" si="238"/>
        <v>3.724692047782478E-4</v>
      </c>
      <c r="M2359" s="9">
        <f t="shared" si="238"/>
        <v>8.5621019960400275E-4</v>
      </c>
      <c r="N2359" s="9">
        <f t="shared" si="238"/>
        <v>2.644565009951198E-3</v>
      </c>
      <c r="O2359" s="9">
        <f t="shared" si="238"/>
        <v>2.9350218767834335E-3</v>
      </c>
      <c r="P2359" s="9">
        <f t="shared" si="238"/>
        <v>5.2462588154348951E-3</v>
      </c>
      <c r="Q2359" s="9">
        <f t="shared" si="238"/>
        <v>5.741274958990893E-3</v>
      </c>
      <c r="R2359" s="9">
        <f t="shared" si="238"/>
        <v>5.740033866199811E-3</v>
      </c>
      <c r="S2359" s="9">
        <f t="shared" si="238"/>
        <v>7.2376514779398972E-3</v>
      </c>
      <c r="T2359" s="9">
        <f t="shared" si="238"/>
        <v>8.6004406579844959E-3</v>
      </c>
      <c r="U2359" s="9">
        <f t="shared" si="238"/>
        <v>8.772449471144186E-3</v>
      </c>
      <c r="V2359" s="9">
        <f t="shared" si="238"/>
        <v>8.9478984605670699E-3</v>
      </c>
      <c r="W2359" s="9">
        <f t="shared" si="238"/>
        <v>9.1268564297784099E-3</v>
      </c>
      <c r="X2359" s="9">
        <f t="shared" si="238"/>
        <v>9.3093935583739781E-3</v>
      </c>
      <c r="Y2359" s="9">
        <f t="shared" si="238"/>
        <v>9.4955814295414574E-3</v>
      </c>
      <c r="Z2359" s="9">
        <f t="shared" si="238"/>
        <v>9.6854930581322871E-3</v>
      </c>
      <c r="AA2359" s="9">
        <f t="shared" si="238"/>
        <v>9.8792029192949337E-3</v>
      </c>
      <c r="AB2359" s="9">
        <f t="shared" si="238"/>
        <v>1.0076786977680831E-2</v>
      </c>
      <c r="AC2359" s="9">
        <f t="shared" si="238"/>
        <v>1.0278322717234448E-2</v>
      </c>
      <c r="AD2359" s="9">
        <f t="shared" si="238"/>
        <v>1.0483889171579138E-2</v>
      </c>
      <c r="AE2359" s="9">
        <f t="shared" si="238"/>
        <v>1.069356695501072E-2</v>
      </c>
      <c r="AF2359" s="9">
        <f t="shared" si="238"/>
        <v>1.0907438294110935E-2</v>
      </c>
      <c r="AG2359" s="9">
        <f t="shared" si="238"/>
        <v>1.1125587059993154E-2</v>
      </c>
      <c r="AH2359" s="9">
        <f t="shared" si="238"/>
        <v>1.1348098801193017E-2</v>
      </c>
      <c r="AI2359" s="9">
        <f t="shared" ref="AI2359:BF2359" si="239">AI2436/AI$2434</f>
        <v>1.1575060777216878E-2</v>
      </c>
      <c r="AJ2359" s="9">
        <f t="shared" si="239"/>
        <v>1.1806561992761215E-2</v>
      </c>
      <c r="AK2359" s="9">
        <f t="shared" si="239"/>
        <v>1.204269323261644E-2</v>
      </c>
      <c r="AL2359" s="9">
        <f t="shared" si="239"/>
        <v>1.228354709726877E-2</v>
      </c>
      <c r="AM2359" s="9">
        <f t="shared" si="239"/>
        <v>1.2529218039214146E-2</v>
      </c>
      <c r="AN2359" s="9">
        <f t="shared" si="239"/>
        <v>1.2779802399998428E-2</v>
      </c>
      <c r="AO2359" s="9">
        <f t="shared" si="239"/>
        <v>1.3035398447998395E-2</v>
      </c>
      <c r="AP2359" s="9">
        <f t="shared" si="239"/>
        <v>1.3296106416958364E-2</v>
      </c>
      <c r="AQ2359" s="9">
        <f t="shared" si="239"/>
        <v>1.3562028545297533E-2</v>
      </c>
      <c r="AR2359" s="9">
        <f t="shared" si="239"/>
        <v>1.3833269116203483E-2</v>
      </c>
      <c r="AS2359" s="9">
        <f t="shared" si="239"/>
        <v>1.4109934498527554E-2</v>
      </c>
      <c r="AT2359" s="9">
        <f t="shared" si="239"/>
        <v>1.4392133188498104E-2</v>
      </c>
      <c r="AU2359" s="9">
        <f t="shared" si="239"/>
        <v>1.4679975852268067E-2</v>
      </c>
      <c r="AV2359" s="9">
        <f t="shared" si="239"/>
        <v>1.4973575369313428E-2</v>
      </c>
      <c r="AW2359" s="9">
        <f t="shared" si="239"/>
        <v>1.5273046876699696E-2</v>
      </c>
      <c r="AX2359" s="9">
        <f t="shared" si="239"/>
        <v>1.5578507814233691E-2</v>
      </c>
      <c r="AY2359" s="9">
        <f t="shared" si="239"/>
        <v>1.5890077970518366E-2</v>
      </c>
      <c r="AZ2359" s="9">
        <f t="shared" si="239"/>
        <v>1.6207879529928731E-2</v>
      </c>
      <c r="BA2359" s="9">
        <f t="shared" si="239"/>
        <v>1.6532037120527306E-2</v>
      </c>
      <c r="BB2359" s="9">
        <f t="shared" si="239"/>
        <v>1.6862677862937853E-2</v>
      </c>
      <c r="BC2359" s="9">
        <f t="shared" si="239"/>
        <v>1.7199931420196608E-2</v>
      </c>
      <c r="BD2359" s="9">
        <f t="shared" si="239"/>
        <v>1.7543930048600543E-2</v>
      </c>
      <c r="BE2359" s="9">
        <f t="shared" si="239"/>
        <v>1.7894808649572554E-2</v>
      </c>
      <c r="BF2359" s="9">
        <f t="shared" si="239"/>
        <v>1.8252704822564001E-2</v>
      </c>
    </row>
    <row r="2360" spans="1:58" ht="12" customHeight="1" x14ac:dyDescent="0.2">
      <c r="B2360" t="s">
        <v>465</v>
      </c>
      <c r="C2360" s="9">
        <f t="shared" si="235"/>
        <v>1.8509949097639982E-4</v>
      </c>
      <c r="D2360" s="9">
        <f t="shared" si="235"/>
        <v>1.9492702419531688E-4</v>
      </c>
      <c r="E2360" s="9">
        <f t="shared" si="235"/>
        <v>1.9546520719311962E-4</v>
      </c>
      <c r="F2360" s="9">
        <f t="shared" si="235"/>
        <v>1.011199029248932E-4</v>
      </c>
      <c r="G2360" s="9">
        <f t="shared" ref="G2360:AH2360" si="240">G2437/G$2434</f>
        <v>2.508843673950676E-5</v>
      </c>
      <c r="H2360" s="9">
        <f t="shared" si="240"/>
        <v>0</v>
      </c>
      <c r="I2360" s="9">
        <f t="shared" si="240"/>
        <v>0</v>
      </c>
      <c r="J2360" s="9">
        <f t="shared" si="240"/>
        <v>0</v>
      </c>
      <c r="K2360" s="9">
        <f t="shared" si="240"/>
        <v>0</v>
      </c>
      <c r="L2360" s="9">
        <f t="shared" si="240"/>
        <v>0</v>
      </c>
      <c r="M2360" s="9">
        <f t="shared" si="240"/>
        <v>0</v>
      </c>
      <c r="N2360" s="9">
        <f t="shared" si="240"/>
        <v>0</v>
      </c>
      <c r="O2360" s="9">
        <f t="shared" si="240"/>
        <v>0</v>
      </c>
      <c r="P2360" s="9">
        <f t="shared" si="240"/>
        <v>0</v>
      </c>
      <c r="Q2360" s="9">
        <f t="shared" si="240"/>
        <v>0</v>
      </c>
      <c r="R2360" s="9">
        <f t="shared" si="240"/>
        <v>0</v>
      </c>
      <c r="S2360" s="9">
        <f t="shared" si="240"/>
        <v>0</v>
      </c>
      <c r="T2360" s="9">
        <f t="shared" si="240"/>
        <v>0</v>
      </c>
      <c r="U2360" s="9">
        <f t="shared" si="240"/>
        <v>0</v>
      </c>
      <c r="V2360" s="9">
        <f t="shared" si="240"/>
        <v>2.9253199516954067E-5</v>
      </c>
      <c r="W2360" s="9">
        <f t="shared" si="240"/>
        <v>5.8506399033908135E-5</v>
      </c>
      <c r="X2360" s="9">
        <f t="shared" si="240"/>
        <v>8.7759598550862206E-5</v>
      </c>
      <c r="Y2360" s="9">
        <f t="shared" si="240"/>
        <v>1.1701279806781627E-4</v>
      </c>
      <c r="Z2360" s="9">
        <f t="shared" si="240"/>
        <v>1.4626599758477035E-4</v>
      </c>
      <c r="AA2360" s="9">
        <f t="shared" si="240"/>
        <v>1.7551919710172441E-4</v>
      </c>
      <c r="AB2360" s="9">
        <f t="shared" si="240"/>
        <v>2.0477239661867848E-4</v>
      </c>
      <c r="AC2360" s="9">
        <f t="shared" si="240"/>
        <v>2.3402559613563254E-4</v>
      </c>
      <c r="AD2360" s="9">
        <f t="shared" si="240"/>
        <v>2.632787956525866E-4</v>
      </c>
      <c r="AE2360" s="9">
        <f t="shared" si="240"/>
        <v>2.925319951695407E-4</v>
      </c>
      <c r="AF2360" s="9">
        <f t="shared" si="240"/>
        <v>3.2178519468649473E-4</v>
      </c>
      <c r="AG2360" s="9">
        <f t="shared" si="240"/>
        <v>3.5103839420344882E-4</v>
      </c>
      <c r="AH2360" s="9">
        <f t="shared" si="240"/>
        <v>3.8029159372040291E-4</v>
      </c>
      <c r="AI2360" s="9">
        <f t="shared" ref="AI2360:BF2360" si="241">AI2437/AI$2434</f>
        <v>4.0954479323735695E-4</v>
      </c>
      <c r="AJ2360" s="9">
        <f t="shared" si="241"/>
        <v>4.3879799275431104E-4</v>
      </c>
      <c r="AK2360" s="9">
        <f t="shared" si="241"/>
        <v>4.6805119227126508E-4</v>
      </c>
      <c r="AL2360" s="9">
        <f t="shared" si="241"/>
        <v>4.9730439178821923E-4</v>
      </c>
      <c r="AM2360" s="9">
        <f t="shared" si="241"/>
        <v>5.2655759130517321E-4</v>
      </c>
      <c r="AN2360" s="9">
        <f t="shared" si="241"/>
        <v>5.558107908221273E-4</v>
      </c>
      <c r="AO2360" s="9">
        <f t="shared" si="241"/>
        <v>5.8506399033908139E-4</v>
      </c>
      <c r="AP2360" s="9">
        <f t="shared" si="241"/>
        <v>6.1431718985603548E-4</v>
      </c>
      <c r="AQ2360" s="9">
        <f t="shared" si="241"/>
        <v>6.4357038937298946E-4</v>
      </c>
      <c r="AR2360" s="9">
        <f t="shared" si="241"/>
        <v>6.7282358888994356E-4</v>
      </c>
      <c r="AS2360" s="9">
        <f t="shared" si="241"/>
        <v>7.0207678840689765E-4</v>
      </c>
      <c r="AT2360" s="9">
        <f t="shared" si="241"/>
        <v>7.3132998792385174E-4</v>
      </c>
      <c r="AU2360" s="9">
        <f t="shared" si="241"/>
        <v>7.6058318744080583E-4</v>
      </c>
      <c r="AV2360" s="9">
        <f t="shared" si="241"/>
        <v>7.8983638695775981E-4</v>
      </c>
      <c r="AW2360" s="9">
        <f t="shared" si="241"/>
        <v>8.190895864747139E-4</v>
      </c>
      <c r="AX2360" s="9">
        <f t="shared" si="241"/>
        <v>8.4834278599166799E-4</v>
      </c>
      <c r="AY2360" s="9">
        <f t="shared" si="241"/>
        <v>8.7759598550862209E-4</v>
      </c>
      <c r="AZ2360" s="9">
        <f t="shared" si="241"/>
        <v>9.0684918502557618E-4</v>
      </c>
      <c r="BA2360" s="9">
        <f t="shared" si="241"/>
        <v>9.3610238454253016E-4</v>
      </c>
      <c r="BB2360" s="9">
        <f t="shared" si="241"/>
        <v>9.6535558405948425E-4</v>
      </c>
      <c r="BC2360" s="9">
        <f t="shared" si="241"/>
        <v>9.9460878357643845E-4</v>
      </c>
      <c r="BD2360" s="9">
        <f t="shared" si="241"/>
        <v>1.0238619830933923E-3</v>
      </c>
      <c r="BE2360" s="9">
        <f t="shared" si="241"/>
        <v>1.0531151826103464E-3</v>
      </c>
      <c r="BF2360" s="9">
        <f t="shared" si="241"/>
        <v>1.0823683821273005E-3</v>
      </c>
    </row>
    <row r="2361" spans="1:58" ht="12" customHeight="1" x14ac:dyDescent="0.2">
      <c r="B2361" t="s">
        <v>466</v>
      </c>
      <c r="C2361" s="9">
        <f t="shared" si="235"/>
        <v>4.4886626561776955E-3</v>
      </c>
      <c r="D2361" s="9">
        <f t="shared" si="235"/>
        <v>6.8224458468360907E-3</v>
      </c>
      <c r="E2361" s="9">
        <f t="shared" si="235"/>
        <v>6.841282251759187E-3</v>
      </c>
      <c r="F2361" s="9">
        <f t="shared" si="235"/>
        <v>5.7638344667189116E-3</v>
      </c>
      <c r="G2361" s="9">
        <f t="shared" ref="G2361:AH2361" si="242">G2438/G$2434</f>
        <v>5.7452520133470485E-3</v>
      </c>
      <c r="H2361" s="9">
        <f t="shared" si="242"/>
        <v>5.8034767860928559E-3</v>
      </c>
      <c r="I2361" s="9">
        <f t="shared" si="242"/>
        <v>5.7640578967593182E-3</v>
      </c>
      <c r="J2361" s="9">
        <f t="shared" si="242"/>
        <v>5.7642101998087213E-3</v>
      </c>
      <c r="K2361" s="9">
        <f t="shared" si="242"/>
        <v>4.6336981704881361E-3</v>
      </c>
      <c r="L2361" s="9">
        <f t="shared" si="242"/>
        <v>3.4852475589964614E-3</v>
      </c>
      <c r="M2361" s="9">
        <f t="shared" si="242"/>
        <v>2.5686305988120084E-3</v>
      </c>
      <c r="N2361" s="9">
        <f t="shared" si="242"/>
        <v>2.2628752147005097E-3</v>
      </c>
      <c r="O2361" s="9">
        <f t="shared" si="242"/>
        <v>2.1197380221213685E-3</v>
      </c>
      <c r="P2361" s="9">
        <f t="shared" si="242"/>
        <v>2.2074422338168682E-3</v>
      </c>
      <c r="Q2361" s="9">
        <f t="shared" si="242"/>
        <v>1.9797499858589286E-3</v>
      </c>
      <c r="R2361" s="9">
        <f t="shared" si="242"/>
        <v>1.9516115145079356E-3</v>
      </c>
      <c r="S2361" s="9">
        <f t="shared" si="242"/>
        <v>2.1218817585928213E-3</v>
      </c>
      <c r="T2361" s="9">
        <f t="shared" si="242"/>
        <v>2.486521958941096E-3</v>
      </c>
      <c r="U2361" s="9">
        <f t="shared" si="242"/>
        <v>2.523819788325212E-3</v>
      </c>
      <c r="V2361" s="9">
        <f t="shared" si="242"/>
        <v>2.5616770851500902E-3</v>
      </c>
      <c r="W2361" s="9">
        <f t="shared" si="242"/>
        <v>2.6001022414273412E-3</v>
      </c>
      <c r="X2361" s="9">
        <f t="shared" si="242"/>
        <v>2.6391037750487512E-3</v>
      </c>
      <c r="Y2361" s="9">
        <f t="shared" si="242"/>
        <v>2.6786903316744826E-3</v>
      </c>
      <c r="Z2361" s="9">
        <f t="shared" si="242"/>
        <v>2.7188706866495996E-3</v>
      </c>
      <c r="AA2361" s="9">
        <f t="shared" si="242"/>
        <v>2.7596537469493435E-3</v>
      </c>
      <c r="AB2361" s="9">
        <f t="shared" si="242"/>
        <v>2.8010485531535833E-3</v>
      </c>
      <c r="AC2361" s="9">
        <f t="shared" si="242"/>
        <v>2.8430642814508871E-3</v>
      </c>
      <c r="AD2361" s="9">
        <f t="shared" si="242"/>
        <v>2.8857102456726503E-3</v>
      </c>
      <c r="AE2361" s="9">
        <f t="shared" si="242"/>
        <v>2.9289958993577395E-3</v>
      </c>
      <c r="AF2361" s="9">
        <f t="shared" si="242"/>
        <v>2.9729308378481055E-3</v>
      </c>
      <c r="AG2361" s="9">
        <f t="shared" si="242"/>
        <v>3.0175248004158271E-3</v>
      </c>
      <c r="AH2361" s="9">
        <f t="shared" si="242"/>
        <v>3.0627876724220642E-3</v>
      </c>
      <c r="AI2361" s="9">
        <f t="shared" ref="AI2361:BF2361" si="243">AI2438/AI$2434</f>
        <v>3.1087294875083945E-3</v>
      </c>
      <c r="AJ2361" s="9">
        <f t="shared" si="243"/>
        <v>3.1553604298210202E-3</v>
      </c>
      <c r="AK2361" s="9">
        <f t="shared" si="243"/>
        <v>3.2026908362683356E-3</v>
      </c>
      <c r="AL2361" s="9">
        <f t="shared" si="243"/>
        <v>3.25073119881236E-3</v>
      </c>
      <c r="AM2361" s="9">
        <f t="shared" si="243"/>
        <v>3.299492166794545E-3</v>
      </c>
      <c r="AN2361" s="9">
        <f t="shared" si="243"/>
        <v>3.3489845492964631E-3</v>
      </c>
      <c r="AO2361" s="9">
        <f t="shared" si="243"/>
        <v>3.3992193175359097E-3</v>
      </c>
      <c r="AP2361" s="9">
        <f t="shared" si="243"/>
        <v>3.4502076072989479E-3</v>
      </c>
      <c r="AQ2361" s="9">
        <f t="shared" si="243"/>
        <v>3.5019607214084318E-3</v>
      </c>
      <c r="AR2361" s="9">
        <f t="shared" si="243"/>
        <v>3.554490132229558E-3</v>
      </c>
      <c r="AS2361" s="9">
        <f t="shared" si="243"/>
        <v>3.6078074842130011E-3</v>
      </c>
      <c r="AT2361" s="9">
        <f t="shared" si="243"/>
        <v>3.6619245964761953E-3</v>
      </c>
      <c r="AU2361" s="9">
        <f t="shared" si="243"/>
        <v>3.7168534654233379E-3</v>
      </c>
      <c r="AV2361" s="9">
        <f t="shared" si="243"/>
        <v>3.7726062674046882E-3</v>
      </c>
      <c r="AW2361" s="9">
        <f t="shared" si="243"/>
        <v>3.8291953614157581E-3</v>
      </c>
      <c r="AX2361" s="9">
        <f t="shared" si="243"/>
        <v>3.8866332918369938E-3</v>
      </c>
      <c r="AY2361" s="9">
        <f t="shared" si="243"/>
        <v>3.9449327912145478E-3</v>
      </c>
      <c r="AZ2361" s="9">
        <f t="shared" si="243"/>
        <v>4.0041067830827656E-3</v>
      </c>
      <c r="BA2361" s="9">
        <f t="shared" si="243"/>
        <v>4.0641683848290071E-3</v>
      </c>
      <c r="BB2361" s="9">
        <f t="shared" si="243"/>
        <v>4.1251309106014418E-3</v>
      </c>
      <c r="BC2361" s="9">
        <f t="shared" si="243"/>
        <v>4.187007874260463E-3</v>
      </c>
      <c r="BD2361" s="9">
        <f t="shared" si="243"/>
        <v>4.2498129923743697E-3</v>
      </c>
      <c r="BE2361" s="9">
        <f t="shared" si="243"/>
        <v>4.3135601872599846E-3</v>
      </c>
      <c r="BF2361" s="9">
        <f t="shared" si="243"/>
        <v>4.3782635900688838E-3</v>
      </c>
    </row>
    <row r="2362" spans="1:58" ht="12" customHeight="1" x14ac:dyDescent="0.2">
      <c r="B2362" t="s">
        <v>467</v>
      </c>
      <c r="C2362" s="9">
        <f t="shared" si="235"/>
        <v>1.1545580749652938E-2</v>
      </c>
      <c r="D2362" s="9">
        <f t="shared" si="235"/>
        <v>1.3157574133183889E-2</v>
      </c>
      <c r="E2362" s="9">
        <f t="shared" si="235"/>
        <v>1.3193901485535574E-2</v>
      </c>
      <c r="F2362" s="9">
        <f t="shared" si="235"/>
        <v>1.7569583133200194E-2</v>
      </c>
      <c r="G2362" s="9">
        <f t="shared" ref="G2362:AH2362" si="244">G2439/G$2434</f>
        <v>1.0813116234727414E-2</v>
      </c>
      <c r="H2362" s="9">
        <f t="shared" si="244"/>
        <v>1.1845452618189527E-2</v>
      </c>
      <c r="I2362" s="9">
        <f t="shared" si="244"/>
        <v>1.1297553477648265E-2</v>
      </c>
      <c r="J2362" s="9">
        <f t="shared" si="244"/>
        <v>1.147672344715279E-2</v>
      </c>
      <c r="K2362" s="9">
        <f t="shared" si="244"/>
        <v>1.1823919469521452E-2</v>
      </c>
      <c r="L2362" s="9">
        <f t="shared" si="244"/>
        <v>1.0189693245004922E-2</v>
      </c>
      <c r="M2362" s="9">
        <f t="shared" si="244"/>
        <v>8.9099373896291533E-3</v>
      </c>
      <c r="N2362" s="9">
        <f t="shared" si="244"/>
        <v>6.8431527577087706E-3</v>
      </c>
      <c r="O2362" s="9">
        <f t="shared" si="244"/>
        <v>5.7341631111231892E-3</v>
      </c>
      <c r="P2362" s="9">
        <f t="shared" si="244"/>
        <v>5.3609311392695371E-3</v>
      </c>
      <c r="Q2362" s="9">
        <f t="shared" si="244"/>
        <v>6.7028678092652299E-3</v>
      </c>
      <c r="R2362" s="9">
        <f t="shared" si="244"/>
        <v>6.8019401314467756E-3</v>
      </c>
      <c r="S2362" s="9">
        <f t="shared" si="244"/>
        <v>8.4293932875605226E-3</v>
      </c>
      <c r="T2362" s="9">
        <f t="shared" si="244"/>
        <v>8.8929726531540368E-3</v>
      </c>
      <c r="U2362" s="9">
        <f t="shared" si="244"/>
        <v>9.0708321062171176E-3</v>
      </c>
      <c r="V2362" s="9">
        <f t="shared" si="244"/>
        <v>9.2522487483414594E-3</v>
      </c>
      <c r="W2362" s="9">
        <f t="shared" si="244"/>
        <v>9.4372937233082876E-3</v>
      </c>
      <c r="X2362" s="9">
        <f t="shared" si="244"/>
        <v>9.6260395977744544E-3</v>
      </c>
      <c r="Y2362" s="9">
        <f t="shared" si="244"/>
        <v>9.8185603897299432E-3</v>
      </c>
      <c r="Z2362" s="9">
        <f t="shared" si="244"/>
        <v>1.0014931597524543E-2</v>
      </c>
      <c r="AA2362" s="9">
        <f t="shared" si="244"/>
        <v>1.0215230229475033E-2</v>
      </c>
      <c r="AB2362" s="9">
        <f t="shared" si="244"/>
        <v>1.0419534834064534E-2</v>
      </c>
      <c r="AC2362" s="9">
        <f t="shared" si="244"/>
        <v>1.0627925530745824E-2</v>
      </c>
      <c r="AD2362" s="9">
        <f t="shared" si="244"/>
        <v>1.084048404136074E-2</v>
      </c>
      <c r="AE2362" s="9">
        <f t="shared" si="244"/>
        <v>1.1057293722187956E-2</v>
      </c>
      <c r="AF2362" s="9">
        <f t="shared" si="244"/>
        <v>1.1278439596631716E-2</v>
      </c>
      <c r="AG2362" s="9">
        <f t="shared" si="244"/>
        <v>1.150400838856435E-2</v>
      </c>
      <c r="AH2362" s="9">
        <f t="shared" si="244"/>
        <v>1.1734088556335636E-2</v>
      </c>
      <c r="AI2362" s="9">
        <f t="shared" ref="AI2362:BF2362" si="245">AI2439/AI$2434</f>
        <v>1.1968770327462349E-2</v>
      </c>
      <c r="AJ2362" s="9">
        <f t="shared" si="245"/>
        <v>1.2208145734011596E-2</v>
      </c>
      <c r="AK2362" s="9">
        <f t="shared" si="245"/>
        <v>1.2452308648691828E-2</v>
      </c>
      <c r="AL2362" s="9">
        <f t="shared" si="245"/>
        <v>1.2701354821665666E-2</v>
      </c>
      <c r="AM2362" s="9">
        <f t="shared" si="245"/>
        <v>1.2955381918098979E-2</v>
      </c>
      <c r="AN2362" s="9">
        <f t="shared" si="245"/>
        <v>1.321448955646096E-2</v>
      </c>
      <c r="AO2362" s="9">
        <f t="shared" si="245"/>
        <v>1.347877934759018E-2</v>
      </c>
      <c r="AP2362" s="9">
        <f t="shared" si="245"/>
        <v>1.3748354934541983E-2</v>
      </c>
      <c r="AQ2362" s="9">
        <f t="shared" si="245"/>
        <v>1.4023322033232822E-2</v>
      </c>
      <c r="AR2362" s="9">
        <f t="shared" si="245"/>
        <v>1.430378847389748E-2</v>
      </c>
      <c r="AS2362" s="9">
        <f t="shared" si="245"/>
        <v>1.458986424337543E-2</v>
      </c>
      <c r="AT2362" s="9">
        <f t="shared" si="245"/>
        <v>1.4881661528242938E-2</v>
      </c>
      <c r="AU2362" s="9">
        <f t="shared" si="245"/>
        <v>1.5179294758807797E-2</v>
      </c>
      <c r="AV2362" s="9">
        <f t="shared" si="245"/>
        <v>1.5482880653983955E-2</v>
      </c>
      <c r="AW2362" s="9">
        <f t="shared" si="245"/>
        <v>1.5792538267063633E-2</v>
      </c>
      <c r="AX2362" s="9">
        <f t="shared" si="245"/>
        <v>1.6108389032404906E-2</v>
      </c>
      <c r="AY2362" s="9">
        <f t="shared" si="245"/>
        <v>1.6430556813053006E-2</v>
      </c>
      <c r="AZ2362" s="9">
        <f t="shared" si="245"/>
        <v>1.6759167949314063E-2</v>
      </c>
      <c r="BA2362" s="9">
        <f t="shared" si="245"/>
        <v>1.7094351308300344E-2</v>
      </c>
      <c r="BB2362" s="9">
        <f t="shared" si="245"/>
        <v>1.7436238334466354E-2</v>
      </c>
      <c r="BC2362" s="9">
        <f t="shared" si="245"/>
        <v>1.7784963101155678E-2</v>
      </c>
      <c r="BD2362" s="9">
        <f t="shared" si="245"/>
        <v>1.8140662363178791E-2</v>
      </c>
      <c r="BE2362" s="9">
        <f t="shared" si="245"/>
        <v>1.8503475610442369E-2</v>
      </c>
      <c r="BF2362" s="9">
        <f t="shared" si="245"/>
        <v>1.8873545122651218E-2</v>
      </c>
    </row>
    <row r="2363" spans="1:58" ht="12" customHeight="1" x14ac:dyDescent="0.2">
      <c r="B2363" t="s">
        <v>468</v>
      </c>
      <c r="C2363" s="9">
        <f t="shared" si="235"/>
        <v>7.4039796390559928E-4</v>
      </c>
      <c r="D2363" s="9">
        <f t="shared" si="235"/>
        <v>7.7970809678126751E-4</v>
      </c>
      <c r="E2363" s="9">
        <f t="shared" si="235"/>
        <v>6.596950742767787E-4</v>
      </c>
      <c r="F2363" s="9">
        <f t="shared" si="235"/>
        <v>2.2751978158100968E-4</v>
      </c>
      <c r="G2363" s="9">
        <f t="shared" ref="G2363:AH2363" si="246">G2440/G$2434</f>
        <v>1.5554830778494193E-3</v>
      </c>
      <c r="H2363" s="9">
        <f t="shared" si="246"/>
        <v>2.51748993004028E-3</v>
      </c>
      <c r="I2363" s="9">
        <f t="shared" si="246"/>
        <v>2.6898936851543487E-3</v>
      </c>
      <c r="J2363" s="9">
        <f t="shared" si="246"/>
        <v>2.6882415281619149E-3</v>
      </c>
      <c r="K2363" s="9">
        <f t="shared" si="246"/>
        <v>2.8760885196133261E-3</v>
      </c>
      <c r="L2363" s="9">
        <f t="shared" si="246"/>
        <v>1.5696916487083299E-3</v>
      </c>
      <c r="M2363" s="9">
        <f t="shared" si="246"/>
        <v>2.1405254990100069E-4</v>
      </c>
      <c r="N2363" s="9">
        <f t="shared" si="246"/>
        <v>8.1790670410861795E-5</v>
      </c>
      <c r="O2363" s="9">
        <f t="shared" si="246"/>
        <v>1.0870451395494198E-4</v>
      </c>
      <c r="P2363" s="9">
        <f t="shared" si="246"/>
        <v>1.1467232383464251E-4</v>
      </c>
      <c r="Q2363" s="9">
        <f t="shared" si="246"/>
        <v>3.3938571186153065E-4</v>
      </c>
      <c r="R2363" s="9">
        <f t="shared" si="246"/>
        <v>3.4440203197198864E-4</v>
      </c>
      <c r="S2363" s="9">
        <f t="shared" si="246"/>
        <v>9.0107307556681448E-4</v>
      </c>
      <c r="T2363" s="9">
        <f t="shared" si="246"/>
        <v>3.6566499396192588E-2</v>
      </c>
      <c r="U2363" s="9">
        <f t="shared" si="246"/>
        <v>3.7297829384116438E-2</v>
      </c>
      <c r="V2363" s="9">
        <f t="shared" si="246"/>
        <v>3.804378597179877E-2</v>
      </c>
      <c r="W2363" s="9">
        <f t="shared" si="246"/>
        <v>3.880466169123474E-2</v>
      </c>
      <c r="X2363" s="9">
        <f t="shared" si="246"/>
        <v>3.9580754925059435E-2</v>
      </c>
      <c r="Y2363" s="9">
        <f t="shared" si="246"/>
        <v>4.0372370023560623E-2</v>
      </c>
      <c r="Z2363" s="9">
        <f t="shared" si="246"/>
        <v>4.1179817424031838E-2</v>
      </c>
      <c r="AA2363" s="9">
        <f t="shared" si="246"/>
        <v>4.2003413772512474E-2</v>
      </c>
      <c r="AB2363" s="9">
        <f t="shared" si="246"/>
        <v>4.2843482047962726E-2</v>
      </c>
      <c r="AC2363" s="9">
        <f t="shared" si="246"/>
        <v>4.370035168892198E-2</v>
      </c>
      <c r="AD2363" s="9">
        <f t="shared" si="246"/>
        <v>4.4574358722700415E-2</v>
      </c>
      <c r="AE2363" s="9">
        <f t="shared" si="246"/>
        <v>4.5465845897154432E-2</v>
      </c>
      <c r="AF2363" s="9">
        <f t="shared" si="246"/>
        <v>4.6375162815097515E-2</v>
      </c>
      <c r="AG2363" s="9">
        <f t="shared" si="246"/>
        <v>4.7302666071399463E-2</v>
      </c>
      <c r="AH2363" s="9">
        <f t="shared" si="246"/>
        <v>4.8248719392827454E-2</v>
      </c>
      <c r="AI2363" s="9">
        <f t="shared" ref="AI2363:BF2363" si="247">AI2440/AI$2434</f>
        <v>4.9213693780684006E-2</v>
      </c>
      <c r="AJ2363" s="9">
        <f t="shared" si="247"/>
        <v>5.0197967656297686E-2</v>
      </c>
      <c r="AK2363" s="9">
        <f t="shared" si="247"/>
        <v>5.1201927009423637E-2</v>
      </c>
      <c r="AL2363" s="9">
        <f t="shared" si="247"/>
        <v>5.2225965549612112E-2</v>
      </c>
      <c r="AM2363" s="9">
        <f t="shared" si="247"/>
        <v>5.3270484860604352E-2</v>
      </c>
      <c r="AN2363" s="9">
        <f t="shared" si="247"/>
        <v>5.4335894557816442E-2</v>
      </c>
      <c r="AO2363" s="9">
        <f t="shared" si="247"/>
        <v>5.5422612448972772E-2</v>
      </c>
      <c r="AP2363" s="9">
        <f t="shared" si="247"/>
        <v>5.6531064697952223E-2</v>
      </c>
      <c r="AQ2363" s="9">
        <f t="shared" si="247"/>
        <v>5.7661685991911266E-2</v>
      </c>
      <c r="AR2363" s="9">
        <f t="shared" si="247"/>
        <v>5.8814919711749493E-2</v>
      </c>
      <c r="AS2363" s="9">
        <f t="shared" si="247"/>
        <v>5.9991218105984484E-2</v>
      </c>
      <c r="AT2363" s="9">
        <f t="shared" si="247"/>
        <v>6.1191042468104175E-2</v>
      </c>
      <c r="AU2363" s="9">
        <f t="shared" si="247"/>
        <v>6.2414863317466256E-2</v>
      </c>
      <c r="AV2363" s="9">
        <f t="shared" si="247"/>
        <v>6.3663160583815576E-2</v>
      </c>
      <c r="AW2363" s="9">
        <f t="shared" si="247"/>
        <v>6.4936423795491902E-2</v>
      </c>
      <c r="AX2363" s="9">
        <f t="shared" si="247"/>
        <v>6.6235152271401726E-2</v>
      </c>
      <c r="AY2363" s="9">
        <f t="shared" si="247"/>
        <v>6.7559855316829773E-2</v>
      </c>
      <c r="AZ2363" s="9">
        <f t="shared" si="247"/>
        <v>6.8911052423166363E-2</v>
      </c>
      <c r="BA2363" s="9">
        <f t="shared" si="247"/>
        <v>7.0289273471629693E-2</v>
      </c>
      <c r="BB2363" s="9">
        <f t="shared" si="247"/>
        <v>7.169505894106229E-2</v>
      </c>
      <c r="BC2363" s="9">
        <f t="shared" si="247"/>
        <v>7.312896011988354E-2</v>
      </c>
      <c r="BD2363" s="9">
        <f t="shared" si="247"/>
        <v>7.4591539322281214E-2</v>
      </c>
      <c r="BE2363" s="9">
        <f t="shared" si="247"/>
        <v>7.6083370108726844E-2</v>
      </c>
      <c r="BF2363" s="9">
        <f t="shared" si="247"/>
        <v>7.7605037510901378E-2</v>
      </c>
    </row>
    <row r="2364" spans="1:58" ht="12" customHeight="1" x14ac:dyDescent="0.2">
      <c r="B2364" t="s">
        <v>469</v>
      </c>
      <c r="C2364" s="9">
        <f t="shared" si="235"/>
        <v>0</v>
      </c>
      <c r="D2364" s="9">
        <f t="shared" si="235"/>
        <v>0</v>
      </c>
      <c r="E2364" s="9">
        <f t="shared" si="235"/>
        <v>0</v>
      </c>
      <c r="F2364" s="9">
        <f t="shared" si="235"/>
        <v>0</v>
      </c>
      <c r="G2364" s="9">
        <f t="shared" ref="G2364:AH2364" si="248">G2441/G$2434</f>
        <v>0</v>
      </c>
      <c r="H2364" s="9">
        <f t="shared" si="248"/>
        <v>0</v>
      </c>
      <c r="I2364" s="9">
        <f t="shared" si="248"/>
        <v>0</v>
      </c>
      <c r="J2364" s="9">
        <f t="shared" si="248"/>
        <v>0</v>
      </c>
      <c r="K2364" s="9">
        <f t="shared" si="248"/>
        <v>2.6630449255678944E-5</v>
      </c>
      <c r="L2364" s="9">
        <f t="shared" si="248"/>
        <v>0</v>
      </c>
      <c r="M2364" s="9">
        <f t="shared" si="248"/>
        <v>2.6756568737625086E-5</v>
      </c>
      <c r="N2364" s="9">
        <f t="shared" si="248"/>
        <v>2.7263556803620602E-5</v>
      </c>
      <c r="O2364" s="9">
        <f t="shared" si="248"/>
        <v>8.152838546620649E-5</v>
      </c>
      <c r="P2364" s="9">
        <f t="shared" si="248"/>
        <v>1.4334040479330315E-4</v>
      </c>
      <c r="Q2364" s="9">
        <f t="shared" si="248"/>
        <v>1.4141071327563776E-4</v>
      </c>
      <c r="R2364" s="9">
        <f t="shared" si="248"/>
        <v>1.148006773239962E-4</v>
      </c>
      <c r="S2364" s="9">
        <f t="shared" si="248"/>
        <v>1.1626749362152445E-4</v>
      </c>
      <c r="T2364" s="9">
        <f t="shared" si="248"/>
        <v>1.1701279806781627E-4</v>
      </c>
      <c r="U2364" s="9">
        <f t="shared" si="248"/>
        <v>1.1935305402917261E-4</v>
      </c>
      <c r="V2364" s="9">
        <f t="shared" si="248"/>
        <v>1.2174011510975605E-4</v>
      </c>
      <c r="W2364" s="9">
        <f t="shared" si="248"/>
        <v>1.2417491741195116E-4</v>
      </c>
      <c r="X2364" s="9">
        <f t="shared" si="248"/>
        <v>1.266584157601902E-4</v>
      </c>
      <c r="Y2364" s="9">
        <f t="shared" si="248"/>
        <v>1.29191584075394E-4</v>
      </c>
      <c r="Z2364" s="9">
        <f t="shared" si="248"/>
        <v>1.3177541575690188E-4</v>
      </c>
      <c r="AA2364" s="9">
        <f t="shared" si="248"/>
        <v>1.3441092407203993E-4</v>
      </c>
      <c r="AB2364" s="9">
        <f t="shared" si="248"/>
        <v>1.3709914255348072E-4</v>
      </c>
      <c r="AC2364" s="9">
        <f t="shared" si="248"/>
        <v>1.3984112540455036E-4</v>
      </c>
      <c r="AD2364" s="9">
        <f t="shared" si="248"/>
        <v>1.4263794791264135E-4</v>
      </c>
      <c r="AE2364" s="9">
        <f t="shared" si="248"/>
        <v>1.4549070687089419E-4</v>
      </c>
      <c r="AF2364" s="9">
        <f t="shared" si="248"/>
        <v>1.4840052100831207E-4</v>
      </c>
      <c r="AG2364" s="9">
        <f t="shared" si="248"/>
        <v>1.513685314284783E-4</v>
      </c>
      <c r="AH2364" s="9">
        <f t="shared" si="248"/>
        <v>1.5439590205704789E-4</v>
      </c>
      <c r="AI2364" s="9">
        <f t="shared" ref="AI2364:BF2364" si="249">AI2441/AI$2434</f>
        <v>1.5748382009818886E-4</v>
      </c>
      <c r="AJ2364" s="9">
        <f t="shared" si="249"/>
        <v>1.6063349650015263E-4</v>
      </c>
      <c r="AK2364" s="9">
        <f t="shared" si="249"/>
        <v>1.638461664301557E-4</v>
      </c>
      <c r="AL2364" s="9">
        <f t="shared" si="249"/>
        <v>1.6712308975875881E-4</v>
      </c>
      <c r="AM2364" s="9">
        <f t="shared" si="249"/>
        <v>1.7046555155393397E-4</v>
      </c>
      <c r="AN2364" s="9">
        <f t="shared" si="249"/>
        <v>1.7387486258501266E-4</v>
      </c>
      <c r="AO2364" s="9">
        <f t="shared" si="249"/>
        <v>1.7735235983671295E-4</v>
      </c>
      <c r="AP2364" s="9">
        <f t="shared" si="249"/>
        <v>1.8089940703344719E-4</v>
      </c>
      <c r="AQ2364" s="9">
        <f t="shared" si="249"/>
        <v>1.8451739517411615E-4</v>
      </c>
      <c r="AR2364" s="9">
        <f t="shared" si="249"/>
        <v>1.8820774307759847E-4</v>
      </c>
      <c r="AS2364" s="9">
        <f t="shared" si="249"/>
        <v>1.9197189793915043E-4</v>
      </c>
      <c r="AT2364" s="9">
        <f t="shared" si="249"/>
        <v>1.9581133589793344E-4</v>
      </c>
      <c r="AU2364" s="9">
        <f t="shared" si="249"/>
        <v>1.9972756261589213E-4</v>
      </c>
      <c r="AV2364" s="9">
        <f t="shared" si="249"/>
        <v>2.0372211386820999E-4</v>
      </c>
      <c r="AW2364" s="9">
        <f t="shared" si="249"/>
        <v>2.0779655614557417E-4</v>
      </c>
      <c r="AX2364" s="9">
        <f t="shared" si="249"/>
        <v>2.1195248726848566E-4</v>
      </c>
      <c r="AY2364" s="9">
        <f t="shared" si="249"/>
        <v>2.1619153701385539E-4</v>
      </c>
      <c r="AZ2364" s="9">
        <f t="shared" si="249"/>
        <v>2.205153677541325E-4</v>
      </c>
      <c r="BA2364" s="9">
        <f t="shared" si="249"/>
        <v>2.2492567510921517E-4</v>
      </c>
      <c r="BB2364" s="9">
        <f t="shared" si="249"/>
        <v>2.2942418861139947E-4</v>
      </c>
      <c r="BC2364" s="9">
        <f t="shared" si="249"/>
        <v>2.3401267238362745E-4</v>
      </c>
      <c r="BD2364" s="9">
        <f t="shared" si="249"/>
        <v>2.3869292583129998E-4</v>
      </c>
      <c r="BE2364" s="9">
        <f t="shared" si="249"/>
        <v>2.4346678434792601E-4</v>
      </c>
      <c r="BF2364" s="9">
        <f t="shared" si="249"/>
        <v>2.4833612003488453E-4</v>
      </c>
    </row>
    <row r="2365" spans="1:58" ht="12" customHeight="1" x14ac:dyDescent="0.2">
      <c r="A2365" t="s">
        <v>474</v>
      </c>
      <c r="B2365" t="s">
        <v>429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</row>
    <row r="2366" spans="1:58" ht="12" customHeight="1" x14ac:dyDescent="0.2">
      <c r="B2366" t="s">
        <v>463</v>
      </c>
      <c r="C2366" s="9">
        <f t="shared" ref="C2366:F2372" si="250">C2443/C$2442</f>
        <v>0.45001169590643275</v>
      </c>
      <c r="D2366" s="9">
        <f t="shared" si="250"/>
        <v>0.4499770419876537</v>
      </c>
      <c r="E2366" s="9">
        <f t="shared" si="250"/>
        <v>0.45000525154920701</v>
      </c>
      <c r="F2366" s="9">
        <f t="shared" si="250"/>
        <v>0.45002383600826312</v>
      </c>
      <c r="G2366" s="9">
        <f t="shared" ref="G2366:AH2366" si="251">G2443/G$2442</f>
        <v>0.44999722669033226</v>
      </c>
      <c r="H2366" s="9">
        <f t="shared" si="251"/>
        <v>0.44897841060369276</v>
      </c>
      <c r="I2366" s="9">
        <f t="shared" si="251"/>
        <v>0.42963307013469576</v>
      </c>
      <c r="J2366" s="9">
        <f t="shared" si="251"/>
        <v>0.40216956894090777</v>
      </c>
      <c r="K2366" s="9">
        <f t="shared" si="251"/>
        <v>0.3762025316455696</v>
      </c>
      <c r="L2366" s="9">
        <f t="shared" si="251"/>
        <v>0.39444317159964687</v>
      </c>
      <c r="M2366" s="9">
        <f t="shared" si="251"/>
        <v>0.40665461494592731</v>
      </c>
      <c r="N2366" s="9">
        <f t="shared" si="251"/>
        <v>0.41769931453819836</v>
      </c>
      <c r="O2366" s="9">
        <f t="shared" si="251"/>
        <v>0.40115029301990679</v>
      </c>
      <c r="P2366" s="9">
        <f t="shared" si="251"/>
        <v>0.41445897125079895</v>
      </c>
      <c r="Q2366" s="9">
        <f t="shared" si="251"/>
        <v>0.42861640209551893</v>
      </c>
      <c r="R2366" s="9">
        <f t="shared" si="251"/>
        <v>0.43904877207783216</v>
      </c>
      <c r="S2366" s="9">
        <f t="shared" si="251"/>
        <v>0.44465852900004965</v>
      </c>
      <c r="T2366" s="9">
        <f t="shared" si="251"/>
        <v>0.44750890418594741</v>
      </c>
      <c r="U2366" s="9">
        <f t="shared" si="251"/>
        <v>0.44974644870687708</v>
      </c>
      <c r="V2366" s="9">
        <f t="shared" si="251"/>
        <v>0.45199518095041141</v>
      </c>
      <c r="W2366" s="9">
        <f t="shared" si="251"/>
        <v>0.45425515685516349</v>
      </c>
      <c r="X2366" s="9">
        <f t="shared" si="251"/>
        <v>0.45652643263943926</v>
      </c>
      <c r="Y2366" s="9">
        <f t="shared" si="251"/>
        <v>0.45880906480263639</v>
      </c>
      <c r="Z2366" s="9">
        <f t="shared" si="251"/>
        <v>0.46110311012664951</v>
      </c>
      <c r="AA2366" s="9">
        <f t="shared" si="251"/>
        <v>0.46340862567728269</v>
      </c>
      <c r="AB2366" s="9">
        <f t="shared" si="251"/>
        <v>0.46572566880566907</v>
      </c>
      <c r="AC2366" s="9">
        <f t="shared" si="251"/>
        <v>0.46805429714969737</v>
      </c>
      <c r="AD2366" s="9">
        <f t="shared" si="251"/>
        <v>0.47039456863544582</v>
      </c>
      <c r="AE2366" s="9">
        <f t="shared" si="251"/>
        <v>0.47274654147862294</v>
      </c>
      <c r="AF2366" s="9">
        <f t="shared" si="251"/>
        <v>0.47511027418601604</v>
      </c>
      <c r="AG2366" s="9">
        <f t="shared" si="251"/>
        <v>0.47748582555694608</v>
      </c>
      <c r="AH2366" s="9">
        <f t="shared" si="251"/>
        <v>0.47987325468473074</v>
      </c>
      <c r="AI2366" s="9">
        <f t="shared" ref="AI2366:BF2366" si="252">AI2443/AI$2442</f>
        <v>0.48227262095815437</v>
      </c>
      <c r="AJ2366" s="9">
        <f t="shared" si="252"/>
        <v>0.48468398406294511</v>
      </c>
      <c r="AK2366" s="9">
        <f t="shared" si="252"/>
        <v>0.48710740398325975</v>
      </c>
      <c r="AL2366" s="9">
        <f t="shared" si="252"/>
        <v>0.48954294100317602</v>
      </c>
      <c r="AM2366" s="9">
        <f t="shared" si="252"/>
        <v>0.49199065570819189</v>
      </c>
      <c r="AN2366" s="9">
        <f t="shared" si="252"/>
        <v>0.49445060898673282</v>
      </c>
      <c r="AO2366" s="9">
        <f t="shared" si="252"/>
        <v>0.49692286203166641</v>
      </c>
      <c r="AP2366" s="9">
        <f t="shared" si="252"/>
        <v>0.49940747634182464</v>
      </c>
      <c r="AQ2366" s="9">
        <f t="shared" si="252"/>
        <v>0.50190451372353373</v>
      </c>
      <c r="AR2366" s="9">
        <f t="shared" si="252"/>
        <v>0.50441403629215142</v>
      </c>
      <c r="AS2366" s="9">
        <f t="shared" si="252"/>
        <v>0.50693610647361209</v>
      </c>
      <c r="AT2366" s="9">
        <f t="shared" si="252"/>
        <v>0.50947078700598003</v>
      </c>
      <c r="AU2366" s="9">
        <f t="shared" si="252"/>
        <v>0.51201814094100984</v>
      </c>
      <c r="AV2366" s="9">
        <f t="shared" si="252"/>
        <v>0.51457823164571481</v>
      </c>
      <c r="AW2366" s="9">
        <f t="shared" si="252"/>
        <v>0.51715112280394326</v>
      </c>
      <c r="AX2366" s="9">
        <f t="shared" si="252"/>
        <v>0.51973687841796301</v>
      </c>
      <c r="AY2366" s="9">
        <f t="shared" si="252"/>
        <v>0.52233556281005278</v>
      </c>
      <c r="AZ2366" s="9">
        <f t="shared" si="252"/>
        <v>0.52494724062410303</v>
      </c>
      <c r="BA2366" s="9">
        <f t="shared" si="252"/>
        <v>0.52757197682722345</v>
      </c>
      <c r="BB2366" s="9">
        <f t="shared" si="252"/>
        <v>0.53020983671135957</v>
      </c>
      <c r="BC2366" s="9">
        <f t="shared" si="252"/>
        <v>0.5328608858949162</v>
      </c>
      <c r="BD2366" s="9">
        <f t="shared" si="252"/>
        <v>0.53552519032439083</v>
      </c>
      <c r="BE2366" s="9">
        <f t="shared" si="252"/>
        <v>0.53820281627601274</v>
      </c>
      <c r="BF2366" s="9">
        <f t="shared" si="252"/>
        <v>0.54089383035739269</v>
      </c>
    </row>
    <row r="2367" spans="1:58" ht="12" customHeight="1" x14ac:dyDescent="0.2">
      <c r="B2367" t="s">
        <v>464</v>
      </c>
      <c r="C2367" s="9">
        <f t="shared" si="250"/>
        <v>0</v>
      </c>
      <c r="D2367" s="9">
        <f t="shared" si="250"/>
        <v>1.5305341564205907E-4</v>
      </c>
      <c r="E2367" s="9">
        <f t="shared" si="250"/>
        <v>1.575464762104821E-4</v>
      </c>
      <c r="F2367" s="9">
        <f t="shared" si="250"/>
        <v>1.0593781450288681E-4</v>
      </c>
      <c r="G2367" s="9">
        <f t="shared" ref="G2367:AH2367" si="253">G2444/G$2442</f>
        <v>1.1093238671030007E-4</v>
      </c>
      <c r="H2367" s="9">
        <f t="shared" si="253"/>
        <v>5.7880419054233955E-5</v>
      </c>
      <c r="I2367" s="9">
        <f t="shared" si="253"/>
        <v>4.0640966093822574E-4</v>
      </c>
      <c r="J2367" s="9">
        <f t="shared" si="253"/>
        <v>3.9965743648301454E-4</v>
      </c>
      <c r="K2367" s="9">
        <f t="shared" si="253"/>
        <v>4.50070323488045E-4</v>
      </c>
      <c r="L2367" s="9">
        <f t="shared" si="253"/>
        <v>4.5573658425430101E-4</v>
      </c>
      <c r="M2367" s="9">
        <f t="shared" si="253"/>
        <v>5.1534585432890521E-4</v>
      </c>
      <c r="N2367" s="9">
        <f t="shared" si="253"/>
        <v>9.2597951270328147E-4</v>
      </c>
      <c r="O2367" s="9">
        <f t="shared" si="253"/>
        <v>1.3888888888888889E-3</v>
      </c>
      <c r="P2367" s="9">
        <f t="shared" si="253"/>
        <v>3.2655399598968777E-3</v>
      </c>
      <c r="Q2367" s="9">
        <f t="shared" si="253"/>
        <v>3.6872731462810394E-3</v>
      </c>
      <c r="R2367" s="9">
        <f t="shared" si="253"/>
        <v>3.7791555949217596E-3</v>
      </c>
      <c r="S2367" s="9">
        <f t="shared" si="253"/>
        <v>4.9039102300102123E-3</v>
      </c>
      <c r="T2367" s="9">
        <f t="shared" si="253"/>
        <v>5.8983398060457421E-3</v>
      </c>
      <c r="U2367" s="9">
        <f t="shared" si="253"/>
        <v>6.0163066021666567E-3</v>
      </c>
      <c r="V2367" s="9">
        <f t="shared" si="253"/>
        <v>6.1366327342099901E-3</v>
      </c>
      <c r="W2367" s="9">
        <f t="shared" si="253"/>
        <v>6.2593653888941905E-3</v>
      </c>
      <c r="X2367" s="9">
        <f t="shared" si="253"/>
        <v>6.3845526966720741E-3</v>
      </c>
      <c r="Y2367" s="9">
        <f t="shared" si="253"/>
        <v>6.5122437506055153E-3</v>
      </c>
      <c r="Z2367" s="9">
        <f t="shared" si="253"/>
        <v>6.6424886256176256E-3</v>
      </c>
      <c r="AA2367" s="9">
        <f t="shared" si="253"/>
        <v>6.7753383981299783E-3</v>
      </c>
      <c r="AB2367" s="9">
        <f t="shared" si="253"/>
        <v>6.9108451660925777E-3</v>
      </c>
      <c r="AC2367" s="9">
        <f t="shared" si="253"/>
        <v>7.0490620694144291E-3</v>
      </c>
      <c r="AD2367" s="9">
        <f t="shared" si="253"/>
        <v>7.1900433108027179E-3</v>
      </c>
      <c r="AE2367" s="9">
        <f t="shared" si="253"/>
        <v>7.3338441770187729E-3</v>
      </c>
      <c r="AF2367" s="9">
        <f t="shared" si="253"/>
        <v>7.4805210605591484E-3</v>
      </c>
      <c r="AG2367" s="9">
        <f t="shared" si="253"/>
        <v>7.6301314817703312E-3</v>
      </c>
      <c r="AH2367" s="9">
        <f t="shared" si="253"/>
        <v>7.7827341114057374E-3</v>
      </c>
      <c r="AI2367" s="9">
        <f t="shared" ref="AI2367:BF2367" si="254">AI2444/AI$2442</f>
        <v>7.9383887936338524E-3</v>
      </c>
      <c r="AJ2367" s="9">
        <f t="shared" si="254"/>
        <v>8.0971565695065299E-3</v>
      </c>
      <c r="AK2367" s="9">
        <f t="shared" si="254"/>
        <v>8.2590997008966608E-3</v>
      </c>
      <c r="AL2367" s="9">
        <f t="shared" si="254"/>
        <v>8.4242816949145951E-3</v>
      </c>
      <c r="AM2367" s="9">
        <f t="shared" si="254"/>
        <v>8.5927673288128861E-3</v>
      </c>
      <c r="AN2367" s="9">
        <f t="shared" si="254"/>
        <v>8.7646226753891436E-3</v>
      </c>
      <c r="AO2367" s="9">
        <f t="shared" si="254"/>
        <v>8.9399151288969275E-3</v>
      </c>
      <c r="AP2367" s="9">
        <f t="shared" si="254"/>
        <v>9.1187134314748668E-3</v>
      </c>
      <c r="AQ2367" s="9">
        <f t="shared" si="254"/>
        <v>9.3010877001043629E-3</v>
      </c>
      <c r="AR2367" s="9">
        <f t="shared" si="254"/>
        <v>9.4871094541064509E-3</v>
      </c>
      <c r="AS2367" s="9">
        <f t="shared" si="254"/>
        <v>9.6768516431885807E-3</v>
      </c>
      <c r="AT2367" s="9">
        <f t="shared" si="254"/>
        <v>9.870388676052352E-3</v>
      </c>
      <c r="AU2367" s="9">
        <f t="shared" si="254"/>
        <v>1.0067796449573398E-2</v>
      </c>
      <c r="AV2367" s="9">
        <f t="shared" si="254"/>
        <v>1.0269152378564867E-2</v>
      </c>
      <c r="AW2367" s="9">
        <f t="shared" si="254"/>
        <v>1.0474535426136165E-2</v>
      </c>
      <c r="AX2367" s="9">
        <f t="shared" si="254"/>
        <v>1.0684026134658887E-2</v>
      </c>
      <c r="AY2367" s="9">
        <f t="shared" si="254"/>
        <v>1.0897706657352065E-2</v>
      </c>
      <c r="AZ2367" s="9">
        <f t="shared" si="254"/>
        <v>1.1115660790499107E-2</v>
      </c>
      <c r="BA2367" s="9">
        <f t="shared" si="254"/>
        <v>1.1337974006309088E-2</v>
      </c>
      <c r="BB2367" s="9">
        <f t="shared" si="254"/>
        <v>1.1564733486435271E-2</v>
      </c>
      <c r="BC2367" s="9">
        <f t="shared" si="254"/>
        <v>1.1796028156163976E-2</v>
      </c>
      <c r="BD2367" s="9">
        <f t="shared" si="254"/>
        <v>1.2031948719287257E-2</v>
      </c>
      <c r="BE2367" s="9">
        <f t="shared" si="254"/>
        <v>1.2272587693673001E-2</v>
      </c>
      <c r="BF2367" s="9">
        <f t="shared" si="254"/>
        <v>1.2518039447546462E-2</v>
      </c>
    </row>
    <row r="2368" spans="1:58" ht="12" customHeight="1" x14ac:dyDescent="0.2">
      <c r="B2368" t="s">
        <v>465</v>
      </c>
      <c r="C2368" s="9">
        <f t="shared" si="250"/>
        <v>9.3567251461988311E-5</v>
      </c>
      <c r="D2368" s="9">
        <f t="shared" si="250"/>
        <v>1.0203561042803938E-4</v>
      </c>
      <c r="E2368" s="9">
        <f t="shared" si="250"/>
        <v>1.0503098414032139E-4</v>
      </c>
      <c r="F2368" s="9">
        <f t="shared" si="250"/>
        <v>5.2968907251443404E-5</v>
      </c>
      <c r="G2368" s="9">
        <f t="shared" ref="G2368:AH2368" si="255">G2445/G$2442</f>
        <v>0</v>
      </c>
      <c r="H2368" s="9">
        <f t="shared" si="255"/>
        <v>0</v>
      </c>
      <c r="I2368" s="9">
        <f t="shared" si="255"/>
        <v>0</v>
      </c>
      <c r="J2368" s="9">
        <f t="shared" si="255"/>
        <v>0</v>
      </c>
      <c r="K2368" s="9">
        <f t="shared" si="255"/>
        <v>0</v>
      </c>
      <c r="L2368" s="9">
        <f t="shared" si="255"/>
        <v>0</v>
      </c>
      <c r="M2368" s="9">
        <f t="shared" si="255"/>
        <v>0</v>
      </c>
      <c r="N2368" s="9">
        <f t="shared" si="255"/>
        <v>0</v>
      </c>
      <c r="O2368" s="9">
        <f t="shared" si="255"/>
        <v>0</v>
      </c>
      <c r="P2368" s="9">
        <f t="shared" si="255"/>
        <v>0</v>
      </c>
      <c r="Q2368" s="9">
        <f t="shared" si="255"/>
        <v>0</v>
      </c>
      <c r="R2368" s="9">
        <f t="shared" si="255"/>
        <v>0</v>
      </c>
      <c r="S2368" s="9">
        <f t="shared" si="255"/>
        <v>0</v>
      </c>
      <c r="T2368" s="9">
        <f t="shared" si="255"/>
        <v>0</v>
      </c>
      <c r="U2368" s="9">
        <f t="shared" si="255"/>
        <v>0</v>
      </c>
      <c r="V2368" s="9">
        <f t="shared" si="255"/>
        <v>6.0187140878017773E-5</v>
      </c>
      <c r="W2368" s="9">
        <f t="shared" si="255"/>
        <v>1.2037428175603555E-4</v>
      </c>
      <c r="X2368" s="9">
        <f t="shared" si="255"/>
        <v>1.8056142263405333E-4</v>
      </c>
      <c r="Y2368" s="9">
        <f t="shared" si="255"/>
        <v>2.4074856351207109E-4</v>
      </c>
      <c r="Z2368" s="9">
        <f t="shared" si="255"/>
        <v>3.0093570439008885E-4</v>
      </c>
      <c r="AA2368" s="9">
        <f t="shared" si="255"/>
        <v>3.6112284526810666E-4</v>
      </c>
      <c r="AB2368" s="9">
        <f t="shared" si="255"/>
        <v>4.2130998614612442E-4</v>
      </c>
      <c r="AC2368" s="9">
        <f t="shared" si="255"/>
        <v>4.8149712702414218E-4</v>
      </c>
      <c r="AD2368" s="9">
        <f t="shared" si="255"/>
        <v>5.4168426790215994E-4</v>
      </c>
      <c r="AE2368" s="9">
        <f t="shared" si="255"/>
        <v>6.018714087801777E-4</v>
      </c>
      <c r="AF2368" s="9">
        <f t="shared" si="255"/>
        <v>6.6205854965819546E-4</v>
      </c>
      <c r="AG2368" s="9">
        <f t="shared" si="255"/>
        <v>7.2224569053621333E-4</v>
      </c>
      <c r="AH2368" s="9">
        <f t="shared" si="255"/>
        <v>7.8243283141423109E-4</v>
      </c>
      <c r="AI2368" s="9">
        <f t="shared" ref="AI2368:BF2368" si="256">AI2445/AI$2442</f>
        <v>8.4261997229224885E-4</v>
      </c>
      <c r="AJ2368" s="9">
        <f t="shared" si="256"/>
        <v>9.0280711317026661E-4</v>
      </c>
      <c r="AK2368" s="9">
        <f t="shared" si="256"/>
        <v>9.6299425404828437E-4</v>
      </c>
      <c r="AL2368" s="9">
        <f t="shared" si="256"/>
        <v>1.0231813949263021E-3</v>
      </c>
      <c r="AM2368" s="9">
        <f t="shared" si="256"/>
        <v>1.0833685358043199E-3</v>
      </c>
      <c r="AN2368" s="9">
        <f t="shared" si="256"/>
        <v>1.1435556766823376E-3</v>
      </c>
      <c r="AO2368" s="9">
        <f t="shared" si="256"/>
        <v>1.2037428175603554E-3</v>
      </c>
      <c r="AP2368" s="9">
        <f t="shared" si="256"/>
        <v>1.2639299584383732E-3</v>
      </c>
      <c r="AQ2368" s="9">
        <f t="shared" si="256"/>
        <v>1.3241170993163909E-3</v>
      </c>
      <c r="AR2368" s="9">
        <f t="shared" si="256"/>
        <v>1.3843042401944087E-3</v>
      </c>
      <c r="AS2368" s="9">
        <f t="shared" si="256"/>
        <v>1.4444913810724267E-3</v>
      </c>
      <c r="AT2368" s="9">
        <f t="shared" si="256"/>
        <v>1.5046785219504444E-3</v>
      </c>
      <c r="AU2368" s="9">
        <f t="shared" si="256"/>
        <v>1.5648656628284622E-3</v>
      </c>
      <c r="AV2368" s="9">
        <f t="shared" si="256"/>
        <v>1.6250528037064799E-3</v>
      </c>
      <c r="AW2368" s="9">
        <f t="shared" si="256"/>
        <v>1.6852399445844977E-3</v>
      </c>
      <c r="AX2368" s="9">
        <f t="shared" si="256"/>
        <v>1.7454270854625155E-3</v>
      </c>
      <c r="AY2368" s="9">
        <f t="shared" si="256"/>
        <v>1.8056142263405332E-3</v>
      </c>
      <c r="AZ2368" s="9">
        <f t="shared" si="256"/>
        <v>1.865801367218551E-3</v>
      </c>
      <c r="BA2368" s="9">
        <f t="shared" si="256"/>
        <v>1.9259885080965687E-3</v>
      </c>
      <c r="BB2368" s="9">
        <f t="shared" si="256"/>
        <v>1.9861756489745865E-3</v>
      </c>
      <c r="BC2368" s="9">
        <f t="shared" si="256"/>
        <v>2.0463627898526042E-3</v>
      </c>
      <c r="BD2368" s="9">
        <f t="shared" si="256"/>
        <v>2.106549930730622E-3</v>
      </c>
      <c r="BE2368" s="9">
        <f t="shared" si="256"/>
        <v>2.1667370716086398E-3</v>
      </c>
      <c r="BF2368" s="9">
        <f t="shared" si="256"/>
        <v>2.2269242124866575E-3</v>
      </c>
    </row>
    <row r="2369" spans="1:58" ht="12" customHeight="1" x14ac:dyDescent="0.2">
      <c r="B2369" t="s">
        <v>466</v>
      </c>
      <c r="C2369" s="9">
        <f t="shared" si="250"/>
        <v>1.4502923976608187E-3</v>
      </c>
      <c r="D2369" s="9">
        <f t="shared" si="250"/>
        <v>2.0407122085607876E-3</v>
      </c>
      <c r="E2369" s="9">
        <f t="shared" si="250"/>
        <v>2.1006196828064279E-3</v>
      </c>
      <c r="F2369" s="9">
        <f t="shared" si="250"/>
        <v>1.7479739392976322E-3</v>
      </c>
      <c r="G2369" s="9">
        <f t="shared" ref="G2369:AH2369" si="257">G2446/G$2442</f>
        <v>1.8303843807199512E-3</v>
      </c>
      <c r="H2369" s="9">
        <f t="shared" si="257"/>
        <v>1.6206517335185507E-3</v>
      </c>
      <c r="I2369" s="9">
        <f t="shared" si="257"/>
        <v>1.4514630747793776E-3</v>
      </c>
      <c r="J2369" s="9">
        <f t="shared" si="257"/>
        <v>1.1418783899514702E-3</v>
      </c>
      <c r="K2369" s="9">
        <f t="shared" si="257"/>
        <v>6.7510548523206748E-4</v>
      </c>
      <c r="L2369" s="9">
        <f t="shared" si="257"/>
        <v>3.9876951122251337E-4</v>
      </c>
      <c r="M2369" s="9">
        <f t="shared" si="257"/>
        <v>4.0082455336692627E-4</v>
      </c>
      <c r="N2369" s="9">
        <f t="shared" si="257"/>
        <v>2.8936859771977545E-4</v>
      </c>
      <c r="O2369" s="9">
        <f t="shared" si="257"/>
        <v>3.8888888888888887E-4</v>
      </c>
      <c r="P2369" s="9">
        <f t="shared" si="257"/>
        <v>4.5832139788026354E-4</v>
      </c>
      <c r="Q2369" s="9">
        <f t="shared" si="257"/>
        <v>6.3375007201705365E-4</v>
      </c>
      <c r="R2369" s="9">
        <f t="shared" si="257"/>
        <v>6.4954236787717742E-4</v>
      </c>
      <c r="S2369" s="9">
        <f t="shared" si="257"/>
        <v>7.1764539951368954E-4</v>
      </c>
      <c r="T2369" s="9">
        <f t="shared" si="257"/>
        <v>1.2037428175603554E-3</v>
      </c>
      <c r="U2369" s="9">
        <f t="shared" si="257"/>
        <v>1.2217989598237607E-3</v>
      </c>
      <c r="V2369" s="9">
        <f t="shared" si="257"/>
        <v>1.2401259442211168E-3</v>
      </c>
      <c r="W2369" s="9">
        <f t="shared" si="257"/>
        <v>1.2587278333844336E-3</v>
      </c>
      <c r="X2369" s="9">
        <f t="shared" si="257"/>
        <v>1.2776087508851999E-3</v>
      </c>
      <c r="Y2369" s="9">
        <f t="shared" si="257"/>
        <v>1.2967728821484778E-3</v>
      </c>
      <c r="Z2369" s="9">
        <f t="shared" si="257"/>
        <v>1.3162244753807048E-3</v>
      </c>
      <c r="AA2369" s="9">
        <f t="shared" si="257"/>
        <v>1.3359678425114152E-3</v>
      </c>
      <c r="AB2369" s="9">
        <f t="shared" si="257"/>
        <v>1.3560073601490863E-3</v>
      </c>
      <c r="AC2369" s="9">
        <f t="shared" si="257"/>
        <v>1.3763474705513227E-3</v>
      </c>
      <c r="AD2369" s="9">
        <f t="shared" si="257"/>
        <v>1.3969926826095922E-3</v>
      </c>
      <c r="AE2369" s="9">
        <f t="shared" si="257"/>
        <v>1.417947572848736E-3</v>
      </c>
      <c r="AF2369" s="9">
        <f t="shared" si="257"/>
        <v>1.439216786441467E-3</v>
      </c>
      <c r="AG2369" s="9">
        <f t="shared" si="257"/>
        <v>1.4608050382380888E-3</v>
      </c>
      <c r="AH2369" s="9">
        <f t="shared" si="257"/>
        <v>1.4827171138116599E-3</v>
      </c>
      <c r="AI2369" s="9">
        <f t="shared" ref="AI2369:BF2369" si="258">AI2446/AI$2442</f>
        <v>1.5049578705188347E-3</v>
      </c>
      <c r="AJ2369" s="9">
        <f t="shared" si="258"/>
        <v>1.5275322385766169E-3</v>
      </c>
      <c r="AK2369" s="9">
        <f t="shared" si="258"/>
        <v>1.5504452221552659E-3</v>
      </c>
      <c r="AL2369" s="9">
        <f t="shared" si="258"/>
        <v>1.5737019004875949E-3</v>
      </c>
      <c r="AM2369" s="9">
        <f t="shared" si="258"/>
        <v>1.5973074289949087E-3</v>
      </c>
      <c r="AN2369" s="9">
        <f t="shared" si="258"/>
        <v>1.621267040429832E-3</v>
      </c>
      <c r="AO2369" s="9">
        <f t="shared" si="258"/>
        <v>1.6455860460362793E-3</v>
      </c>
      <c r="AP2369" s="9">
        <f t="shared" si="258"/>
        <v>1.6702698367268233E-3</v>
      </c>
      <c r="AQ2369" s="9">
        <f t="shared" si="258"/>
        <v>1.6953238842777254E-3</v>
      </c>
      <c r="AR2369" s="9">
        <f t="shared" si="258"/>
        <v>1.720753742541891E-3</v>
      </c>
      <c r="AS2369" s="9">
        <f t="shared" si="258"/>
        <v>1.7465650486800193E-3</v>
      </c>
      <c r="AT2369" s="9">
        <f t="shared" si="258"/>
        <v>1.7727635244102196E-3</v>
      </c>
      <c r="AU2369" s="9">
        <f t="shared" si="258"/>
        <v>1.7993549772763726E-3</v>
      </c>
      <c r="AV2369" s="9">
        <f t="shared" si="258"/>
        <v>1.8263453019355181E-3</v>
      </c>
      <c r="AW2369" s="9">
        <f t="shared" si="258"/>
        <v>1.8537404814645507E-3</v>
      </c>
      <c r="AX2369" s="9">
        <f t="shared" si="258"/>
        <v>1.881546588686519E-3</v>
      </c>
      <c r="AY2369" s="9">
        <f t="shared" si="258"/>
        <v>1.9097697875168165E-3</v>
      </c>
      <c r="AZ2369" s="9">
        <f t="shared" si="258"/>
        <v>1.9384163343295687E-3</v>
      </c>
      <c r="BA2369" s="9">
        <f t="shared" si="258"/>
        <v>1.967492579344512E-3</v>
      </c>
      <c r="BB2369" s="9">
        <f t="shared" si="258"/>
        <v>1.9970049680346795E-3</v>
      </c>
      <c r="BC2369" s="9">
        <f t="shared" si="258"/>
        <v>2.0269600425551998E-3</v>
      </c>
      <c r="BD2369" s="9">
        <f t="shared" si="258"/>
        <v>2.0573644431935273E-3</v>
      </c>
      <c r="BE2369" s="9">
        <f t="shared" si="258"/>
        <v>2.0882249098414301E-3</v>
      </c>
      <c r="BF2369" s="9">
        <f t="shared" si="258"/>
        <v>2.1195482834890514E-3</v>
      </c>
    </row>
    <row r="2370" spans="1:58" ht="12" customHeight="1" x14ac:dyDescent="0.2">
      <c r="B2370" t="s">
        <v>467</v>
      </c>
      <c r="C2370" s="9">
        <f t="shared" si="250"/>
        <v>1.2865497076023392E-2</v>
      </c>
      <c r="D2370" s="9">
        <f t="shared" si="250"/>
        <v>1.6274679863272284E-2</v>
      </c>
      <c r="E2370" s="9">
        <f t="shared" si="250"/>
        <v>1.6752441970381261E-2</v>
      </c>
      <c r="F2370" s="9">
        <f t="shared" si="250"/>
        <v>2.0657873828062927E-2</v>
      </c>
      <c r="G2370" s="9">
        <f t="shared" ref="G2370:AH2370" si="259">G2447/G$2442</f>
        <v>1.519773697931111E-2</v>
      </c>
      <c r="H2370" s="9">
        <f t="shared" si="259"/>
        <v>1.1055160039358684E-2</v>
      </c>
      <c r="I2370" s="9">
        <f t="shared" si="259"/>
        <v>1.056665118439387E-2</v>
      </c>
      <c r="J2370" s="9">
        <f t="shared" si="259"/>
        <v>1.1190408221524407E-2</v>
      </c>
      <c r="K2370" s="9">
        <f t="shared" si="259"/>
        <v>1.1139240506329114E-2</v>
      </c>
      <c r="L2370" s="9">
        <f t="shared" si="259"/>
        <v>1.1735217044548251E-2</v>
      </c>
      <c r="M2370" s="9">
        <f t="shared" si="259"/>
        <v>1.2368300503893724E-2</v>
      </c>
      <c r="N2370" s="9">
        <f t="shared" si="259"/>
        <v>1.0301522078824007E-2</v>
      </c>
      <c r="O2370" s="9">
        <f t="shared" si="259"/>
        <v>8.3333333333333332E-3</v>
      </c>
      <c r="P2370" s="9">
        <f t="shared" si="259"/>
        <v>7.2758521913491832E-3</v>
      </c>
      <c r="Q2370" s="9">
        <f t="shared" si="259"/>
        <v>1.4979547156766722E-2</v>
      </c>
      <c r="R2370" s="9">
        <f t="shared" si="259"/>
        <v>1.5352819604369648E-2</v>
      </c>
      <c r="S2370" s="9">
        <f t="shared" si="259"/>
        <v>1.7223489588328551E-2</v>
      </c>
      <c r="T2370" s="9">
        <f t="shared" si="259"/>
        <v>1.5769030910040657E-2</v>
      </c>
      <c r="U2370" s="9">
        <f t="shared" si="259"/>
        <v>1.6084411528241471E-2</v>
      </c>
      <c r="V2370" s="9">
        <f t="shared" si="259"/>
        <v>1.6406099758806299E-2</v>
      </c>
      <c r="W2370" s="9">
        <f t="shared" si="259"/>
        <v>1.6734221753982429E-2</v>
      </c>
      <c r="X2370" s="9">
        <f t="shared" si="259"/>
        <v>1.706890618906208E-2</v>
      </c>
      <c r="Y2370" s="9">
        <f t="shared" si="259"/>
        <v>1.7410284312843319E-2</v>
      </c>
      <c r="Z2370" s="9">
        <f t="shared" si="259"/>
        <v>1.7758489999100183E-2</v>
      </c>
      <c r="AA2370" s="9">
        <f t="shared" si="259"/>
        <v>1.811365979908219E-2</v>
      </c>
      <c r="AB2370" s="9">
        <f t="shared" si="259"/>
        <v>1.847593299506383E-2</v>
      </c>
      <c r="AC2370" s="9">
        <f t="shared" si="259"/>
        <v>1.8845451654965106E-2</v>
      </c>
      <c r="AD2370" s="9">
        <f t="shared" si="259"/>
        <v>1.9222360688064408E-2</v>
      </c>
      <c r="AE2370" s="9">
        <f t="shared" si="259"/>
        <v>1.9606807901825694E-2</v>
      </c>
      <c r="AF2370" s="9">
        <f t="shared" si="259"/>
        <v>1.999894405986221E-2</v>
      </c>
      <c r="AG2370" s="9">
        <f t="shared" si="259"/>
        <v>2.0398922941059452E-2</v>
      </c>
      <c r="AH2370" s="9">
        <f t="shared" si="259"/>
        <v>2.0806901399880642E-2</v>
      </c>
      <c r="AI2370" s="9">
        <f t="shared" ref="AI2370:BF2370" si="260">AI2447/AI$2442</f>
        <v>2.1223039427878256E-2</v>
      </c>
      <c r="AJ2370" s="9">
        <f t="shared" si="260"/>
        <v>2.1647500216435821E-2</v>
      </c>
      <c r="AK2370" s="9">
        <f t="shared" si="260"/>
        <v>2.208045022076454E-2</v>
      </c>
      <c r="AL2370" s="9">
        <f t="shared" si="260"/>
        <v>2.2522059225179827E-2</v>
      </c>
      <c r="AM2370" s="9">
        <f t="shared" si="260"/>
        <v>2.2972500409683422E-2</v>
      </c>
      <c r="AN2370" s="9">
        <f t="shared" si="260"/>
        <v>2.3431950417877094E-2</v>
      </c>
      <c r="AO2370" s="9">
        <f t="shared" si="260"/>
        <v>2.3900589426234638E-2</v>
      </c>
      <c r="AP2370" s="9">
        <f t="shared" si="260"/>
        <v>2.4378601214759332E-2</v>
      </c>
      <c r="AQ2370" s="9">
        <f t="shared" si="260"/>
        <v>2.4866173239054514E-2</v>
      </c>
      <c r="AR2370" s="9">
        <f t="shared" si="260"/>
        <v>2.5363496703835607E-2</v>
      </c>
      <c r="AS2370" s="9">
        <f t="shared" si="260"/>
        <v>2.587076663791232E-2</v>
      </c>
      <c r="AT2370" s="9">
        <f t="shared" si="260"/>
        <v>2.6388181970670568E-2</v>
      </c>
      <c r="AU2370" s="9">
        <f t="shared" si="260"/>
        <v>2.691594561008398E-2</v>
      </c>
      <c r="AV2370" s="9">
        <f t="shared" si="260"/>
        <v>2.7454264522285658E-2</v>
      </c>
      <c r="AW2370" s="9">
        <f t="shared" si="260"/>
        <v>2.8003349812731376E-2</v>
      </c>
      <c r="AX2370" s="9">
        <f t="shared" si="260"/>
        <v>2.8563416808986004E-2</v>
      </c>
      <c r="AY2370" s="9">
        <f t="shared" si="260"/>
        <v>2.9134685145165727E-2</v>
      </c>
      <c r="AZ2370" s="9">
        <f t="shared" si="260"/>
        <v>2.9717378848069041E-2</v>
      </c>
      <c r="BA2370" s="9">
        <f t="shared" si="260"/>
        <v>3.0311726425030421E-2</v>
      </c>
      <c r="BB2370" s="9">
        <f t="shared" si="260"/>
        <v>3.091796095353103E-2</v>
      </c>
      <c r="BC2370" s="9">
        <f t="shared" si="260"/>
        <v>3.1536320172601648E-2</v>
      </c>
      <c r="BD2370" s="9">
        <f t="shared" si="260"/>
        <v>3.2167046576053682E-2</v>
      </c>
      <c r="BE2370" s="9">
        <f t="shared" si="260"/>
        <v>3.2810387507574756E-2</v>
      </c>
      <c r="BF2370" s="9">
        <f t="shared" si="260"/>
        <v>3.3466595257726252E-2</v>
      </c>
    </row>
    <row r="2371" spans="1:58" ht="12" customHeight="1" x14ac:dyDescent="0.2">
      <c r="B2371" t="s">
        <v>468</v>
      </c>
      <c r="C2371" s="9">
        <f t="shared" si="250"/>
        <v>4.6783625730994155E-5</v>
      </c>
      <c r="D2371" s="9">
        <f t="shared" si="250"/>
        <v>5.1017805214019691E-5</v>
      </c>
      <c r="E2371" s="9">
        <f t="shared" si="250"/>
        <v>1.0503098414032139E-4</v>
      </c>
      <c r="F2371" s="9">
        <f t="shared" si="250"/>
        <v>1.0593781450288681E-4</v>
      </c>
      <c r="G2371" s="9">
        <f t="shared" ref="G2371:AH2371" si="261">G2448/G$2442</f>
        <v>1.1093238671030007E-4</v>
      </c>
      <c r="H2371" s="9">
        <f t="shared" si="261"/>
        <v>2.0258146668981885E-3</v>
      </c>
      <c r="I2371" s="9">
        <f t="shared" si="261"/>
        <v>1.9739897816999537E-3</v>
      </c>
      <c r="J2371" s="9">
        <f t="shared" si="261"/>
        <v>1.9411932629174993E-3</v>
      </c>
      <c r="K2371" s="9">
        <f t="shared" si="261"/>
        <v>1.9127988748241912E-3</v>
      </c>
      <c r="L2371" s="9">
        <f t="shared" si="261"/>
        <v>9.6844024154038968E-4</v>
      </c>
      <c r="M2371" s="9">
        <f t="shared" si="261"/>
        <v>0</v>
      </c>
      <c r="N2371" s="9">
        <f t="shared" si="261"/>
        <v>0</v>
      </c>
      <c r="O2371" s="9">
        <f t="shared" si="261"/>
        <v>0</v>
      </c>
      <c r="P2371" s="9">
        <f t="shared" si="261"/>
        <v>0</v>
      </c>
      <c r="Q2371" s="9">
        <f t="shared" si="261"/>
        <v>1.1522728582128248E-4</v>
      </c>
      <c r="R2371" s="9">
        <f t="shared" si="261"/>
        <v>1.1809861234130499E-4</v>
      </c>
      <c r="S2371" s="9">
        <f t="shared" si="261"/>
        <v>5.9803783292807464E-5</v>
      </c>
      <c r="T2371" s="9">
        <f t="shared" si="261"/>
        <v>1.2338363879993644E-2</v>
      </c>
      <c r="U2371" s="9">
        <f t="shared" si="261"/>
        <v>1.2585131157593516E-2</v>
      </c>
      <c r="V2371" s="9">
        <f t="shared" si="261"/>
        <v>1.2836833780745387E-2</v>
      </c>
      <c r="W2371" s="9">
        <f t="shared" si="261"/>
        <v>1.3093570456360294E-2</v>
      </c>
      <c r="X2371" s="9">
        <f t="shared" si="261"/>
        <v>1.3355441865487502E-2</v>
      </c>
      <c r="Y2371" s="9">
        <f t="shared" si="261"/>
        <v>1.3622550702797252E-2</v>
      </c>
      <c r="Z2371" s="9">
        <f t="shared" si="261"/>
        <v>1.3895001716853195E-2</v>
      </c>
      <c r="AA2371" s="9">
        <f t="shared" si="261"/>
        <v>1.4172901751190261E-2</v>
      </c>
      <c r="AB2371" s="9">
        <f t="shared" si="261"/>
        <v>1.4456359786214066E-2</v>
      </c>
      <c r="AC2371" s="9">
        <f t="shared" si="261"/>
        <v>1.4745486981938349E-2</v>
      </c>
      <c r="AD2371" s="9">
        <f t="shared" si="261"/>
        <v>1.5040396721577115E-2</v>
      </c>
      <c r="AE2371" s="9">
        <f t="shared" si="261"/>
        <v>1.5341204656008658E-2</v>
      </c>
      <c r="AF2371" s="9">
        <f t="shared" si="261"/>
        <v>1.564802874912883E-2</v>
      </c>
      <c r="AG2371" s="9">
        <f t="shared" si="261"/>
        <v>1.5960989324111406E-2</v>
      </c>
      <c r="AH2371" s="9">
        <f t="shared" si="261"/>
        <v>1.6280209110593635E-2</v>
      </c>
      <c r="AI2371" s="9">
        <f t="shared" ref="AI2371:BF2371" si="262">AI2448/AI$2442</f>
        <v>1.660581329280551E-2</v>
      </c>
      <c r="AJ2371" s="9">
        <f t="shared" si="262"/>
        <v>1.6937929558661621E-2</v>
      </c>
      <c r="AK2371" s="9">
        <f t="shared" si="262"/>
        <v>1.7276688149834851E-2</v>
      </c>
      <c r="AL2371" s="9">
        <f t="shared" si="262"/>
        <v>1.762222191283155E-2</v>
      </c>
      <c r="AM2371" s="9">
        <f t="shared" si="262"/>
        <v>1.7974666351088183E-2</v>
      </c>
      <c r="AN2371" s="9">
        <f t="shared" si="262"/>
        <v>1.8334159678109946E-2</v>
      </c>
      <c r="AO2371" s="9">
        <f t="shared" si="262"/>
        <v>1.8700842871672146E-2</v>
      </c>
      <c r="AP2371" s="9">
        <f t="shared" si="262"/>
        <v>1.9074859729105588E-2</v>
      </c>
      <c r="AQ2371" s="9">
        <f t="shared" si="262"/>
        <v>1.9456356923687704E-2</v>
      </c>
      <c r="AR2371" s="9">
        <f t="shared" si="262"/>
        <v>1.9845484062161457E-2</v>
      </c>
      <c r="AS2371" s="9">
        <f t="shared" si="262"/>
        <v>2.0242393743404689E-2</v>
      </c>
      <c r="AT2371" s="9">
        <f t="shared" si="262"/>
        <v>2.0647241618272784E-2</v>
      </c>
      <c r="AU2371" s="9">
        <f t="shared" si="262"/>
        <v>2.106018645063824E-2</v>
      </c>
      <c r="AV2371" s="9">
        <f t="shared" si="262"/>
        <v>2.1481390179651005E-2</v>
      </c>
      <c r="AW2371" s="9">
        <f t="shared" si="262"/>
        <v>2.1911017983244026E-2</v>
      </c>
      <c r="AX2371" s="9">
        <f t="shared" si="262"/>
        <v>2.2349238342908907E-2</v>
      </c>
      <c r="AY2371" s="9">
        <f t="shared" si="262"/>
        <v>2.2796223109767085E-2</v>
      </c>
      <c r="AZ2371" s="9">
        <f t="shared" si="262"/>
        <v>2.3252147571962426E-2</v>
      </c>
      <c r="BA2371" s="9">
        <f t="shared" si="262"/>
        <v>2.3717190523401679E-2</v>
      </c>
      <c r="BB2371" s="9">
        <f t="shared" si="262"/>
        <v>2.4191534333869714E-2</v>
      </c>
      <c r="BC2371" s="9">
        <f t="shared" si="262"/>
        <v>2.467536502054711E-2</v>
      </c>
      <c r="BD2371" s="9">
        <f t="shared" si="262"/>
        <v>2.5168872320958054E-2</v>
      </c>
      <c r="BE2371" s="9">
        <f t="shared" si="262"/>
        <v>2.5672249767377215E-2</v>
      </c>
      <c r="BF2371" s="9">
        <f t="shared" si="262"/>
        <v>2.6185694762724757E-2</v>
      </c>
    </row>
    <row r="2372" spans="1:58" ht="12" customHeight="1" x14ac:dyDescent="0.2">
      <c r="B2372" t="s">
        <v>469</v>
      </c>
      <c r="C2372" s="9">
        <f t="shared" si="250"/>
        <v>0</v>
      </c>
      <c r="D2372" s="9">
        <f t="shared" si="250"/>
        <v>0</v>
      </c>
      <c r="E2372" s="9">
        <f t="shared" si="250"/>
        <v>0</v>
      </c>
      <c r="F2372" s="9">
        <f t="shared" si="250"/>
        <v>0</v>
      </c>
      <c r="G2372" s="9">
        <f t="shared" ref="G2372:AH2372" si="263">G2449/G$2442</f>
        <v>0</v>
      </c>
      <c r="H2372" s="9">
        <f t="shared" si="263"/>
        <v>0</v>
      </c>
      <c r="I2372" s="9">
        <f t="shared" si="263"/>
        <v>0</v>
      </c>
      <c r="J2372" s="9">
        <f t="shared" si="263"/>
        <v>0</v>
      </c>
      <c r="K2372" s="9">
        <f t="shared" si="263"/>
        <v>0</v>
      </c>
      <c r="L2372" s="9">
        <f t="shared" si="263"/>
        <v>0</v>
      </c>
      <c r="M2372" s="9">
        <f t="shared" si="263"/>
        <v>0</v>
      </c>
      <c r="N2372" s="9">
        <f t="shared" si="263"/>
        <v>0</v>
      </c>
      <c r="O2372" s="9">
        <f t="shared" si="263"/>
        <v>0</v>
      </c>
      <c r="P2372" s="9">
        <f t="shared" si="263"/>
        <v>0</v>
      </c>
      <c r="Q2372" s="9">
        <f t="shared" si="263"/>
        <v>0</v>
      </c>
      <c r="R2372" s="9">
        <f t="shared" si="263"/>
        <v>0</v>
      </c>
      <c r="S2372" s="9">
        <f t="shared" si="263"/>
        <v>0</v>
      </c>
      <c r="T2372" s="9">
        <f t="shared" si="263"/>
        <v>0</v>
      </c>
      <c r="U2372" s="9">
        <f t="shared" si="263"/>
        <v>0</v>
      </c>
      <c r="V2372" s="9">
        <f t="shared" si="263"/>
        <v>0</v>
      </c>
      <c r="W2372" s="9">
        <f t="shared" si="263"/>
        <v>0</v>
      </c>
      <c r="X2372" s="9">
        <f t="shared" si="263"/>
        <v>0</v>
      </c>
      <c r="Y2372" s="9">
        <f t="shared" si="263"/>
        <v>0</v>
      </c>
      <c r="Z2372" s="9">
        <f t="shared" si="263"/>
        <v>0</v>
      </c>
      <c r="AA2372" s="9">
        <f t="shared" si="263"/>
        <v>0</v>
      </c>
      <c r="AB2372" s="9">
        <f t="shared" si="263"/>
        <v>0</v>
      </c>
      <c r="AC2372" s="9">
        <f t="shared" si="263"/>
        <v>0</v>
      </c>
      <c r="AD2372" s="9">
        <f t="shared" si="263"/>
        <v>0</v>
      </c>
      <c r="AE2372" s="9">
        <f t="shared" si="263"/>
        <v>0</v>
      </c>
      <c r="AF2372" s="9">
        <f t="shared" si="263"/>
        <v>0</v>
      </c>
      <c r="AG2372" s="9">
        <f t="shared" si="263"/>
        <v>0</v>
      </c>
      <c r="AH2372" s="9">
        <f t="shared" si="263"/>
        <v>0</v>
      </c>
      <c r="AI2372" s="9">
        <f t="shared" ref="AI2372:BF2372" si="264">AI2449/AI$2442</f>
        <v>0</v>
      </c>
      <c r="AJ2372" s="9">
        <f t="shared" si="264"/>
        <v>0</v>
      </c>
      <c r="AK2372" s="9">
        <f t="shared" si="264"/>
        <v>0</v>
      </c>
      <c r="AL2372" s="9">
        <f t="shared" si="264"/>
        <v>0</v>
      </c>
      <c r="AM2372" s="9">
        <f t="shared" si="264"/>
        <v>0</v>
      </c>
      <c r="AN2372" s="9">
        <f t="shared" si="264"/>
        <v>0</v>
      </c>
      <c r="AO2372" s="9">
        <f t="shared" si="264"/>
        <v>0</v>
      </c>
      <c r="AP2372" s="9">
        <f t="shared" si="264"/>
        <v>0</v>
      </c>
      <c r="AQ2372" s="9">
        <f t="shared" si="264"/>
        <v>0</v>
      </c>
      <c r="AR2372" s="9">
        <f t="shared" si="264"/>
        <v>0</v>
      </c>
      <c r="AS2372" s="9">
        <f t="shared" si="264"/>
        <v>0</v>
      </c>
      <c r="AT2372" s="9">
        <f t="shared" si="264"/>
        <v>0</v>
      </c>
      <c r="AU2372" s="9">
        <f t="shared" si="264"/>
        <v>0</v>
      </c>
      <c r="AV2372" s="9">
        <f t="shared" si="264"/>
        <v>0</v>
      </c>
      <c r="AW2372" s="9">
        <f t="shared" si="264"/>
        <v>0</v>
      </c>
      <c r="AX2372" s="9">
        <f t="shared" si="264"/>
        <v>0</v>
      </c>
      <c r="AY2372" s="9">
        <f t="shared" si="264"/>
        <v>0</v>
      </c>
      <c r="AZ2372" s="9">
        <f t="shared" si="264"/>
        <v>0</v>
      </c>
      <c r="BA2372" s="9">
        <f t="shared" si="264"/>
        <v>0</v>
      </c>
      <c r="BB2372" s="9">
        <f t="shared" si="264"/>
        <v>0</v>
      </c>
      <c r="BC2372" s="9">
        <f t="shared" si="264"/>
        <v>0</v>
      </c>
      <c r="BD2372" s="9">
        <f t="shared" si="264"/>
        <v>0</v>
      </c>
      <c r="BE2372" s="9">
        <f t="shared" si="264"/>
        <v>0</v>
      </c>
      <c r="BF2372" s="9">
        <f t="shared" si="264"/>
        <v>0</v>
      </c>
    </row>
    <row r="2373" spans="1:58" ht="12" customHeight="1" x14ac:dyDescent="0.2">
      <c r="A2373" t="s">
        <v>475</v>
      </c>
      <c r="B2373" t="s">
        <v>429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</row>
    <row r="2374" spans="1:58" ht="12" customHeight="1" x14ac:dyDescent="0.2">
      <c r="B2374" t="s">
        <v>463</v>
      </c>
      <c r="C2374" s="9">
        <f t="shared" ref="C2374:F2380" si="265">C2451/C$2450</f>
        <v>0.52999160421654901</v>
      </c>
      <c r="D2374" s="9">
        <f t="shared" si="265"/>
        <v>0.52999606608969319</v>
      </c>
      <c r="E2374" s="9">
        <f t="shared" si="265"/>
        <v>0.53000067645268212</v>
      </c>
      <c r="F2374" s="9">
        <f t="shared" si="265"/>
        <v>0.53001669449081801</v>
      </c>
      <c r="G2374" s="9">
        <f t="shared" ref="G2374:AH2374" si="266">G2451/G$2450</f>
        <v>0.52999517873131763</v>
      </c>
      <c r="H2374" s="9">
        <f t="shared" si="266"/>
        <v>0.51568890142434076</v>
      </c>
      <c r="I2374" s="9">
        <f t="shared" si="266"/>
        <v>0.47557628979143796</v>
      </c>
      <c r="J2374" s="9">
        <f t="shared" si="266"/>
        <v>0.47037914691943128</v>
      </c>
      <c r="K2374" s="9">
        <f t="shared" si="266"/>
        <v>0.45908532728016971</v>
      </c>
      <c r="L2374" s="9">
        <f t="shared" si="266"/>
        <v>0.51031719304615741</v>
      </c>
      <c r="M2374" s="9">
        <f t="shared" si="266"/>
        <v>0.5185384936859474</v>
      </c>
      <c r="N2374" s="9">
        <f t="shared" si="266"/>
        <v>0.4877932821023947</v>
      </c>
      <c r="O2374" s="9">
        <f t="shared" si="266"/>
        <v>0.57042871127141137</v>
      </c>
      <c r="P2374" s="9">
        <f t="shared" si="266"/>
        <v>0.58217243141824837</v>
      </c>
      <c r="Q2374" s="9">
        <f t="shared" si="266"/>
        <v>0.59119655105021762</v>
      </c>
      <c r="R2374" s="9">
        <f t="shared" si="266"/>
        <v>0.60610549058409791</v>
      </c>
      <c r="S2374" s="9">
        <f t="shared" si="266"/>
        <v>0.61384974290328076</v>
      </c>
      <c r="T2374" s="9">
        <f t="shared" si="266"/>
        <v>0.61778467715266083</v>
      </c>
      <c r="U2374" s="9">
        <f t="shared" si="266"/>
        <v>0.620873600538424</v>
      </c>
      <c r="V2374" s="9">
        <f t="shared" si="266"/>
        <v>0.62397796854111609</v>
      </c>
      <c r="W2374" s="9">
        <f t="shared" si="266"/>
        <v>0.62709785838382159</v>
      </c>
      <c r="X2374" s="9">
        <f t="shared" si="266"/>
        <v>0.63023334767574068</v>
      </c>
      <c r="Y2374" s="9">
        <f t="shared" si="266"/>
        <v>0.63338451441411936</v>
      </c>
      <c r="Z2374" s="9">
        <f t="shared" si="266"/>
        <v>0.63655143698618988</v>
      </c>
      <c r="AA2374" s="9">
        <f t="shared" si="266"/>
        <v>0.63973419417112076</v>
      </c>
      <c r="AB2374" s="9">
        <f t="shared" si="266"/>
        <v>0.64293286514197623</v>
      </c>
      <c r="AC2374" s="9">
        <f t="shared" si="266"/>
        <v>0.64614752946768605</v>
      </c>
      <c r="AD2374" s="9">
        <f t="shared" si="266"/>
        <v>0.64937826711502444</v>
      </c>
      <c r="AE2374" s="9">
        <f t="shared" si="266"/>
        <v>0.65262515845059943</v>
      </c>
      <c r="AF2374" s="9">
        <f t="shared" si="266"/>
        <v>0.65588828424285239</v>
      </c>
      <c r="AG2374" s="9">
        <f t="shared" si="266"/>
        <v>0.65916772566406656</v>
      </c>
      <c r="AH2374" s="9">
        <f t="shared" si="266"/>
        <v>0.66246356429238684</v>
      </c>
      <c r="AI2374" s="9">
        <f t="shared" ref="AI2374:BF2374" si="267">AI2451/AI$2450</f>
        <v>0.66577588211384875</v>
      </c>
      <c r="AJ2374" s="9">
        <f t="shared" si="267"/>
        <v>0.66910476152441789</v>
      </c>
      <c r="AK2374" s="9">
        <f t="shared" si="267"/>
        <v>0.67245028533203999</v>
      </c>
      <c r="AL2374" s="9">
        <f t="shared" si="267"/>
        <v>0.67581253675870001</v>
      </c>
      <c r="AM2374" s="9">
        <f t="shared" si="267"/>
        <v>0.67919159944249352</v>
      </c>
      <c r="AN2374" s="9">
        <f t="shared" si="267"/>
        <v>0.68258755743970589</v>
      </c>
      <c r="AO2374" s="9">
        <f t="shared" si="267"/>
        <v>0.68600049522690432</v>
      </c>
      <c r="AP2374" s="9">
        <f t="shared" si="267"/>
        <v>0.68943049770303877</v>
      </c>
      <c r="AQ2374" s="9">
        <f t="shared" si="267"/>
        <v>0.6928776501915539</v>
      </c>
      <c r="AR2374" s="9">
        <f t="shared" si="267"/>
        <v>0.69634203844251163</v>
      </c>
      <c r="AS2374" s="9">
        <f t="shared" si="267"/>
        <v>0.69982374863472407</v>
      </c>
      <c r="AT2374" s="9">
        <f t="shared" si="267"/>
        <v>0.70332286737789762</v>
      </c>
      <c r="AU2374" s="9">
        <f t="shared" si="267"/>
        <v>0.70683948171478694</v>
      </c>
      <c r="AV2374" s="9">
        <f t="shared" si="267"/>
        <v>0.7103736791233608</v>
      </c>
      <c r="AW2374" s="9">
        <f t="shared" si="267"/>
        <v>0.71392554751897752</v>
      </c>
      <c r="AX2374" s="9">
        <f t="shared" si="267"/>
        <v>0.71749517525657236</v>
      </c>
      <c r="AY2374" s="9">
        <f t="shared" si="267"/>
        <v>0.72108265113285519</v>
      </c>
      <c r="AZ2374" s="9">
        <f t="shared" si="267"/>
        <v>0.7246880643885194</v>
      </c>
      <c r="BA2374" s="9">
        <f t="shared" si="267"/>
        <v>0.72831150471046191</v>
      </c>
      <c r="BB2374" s="9">
        <f t="shared" si="267"/>
        <v>0.73195306223401413</v>
      </c>
      <c r="BC2374" s="9">
        <f t="shared" si="267"/>
        <v>0.7356128275451842</v>
      </c>
      <c r="BD2374" s="9">
        <f t="shared" si="267"/>
        <v>0.73929089168290996</v>
      </c>
      <c r="BE2374" s="9">
        <f t="shared" si="267"/>
        <v>0.74298734614132433</v>
      </c>
      <c r="BF2374" s="9">
        <f t="shared" si="267"/>
        <v>0.746702282872031</v>
      </c>
    </row>
    <row r="2375" spans="1:58" ht="12" customHeight="1" x14ac:dyDescent="0.2">
      <c r="B2375" t="s">
        <v>464</v>
      </c>
      <c r="C2375" s="9">
        <f t="shared" si="265"/>
        <v>0</v>
      </c>
      <c r="D2375" s="9">
        <f t="shared" si="265"/>
        <v>0</v>
      </c>
      <c r="E2375" s="9">
        <f t="shared" si="265"/>
        <v>0</v>
      </c>
      <c r="F2375" s="9">
        <f t="shared" si="265"/>
        <v>0</v>
      </c>
      <c r="G2375" s="9">
        <f t="shared" ref="G2375:AH2375" si="268">G2452/G$2450</f>
        <v>0</v>
      </c>
      <c r="H2375" s="9">
        <f t="shared" si="268"/>
        <v>0</v>
      </c>
      <c r="I2375" s="9">
        <f t="shared" si="268"/>
        <v>0</v>
      </c>
      <c r="J2375" s="9">
        <f t="shared" si="268"/>
        <v>0</v>
      </c>
      <c r="K2375" s="9">
        <f t="shared" si="268"/>
        <v>3.7212071596025748E-5</v>
      </c>
      <c r="L2375" s="9">
        <f t="shared" si="268"/>
        <v>1.1935548040580864E-4</v>
      </c>
      <c r="M2375" s="9">
        <f t="shared" si="268"/>
        <v>2.3696682464454977E-4</v>
      </c>
      <c r="N2375" s="9">
        <f t="shared" si="268"/>
        <v>9.860492294207874E-4</v>
      </c>
      <c r="O2375" s="9">
        <f t="shared" si="268"/>
        <v>1.7937985820449304E-3</v>
      </c>
      <c r="P2375" s="9">
        <f t="shared" si="268"/>
        <v>2.5662215649602019E-3</v>
      </c>
      <c r="Q2375" s="9">
        <f t="shared" si="268"/>
        <v>2.9210876755874395E-3</v>
      </c>
      <c r="R2375" s="9">
        <f t="shared" si="268"/>
        <v>2.9962546816479402E-3</v>
      </c>
      <c r="S2375" s="9">
        <f t="shared" si="268"/>
        <v>3.8824236658092713E-3</v>
      </c>
      <c r="T2375" s="9">
        <f t="shared" si="268"/>
        <v>4.4013388242072982E-3</v>
      </c>
      <c r="U2375" s="9">
        <f t="shared" si="268"/>
        <v>4.489365600691444E-3</v>
      </c>
      <c r="V2375" s="9">
        <f t="shared" si="268"/>
        <v>4.5791529127052729E-3</v>
      </c>
      <c r="W2375" s="9">
        <f t="shared" si="268"/>
        <v>4.6707359709593794E-3</v>
      </c>
      <c r="X2375" s="9">
        <f t="shared" si="268"/>
        <v>4.7641506903785659E-3</v>
      </c>
      <c r="Y2375" s="9">
        <f t="shared" si="268"/>
        <v>4.859433704186138E-3</v>
      </c>
      <c r="Z2375" s="9">
        <f t="shared" si="268"/>
        <v>4.9566223782698607E-3</v>
      </c>
      <c r="AA2375" s="9">
        <f t="shared" si="268"/>
        <v>5.0557548258352578E-3</v>
      </c>
      <c r="AB2375" s="9">
        <f t="shared" si="268"/>
        <v>5.1568699223519627E-3</v>
      </c>
      <c r="AC2375" s="9">
        <f t="shared" si="268"/>
        <v>5.2600073207990025E-3</v>
      </c>
      <c r="AD2375" s="9">
        <f t="shared" si="268"/>
        <v>5.3652074672149823E-3</v>
      </c>
      <c r="AE2375" s="9">
        <f t="shared" si="268"/>
        <v>5.4725116165592821E-3</v>
      </c>
      <c r="AF2375" s="9">
        <f t="shared" si="268"/>
        <v>5.5819618488904673E-3</v>
      </c>
      <c r="AG2375" s="9">
        <f t="shared" si="268"/>
        <v>5.6936010858682773E-3</v>
      </c>
      <c r="AH2375" s="9">
        <f t="shared" si="268"/>
        <v>5.8074731075856423E-3</v>
      </c>
      <c r="AI2375" s="9">
        <f t="shared" ref="AI2375:BF2375" si="269">AI2452/AI$2450</f>
        <v>5.9236225697373553E-3</v>
      </c>
      <c r="AJ2375" s="9">
        <f t="shared" si="269"/>
        <v>6.0420950211321029E-3</v>
      </c>
      <c r="AK2375" s="9">
        <f t="shared" si="269"/>
        <v>6.1629369215547448E-3</v>
      </c>
      <c r="AL2375" s="9">
        <f t="shared" si="269"/>
        <v>6.2861956599858408E-3</v>
      </c>
      <c r="AM2375" s="9">
        <f t="shared" si="269"/>
        <v>6.4119195731855575E-3</v>
      </c>
      <c r="AN2375" s="9">
        <f t="shared" si="269"/>
        <v>6.540157964649268E-3</v>
      </c>
      <c r="AO2375" s="9">
        <f t="shared" si="269"/>
        <v>6.6709611239422545E-3</v>
      </c>
      <c r="AP2375" s="9">
        <f t="shared" si="269"/>
        <v>6.8043803464210989E-3</v>
      </c>
      <c r="AQ2375" s="9">
        <f t="shared" si="269"/>
        <v>6.9404679533495205E-3</v>
      </c>
      <c r="AR2375" s="9">
        <f t="shared" si="269"/>
        <v>7.0792773124165121E-3</v>
      </c>
      <c r="AS2375" s="9">
        <f t="shared" si="269"/>
        <v>7.2208628586648421E-3</v>
      </c>
      <c r="AT2375" s="9">
        <f t="shared" si="269"/>
        <v>7.3652801158381395E-3</v>
      </c>
      <c r="AU2375" s="9">
        <f t="shared" si="269"/>
        <v>7.5125857181549014E-3</v>
      </c>
      <c r="AV2375" s="9">
        <f t="shared" si="269"/>
        <v>7.6628374325180002E-3</v>
      </c>
      <c r="AW2375" s="9">
        <f t="shared" si="269"/>
        <v>7.816094181168359E-3</v>
      </c>
      <c r="AX2375" s="9">
        <f t="shared" si="269"/>
        <v>7.9724160647917271E-3</v>
      </c>
      <c r="AY2375" s="9">
        <f t="shared" si="269"/>
        <v>8.131864386087562E-3</v>
      </c>
      <c r="AZ2375" s="9">
        <f t="shared" si="269"/>
        <v>8.2945016738093132E-3</v>
      </c>
      <c r="BA2375" s="9">
        <f t="shared" si="269"/>
        <v>8.4603917072854987E-3</v>
      </c>
      <c r="BB2375" s="9">
        <f t="shared" si="269"/>
        <v>8.6295995414312088E-3</v>
      </c>
      <c r="BC2375" s="9">
        <f t="shared" si="269"/>
        <v>8.8021915322598326E-3</v>
      </c>
      <c r="BD2375" s="9">
        <f t="shared" si="269"/>
        <v>8.97823536290503E-3</v>
      </c>
      <c r="BE2375" s="9">
        <f t="shared" si="269"/>
        <v>9.1578000701631312E-3</v>
      </c>
      <c r="BF2375" s="9">
        <f t="shared" si="269"/>
        <v>9.3409560715663944E-3</v>
      </c>
    </row>
    <row r="2376" spans="1:58" ht="12" customHeight="1" x14ac:dyDescent="0.2">
      <c r="B2376" t="s">
        <v>465</v>
      </c>
      <c r="C2376" s="9">
        <f t="shared" si="265"/>
        <v>0</v>
      </c>
      <c r="D2376" s="9">
        <f t="shared" si="265"/>
        <v>0</v>
      </c>
      <c r="E2376" s="9">
        <f t="shared" si="265"/>
        <v>0</v>
      </c>
      <c r="F2376" s="9">
        <f t="shared" si="265"/>
        <v>0</v>
      </c>
      <c r="G2376" s="9">
        <f t="shared" ref="G2376:AH2376" si="270">G2453/G$2450</f>
        <v>0</v>
      </c>
      <c r="H2376" s="9">
        <f t="shared" si="270"/>
        <v>0</v>
      </c>
      <c r="I2376" s="9">
        <f t="shared" si="270"/>
        <v>0</v>
      </c>
      <c r="J2376" s="9">
        <f t="shared" si="270"/>
        <v>0</v>
      </c>
      <c r="K2376" s="9">
        <f t="shared" si="270"/>
        <v>0</v>
      </c>
      <c r="L2376" s="9">
        <f t="shared" si="270"/>
        <v>0</v>
      </c>
      <c r="M2376" s="9">
        <f t="shared" si="270"/>
        <v>0</v>
      </c>
      <c r="N2376" s="9">
        <f t="shared" si="270"/>
        <v>0</v>
      </c>
      <c r="O2376" s="9">
        <f t="shared" si="270"/>
        <v>0</v>
      </c>
      <c r="P2376" s="9">
        <f t="shared" si="270"/>
        <v>0</v>
      </c>
      <c r="Q2376" s="9">
        <f t="shared" si="270"/>
        <v>0</v>
      </c>
      <c r="R2376" s="9">
        <f t="shared" si="270"/>
        <v>0</v>
      </c>
      <c r="S2376" s="9">
        <f t="shared" si="270"/>
        <v>0</v>
      </c>
      <c r="T2376" s="9">
        <f t="shared" si="270"/>
        <v>0</v>
      </c>
      <c r="U2376" s="9">
        <f t="shared" si="270"/>
        <v>0</v>
      </c>
      <c r="V2376" s="9">
        <f t="shared" si="270"/>
        <v>4.4911620655176509E-5</v>
      </c>
      <c r="W2376" s="9">
        <f t="shared" si="270"/>
        <v>8.9823241310353017E-5</v>
      </c>
      <c r="X2376" s="9">
        <f t="shared" si="270"/>
        <v>1.3473486196552954E-4</v>
      </c>
      <c r="Y2376" s="9">
        <f t="shared" si="270"/>
        <v>1.7964648262070603E-4</v>
      </c>
      <c r="Z2376" s="9">
        <f t="shared" si="270"/>
        <v>2.2455810327588256E-4</v>
      </c>
      <c r="AA2376" s="9">
        <f t="shared" si="270"/>
        <v>2.6946972393105908E-4</v>
      </c>
      <c r="AB2376" s="9">
        <f t="shared" si="270"/>
        <v>3.1438134458623555E-4</v>
      </c>
      <c r="AC2376" s="9">
        <f t="shared" si="270"/>
        <v>3.5929296524141207E-4</v>
      </c>
      <c r="AD2376" s="9">
        <f t="shared" si="270"/>
        <v>4.0420458589658859E-4</v>
      </c>
      <c r="AE2376" s="9">
        <f t="shared" si="270"/>
        <v>4.4911620655176511E-4</v>
      </c>
      <c r="AF2376" s="9">
        <f t="shared" si="270"/>
        <v>4.9402782720694158E-4</v>
      </c>
      <c r="AG2376" s="9">
        <f t="shared" si="270"/>
        <v>5.3893944786211816E-4</v>
      </c>
      <c r="AH2376" s="9">
        <f t="shared" si="270"/>
        <v>5.8385106851729463E-4</v>
      </c>
      <c r="AI2376" s="9">
        <f t="shared" ref="AI2376:BF2376" si="271">AI2453/AI$2450</f>
        <v>6.2876268917247109E-4</v>
      </c>
      <c r="AJ2376" s="9">
        <f t="shared" si="271"/>
        <v>6.7367430982764767E-4</v>
      </c>
      <c r="AK2376" s="9">
        <f t="shared" si="271"/>
        <v>7.1858593048282414E-4</v>
      </c>
      <c r="AL2376" s="9">
        <f t="shared" si="271"/>
        <v>7.6349755113800071E-4</v>
      </c>
      <c r="AM2376" s="9">
        <f t="shared" si="271"/>
        <v>8.0840917179317718E-4</v>
      </c>
      <c r="AN2376" s="9">
        <f t="shared" si="271"/>
        <v>8.5332079244835365E-4</v>
      </c>
      <c r="AO2376" s="9">
        <f t="shared" si="271"/>
        <v>8.9823241310353023E-4</v>
      </c>
      <c r="AP2376" s="9">
        <f t="shared" si="271"/>
        <v>9.4314403375870669E-4</v>
      </c>
      <c r="AQ2376" s="9">
        <f t="shared" si="271"/>
        <v>9.8805565441388316E-4</v>
      </c>
      <c r="AR2376" s="9">
        <f t="shared" si="271"/>
        <v>1.0329672750690596E-3</v>
      </c>
      <c r="AS2376" s="9">
        <f t="shared" si="271"/>
        <v>1.0778788957242363E-3</v>
      </c>
      <c r="AT2376" s="9">
        <f t="shared" si="271"/>
        <v>1.1227905163794128E-3</v>
      </c>
      <c r="AU2376" s="9">
        <f t="shared" si="271"/>
        <v>1.1677021370345893E-3</v>
      </c>
      <c r="AV2376" s="9">
        <f t="shared" si="271"/>
        <v>1.2126137576897657E-3</v>
      </c>
      <c r="AW2376" s="9">
        <f t="shared" si="271"/>
        <v>1.2575253783449422E-3</v>
      </c>
      <c r="AX2376" s="9">
        <f t="shared" si="271"/>
        <v>1.3024369990001189E-3</v>
      </c>
      <c r="AY2376" s="9">
        <f t="shared" si="271"/>
        <v>1.3473486196552953E-3</v>
      </c>
      <c r="AZ2376" s="9">
        <f t="shared" si="271"/>
        <v>1.3922602403104718E-3</v>
      </c>
      <c r="BA2376" s="9">
        <f t="shared" si="271"/>
        <v>1.4371718609656483E-3</v>
      </c>
      <c r="BB2376" s="9">
        <f t="shared" si="271"/>
        <v>1.4820834816208247E-3</v>
      </c>
      <c r="BC2376" s="9">
        <f t="shared" si="271"/>
        <v>1.5269951022760014E-3</v>
      </c>
      <c r="BD2376" s="9">
        <f t="shared" si="271"/>
        <v>1.5719067229311779E-3</v>
      </c>
      <c r="BE2376" s="9">
        <f t="shared" si="271"/>
        <v>1.6168183435863544E-3</v>
      </c>
      <c r="BF2376" s="9">
        <f t="shared" si="271"/>
        <v>1.6617299642415308E-3</v>
      </c>
    </row>
    <row r="2377" spans="1:58" ht="12" customHeight="1" x14ac:dyDescent="0.2">
      <c r="B2377" t="s">
        <v>466</v>
      </c>
      <c r="C2377" s="9">
        <f t="shared" si="265"/>
        <v>4.5088466681177898E-3</v>
      </c>
      <c r="D2377" s="9">
        <f t="shared" si="265"/>
        <v>5.7697351167060058E-3</v>
      </c>
      <c r="E2377" s="9">
        <f t="shared" si="265"/>
        <v>6.0204288710004735E-3</v>
      </c>
      <c r="F2377" s="9">
        <f t="shared" si="265"/>
        <v>5.1419031719532552E-3</v>
      </c>
      <c r="G2377" s="9">
        <f t="shared" ref="G2377:AH2377" si="272">G2454/G$2450</f>
        <v>5.3378331841035884E-3</v>
      </c>
      <c r="H2377" s="9">
        <f t="shared" si="272"/>
        <v>5.0416020307431954E-3</v>
      </c>
      <c r="I2377" s="9">
        <f t="shared" si="272"/>
        <v>4.9739297475301864E-3</v>
      </c>
      <c r="J2377" s="9">
        <f t="shared" si="272"/>
        <v>5.1342812006319113E-3</v>
      </c>
      <c r="K2377" s="9">
        <f t="shared" si="272"/>
        <v>4.1677520187548842E-3</v>
      </c>
      <c r="L2377" s="9">
        <f t="shared" si="272"/>
        <v>4.2967972946091112E-3</v>
      </c>
      <c r="M2377" s="9">
        <f t="shared" si="272"/>
        <v>3.9099526066350707E-3</v>
      </c>
      <c r="N2377" s="9">
        <f t="shared" si="272"/>
        <v>2.8485866627711636E-3</v>
      </c>
      <c r="O2377" s="9">
        <f t="shared" si="272"/>
        <v>3.3313402237977277E-3</v>
      </c>
      <c r="P2377" s="9">
        <f t="shared" si="272"/>
        <v>3.2186507763907616E-3</v>
      </c>
      <c r="Q2377" s="9">
        <f t="shared" si="272"/>
        <v>3.5654452510846687E-3</v>
      </c>
      <c r="R2377" s="9">
        <f t="shared" si="272"/>
        <v>3.6571932143643973E-3</v>
      </c>
      <c r="S2377" s="9">
        <f t="shared" si="272"/>
        <v>4.5518070564660416E-3</v>
      </c>
      <c r="T2377" s="9">
        <f t="shared" si="272"/>
        <v>5.5241293405867108E-3</v>
      </c>
      <c r="U2377" s="9">
        <f t="shared" si="272"/>
        <v>5.6069912806955106E-3</v>
      </c>
      <c r="V2377" s="9">
        <f t="shared" si="272"/>
        <v>5.6910961499059423E-3</v>
      </c>
      <c r="W2377" s="9">
        <f t="shared" si="272"/>
        <v>5.7764625921545307E-3</v>
      </c>
      <c r="X2377" s="9">
        <f t="shared" si="272"/>
        <v>5.8631095310368482E-3</v>
      </c>
      <c r="Y2377" s="9">
        <f t="shared" si="272"/>
        <v>5.9510561740024007E-3</v>
      </c>
      <c r="Z2377" s="9">
        <f t="shared" si="272"/>
        <v>6.0403220166124361E-3</v>
      </c>
      <c r="AA2377" s="9">
        <f t="shared" si="272"/>
        <v>6.1309268468616217E-3</v>
      </c>
      <c r="AB2377" s="9">
        <f t="shared" si="272"/>
        <v>6.2228907495645441E-3</v>
      </c>
      <c r="AC2377" s="9">
        <f t="shared" si="272"/>
        <v>6.3162341108080116E-3</v>
      </c>
      <c r="AD2377" s="9">
        <f t="shared" si="272"/>
        <v>6.4109776224701319E-3</v>
      </c>
      <c r="AE2377" s="9">
        <f t="shared" si="272"/>
        <v>6.5071422868071835E-3</v>
      </c>
      <c r="AF2377" s="9">
        <f t="shared" si="272"/>
        <v>6.6047494211092907E-3</v>
      </c>
      <c r="AG2377" s="9">
        <f t="shared" si="272"/>
        <v>6.7038206624259284E-3</v>
      </c>
      <c r="AH2377" s="9">
        <f t="shared" si="272"/>
        <v>6.8043779723623169E-3</v>
      </c>
      <c r="AI2377" s="9">
        <f t="shared" ref="AI2377:BF2377" si="273">AI2454/AI$2450</f>
        <v>6.9064436419477519E-3</v>
      </c>
      <c r="AJ2377" s="9">
        <f t="shared" si="273"/>
        <v>7.0100402965769673E-3</v>
      </c>
      <c r="AK2377" s="9">
        <f t="shared" si="273"/>
        <v>7.1151909010256208E-3</v>
      </c>
      <c r="AL2377" s="9">
        <f t="shared" si="273"/>
        <v>7.2219187645410042E-3</v>
      </c>
      <c r="AM2377" s="9">
        <f t="shared" si="273"/>
        <v>7.3302475460091188E-3</v>
      </c>
      <c r="AN2377" s="9">
        <f t="shared" si="273"/>
        <v>7.4402012591992554E-3</v>
      </c>
      <c r="AO2377" s="9">
        <f t="shared" si="273"/>
        <v>7.5518042780872438E-3</v>
      </c>
      <c r="AP2377" s="9">
        <f t="shared" si="273"/>
        <v>7.665081342258552E-3</v>
      </c>
      <c r="AQ2377" s="9">
        <f t="shared" si="273"/>
        <v>7.7800575623924294E-3</v>
      </c>
      <c r="AR2377" s="9">
        <f t="shared" si="273"/>
        <v>7.8967584258283138E-3</v>
      </c>
      <c r="AS2377" s="9">
        <f t="shared" si="273"/>
        <v>8.0152098022157389E-3</v>
      </c>
      <c r="AT2377" s="9">
        <f t="shared" si="273"/>
        <v>8.1354379492489734E-3</v>
      </c>
      <c r="AU2377" s="9">
        <f t="shared" si="273"/>
        <v>8.2574695184877075E-3</v>
      </c>
      <c r="AV2377" s="9">
        <f t="shared" si="273"/>
        <v>8.3813315612650229E-3</v>
      </c>
      <c r="AW2377" s="9">
        <f t="shared" si="273"/>
        <v>8.5070515346839966E-3</v>
      </c>
      <c r="AX2377" s="9">
        <f t="shared" si="273"/>
        <v>8.6346573077042566E-3</v>
      </c>
      <c r="AY2377" s="9">
        <f t="shared" si="273"/>
        <v>8.7641771673198192E-3</v>
      </c>
      <c r="AZ2377" s="9">
        <f t="shared" si="273"/>
        <v>8.8956398248296164E-3</v>
      </c>
      <c r="BA2377" s="9">
        <f t="shared" si="273"/>
        <v>9.0290744222020596E-3</v>
      </c>
      <c r="BB2377" s="9">
        <f t="shared" si="273"/>
        <v>9.1645105385350905E-3</v>
      </c>
      <c r="BC2377" s="9">
        <f t="shared" si="273"/>
        <v>9.3019781966131154E-3</v>
      </c>
      <c r="BD2377" s="9">
        <f t="shared" si="273"/>
        <v>9.4415078695623111E-3</v>
      </c>
      <c r="BE2377" s="9">
        <f t="shared" si="273"/>
        <v>9.5831304876057462E-3</v>
      </c>
      <c r="BF2377" s="9">
        <f t="shared" si="273"/>
        <v>9.726877444919832E-3</v>
      </c>
    </row>
    <row r="2378" spans="1:58" ht="12" customHeight="1" x14ac:dyDescent="0.2">
      <c r="B2378" t="s">
        <v>467</v>
      </c>
      <c r="C2378" s="9">
        <f t="shared" si="265"/>
        <v>1.2624770670729811E-2</v>
      </c>
      <c r="D2378" s="9">
        <f t="shared" si="265"/>
        <v>3.671649619722004E-2</v>
      </c>
      <c r="E2378" s="9">
        <f t="shared" si="265"/>
        <v>3.781370493134005E-2</v>
      </c>
      <c r="F2378" s="9">
        <f t="shared" si="265"/>
        <v>3.8964941569282138E-2</v>
      </c>
      <c r="G2378" s="9">
        <f t="shared" ref="G2378:AH2378" si="274">G2455/G$2450</f>
        <v>1.4567118947585922E-2</v>
      </c>
      <c r="H2378" s="9">
        <f t="shared" si="274"/>
        <v>2.0518967705542238E-2</v>
      </c>
      <c r="I2378" s="9">
        <f t="shared" si="274"/>
        <v>2.2159714599341383E-2</v>
      </c>
      <c r="J2378" s="9">
        <f t="shared" si="274"/>
        <v>2.319402556369381E-2</v>
      </c>
      <c r="K2378" s="9">
        <f t="shared" si="274"/>
        <v>4.4580061772038847E-2</v>
      </c>
      <c r="L2378" s="9">
        <f t="shared" si="274"/>
        <v>3.9904515615675352E-2</v>
      </c>
      <c r="M2378" s="9">
        <f t="shared" si="274"/>
        <v>3.3135860979462875E-2</v>
      </c>
      <c r="N2378" s="9">
        <f t="shared" si="274"/>
        <v>2.501643415382368E-2</v>
      </c>
      <c r="O2378" s="9">
        <f t="shared" si="274"/>
        <v>2.75049115913556E-2</v>
      </c>
      <c r="P2378" s="9">
        <f t="shared" si="274"/>
        <v>2.5879692053412204E-2</v>
      </c>
      <c r="Q2378" s="9">
        <f t="shared" si="274"/>
        <v>2.7836247261480304E-2</v>
      </c>
      <c r="R2378" s="9">
        <f t="shared" si="274"/>
        <v>2.8552544613350959E-2</v>
      </c>
      <c r="S2378" s="9">
        <f t="shared" si="274"/>
        <v>2.8783485798241148E-2</v>
      </c>
      <c r="T2378" s="9">
        <f t="shared" si="274"/>
        <v>2.7126618875726611E-2</v>
      </c>
      <c r="U2378" s="9">
        <f t="shared" si="274"/>
        <v>2.7669151253241146E-2</v>
      </c>
      <c r="V2378" s="9">
        <f t="shared" si="274"/>
        <v>2.8222534278305969E-2</v>
      </c>
      <c r="W2378" s="9">
        <f t="shared" si="274"/>
        <v>2.8786984963872088E-2</v>
      </c>
      <c r="X2378" s="9">
        <f t="shared" si="274"/>
        <v>2.9362724663149532E-2</v>
      </c>
      <c r="Y2378" s="9">
        <f t="shared" si="274"/>
        <v>2.9949979156412523E-2</v>
      </c>
      <c r="Z2378" s="9">
        <f t="shared" si="274"/>
        <v>3.054897873954078E-2</v>
      </c>
      <c r="AA2378" s="9">
        <f t="shared" si="274"/>
        <v>3.1159958314331593E-2</v>
      </c>
      <c r="AB2378" s="9">
        <f t="shared" si="274"/>
        <v>3.1783157480618225E-2</v>
      </c>
      <c r="AC2378" s="9">
        <f t="shared" si="274"/>
        <v>3.2418820630230591E-2</v>
      </c>
      <c r="AD2378" s="9">
        <f t="shared" si="274"/>
        <v>3.30671970428352E-2</v>
      </c>
      <c r="AE2378" s="9">
        <f t="shared" si="274"/>
        <v>3.3728540983691907E-2</v>
      </c>
      <c r="AF2378" s="9">
        <f t="shared" si="274"/>
        <v>3.4403111803365749E-2</v>
      </c>
      <c r="AG2378" s="9">
        <f t="shared" si="274"/>
        <v>3.5091174039433064E-2</v>
      </c>
      <c r="AH2378" s="9">
        <f t="shared" si="274"/>
        <v>3.579299752022172E-2</v>
      </c>
      <c r="AI2378" s="9">
        <f t="shared" ref="AI2378:BF2378" si="275">AI2455/AI$2450</f>
        <v>3.6508857470626155E-2</v>
      </c>
      <c r="AJ2378" s="9">
        <f t="shared" si="275"/>
        <v>3.7239034620038677E-2</v>
      </c>
      <c r="AK2378" s="9">
        <f t="shared" si="275"/>
        <v>3.7983815312439453E-2</v>
      </c>
      <c r="AL2378" s="9">
        <f t="shared" si="275"/>
        <v>3.8743491618688244E-2</v>
      </c>
      <c r="AM2378" s="9">
        <f t="shared" si="275"/>
        <v>3.9518361451062009E-2</v>
      </c>
      <c r="AN2378" s="9">
        <f t="shared" si="275"/>
        <v>4.0308728680083249E-2</v>
      </c>
      <c r="AO2378" s="9">
        <f t="shared" si="275"/>
        <v>4.1114903253684915E-2</v>
      </c>
      <c r="AP2378" s="9">
        <f t="shared" si="275"/>
        <v>4.1937201318758617E-2</v>
      </c>
      <c r="AQ2378" s="9">
        <f t="shared" si="275"/>
        <v>4.2775945345133785E-2</v>
      </c>
      <c r="AR2378" s="9">
        <f t="shared" si="275"/>
        <v>4.3631464252036463E-2</v>
      </c>
      <c r="AS2378" s="9">
        <f t="shared" si="275"/>
        <v>4.4504093537077197E-2</v>
      </c>
      <c r="AT2378" s="9">
        <f t="shared" si="275"/>
        <v>4.5394175407818739E-2</v>
      </c>
      <c r="AU2378" s="9">
        <f t="shared" si="275"/>
        <v>4.6302058915975115E-2</v>
      </c>
      <c r="AV2378" s="9">
        <f t="shared" si="275"/>
        <v>4.7228100094294623E-2</v>
      </c>
      <c r="AW2378" s="9">
        <f t="shared" si="275"/>
        <v>4.8172662096180513E-2</v>
      </c>
      <c r="AX2378" s="9">
        <f t="shared" si="275"/>
        <v>4.9136115338104122E-2</v>
      </c>
      <c r="AY2378" s="9">
        <f t="shared" si="275"/>
        <v>5.0118837644866208E-2</v>
      </c>
      <c r="AZ2378" s="9">
        <f t="shared" si="275"/>
        <v>5.1121214397763536E-2</v>
      </c>
      <c r="BA2378" s="9">
        <f t="shared" si="275"/>
        <v>5.2143638685718807E-2</v>
      </c>
      <c r="BB2378" s="9">
        <f t="shared" si="275"/>
        <v>5.3186511459433185E-2</v>
      </c>
      <c r="BC2378" s="9">
        <f t="shared" si="275"/>
        <v>5.4250241688621845E-2</v>
      </c>
      <c r="BD2378" s="9">
        <f t="shared" si="275"/>
        <v>5.5335246522394285E-2</v>
      </c>
      <c r="BE2378" s="9">
        <f t="shared" si="275"/>
        <v>5.6441951452842178E-2</v>
      </c>
      <c r="BF2378" s="9">
        <f t="shared" si="275"/>
        <v>5.7570790481899024E-2</v>
      </c>
    </row>
    <row r="2379" spans="1:58" ht="12" customHeight="1" x14ac:dyDescent="0.2">
      <c r="B2379" t="s">
        <v>468</v>
      </c>
      <c r="C2379" s="9">
        <f t="shared" si="265"/>
        <v>6.2190988525762615E-5</v>
      </c>
      <c r="D2379" s="9">
        <f t="shared" si="265"/>
        <v>6.5565171780750066E-5</v>
      </c>
      <c r="E2379" s="9">
        <f t="shared" si="265"/>
        <v>0</v>
      </c>
      <c r="F2379" s="9">
        <f t="shared" si="265"/>
        <v>5.0083472454090147E-4</v>
      </c>
      <c r="G2379" s="9">
        <f t="shared" ref="G2379:AH2379" si="276">G2456/G$2450</f>
        <v>6.8875266891659212E-5</v>
      </c>
      <c r="H2379" s="9">
        <f t="shared" si="276"/>
        <v>7.0511916513890853E-5</v>
      </c>
      <c r="I2379" s="9">
        <f t="shared" si="276"/>
        <v>6.8605927552140507E-5</v>
      </c>
      <c r="J2379" s="9">
        <f t="shared" si="276"/>
        <v>2.5132845038058308E-4</v>
      </c>
      <c r="K2379" s="9">
        <f t="shared" si="276"/>
        <v>2.2327242957615451E-4</v>
      </c>
      <c r="L2379" s="9">
        <f t="shared" si="276"/>
        <v>1.5914064054107818E-4</v>
      </c>
      <c r="M2379" s="9">
        <f t="shared" si="276"/>
        <v>1.1848341232227489E-4</v>
      </c>
      <c r="N2379" s="9">
        <f t="shared" si="276"/>
        <v>7.3040683660799066E-5</v>
      </c>
      <c r="O2379" s="9">
        <f t="shared" si="276"/>
        <v>8.5418980097377634E-5</v>
      </c>
      <c r="P2379" s="9">
        <f t="shared" si="276"/>
        <v>4.349528076203732E-5</v>
      </c>
      <c r="Q2379" s="9">
        <f t="shared" si="276"/>
        <v>2.5774303019889173E-4</v>
      </c>
      <c r="R2379" s="9">
        <f t="shared" si="276"/>
        <v>2.6437541308658297E-4</v>
      </c>
      <c r="S2379" s="9">
        <f t="shared" si="276"/>
        <v>4.4625559377118058E-5</v>
      </c>
      <c r="T2379" s="9">
        <f t="shared" si="276"/>
        <v>2.8069762909485318E-2</v>
      </c>
      <c r="U2379" s="9">
        <f t="shared" si="276"/>
        <v>2.8631158167675023E-2</v>
      </c>
      <c r="V2379" s="9">
        <f t="shared" si="276"/>
        <v>2.9203781331028526E-2</v>
      </c>
      <c r="W2379" s="9">
        <f t="shared" si="276"/>
        <v>2.9787856957649097E-2</v>
      </c>
      <c r="X2379" s="9">
        <f t="shared" si="276"/>
        <v>3.0383614096802077E-2</v>
      </c>
      <c r="Y2379" s="9">
        <f t="shared" si="276"/>
        <v>3.0991286378738117E-2</v>
      </c>
      <c r="Z2379" s="9">
        <f t="shared" si="276"/>
        <v>3.1611112106312879E-2</v>
      </c>
      <c r="AA2379" s="9">
        <f t="shared" si="276"/>
        <v>3.2243334348439137E-2</v>
      </c>
      <c r="AB2379" s="9">
        <f t="shared" si="276"/>
        <v>3.2888201035407919E-2</v>
      </c>
      <c r="AC2379" s="9">
        <f t="shared" si="276"/>
        <v>3.3545965056116081E-2</v>
      </c>
      <c r="AD2379" s="9">
        <f t="shared" si="276"/>
        <v>3.4216884357238402E-2</v>
      </c>
      <c r="AE2379" s="9">
        <f t="shared" si="276"/>
        <v>3.4901222044383173E-2</v>
      </c>
      <c r="AF2379" s="9">
        <f t="shared" si="276"/>
        <v>3.5599246485270832E-2</v>
      </c>
      <c r="AG2379" s="9">
        <f t="shared" si="276"/>
        <v>3.6311231414976254E-2</v>
      </c>
      <c r="AH2379" s="9">
        <f t="shared" si="276"/>
        <v>3.7037456043275775E-2</v>
      </c>
      <c r="AI2379" s="9">
        <f t="shared" ref="AI2379:BF2379" si="277">AI2456/AI$2450</f>
        <v>3.7778205164141293E-2</v>
      </c>
      <c r="AJ2379" s="9">
        <f t="shared" si="277"/>
        <v>3.853376926742412E-2</v>
      </c>
      <c r="AK2379" s="9">
        <f t="shared" si="277"/>
        <v>3.9304444652772601E-2</v>
      </c>
      <c r="AL2379" s="9">
        <f t="shared" si="277"/>
        <v>4.0090533545828054E-2</v>
      </c>
      <c r="AM2379" s="9">
        <f t="shared" si="277"/>
        <v>4.0892344216744612E-2</v>
      </c>
      <c r="AN2379" s="9">
        <f t="shared" si="277"/>
        <v>4.1710191101079507E-2</v>
      </c>
      <c r="AO2379" s="9">
        <f t="shared" si="277"/>
        <v>4.2544394923101095E-2</v>
      </c>
      <c r="AP2379" s="9">
        <f t="shared" si="277"/>
        <v>4.3395282821563116E-2</v>
      </c>
      <c r="AQ2379" s="9">
        <f t="shared" si="277"/>
        <v>4.4263188477994375E-2</v>
      </c>
      <c r="AR2379" s="9">
        <f t="shared" si="277"/>
        <v>4.5148452247554267E-2</v>
      </c>
      <c r="AS2379" s="9">
        <f t="shared" si="277"/>
        <v>4.6051421292505348E-2</v>
      </c>
      <c r="AT2379" s="9">
        <f t="shared" si="277"/>
        <v>4.6972449718355458E-2</v>
      </c>
      <c r="AU2379" s="9">
        <f t="shared" si="277"/>
        <v>4.791189871272257E-2</v>
      </c>
      <c r="AV2379" s="9">
        <f t="shared" si="277"/>
        <v>4.8870136686977018E-2</v>
      </c>
      <c r="AW2379" s="9">
        <f t="shared" si="277"/>
        <v>4.9847539420716562E-2</v>
      </c>
      <c r="AX2379" s="9">
        <f t="shared" si="277"/>
        <v>5.0844490209130892E-2</v>
      </c>
      <c r="AY2379" s="9">
        <f t="shared" si="277"/>
        <v>5.1861380013313516E-2</v>
      </c>
      <c r="AZ2379" s="9">
        <f t="shared" si="277"/>
        <v>5.2898607613579784E-2</v>
      </c>
      <c r="BA2379" s="9">
        <f t="shared" si="277"/>
        <v>5.395657976585138E-2</v>
      </c>
      <c r="BB2379" s="9">
        <f t="shared" si="277"/>
        <v>5.5035711361168402E-2</v>
      </c>
      <c r="BC2379" s="9">
        <f t="shared" si="277"/>
        <v>5.6136425588391776E-2</v>
      </c>
      <c r="BD2379" s="9">
        <f t="shared" si="277"/>
        <v>5.7259154100159616E-2</v>
      </c>
      <c r="BE2379" s="9">
        <f t="shared" si="277"/>
        <v>5.8404337182162813E-2</v>
      </c>
      <c r="BF2379" s="9">
        <f t="shared" si="277"/>
        <v>5.9572423925806063E-2</v>
      </c>
    </row>
    <row r="2380" spans="1:58" ht="12" customHeight="1" x14ac:dyDescent="0.2">
      <c r="B2380" t="s">
        <v>469</v>
      </c>
      <c r="C2380" s="9">
        <f t="shared" si="265"/>
        <v>0</v>
      </c>
      <c r="D2380" s="9">
        <f t="shared" si="265"/>
        <v>0</v>
      </c>
      <c r="E2380" s="9">
        <f t="shared" si="265"/>
        <v>0</v>
      </c>
      <c r="F2380" s="9">
        <f t="shared" si="265"/>
        <v>0</v>
      </c>
      <c r="G2380" s="9">
        <f t="shared" ref="G2380:AH2380" si="278">G2457/G$2450</f>
        <v>0</v>
      </c>
      <c r="H2380" s="9">
        <f t="shared" si="278"/>
        <v>0</v>
      </c>
      <c r="I2380" s="9">
        <f t="shared" si="278"/>
        <v>0</v>
      </c>
      <c r="J2380" s="9">
        <f t="shared" si="278"/>
        <v>0</v>
      </c>
      <c r="K2380" s="9">
        <f t="shared" si="278"/>
        <v>0</v>
      </c>
      <c r="L2380" s="9">
        <f t="shared" si="278"/>
        <v>0</v>
      </c>
      <c r="M2380" s="9">
        <f t="shared" si="278"/>
        <v>0</v>
      </c>
      <c r="N2380" s="9">
        <f t="shared" si="278"/>
        <v>0</v>
      </c>
      <c r="O2380" s="9">
        <f t="shared" si="278"/>
        <v>0</v>
      </c>
      <c r="P2380" s="9">
        <f t="shared" si="278"/>
        <v>0</v>
      </c>
      <c r="Q2380" s="9">
        <f t="shared" si="278"/>
        <v>0</v>
      </c>
      <c r="R2380" s="9">
        <f t="shared" si="278"/>
        <v>0</v>
      </c>
      <c r="S2380" s="9">
        <f t="shared" si="278"/>
        <v>4.4625559377118058E-5</v>
      </c>
      <c r="T2380" s="9">
        <f t="shared" si="278"/>
        <v>4.4911620655176509E-5</v>
      </c>
      <c r="U2380" s="9">
        <f t="shared" si="278"/>
        <v>4.5809853068280039E-5</v>
      </c>
      <c r="V2380" s="9">
        <f t="shared" si="278"/>
        <v>4.6726050129645639E-5</v>
      </c>
      <c r="W2380" s="9">
        <f t="shared" si="278"/>
        <v>4.766057113223855E-5</v>
      </c>
      <c r="X2380" s="9">
        <f t="shared" si="278"/>
        <v>4.8613782554883324E-5</v>
      </c>
      <c r="Y2380" s="9">
        <f t="shared" si="278"/>
        <v>4.9586058205980992E-5</v>
      </c>
      <c r="Z2380" s="9">
        <f t="shared" si="278"/>
        <v>5.0577779370100616E-5</v>
      </c>
      <c r="AA2380" s="9">
        <f t="shared" si="278"/>
        <v>5.1589334957502622E-5</v>
      </c>
      <c r="AB2380" s="9">
        <f t="shared" si="278"/>
        <v>5.2621121656652684E-5</v>
      </c>
      <c r="AC2380" s="9">
        <f t="shared" si="278"/>
        <v>5.3673544089785737E-5</v>
      </c>
      <c r="AD2380" s="9">
        <f t="shared" si="278"/>
        <v>5.4747014971581452E-5</v>
      </c>
      <c r="AE2380" s="9">
        <f t="shared" si="278"/>
        <v>5.5841955271013079E-5</v>
      </c>
      <c r="AF2380" s="9">
        <f t="shared" si="278"/>
        <v>5.6958794376433339E-5</v>
      </c>
      <c r="AG2380" s="9">
        <f t="shared" si="278"/>
        <v>5.8097970263962005E-5</v>
      </c>
      <c r="AH2380" s="9">
        <f t="shared" si="278"/>
        <v>5.9259929669241251E-5</v>
      </c>
      <c r="AI2380" s="9">
        <f t="shared" ref="AI2380:BF2380" si="279">AI2457/AI$2450</f>
        <v>6.044512826262608E-5</v>
      </c>
      <c r="AJ2380" s="9">
        <f t="shared" si="279"/>
        <v>6.1654030827878596E-5</v>
      </c>
      <c r="AK2380" s="9">
        <f t="shared" si="279"/>
        <v>6.2887111444436181E-5</v>
      </c>
      <c r="AL2380" s="9">
        <f t="shared" si="279"/>
        <v>6.4144853673324902E-5</v>
      </c>
      <c r="AM2380" s="9">
        <f t="shared" si="279"/>
        <v>6.5427750746791403E-5</v>
      </c>
      <c r="AN2380" s="9">
        <f t="shared" si="279"/>
        <v>6.6736305761727236E-5</v>
      </c>
      <c r="AO2380" s="9">
        <f t="shared" si="279"/>
        <v>6.8071031876961783E-5</v>
      </c>
      <c r="AP2380" s="9">
        <f t="shared" si="279"/>
        <v>6.9432452514501017E-5</v>
      </c>
      <c r="AQ2380" s="9">
        <f t="shared" si="279"/>
        <v>7.0821101564791034E-5</v>
      </c>
      <c r="AR2380" s="9">
        <f t="shared" si="279"/>
        <v>7.2237523596086864E-5</v>
      </c>
      <c r="AS2380" s="9">
        <f t="shared" si="279"/>
        <v>7.3682274068008594E-5</v>
      </c>
      <c r="AT2380" s="9">
        <f t="shared" si="279"/>
        <v>7.515591954936876E-5</v>
      </c>
      <c r="AU2380" s="9">
        <f t="shared" si="279"/>
        <v>7.6659037940356151E-5</v>
      </c>
      <c r="AV2380" s="9">
        <f t="shared" si="279"/>
        <v>7.8192218699163271E-5</v>
      </c>
      <c r="AW2380" s="9">
        <f t="shared" si="279"/>
        <v>7.9756063073146532E-5</v>
      </c>
      <c r="AX2380" s="9">
        <f t="shared" si="279"/>
        <v>8.1351184334609467E-5</v>
      </c>
      <c r="AY2380" s="9">
        <f t="shared" si="279"/>
        <v>8.2978208021301659E-5</v>
      </c>
      <c r="AZ2380" s="9">
        <f t="shared" si="279"/>
        <v>8.4637772181727695E-5</v>
      </c>
      <c r="BA2380" s="9">
        <f t="shared" si="279"/>
        <v>8.633052762536226E-5</v>
      </c>
      <c r="BB2380" s="9">
        <f t="shared" si="279"/>
        <v>8.8057138177869511E-5</v>
      </c>
      <c r="BC2380" s="9">
        <f t="shared" si="279"/>
        <v>8.9818280941426887E-5</v>
      </c>
      <c r="BD2380" s="9">
        <f t="shared" si="279"/>
        <v>9.1614646560255416E-5</v>
      </c>
      <c r="BE2380" s="9">
        <f t="shared" si="279"/>
        <v>9.3446939491460539E-5</v>
      </c>
      <c r="BF2380" s="9">
        <f t="shared" si="279"/>
        <v>9.5315878281289755E-5</v>
      </c>
    </row>
    <row r="2381" spans="1:58" ht="12" customHeight="1" x14ac:dyDescent="0.2">
      <c r="A2381" t="s">
        <v>476</v>
      </c>
      <c r="B2381" t="s">
        <v>429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</row>
    <row r="2382" spans="1:58" ht="12" customHeight="1" x14ac:dyDescent="0.2">
      <c r="B2382" t="s">
        <v>463</v>
      </c>
      <c r="C2382" s="9">
        <f t="shared" ref="C2382:F2388" si="280">C2459/C$2458</f>
        <v>0.4299859660065492</v>
      </c>
      <c r="D2382" s="9">
        <f t="shared" si="280"/>
        <v>0.43000908519113845</v>
      </c>
      <c r="E2382" s="9">
        <f t="shared" si="280"/>
        <v>0.43004096495220756</v>
      </c>
      <c r="F2382" s="9">
        <f t="shared" si="280"/>
        <v>0.43003229278794403</v>
      </c>
      <c r="G2382" s="9">
        <f t="shared" ref="G2382:AH2382" si="281">G2459/G$2458</f>
        <v>0.43003909446313299</v>
      </c>
      <c r="H2382" s="9">
        <f t="shared" si="281"/>
        <v>0.43042960520289458</v>
      </c>
      <c r="I2382" s="9">
        <f t="shared" si="281"/>
        <v>0.44205642870668432</v>
      </c>
      <c r="J2382" s="9">
        <f t="shared" si="281"/>
        <v>0.44464679382727884</v>
      </c>
      <c r="K2382" s="9">
        <f t="shared" si="281"/>
        <v>0.43369411764705884</v>
      </c>
      <c r="L2382" s="9">
        <f t="shared" si="281"/>
        <v>0.4491789412467394</v>
      </c>
      <c r="M2382" s="9">
        <f t="shared" si="281"/>
        <v>0.45850150639788906</v>
      </c>
      <c r="N2382" s="9">
        <f t="shared" si="281"/>
        <v>0.46518156039369463</v>
      </c>
      <c r="O2382" s="9">
        <f t="shared" si="281"/>
        <v>0.52132121689614308</v>
      </c>
      <c r="P2382" s="9">
        <f t="shared" si="281"/>
        <v>0.49055082365584662</v>
      </c>
      <c r="Q2382" s="9">
        <f t="shared" si="281"/>
        <v>0.51983256063502903</v>
      </c>
      <c r="R2382" s="9">
        <f t="shared" si="281"/>
        <v>0.51166602977004505</v>
      </c>
      <c r="S2382" s="9">
        <f t="shared" si="281"/>
        <v>0.51820362248162921</v>
      </c>
      <c r="T2382" s="9">
        <f t="shared" si="281"/>
        <v>0.52152544057446004</v>
      </c>
      <c r="U2382" s="9">
        <f t="shared" si="281"/>
        <v>0.52413306777733226</v>
      </c>
      <c r="V2382" s="9">
        <f t="shared" si="281"/>
        <v>0.52675373311621898</v>
      </c>
      <c r="W2382" s="9">
        <f t="shared" si="281"/>
        <v>0.52938750178180005</v>
      </c>
      <c r="X2382" s="9">
        <f t="shared" si="281"/>
        <v>0.53203443929070893</v>
      </c>
      <c r="Y2382" s="9">
        <f t="shared" si="281"/>
        <v>0.53469461148716246</v>
      </c>
      <c r="Z2382" s="9">
        <f t="shared" si="281"/>
        <v>0.53736808454459817</v>
      </c>
      <c r="AA2382" s="9">
        <f t="shared" si="281"/>
        <v>0.5400549249673211</v>
      </c>
      <c r="AB2382" s="9">
        <f t="shared" si="281"/>
        <v>0.54275519959215757</v>
      </c>
      <c r="AC2382" s="9">
        <f t="shared" si="281"/>
        <v>0.54546897559011831</v>
      </c>
      <c r="AD2382" s="9">
        <f t="shared" si="281"/>
        <v>0.54819632046806888</v>
      </c>
      <c r="AE2382" s="9">
        <f t="shared" si="281"/>
        <v>0.55093730207040903</v>
      </c>
      <c r="AF2382" s="9">
        <f t="shared" si="281"/>
        <v>0.55369198858076107</v>
      </c>
      <c r="AG2382" s="9">
        <f t="shared" si="281"/>
        <v>0.55646044852366483</v>
      </c>
      <c r="AH2382" s="9">
        <f t="shared" si="281"/>
        <v>0.55924275076628305</v>
      </c>
      <c r="AI2382" s="9">
        <f t="shared" ref="AI2382:BF2382" si="282">AI2459/AI$2458</f>
        <v>0.56203896452011448</v>
      </c>
      <c r="AJ2382" s="9">
        <f t="shared" si="282"/>
        <v>0.56484915934271496</v>
      </c>
      <c r="AK2382" s="9">
        <f t="shared" si="282"/>
        <v>0.56767340513942854</v>
      </c>
      <c r="AL2382" s="9">
        <f t="shared" si="282"/>
        <v>0.57051177216512561</v>
      </c>
      <c r="AM2382" s="9">
        <f t="shared" si="282"/>
        <v>0.57336433102595119</v>
      </c>
      <c r="AN2382" s="9">
        <f t="shared" si="282"/>
        <v>0.57623115268108094</v>
      </c>
      <c r="AO2382" s="9">
        <f t="shared" si="282"/>
        <v>0.57911230844448636</v>
      </c>
      <c r="AP2382" s="9">
        <f t="shared" si="282"/>
        <v>0.58200786998670873</v>
      </c>
      <c r="AQ2382" s="9">
        <f t="shared" si="282"/>
        <v>0.58491790933664223</v>
      </c>
      <c r="AR2382" s="9">
        <f t="shared" si="282"/>
        <v>0.5878424988833254</v>
      </c>
      <c r="AS2382" s="9">
        <f t="shared" si="282"/>
        <v>0.59078171137774194</v>
      </c>
      <c r="AT2382" s="9">
        <f t="shared" si="282"/>
        <v>0.59373561993463064</v>
      </c>
      <c r="AU2382" s="9">
        <f t="shared" si="282"/>
        <v>0.59670429803430369</v>
      </c>
      <c r="AV2382" s="9">
        <f t="shared" si="282"/>
        <v>0.59968781952447514</v>
      </c>
      <c r="AW2382" s="9">
        <f t="shared" si="282"/>
        <v>0.60268625862209746</v>
      </c>
      <c r="AX2382" s="9">
        <f t="shared" si="282"/>
        <v>0.60569968991520784</v>
      </c>
      <c r="AY2382" s="9">
        <f t="shared" si="282"/>
        <v>0.60872818836478382</v>
      </c>
      <c r="AZ2382" s="9">
        <f t="shared" si="282"/>
        <v>0.61177182930660767</v>
      </c>
      <c r="BA2382" s="9">
        <f t="shared" si="282"/>
        <v>0.61483068845314059</v>
      </c>
      <c r="BB2382" s="9">
        <f t="shared" si="282"/>
        <v>0.61790484189540618</v>
      </c>
      <c r="BC2382" s="9">
        <f t="shared" si="282"/>
        <v>0.62099436610488323</v>
      </c>
      <c r="BD2382" s="9">
        <f t="shared" si="282"/>
        <v>0.62409933793540751</v>
      </c>
      <c r="BE2382" s="9">
        <f t="shared" si="282"/>
        <v>0.62721983462508446</v>
      </c>
      <c r="BF2382" s="9">
        <f t="shared" si="282"/>
        <v>0.63035593379820987</v>
      </c>
    </row>
    <row r="2383" spans="1:58" ht="12" customHeight="1" x14ac:dyDescent="0.2">
      <c r="B2383" t="s">
        <v>464</v>
      </c>
      <c r="C2383" s="9">
        <f t="shared" si="280"/>
        <v>0</v>
      </c>
      <c r="D2383" s="9">
        <f t="shared" si="280"/>
        <v>6.9886085680341038E-5</v>
      </c>
      <c r="E2383" s="9">
        <f t="shared" si="280"/>
        <v>1.8206645425580337E-4</v>
      </c>
      <c r="F2383" s="9">
        <f t="shared" si="280"/>
        <v>1.794043774668102E-4</v>
      </c>
      <c r="G2383" s="9">
        <f t="shared" ref="G2383:AH2383" si="283">G2460/G$2458</f>
        <v>2.7275206836985179E-4</v>
      </c>
      <c r="H2383" s="9">
        <f t="shared" si="283"/>
        <v>4.5800128240359073E-4</v>
      </c>
      <c r="I2383" s="9">
        <f t="shared" si="283"/>
        <v>1.3255065328536262E-3</v>
      </c>
      <c r="J2383" s="9">
        <f t="shared" si="283"/>
        <v>1.4377456148758746E-3</v>
      </c>
      <c r="K2383" s="9">
        <f t="shared" si="283"/>
        <v>1.6941176470588236E-3</v>
      </c>
      <c r="L2383" s="9">
        <f t="shared" si="283"/>
        <v>2.022342064714946E-3</v>
      </c>
      <c r="M2383" s="9">
        <f t="shared" si="283"/>
        <v>2.6532739505353928E-3</v>
      </c>
      <c r="N2383" s="9">
        <f t="shared" si="283"/>
        <v>4.9471981733422129E-3</v>
      </c>
      <c r="O2383" s="9">
        <f t="shared" si="283"/>
        <v>9.458023379383635E-3</v>
      </c>
      <c r="P2383" s="9">
        <f t="shared" si="283"/>
        <v>1.4292853573213393E-2</v>
      </c>
      <c r="Q2383" s="9">
        <f t="shared" si="283"/>
        <v>1.5129682997118156E-2</v>
      </c>
      <c r="R2383" s="9">
        <f t="shared" si="283"/>
        <v>1.490569864124924E-2</v>
      </c>
      <c r="S2383" s="9">
        <f t="shared" si="283"/>
        <v>1.766352221161584E-2</v>
      </c>
      <c r="T2383" s="9">
        <f t="shared" si="283"/>
        <v>1.7363337129307519E-2</v>
      </c>
      <c r="U2383" s="9">
        <f t="shared" si="283"/>
        <v>1.771060387189367E-2</v>
      </c>
      <c r="V2383" s="9">
        <f t="shared" si="283"/>
        <v>1.8064815949331545E-2</v>
      </c>
      <c r="W2383" s="9">
        <f t="shared" si="283"/>
        <v>1.8426112268318175E-2</v>
      </c>
      <c r="X2383" s="9">
        <f t="shared" si="283"/>
        <v>1.8794634513684537E-2</v>
      </c>
      <c r="Y2383" s="9">
        <f t="shared" si="283"/>
        <v>1.9170527203958228E-2</v>
      </c>
      <c r="Z2383" s="9">
        <f t="shared" si="283"/>
        <v>1.9553937748037393E-2</v>
      </c>
      <c r="AA2383" s="9">
        <f t="shared" si="283"/>
        <v>1.9945016502998139E-2</v>
      </c>
      <c r="AB2383" s="9">
        <f t="shared" si="283"/>
        <v>2.0343916833058102E-2</v>
      </c>
      <c r="AC2383" s="9">
        <f t="shared" si="283"/>
        <v>2.0750795169719265E-2</v>
      </c>
      <c r="AD2383" s="9">
        <f t="shared" si="283"/>
        <v>2.116581107311365E-2</v>
      </c>
      <c r="AE2383" s="9">
        <f t="shared" si="283"/>
        <v>2.1589127294575926E-2</v>
      </c>
      <c r="AF2383" s="9">
        <f t="shared" si="283"/>
        <v>2.2020909840467447E-2</v>
      </c>
      <c r="AG2383" s="9">
        <f t="shared" si="283"/>
        <v>2.2461328037276795E-2</v>
      </c>
      <c r="AH2383" s="9">
        <f t="shared" si="283"/>
        <v>2.2910554598022333E-2</v>
      </c>
      <c r="AI2383" s="9">
        <f t="shared" ref="AI2383:BF2383" si="284">AI2460/AI$2458</f>
        <v>2.3368765689982782E-2</v>
      </c>
      <c r="AJ2383" s="9">
        <f t="shared" si="284"/>
        <v>2.3836141003782438E-2</v>
      </c>
      <c r="AK2383" s="9">
        <f t="shared" si="284"/>
        <v>2.431286382385809E-2</v>
      </c>
      <c r="AL2383" s="9">
        <f t="shared" si="284"/>
        <v>2.4799121100335251E-2</v>
      </c>
      <c r="AM2383" s="9">
        <f t="shared" si="284"/>
        <v>2.5295103522341957E-2</v>
      </c>
      <c r="AN2383" s="9">
        <f t="shared" si="284"/>
        <v>2.5801005592788796E-2</v>
      </c>
      <c r="AO2383" s="9">
        <f t="shared" si="284"/>
        <v>2.6317025704644569E-2</v>
      </c>
      <c r="AP2383" s="9">
        <f t="shared" si="284"/>
        <v>2.6843366218737466E-2</v>
      </c>
      <c r="AQ2383" s="9">
        <f t="shared" si="284"/>
        <v>2.7380233543112215E-2</v>
      </c>
      <c r="AR2383" s="9">
        <f t="shared" si="284"/>
        <v>2.792783821397446E-2</v>
      </c>
      <c r="AS2383" s="9">
        <f t="shared" si="284"/>
        <v>2.8486394978253948E-2</v>
      </c>
      <c r="AT2383" s="9">
        <f t="shared" si="284"/>
        <v>2.9056122877819029E-2</v>
      </c>
      <c r="AU2383" s="9">
        <f t="shared" si="284"/>
        <v>2.9637245335375411E-2</v>
      </c>
      <c r="AV2383" s="9">
        <f t="shared" si="284"/>
        <v>3.0229990242082921E-2</v>
      </c>
      <c r="AW2383" s="9">
        <f t="shared" si="284"/>
        <v>3.0834590046924581E-2</v>
      </c>
      <c r="AX2383" s="9">
        <f t="shared" si="284"/>
        <v>3.1451281847863069E-2</v>
      </c>
      <c r="AY2383" s="9">
        <f t="shared" si="284"/>
        <v>3.2080307484820339E-2</v>
      </c>
      <c r="AZ2383" s="9">
        <f t="shared" si="284"/>
        <v>3.2721913634516743E-2</v>
      </c>
      <c r="BA2383" s="9">
        <f t="shared" si="284"/>
        <v>3.3376351907207079E-2</v>
      </c>
      <c r="BB2383" s="9">
        <f t="shared" si="284"/>
        <v>3.4043878945351221E-2</v>
      </c>
      <c r="BC2383" s="9">
        <f t="shared" si="284"/>
        <v>3.4724756524258243E-2</v>
      </c>
      <c r="BD2383" s="9">
        <f t="shared" si="284"/>
        <v>3.5419251654743404E-2</v>
      </c>
      <c r="BE2383" s="9">
        <f t="shared" si="284"/>
        <v>3.6127636687838277E-2</v>
      </c>
      <c r="BF2383" s="9">
        <f t="shared" si="284"/>
        <v>3.6850189421595042E-2</v>
      </c>
    </row>
    <row r="2384" spans="1:58" ht="12" customHeight="1" x14ac:dyDescent="0.2">
      <c r="B2384" t="s">
        <v>465</v>
      </c>
      <c r="C2384" s="9">
        <f t="shared" si="280"/>
        <v>2.3389989084671761E-4</v>
      </c>
      <c r="D2384" s="9">
        <f t="shared" si="280"/>
        <v>2.0965825704102314E-4</v>
      </c>
      <c r="E2384" s="9">
        <f t="shared" si="280"/>
        <v>2.7309968138370506E-4</v>
      </c>
      <c r="F2384" s="9">
        <f t="shared" si="280"/>
        <v>2.6910656620021526E-4</v>
      </c>
      <c r="G2384" s="9">
        <f t="shared" ref="G2384:AH2384" si="285">G2461/G$2458</f>
        <v>9.0917356123283935E-5</v>
      </c>
      <c r="H2384" s="9">
        <f t="shared" si="285"/>
        <v>0</v>
      </c>
      <c r="I2384" s="9">
        <f t="shared" si="285"/>
        <v>0</v>
      </c>
      <c r="J2384" s="9">
        <f t="shared" si="285"/>
        <v>0</v>
      </c>
      <c r="K2384" s="9">
        <f t="shared" si="285"/>
        <v>0</v>
      </c>
      <c r="L2384" s="9">
        <f t="shared" si="285"/>
        <v>0</v>
      </c>
      <c r="M2384" s="9">
        <f t="shared" si="285"/>
        <v>0</v>
      </c>
      <c r="N2384" s="9">
        <f t="shared" si="285"/>
        <v>0</v>
      </c>
      <c r="O2384" s="9">
        <f t="shared" si="285"/>
        <v>0</v>
      </c>
      <c r="P2384" s="9">
        <f t="shared" si="285"/>
        <v>0</v>
      </c>
      <c r="Q2384" s="9">
        <f t="shared" si="285"/>
        <v>0</v>
      </c>
      <c r="R2384" s="9">
        <f t="shared" si="285"/>
        <v>0</v>
      </c>
      <c r="S2384" s="9">
        <f t="shared" si="285"/>
        <v>0</v>
      </c>
      <c r="T2384" s="9">
        <f t="shared" si="285"/>
        <v>0</v>
      </c>
      <c r="U2384" s="9">
        <f t="shared" si="285"/>
        <v>0</v>
      </c>
      <c r="V2384" s="9">
        <f t="shared" si="285"/>
        <v>1.0335319719825904E-4</v>
      </c>
      <c r="W2384" s="9">
        <f t="shared" si="285"/>
        <v>2.0670639439651807E-4</v>
      </c>
      <c r="X2384" s="9">
        <f t="shared" si="285"/>
        <v>3.1005959159477713E-4</v>
      </c>
      <c r="Y2384" s="9">
        <f t="shared" si="285"/>
        <v>4.1341278879303614E-4</v>
      </c>
      <c r="Z2384" s="9">
        <f t="shared" si="285"/>
        <v>5.1676598599129521E-4</v>
      </c>
      <c r="AA2384" s="9">
        <f t="shared" si="285"/>
        <v>6.2011918318955427E-4</v>
      </c>
      <c r="AB2384" s="9">
        <f t="shared" si="285"/>
        <v>7.2347238038781333E-4</v>
      </c>
      <c r="AC2384" s="9">
        <f t="shared" si="285"/>
        <v>8.2682557758607229E-4</v>
      </c>
      <c r="AD2384" s="9">
        <f t="shared" si="285"/>
        <v>9.3017877478433135E-4</v>
      </c>
      <c r="AE2384" s="9">
        <f t="shared" si="285"/>
        <v>1.0335319719825904E-3</v>
      </c>
      <c r="AF2384" s="9">
        <f t="shared" si="285"/>
        <v>1.1368851691808495E-3</v>
      </c>
      <c r="AG2384" s="9">
        <f t="shared" si="285"/>
        <v>1.2402383663791085E-3</v>
      </c>
      <c r="AH2384" s="9">
        <f t="shared" si="285"/>
        <v>1.3435915635773676E-3</v>
      </c>
      <c r="AI2384" s="9">
        <f t="shared" ref="AI2384:BF2384" si="286">AI2461/AI$2458</f>
        <v>1.4469447607756267E-3</v>
      </c>
      <c r="AJ2384" s="9">
        <f t="shared" si="286"/>
        <v>1.5502979579738855E-3</v>
      </c>
      <c r="AK2384" s="9">
        <f t="shared" si="286"/>
        <v>1.6536511551721446E-3</v>
      </c>
      <c r="AL2384" s="9">
        <f t="shared" si="286"/>
        <v>1.7570043523704036E-3</v>
      </c>
      <c r="AM2384" s="9">
        <f t="shared" si="286"/>
        <v>1.8603575495686627E-3</v>
      </c>
      <c r="AN2384" s="9">
        <f t="shared" si="286"/>
        <v>1.9637107467669218E-3</v>
      </c>
      <c r="AO2384" s="9">
        <f t="shared" si="286"/>
        <v>2.0670639439651808E-3</v>
      </c>
      <c r="AP2384" s="9">
        <f t="shared" si="286"/>
        <v>2.1704171411634399E-3</v>
      </c>
      <c r="AQ2384" s="9">
        <f t="shared" si="286"/>
        <v>2.2737703383616989E-3</v>
      </c>
      <c r="AR2384" s="9">
        <f t="shared" si="286"/>
        <v>2.377123535559958E-3</v>
      </c>
      <c r="AS2384" s="9">
        <f t="shared" si="286"/>
        <v>2.4804767327582171E-3</v>
      </c>
      <c r="AT2384" s="9">
        <f t="shared" si="286"/>
        <v>2.5838299299564761E-3</v>
      </c>
      <c r="AU2384" s="9">
        <f t="shared" si="286"/>
        <v>2.6871831271547352E-3</v>
      </c>
      <c r="AV2384" s="9">
        <f t="shared" si="286"/>
        <v>2.7905363243529943E-3</v>
      </c>
      <c r="AW2384" s="9">
        <f t="shared" si="286"/>
        <v>2.8938895215512533E-3</v>
      </c>
      <c r="AX2384" s="9">
        <f t="shared" si="286"/>
        <v>2.9972427187495124E-3</v>
      </c>
      <c r="AY2384" s="9">
        <f t="shared" si="286"/>
        <v>3.100595915947771E-3</v>
      </c>
      <c r="AZ2384" s="9">
        <f t="shared" si="286"/>
        <v>3.2039491131460301E-3</v>
      </c>
      <c r="BA2384" s="9">
        <f t="shared" si="286"/>
        <v>3.3073023103442891E-3</v>
      </c>
      <c r="BB2384" s="9">
        <f t="shared" si="286"/>
        <v>3.4106555075425482E-3</v>
      </c>
      <c r="BC2384" s="9">
        <f t="shared" si="286"/>
        <v>3.5140087047408073E-3</v>
      </c>
      <c r="BD2384" s="9">
        <f t="shared" si="286"/>
        <v>3.6173619019390663E-3</v>
      </c>
      <c r="BE2384" s="9">
        <f t="shared" si="286"/>
        <v>3.7207150991373254E-3</v>
      </c>
      <c r="BF2384" s="9">
        <f t="shared" si="286"/>
        <v>3.8240682963355845E-3</v>
      </c>
    </row>
    <row r="2385" spans="1:58" ht="12" customHeight="1" x14ac:dyDescent="0.2">
      <c r="B2385" t="s">
        <v>466</v>
      </c>
      <c r="C2385" s="9">
        <f t="shared" si="280"/>
        <v>1.3176360517698426E-2</v>
      </c>
      <c r="D2385" s="9">
        <f t="shared" si="280"/>
        <v>1.474596407855196E-2</v>
      </c>
      <c r="E2385" s="9">
        <f t="shared" si="280"/>
        <v>1.9390077378243057E-2</v>
      </c>
      <c r="F2385" s="9">
        <f t="shared" si="280"/>
        <v>1.8388948690348045E-2</v>
      </c>
      <c r="G2385" s="9">
        <f t="shared" ref="G2385:AH2385" si="287">G2462/G$2458</f>
        <v>1.8365305936903355E-2</v>
      </c>
      <c r="H2385" s="9">
        <f t="shared" si="287"/>
        <v>1.8503251809105066E-2</v>
      </c>
      <c r="I2385" s="9">
        <f t="shared" si="287"/>
        <v>1.8841128574133687E-2</v>
      </c>
      <c r="J2385" s="9">
        <f t="shared" si="287"/>
        <v>1.8690692993386371E-2</v>
      </c>
      <c r="K2385" s="9">
        <f t="shared" si="287"/>
        <v>1.7411764705882352E-2</v>
      </c>
      <c r="L2385" s="9">
        <f t="shared" si="287"/>
        <v>1.6756548536209552E-2</v>
      </c>
      <c r="M2385" s="9">
        <f t="shared" si="287"/>
        <v>1.5256325215578509E-2</v>
      </c>
      <c r="N2385" s="9">
        <f t="shared" si="287"/>
        <v>1.5317286652078774E-2</v>
      </c>
      <c r="O2385" s="9">
        <f t="shared" si="287"/>
        <v>1.6790648246546226E-2</v>
      </c>
      <c r="P2385" s="9">
        <f t="shared" si="287"/>
        <v>1.5692153923038479E-2</v>
      </c>
      <c r="Q2385" s="9">
        <f t="shared" si="287"/>
        <v>1.6261836146562372E-2</v>
      </c>
      <c r="R2385" s="9">
        <f t="shared" si="287"/>
        <v>1.6021091056580814E-2</v>
      </c>
      <c r="S2385" s="9">
        <f t="shared" si="287"/>
        <v>1.715004772872003E-2</v>
      </c>
      <c r="T2385" s="9">
        <f t="shared" si="287"/>
        <v>1.8190162706893592E-2</v>
      </c>
      <c r="U2385" s="9">
        <f t="shared" si="287"/>
        <v>1.8463015147496993E-2</v>
      </c>
      <c r="V2385" s="9">
        <f t="shared" si="287"/>
        <v>1.8739960374709447E-2</v>
      </c>
      <c r="W2385" s="9">
        <f t="shared" si="287"/>
        <v>1.9021059780330089E-2</v>
      </c>
      <c r="X2385" s="9">
        <f t="shared" si="287"/>
        <v>1.9306375677035036E-2</v>
      </c>
      <c r="Y2385" s="9">
        <f t="shared" si="287"/>
        <v>1.9595971312190562E-2</v>
      </c>
      <c r="Z2385" s="9">
        <f t="shared" si="287"/>
        <v>1.9889910881873418E-2</v>
      </c>
      <c r="AA2385" s="9">
        <f t="shared" si="287"/>
        <v>2.0188259545101516E-2</v>
      </c>
      <c r="AB2385" s="9">
        <f t="shared" si="287"/>
        <v>2.0491083438278039E-2</v>
      </c>
      <c r="AC2385" s="9">
        <f t="shared" si="287"/>
        <v>2.0798449689852207E-2</v>
      </c>
      <c r="AD2385" s="9">
        <f t="shared" si="287"/>
        <v>2.1110426435199989E-2</v>
      </c>
      <c r="AE2385" s="9">
        <f t="shared" si="287"/>
        <v>2.1427082831727989E-2</v>
      </c>
      <c r="AF2385" s="9">
        <f t="shared" si="287"/>
        <v>2.1748489074203903E-2</v>
      </c>
      <c r="AG2385" s="9">
        <f t="shared" si="287"/>
        <v>2.2074716410316959E-2</v>
      </c>
      <c r="AH2385" s="9">
        <f t="shared" si="287"/>
        <v>2.2405837156471712E-2</v>
      </c>
      <c r="AI2385" s="9">
        <f t="shared" ref="AI2385:BF2385" si="288">AI2462/AI$2458</f>
        <v>2.2741924713818785E-2</v>
      </c>
      <c r="AJ2385" s="9">
        <f t="shared" si="288"/>
        <v>2.3083053584526066E-2</v>
      </c>
      <c r="AK2385" s="9">
        <f t="shared" si="288"/>
        <v>2.3429299388293957E-2</v>
      </c>
      <c r="AL2385" s="9">
        <f t="shared" si="288"/>
        <v>2.3780738879118364E-2</v>
      </c>
      <c r="AM2385" s="9">
        <f t="shared" si="288"/>
        <v>2.4137449962305137E-2</v>
      </c>
      <c r="AN2385" s="9">
        <f t="shared" si="288"/>
        <v>2.449951171173971E-2</v>
      </c>
      <c r="AO2385" s="9">
        <f t="shared" si="288"/>
        <v>2.4867004387415802E-2</v>
      </c>
      <c r="AP2385" s="9">
        <f t="shared" si="288"/>
        <v>2.524000945322704E-2</v>
      </c>
      <c r="AQ2385" s="9">
        <f t="shared" si="288"/>
        <v>2.5618609595025443E-2</v>
      </c>
      <c r="AR2385" s="9">
        <f t="shared" si="288"/>
        <v>2.6002888738950819E-2</v>
      </c>
      <c r="AS2385" s="9">
        <f t="shared" si="288"/>
        <v>2.6392932070035079E-2</v>
      </c>
      <c r="AT2385" s="9">
        <f t="shared" si="288"/>
        <v>2.6788826051085599E-2</v>
      </c>
      <c r="AU2385" s="9">
        <f t="shared" si="288"/>
        <v>2.7190658441851881E-2</v>
      </c>
      <c r="AV2385" s="9">
        <f t="shared" si="288"/>
        <v>2.7598518318479658E-2</v>
      </c>
      <c r="AW2385" s="9">
        <f t="shared" si="288"/>
        <v>2.8012496093256848E-2</v>
      </c>
      <c r="AX2385" s="9">
        <f t="shared" si="288"/>
        <v>2.8432683534655698E-2</v>
      </c>
      <c r="AY2385" s="9">
        <f t="shared" si="288"/>
        <v>2.8859173787675531E-2</v>
      </c>
      <c r="AZ2385" s="9">
        <f t="shared" si="288"/>
        <v>2.9292061394490664E-2</v>
      </c>
      <c r="BA2385" s="9">
        <f t="shared" si="288"/>
        <v>2.9731442315408016E-2</v>
      </c>
      <c r="BB2385" s="9">
        <f t="shared" si="288"/>
        <v>3.0177413950139131E-2</v>
      </c>
      <c r="BC2385" s="9">
        <f t="shared" si="288"/>
        <v>3.0630075159391215E-2</v>
      </c>
      <c r="BD2385" s="9">
        <f t="shared" si="288"/>
        <v>3.108952628678208E-2</v>
      </c>
      <c r="BE2385" s="9">
        <f t="shared" si="288"/>
        <v>3.1555869181083808E-2</v>
      </c>
      <c r="BF2385" s="9">
        <f t="shared" si="288"/>
        <v>3.2029207218800065E-2</v>
      </c>
    </row>
    <row r="2386" spans="1:58" ht="12" customHeight="1" x14ac:dyDescent="0.2">
      <c r="B2386" t="s">
        <v>467</v>
      </c>
      <c r="C2386" s="9">
        <f t="shared" si="280"/>
        <v>2.1830656479026978E-2</v>
      </c>
      <c r="D2386" s="9">
        <f t="shared" si="280"/>
        <v>2.2573205674750157E-2</v>
      </c>
      <c r="E2386" s="9">
        <f t="shared" si="280"/>
        <v>2.9403732362312245E-2</v>
      </c>
      <c r="F2386" s="9">
        <f t="shared" si="280"/>
        <v>4.92465016146394E-2</v>
      </c>
      <c r="G2386" s="9">
        <f t="shared" ref="G2386:AH2386" si="289">G2463/G$2458</f>
        <v>5.591417401581962E-2</v>
      </c>
      <c r="H2386" s="9">
        <f t="shared" si="289"/>
        <v>3.8380507465420904E-2</v>
      </c>
      <c r="I2386" s="9">
        <f t="shared" si="289"/>
        <v>4.4593826926718427E-2</v>
      </c>
      <c r="J2386" s="9">
        <f t="shared" si="289"/>
        <v>4.3515767276909804E-2</v>
      </c>
      <c r="K2386" s="9">
        <f t="shared" si="289"/>
        <v>4.3294117647058823E-2</v>
      </c>
      <c r="L2386" s="9">
        <f t="shared" si="289"/>
        <v>3.7654083204930661E-2</v>
      </c>
      <c r="M2386" s="9">
        <f t="shared" si="289"/>
        <v>3.250260589405856E-2</v>
      </c>
      <c r="N2386" s="9">
        <f t="shared" si="289"/>
        <v>3.0729711730567977E-2</v>
      </c>
      <c r="O2386" s="9">
        <f t="shared" si="289"/>
        <v>3.1987247608926676E-2</v>
      </c>
      <c r="P2386" s="9">
        <f t="shared" si="289"/>
        <v>2.7486256871564217E-2</v>
      </c>
      <c r="Q2386" s="9">
        <f t="shared" si="289"/>
        <v>3.0259365994236311E-2</v>
      </c>
      <c r="R2386" s="9">
        <f t="shared" si="289"/>
        <v>2.9811397282498479E-2</v>
      </c>
      <c r="S2386" s="9">
        <f t="shared" si="289"/>
        <v>3.5327044423231681E-2</v>
      </c>
      <c r="T2386" s="9">
        <f t="shared" si="289"/>
        <v>3.5243440244606336E-2</v>
      </c>
      <c r="U2386" s="9">
        <f t="shared" si="289"/>
        <v>3.5948309049498459E-2</v>
      </c>
      <c r="V2386" s="9">
        <f t="shared" si="289"/>
        <v>3.6667275230488433E-2</v>
      </c>
      <c r="W2386" s="9">
        <f t="shared" si="289"/>
        <v>3.74006207350982E-2</v>
      </c>
      <c r="X2386" s="9">
        <f t="shared" si="289"/>
        <v>3.814863314980016E-2</v>
      </c>
      <c r="Y2386" s="9">
        <f t="shared" si="289"/>
        <v>3.8911605812796166E-2</v>
      </c>
      <c r="Z2386" s="9">
        <f t="shared" si="289"/>
        <v>3.9689837929052084E-2</v>
      </c>
      <c r="AA2386" s="9">
        <f t="shared" si="289"/>
        <v>4.0483634687633129E-2</v>
      </c>
      <c r="AB2386" s="9">
        <f t="shared" si="289"/>
        <v>4.1293307381385785E-2</v>
      </c>
      <c r="AC2386" s="9">
        <f t="shared" si="289"/>
        <v>4.2119173529013502E-2</v>
      </c>
      <c r="AD2386" s="9">
        <f t="shared" si="289"/>
        <v>4.2961556999593774E-2</v>
      </c>
      <c r="AE2386" s="9">
        <f t="shared" si="289"/>
        <v>4.3820788139585648E-2</v>
      </c>
      <c r="AF2386" s="9">
        <f t="shared" si="289"/>
        <v>4.4697203902377365E-2</v>
      </c>
      <c r="AG2386" s="9">
        <f t="shared" si="289"/>
        <v>4.5591147980424913E-2</v>
      </c>
      <c r="AH2386" s="9">
        <f t="shared" si="289"/>
        <v>4.650297094003341E-2</v>
      </c>
      <c r="AI2386" s="9">
        <f t="shared" ref="AI2386:BF2386" si="290">AI2463/AI$2458</f>
        <v>4.7433030358834075E-2</v>
      </c>
      <c r="AJ2386" s="9">
        <f t="shared" si="290"/>
        <v>4.8381690966010756E-2</v>
      </c>
      <c r="AK2386" s="9">
        <f t="shared" si="290"/>
        <v>4.9349324785330974E-2</v>
      </c>
      <c r="AL2386" s="9">
        <f t="shared" si="290"/>
        <v>5.0336311281037598E-2</v>
      </c>
      <c r="AM2386" s="9">
        <f t="shared" si="290"/>
        <v>5.1343037506658348E-2</v>
      </c>
      <c r="AN2386" s="9">
        <f t="shared" si="290"/>
        <v>5.2369898256791517E-2</v>
      </c>
      <c r="AO2386" s="9">
        <f t="shared" si="290"/>
        <v>5.3417296221927348E-2</v>
      </c>
      <c r="AP2386" s="9">
        <f t="shared" si="290"/>
        <v>5.4485642146365892E-2</v>
      </c>
      <c r="AQ2386" s="9">
        <f t="shared" si="290"/>
        <v>5.557535498929321E-2</v>
      </c>
      <c r="AR2386" s="9">
        <f t="shared" si="290"/>
        <v>5.6686862089079075E-2</v>
      </c>
      <c r="AS2386" s="9">
        <f t="shared" si="290"/>
        <v>5.7820599330860652E-2</v>
      </c>
      <c r="AT2386" s="9">
        <f t="shared" si="290"/>
        <v>5.8977011317477866E-2</v>
      </c>
      <c r="AU2386" s="9">
        <f t="shared" si="290"/>
        <v>6.0156551543827423E-2</v>
      </c>
      <c r="AV2386" s="9">
        <f t="shared" si="290"/>
        <v>6.1359682574703971E-2</v>
      </c>
      <c r="AW2386" s="9">
        <f t="shared" si="290"/>
        <v>6.2586876226198046E-2</v>
      </c>
      <c r="AX2386" s="9">
        <f t="shared" si="290"/>
        <v>6.3838613750722015E-2</v>
      </c>
      <c r="AY2386" s="9">
        <f t="shared" si="290"/>
        <v>6.5115386025736452E-2</v>
      </c>
      <c r="AZ2386" s="9">
        <f t="shared" si="290"/>
        <v>6.6417693746251186E-2</v>
      </c>
      <c r="BA2386" s="9">
        <f t="shared" si="290"/>
        <v>6.7746047621176211E-2</v>
      </c>
      <c r="BB2386" s="9">
        <f t="shared" si="290"/>
        <v>6.9100968573599736E-2</v>
      </c>
      <c r="BC2386" s="9">
        <f t="shared" si="290"/>
        <v>7.0482987945071726E-2</v>
      </c>
      <c r="BD2386" s="9">
        <f t="shared" si="290"/>
        <v>7.1892647703973162E-2</v>
      </c>
      <c r="BE2386" s="9">
        <f t="shared" si="290"/>
        <v>7.3330500658052619E-2</v>
      </c>
      <c r="BF2386" s="9">
        <f t="shared" si="290"/>
        <v>7.4797110671213668E-2</v>
      </c>
    </row>
    <row r="2387" spans="1:58" ht="12" customHeight="1" x14ac:dyDescent="0.2">
      <c r="B2387" t="s">
        <v>468</v>
      </c>
      <c r="C2387" s="9">
        <f t="shared" si="280"/>
        <v>3.8983315141119599E-4</v>
      </c>
      <c r="D2387" s="9">
        <f t="shared" si="280"/>
        <v>7.6874694248375147E-4</v>
      </c>
      <c r="E2387" s="9">
        <f t="shared" si="280"/>
        <v>3.7323623122439689E-3</v>
      </c>
      <c r="F2387" s="9">
        <f t="shared" si="280"/>
        <v>9.8672407606745596E-4</v>
      </c>
      <c r="G2387" s="9">
        <f t="shared" ref="G2387:AH2387" si="291">G2464/G$2458</f>
        <v>4.2731157377943448E-3</v>
      </c>
      <c r="H2387" s="9">
        <f t="shared" si="291"/>
        <v>4.8548135934780613E-3</v>
      </c>
      <c r="I2387" s="9">
        <f t="shared" si="291"/>
        <v>5.1126680552925586E-3</v>
      </c>
      <c r="J2387" s="9">
        <f t="shared" si="291"/>
        <v>6.7094795360874149E-3</v>
      </c>
      <c r="K2387" s="9">
        <f t="shared" si="291"/>
        <v>5.6470588235294121E-3</v>
      </c>
      <c r="L2387" s="9">
        <f t="shared" si="291"/>
        <v>3.7557781201848998E-3</v>
      </c>
      <c r="M2387" s="9">
        <f t="shared" si="291"/>
        <v>2.0847152468492372E-3</v>
      </c>
      <c r="N2387" s="9">
        <f t="shared" si="291"/>
        <v>1.2367995433355532E-3</v>
      </c>
      <c r="O2387" s="9">
        <f t="shared" si="291"/>
        <v>1.594048884165781E-3</v>
      </c>
      <c r="P2387" s="9">
        <f t="shared" si="291"/>
        <v>1.4992503748125937E-3</v>
      </c>
      <c r="Q2387" s="9">
        <f t="shared" si="291"/>
        <v>1.1321531494442158E-3</v>
      </c>
      <c r="R2387" s="9">
        <f t="shared" si="291"/>
        <v>1.1153924153315758E-3</v>
      </c>
      <c r="S2387" s="9">
        <f t="shared" si="291"/>
        <v>1.7458132418457515E-3</v>
      </c>
      <c r="T2387" s="9">
        <f t="shared" si="291"/>
        <v>2.3357822566806543E-2</v>
      </c>
      <c r="U2387" s="9">
        <f t="shared" si="291"/>
        <v>2.3824979018142674E-2</v>
      </c>
      <c r="V2387" s="9">
        <f t="shared" si="291"/>
        <v>2.4301478598505528E-2</v>
      </c>
      <c r="W2387" s="9">
        <f t="shared" si="291"/>
        <v>2.478750817047564E-2</v>
      </c>
      <c r="X2387" s="9">
        <f t="shared" si="291"/>
        <v>2.5283258333885152E-2</v>
      </c>
      <c r="Y2387" s="9">
        <f t="shared" si="291"/>
        <v>2.5788923500562857E-2</v>
      </c>
      <c r="Z2387" s="9">
        <f t="shared" si="291"/>
        <v>2.6304701970574117E-2</v>
      </c>
      <c r="AA2387" s="9">
        <f t="shared" si="291"/>
        <v>2.68307960099856E-2</v>
      </c>
      <c r="AB2387" s="9">
        <f t="shared" si="291"/>
        <v>2.7367411930185312E-2</v>
      </c>
      <c r="AC2387" s="9">
        <f t="shared" si="291"/>
        <v>2.7914760168789018E-2</v>
      </c>
      <c r="AD2387" s="9">
        <f t="shared" si="291"/>
        <v>2.84730553721648E-2</v>
      </c>
      <c r="AE2387" s="9">
        <f t="shared" si="291"/>
        <v>2.9042516479608097E-2</v>
      </c>
      <c r="AF2387" s="9">
        <f t="shared" si="291"/>
        <v>2.9623366809200261E-2</v>
      </c>
      <c r="AG2387" s="9">
        <f t="shared" si="291"/>
        <v>3.0215834145384271E-2</v>
      </c>
      <c r="AH2387" s="9">
        <f t="shared" si="291"/>
        <v>3.082015082829196E-2</v>
      </c>
      <c r="AI2387" s="9">
        <f t="shared" ref="AI2387:BF2387" si="292">AI2464/AI$2458</f>
        <v>3.1436553844857801E-2</v>
      </c>
      <c r="AJ2387" s="9">
        <f t="shared" si="292"/>
        <v>3.2065284921754957E-2</v>
      </c>
      <c r="AK2387" s="9">
        <f t="shared" si="292"/>
        <v>3.2706590620190053E-2</v>
      </c>
      <c r="AL2387" s="9">
        <f t="shared" si="292"/>
        <v>3.3360722432593859E-2</v>
      </c>
      <c r="AM2387" s="9">
        <f t="shared" si="292"/>
        <v>3.4027936881245731E-2</v>
      </c>
      <c r="AN2387" s="9">
        <f t="shared" si="292"/>
        <v>3.4708495618870648E-2</v>
      </c>
      <c r="AO2387" s="9">
        <f t="shared" si="292"/>
        <v>3.5402665531248066E-2</v>
      </c>
      <c r="AP2387" s="9">
        <f t="shared" si="292"/>
        <v>3.611071884187303E-2</v>
      </c>
      <c r="AQ2387" s="9">
        <f t="shared" si="292"/>
        <v>3.6832933218710492E-2</v>
      </c>
      <c r="AR2387" s="9">
        <f t="shared" si="292"/>
        <v>3.7569591883084702E-2</v>
      </c>
      <c r="AS2387" s="9">
        <f t="shared" si="292"/>
        <v>3.8320983720746396E-2</v>
      </c>
      <c r="AT2387" s="9">
        <f t="shared" si="292"/>
        <v>3.9087403395161327E-2</v>
      </c>
      <c r="AU2387" s="9">
        <f t="shared" si="292"/>
        <v>3.986915146306455E-2</v>
      </c>
      <c r="AV2387" s="9">
        <f t="shared" si="292"/>
        <v>4.0666534492325844E-2</v>
      </c>
      <c r="AW2387" s="9">
        <f t="shared" si="292"/>
        <v>4.1479865182172358E-2</v>
      </c>
      <c r="AX2387" s="9">
        <f t="shared" si="292"/>
        <v>4.230946248581581E-2</v>
      </c>
      <c r="AY2387" s="9">
        <f t="shared" si="292"/>
        <v>4.3155651735532131E-2</v>
      </c>
      <c r="AZ2387" s="9">
        <f t="shared" si="292"/>
        <v>4.4018764770242774E-2</v>
      </c>
      <c r="BA2387" s="9">
        <f t="shared" si="292"/>
        <v>4.489914006564763E-2</v>
      </c>
      <c r="BB2387" s="9">
        <f t="shared" si="292"/>
        <v>4.5797122866960589E-2</v>
      </c>
      <c r="BC2387" s="9">
        <f t="shared" si="292"/>
        <v>4.6713065324299793E-2</v>
      </c>
      <c r="BD2387" s="9">
        <f t="shared" si="292"/>
        <v>4.7647326630785795E-2</v>
      </c>
      <c r="BE2387" s="9">
        <f t="shared" si="292"/>
        <v>4.8600273163401507E-2</v>
      </c>
      <c r="BF2387" s="9">
        <f t="shared" si="292"/>
        <v>4.957227862666954E-2</v>
      </c>
    </row>
    <row r="2388" spans="1:58" ht="12" customHeight="1" x14ac:dyDescent="0.2">
      <c r="B2388" t="s">
        <v>469</v>
      </c>
      <c r="C2388" s="9">
        <f t="shared" si="280"/>
        <v>0</v>
      </c>
      <c r="D2388" s="9">
        <f t="shared" si="280"/>
        <v>0</v>
      </c>
      <c r="E2388" s="9">
        <f t="shared" si="280"/>
        <v>0</v>
      </c>
      <c r="F2388" s="9">
        <f t="shared" si="280"/>
        <v>0</v>
      </c>
      <c r="G2388" s="9">
        <f t="shared" ref="G2388:AH2388" si="293">G2465/G$2458</f>
        <v>0</v>
      </c>
      <c r="H2388" s="9">
        <f t="shared" si="293"/>
        <v>0</v>
      </c>
      <c r="I2388" s="9">
        <f t="shared" si="293"/>
        <v>0</v>
      </c>
      <c r="J2388" s="9">
        <f t="shared" si="293"/>
        <v>0</v>
      </c>
      <c r="K2388" s="9">
        <f t="shared" si="293"/>
        <v>1.8823529411764707E-4</v>
      </c>
      <c r="L2388" s="9">
        <f t="shared" si="293"/>
        <v>1.926040061633282E-4</v>
      </c>
      <c r="M2388" s="9">
        <f t="shared" si="293"/>
        <v>1.895195678953852E-4</v>
      </c>
      <c r="N2388" s="9">
        <f t="shared" si="293"/>
        <v>1.9027685282085435E-4</v>
      </c>
      <c r="O2388" s="9">
        <f t="shared" si="293"/>
        <v>2.1253985122210415E-4</v>
      </c>
      <c r="P2388" s="9">
        <f t="shared" si="293"/>
        <v>2.9985007496251872E-4</v>
      </c>
      <c r="Q2388" s="9">
        <f t="shared" si="293"/>
        <v>4.1169205434335118E-4</v>
      </c>
      <c r="R2388" s="9">
        <f t="shared" si="293"/>
        <v>4.0559724193875484E-4</v>
      </c>
      <c r="S2388" s="9">
        <f t="shared" si="293"/>
        <v>4.1077958631664742E-4</v>
      </c>
      <c r="T2388" s="9">
        <f t="shared" si="293"/>
        <v>4.1341278879303614E-4</v>
      </c>
      <c r="U2388" s="9">
        <f t="shared" si="293"/>
        <v>4.2168104456889689E-4</v>
      </c>
      <c r="V2388" s="9">
        <f t="shared" si="293"/>
        <v>4.3011466546027482E-4</v>
      </c>
      <c r="W2388" s="9">
        <f t="shared" si="293"/>
        <v>4.3871695876948028E-4</v>
      </c>
      <c r="X2388" s="9">
        <f t="shared" si="293"/>
        <v>4.474912979448699E-4</v>
      </c>
      <c r="Y2388" s="9">
        <f t="shared" si="293"/>
        <v>4.5644112390376732E-4</v>
      </c>
      <c r="Z2388" s="9">
        <f t="shared" si="293"/>
        <v>4.6556994638184273E-4</v>
      </c>
      <c r="AA2388" s="9">
        <f t="shared" si="293"/>
        <v>4.7488134530947955E-4</v>
      </c>
      <c r="AB2388" s="9">
        <f t="shared" si="293"/>
        <v>4.8437897221566918E-4</v>
      </c>
      <c r="AC2388" s="9">
        <f t="shared" si="293"/>
        <v>4.940665516599826E-4</v>
      </c>
      <c r="AD2388" s="9">
        <f t="shared" si="293"/>
        <v>5.0394788269318225E-4</v>
      </c>
      <c r="AE2388" s="9">
        <f t="shared" si="293"/>
        <v>5.1402684034704586E-4</v>
      </c>
      <c r="AF2388" s="9">
        <f t="shared" si="293"/>
        <v>5.2430737715398676E-4</v>
      </c>
      <c r="AG2388" s="9">
        <f t="shared" si="293"/>
        <v>5.3479352469706649E-4</v>
      </c>
      <c r="AH2388" s="9">
        <f t="shared" si="293"/>
        <v>5.4548939519100787E-4</v>
      </c>
      <c r="AI2388" s="9">
        <f t="shared" ref="AI2388:BF2388" si="294">AI2465/AI$2458</f>
        <v>5.563991830948281E-4</v>
      </c>
      <c r="AJ2388" s="9">
        <f t="shared" si="294"/>
        <v>5.675271667567246E-4</v>
      </c>
      <c r="AK2388" s="9">
        <f t="shared" si="294"/>
        <v>5.7887771009185911E-4</v>
      </c>
      <c r="AL2388" s="9">
        <f t="shared" si="294"/>
        <v>5.9045526429369634E-4</v>
      </c>
      <c r="AM2388" s="9">
        <f t="shared" si="294"/>
        <v>6.0226436957957021E-4</v>
      </c>
      <c r="AN2388" s="9">
        <f t="shared" si="294"/>
        <v>6.1430965697116167E-4</v>
      </c>
      <c r="AO2388" s="9">
        <f t="shared" si="294"/>
        <v>6.2659585011058498E-4</v>
      </c>
      <c r="AP2388" s="9">
        <f t="shared" si="294"/>
        <v>6.3912776711279675E-4</v>
      </c>
      <c r="AQ2388" s="9">
        <f t="shared" si="294"/>
        <v>6.5191032245505258E-4</v>
      </c>
      <c r="AR2388" s="9">
        <f t="shared" si="294"/>
        <v>6.6494852890415371E-4</v>
      </c>
      <c r="AS2388" s="9">
        <f t="shared" si="294"/>
        <v>6.782474994822367E-4</v>
      </c>
      <c r="AT2388" s="9">
        <f t="shared" si="294"/>
        <v>6.9181244947188146E-4</v>
      </c>
      <c r="AU2388" s="9">
        <f t="shared" si="294"/>
        <v>7.0564869846131918E-4</v>
      </c>
      <c r="AV2388" s="9">
        <f t="shared" si="294"/>
        <v>7.1976167243054557E-4</v>
      </c>
      <c r="AW2388" s="9">
        <f t="shared" si="294"/>
        <v>7.3415690587915643E-4</v>
      </c>
      <c r="AX2388" s="9">
        <f t="shared" si="294"/>
        <v>7.4884004399673959E-4</v>
      </c>
      <c r="AY2388" s="9">
        <f t="shared" si="294"/>
        <v>7.6381684487667443E-4</v>
      </c>
      <c r="AZ2388" s="9">
        <f t="shared" si="294"/>
        <v>7.7909318177420801E-4</v>
      </c>
      <c r="BA2388" s="9">
        <f t="shared" si="294"/>
        <v>7.9467504540969218E-4</v>
      </c>
      <c r="BB2388" s="9">
        <f t="shared" si="294"/>
        <v>8.1056854631788601E-4</v>
      </c>
      <c r="BC2388" s="9">
        <f t="shared" si="294"/>
        <v>8.267799172442437E-4</v>
      </c>
      <c r="BD2388" s="9">
        <f t="shared" si="294"/>
        <v>8.4331551558912855E-4</v>
      </c>
      <c r="BE2388" s="9">
        <f t="shared" si="294"/>
        <v>8.6018182590091115E-4</v>
      </c>
      <c r="BF2388" s="9">
        <f t="shared" si="294"/>
        <v>8.7738546241892949E-4</v>
      </c>
    </row>
    <row r="2389" spans="1:58" ht="12" customHeight="1" x14ac:dyDescent="0.2">
      <c r="A2389" t="s">
        <v>477</v>
      </c>
      <c r="B2389" t="s">
        <v>429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</row>
    <row r="2390" spans="1:58" ht="12" customHeight="1" x14ac:dyDescent="0.2">
      <c r="B2390" t="s">
        <v>463</v>
      </c>
      <c r="C2390" s="9">
        <f t="shared" ref="C2390:F2396" si="295">C2467/C$2466</f>
        <v>0.27999578636890338</v>
      </c>
      <c r="D2390" s="9">
        <f t="shared" si="295"/>
        <v>0.27999165449614022</v>
      </c>
      <c r="E2390" s="9">
        <f t="shared" si="295"/>
        <v>0.28001661819692564</v>
      </c>
      <c r="F2390" s="9">
        <f t="shared" si="295"/>
        <v>0.28000225263276457</v>
      </c>
      <c r="G2390" s="9">
        <f t="shared" ref="G2390:AH2390" si="296">G2467/G$2466</f>
        <v>0.27999044605003881</v>
      </c>
      <c r="H2390" s="9">
        <f t="shared" si="296"/>
        <v>0.27065625903440299</v>
      </c>
      <c r="I2390" s="9">
        <f t="shared" si="296"/>
        <v>0.34032481246813778</v>
      </c>
      <c r="J2390" s="9">
        <f t="shared" si="296"/>
        <v>0.33087453010851836</v>
      </c>
      <c r="K2390" s="9">
        <f t="shared" si="296"/>
        <v>0.32988522034859002</v>
      </c>
      <c r="L2390" s="9">
        <f t="shared" si="296"/>
        <v>0.33769610315529824</v>
      </c>
      <c r="M2390" s="9">
        <f t="shared" si="296"/>
        <v>0.31525038595750504</v>
      </c>
      <c r="N2390" s="9">
        <f t="shared" si="296"/>
        <v>0.31619769858056435</v>
      </c>
      <c r="O2390" s="9">
        <f t="shared" si="296"/>
        <v>0.31662298618476659</v>
      </c>
      <c r="P2390" s="9">
        <f t="shared" si="296"/>
        <v>0.31409416989285582</v>
      </c>
      <c r="Q2390" s="9">
        <f t="shared" si="296"/>
        <v>0.29899246275138508</v>
      </c>
      <c r="R2390" s="9">
        <f t="shared" si="296"/>
        <v>0.30586776146900385</v>
      </c>
      <c r="S2390" s="9">
        <f t="shared" si="296"/>
        <v>0.30977585528751866</v>
      </c>
      <c r="T2390" s="9">
        <f t="shared" si="296"/>
        <v>0.31176159794961811</v>
      </c>
      <c r="U2390" s="9">
        <f t="shared" si="296"/>
        <v>0.31332040593936616</v>
      </c>
      <c r="V2390" s="9">
        <f t="shared" si="296"/>
        <v>0.31488700796906294</v>
      </c>
      <c r="W2390" s="9">
        <f t="shared" si="296"/>
        <v>0.31646144300890822</v>
      </c>
      <c r="X2390" s="9">
        <f t="shared" si="296"/>
        <v>0.31804375022395276</v>
      </c>
      <c r="Y2390" s="9">
        <f t="shared" si="296"/>
        <v>0.31963396897507246</v>
      </c>
      <c r="Z2390" s="9">
        <f t="shared" si="296"/>
        <v>0.32123213881994778</v>
      </c>
      <c r="AA2390" s="9">
        <f t="shared" si="296"/>
        <v>0.32283829951404752</v>
      </c>
      <c r="AB2390" s="9">
        <f t="shared" si="296"/>
        <v>0.32445249101161772</v>
      </c>
      <c r="AC2390" s="9">
        <f t="shared" si="296"/>
        <v>0.3260747534666758</v>
      </c>
      <c r="AD2390" s="9">
        <f t="shared" si="296"/>
        <v>0.32770512723400913</v>
      </c>
      <c r="AE2390" s="9">
        <f t="shared" si="296"/>
        <v>0.32934365287017914</v>
      </c>
      <c r="AF2390" s="9">
        <f t="shared" si="296"/>
        <v>0.33099037113453006</v>
      </c>
      <c r="AG2390" s="9">
        <f t="shared" si="296"/>
        <v>0.33264532299020261</v>
      </c>
      <c r="AH2390" s="9">
        <f t="shared" si="296"/>
        <v>0.3343085496051536</v>
      </c>
      <c r="AI2390" s="9">
        <f t="shared" ref="AI2390:BF2390" si="297">AI2467/AI$2466</f>
        <v>0.33598009235317933</v>
      </c>
      <c r="AJ2390" s="9">
        <f t="shared" si="297"/>
        <v>0.33765999281494519</v>
      </c>
      <c r="AK2390" s="9">
        <f t="shared" si="297"/>
        <v>0.3393482927790199</v>
      </c>
      <c r="AL2390" s="9">
        <f t="shared" si="297"/>
        <v>0.34104503424291494</v>
      </c>
      <c r="AM2390" s="9">
        <f t="shared" si="297"/>
        <v>0.34275025941412945</v>
      </c>
      <c r="AN2390" s="9">
        <f t="shared" si="297"/>
        <v>0.34446401071120009</v>
      </c>
      <c r="AO2390" s="9">
        <f t="shared" si="297"/>
        <v>0.34618633076475602</v>
      </c>
      <c r="AP2390" s="9">
        <f t="shared" si="297"/>
        <v>0.34791726241857979</v>
      </c>
      <c r="AQ2390" s="9">
        <f t="shared" si="297"/>
        <v>0.34965684873067271</v>
      </c>
      <c r="AR2390" s="9">
        <f t="shared" si="297"/>
        <v>0.35140513297432602</v>
      </c>
      <c r="AS2390" s="9">
        <f t="shared" si="297"/>
        <v>0.35316215863919764</v>
      </c>
      <c r="AT2390" s="9">
        <f t="shared" si="297"/>
        <v>0.35492796943239358</v>
      </c>
      <c r="AU2390" s="9">
        <f t="shared" si="297"/>
        <v>0.35670260927955549</v>
      </c>
      <c r="AV2390" s="9">
        <f t="shared" si="297"/>
        <v>0.35848612232595323</v>
      </c>
      <c r="AW2390" s="9">
        <f t="shared" si="297"/>
        <v>0.36027855293758299</v>
      </c>
      <c r="AX2390" s="9">
        <f t="shared" si="297"/>
        <v>0.36207994570227087</v>
      </c>
      <c r="AY2390" s="9">
        <f t="shared" si="297"/>
        <v>0.36389034543078219</v>
      </c>
      <c r="AZ2390" s="9">
        <f t="shared" si="297"/>
        <v>0.36570979715793606</v>
      </c>
      <c r="BA2390" s="9">
        <f t="shared" si="297"/>
        <v>0.36753834614372571</v>
      </c>
      <c r="BB2390" s="9">
        <f t="shared" si="297"/>
        <v>0.36937603787444429</v>
      </c>
      <c r="BC2390" s="9">
        <f t="shared" si="297"/>
        <v>0.37122291806381646</v>
      </c>
      <c r="BD2390" s="9">
        <f t="shared" si="297"/>
        <v>0.3730790326541355</v>
      </c>
      <c r="BE2390" s="9">
        <f t="shared" si="297"/>
        <v>0.37494442781740617</v>
      </c>
      <c r="BF2390" s="9">
        <f t="shared" si="297"/>
        <v>0.37681914995649313</v>
      </c>
    </row>
    <row r="2391" spans="1:58" ht="12" customHeight="1" x14ac:dyDescent="0.2">
      <c r="B2391" t="s">
        <v>464</v>
      </c>
      <c r="C2391" s="9">
        <f t="shared" si="295"/>
        <v>0</v>
      </c>
      <c r="D2391" s="9">
        <f t="shared" si="295"/>
        <v>0</v>
      </c>
      <c r="E2391" s="9">
        <f t="shared" si="295"/>
        <v>0</v>
      </c>
      <c r="F2391" s="9">
        <f t="shared" si="295"/>
        <v>0</v>
      </c>
      <c r="G2391" s="9">
        <f t="shared" ref="G2391:AH2391" si="298">G2468/G$2466</f>
        <v>0</v>
      </c>
      <c r="H2391" s="9">
        <f t="shared" si="298"/>
        <v>0</v>
      </c>
      <c r="I2391" s="9">
        <f t="shared" si="298"/>
        <v>0</v>
      </c>
      <c r="J2391" s="9">
        <f t="shared" si="298"/>
        <v>0</v>
      </c>
      <c r="K2391" s="9">
        <f t="shared" si="298"/>
        <v>1.4170327334561429E-4</v>
      </c>
      <c r="L2391" s="9">
        <f t="shared" si="298"/>
        <v>2.1547080370609782E-4</v>
      </c>
      <c r="M2391" s="9">
        <f t="shared" si="298"/>
        <v>3.8734667527437055E-4</v>
      </c>
      <c r="N2391" s="9">
        <f t="shared" si="298"/>
        <v>7.0526383278835675E-4</v>
      </c>
      <c r="O2391" s="9">
        <f t="shared" si="298"/>
        <v>1.3433981576253839E-3</v>
      </c>
      <c r="P2391" s="9">
        <f t="shared" si="298"/>
        <v>2.66446742371376E-3</v>
      </c>
      <c r="Q2391" s="9">
        <f t="shared" si="298"/>
        <v>4.0488205609670227E-3</v>
      </c>
      <c r="R2391" s="9">
        <f t="shared" si="298"/>
        <v>4.145887159766869E-3</v>
      </c>
      <c r="S2391" s="9">
        <f t="shared" si="298"/>
        <v>4.8073898056258998E-3</v>
      </c>
      <c r="T2391" s="9">
        <f t="shared" si="298"/>
        <v>5.3893944786211805E-3</v>
      </c>
      <c r="U2391" s="9">
        <f t="shared" si="298"/>
        <v>5.4971823681936038E-3</v>
      </c>
      <c r="V2391" s="9">
        <f t="shared" si="298"/>
        <v>5.6071260155574768E-3</v>
      </c>
      <c r="W2391" s="9">
        <f t="shared" si="298"/>
        <v>5.719268535868626E-3</v>
      </c>
      <c r="X2391" s="9">
        <f t="shared" si="298"/>
        <v>5.8336539065859984E-3</v>
      </c>
      <c r="Y2391" s="9">
        <f t="shared" si="298"/>
        <v>5.9503269847177185E-3</v>
      </c>
      <c r="Z2391" s="9">
        <f t="shared" si="298"/>
        <v>6.0693335244120733E-3</v>
      </c>
      <c r="AA2391" s="9">
        <f t="shared" si="298"/>
        <v>6.190720194900314E-3</v>
      </c>
      <c r="AB2391" s="9">
        <f t="shared" si="298"/>
        <v>6.3145345987983209E-3</v>
      </c>
      <c r="AC2391" s="9">
        <f t="shared" si="298"/>
        <v>6.4408252907742873E-3</v>
      </c>
      <c r="AD2391" s="9">
        <f t="shared" si="298"/>
        <v>6.5696417965897726E-3</v>
      </c>
      <c r="AE2391" s="9">
        <f t="shared" si="298"/>
        <v>6.7010346325215679E-3</v>
      </c>
      <c r="AF2391" s="9">
        <f t="shared" si="298"/>
        <v>6.835055325172E-3</v>
      </c>
      <c r="AG2391" s="9">
        <f t="shared" si="298"/>
        <v>6.9717564316754393E-3</v>
      </c>
      <c r="AH2391" s="9">
        <f t="shared" si="298"/>
        <v>7.1111915603089479E-3</v>
      </c>
      <c r="AI2391" s="9">
        <f t="shared" ref="AI2391:BF2391" si="299">AI2468/AI$2466</f>
        <v>7.2534153915151268E-3</v>
      </c>
      <c r="AJ2391" s="9">
        <f t="shared" si="299"/>
        <v>7.3984836993454296E-3</v>
      </c>
      <c r="AK2391" s="9">
        <f t="shared" si="299"/>
        <v>7.546453373332338E-3</v>
      </c>
      <c r="AL2391" s="9">
        <f t="shared" si="299"/>
        <v>7.697382440798985E-3</v>
      </c>
      <c r="AM2391" s="9">
        <f t="shared" si="299"/>
        <v>7.8513300896149649E-3</v>
      </c>
      <c r="AN2391" s="9">
        <f t="shared" si="299"/>
        <v>8.0083566914072642E-3</v>
      </c>
      <c r="AO2391" s="9">
        <f t="shared" si="299"/>
        <v>8.16852382523541E-3</v>
      </c>
      <c r="AP2391" s="9">
        <f t="shared" si="299"/>
        <v>8.3318943017401184E-3</v>
      </c>
      <c r="AQ2391" s="9">
        <f t="shared" si="299"/>
        <v>8.498532187774922E-3</v>
      </c>
      <c r="AR2391" s="9">
        <f t="shared" si="299"/>
        <v>8.668502831530419E-3</v>
      </c>
      <c r="AS2391" s="9">
        <f t="shared" si="299"/>
        <v>8.841872888161028E-3</v>
      </c>
      <c r="AT2391" s="9">
        <f t="shared" si="299"/>
        <v>9.0187103459242485E-3</v>
      </c>
      <c r="AU2391" s="9">
        <f t="shared" si="299"/>
        <v>9.1990845528427331E-3</v>
      </c>
      <c r="AV2391" s="9">
        <f t="shared" si="299"/>
        <v>9.3830662438995887E-3</v>
      </c>
      <c r="AW2391" s="9">
        <f t="shared" si="299"/>
        <v>9.5707275687775817E-3</v>
      </c>
      <c r="AX2391" s="9">
        <f t="shared" si="299"/>
        <v>9.7621421201531337E-3</v>
      </c>
      <c r="AY2391" s="9">
        <f t="shared" si="299"/>
        <v>9.9573849625561959E-3</v>
      </c>
      <c r="AZ2391" s="9">
        <f t="shared" si="299"/>
        <v>1.015653266180732E-2</v>
      </c>
      <c r="BA2391" s="9">
        <f t="shared" si="299"/>
        <v>1.0359663315043467E-2</v>
      </c>
      <c r="BB2391" s="9">
        <f t="shared" si="299"/>
        <v>1.0566856581344335E-2</v>
      </c>
      <c r="BC2391" s="9">
        <f t="shared" si="299"/>
        <v>1.0778193712971224E-2</v>
      </c>
      <c r="BD2391" s="9">
        <f t="shared" si="299"/>
        <v>1.0993757587230648E-2</v>
      </c>
      <c r="BE2391" s="9">
        <f t="shared" si="299"/>
        <v>1.1213632738975262E-2</v>
      </c>
      <c r="BF2391" s="9">
        <f t="shared" si="299"/>
        <v>1.1437905393754767E-2</v>
      </c>
    </row>
    <row r="2392" spans="1:58" ht="12" customHeight="1" x14ac:dyDescent="0.2">
      <c r="B2392" t="s">
        <v>465</v>
      </c>
      <c r="C2392" s="9">
        <f t="shared" si="295"/>
        <v>3.2128937111555885E-3</v>
      </c>
      <c r="D2392" s="9">
        <f t="shared" si="295"/>
        <v>3.5468391404131026E-3</v>
      </c>
      <c r="E2392" s="9">
        <f t="shared" si="295"/>
        <v>3.5313668466971332E-3</v>
      </c>
      <c r="F2392" s="9">
        <f t="shared" si="295"/>
        <v>3.7731598806104633E-3</v>
      </c>
      <c r="G2392" s="9">
        <f t="shared" ref="G2392:AH2392" si="300">G2469/G$2466</f>
        <v>2.2093509285245117E-3</v>
      </c>
      <c r="H2392" s="9">
        <f t="shared" si="300"/>
        <v>8.6730268863833475E-4</v>
      </c>
      <c r="I2392" s="9">
        <f t="shared" si="300"/>
        <v>0</v>
      </c>
      <c r="J2392" s="9">
        <f t="shared" si="300"/>
        <v>0</v>
      </c>
      <c r="K2392" s="9">
        <f t="shared" si="300"/>
        <v>0</v>
      </c>
      <c r="L2392" s="9">
        <f t="shared" si="300"/>
        <v>0</v>
      </c>
      <c r="M2392" s="9">
        <f t="shared" si="300"/>
        <v>0</v>
      </c>
      <c r="N2392" s="9">
        <f t="shared" si="300"/>
        <v>0</v>
      </c>
      <c r="O2392" s="9">
        <f t="shared" si="300"/>
        <v>0</v>
      </c>
      <c r="P2392" s="9">
        <f t="shared" si="300"/>
        <v>0</v>
      </c>
      <c r="Q2392" s="9">
        <f t="shared" si="300"/>
        <v>0</v>
      </c>
      <c r="R2392" s="9">
        <f t="shared" si="300"/>
        <v>0</v>
      </c>
      <c r="S2392" s="9">
        <f t="shared" si="300"/>
        <v>0</v>
      </c>
      <c r="T2392" s="9">
        <f t="shared" si="300"/>
        <v>0</v>
      </c>
      <c r="U2392" s="9">
        <f t="shared" si="300"/>
        <v>0</v>
      </c>
      <c r="V2392" s="9">
        <f t="shared" si="300"/>
        <v>6.1243119075240685E-5</v>
      </c>
      <c r="W2392" s="9">
        <f t="shared" si="300"/>
        <v>1.2248623815048137E-4</v>
      </c>
      <c r="X2392" s="9">
        <f t="shared" si="300"/>
        <v>1.8372935722572205E-4</v>
      </c>
      <c r="Y2392" s="9">
        <f t="shared" si="300"/>
        <v>2.4497247630096274E-4</v>
      </c>
      <c r="Z2392" s="9">
        <f t="shared" si="300"/>
        <v>3.0621559537620345E-4</v>
      </c>
      <c r="AA2392" s="9">
        <f t="shared" si="300"/>
        <v>3.6745871445144411E-4</v>
      </c>
      <c r="AB2392" s="9">
        <f t="shared" si="300"/>
        <v>4.2870183352668482E-4</v>
      </c>
      <c r="AC2392" s="9">
        <f t="shared" si="300"/>
        <v>4.8994495260192548E-4</v>
      </c>
      <c r="AD2392" s="9">
        <f t="shared" si="300"/>
        <v>5.5118807167716614E-4</v>
      </c>
      <c r="AE2392" s="9">
        <f t="shared" si="300"/>
        <v>6.124311907524069E-4</v>
      </c>
      <c r="AF2392" s="9">
        <f t="shared" si="300"/>
        <v>6.7367430982764756E-4</v>
      </c>
      <c r="AG2392" s="9">
        <f t="shared" si="300"/>
        <v>7.3491742890288822E-4</v>
      </c>
      <c r="AH2392" s="9">
        <f t="shared" si="300"/>
        <v>7.9616054797812888E-4</v>
      </c>
      <c r="AI2392" s="9">
        <f t="shared" ref="AI2392:BF2392" si="301">AI2469/AI$2466</f>
        <v>8.5740366705336964E-4</v>
      </c>
      <c r="AJ2392" s="9">
        <f t="shared" si="301"/>
        <v>9.186467861286103E-4</v>
      </c>
      <c r="AK2392" s="9">
        <f t="shared" si="301"/>
        <v>9.7988990520385096E-4</v>
      </c>
      <c r="AL2392" s="9">
        <f t="shared" si="301"/>
        <v>1.0411330242790916E-3</v>
      </c>
      <c r="AM2392" s="9">
        <f t="shared" si="301"/>
        <v>1.1023761433543323E-3</v>
      </c>
      <c r="AN2392" s="9">
        <f t="shared" si="301"/>
        <v>1.1636192624295729E-3</v>
      </c>
      <c r="AO2392" s="9">
        <f t="shared" si="301"/>
        <v>1.2248623815048138E-3</v>
      </c>
      <c r="AP2392" s="9">
        <f t="shared" si="301"/>
        <v>1.2861055005800545E-3</v>
      </c>
      <c r="AQ2392" s="9">
        <f t="shared" si="301"/>
        <v>1.3473486196552951E-3</v>
      </c>
      <c r="AR2392" s="9">
        <f t="shared" si="301"/>
        <v>1.4085917387305358E-3</v>
      </c>
      <c r="AS2392" s="9">
        <f t="shared" si="301"/>
        <v>1.4698348578057764E-3</v>
      </c>
      <c r="AT2392" s="9">
        <f t="shared" si="301"/>
        <v>1.5310779768810171E-3</v>
      </c>
      <c r="AU2392" s="9">
        <f t="shared" si="301"/>
        <v>1.5923210959562578E-3</v>
      </c>
      <c r="AV2392" s="9">
        <f t="shared" si="301"/>
        <v>1.6535642150314984E-3</v>
      </c>
      <c r="AW2392" s="9">
        <f t="shared" si="301"/>
        <v>1.7148073341067393E-3</v>
      </c>
      <c r="AX2392" s="9">
        <f t="shared" si="301"/>
        <v>1.7760504531819799E-3</v>
      </c>
      <c r="AY2392" s="9">
        <f t="shared" si="301"/>
        <v>1.8372935722572206E-3</v>
      </c>
      <c r="AZ2392" s="9">
        <f t="shared" si="301"/>
        <v>1.8985366913324613E-3</v>
      </c>
      <c r="BA2392" s="9">
        <f t="shared" si="301"/>
        <v>1.9597798104077019E-3</v>
      </c>
      <c r="BB2392" s="9">
        <f t="shared" si="301"/>
        <v>2.0210229294829428E-3</v>
      </c>
      <c r="BC2392" s="9">
        <f t="shared" si="301"/>
        <v>2.0822660485581832E-3</v>
      </c>
      <c r="BD2392" s="9">
        <f t="shared" si="301"/>
        <v>2.1435091676334241E-3</v>
      </c>
      <c r="BE2392" s="9">
        <f t="shared" si="301"/>
        <v>2.2047522867086645E-3</v>
      </c>
      <c r="BF2392" s="9">
        <f t="shared" si="301"/>
        <v>2.2659954057839054E-3</v>
      </c>
    </row>
    <row r="2393" spans="1:58" ht="12" customHeight="1" x14ac:dyDescent="0.2">
      <c r="B2393" t="s">
        <v>466</v>
      </c>
      <c r="C2393" s="9">
        <f t="shared" si="295"/>
        <v>7.9532286948277679E-3</v>
      </c>
      <c r="D2393" s="9">
        <f t="shared" si="295"/>
        <v>1.2570415188817024E-2</v>
      </c>
      <c r="E2393" s="9">
        <f t="shared" si="295"/>
        <v>1.2723307021188202E-2</v>
      </c>
      <c r="F2393" s="9">
        <f t="shared" si="295"/>
        <v>1.3853691501942897E-2</v>
      </c>
      <c r="G2393" s="9">
        <f t="shared" ref="G2393:AH2393" si="302">G2470/G$2466</f>
        <v>1.4629485878067713E-2</v>
      </c>
      <c r="H2393" s="9">
        <f t="shared" si="302"/>
        <v>1.4281584272911246E-2</v>
      </c>
      <c r="I2393" s="9">
        <f t="shared" si="302"/>
        <v>1.8498288544170127E-2</v>
      </c>
      <c r="J2393" s="9">
        <f t="shared" si="302"/>
        <v>1.6100432654798214E-2</v>
      </c>
      <c r="K2393" s="9">
        <f t="shared" si="302"/>
        <v>1.6437579708091257E-2</v>
      </c>
      <c r="L2393" s="9">
        <f t="shared" si="302"/>
        <v>1.6232133879192704E-2</v>
      </c>
      <c r="M2393" s="9">
        <f t="shared" si="302"/>
        <v>1.4009038089089735E-2</v>
      </c>
      <c r="N2393" s="9">
        <f t="shared" si="302"/>
        <v>1.352824261075848E-2</v>
      </c>
      <c r="O2393" s="9">
        <f t="shared" si="302"/>
        <v>1.3817809621289662E-2</v>
      </c>
      <c r="P2393" s="9">
        <f t="shared" si="302"/>
        <v>1.3639535621391866E-2</v>
      </c>
      <c r="Q2393" s="9">
        <f t="shared" si="302"/>
        <v>1.3437389977702148E-2</v>
      </c>
      <c r="R2393" s="9">
        <f t="shared" si="302"/>
        <v>1.3759538544733522E-2</v>
      </c>
      <c r="S2393" s="9">
        <f t="shared" si="302"/>
        <v>1.4422169416877699E-2</v>
      </c>
      <c r="T2393" s="9">
        <f t="shared" si="302"/>
        <v>1.5678238483261615E-2</v>
      </c>
      <c r="U2393" s="9">
        <f t="shared" si="302"/>
        <v>1.5913412060510539E-2</v>
      </c>
      <c r="V2393" s="9">
        <f t="shared" si="302"/>
        <v>1.6152113241418194E-2</v>
      </c>
      <c r="W2393" s="9">
        <f t="shared" si="302"/>
        <v>1.6394394940039466E-2</v>
      </c>
      <c r="X2393" s="9">
        <f t="shared" si="302"/>
        <v>1.6640310864140053E-2</v>
      </c>
      <c r="Y2393" s="9">
        <f t="shared" si="302"/>
        <v>1.6889915527102152E-2</v>
      </c>
      <c r="Z2393" s="9">
        <f t="shared" si="302"/>
        <v>1.7143264260008683E-2</v>
      </c>
      <c r="AA2393" s="9">
        <f t="shared" si="302"/>
        <v>1.7400413223908808E-2</v>
      </c>
      <c r="AB2393" s="9">
        <f t="shared" si="302"/>
        <v>1.7661419422267441E-2</v>
      </c>
      <c r="AC2393" s="9">
        <f t="shared" si="302"/>
        <v>1.7926340713601448E-2</v>
      </c>
      <c r="AD2393" s="9">
        <f t="shared" si="302"/>
        <v>1.8195235824305468E-2</v>
      </c>
      <c r="AE2393" s="9">
        <f t="shared" si="302"/>
        <v>1.846816436167005E-2</v>
      </c>
      <c r="AF2393" s="9">
        <f t="shared" si="302"/>
        <v>1.8745186827095098E-2</v>
      </c>
      <c r="AG2393" s="9">
        <f t="shared" si="302"/>
        <v>1.9026364629501524E-2</v>
      </c>
      <c r="AH2393" s="9">
        <f t="shared" si="302"/>
        <v>1.9311760098944045E-2</v>
      </c>
      <c r="AI2393" s="9">
        <f t="shared" ref="AI2393:BF2393" si="303">AI2470/AI$2466</f>
        <v>1.9601436500428202E-2</v>
      </c>
      <c r="AJ2393" s="9">
        <f t="shared" si="303"/>
        <v>1.9895458047934623E-2</v>
      </c>
      <c r="AK2393" s="9">
        <f t="shared" si="303"/>
        <v>2.0193889918653639E-2</v>
      </c>
      <c r="AL2393" s="9">
        <f t="shared" si="303"/>
        <v>2.0496798267433444E-2</v>
      </c>
      <c r="AM2393" s="9">
        <f t="shared" si="303"/>
        <v>2.0804250241444944E-2</v>
      </c>
      <c r="AN2393" s="9">
        <f t="shared" si="303"/>
        <v>2.1116313995066614E-2</v>
      </c>
      <c r="AO2393" s="9">
        <f t="shared" si="303"/>
        <v>2.1433058704992611E-2</v>
      </c>
      <c r="AP2393" s="9">
        <f t="shared" si="303"/>
        <v>2.17545545855675E-2</v>
      </c>
      <c r="AQ2393" s="9">
        <f t="shared" si="303"/>
        <v>2.2080872904351009E-2</v>
      </c>
      <c r="AR2393" s="9">
        <f t="shared" si="303"/>
        <v>2.2412085997916276E-2</v>
      </c>
      <c r="AS2393" s="9">
        <f t="shared" si="303"/>
        <v>2.2748267287885017E-2</v>
      </c>
      <c r="AT2393" s="9">
        <f t="shared" si="303"/>
        <v>2.3089491297203293E-2</v>
      </c>
      <c r="AU2393" s="9">
        <f t="shared" si="303"/>
        <v>2.343583366666134E-2</v>
      </c>
      <c r="AV2393" s="9">
        <f t="shared" si="303"/>
        <v>2.3787371171661256E-2</v>
      </c>
      <c r="AW2393" s="9">
        <f t="shared" si="303"/>
        <v>2.4144181739236173E-2</v>
      </c>
      <c r="AX2393" s="9">
        <f t="shared" si="303"/>
        <v>2.4506344465324709E-2</v>
      </c>
      <c r="AY2393" s="9">
        <f t="shared" si="303"/>
        <v>2.4873939632304578E-2</v>
      </c>
      <c r="AZ2393" s="9">
        <f t="shared" si="303"/>
        <v>2.5247048726789147E-2</v>
      </c>
      <c r="BA2393" s="9">
        <f t="shared" si="303"/>
        <v>2.5625754457690979E-2</v>
      </c>
      <c r="BB2393" s="9">
        <f t="shared" si="303"/>
        <v>2.6010140774556344E-2</v>
      </c>
      <c r="BC2393" s="9">
        <f t="shared" si="303"/>
        <v>2.6400292886174688E-2</v>
      </c>
      <c r="BD2393" s="9">
        <f t="shared" si="303"/>
        <v>2.6796297279467304E-2</v>
      </c>
      <c r="BE2393" s="9">
        <f t="shared" si="303"/>
        <v>2.7198241738659309E-2</v>
      </c>
      <c r="BF2393" s="9">
        <f t="shared" si="303"/>
        <v>2.7606215364739197E-2</v>
      </c>
    </row>
    <row r="2394" spans="1:58" ht="12" customHeight="1" x14ac:dyDescent="0.2">
      <c r="B2394" t="s">
        <v>467</v>
      </c>
      <c r="C2394" s="9">
        <f t="shared" si="295"/>
        <v>1.4747708838091225E-2</v>
      </c>
      <c r="D2394" s="9">
        <f t="shared" si="295"/>
        <v>1.6586688921343625E-2</v>
      </c>
      <c r="E2394" s="9">
        <f t="shared" si="295"/>
        <v>1.6514333194848359E-2</v>
      </c>
      <c r="F2394" s="9">
        <f t="shared" si="295"/>
        <v>2.6130540068705299E-2</v>
      </c>
      <c r="G2394" s="9">
        <f t="shared" ref="G2394:AH2394" si="304">G2471/G$2466</f>
        <v>4.0066877649728307E-2</v>
      </c>
      <c r="H2394" s="9">
        <f t="shared" si="304"/>
        <v>2.8678808904307605E-2</v>
      </c>
      <c r="I2394" s="9">
        <f t="shared" si="304"/>
        <v>3.5685674750564417E-2</v>
      </c>
      <c r="J2394" s="9">
        <f t="shared" si="304"/>
        <v>3.4967018937513299E-2</v>
      </c>
      <c r="K2394" s="9">
        <f t="shared" si="304"/>
        <v>3.5425818336403569E-2</v>
      </c>
      <c r="L2394" s="9">
        <f t="shared" si="304"/>
        <v>3.1171442936148819E-2</v>
      </c>
      <c r="M2394" s="9">
        <f t="shared" si="304"/>
        <v>2.4790187217559715E-2</v>
      </c>
      <c r="N2394" s="9">
        <f t="shared" si="304"/>
        <v>2.1863178816439059E-2</v>
      </c>
      <c r="O2394" s="9">
        <f t="shared" si="304"/>
        <v>1.9511258955987716E-2</v>
      </c>
      <c r="P2394" s="9">
        <f t="shared" si="304"/>
        <v>1.8778151367125549E-2</v>
      </c>
      <c r="Q2394" s="9">
        <f t="shared" si="304"/>
        <v>1.7251496303250791E-2</v>
      </c>
      <c r="R2394" s="9">
        <f t="shared" si="304"/>
        <v>1.7665084419876225E-2</v>
      </c>
      <c r="S2394" s="9">
        <f t="shared" si="304"/>
        <v>2.0446619932788637E-2</v>
      </c>
      <c r="T2394" s="9">
        <f t="shared" si="304"/>
        <v>2.0577688009280871E-2</v>
      </c>
      <c r="U2394" s="9">
        <f t="shared" si="304"/>
        <v>2.0989241769466489E-2</v>
      </c>
      <c r="V2394" s="9">
        <f t="shared" si="304"/>
        <v>2.1409026604855819E-2</v>
      </c>
      <c r="W2394" s="9">
        <f t="shared" si="304"/>
        <v>2.1837207136952936E-2</v>
      </c>
      <c r="X2394" s="9">
        <f t="shared" si="304"/>
        <v>2.2273951279691995E-2</v>
      </c>
      <c r="Y2394" s="9">
        <f t="shared" si="304"/>
        <v>2.2719430305285834E-2</v>
      </c>
      <c r="Z2394" s="9">
        <f t="shared" si="304"/>
        <v>2.3173818911391551E-2</v>
      </c>
      <c r="AA2394" s="9">
        <f t="shared" si="304"/>
        <v>2.363729528961938E-2</v>
      </c>
      <c r="AB2394" s="9">
        <f t="shared" si="304"/>
        <v>2.4110041195411769E-2</v>
      </c>
      <c r="AC2394" s="9">
        <f t="shared" si="304"/>
        <v>2.4592242019320004E-2</v>
      </c>
      <c r="AD2394" s="9">
        <f t="shared" si="304"/>
        <v>2.5084086859706405E-2</v>
      </c>
      <c r="AE2394" s="9">
        <f t="shared" si="304"/>
        <v>2.5585768596900534E-2</v>
      </c>
      <c r="AF2394" s="9">
        <f t="shared" si="304"/>
        <v>2.6097483968838549E-2</v>
      </c>
      <c r="AG2394" s="9">
        <f t="shared" si="304"/>
        <v>2.661943364821532E-2</v>
      </c>
      <c r="AH2394" s="9">
        <f t="shared" si="304"/>
        <v>2.7151822321179627E-2</v>
      </c>
      <c r="AI2394" s="9">
        <f t="shared" ref="AI2394:BF2394" si="305">AI2471/AI$2466</f>
        <v>2.7694858767603223E-2</v>
      </c>
      <c r="AJ2394" s="9">
        <f t="shared" si="305"/>
        <v>2.8248755942955287E-2</v>
      </c>
      <c r="AK2394" s="9">
        <f t="shared" si="305"/>
        <v>2.8813731061814396E-2</v>
      </c>
      <c r="AL2394" s="9">
        <f t="shared" si="305"/>
        <v>2.9390005683050682E-2</v>
      </c>
      <c r="AM2394" s="9">
        <f t="shared" si="305"/>
        <v>2.9977805796711696E-2</v>
      </c>
      <c r="AN2394" s="9">
        <f t="shared" si="305"/>
        <v>3.0577361912645932E-2</v>
      </c>
      <c r="AO2394" s="9">
        <f t="shared" si="305"/>
        <v>3.118890915089885E-2</v>
      </c>
      <c r="AP2394" s="9">
        <f t="shared" si="305"/>
        <v>3.1812687333916831E-2</v>
      </c>
      <c r="AQ2394" s="9">
        <f t="shared" si="305"/>
        <v>3.2448941080595171E-2</v>
      </c>
      <c r="AR2394" s="9">
        <f t="shared" si="305"/>
        <v>3.3097919902207069E-2</v>
      </c>
      <c r="AS2394" s="9">
        <f t="shared" si="305"/>
        <v>3.3759878300251213E-2</v>
      </c>
      <c r="AT2394" s="9">
        <f t="shared" si="305"/>
        <v>3.4435075866256236E-2</v>
      </c>
      <c r="AU2394" s="9">
        <f t="shared" si="305"/>
        <v>3.5123777383581363E-2</v>
      </c>
      <c r="AV2394" s="9">
        <f t="shared" si="305"/>
        <v>3.5826252931252994E-2</v>
      </c>
      <c r="AW2394" s="9">
        <f t="shared" si="305"/>
        <v>3.6542777989878053E-2</v>
      </c>
      <c r="AX2394" s="9">
        <f t="shared" si="305"/>
        <v>3.7273633549675618E-2</v>
      </c>
      <c r="AY2394" s="9">
        <f t="shared" si="305"/>
        <v>3.8019106220669133E-2</v>
      </c>
      <c r="AZ2394" s="9">
        <f t="shared" si="305"/>
        <v>3.8779488345082512E-2</v>
      </c>
      <c r="BA2394" s="9">
        <f t="shared" si="305"/>
        <v>3.9555078111984165E-2</v>
      </c>
      <c r="BB2394" s="9">
        <f t="shared" si="305"/>
        <v>4.0346179674223846E-2</v>
      </c>
      <c r="BC2394" s="9">
        <f t="shared" si="305"/>
        <v>4.1153103267708324E-2</v>
      </c>
      <c r="BD2394" s="9">
        <f t="shared" si="305"/>
        <v>4.197616533306249E-2</v>
      </c>
      <c r="BE2394" s="9">
        <f t="shared" si="305"/>
        <v>4.2815688639723744E-2</v>
      </c>
      <c r="BF2394" s="9">
        <f t="shared" si="305"/>
        <v>4.3672002412518215E-2</v>
      </c>
    </row>
    <row r="2395" spans="1:58" ht="12" customHeight="1" x14ac:dyDescent="0.2">
      <c r="B2395" t="s">
        <v>468</v>
      </c>
      <c r="C2395" s="9">
        <f t="shared" si="295"/>
        <v>5.89908353523649E-3</v>
      </c>
      <c r="D2395" s="9">
        <f t="shared" si="295"/>
        <v>5.8418527018568745E-3</v>
      </c>
      <c r="E2395" s="9">
        <f t="shared" si="295"/>
        <v>1.069796427087661E-2</v>
      </c>
      <c r="F2395" s="9">
        <f t="shared" si="295"/>
        <v>1.1263163822717802E-3</v>
      </c>
      <c r="G2395" s="9">
        <f t="shared" ref="G2395:AH2395" si="306">G2472/G$2466</f>
        <v>2.0600704603809639E-2</v>
      </c>
      <c r="H2395" s="9">
        <f t="shared" si="306"/>
        <v>1.9890141659439146E-2</v>
      </c>
      <c r="I2395" s="9">
        <f t="shared" si="306"/>
        <v>3.1825795644891124E-2</v>
      </c>
      <c r="J2395" s="9">
        <f t="shared" si="306"/>
        <v>4.0144691112844882E-2</v>
      </c>
      <c r="K2395" s="9">
        <f t="shared" si="306"/>
        <v>3.7905625619951824E-2</v>
      </c>
      <c r="L2395" s="9">
        <f t="shared" si="306"/>
        <v>3.7276449041154923E-2</v>
      </c>
      <c r="M2395" s="9">
        <f t="shared" si="306"/>
        <v>3.2472562943834729E-2</v>
      </c>
      <c r="N2395" s="9">
        <f t="shared" si="306"/>
        <v>2.5197153298711292E-2</v>
      </c>
      <c r="O2395" s="9">
        <f t="shared" si="306"/>
        <v>2.4437052200614123E-2</v>
      </c>
      <c r="P2395" s="9">
        <f t="shared" si="306"/>
        <v>2.683499333883144E-2</v>
      </c>
      <c r="Q2395" s="9">
        <f t="shared" si="306"/>
        <v>2.617063724914916E-2</v>
      </c>
      <c r="R2395" s="9">
        <f t="shared" si="306"/>
        <v>2.6798053235594543E-2</v>
      </c>
      <c r="S2395" s="9">
        <f t="shared" si="306"/>
        <v>3.0791635970211461E-2</v>
      </c>
      <c r="T2395" s="9">
        <f t="shared" si="306"/>
        <v>0.1755227792696398</v>
      </c>
      <c r="U2395" s="9">
        <f t="shared" si="306"/>
        <v>0.17903323485503261</v>
      </c>
      <c r="V2395" s="9">
        <f t="shared" si="306"/>
        <v>0.18261389955213328</v>
      </c>
      <c r="W2395" s="9">
        <f t="shared" si="306"/>
        <v>0.18626617754317595</v>
      </c>
      <c r="X2395" s="9">
        <f t="shared" si="306"/>
        <v>0.18999150109403948</v>
      </c>
      <c r="Y2395" s="9">
        <f t="shared" si="306"/>
        <v>0.19379133111592026</v>
      </c>
      <c r="Z2395" s="9">
        <f t="shared" si="306"/>
        <v>0.19766715773823867</v>
      </c>
      <c r="AA2395" s="9">
        <f t="shared" si="306"/>
        <v>0.20162050089300348</v>
      </c>
      <c r="AB2395" s="9">
        <f t="shared" si="306"/>
        <v>0.20565291091086355</v>
      </c>
      <c r="AC2395" s="9">
        <f t="shared" si="306"/>
        <v>0.20976596912908083</v>
      </c>
      <c r="AD2395" s="9">
        <f t="shared" si="306"/>
        <v>0.21396128851166243</v>
      </c>
      <c r="AE2395" s="9">
        <f t="shared" si="306"/>
        <v>0.2182405142818957</v>
      </c>
      <c r="AF2395" s="9">
        <f t="shared" si="306"/>
        <v>0.22260532456753362</v>
      </c>
      <c r="AG2395" s="9">
        <f t="shared" si="306"/>
        <v>0.22705743105888429</v>
      </c>
      <c r="AH2395" s="9">
        <f t="shared" si="306"/>
        <v>0.23159857968006198</v>
      </c>
      <c r="AI2395" s="9">
        <f t="shared" ref="AI2395:BF2395" si="307">AI2472/AI$2466</f>
        <v>0.23623055127366321</v>
      </c>
      <c r="AJ2395" s="9">
        <f t="shared" si="307"/>
        <v>0.24095516229913647</v>
      </c>
      <c r="AK2395" s="9">
        <f t="shared" si="307"/>
        <v>0.24577426554511922</v>
      </c>
      <c r="AL2395" s="9">
        <f t="shared" si="307"/>
        <v>0.25068975085602158</v>
      </c>
      <c r="AM2395" s="9">
        <f t="shared" si="307"/>
        <v>0.25570354587314204</v>
      </c>
      <c r="AN2395" s="9">
        <f t="shared" si="307"/>
        <v>0.26081761679060489</v>
      </c>
      <c r="AO2395" s="9">
        <f t="shared" si="307"/>
        <v>0.26603396912641697</v>
      </c>
      <c r="AP2395" s="9">
        <f t="shared" si="307"/>
        <v>0.27135464850894536</v>
      </c>
      <c r="AQ2395" s="9">
        <f t="shared" si="307"/>
        <v>0.27678174147912427</v>
      </c>
      <c r="AR2395" s="9">
        <f t="shared" si="307"/>
        <v>0.28231737630870674</v>
      </c>
      <c r="AS2395" s="9">
        <f t="shared" si="307"/>
        <v>0.28796372383488084</v>
      </c>
      <c r="AT2395" s="9">
        <f t="shared" si="307"/>
        <v>0.29372299831157844</v>
      </c>
      <c r="AU2395" s="9">
        <f t="shared" si="307"/>
        <v>0.29959745827781004</v>
      </c>
      <c r="AV2395" s="9">
        <f t="shared" si="307"/>
        <v>0.30558940744336627</v>
      </c>
      <c r="AW2395" s="9">
        <f t="shared" si="307"/>
        <v>0.31170119559223358</v>
      </c>
      <c r="AX2395" s="9">
        <f t="shared" si="307"/>
        <v>0.31793521950407827</v>
      </c>
      <c r="AY2395" s="9">
        <f t="shared" si="307"/>
        <v>0.32429392389415984</v>
      </c>
      <c r="AZ2395" s="9">
        <f t="shared" si="307"/>
        <v>0.33077980237204307</v>
      </c>
      <c r="BA2395" s="9">
        <f t="shared" si="307"/>
        <v>0.33739539841948396</v>
      </c>
      <c r="BB2395" s="9">
        <f t="shared" si="307"/>
        <v>0.34414330638787366</v>
      </c>
      <c r="BC2395" s="9">
        <f t="shared" si="307"/>
        <v>0.35102617251563117</v>
      </c>
      <c r="BD2395" s="9">
        <f t="shared" si="307"/>
        <v>0.3580466959659438</v>
      </c>
      <c r="BE2395" s="9">
        <f t="shared" si="307"/>
        <v>0.36520762988526267</v>
      </c>
      <c r="BF2395" s="9">
        <f t="shared" si="307"/>
        <v>0.37251178248296796</v>
      </c>
    </row>
    <row r="2396" spans="1:58" ht="12" customHeight="1" x14ac:dyDescent="0.2">
      <c r="B2396" t="s">
        <v>469</v>
      </c>
      <c r="C2396" s="9">
        <f t="shared" si="295"/>
        <v>0</v>
      </c>
      <c r="D2396" s="9">
        <f t="shared" si="295"/>
        <v>0</v>
      </c>
      <c r="E2396" s="9">
        <f t="shared" si="295"/>
        <v>0</v>
      </c>
      <c r="F2396" s="9">
        <f t="shared" si="295"/>
        <v>0</v>
      </c>
      <c r="G2396" s="9">
        <f t="shared" ref="G2396:AH2396" si="308">G2473/G$2466</f>
        <v>0</v>
      </c>
      <c r="H2396" s="9">
        <f t="shared" si="308"/>
        <v>1.156403584851113E-4</v>
      </c>
      <c r="I2396" s="9">
        <f t="shared" si="308"/>
        <v>2.913116306168524E-4</v>
      </c>
      <c r="J2396" s="9">
        <f t="shared" si="308"/>
        <v>3.5463508050216327E-4</v>
      </c>
      <c r="K2396" s="9">
        <f t="shared" si="308"/>
        <v>3.5425818336403569E-4</v>
      </c>
      <c r="L2396" s="9">
        <f t="shared" si="308"/>
        <v>3.5911800617682973E-4</v>
      </c>
      <c r="M2396" s="9">
        <f t="shared" si="308"/>
        <v>5.8102001291155585E-4</v>
      </c>
      <c r="N2396" s="9">
        <f t="shared" si="308"/>
        <v>1.5387574533564147E-3</v>
      </c>
      <c r="O2396" s="9">
        <f t="shared" si="308"/>
        <v>1.4713408393039918E-3</v>
      </c>
      <c r="P2396" s="9">
        <f t="shared" si="308"/>
        <v>1.8397513163737867E-3</v>
      </c>
      <c r="Q2396" s="9">
        <f t="shared" si="308"/>
        <v>1.3496068536556743E-3</v>
      </c>
      <c r="R2396" s="9">
        <f t="shared" si="308"/>
        <v>1.3819623865889564E-3</v>
      </c>
      <c r="S2396" s="9">
        <f t="shared" si="308"/>
        <v>1.3996198168277937E-3</v>
      </c>
      <c r="T2396" s="9">
        <f t="shared" si="308"/>
        <v>1.4698348578057764E-3</v>
      </c>
      <c r="U2396" s="9">
        <f t="shared" si="308"/>
        <v>1.4992315549618919E-3</v>
      </c>
      <c r="V2396" s="9">
        <f t="shared" si="308"/>
        <v>1.5292161860611297E-3</v>
      </c>
      <c r="W2396" s="9">
        <f t="shared" si="308"/>
        <v>1.5598005097823525E-3</v>
      </c>
      <c r="X2396" s="9">
        <f t="shared" si="308"/>
        <v>1.5909965199779996E-3</v>
      </c>
      <c r="Y2396" s="9">
        <f t="shared" si="308"/>
        <v>1.6228164503775595E-3</v>
      </c>
      <c r="Z2396" s="9">
        <f t="shared" si="308"/>
        <v>1.6552727793851107E-3</v>
      </c>
      <c r="AA2396" s="9">
        <f t="shared" si="308"/>
        <v>1.6883782349728128E-3</v>
      </c>
      <c r="AB2396" s="9">
        <f t="shared" si="308"/>
        <v>1.7221457996722692E-3</v>
      </c>
      <c r="AC2396" s="9">
        <f t="shared" si="308"/>
        <v>1.7565887156657145E-3</v>
      </c>
      <c r="AD2396" s="9">
        <f t="shared" si="308"/>
        <v>1.791720489979029E-3</v>
      </c>
      <c r="AE2396" s="9">
        <f t="shared" si="308"/>
        <v>1.8275548997786096E-3</v>
      </c>
      <c r="AF2396" s="9">
        <f t="shared" si="308"/>
        <v>1.8641059977741817E-3</v>
      </c>
      <c r="AG2396" s="9">
        <f t="shared" si="308"/>
        <v>1.9013881177296654E-3</v>
      </c>
      <c r="AH2396" s="9">
        <f t="shared" si="308"/>
        <v>1.9394158800842586E-3</v>
      </c>
      <c r="AI2396" s="9">
        <f t="shared" ref="AI2396:BF2396" si="309">AI2473/AI$2466</f>
        <v>1.9782041976859439E-3</v>
      </c>
      <c r="AJ2396" s="9">
        <f t="shared" si="309"/>
        <v>2.0177682816396631E-3</v>
      </c>
      <c r="AK2396" s="9">
        <f t="shared" si="309"/>
        <v>2.0581236472724564E-3</v>
      </c>
      <c r="AL2396" s="9">
        <f t="shared" si="309"/>
        <v>2.0992861202179052E-3</v>
      </c>
      <c r="AM2396" s="9">
        <f t="shared" si="309"/>
        <v>2.1412718426222633E-3</v>
      </c>
      <c r="AN2396" s="9">
        <f t="shared" si="309"/>
        <v>2.1840972794747089E-3</v>
      </c>
      <c r="AO2396" s="9">
        <f t="shared" si="309"/>
        <v>2.227779225064203E-3</v>
      </c>
      <c r="AP2396" s="9">
        <f t="shared" si="309"/>
        <v>2.2723348095654871E-3</v>
      </c>
      <c r="AQ2396" s="9">
        <f t="shared" si="309"/>
        <v>2.3177815057567963E-3</v>
      </c>
      <c r="AR2396" s="9">
        <f t="shared" si="309"/>
        <v>2.3641371358719327E-3</v>
      </c>
      <c r="AS2396" s="9">
        <f t="shared" si="309"/>
        <v>2.4114198785893711E-3</v>
      </c>
      <c r="AT2396" s="9">
        <f t="shared" si="309"/>
        <v>2.4596482761611591E-3</v>
      </c>
      <c r="AU2396" s="9">
        <f t="shared" si="309"/>
        <v>2.5088412416843821E-3</v>
      </c>
      <c r="AV2396" s="9">
        <f t="shared" si="309"/>
        <v>2.5590180665180694E-3</v>
      </c>
      <c r="AW2396" s="9">
        <f t="shared" si="309"/>
        <v>2.6101984278484309E-3</v>
      </c>
      <c r="AX2396" s="9">
        <f t="shared" si="309"/>
        <v>2.6624023964053997E-3</v>
      </c>
      <c r="AY2396" s="9">
        <f t="shared" si="309"/>
        <v>2.7156504443335079E-3</v>
      </c>
      <c r="AZ2396" s="9">
        <f t="shared" si="309"/>
        <v>2.7699634532201783E-3</v>
      </c>
      <c r="BA2396" s="9">
        <f t="shared" si="309"/>
        <v>2.8253627222845816E-3</v>
      </c>
      <c r="BB2396" s="9">
        <f t="shared" si="309"/>
        <v>2.8818699767302731E-3</v>
      </c>
      <c r="BC2396" s="9">
        <f t="shared" si="309"/>
        <v>2.9395073762648787E-3</v>
      </c>
      <c r="BD2396" s="9">
        <f t="shared" si="309"/>
        <v>2.9982975237901762E-3</v>
      </c>
      <c r="BE2396" s="9">
        <f t="shared" si="309"/>
        <v>3.0582634742659801E-3</v>
      </c>
      <c r="BF2396" s="9">
        <f t="shared" si="309"/>
        <v>3.1194287437512993E-3</v>
      </c>
    </row>
    <row r="2399" spans="1:58" ht="12" customHeight="1" x14ac:dyDescent="0.2">
      <c r="A2399" t="s">
        <v>478</v>
      </c>
      <c r="F2399" t="s">
        <v>1160</v>
      </c>
    </row>
    <row r="2400" spans="1:58" ht="12" customHeight="1" x14ac:dyDescent="0.2">
      <c r="A2400" t="s">
        <v>479</v>
      </c>
    </row>
    <row r="2401" spans="1:58" ht="12" customHeight="1" x14ac:dyDescent="0.2">
      <c r="C2401">
        <v>1995</v>
      </c>
      <c r="D2401">
        <v>1996</v>
      </c>
      <c r="E2401">
        <v>1997</v>
      </c>
      <c r="F2401">
        <v>1998</v>
      </c>
      <c r="G2401">
        <v>1999</v>
      </c>
      <c r="H2401">
        <v>2000</v>
      </c>
      <c r="I2401">
        <v>2001</v>
      </c>
      <c r="J2401">
        <v>2002</v>
      </c>
      <c r="K2401">
        <v>2003</v>
      </c>
      <c r="L2401">
        <v>2004</v>
      </c>
      <c r="M2401">
        <v>2005</v>
      </c>
      <c r="N2401">
        <v>2006</v>
      </c>
      <c r="O2401">
        <v>2007</v>
      </c>
      <c r="P2401">
        <v>2008</v>
      </c>
      <c r="Q2401">
        <v>2009</v>
      </c>
      <c r="R2401">
        <v>2010</v>
      </c>
      <c r="S2401">
        <v>2011</v>
      </c>
      <c r="T2401">
        <v>2012</v>
      </c>
      <c r="U2401">
        <v>2013</v>
      </c>
      <c r="V2401">
        <v>2014</v>
      </c>
      <c r="W2401">
        <v>2015</v>
      </c>
      <c r="X2401">
        <v>2016</v>
      </c>
      <c r="Y2401">
        <v>2017</v>
      </c>
      <c r="Z2401">
        <v>2018</v>
      </c>
      <c r="AA2401">
        <v>2019</v>
      </c>
      <c r="AB2401">
        <v>2020</v>
      </c>
      <c r="AC2401">
        <v>2021</v>
      </c>
      <c r="AD2401">
        <v>2022</v>
      </c>
      <c r="AE2401">
        <v>2023</v>
      </c>
      <c r="AF2401">
        <v>2024</v>
      </c>
      <c r="AG2401">
        <v>2025</v>
      </c>
      <c r="AH2401">
        <v>2026</v>
      </c>
      <c r="AI2401">
        <v>2027</v>
      </c>
      <c r="AJ2401">
        <v>2028</v>
      </c>
      <c r="AK2401">
        <v>2029</v>
      </c>
      <c r="AL2401">
        <v>2030</v>
      </c>
      <c r="AM2401">
        <v>2031</v>
      </c>
      <c r="AN2401">
        <v>2032</v>
      </c>
      <c r="AO2401">
        <v>2033</v>
      </c>
      <c r="AP2401">
        <v>2034</v>
      </c>
      <c r="AQ2401">
        <v>2035</v>
      </c>
      <c r="AR2401">
        <v>2036</v>
      </c>
      <c r="AS2401">
        <v>2037</v>
      </c>
      <c r="AT2401">
        <v>2038</v>
      </c>
      <c r="AU2401">
        <v>2039</v>
      </c>
      <c r="AV2401">
        <v>2040</v>
      </c>
      <c r="AW2401">
        <v>2041</v>
      </c>
      <c r="AX2401">
        <v>2042</v>
      </c>
      <c r="AY2401">
        <v>2043</v>
      </c>
      <c r="AZ2401">
        <v>2044</v>
      </c>
      <c r="BA2401">
        <v>2045</v>
      </c>
      <c r="BB2401">
        <v>2046</v>
      </c>
      <c r="BC2401">
        <v>2047</v>
      </c>
      <c r="BD2401">
        <v>2048</v>
      </c>
      <c r="BE2401">
        <v>2049</v>
      </c>
      <c r="BF2401">
        <v>2050</v>
      </c>
    </row>
    <row r="2402" spans="1:58" ht="12" customHeight="1" x14ac:dyDescent="0.2">
      <c r="A2402" t="s">
        <v>480</v>
      </c>
      <c r="B2402" t="s">
        <v>429</v>
      </c>
      <c r="C2402" s="3">
        <v>7918</v>
      </c>
      <c r="D2402" s="3">
        <v>7806</v>
      </c>
      <c r="E2402" s="3">
        <v>8050</v>
      </c>
      <c r="F2402" s="3">
        <v>7479</v>
      </c>
      <c r="G2402" s="3">
        <v>7705</v>
      </c>
      <c r="H2402" s="3">
        <v>7715</v>
      </c>
      <c r="I2402" s="3">
        <v>7718</v>
      </c>
      <c r="J2402" s="3">
        <v>7980</v>
      </c>
      <c r="K2402" s="3">
        <v>8033</v>
      </c>
      <c r="L2402" s="3">
        <v>7726</v>
      </c>
      <c r="M2402" s="3">
        <v>7656</v>
      </c>
      <c r="N2402" s="3">
        <v>7407</v>
      </c>
      <c r="O2402" s="3">
        <v>8354</v>
      </c>
      <c r="P2402" s="3">
        <v>8247</v>
      </c>
      <c r="Q2402" s="3">
        <v>8056</v>
      </c>
      <c r="R2402" s="3">
        <v>7987</v>
      </c>
      <c r="S2402" s="3">
        <f>(R2402/R$2475)*S$2475</f>
        <v>7886.2369973460118</v>
      </c>
      <c r="T2402" s="3">
        <f>(S2402/S$2475)*T$2475</f>
        <v>7836.0061884457191</v>
      </c>
      <c r="U2402" s="3">
        <f t="shared" ref="U2402:BF2402" si="310">T2402</f>
        <v>7836.0061884457191</v>
      </c>
      <c r="V2402" s="3">
        <f t="shared" si="310"/>
        <v>7836.0061884457191</v>
      </c>
      <c r="W2402" s="3">
        <f t="shared" si="310"/>
        <v>7836.0061884457191</v>
      </c>
      <c r="X2402" s="3">
        <f t="shared" si="310"/>
        <v>7836.0061884457191</v>
      </c>
      <c r="Y2402" s="3">
        <f t="shared" si="310"/>
        <v>7836.0061884457191</v>
      </c>
      <c r="Z2402" s="3">
        <f t="shared" si="310"/>
        <v>7836.0061884457191</v>
      </c>
      <c r="AA2402" s="3">
        <f t="shared" si="310"/>
        <v>7836.0061884457191</v>
      </c>
      <c r="AB2402" s="3">
        <f t="shared" si="310"/>
        <v>7836.0061884457191</v>
      </c>
      <c r="AC2402" s="3">
        <f t="shared" si="310"/>
        <v>7836.0061884457191</v>
      </c>
      <c r="AD2402" s="3">
        <f t="shared" si="310"/>
        <v>7836.0061884457191</v>
      </c>
      <c r="AE2402" s="3">
        <f t="shared" si="310"/>
        <v>7836.0061884457191</v>
      </c>
      <c r="AF2402" s="3">
        <f t="shared" si="310"/>
        <v>7836.0061884457191</v>
      </c>
      <c r="AG2402" s="3">
        <f t="shared" si="310"/>
        <v>7836.0061884457191</v>
      </c>
      <c r="AH2402" s="3">
        <f t="shared" si="310"/>
        <v>7836.0061884457191</v>
      </c>
      <c r="AI2402" s="3">
        <f t="shared" si="310"/>
        <v>7836.0061884457191</v>
      </c>
      <c r="AJ2402" s="3">
        <f t="shared" si="310"/>
        <v>7836.0061884457191</v>
      </c>
      <c r="AK2402" s="3">
        <f t="shared" si="310"/>
        <v>7836.0061884457191</v>
      </c>
      <c r="AL2402" s="3">
        <f t="shared" si="310"/>
        <v>7836.0061884457191</v>
      </c>
      <c r="AM2402" s="3">
        <f t="shared" si="310"/>
        <v>7836.0061884457191</v>
      </c>
      <c r="AN2402" s="3">
        <f t="shared" si="310"/>
        <v>7836.0061884457191</v>
      </c>
      <c r="AO2402" s="3">
        <f t="shared" si="310"/>
        <v>7836.0061884457191</v>
      </c>
      <c r="AP2402" s="3">
        <f t="shared" si="310"/>
        <v>7836.0061884457191</v>
      </c>
      <c r="AQ2402" s="3">
        <f t="shared" si="310"/>
        <v>7836.0061884457191</v>
      </c>
      <c r="AR2402" s="3">
        <f t="shared" si="310"/>
        <v>7836.0061884457191</v>
      </c>
      <c r="AS2402" s="3">
        <f t="shared" si="310"/>
        <v>7836.0061884457191</v>
      </c>
      <c r="AT2402" s="3">
        <f t="shared" si="310"/>
        <v>7836.0061884457191</v>
      </c>
      <c r="AU2402" s="3">
        <f t="shared" si="310"/>
        <v>7836.0061884457191</v>
      </c>
      <c r="AV2402" s="3">
        <f t="shared" si="310"/>
        <v>7836.0061884457191</v>
      </c>
      <c r="AW2402" s="3">
        <f t="shared" si="310"/>
        <v>7836.0061884457191</v>
      </c>
      <c r="AX2402" s="3">
        <f t="shared" si="310"/>
        <v>7836.0061884457191</v>
      </c>
      <c r="AY2402" s="3">
        <f t="shared" si="310"/>
        <v>7836.0061884457191</v>
      </c>
      <c r="AZ2402" s="3">
        <f t="shared" si="310"/>
        <v>7836.0061884457191</v>
      </c>
      <c r="BA2402" s="3">
        <f t="shared" si="310"/>
        <v>7836.0061884457191</v>
      </c>
      <c r="BB2402" s="3">
        <f t="shared" si="310"/>
        <v>7836.0061884457191</v>
      </c>
      <c r="BC2402" s="3">
        <f t="shared" si="310"/>
        <v>7836.0061884457191</v>
      </c>
      <c r="BD2402" s="3">
        <f t="shared" si="310"/>
        <v>7836.0061884457191</v>
      </c>
      <c r="BE2402" s="3">
        <f t="shared" si="310"/>
        <v>7836.0061884457191</v>
      </c>
      <c r="BF2402" s="3">
        <f t="shared" si="310"/>
        <v>7836.0061884457191</v>
      </c>
    </row>
    <row r="2403" spans="1:58" ht="12" customHeight="1" x14ac:dyDescent="0.2">
      <c r="A2403" s="7"/>
      <c r="B2403" t="s">
        <v>463</v>
      </c>
      <c r="C2403" s="3">
        <v>1742</v>
      </c>
      <c r="D2403" s="3">
        <v>1717</v>
      </c>
      <c r="E2403" s="3">
        <v>1771</v>
      </c>
      <c r="F2403" s="3">
        <v>1645</v>
      </c>
      <c r="G2403" s="3">
        <v>1695</v>
      </c>
      <c r="H2403" s="3">
        <v>1722</v>
      </c>
      <c r="I2403" s="3">
        <v>1749</v>
      </c>
      <c r="J2403" s="3">
        <v>1776</v>
      </c>
      <c r="K2403" s="3">
        <v>1803</v>
      </c>
      <c r="L2403" s="3">
        <v>1805.5310443254664</v>
      </c>
      <c r="M2403" s="3">
        <v>1883.1541443107528</v>
      </c>
      <c r="N2403" s="3">
        <v>1897.8674551824543</v>
      </c>
      <c r="O2403" s="3">
        <v>1906.6911744506099</v>
      </c>
      <c r="P2403" s="3">
        <v>1906.3108226953607</v>
      </c>
      <c r="Q2403" s="3">
        <v>1962.4112464507359</v>
      </c>
      <c r="R2403" s="3">
        <v>1960.2769114871112</v>
      </c>
      <c r="S2403" s="3">
        <v>1960.2769114871112</v>
      </c>
      <c r="T2403" s="3">
        <v>1960.2769114871112</v>
      </c>
      <c r="U2403" s="3">
        <f t="shared" ref="U2403:BF2403" si="311">T2403*1.005</f>
        <v>1970.0782960445465</v>
      </c>
      <c r="V2403" s="3">
        <f t="shared" si="311"/>
        <v>1979.928687524769</v>
      </c>
      <c r="W2403" s="3">
        <f t="shared" si="311"/>
        <v>1989.8283309623926</v>
      </c>
      <c r="X2403" s="3">
        <f t="shared" si="311"/>
        <v>1999.7774726172042</v>
      </c>
      <c r="Y2403" s="3">
        <f t="shared" si="311"/>
        <v>2009.77635998029</v>
      </c>
      <c r="Z2403" s="3">
        <f t="shared" si="311"/>
        <v>2019.8252417801912</v>
      </c>
      <c r="AA2403" s="3">
        <f t="shared" si="311"/>
        <v>2029.9243679890919</v>
      </c>
      <c r="AB2403" s="3">
        <f t="shared" si="311"/>
        <v>2040.0739898290371</v>
      </c>
      <c r="AC2403" s="3">
        <f t="shared" si="311"/>
        <v>2050.2743597781823</v>
      </c>
      <c r="AD2403" s="3">
        <f t="shared" si="311"/>
        <v>2060.5257315770732</v>
      </c>
      <c r="AE2403" s="3">
        <f t="shared" si="311"/>
        <v>2070.8283602349584</v>
      </c>
      <c r="AF2403" s="3">
        <f t="shared" si="311"/>
        <v>2081.182502036133</v>
      </c>
      <c r="AG2403" s="3">
        <f t="shared" si="311"/>
        <v>2091.5884145463133</v>
      </c>
      <c r="AH2403" s="3">
        <f t="shared" si="311"/>
        <v>2102.0463566190447</v>
      </c>
      <c r="AI2403" s="3">
        <f t="shared" si="311"/>
        <v>2112.5565884021398</v>
      </c>
      <c r="AJ2403" s="3">
        <f t="shared" si="311"/>
        <v>2123.1193713441503</v>
      </c>
      <c r="AK2403" s="3">
        <f t="shared" si="311"/>
        <v>2133.7349682008708</v>
      </c>
      <c r="AL2403" s="3">
        <f t="shared" si="311"/>
        <v>2144.4036430418751</v>
      </c>
      <c r="AM2403" s="3">
        <f t="shared" si="311"/>
        <v>2155.1256612570842</v>
      </c>
      <c r="AN2403" s="3">
        <f t="shared" si="311"/>
        <v>2165.9012895633696</v>
      </c>
      <c r="AO2403" s="3">
        <f t="shared" si="311"/>
        <v>2176.7307960111862</v>
      </c>
      <c r="AP2403" s="3">
        <f t="shared" si="311"/>
        <v>2187.6144499912421</v>
      </c>
      <c r="AQ2403" s="3">
        <f t="shared" si="311"/>
        <v>2198.5525222411979</v>
      </c>
      <c r="AR2403" s="3">
        <f t="shared" si="311"/>
        <v>2209.5452848524037</v>
      </c>
      <c r="AS2403" s="3">
        <f t="shared" si="311"/>
        <v>2220.5930112766655</v>
      </c>
      <c r="AT2403" s="3">
        <f t="shared" si="311"/>
        <v>2231.6959763330487</v>
      </c>
      <c r="AU2403" s="3">
        <f t="shared" si="311"/>
        <v>2242.8544562147135</v>
      </c>
      <c r="AV2403" s="3">
        <f t="shared" si="311"/>
        <v>2254.0687284957867</v>
      </c>
      <c r="AW2403" s="3">
        <f t="shared" si="311"/>
        <v>2265.3390721382652</v>
      </c>
      <c r="AX2403" s="3">
        <f t="shared" si="311"/>
        <v>2276.6657674989565</v>
      </c>
      <c r="AY2403" s="3">
        <f t="shared" si="311"/>
        <v>2288.0490963364509</v>
      </c>
      <c r="AZ2403" s="3">
        <f t="shared" si="311"/>
        <v>2299.4893418181327</v>
      </c>
      <c r="BA2403" s="3">
        <f t="shared" si="311"/>
        <v>2310.9867885272233</v>
      </c>
      <c r="BB2403" s="3">
        <f t="shared" si="311"/>
        <v>2322.541722469859</v>
      </c>
      <c r="BC2403" s="3">
        <f t="shared" si="311"/>
        <v>2334.1544310822082</v>
      </c>
      <c r="BD2403" s="3">
        <f t="shared" si="311"/>
        <v>2345.825203237619</v>
      </c>
      <c r="BE2403" s="3">
        <f t="shared" si="311"/>
        <v>2357.5543292538068</v>
      </c>
      <c r="BF2403" s="3">
        <f t="shared" si="311"/>
        <v>2369.3421009000758</v>
      </c>
    </row>
    <row r="2404" spans="1:58" ht="12" customHeight="1" x14ac:dyDescent="0.2">
      <c r="A2404" s="7"/>
      <c r="B2404" t="s">
        <v>464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3</v>
      </c>
      <c r="P2404" s="3">
        <v>6</v>
      </c>
      <c r="Q2404" s="3">
        <v>6</v>
      </c>
      <c r="R2404" s="3">
        <v>6</v>
      </c>
      <c r="S2404" s="3">
        <v>3</v>
      </c>
      <c r="T2404" s="3">
        <v>6</v>
      </c>
      <c r="U2404" s="3">
        <f t="shared" ref="U2404:BF2404" si="312">T2404*(1.02)</f>
        <v>6.12</v>
      </c>
      <c r="V2404" s="3">
        <f t="shared" si="312"/>
        <v>6.2423999999999999</v>
      </c>
      <c r="W2404" s="3">
        <f t="shared" si="312"/>
        <v>6.367248</v>
      </c>
      <c r="X2404" s="3">
        <f t="shared" si="312"/>
        <v>6.4945929600000003</v>
      </c>
      <c r="Y2404" s="3">
        <f t="shared" si="312"/>
        <v>6.6244848192000001</v>
      </c>
      <c r="Z2404" s="3">
        <f t="shared" si="312"/>
        <v>6.756974515584</v>
      </c>
      <c r="AA2404" s="3">
        <f t="shared" si="312"/>
        <v>6.8921140058956798</v>
      </c>
      <c r="AB2404" s="3">
        <f t="shared" si="312"/>
        <v>7.0299562860135936</v>
      </c>
      <c r="AC2404" s="3">
        <f t="shared" si="312"/>
        <v>7.1705554117338659</v>
      </c>
      <c r="AD2404" s="3">
        <f t="shared" si="312"/>
        <v>7.3139665199685435</v>
      </c>
      <c r="AE2404" s="3">
        <f t="shared" si="312"/>
        <v>7.4602458503679143</v>
      </c>
      <c r="AF2404" s="3">
        <f t="shared" si="312"/>
        <v>7.6094507673752725</v>
      </c>
      <c r="AG2404" s="3">
        <f t="shared" si="312"/>
        <v>7.7616397827227779</v>
      </c>
      <c r="AH2404" s="3">
        <f t="shared" si="312"/>
        <v>7.9168725783772338</v>
      </c>
      <c r="AI2404" s="3">
        <f t="shared" si="312"/>
        <v>8.0752100299447793</v>
      </c>
      <c r="AJ2404" s="3">
        <f t="shared" si="312"/>
        <v>8.2367142305436758</v>
      </c>
      <c r="AK2404" s="3">
        <f t="shared" si="312"/>
        <v>8.4014485151545486</v>
      </c>
      <c r="AL2404" s="3">
        <f t="shared" si="312"/>
        <v>8.5694774854576394</v>
      </c>
      <c r="AM2404" s="3">
        <f t="shared" si="312"/>
        <v>8.7408670351667919</v>
      </c>
      <c r="AN2404" s="3">
        <f t="shared" si="312"/>
        <v>8.9156843758701285</v>
      </c>
      <c r="AO2404" s="3">
        <f t="shared" si="312"/>
        <v>9.0939980633875308</v>
      </c>
      <c r="AP2404" s="3">
        <f t="shared" si="312"/>
        <v>9.275878024655281</v>
      </c>
      <c r="AQ2404" s="3">
        <f t="shared" si="312"/>
        <v>9.4613955851483862</v>
      </c>
      <c r="AR2404" s="3">
        <f t="shared" si="312"/>
        <v>9.6506234968513542</v>
      </c>
      <c r="AS2404" s="3">
        <f t="shared" si="312"/>
        <v>9.8436359667883817</v>
      </c>
      <c r="AT2404" s="3">
        <f t="shared" si="312"/>
        <v>10.04050868612415</v>
      </c>
      <c r="AU2404" s="3">
        <f t="shared" si="312"/>
        <v>10.241318859846633</v>
      </c>
      <c r="AV2404" s="3">
        <f t="shared" si="312"/>
        <v>10.446145237043565</v>
      </c>
      <c r="AW2404" s="3">
        <f t="shared" si="312"/>
        <v>10.655068141784437</v>
      </c>
      <c r="AX2404" s="3">
        <f t="shared" si="312"/>
        <v>10.868169504620125</v>
      </c>
      <c r="AY2404" s="3">
        <f t="shared" si="312"/>
        <v>11.085532894712529</v>
      </c>
      <c r="AZ2404" s="3">
        <f t="shared" si="312"/>
        <v>11.30724355260678</v>
      </c>
      <c r="BA2404" s="3">
        <f t="shared" si="312"/>
        <v>11.533388423658915</v>
      </c>
      <c r="BB2404" s="3">
        <f t="shared" si="312"/>
        <v>11.764056192132093</v>
      </c>
      <c r="BC2404" s="3">
        <f t="shared" si="312"/>
        <v>11.999337315974735</v>
      </c>
      <c r="BD2404" s="3">
        <f t="shared" si="312"/>
        <v>12.23932406229423</v>
      </c>
      <c r="BE2404" s="3">
        <f t="shared" si="312"/>
        <v>12.484110543540115</v>
      </c>
      <c r="BF2404" s="3">
        <f t="shared" si="312"/>
        <v>12.733792754410917</v>
      </c>
    </row>
    <row r="2405" spans="1:58" ht="12" customHeight="1" x14ac:dyDescent="0.2">
      <c r="A2405" s="7"/>
      <c r="B2405" t="s">
        <v>465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>
        <v>0</v>
      </c>
      <c r="V2405">
        <v>1</v>
      </c>
      <c r="W2405">
        <v>2</v>
      </c>
      <c r="X2405">
        <v>3</v>
      </c>
      <c r="Y2405">
        <v>4</v>
      </c>
      <c r="Z2405">
        <v>5</v>
      </c>
      <c r="AA2405">
        <v>6</v>
      </c>
      <c r="AB2405">
        <v>7</v>
      </c>
      <c r="AC2405">
        <v>8</v>
      </c>
      <c r="AD2405">
        <v>9</v>
      </c>
      <c r="AE2405">
        <v>10</v>
      </c>
      <c r="AF2405">
        <v>11</v>
      </c>
      <c r="AG2405">
        <v>12</v>
      </c>
      <c r="AH2405">
        <v>13</v>
      </c>
      <c r="AI2405">
        <v>14</v>
      </c>
      <c r="AJ2405">
        <v>15</v>
      </c>
      <c r="AK2405">
        <v>16</v>
      </c>
      <c r="AL2405">
        <v>17</v>
      </c>
      <c r="AM2405">
        <v>18</v>
      </c>
      <c r="AN2405">
        <v>19</v>
      </c>
      <c r="AO2405">
        <v>20</v>
      </c>
      <c r="AP2405">
        <v>21</v>
      </c>
      <c r="AQ2405">
        <v>22</v>
      </c>
      <c r="AR2405">
        <v>23</v>
      </c>
      <c r="AS2405">
        <v>24</v>
      </c>
      <c r="AT2405">
        <v>25</v>
      </c>
      <c r="AU2405">
        <v>26</v>
      </c>
      <c r="AV2405">
        <v>27</v>
      </c>
      <c r="AW2405">
        <v>28</v>
      </c>
      <c r="AX2405">
        <v>29</v>
      </c>
      <c r="AY2405">
        <v>30</v>
      </c>
      <c r="AZ2405">
        <v>31</v>
      </c>
      <c r="BA2405">
        <v>32</v>
      </c>
      <c r="BB2405">
        <v>33</v>
      </c>
      <c r="BC2405">
        <v>34</v>
      </c>
      <c r="BD2405">
        <v>35</v>
      </c>
      <c r="BE2405">
        <v>36</v>
      </c>
      <c r="BF2405">
        <v>37</v>
      </c>
    </row>
    <row r="2406" spans="1:58" ht="12" customHeight="1" x14ac:dyDescent="0.2">
      <c r="A2406" s="7"/>
      <c r="B2406" t="s">
        <v>466</v>
      </c>
      <c r="C2406" s="3">
        <v>26</v>
      </c>
      <c r="D2406" s="3">
        <v>45</v>
      </c>
      <c r="E2406" s="3">
        <v>45</v>
      </c>
      <c r="F2406" s="3">
        <v>52</v>
      </c>
      <c r="G2406" s="3">
        <v>52</v>
      </c>
      <c r="H2406" s="3">
        <v>47</v>
      </c>
      <c r="I2406" s="3">
        <v>44</v>
      </c>
      <c r="J2406" s="3">
        <v>44</v>
      </c>
      <c r="K2406" s="3">
        <v>47</v>
      </c>
      <c r="L2406" s="3">
        <v>38</v>
      </c>
      <c r="M2406" s="3">
        <v>27</v>
      </c>
      <c r="N2406" s="3">
        <v>31</v>
      </c>
      <c r="O2406" s="3">
        <v>32</v>
      </c>
      <c r="P2406" s="3">
        <v>30</v>
      </c>
      <c r="Q2406" s="3">
        <v>46</v>
      </c>
      <c r="R2406" s="3">
        <v>46</v>
      </c>
      <c r="S2406" s="3">
        <v>47</v>
      </c>
      <c r="T2406" s="3">
        <v>47</v>
      </c>
      <c r="U2406" s="3">
        <f t="shared" ref="U2406:BF2406" si="313">T2406*1.015</f>
        <v>47.704999999999998</v>
      </c>
      <c r="V2406" s="3">
        <f t="shared" si="313"/>
        <v>48.420574999999992</v>
      </c>
      <c r="W2406" s="3">
        <f t="shared" si="313"/>
        <v>49.146883624999987</v>
      </c>
      <c r="X2406" s="3">
        <f t="shared" si="313"/>
        <v>49.884086879374983</v>
      </c>
      <c r="Y2406" s="3">
        <f t="shared" si="313"/>
        <v>50.6323481825656</v>
      </c>
      <c r="Z2406" s="3">
        <f t="shared" si="313"/>
        <v>51.391833405304077</v>
      </c>
      <c r="AA2406" s="3">
        <f t="shared" si="313"/>
        <v>52.16271090638363</v>
      </c>
      <c r="AB2406" s="3">
        <f t="shared" si="313"/>
        <v>52.94515156997938</v>
      </c>
      <c r="AC2406" s="3">
        <f t="shared" si="313"/>
        <v>53.739328843529066</v>
      </c>
      <c r="AD2406" s="3">
        <f t="shared" si="313"/>
        <v>54.545418776181997</v>
      </c>
      <c r="AE2406" s="3">
        <f t="shared" si="313"/>
        <v>55.363600057824719</v>
      </c>
      <c r="AF2406" s="3">
        <f t="shared" si="313"/>
        <v>56.194054058692082</v>
      </c>
      <c r="AG2406" s="3">
        <f t="shared" si="313"/>
        <v>57.036964869572458</v>
      </c>
      <c r="AH2406" s="3">
        <f t="shared" si="313"/>
        <v>57.89251934261604</v>
      </c>
      <c r="AI2406" s="3">
        <f t="shared" si="313"/>
        <v>58.760907132755278</v>
      </c>
      <c r="AJ2406" s="3">
        <f t="shared" si="313"/>
        <v>59.642320739746602</v>
      </c>
      <c r="AK2406" s="3">
        <f t="shared" si="313"/>
        <v>60.536955550842798</v>
      </c>
      <c r="AL2406" s="3">
        <f t="shared" si="313"/>
        <v>61.445009884105431</v>
      </c>
      <c r="AM2406" s="3">
        <f t="shared" si="313"/>
        <v>62.366685032367009</v>
      </c>
      <c r="AN2406" s="3">
        <f t="shared" si="313"/>
        <v>63.302185307852511</v>
      </c>
      <c r="AO2406" s="3">
        <f t="shared" si="313"/>
        <v>64.251718087470294</v>
      </c>
      <c r="AP2406" s="3">
        <f t="shared" si="313"/>
        <v>65.215493858782338</v>
      </c>
      <c r="AQ2406" s="3">
        <f t="shared" si="313"/>
        <v>66.193726266664072</v>
      </c>
      <c r="AR2406" s="3">
        <f t="shared" si="313"/>
        <v>67.186632160664033</v>
      </c>
      <c r="AS2406" s="3">
        <f t="shared" si="313"/>
        <v>68.194431643073983</v>
      </c>
      <c r="AT2406" s="3">
        <f t="shared" si="313"/>
        <v>69.217348117720093</v>
      </c>
      <c r="AU2406" s="3">
        <f t="shared" si="313"/>
        <v>70.255608339485889</v>
      </c>
      <c r="AV2406" s="3">
        <f t="shared" si="313"/>
        <v>71.309442464578169</v>
      </c>
      <c r="AW2406" s="3">
        <f t="shared" si="313"/>
        <v>72.379084101546837</v>
      </c>
      <c r="AX2406" s="3">
        <f t="shared" si="313"/>
        <v>73.464770363070031</v>
      </c>
      <c r="AY2406" s="3">
        <f t="shared" si="313"/>
        <v>74.566741918516072</v>
      </c>
      <c r="AZ2406" s="3">
        <f t="shared" si="313"/>
        <v>75.68524304729381</v>
      </c>
      <c r="BA2406" s="3">
        <f t="shared" si="313"/>
        <v>76.820521693003215</v>
      </c>
      <c r="BB2406" s="3">
        <f t="shared" si="313"/>
        <v>77.972829518398257</v>
      </c>
      <c r="BC2406" s="3">
        <f t="shared" si="313"/>
        <v>79.142421961174222</v>
      </c>
      <c r="BD2406" s="3">
        <f t="shared" si="313"/>
        <v>80.329558290591834</v>
      </c>
      <c r="BE2406" s="3">
        <f t="shared" si="313"/>
        <v>81.53450166495071</v>
      </c>
      <c r="BF2406" s="3">
        <f t="shared" si="313"/>
        <v>82.757519189924963</v>
      </c>
    </row>
    <row r="2407" spans="1:58" ht="12" customHeight="1" x14ac:dyDescent="0.2">
      <c r="A2407" s="7"/>
      <c r="B2407" t="s">
        <v>467</v>
      </c>
      <c r="C2407" s="3">
        <v>141</v>
      </c>
      <c r="D2407" s="3">
        <v>149</v>
      </c>
      <c r="E2407" s="3">
        <v>149</v>
      </c>
      <c r="F2407" s="3">
        <v>185</v>
      </c>
      <c r="G2407" s="3">
        <v>313</v>
      </c>
      <c r="H2407" s="3">
        <v>143</v>
      </c>
      <c r="I2407" s="3">
        <v>139</v>
      </c>
      <c r="J2407" s="3">
        <v>146</v>
      </c>
      <c r="K2407" s="3">
        <v>140</v>
      </c>
      <c r="L2407" s="3">
        <v>117</v>
      </c>
      <c r="M2407" s="3">
        <v>94</v>
      </c>
      <c r="N2407" s="3">
        <v>67</v>
      </c>
      <c r="O2407" s="3">
        <v>67</v>
      </c>
      <c r="P2407" s="3">
        <v>62</v>
      </c>
      <c r="Q2407" s="3">
        <v>61</v>
      </c>
      <c r="R2407" s="3">
        <v>61</v>
      </c>
      <c r="S2407" s="3">
        <v>59</v>
      </c>
      <c r="T2407" s="3">
        <v>64</v>
      </c>
      <c r="U2407" s="3">
        <f t="shared" ref="U2407:BF2407" si="314">T2407*1.02</f>
        <v>65.28</v>
      </c>
      <c r="V2407" s="3">
        <f t="shared" si="314"/>
        <v>66.585599999999999</v>
      </c>
      <c r="W2407" s="3">
        <f t="shared" si="314"/>
        <v>67.917311999999995</v>
      </c>
      <c r="X2407" s="3">
        <f t="shared" si="314"/>
        <v>69.275658239999999</v>
      </c>
      <c r="Y2407" s="3">
        <f t="shared" si="314"/>
        <v>70.661171404800001</v>
      </c>
      <c r="Z2407" s="3">
        <f t="shared" si="314"/>
        <v>72.074394832896004</v>
      </c>
      <c r="AA2407" s="3">
        <f t="shared" si="314"/>
        <v>73.515882729553923</v>
      </c>
      <c r="AB2407" s="3">
        <f t="shared" si="314"/>
        <v>74.986200384145008</v>
      </c>
      <c r="AC2407" s="3">
        <f t="shared" si="314"/>
        <v>76.485924391827908</v>
      </c>
      <c r="AD2407" s="3">
        <f t="shared" si="314"/>
        <v>78.015642879664469</v>
      </c>
      <c r="AE2407" s="3">
        <f t="shared" si="314"/>
        <v>79.575955737257758</v>
      </c>
      <c r="AF2407" s="3">
        <f t="shared" si="314"/>
        <v>81.167474852002911</v>
      </c>
      <c r="AG2407" s="3">
        <f t="shared" si="314"/>
        <v>82.790824349042964</v>
      </c>
      <c r="AH2407" s="3">
        <f t="shared" si="314"/>
        <v>84.446640836023832</v>
      </c>
      <c r="AI2407" s="3">
        <f t="shared" si="314"/>
        <v>86.135573652744313</v>
      </c>
      <c r="AJ2407" s="3">
        <f t="shared" si="314"/>
        <v>87.858285125799199</v>
      </c>
      <c r="AK2407" s="3">
        <f t="shared" si="314"/>
        <v>89.61545082831519</v>
      </c>
      <c r="AL2407" s="3">
        <f t="shared" si="314"/>
        <v>91.407759844881497</v>
      </c>
      <c r="AM2407" s="3">
        <f t="shared" si="314"/>
        <v>93.235915041779123</v>
      </c>
      <c r="AN2407" s="3">
        <f t="shared" si="314"/>
        <v>95.100633342614714</v>
      </c>
      <c r="AO2407" s="3">
        <f t="shared" si="314"/>
        <v>97.002646009467014</v>
      </c>
      <c r="AP2407" s="3">
        <f t="shared" si="314"/>
        <v>98.942698929656359</v>
      </c>
      <c r="AQ2407" s="3">
        <f t="shared" si="314"/>
        <v>100.92155290824948</v>
      </c>
      <c r="AR2407" s="3">
        <f t="shared" si="314"/>
        <v>102.93998396641447</v>
      </c>
      <c r="AS2407" s="3">
        <f t="shared" si="314"/>
        <v>104.99878364574276</v>
      </c>
      <c r="AT2407" s="3">
        <f t="shared" si="314"/>
        <v>107.09875931865761</v>
      </c>
      <c r="AU2407" s="3">
        <f t="shared" si="314"/>
        <v>109.24073450503077</v>
      </c>
      <c r="AV2407" s="3">
        <f t="shared" si="314"/>
        <v>111.4255491951314</v>
      </c>
      <c r="AW2407" s="3">
        <f t="shared" si="314"/>
        <v>113.65406017903402</v>
      </c>
      <c r="AX2407" s="3">
        <f t="shared" si="314"/>
        <v>115.92714138261471</v>
      </c>
      <c r="AY2407" s="3">
        <f t="shared" si="314"/>
        <v>118.245684210267</v>
      </c>
      <c r="AZ2407" s="3">
        <f t="shared" si="314"/>
        <v>120.61059789447235</v>
      </c>
      <c r="BA2407" s="3">
        <f t="shared" si="314"/>
        <v>123.0228098523618</v>
      </c>
      <c r="BB2407" s="3">
        <f t="shared" si="314"/>
        <v>125.48326604940904</v>
      </c>
      <c r="BC2407" s="3">
        <f t="shared" si="314"/>
        <v>127.99293137039722</v>
      </c>
      <c r="BD2407" s="3">
        <f t="shared" si="314"/>
        <v>130.55278999780515</v>
      </c>
      <c r="BE2407" s="3">
        <f t="shared" si="314"/>
        <v>133.16384579776127</v>
      </c>
      <c r="BF2407" s="3">
        <f t="shared" si="314"/>
        <v>135.82712271371651</v>
      </c>
    </row>
    <row r="2408" spans="1:58" ht="12" customHeight="1" x14ac:dyDescent="0.2">
      <c r="A2408" s="7"/>
      <c r="B2408" t="s">
        <v>468</v>
      </c>
      <c r="C2408" s="3">
        <v>15</v>
      </c>
      <c r="D2408" s="3">
        <v>15</v>
      </c>
      <c r="E2408" s="3">
        <v>15</v>
      </c>
      <c r="F2408" s="3">
        <v>0</v>
      </c>
      <c r="G2408" s="3">
        <v>13</v>
      </c>
      <c r="H2408" s="3">
        <v>12</v>
      </c>
      <c r="I2408" s="3">
        <v>34</v>
      </c>
      <c r="J2408" s="3">
        <v>71</v>
      </c>
      <c r="K2408" s="3">
        <v>71</v>
      </c>
      <c r="L2408" s="3">
        <v>56</v>
      </c>
      <c r="M2408" s="3">
        <v>51</v>
      </c>
      <c r="N2408" s="3">
        <v>34</v>
      </c>
      <c r="O2408" s="3">
        <v>33</v>
      </c>
      <c r="P2408" s="3">
        <v>27</v>
      </c>
      <c r="Q2408" s="3">
        <v>7</v>
      </c>
      <c r="R2408" s="3">
        <v>7</v>
      </c>
      <c r="S2408" s="3">
        <v>18</v>
      </c>
      <c r="T2408" s="3">
        <v>317</v>
      </c>
      <c r="U2408" s="3">
        <f t="shared" ref="U2408:BF2408" si="315">T2408*(1.02)</f>
        <v>323.34000000000003</v>
      </c>
      <c r="V2408" s="3">
        <f t="shared" si="315"/>
        <v>329.80680000000007</v>
      </c>
      <c r="W2408" s="3">
        <f t="shared" si="315"/>
        <v>336.40293600000007</v>
      </c>
      <c r="X2408" s="3">
        <f t="shared" si="315"/>
        <v>343.1309947200001</v>
      </c>
      <c r="Y2408" s="3">
        <f t="shared" si="315"/>
        <v>349.99361461440009</v>
      </c>
      <c r="Z2408" s="3">
        <f t="shared" si="315"/>
        <v>356.99348690668808</v>
      </c>
      <c r="AA2408" s="3">
        <f t="shared" si="315"/>
        <v>364.13335664482184</v>
      </c>
      <c r="AB2408" s="3">
        <f t="shared" si="315"/>
        <v>371.41602377771829</v>
      </c>
      <c r="AC2408" s="3">
        <f t="shared" si="315"/>
        <v>378.84434425327265</v>
      </c>
      <c r="AD2408" s="3">
        <f t="shared" si="315"/>
        <v>386.4212311383381</v>
      </c>
      <c r="AE2408" s="3">
        <f t="shared" si="315"/>
        <v>394.1496557611049</v>
      </c>
      <c r="AF2408" s="3">
        <f t="shared" si="315"/>
        <v>402.03264887632702</v>
      </c>
      <c r="AG2408" s="3">
        <f t="shared" si="315"/>
        <v>410.07330185385354</v>
      </c>
      <c r="AH2408" s="3">
        <f t="shared" si="315"/>
        <v>418.2747678909306</v>
      </c>
      <c r="AI2408" s="3">
        <f t="shared" si="315"/>
        <v>426.64026324874925</v>
      </c>
      <c r="AJ2408" s="3">
        <f t="shared" si="315"/>
        <v>435.17306851372422</v>
      </c>
      <c r="AK2408" s="3">
        <f t="shared" si="315"/>
        <v>443.87652988399873</v>
      </c>
      <c r="AL2408" s="3">
        <f t="shared" si="315"/>
        <v>452.75406048167872</v>
      </c>
      <c r="AM2408" s="3">
        <f t="shared" si="315"/>
        <v>461.80914169131228</v>
      </c>
      <c r="AN2408" s="3">
        <f t="shared" si="315"/>
        <v>471.04532452513854</v>
      </c>
      <c r="AO2408" s="3">
        <f t="shared" si="315"/>
        <v>480.46623101564131</v>
      </c>
      <c r="AP2408" s="3">
        <f t="shared" si="315"/>
        <v>490.07555563595417</v>
      </c>
      <c r="AQ2408" s="3">
        <f t="shared" si="315"/>
        <v>499.87706674867326</v>
      </c>
      <c r="AR2408" s="3">
        <f t="shared" si="315"/>
        <v>509.87460808364671</v>
      </c>
      <c r="AS2408" s="3">
        <f t="shared" si="315"/>
        <v>520.07210024531969</v>
      </c>
      <c r="AT2408" s="3">
        <f t="shared" si="315"/>
        <v>530.47354225022605</v>
      </c>
      <c r="AU2408" s="3">
        <f t="shared" si="315"/>
        <v>541.08301309523063</v>
      </c>
      <c r="AV2408" s="3">
        <f t="shared" si="315"/>
        <v>551.90467335713527</v>
      </c>
      <c r="AW2408" s="3">
        <f t="shared" si="315"/>
        <v>562.94276682427801</v>
      </c>
      <c r="AX2408" s="3">
        <f t="shared" si="315"/>
        <v>574.20162216076358</v>
      </c>
      <c r="AY2408" s="3">
        <f t="shared" si="315"/>
        <v>585.68565460397883</v>
      </c>
      <c r="AZ2408" s="3">
        <f t="shared" si="315"/>
        <v>597.39936769605845</v>
      </c>
      <c r="BA2408" s="3">
        <f t="shared" si="315"/>
        <v>609.34735504997968</v>
      </c>
      <c r="BB2408" s="3">
        <f t="shared" si="315"/>
        <v>621.53430215097933</v>
      </c>
      <c r="BC2408" s="3">
        <f t="shared" si="315"/>
        <v>633.96498819399892</v>
      </c>
      <c r="BD2408" s="3">
        <f t="shared" si="315"/>
        <v>646.64428795787887</v>
      </c>
      <c r="BE2408" s="3">
        <f t="shared" si="315"/>
        <v>659.57717371703643</v>
      </c>
      <c r="BF2408" s="3">
        <f t="shared" si="315"/>
        <v>672.76871719137716</v>
      </c>
    </row>
    <row r="2409" spans="1:58" ht="12" customHeight="1" x14ac:dyDescent="0.2">
      <c r="A2409" s="7"/>
      <c r="B2409" t="s">
        <v>469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1</v>
      </c>
      <c r="O2409" s="3">
        <v>1</v>
      </c>
      <c r="P2409" s="3">
        <v>4</v>
      </c>
      <c r="Q2409" s="3">
        <v>4</v>
      </c>
      <c r="R2409" s="3">
        <v>4</v>
      </c>
      <c r="S2409" s="3">
        <v>4</v>
      </c>
      <c r="T2409" s="3">
        <v>4</v>
      </c>
      <c r="U2409" s="3">
        <f t="shared" ref="U2409:BF2409" si="316">T2409*(1.02)</f>
        <v>4.08</v>
      </c>
      <c r="V2409" s="3">
        <f t="shared" si="316"/>
        <v>4.1616</v>
      </c>
      <c r="W2409" s="3">
        <f t="shared" si="316"/>
        <v>4.2448319999999997</v>
      </c>
      <c r="X2409" s="3">
        <f t="shared" si="316"/>
        <v>4.3297286399999999</v>
      </c>
      <c r="Y2409" s="3">
        <f t="shared" si="316"/>
        <v>4.4163232128000001</v>
      </c>
      <c r="Z2409" s="3">
        <f t="shared" si="316"/>
        <v>4.5046496770560003</v>
      </c>
      <c r="AA2409" s="3">
        <f t="shared" si="316"/>
        <v>4.5947426705971202</v>
      </c>
      <c r="AB2409" s="3">
        <f t="shared" si="316"/>
        <v>4.686637524009063</v>
      </c>
      <c r="AC2409" s="3">
        <f t="shared" si="316"/>
        <v>4.7803702744892442</v>
      </c>
      <c r="AD2409" s="3">
        <f t="shared" si="316"/>
        <v>4.8759776799790293</v>
      </c>
      <c r="AE2409" s="3">
        <f t="shared" si="316"/>
        <v>4.9734972335786098</v>
      </c>
      <c r="AF2409" s="3">
        <f t="shared" si="316"/>
        <v>5.072967178250182</v>
      </c>
      <c r="AG2409" s="3">
        <f t="shared" si="316"/>
        <v>5.1744265218151853</v>
      </c>
      <c r="AH2409" s="3">
        <f t="shared" si="316"/>
        <v>5.2779150522514895</v>
      </c>
      <c r="AI2409" s="3">
        <f t="shared" si="316"/>
        <v>5.3834733532965195</v>
      </c>
      <c r="AJ2409" s="3">
        <f t="shared" si="316"/>
        <v>5.4911428203624499</v>
      </c>
      <c r="AK2409" s="3">
        <f t="shared" si="316"/>
        <v>5.6009656767696994</v>
      </c>
      <c r="AL2409" s="3">
        <f t="shared" si="316"/>
        <v>5.7129849903050935</v>
      </c>
      <c r="AM2409" s="3">
        <f t="shared" si="316"/>
        <v>5.8272446901111952</v>
      </c>
      <c r="AN2409" s="3">
        <f t="shared" si="316"/>
        <v>5.9437895839134196</v>
      </c>
      <c r="AO2409" s="3">
        <f t="shared" si="316"/>
        <v>6.0626653755916884</v>
      </c>
      <c r="AP2409" s="3">
        <f t="shared" si="316"/>
        <v>6.1839186831035224</v>
      </c>
      <c r="AQ2409" s="3">
        <f t="shared" si="316"/>
        <v>6.3075970567655926</v>
      </c>
      <c r="AR2409" s="3">
        <f t="shared" si="316"/>
        <v>6.4337489979009046</v>
      </c>
      <c r="AS2409" s="3">
        <f t="shared" si="316"/>
        <v>6.5624239778589226</v>
      </c>
      <c r="AT2409" s="3">
        <f t="shared" si="316"/>
        <v>6.6936724574161008</v>
      </c>
      <c r="AU2409" s="3">
        <f t="shared" si="316"/>
        <v>6.8275459065644233</v>
      </c>
      <c r="AV2409" s="3">
        <f t="shared" si="316"/>
        <v>6.9640968246957122</v>
      </c>
      <c r="AW2409" s="3">
        <f t="shared" si="316"/>
        <v>7.1033787611896262</v>
      </c>
      <c r="AX2409" s="3">
        <f t="shared" si="316"/>
        <v>7.2454463364134192</v>
      </c>
      <c r="AY2409" s="3">
        <f t="shared" si="316"/>
        <v>7.3903552631416876</v>
      </c>
      <c r="AZ2409" s="3">
        <f t="shared" si="316"/>
        <v>7.5381623684045218</v>
      </c>
      <c r="BA2409" s="3">
        <f t="shared" si="316"/>
        <v>7.6889256157726127</v>
      </c>
      <c r="BB2409" s="3">
        <f t="shared" si="316"/>
        <v>7.8427041280880649</v>
      </c>
      <c r="BC2409" s="3">
        <f t="shared" si="316"/>
        <v>7.999558210649826</v>
      </c>
      <c r="BD2409" s="3">
        <f t="shared" si="316"/>
        <v>8.1595493748628218</v>
      </c>
      <c r="BE2409" s="3">
        <f t="shared" si="316"/>
        <v>8.3227403623600793</v>
      </c>
      <c r="BF2409" s="3">
        <f t="shared" si="316"/>
        <v>8.4891951696072816</v>
      </c>
    </row>
    <row r="2410" spans="1:58" ht="12" customHeight="1" x14ac:dyDescent="0.2">
      <c r="A2410" t="s">
        <v>481</v>
      </c>
      <c r="B2410" t="s">
        <v>429</v>
      </c>
      <c r="C2410" s="3">
        <v>15503</v>
      </c>
      <c r="D2410" s="3">
        <v>15814</v>
      </c>
      <c r="E2410" s="3">
        <v>16304</v>
      </c>
      <c r="F2410" s="3">
        <v>14774</v>
      </c>
      <c r="G2410" s="3">
        <v>15146</v>
      </c>
      <c r="H2410" s="3">
        <v>15066</v>
      </c>
      <c r="I2410" s="3">
        <v>14828</v>
      </c>
      <c r="J2410" s="3">
        <v>14115</v>
      </c>
      <c r="K2410" s="3">
        <v>14163</v>
      </c>
      <c r="L2410" s="3">
        <v>15125</v>
      </c>
      <c r="M2410" s="3">
        <v>15286</v>
      </c>
      <c r="N2410" s="3">
        <v>15029</v>
      </c>
      <c r="O2410" s="3">
        <v>14704</v>
      </c>
      <c r="P2410" s="3">
        <v>14355</v>
      </c>
      <c r="Q2410" s="3">
        <v>14363</v>
      </c>
      <c r="R2410" s="3">
        <v>14104</v>
      </c>
      <c r="S2410" s="3">
        <f>(R2410/R$2475)*S$2475</f>
        <v>13926.065683055984</v>
      </c>
      <c r="T2410" s="3">
        <f>(S2410/S$2475)*T$2475</f>
        <v>13837.364627749896</v>
      </c>
      <c r="U2410" s="3">
        <f t="shared" ref="U2410:BF2410" si="317">T2410</f>
        <v>13837.364627749896</v>
      </c>
      <c r="V2410" s="3">
        <f t="shared" si="317"/>
        <v>13837.364627749896</v>
      </c>
      <c r="W2410" s="3">
        <f t="shared" si="317"/>
        <v>13837.364627749896</v>
      </c>
      <c r="X2410" s="3">
        <f t="shared" si="317"/>
        <v>13837.364627749896</v>
      </c>
      <c r="Y2410" s="3">
        <f t="shared" si="317"/>
        <v>13837.364627749896</v>
      </c>
      <c r="Z2410" s="3">
        <f t="shared" si="317"/>
        <v>13837.364627749896</v>
      </c>
      <c r="AA2410" s="3">
        <f t="shared" si="317"/>
        <v>13837.364627749896</v>
      </c>
      <c r="AB2410" s="3">
        <f t="shared" si="317"/>
        <v>13837.364627749896</v>
      </c>
      <c r="AC2410" s="3">
        <f t="shared" si="317"/>
        <v>13837.364627749896</v>
      </c>
      <c r="AD2410" s="3">
        <f t="shared" si="317"/>
        <v>13837.364627749896</v>
      </c>
      <c r="AE2410" s="3">
        <f t="shared" si="317"/>
        <v>13837.364627749896</v>
      </c>
      <c r="AF2410" s="3">
        <f t="shared" si="317"/>
        <v>13837.364627749896</v>
      </c>
      <c r="AG2410" s="3">
        <f t="shared" si="317"/>
        <v>13837.364627749896</v>
      </c>
      <c r="AH2410" s="3">
        <f t="shared" si="317"/>
        <v>13837.364627749896</v>
      </c>
      <c r="AI2410" s="3">
        <f t="shared" si="317"/>
        <v>13837.364627749896</v>
      </c>
      <c r="AJ2410" s="3">
        <f t="shared" si="317"/>
        <v>13837.364627749896</v>
      </c>
      <c r="AK2410" s="3">
        <f t="shared" si="317"/>
        <v>13837.364627749896</v>
      </c>
      <c r="AL2410" s="3">
        <f t="shared" si="317"/>
        <v>13837.364627749896</v>
      </c>
      <c r="AM2410" s="3">
        <f t="shared" si="317"/>
        <v>13837.364627749896</v>
      </c>
      <c r="AN2410" s="3">
        <f t="shared" si="317"/>
        <v>13837.364627749896</v>
      </c>
      <c r="AO2410" s="3">
        <f t="shared" si="317"/>
        <v>13837.364627749896</v>
      </c>
      <c r="AP2410" s="3">
        <f t="shared" si="317"/>
        <v>13837.364627749896</v>
      </c>
      <c r="AQ2410" s="3">
        <f t="shared" si="317"/>
        <v>13837.364627749896</v>
      </c>
      <c r="AR2410" s="3">
        <f t="shared" si="317"/>
        <v>13837.364627749896</v>
      </c>
      <c r="AS2410" s="3">
        <f t="shared" si="317"/>
        <v>13837.364627749896</v>
      </c>
      <c r="AT2410" s="3">
        <f t="shared" si="317"/>
        <v>13837.364627749896</v>
      </c>
      <c r="AU2410" s="3">
        <f t="shared" si="317"/>
        <v>13837.364627749896</v>
      </c>
      <c r="AV2410" s="3">
        <f t="shared" si="317"/>
        <v>13837.364627749896</v>
      </c>
      <c r="AW2410" s="3">
        <f t="shared" si="317"/>
        <v>13837.364627749896</v>
      </c>
      <c r="AX2410" s="3">
        <f t="shared" si="317"/>
        <v>13837.364627749896</v>
      </c>
      <c r="AY2410" s="3">
        <f t="shared" si="317"/>
        <v>13837.364627749896</v>
      </c>
      <c r="AZ2410" s="3">
        <f t="shared" si="317"/>
        <v>13837.364627749896</v>
      </c>
      <c r="BA2410" s="3">
        <f t="shared" si="317"/>
        <v>13837.364627749896</v>
      </c>
      <c r="BB2410" s="3">
        <f t="shared" si="317"/>
        <v>13837.364627749896</v>
      </c>
      <c r="BC2410" s="3">
        <f t="shared" si="317"/>
        <v>13837.364627749896</v>
      </c>
      <c r="BD2410" s="3">
        <f t="shared" si="317"/>
        <v>13837.364627749896</v>
      </c>
      <c r="BE2410" s="3">
        <f t="shared" si="317"/>
        <v>13837.364627749896</v>
      </c>
      <c r="BF2410" s="3">
        <f t="shared" si="317"/>
        <v>13837.364627749896</v>
      </c>
    </row>
    <row r="2411" spans="1:58" ht="12" customHeight="1" x14ac:dyDescent="0.2">
      <c r="B2411" t="s">
        <v>463</v>
      </c>
      <c r="C2411" s="3">
        <v>4341</v>
      </c>
      <c r="D2411" s="3">
        <v>4428</v>
      </c>
      <c r="E2411" s="3">
        <v>4565</v>
      </c>
      <c r="F2411" s="3">
        <v>4137</v>
      </c>
      <c r="G2411" s="3">
        <v>4241</v>
      </c>
      <c r="H2411" s="3">
        <v>4405</v>
      </c>
      <c r="I2411" s="3">
        <v>4568</v>
      </c>
      <c r="J2411" s="3">
        <v>4732</v>
      </c>
      <c r="K2411" s="3">
        <v>4896</v>
      </c>
      <c r="L2411" s="3">
        <v>4857.7105788794479</v>
      </c>
      <c r="M2411" s="3">
        <v>5090.3403723608335</v>
      </c>
      <c r="N2411" s="3">
        <v>5118.1852726506813</v>
      </c>
      <c r="O2411" s="3">
        <v>5147.9871891171679</v>
      </c>
      <c r="P2411" s="3">
        <v>5143.9616097394992</v>
      </c>
      <c r="Q2411" s="3">
        <v>5296.8865985687889</v>
      </c>
      <c r="R2411" s="3">
        <v>5290.3545347558547</v>
      </c>
      <c r="S2411" s="3">
        <v>5290.3545347558547</v>
      </c>
      <c r="T2411" s="3">
        <v>5290.3545347558547</v>
      </c>
      <c r="U2411" s="3">
        <f t="shared" ref="U2411:BF2411" si="318">T2411*1.005</f>
        <v>5316.8063074296333</v>
      </c>
      <c r="V2411" s="3">
        <f t="shared" si="318"/>
        <v>5343.3903389667812</v>
      </c>
      <c r="W2411" s="3">
        <f t="shared" si="318"/>
        <v>5370.1072906616146</v>
      </c>
      <c r="X2411" s="3">
        <f t="shared" si="318"/>
        <v>5396.9578271149221</v>
      </c>
      <c r="Y2411" s="3">
        <f t="shared" si="318"/>
        <v>5423.942616250496</v>
      </c>
      <c r="Z2411" s="3">
        <f t="shared" si="318"/>
        <v>5451.0623293317476</v>
      </c>
      <c r="AA2411" s="3">
        <f t="shared" si="318"/>
        <v>5478.3176409784055</v>
      </c>
      <c r="AB2411" s="3">
        <f t="shared" si="318"/>
        <v>5505.7092291832969</v>
      </c>
      <c r="AC2411" s="3">
        <f t="shared" si="318"/>
        <v>5533.237775329213</v>
      </c>
      <c r="AD2411" s="3">
        <f t="shared" si="318"/>
        <v>5560.9039642058588</v>
      </c>
      <c r="AE2411" s="3">
        <f t="shared" si="318"/>
        <v>5588.7084840268872</v>
      </c>
      <c r="AF2411" s="3">
        <f t="shared" si="318"/>
        <v>5616.6520264470209</v>
      </c>
      <c r="AG2411" s="3">
        <f t="shared" si="318"/>
        <v>5644.7352865792554</v>
      </c>
      <c r="AH2411" s="3">
        <f t="shared" si="318"/>
        <v>5672.9589630121509</v>
      </c>
      <c r="AI2411" s="3">
        <f t="shared" si="318"/>
        <v>5701.323757827211</v>
      </c>
      <c r="AJ2411" s="3">
        <f t="shared" si="318"/>
        <v>5729.8303766163463</v>
      </c>
      <c r="AK2411" s="3">
        <f t="shared" si="318"/>
        <v>5758.479528499427</v>
      </c>
      <c r="AL2411" s="3">
        <f t="shared" si="318"/>
        <v>5787.2719261419234</v>
      </c>
      <c r="AM2411" s="3">
        <f t="shared" si="318"/>
        <v>5816.2082857726327</v>
      </c>
      <c r="AN2411" s="3">
        <f t="shared" si="318"/>
        <v>5845.2893272014953</v>
      </c>
      <c r="AO2411" s="3">
        <f t="shared" si="318"/>
        <v>5874.5157738375019</v>
      </c>
      <c r="AP2411" s="3">
        <f t="shared" si="318"/>
        <v>5903.8883527066891</v>
      </c>
      <c r="AQ2411" s="3">
        <f t="shared" si="318"/>
        <v>5933.4077944702221</v>
      </c>
      <c r="AR2411" s="3">
        <f t="shared" si="318"/>
        <v>5963.0748334425725</v>
      </c>
      <c r="AS2411" s="3">
        <f t="shared" si="318"/>
        <v>5992.8902076097847</v>
      </c>
      <c r="AT2411" s="3">
        <f t="shared" si="318"/>
        <v>6022.8546586478333</v>
      </c>
      <c r="AU2411" s="3">
        <f t="shared" si="318"/>
        <v>6052.9689319410718</v>
      </c>
      <c r="AV2411" s="3">
        <f t="shared" si="318"/>
        <v>6083.2337766007768</v>
      </c>
      <c r="AW2411" s="3">
        <f t="shared" si="318"/>
        <v>6113.6499454837804</v>
      </c>
      <c r="AX2411" s="3">
        <f t="shared" si="318"/>
        <v>6144.2181952111987</v>
      </c>
      <c r="AY2411" s="3">
        <f t="shared" si="318"/>
        <v>6174.9392861872539</v>
      </c>
      <c r="AZ2411" s="3">
        <f t="shared" si="318"/>
        <v>6205.8139826181896</v>
      </c>
      <c r="BA2411" s="3">
        <f t="shared" si="318"/>
        <v>6236.8430525312797</v>
      </c>
      <c r="BB2411" s="3">
        <f t="shared" si="318"/>
        <v>6268.0272677939356</v>
      </c>
      <c r="BC2411" s="3">
        <f t="shared" si="318"/>
        <v>6299.367404132905</v>
      </c>
      <c r="BD2411" s="3">
        <f t="shared" si="318"/>
        <v>6330.8642411535684</v>
      </c>
      <c r="BE2411" s="3">
        <f t="shared" si="318"/>
        <v>6362.5185623593352</v>
      </c>
      <c r="BF2411" s="3">
        <f t="shared" si="318"/>
        <v>6394.3311551711313</v>
      </c>
    </row>
    <row r="2412" spans="1:58" ht="12" customHeight="1" x14ac:dyDescent="0.2">
      <c r="B2412" t="s">
        <v>464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6</v>
      </c>
      <c r="N2412" s="3">
        <v>17</v>
      </c>
      <c r="O2412" s="3">
        <v>22</v>
      </c>
      <c r="P2412" s="3">
        <v>54</v>
      </c>
      <c r="Q2412" s="3">
        <v>66</v>
      </c>
      <c r="R2412" s="3">
        <v>66</v>
      </c>
      <c r="S2412" s="3">
        <v>116</v>
      </c>
      <c r="T2412" s="3">
        <v>119</v>
      </c>
      <c r="U2412" s="3">
        <f t="shared" ref="U2412:BF2412" si="319">T2412*(1.02)</f>
        <v>121.38</v>
      </c>
      <c r="V2412" s="3">
        <f t="shared" si="319"/>
        <v>123.80759999999999</v>
      </c>
      <c r="W2412" s="3">
        <f t="shared" si="319"/>
        <v>126.28375199999999</v>
      </c>
      <c r="X2412" s="3">
        <f t="shared" si="319"/>
        <v>128.80942704</v>
      </c>
      <c r="Y2412" s="3">
        <f t="shared" si="319"/>
        <v>131.38561558079999</v>
      </c>
      <c r="Z2412" s="3">
        <f t="shared" si="319"/>
        <v>134.01332789241599</v>
      </c>
      <c r="AA2412" s="3">
        <f t="shared" si="319"/>
        <v>136.6935944502643</v>
      </c>
      <c r="AB2412" s="3">
        <f t="shared" si="319"/>
        <v>139.42746633926959</v>
      </c>
      <c r="AC2412" s="3">
        <f t="shared" si="319"/>
        <v>142.21601566605497</v>
      </c>
      <c r="AD2412" s="3">
        <f t="shared" si="319"/>
        <v>145.06033597937608</v>
      </c>
      <c r="AE2412" s="3">
        <f t="shared" si="319"/>
        <v>147.9615426989636</v>
      </c>
      <c r="AF2412" s="3">
        <f t="shared" si="319"/>
        <v>150.92077355294288</v>
      </c>
      <c r="AG2412" s="3">
        <f t="shared" si="319"/>
        <v>153.93918902400173</v>
      </c>
      <c r="AH2412" s="3">
        <f t="shared" si="319"/>
        <v>157.01797280448176</v>
      </c>
      <c r="AI2412" s="3">
        <f t="shared" si="319"/>
        <v>160.1583322605714</v>
      </c>
      <c r="AJ2412" s="3">
        <f t="shared" si="319"/>
        <v>163.36149890578284</v>
      </c>
      <c r="AK2412" s="3">
        <f t="shared" si="319"/>
        <v>166.6287288838985</v>
      </c>
      <c r="AL2412" s="3">
        <f t="shared" si="319"/>
        <v>169.96130346157648</v>
      </c>
      <c r="AM2412" s="3">
        <f t="shared" si="319"/>
        <v>173.36052953080801</v>
      </c>
      <c r="AN2412" s="3">
        <f t="shared" si="319"/>
        <v>176.82774012142417</v>
      </c>
      <c r="AO2412" s="3">
        <f t="shared" si="319"/>
        <v>180.36429492385267</v>
      </c>
      <c r="AP2412" s="3">
        <f t="shared" si="319"/>
        <v>183.97158082232971</v>
      </c>
      <c r="AQ2412" s="3">
        <f t="shared" si="319"/>
        <v>187.65101243877632</v>
      </c>
      <c r="AR2412" s="3">
        <f t="shared" si="319"/>
        <v>191.40403268755185</v>
      </c>
      <c r="AS2412" s="3">
        <f t="shared" si="319"/>
        <v>195.23211334130289</v>
      </c>
      <c r="AT2412" s="3">
        <f t="shared" si="319"/>
        <v>199.13675560812896</v>
      </c>
      <c r="AU2412" s="3">
        <f t="shared" si="319"/>
        <v>203.11949072029154</v>
      </c>
      <c r="AV2412" s="3">
        <f t="shared" si="319"/>
        <v>207.18188053469737</v>
      </c>
      <c r="AW2412" s="3">
        <f t="shared" si="319"/>
        <v>211.32551814539133</v>
      </c>
      <c r="AX2412" s="3">
        <f t="shared" si="319"/>
        <v>215.55202850829914</v>
      </c>
      <c r="AY2412" s="3">
        <f t="shared" si="319"/>
        <v>219.86306907846514</v>
      </c>
      <c r="AZ2412" s="3">
        <f t="shared" si="319"/>
        <v>224.26033046003445</v>
      </c>
      <c r="BA2412" s="3">
        <f t="shared" si="319"/>
        <v>228.74553706923516</v>
      </c>
      <c r="BB2412" s="3">
        <f t="shared" si="319"/>
        <v>233.32044781061987</v>
      </c>
      <c r="BC2412" s="3">
        <f t="shared" si="319"/>
        <v>237.98685676683226</v>
      </c>
      <c r="BD2412" s="3">
        <f t="shared" si="319"/>
        <v>242.74659390216891</v>
      </c>
      <c r="BE2412" s="3">
        <f t="shared" si="319"/>
        <v>247.60152578021228</v>
      </c>
      <c r="BF2412" s="3">
        <f t="shared" si="319"/>
        <v>252.55355629581655</v>
      </c>
    </row>
    <row r="2413" spans="1:58" ht="12" customHeight="1" x14ac:dyDescent="0.2">
      <c r="B2413" t="s">
        <v>465</v>
      </c>
      <c r="C2413" s="3">
        <v>8</v>
      </c>
      <c r="D2413" s="3">
        <v>8</v>
      </c>
      <c r="E2413" s="3">
        <v>19</v>
      </c>
      <c r="F2413" s="3">
        <v>13</v>
      </c>
      <c r="G2413" s="3">
        <v>12</v>
      </c>
      <c r="H2413" s="3">
        <v>9</v>
      </c>
      <c r="I2413" s="3">
        <v>6</v>
      </c>
      <c r="J2413" s="3">
        <v>3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>
        <v>0</v>
      </c>
      <c r="V2413">
        <v>1</v>
      </c>
      <c r="W2413">
        <v>2</v>
      </c>
      <c r="X2413">
        <v>3</v>
      </c>
      <c r="Y2413">
        <v>4</v>
      </c>
      <c r="Z2413">
        <v>5</v>
      </c>
      <c r="AA2413">
        <v>6</v>
      </c>
      <c r="AB2413">
        <v>7</v>
      </c>
      <c r="AC2413">
        <v>8</v>
      </c>
      <c r="AD2413">
        <v>9</v>
      </c>
      <c r="AE2413">
        <v>10</v>
      </c>
      <c r="AF2413">
        <v>11</v>
      </c>
      <c r="AG2413">
        <v>12</v>
      </c>
      <c r="AH2413">
        <v>13</v>
      </c>
      <c r="AI2413">
        <v>14</v>
      </c>
      <c r="AJ2413">
        <v>15</v>
      </c>
      <c r="AK2413">
        <v>16</v>
      </c>
      <c r="AL2413">
        <v>17</v>
      </c>
      <c r="AM2413">
        <v>18</v>
      </c>
      <c r="AN2413">
        <v>19</v>
      </c>
      <c r="AO2413">
        <v>20</v>
      </c>
      <c r="AP2413">
        <v>21</v>
      </c>
      <c r="AQ2413">
        <v>22</v>
      </c>
      <c r="AR2413">
        <v>23</v>
      </c>
      <c r="AS2413">
        <v>24</v>
      </c>
      <c r="AT2413">
        <v>25</v>
      </c>
      <c r="AU2413">
        <v>26</v>
      </c>
      <c r="AV2413">
        <v>27</v>
      </c>
      <c r="AW2413">
        <v>28</v>
      </c>
      <c r="AX2413">
        <v>29</v>
      </c>
      <c r="AY2413">
        <v>30</v>
      </c>
      <c r="AZ2413">
        <v>31</v>
      </c>
      <c r="BA2413">
        <v>32</v>
      </c>
      <c r="BB2413">
        <v>33</v>
      </c>
      <c r="BC2413">
        <v>34</v>
      </c>
      <c r="BD2413">
        <v>35</v>
      </c>
      <c r="BE2413">
        <v>36</v>
      </c>
      <c r="BF2413">
        <v>37</v>
      </c>
    </row>
    <row r="2414" spans="1:58" ht="12" customHeight="1" x14ac:dyDescent="0.2">
      <c r="B2414" t="s">
        <v>466</v>
      </c>
      <c r="C2414" s="3">
        <v>114</v>
      </c>
      <c r="D2414" s="3">
        <v>144</v>
      </c>
      <c r="E2414" s="3">
        <v>144</v>
      </c>
      <c r="F2414" s="3">
        <v>139</v>
      </c>
      <c r="G2414" s="3">
        <v>138</v>
      </c>
      <c r="H2414" s="3">
        <v>134</v>
      </c>
      <c r="I2414" s="3">
        <v>147</v>
      </c>
      <c r="J2414" s="3">
        <v>145</v>
      </c>
      <c r="K2414" s="3">
        <v>124</v>
      </c>
      <c r="L2414" s="3">
        <v>103</v>
      </c>
      <c r="M2414" s="3">
        <v>91</v>
      </c>
      <c r="N2414" s="3">
        <v>83</v>
      </c>
      <c r="O2414" s="3">
        <v>138</v>
      </c>
      <c r="P2414" s="3">
        <v>127</v>
      </c>
      <c r="Q2414" s="3">
        <v>141</v>
      </c>
      <c r="R2414" s="3">
        <v>141</v>
      </c>
      <c r="S2414" s="3">
        <v>144</v>
      </c>
      <c r="T2414" s="3">
        <v>165</v>
      </c>
      <c r="U2414" s="3">
        <f t="shared" ref="U2414:BF2414" si="320">T2414*1.015</f>
        <v>167.47499999999999</v>
      </c>
      <c r="V2414" s="3">
        <f t="shared" si="320"/>
        <v>169.98712499999999</v>
      </c>
      <c r="W2414" s="3">
        <f t="shared" si="320"/>
        <v>172.53693187499996</v>
      </c>
      <c r="X2414" s="3">
        <f t="shared" si="320"/>
        <v>175.12498585312494</v>
      </c>
      <c r="Y2414" s="3">
        <f t="shared" si="320"/>
        <v>177.75186064092179</v>
      </c>
      <c r="Z2414" s="3">
        <f t="shared" si="320"/>
        <v>180.41813855053559</v>
      </c>
      <c r="AA2414" s="3">
        <f t="shared" si="320"/>
        <v>183.12441062879361</v>
      </c>
      <c r="AB2414" s="3">
        <f t="shared" si="320"/>
        <v>185.87127678822549</v>
      </c>
      <c r="AC2414" s="3">
        <f t="shared" si="320"/>
        <v>188.65934594004884</v>
      </c>
      <c r="AD2414" s="3">
        <f t="shared" si="320"/>
        <v>191.48923612914956</v>
      </c>
      <c r="AE2414" s="3">
        <f t="shared" si="320"/>
        <v>194.36157467108677</v>
      </c>
      <c r="AF2414" s="3">
        <f t="shared" si="320"/>
        <v>197.27699829115306</v>
      </c>
      <c r="AG2414" s="3">
        <f t="shared" si="320"/>
        <v>200.23615326552033</v>
      </c>
      <c r="AH2414" s="3">
        <f t="shared" si="320"/>
        <v>203.23969556450311</v>
      </c>
      <c r="AI2414" s="3">
        <f t="shared" si="320"/>
        <v>206.28829099797065</v>
      </c>
      <c r="AJ2414" s="3">
        <f t="shared" si="320"/>
        <v>209.38261536294019</v>
      </c>
      <c r="AK2414" s="3">
        <f t="shared" si="320"/>
        <v>212.52335459338425</v>
      </c>
      <c r="AL2414" s="3">
        <f t="shared" si="320"/>
        <v>215.71120491228498</v>
      </c>
      <c r="AM2414" s="3">
        <f t="shared" si="320"/>
        <v>218.94687298596924</v>
      </c>
      <c r="AN2414" s="3">
        <f t="shared" si="320"/>
        <v>222.23107608075875</v>
      </c>
      <c r="AO2414" s="3">
        <f t="shared" si="320"/>
        <v>225.5645422219701</v>
      </c>
      <c r="AP2414" s="3">
        <f t="shared" si="320"/>
        <v>228.94801035529963</v>
      </c>
      <c r="AQ2414" s="3">
        <f t="shared" si="320"/>
        <v>232.38223051062911</v>
      </c>
      <c r="AR2414" s="3">
        <f t="shared" si="320"/>
        <v>235.86796396828854</v>
      </c>
      <c r="AS2414" s="3">
        <f t="shared" si="320"/>
        <v>239.40598342781283</v>
      </c>
      <c r="AT2414" s="3">
        <f t="shared" si="320"/>
        <v>242.99707317923</v>
      </c>
      <c r="AU2414" s="3">
        <f t="shared" si="320"/>
        <v>246.64202927691844</v>
      </c>
      <c r="AV2414" s="3">
        <f t="shared" si="320"/>
        <v>250.3416597160722</v>
      </c>
      <c r="AW2414" s="3">
        <f t="shared" si="320"/>
        <v>254.09678461181326</v>
      </c>
      <c r="AX2414" s="3">
        <f t="shared" si="320"/>
        <v>257.90823638099045</v>
      </c>
      <c r="AY2414" s="3">
        <f t="shared" si="320"/>
        <v>261.7768599267053</v>
      </c>
      <c r="AZ2414" s="3">
        <f t="shared" si="320"/>
        <v>265.70351282560586</v>
      </c>
      <c r="BA2414" s="3">
        <f t="shared" si="320"/>
        <v>269.68906551798995</v>
      </c>
      <c r="BB2414" s="3">
        <f t="shared" si="320"/>
        <v>273.73440150075976</v>
      </c>
      <c r="BC2414" s="3">
        <f t="shared" si="320"/>
        <v>277.84041752327113</v>
      </c>
      <c r="BD2414" s="3">
        <f t="shared" si="320"/>
        <v>282.00802378612019</v>
      </c>
      <c r="BE2414" s="3">
        <f t="shared" si="320"/>
        <v>286.23814414291195</v>
      </c>
      <c r="BF2414" s="3">
        <f t="shared" si="320"/>
        <v>290.53171630505562</v>
      </c>
    </row>
    <row r="2415" spans="1:58" ht="12" customHeight="1" x14ac:dyDescent="0.2">
      <c r="B2415" t="s">
        <v>467</v>
      </c>
      <c r="C2415" s="3">
        <v>269</v>
      </c>
      <c r="D2415" s="3">
        <v>278</v>
      </c>
      <c r="E2415" s="3">
        <v>278</v>
      </c>
      <c r="F2415" s="3">
        <v>355</v>
      </c>
      <c r="G2415" s="3">
        <v>223</v>
      </c>
      <c r="H2415" s="3">
        <v>232</v>
      </c>
      <c r="I2415" s="3">
        <v>237</v>
      </c>
      <c r="J2415" s="3">
        <v>228</v>
      </c>
      <c r="K2415" s="3">
        <v>197</v>
      </c>
      <c r="L2415" s="3">
        <v>164</v>
      </c>
      <c r="M2415" s="3">
        <v>136</v>
      </c>
      <c r="N2415" s="3">
        <v>101</v>
      </c>
      <c r="O2415" s="3">
        <v>108</v>
      </c>
      <c r="P2415" s="3">
        <v>103</v>
      </c>
      <c r="Q2415" s="3">
        <v>94</v>
      </c>
      <c r="R2415" s="3">
        <v>94</v>
      </c>
      <c r="S2415" s="3">
        <v>111</v>
      </c>
      <c r="T2415" s="3">
        <v>116</v>
      </c>
      <c r="U2415" s="3">
        <f t="shared" ref="U2415:BF2415" si="321">T2415*1.02</f>
        <v>118.32000000000001</v>
      </c>
      <c r="V2415" s="3">
        <f t="shared" si="321"/>
        <v>120.68640000000001</v>
      </c>
      <c r="W2415" s="3">
        <f t="shared" si="321"/>
        <v>123.10012800000001</v>
      </c>
      <c r="X2415" s="3">
        <f t="shared" si="321"/>
        <v>125.56213056000001</v>
      </c>
      <c r="Y2415" s="3">
        <f t="shared" si="321"/>
        <v>128.07337317120002</v>
      </c>
      <c r="Z2415" s="3">
        <f t="shared" si="321"/>
        <v>130.63484063462403</v>
      </c>
      <c r="AA2415" s="3">
        <f t="shared" si="321"/>
        <v>133.24753744731652</v>
      </c>
      <c r="AB2415" s="3">
        <f t="shared" si="321"/>
        <v>135.91248819626284</v>
      </c>
      <c r="AC2415" s="3">
        <f t="shared" si="321"/>
        <v>138.6307379601881</v>
      </c>
      <c r="AD2415" s="3">
        <f t="shared" si="321"/>
        <v>141.40335271939188</v>
      </c>
      <c r="AE2415" s="3">
        <f t="shared" si="321"/>
        <v>144.23141977377972</v>
      </c>
      <c r="AF2415" s="3">
        <f t="shared" si="321"/>
        <v>147.11604816925532</v>
      </c>
      <c r="AG2415" s="3">
        <f t="shared" si="321"/>
        <v>150.05836913264042</v>
      </c>
      <c r="AH2415" s="3">
        <f t="shared" si="321"/>
        <v>153.05953651529325</v>
      </c>
      <c r="AI2415" s="3">
        <f t="shared" si="321"/>
        <v>156.12072724559911</v>
      </c>
      <c r="AJ2415" s="3">
        <f t="shared" si="321"/>
        <v>159.24314179051109</v>
      </c>
      <c r="AK2415" s="3">
        <f t="shared" si="321"/>
        <v>162.42800462632133</v>
      </c>
      <c r="AL2415" s="3">
        <f t="shared" si="321"/>
        <v>165.67656471884774</v>
      </c>
      <c r="AM2415" s="3">
        <f t="shared" si="321"/>
        <v>168.9900960132247</v>
      </c>
      <c r="AN2415" s="3">
        <f t="shared" si="321"/>
        <v>172.3698979334892</v>
      </c>
      <c r="AO2415" s="3">
        <f t="shared" si="321"/>
        <v>175.817295892159</v>
      </c>
      <c r="AP2415" s="3">
        <f t="shared" si="321"/>
        <v>179.33364181000218</v>
      </c>
      <c r="AQ2415" s="3">
        <f t="shared" si="321"/>
        <v>182.92031464620223</v>
      </c>
      <c r="AR2415" s="3">
        <f t="shared" si="321"/>
        <v>186.57872093912627</v>
      </c>
      <c r="AS2415" s="3">
        <f t="shared" si="321"/>
        <v>190.31029535790879</v>
      </c>
      <c r="AT2415" s="3">
        <f t="shared" si="321"/>
        <v>194.11650126506697</v>
      </c>
      <c r="AU2415" s="3">
        <f t="shared" si="321"/>
        <v>197.99883129036832</v>
      </c>
      <c r="AV2415" s="3">
        <f t="shared" si="321"/>
        <v>201.95880791617569</v>
      </c>
      <c r="AW2415" s="3">
        <f t="shared" si="321"/>
        <v>205.99798407449921</v>
      </c>
      <c r="AX2415" s="3">
        <f t="shared" si="321"/>
        <v>210.11794375598922</v>
      </c>
      <c r="AY2415" s="3">
        <f t="shared" si="321"/>
        <v>214.320302631109</v>
      </c>
      <c r="AZ2415" s="3">
        <f t="shared" si="321"/>
        <v>218.6067086837312</v>
      </c>
      <c r="BA2415" s="3">
        <f t="shared" si="321"/>
        <v>222.97884285740582</v>
      </c>
      <c r="BB2415" s="3">
        <f t="shared" si="321"/>
        <v>227.43841971455393</v>
      </c>
      <c r="BC2415" s="3">
        <f t="shared" si="321"/>
        <v>231.987188108845</v>
      </c>
      <c r="BD2415" s="3">
        <f t="shared" si="321"/>
        <v>236.6269318710219</v>
      </c>
      <c r="BE2415" s="3">
        <f t="shared" si="321"/>
        <v>241.35947050844234</v>
      </c>
      <c r="BF2415" s="3">
        <f t="shared" si="321"/>
        <v>246.18665991861118</v>
      </c>
    </row>
    <row r="2416" spans="1:58" ht="12" customHeight="1" x14ac:dyDescent="0.2">
      <c r="B2416" t="s">
        <v>468</v>
      </c>
      <c r="C2416" s="3">
        <v>6</v>
      </c>
      <c r="D2416" s="3">
        <v>6</v>
      </c>
      <c r="E2416" s="3">
        <v>6</v>
      </c>
      <c r="F2416" s="3">
        <v>1</v>
      </c>
      <c r="G2416" s="3">
        <v>7</v>
      </c>
      <c r="H2416" s="3">
        <v>7</v>
      </c>
      <c r="I2416" s="3">
        <v>17</v>
      </c>
      <c r="J2416" s="3">
        <v>16</v>
      </c>
      <c r="K2416" s="3">
        <v>11</v>
      </c>
      <c r="L2416" s="3">
        <v>6</v>
      </c>
      <c r="M2416" s="3">
        <v>1</v>
      </c>
      <c r="N2416" s="3">
        <v>1</v>
      </c>
      <c r="O2416" s="3">
        <v>1</v>
      </c>
      <c r="P2416" s="3">
        <v>1</v>
      </c>
      <c r="Q2416" s="3">
        <v>4</v>
      </c>
      <c r="R2416" s="3">
        <v>4</v>
      </c>
      <c r="S2416" s="3">
        <v>16</v>
      </c>
      <c r="T2416" s="3">
        <v>496</v>
      </c>
      <c r="U2416" s="3">
        <f t="shared" ref="U2416:BF2416" si="322">T2416*(1.02)</f>
        <v>505.92</v>
      </c>
      <c r="V2416" s="3">
        <f t="shared" si="322"/>
        <v>516.03840000000002</v>
      </c>
      <c r="W2416" s="3">
        <f t="shared" si="322"/>
        <v>526.35916800000007</v>
      </c>
      <c r="X2416" s="3">
        <f t="shared" si="322"/>
        <v>536.88635136000005</v>
      </c>
      <c r="Y2416" s="3">
        <f t="shared" si="322"/>
        <v>547.62407838720003</v>
      </c>
      <c r="Z2416" s="3">
        <f t="shared" si="322"/>
        <v>558.57655995494406</v>
      </c>
      <c r="AA2416" s="3">
        <f t="shared" si="322"/>
        <v>569.74809115404298</v>
      </c>
      <c r="AB2416" s="3">
        <f t="shared" si="322"/>
        <v>581.14305297712383</v>
      </c>
      <c r="AC2416" s="3">
        <f t="shared" si="322"/>
        <v>592.76591403666635</v>
      </c>
      <c r="AD2416" s="3">
        <f t="shared" si="322"/>
        <v>604.62123231739963</v>
      </c>
      <c r="AE2416" s="3">
        <f t="shared" si="322"/>
        <v>616.71365696374767</v>
      </c>
      <c r="AF2416" s="3">
        <f t="shared" si="322"/>
        <v>629.04793010302262</v>
      </c>
      <c r="AG2416" s="3">
        <f t="shared" si="322"/>
        <v>641.62888870508311</v>
      </c>
      <c r="AH2416" s="3">
        <f t="shared" si="322"/>
        <v>654.46146647918476</v>
      </c>
      <c r="AI2416" s="3">
        <f t="shared" si="322"/>
        <v>667.55069580876852</v>
      </c>
      <c r="AJ2416" s="3">
        <f t="shared" si="322"/>
        <v>680.90170972494388</v>
      </c>
      <c r="AK2416" s="3">
        <f t="shared" si="322"/>
        <v>694.51974391944282</v>
      </c>
      <c r="AL2416" s="3">
        <f t="shared" si="322"/>
        <v>708.41013879783168</v>
      </c>
      <c r="AM2416" s="3">
        <f t="shared" si="322"/>
        <v>722.57834157378829</v>
      </c>
      <c r="AN2416" s="3">
        <f t="shared" si="322"/>
        <v>737.02990840526411</v>
      </c>
      <c r="AO2416" s="3">
        <f t="shared" si="322"/>
        <v>751.7705065733694</v>
      </c>
      <c r="AP2416" s="3">
        <f t="shared" si="322"/>
        <v>766.80591670483682</v>
      </c>
      <c r="AQ2416" s="3">
        <f t="shared" si="322"/>
        <v>782.14203503893361</v>
      </c>
      <c r="AR2416" s="3">
        <f t="shared" si="322"/>
        <v>797.78487573971233</v>
      </c>
      <c r="AS2416" s="3">
        <f t="shared" si="322"/>
        <v>813.74057325450656</v>
      </c>
      <c r="AT2416" s="3">
        <f t="shared" si="322"/>
        <v>830.01538471959668</v>
      </c>
      <c r="AU2416" s="3">
        <f t="shared" si="322"/>
        <v>846.61569241398865</v>
      </c>
      <c r="AV2416" s="3">
        <f t="shared" si="322"/>
        <v>863.54800626226847</v>
      </c>
      <c r="AW2416" s="3">
        <f t="shared" si="322"/>
        <v>880.81896638751391</v>
      </c>
      <c r="AX2416" s="3">
        <f t="shared" si="322"/>
        <v>898.43534571526425</v>
      </c>
      <c r="AY2416" s="3">
        <f t="shared" si="322"/>
        <v>916.40405262956961</v>
      </c>
      <c r="AZ2416" s="3">
        <f t="shared" si="322"/>
        <v>934.73213368216102</v>
      </c>
      <c r="BA2416" s="3">
        <f t="shared" si="322"/>
        <v>953.42677635580424</v>
      </c>
      <c r="BB2416" s="3">
        <f t="shared" si="322"/>
        <v>972.4953118829203</v>
      </c>
      <c r="BC2416" s="3">
        <f t="shared" si="322"/>
        <v>991.94521812057872</v>
      </c>
      <c r="BD2416" s="3">
        <f t="shared" si="322"/>
        <v>1011.7841224829903</v>
      </c>
      <c r="BE2416" s="3">
        <f t="shared" si="322"/>
        <v>1032.01980493265</v>
      </c>
      <c r="BF2416" s="3">
        <f t="shared" si="322"/>
        <v>1052.6602010313031</v>
      </c>
    </row>
    <row r="2417" spans="1:58" ht="12" customHeight="1" x14ac:dyDescent="0.2">
      <c r="B2417" t="s">
        <v>469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  <c r="O2417" s="3">
        <v>1</v>
      </c>
      <c r="P2417" s="3">
        <v>6</v>
      </c>
      <c r="Q2417" s="3">
        <v>11</v>
      </c>
      <c r="R2417" s="3">
        <v>11</v>
      </c>
      <c r="S2417" s="3">
        <v>12</v>
      </c>
      <c r="T2417" s="3">
        <v>11</v>
      </c>
      <c r="U2417" s="3">
        <f t="shared" ref="U2417:BF2417" si="323">T2417*(1.02)</f>
        <v>11.22</v>
      </c>
      <c r="V2417" s="3">
        <f t="shared" si="323"/>
        <v>11.444400000000002</v>
      </c>
      <c r="W2417" s="3">
        <f t="shared" si="323"/>
        <v>11.673288000000001</v>
      </c>
      <c r="X2417" s="3">
        <f t="shared" si="323"/>
        <v>11.906753760000001</v>
      </c>
      <c r="Y2417" s="3">
        <f t="shared" si="323"/>
        <v>12.144888835200002</v>
      </c>
      <c r="Z2417" s="3">
        <f t="shared" si="323"/>
        <v>12.387786611904001</v>
      </c>
      <c r="AA2417" s="3">
        <f t="shared" si="323"/>
        <v>12.635542344142081</v>
      </c>
      <c r="AB2417" s="3">
        <f t="shared" si="323"/>
        <v>12.888253191024923</v>
      </c>
      <c r="AC2417" s="3">
        <f t="shared" si="323"/>
        <v>13.146018254845421</v>
      </c>
      <c r="AD2417" s="3">
        <f t="shared" si="323"/>
        <v>13.408938619942329</v>
      </c>
      <c r="AE2417" s="3">
        <f t="shared" si="323"/>
        <v>13.677117392341176</v>
      </c>
      <c r="AF2417" s="3">
        <f t="shared" si="323"/>
        <v>13.950659740188</v>
      </c>
      <c r="AG2417" s="3">
        <f t="shared" si="323"/>
        <v>14.229672934991759</v>
      </c>
      <c r="AH2417" s="3">
        <f t="shared" si="323"/>
        <v>14.514266393691594</v>
      </c>
      <c r="AI2417" s="3">
        <f t="shared" si="323"/>
        <v>14.804551721565426</v>
      </c>
      <c r="AJ2417" s="3">
        <f t="shared" si="323"/>
        <v>15.100642755996734</v>
      </c>
      <c r="AK2417" s="3">
        <f t="shared" si="323"/>
        <v>15.402655611116669</v>
      </c>
      <c r="AL2417" s="3">
        <f t="shared" si="323"/>
        <v>15.710708723339003</v>
      </c>
      <c r="AM2417" s="3">
        <f t="shared" si="323"/>
        <v>16.024922897805784</v>
      </c>
      <c r="AN2417" s="3">
        <f t="shared" si="323"/>
        <v>16.3454213557619</v>
      </c>
      <c r="AO2417" s="3">
        <f t="shared" si="323"/>
        <v>16.672329782877139</v>
      </c>
      <c r="AP2417" s="3">
        <f t="shared" si="323"/>
        <v>17.00577637853468</v>
      </c>
      <c r="AQ2417" s="3">
        <f t="shared" si="323"/>
        <v>17.345891906105376</v>
      </c>
      <c r="AR2417" s="3">
        <f t="shared" si="323"/>
        <v>17.692809744227482</v>
      </c>
      <c r="AS2417" s="3">
        <f t="shared" si="323"/>
        <v>18.046665939112032</v>
      </c>
      <c r="AT2417" s="3">
        <f t="shared" si="323"/>
        <v>18.407599257894272</v>
      </c>
      <c r="AU2417" s="3">
        <f t="shared" si="323"/>
        <v>18.775751243052159</v>
      </c>
      <c r="AV2417" s="3">
        <f t="shared" si="323"/>
        <v>19.151266267913204</v>
      </c>
      <c r="AW2417" s="3">
        <f t="shared" si="323"/>
        <v>19.534291593271469</v>
      </c>
      <c r="AX2417" s="3">
        <f t="shared" si="323"/>
        <v>19.924977425136898</v>
      </c>
      <c r="AY2417" s="3">
        <f t="shared" si="323"/>
        <v>20.323476973639636</v>
      </c>
      <c r="AZ2417" s="3">
        <f t="shared" si="323"/>
        <v>20.729946513112431</v>
      </c>
      <c r="BA2417" s="3">
        <f t="shared" si="323"/>
        <v>21.144545443374678</v>
      </c>
      <c r="BB2417" s="3">
        <f t="shared" si="323"/>
        <v>21.567436352242172</v>
      </c>
      <c r="BC2417" s="3">
        <f t="shared" si="323"/>
        <v>21.998785079287018</v>
      </c>
      <c r="BD2417" s="3">
        <f t="shared" si="323"/>
        <v>22.438760780872759</v>
      </c>
      <c r="BE2417" s="3">
        <f t="shared" si="323"/>
        <v>22.887535996490215</v>
      </c>
      <c r="BF2417" s="3">
        <f t="shared" si="323"/>
        <v>23.34528671642002</v>
      </c>
    </row>
    <row r="2418" spans="1:58" ht="12" customHeight="1" x14ac:dyDescent="0.2">
      <c r="A2418" t="s">
        <v>482</v>
      </c>
      <c r="B2418" t="s">
        <v>429</v>
      </c>
      <c r="C2418" s="3">
        <v>24491</v>
      </c>
      <c r="D2418" s="3">
        <v>22906</v>
      </c>
      <c r="E2418" s="3">
        <v>24266</v>
      </c>
      <c r="F2418" s="3">
        <v>23938</v>
      </c>
      <c r="G2418" s="3">
        <v>22979</v>
      </c>
      <c r="H2418" s="3">
        <v>22869</v>
      </c>
      <c r="I2418" s="3">
        <v>22406</v>
      </c>
      <c r="J2418" s="3">
        <v>22106</v>
      </c>
      <c r="K2418" s="3">
        <v>21740</v>
      </c>
      <c r="L2418" s="3">
        <v>22552</v>
      </c>
      <c r="M2418" s="3">
        <v>22867</v>
      </c>
      <c r="N2418" s="3">
        <v>20921</v>
      </c>
      <c r="O2418" s="3">
        <v>21234</v>
      </c>
      <c r="P2418" s="3">
        <v>21325</v>
      </c>
      <c r="Q2418" s="3">
        <v>20999</v>
      </c>
      <c r="R2418" s="3">
        <v>20439</v>
      </c>
      <c r="S2418" s="3">
        <f>(R2418/R$2475)*S$2475</f>
        <v>20181.144107769516</v>
      </c>
      <c r="T2418" s="3">
        <f>(S2418/S$2475)*T$2475</f>
        <v>20052.601788611748</v>
      </c>
      <c r="U2418" s="3">
        <f t="shared" ref="U2418:BF2418" si="324">T2418</f>
        <v>20052.601788611748</v>
      </c>
      <c r="V2418" s="3">
        <f t="shared" si="324"/>
        <v>20052.601788611748</v>
      </c>
      <c r="W2418" s="3">
        <f t="shared" si="324"/>
        <v>20052.601788611748</v>
      </c>
      <c r="X2418" s="3">
        <f t="shared" si="324"/>
        <v>20052.601788611748</v>
      </c>
      <c r="Y2418" s="3">
        <f t="shared" si="324"/>
        <v>20052.601788611748</v>
      </c>
      <c r="Z2418" s="3">
        <f t="shared" si="324"/>
        <v>20052.601788611748</v>
      </c>
      <c r="AA2418" s="3">
        <f t="shared" si="324"/>
        <v>20052.601788611748</v>
      </c>
      <c r="AB2418" s="3">
        <f t="shared" si="324"/>
        <v>20052.601788611748</v>
      </c>
      <c r="AC2418" s="3">
        <f t="shared" si="324"/>
        <v>20052.601788611748</v>
      </c>
      <c r="AD2418" s="3">
        <f t="shared" si="324"/>
        <v>20052.601788611748</v>
      </c>
      <c r="AE2418" s="3">
        <f t="shared" si="324"/>
        <v>20052.601788611748</v>
      </c>
      <c r="AF2418" s="3">
        <f t="shared" si="324"/>
        <v>20052.601788611748</v>
      </c>
      <c r="AG2418" s="3">
        <f t="shared" si="324"/>
        <v>20052.601788611748</v>
      </c>
      <c r="AH2418" s="3">
        <f t="shared" si="324"/>
        <v>20052.601788611748</v>
      </c>
      <c r="AI2418" s="3">
        <f t="shared" si="324"/>
        <v>20052.601788611748</v>
      </c>
      <c r="AJ2418" s="3">
        <f t="shared" si="324"/>
        <v>20052.601788611748</v>
      </c>
      <c r="AK2418" s="3">
        <f t="shared" si="324"/>
        <v>20052.601788611748</v>
      </c>
      <c r="AL2418" s="3">
        <f t="shared" si="324"/>
        <v>20052.601788611748</v>
      </c>
      <c r="AM2418" s="3">
        <f t="shared" si="324"/>
        <v>20052.601788611748</v>
      </c>
      <c r="AN2418" s="3">
        <f t="shared" si="324"/>
        <v>20052.601788611748</v>
      </c>
      <c r="AO2418" s="3">
        <f t="shared" si="324"/>
        <v>20052.601788611748</v>
      </c>
      <c r="AP2418" s="3">
        <f t="shared" si="324"/>
        <v>20052.601788611748</v>
      </c>
      <c r="AQ2418" s="3">
        <f t="shared" si="324"/>
        <v>20052.601788611748</v>
      </c>
      <c r="AR2418" s="3">
        <f t="shared" si="324"/>
        <v>20052.601788611748</v>
      </c>
      <c r="AS2418" s="3">
        <f t="shared" si="324"/>
        <v>20052.601788611748</v>
      </c>
      <c r="AT2418" s="3">
        <f t="shared" si="324"/>
        <v>20052.601788611748</v>
      </c>
      <c r="AU2418" s="3">
        <f t="shared" si="324"/>
        <v>20052.601788611748</v>
      </c>
      <c r="AV2418" s="3">
        <f t="shared" si="324"/>
        <v>20052.601788611748</v>
      </c>
      <c r="AW2418" s="3">
        <f t="shared" si="324"/>
        <v>20052.601788611748</v>
      </c>
      <c r="AX2418" s="3">
        <f t="shared" si="324"/>
        <v>20052.601788611748</v>
      </c>
      <c r="AY2418" s="3">
        <f t="shared" si="324"/>
        <v>20052.601788611748</v>
      </c>
      <c r="AZ2418" s="3">
        <f t="shared" si="324"/>
        <v>20052.601788611748</v>
      </c>
      <c r="BA2418" s="3">
        <f t="shared" si="324"/>
        <v>20052.601788611748</v>
      </c>
      <c r="BB2418" s="3">
        <f t="shared" si="324"/>
        <v>20052.601788611748</v>
      </c>
      <c r="BC2418" s="3">
        <f t="shared" si="324"/>
        <v>20052.601788611748</v>
      </c>
      <c r="BD2418" s="3">
        <f t="shared" si="324"/>
        <v>20052.601788611748</v>
      </c>
      <c r="BE2418" s="3">
        <f t="shared" si="324"/>
        <v>20052.601788611748</v>
      </c>
      <c r="BF2418" s="3">
        <f t="shared" si="324"/>
        <v>20052.601788611748</v>
      </c>
    </row>
    <row r="2419" spans="1:58" ht="12" customHeight="1" x14ac:dyDescent="0.2">
      <c r="B2419" t="s">
        <v>463</v>
      </c>
      <c r="C2419" s="3">
        <v>8082</v>
      </c>
      <c r="D2419" s="3">
        <v>7559</v>
      </c>
      <c r="E2419" s="3">
        <v>8008</v>
      </c>
      <c r="F2419" s="3">
        <v>7900</v>
      </c>
      <c r="G2419" s="3">
        <v>7583</v>
      </c>
      <c r="H2419" s="3">
        <v>7780</v>
      </c>
      <c r="I2419" s="3">
        <v>7977</v>
      </c>
      <c r="J2419" s="3">
        <v>8174</v>
      </c>
      <c r="K2419" s="3">
        <v>8371</v>
      </c>
      <c r="L2419" s="3">
        <v>8347.0703896494197</v>
      </c>
      <c r="M2419" s="3">
        <v>8724.7200325017529</v>
      </c>
      <c r="N2419" s="3">
        <v>8783.4646979751742</v>
      </c>
      <c r="O2419" s="3">
        <v>8829.0465921271425</v>
      </c>
      <c r="P2419" s="3">
        <v>8824.9162558368953</v>
      </c>
      <c r="Q2419" s="3">
        <v>9085.8430493531905</v>
      </c>
      <c r="R2419" s="3">
        <v>9075.3519785560129</v>
      </c>
      <c r="S2419" s="3">
        <v>9075.3519785560129</v>
      </c>
      <c r="T2419" s="3">
        <v>9075.3519785560129</v>
      </c>
      <c r="U2419" s="3">
        <f t="shared" ref="U2419:BF2419" si="325">T2419*1.005</f>
        <v>9120.7287384487918</v>
      </c>
      <c r="V2419" s="3">
        <f t="shared" si="325"/>
        <v>9166.332382141034</v>
      </c>
      <c r="W2419" s="3">
        <f t="shared" si="325"/>
        <v>9212.1640440517385</v>
      </c>
      <c r="X2419" s="3">
        <f t="shared" si="325"/>
        <v>9258.2248642719969</v>
      </c>
      <c r="Y2419" s="3">
        <f t="shared" si="325"/>
        <v>9304.5159885933554</v>
      </c>
      <c r="Z2419" s="3">
        <f t="shared" si="325"/>
        <v>9351.0385685363217</v>
      </c>
      <c r="AA2419" s="3">
        <f t="shared" si="325"/>
        <v>9397.7937613790018</v>
      </c>
      <c r="AB2419" s="3">
        <f t="shared" si="325"/>
        <v>9444.7827301858961</v>
      </c>
      <c r="AC2419" s="3">
        <f t="shared" si="325"/>
        <v>9492.0066438368249</v>
      </c>
      <c r="AD2419" s="3">
        <f t="shared" si="325"/>
        <v>9539.4666770560088</v>
      </c>
      <c r="AE2419" s="3">
        <f t="shared" si="325"/>
        <v>9587.1640104412872</v>
      </c>
      <c r="AF2419" s="3">
        <f t="shared" si="325"/>
        <v>9635.0998304934928</v>
      </c>
      <c r="AG2419" s="3">
        <f t="shared" si="325"/>
        <v>9683.2753296459596</v>
      </c>
      <c r="AH2419" s="3">
        <f t="shared" si="325"/>
        <v>9731.6917062941884</v>
      </c>
      <c r="AI2419" s="3">
        <f t="shared" si="325"/>
        <v>9780.3501648256588</v>
      </c>
      <c r="AJ2419" s="3">
        <f t="shared" si="325"/>
        <v>9829.2519156497856</v>
      </c>
      <c r="AK2419" s="3">
        <f t="shared" si="325"/>
        <v>9878.3981752280342</v>
      </c>
      <c r="AL2419" s="3">
        <f t="shared" si="325"/>
        <v>9927.7901661041742</v>
      </c>
      <c r="AM2419" s="3">
        <f t="shared" si="325"/>
        <v>9977.4291169346943</v>
      </c>
      <c r="AN2419" s="3">
        <f t="shared" si="325"/>
        <v>10027.316262519367</v>
      </c>
      <c r="AO2419" s="3">
        <f t="shared" si="325"/>
        <v>10077.452843831963</v>
      </c>
      <c r="AP2419" s="3">
        <f t="shared" si="325"/>
        <v>10127.840108051121</v>
      </c>
      <c r="AQ2419" s="3">
        <f t="shared" si="325"/>
        <v>10178.479308591375</v>
      </c>
      <c r="AR2419" s="3">
        <f t="shared" si="325"/>
        <v>10229.37170513433</v>
      </c>
      <c r="AS2419" s="3">
        <f t="shared" si="325"/>
        <v>10280.51856366</v>
      </c>
      <c r="AT2419" s="3">
        <f t="shared" si="325"/>
        <v>10331.921156478298</v>
      </c>
      <c r="AU2419" s="3">
        <f t="shared" si="325"/>
        <v>10383.580762260688</v>
      </c>
      <c r="AV2419" s="3">
        <f t="shared" si="325"/>
        <v>10435.49866607199</v>
      </c>
      <c r="AW2419" s="3">
        <f t="shared" si="325"/>
        <v>10487.676159402348</v>
      </c>
      <c r="AX2419" s="3">
        <f t="shared" si="325"/>
        <v>10540.114540199358</v>
      </c>
      <c r="AY2419" s="3">
        <f t="shared" si="325"/>
        <v>10592.815112900355</v>
      </c>
      <c r="AZ2419" s="3">
        <f t="shared" si="325"/>
        <v>10645.779188464856</v>
      </c>
      <c r="BA2419" s="3">
        <f t="shared" si="325"/>
        <v>10699.00808440718</v>
      </c>
      <c r="BB2419" s="3">
        <f t="shared" si="325"/>
        <v>10752.503124829214</v>
      </c>
      <c r="BC2419" s="3">
        <f t="shared" si="325"/>
        <v>10806.265640453359</v>
      </c>
      <c r="BD2419" s="3">
        <f t="shared" si="325"/>
        <v>10860.296968655624</v>
      </c>
      <c r="BE2419" s="3">
        <f t="shared" si="325"/>
        <v>10914.598453498902</v>
      </c>
      <c r="BF2419" s="3">
        <f t="shared" si="325"/>
        <v>10969.171445766395</v>
      </c>
    </row>
    <row r="2420" spans="1:58" ht="12" customHeight="1" x14ac:dyDescent="0.2">
      <c r="B2420" t="s">
        <v>464</v>
      </c>
      <c r="C2420" s="3">
        <v>14</v>
      </c>
      <c r="D2420" s="3">
        <v>20</v>
      </c>
      <c r="E2420" s="3">
        <v>22</v>
      </c>
      <c r="F2420" s="3">
        <v>7</v>
      </c>
      <c r="G2420" s="3">
        <v>9</v>
      </c>
      <c r="H2420" s="3">
        <v>22</v>
      </c>
      <c r="I2420" s="3">
        <v>29</v>
      </c>
      <c r="J2420" s="3">
        <v>24</v>
      </c>
      <c r="K2420" s="3">
        <v>29</v>
      </c>
      <c r="L2420" s="3">
        <v>48</v>
      </c>
      <c r="M2420" s="3">
        <v>86</v>
      </c>
      <c r="N2420" s="3">
        <v>332</v>
      </c>
      <c r="O2420" s="3">
        <v>466</v>
      </c>
      <c r="P2420" s="3">
        <v>565</v>
      </c>
      <c r="Q2420" s="3">
        <v>598</v>
      </c>
      <c r="R2420" s="3">
        <v>598</v>
      </c>
      <c r="S2420" s="3">
        <v>661</v>
      </c>
      <c r="T2420" s="3">
        <v>703</v>
      </c>
      <c r="U2420" s="3">
        <f t="shared" ref="U2420:BF2420" si="326">T2420*(1.02)</f>
        <v>717.06000000000006</v>
      </c>
      <c r="V2420" s="3">
        <f t="shared" si="326"/>
        <v>731.40120000000002</v>
      </c>
      <c r="W2420" s="3">
        <f t="shared" si="326"/>
        <v>746.029224</v>
      </c>
      <c r="X2420" s="3">
        <f t="shared" si="326"/>
        <v>760.94980848</v>
      </c>
      <c r="Y2420" s="3">
        <f t="shared" si="326"/>
        <v>776.16880464960002</v>
      </c>
      <c r="Z2420" s="3">
        <f t="shared" si="326"/>
        <v>791.69218074259209</v>
      </c>
      <c r="AA2420" s="3">
        <f t="shared" si="326"/>
        <v>807.52602435744393</v>
      </c>
      <c r="AB2420" s="3">
        <f t="shared" si="326"/>
        <v>823.67654484459285</v>
      </c>
      <c r="AC2420" s="3">
        <f t="shared" si="326"/>
        <v>840.15007574148467</v>
      </c>
      <c r="AD2420" s="3">
        <f t="shared" si="326"/>
        <v>856.95307725631437</v>
      </c>
      <c r="AE2420" s="3">
        <f t="shared" si="326"/>
        <v>874.09213880144068</v>
      </c>
      <c r="AF2420" s="3">
        <f t="shared" si="326"/>
        <v>891.57398157746957</v>
      </c>
      <c r="AG2420" s="3">
        <f t="shared" si="326"/>
        <v>909.40546120901899</v>
      </c>
      <c r="AH2420" s="3">
        <f t="shared" si="326"/>
        <v>927.59357043319937</v>
      </c>
      <c r="AI2420" s="3">
        <f t="shared" si="326"/>
        <v>946.14544184186343</v>
      </c>
      <c r="AJ2420" s="3">
        <f t="shared" si="326"/>
        <v>965.06835067870077</v>
      </c>
      <c r="AK2420" s="3">
        <f t="shared" si="326"/>
        <v>984.36971769227478</v>
      </c>
      <c r="AL2420" s="3">
        <f t="shared" si="326"/>
        <v>1004.0571120461203</v>
      </c>
      <c r="AM2420" s="3">
        <f t="shared" si="326"/>
        <v>1024.1382542870429</v>
      </c>
      <c r="AN2420" s="3">
        <f t="shared" si="326"/>
        <v>1044.6210193727836</v>
      </c>
      <c r="AO2420" s="3">
        <f t="shared" si="326"/>
        <v>1065.5134397602394</v>
      </c>
      <c r="AP2420" s="3">
        <f t="shared" si="326"/>
        <v>1086.8237085554442</v>
      </c>
      <c r="AQ2420" s="3">
        <f t="shared" si="326"/>
        <v>1108.5601827265532</v>
      </c>
      <c r="AR2420" s="3">
        <f t="shared" si="326"/>
        <v>1130.7313863810843</v>
      </c>
      <c r="AS2420" s="3">
        <f t="shared" si="326"/>
        <v>1153.346014108706</v>
      </c>
      <c r="AT2420" s="3">
        <f t="shared" si="326"/>
        <v>1176.4129343908801</v>
      </c>
      <c r="AU2420" s="3">
        <f t="shared" si="326"/>
        <v>1199.9411930786978</v>
      </c>
      <c r="AV2420" s="3">
        <f t="shared" si="326"/>
        <v>1223.9400169402718</v>
      </c>
      <c r="AW2420" s="3">
        <f t="shared" si="326"/>
        <v>1248.4188172790773</v>
      </c>
      <c r="AX2420" s="3">
        <f t="shared" si="326"/>
        <v>1273.3871936246589</v>
      </c>
      <c r="AY2420" s="3">
        <f t="shared" si="326"/>
        <v>1298.8549374971522</v>
      </c>
      <c r="AZ2420" s="3">
        <f t="shared" si="326"/>
        <v>1324.8320362470952</v>
      </c>
      <c r="BA2420" s="3">
        <f t="shared" si="326"/>
        <v>1351.3286769720371</v>
      </c>
      <c r="BB2420" s="3">
        <f t="shared" si="326"/>
        <v>1378.3552505114778</v>
      </c>
      <c r="BC2420" s="3">
        <f t="shared" si="326"/>
        <v>1405.9223555217075</v>
      </c>
      <c r="BD2420" s="3">
        <f t="shared" si="326"/>
        <v>1434.0408026321415</v>
      </c>
      <c r="BE2420" s="3">
        <f t="shared" si="326"/>
        <v>1462.7216186847845</v>
      </c>
      <c r="BF2420" s="3">
        <f t="shared" si="326"/>
        <v>1491.9760510584802</v>
      </c>
    </row>
    <row r="2421" spans="1:58" ht="12" customHeight="1" x14ac:dyDescent="0.2">
      <c r="B2421" t="s">
        <v>465</v>
      </c>
      <c r="C2421" s="3">
        <v>6</v>
      </c>
      <c r="D2421" s="3">
        <v>6</v>
      </c>
      <c r="E2421" s="3">
        <v>6</v>
      </c>
      <c r="F2421" s="3">
        <v>3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>
        <v>0</v>
      </c>
      <c r="V2421">
        <v>1</v>
      </c>
      <c r="W2421">
        <v>2</v>
      </c>
      <c r="X2421">
        <v>3</v>
      </c>
      <c r="Y2421">
        <v>4</v>
      </c>
      <c r="Z2421">
        <v>5</v>
      </c>
      <c r="AA2421">
        <v>6</v>
      </c>
      <c r="AB2421">
        <v>7</v>
      </c>
      <c r="AC2421">
        <v>8</v>
      </c>
      <c r="AD2421">
        <v>9</v>
      </c>
      <c r="AE2421">
        <v>10</v>
      </c>
      <c r="AF2421">
        <v>11</v>
      </c>
      <c r="AG2421">
        <v>12</v>
      </c>
      <c r="AH2421">
        <v>13</v>
      </c>
      <c r="AI2421">
        <v>14</v>
      </c>
      <c r="AJ2421">
        <v>15</v>
      </c>
      <c r="AK2421">
        <v>16</v>
      </c>
      <c r="AL2421">
        <v>17</v>
      </c>
      <c r="AM2421">
        <v>18</v>
      </c>
      <c r="AN2421">
        <v>19</v>
      </c>
      <c r="AO2421">
        <v>20</v>
      </c>
      <c r="AP2421">
        <v>21</v>
      </c>
      <c r="AQ2421">
        <v>22</v>
      </c>
      <c r="AR2421">
        <v>23</v>
      </c>
      <c r="AS2421">
        <v>24</v>
      </c>
      <c r="AT2421">
        <v>25</v>
      </c>
      <c r="AU2421">
        <v>26</v>
      </c>
      <c r="AV2421">
        <v>27</v>
      </c>
      <c r="AW2421">
        <v>28</v>
      </c>
      <c r="AX2421">
        <v>29</v>
      </c>
      <c r="AY2421">
        <v>30</v>
      </c>
      <c r="AZ2421">
        <v>31</v>
      </c>
      <c r="BA2421">
        <v>32</v>
      </c>
      <c r="BB2421">
        <v>33</v>
      </c>
      <c r="BC2421">
        <v>34</v>
      </c>
      <c r="BD2421">
        <v>35</v>
      </c>
      <c r="BE2421">
        <v>36</v>
      </c>
      <c r="BF2421">
        <v>37</v>
      </c>
    </row>
    <row r="2422" spans="1:58" ht="12" customHeight="1" x14ac:dyDescent="0.2">
      <c r="B2422" t="s">
        <v>466</v>
      </c>
      <c r="C2422" s="3">
        <v>166</v>
      </c>
      <c r="D2422" s="3">
        <v>209</v>
      </c>
      <c r="E2422" s="3">
        <v>209</v>
      </c>
      <c r="F2422" s="3">
        <v>163</v>
      </c>
      <c r="G2422" s="3">
        <v>163</v>
      </c>
      <c r="H2422" s="3">
        <v>155</v>
      </c>
      <c r="I2422" s="3">
        <v>159</v>
      </c>
      <c r="J2422" s="3">
        <v>135</v>
      </c>
      <c r="K2422" s="3">
        <v>125</v>
      </c>
      <c r="L2422" s="3">
        <v>114</v>
      </c>
      <c r="M2422" s="3">
        <v>72</v>
      </c>
      <c r="N2422" s="3">
        <v>68</v>
      </c>
      <c r="O2422" s="3">
        <v>66</v>
      </c>
      <c r="P2422" s="3">
        <v>76</v>
      </c>
      <c r="Q2422" s="3">
        <v>72</v>
      </c>
      <c r="R2422" s="3">
        <v>72</v>
      </c>
      <c r="S2422" s="3">
        <v>74</v>
      </c>
      <c r="T2422" s="3">
        <v>88</v>
      </c>
      <c r="U2422" s="3">
        <f t="shared" ref="U2422:BF2422" si="327">T2422*1.015</f>
        <v>89.32</v>
      </c>
      <c r="V2422" s="3">
        <f t="shared" si="327"/>
        <v>90.65979999999999</v>
      </c>
      <c r="W2422" s="3">
        <f t="shared" si="327"/>
        <v>92.019696999999979</v>
      </c>
      <c r="X2422" s="3">
        <f t="shared" si="327"/>
        <v>93.399992454999975</v>
      </c>
      <c r="Y2422" s="3">
        <f t="shared" si="327"/>
        <v>94.800992341824966</v>
      </c>
      <c r="Z2422" s="3">
        <f t="shared" si="327"/>
        <v>96.223007226952333</v>
      </c>
      <c r="AA2422" s="3">
        <f t="shared" si="327"/>
        <v>97.666352335356606</v>
      </c>
      <c r="AB2422" s="3">
        <f t="shared" si="327"/>
        <v>99.131347620386947</v>
      </c>
      <c r="AC2422" s="3">
        <f t="shared" si="327"/>
        <v>100.61831783469275</v>
      </c>
      <c r="AD2422" s="3">
        <f t="shared" si="327"/>
        <v>102.12759260221313</v>
      </c>
      <c r="AE2422" s="3">
        <f t="shared" si="327"/>
        <v>103.65950649124632</v>
      </c>
      <c r="AF2422" s="3">
        <f t="shared" si="327"/>
        <v>105.214399088615</v>
      </c>
      <c r="AG2422" s="3">
        <f t="shared" si="327"/>
        <v>106.79261507494421</v>
      </c>
      <c r="AH2422" s="3">
        <f t="shared" si="327"/>
        <v>108.39450430106837</v>
      </c>
      <c r="AI2422" s="3">
        <f t="shared" si="327"/>
        <v>110.02042186558438</v>
      </c>
      <c r="AJ2422" s="3">
        <f t="shared" si="327"/>
        <v>111.67072819356814</v>
      </c>
      <c r="AK2422" s="3">
        <f t="shared" si="327"/>
        <v>113.34578911647165</v>
      </c>
      <c r="AL2422" s="3">
        <f t="shared" si="327"/>
        <v>115.04597595321871</v>
      </c>
      <c r="AM2422" s="3">
        <f t="shared" si="327"/>
        <v>116.77166559251698</v>
      </c>
      <c r="AN2422" s="3">
        <f t="shared" si="327"/>
        <v>118.52324057640473</v>
      </c>
      <c r="AO2422" s="3">
        <f t="shared" si="327"/>
        <v>120.30108918505078</v>
      </c>
      <c r="AP2422" s="3">
        <f t="shared" si="327"/>
        <v>122.10560552282654</v>
      </c>
      <c r="AQ2422" s="3">
        <f t="shared" si="327"/>
        <v>123.93718960566892</v>
      </c>
      <c r="AR2422" s="3">
        <f t="shared" si="327"/>
        <v>125.79624744975393</v>
      </c>
      <c r="AS2422" s="3">
        <f t="shared" si="327"/>
        <v>127.68319116150023</v>
      </c>
      <c r="AT2422" s="3">
        <f t="shared" si="327"/>
        <v>129.59843902892271</v>
      </c>
      <c r="AU2422" s="3">
        <f t="shared" si="327"/>
        <v>131.54241561435654</v>
      </c>
      <c r="AV2422" s="3">
        <f t="shared" si="327"/>
        <v>133.51555184857187</v>
      </c>
      <c r="AW2422" s="3">
        <f t="shared" si="327"/>
        <v>135.51828512630044</v>
      </c>
      <c r="AX2422" s="3">
        <f t="shared" si="327"/>
        <v>137.55105940319493</v>
      </c>
      <c r="AY2422" s="3">
        <f t="shared" si="327"/>
        <v>139.61432529424283</v>
      </c>
      <c r="AZ2422" s="3">
        <f t="shared" si="327"/>
        <v>141.70854017365647</v>
      </c>
      <c r="BA2422" s="3">
        <f t="shared" si="327"/>
        <v>143.83416827626129</v>
      </c>
      <c r="BB2422" s="3">
        <f t="shared" si="327"/>
        <v>145.99168080040519</v>
      </c>
      <c r="BC2422" s="3">
        <f t="shared" si="327"/>
        <v>148.18155601241125</v>
      </c>
      <c r="BD2422" s="3">
        <f t="shared" si="327"/>
        <v>150.4042793525974</v>
      </c>
      <c r="BE2422" s="3">
        <f t="shared" si="327"/>
        <v>152.66034354288635</v>
      </c>
      <c r="BF2422" s="3">
        <f t="shared" si="327"/>
        <v>154.95024869602963</v>
      </c>
    </row>
    <row r="2423" spans="1:58" ht="12" customHeight="1" x14ac:dyDescent="0.2">
      <c r="B2423" t="s">
        <v>467</v>
      </c>
      <c r="C2423" s="3">
        <v>706</v>
      </c>
      <c r="D2423" s="3">
        <v>758</v>
      </c>
      <c r="E2423" s="3">
        <v>763</v>
      </c>
      <c r="F2423" s="3">
        <v>874</v>
      </c>
      <c r="G2423" s="3">
        <v>547</v>
      </c>
      <c r="H2423" s="3">
        <v>390</v>
      </c>
      <c r="I2423" s="3">
        <v>410</v>
      </c>
      <c r="J2423" s="3">
        <v>433</v>
      </c>
      <c r="K2423" s="3">
        <v>438</v>
      </c>
      <c r="L2423" s="3">
        <v>323</v>
      </c>
      <c r="M2423" s="3">
        <v>355</v>
      </c>
      <c r="N2423" s="3">
        <v>305</v>
      </c>
      <c r="O2423" s="3">
        <v>278</v>
      </c>
      <c r="P2423" s="3">
        <v>259</v>
      </c>
      <c r="Q2423" s="3">
        <v>297</v>
      </c>
      <c r="R2423" s="3">
        <v>297</v>
      </c>
      <c r="S2423" s="3">
        <v>301</v>
      </c>
      <c r="T2423" s="3">
        <v>434</v>
      </c>
      <c r="U2423" s="3">
        <f t="shared" ref="U2423:BF2423" si="328">T2423*1.02</f>
        <v>442.68</v>
      </c>
      <c r="V2423" s="3">
        <f t="shared" si="328"/>
        <v>451.53360000000004</v>
      </c>
      <c r="W2423" s="3">
        <f t="shared" si="328"/>
        <v>460.56427200000002</v>
      </c>
      <c r="X2423" s="3">
        <f t="shared" si="328"/>
        <v>469.77555744</v>
      </c>
      <c r="Y2423" s="3">
        <f t="shared" si="328"/>
        <v>479.17106858879998</v>
      </c>
      <c r="Z2423" s="3">
        <f t="shared" si="328"/>
        <v>488.754489960576</v>
      </c>
      <c r="AA2423" s="3">
        <f t="shared" si="328"/>
        <v>498.52957975978751</v>
      </c>
      <c r="AB2423" s="3">
        <f t="shared" si="328"/>
        <v>508.50017135498325</v>
      </c>
      <c r="AC2423" s="3">
        <f t="shared" si="328"/>
        <v>518.67017478208288</v>
      </c>
      <c r="AD2423" s="3">
        <f t="shared" si="328"/>
        <v>529.04357827772458</v>
      </c>
      <c r="AE2423" s="3">
        <f t="shared" si="328"/>
        <v>539.62444984327908</v>
      </c>
      <c r="AF2423" s="3">
        <f t="shared" si="328"/>
        <v>550.41693884014467</v>
      </c>
      <c r="AG2423" s="3">
        <f t="shared" si="328"/>
        <v>561.4252776169476</v>
      </c>
      <c r="AH2423" s="3">
        <f t="shared" si="328"/>
        <v>572.65378316928661</v>
      </c>
      <c r="AI2423" s="3">
        <f t="shared" si="328"/>
        <v>584.1068588326724</v>
      </c>
      <c r="AJ2423" s="3">
        <f t="shared" si="328"/>
        <v>595.78899600932584</v>
      </c>
      <c r="AK2423" s="3">
        <f t="shared" si="328"/>
        <v>607.70477592951238</v>
      </c>
      <c r="AL2423" s="3">
        <f t="shared" si="328"/>
        <v>619.8588714481026</v>
      </c>
      <c r="AM2423" s="3">
        <f t="shared" si="328"/>
        <v>632.2560488770647</v>
      </c>
      <c r="AN2423" s="3">
        <f t="shared" si="328"/>
        <v>644.901169854606</v>
      </c>
      <c r="AO2423" s="3">
        <f t="shared" si="328"/>
        <v>657.79919325169817</v>
      </c>
      <c r="AP2423" s="3">
        <f t="shared" si="328"/>
        <v>670.9551771167321</v>
      </c>
      <c r="AQ2423" s="3">
        <f t="shared" si="328"/>
        <v>684.37428065906681</v>
      </c>
      <c r="AR2423" s="3">
        <f t="shared" si="328"/>
        <v>698.06176627224818</v>
      </c>
      <c r="AS2423" s="3">
        <f t="shared" si="328"/>
        <v>712.02300159769311</v>
      </c>
      <c r="AT2423" s="3">
        <f t="shared" si="328"/>
        <v>726.26346162964694</v>
      </c>
      <c r="AU2423" s="3">
        <f t="shared" si="328"/>
        <v>740.78873086223985</v>
      </c>
      <c r="AV2423" s="3">
        <f t="shared" si="328"/>
        <v>755.6045054794846</v>
      </c>
      <c r="AW2423" s="3">
        <f t="shared" si="328"/>
        <v>770.71659558907436</v>
      </c>
      <c r="AX2423" s="3">
        <f t="shared" si="328"/>
        <v>786.13092750085582</v>
      </c>
      <c r="AY2423" s="3">
        <f t="shared" si="328"/>
        <v>801.85354605087298</v>
      </c>
      <c r="AZ2423" s="3">
        <f t="shared" si="328"/>
        <v>817.89061697189049</v>
      </c>
      <c r="BA2423" s="3">
        <f t="shared" si="328"/>
        <v>834.24842931132832</v>
      </c>
      <c r="BB2423" s="3">
        <f t="shared" si="328"/>
        <v>850.93339789755487</v>
      </c>
      <c r="BC2423" s="3">
        <f t="shared" si="328"/>
        <v>867.95206585550602</v>
      </c>
      <c r="BD2423" s="3">
        <f t="shared" si="328"/>
        <v>885.31110717261618</v>
      </c>
      <c r="BE2423" s="3">
        <f t="shared" si="328"/>
        <v>903.01732931606853</v>
      </c>
      <c r="BF2423" s="3">
        <f t="shared" si="328"/>
        <v>921.07767590238996</v>
      </c>
    </row>
    <row r="2424" spans="1:58" ht="12" customHeight="1" x14ac:dyDescent="0.2">
      <c r="B2424" t="s">
        <v>468</v>
      </c>
      <c r="C2424" s="3">
        <v>14</v>
      </c>
      <c r="D2424" s="3">
        <v>14</v>
      </c>
      <c r="E2424" s="3">
        <v>12</v>
      </c>
      <c r="F2424" s="3">
        <v>6</v>
      </c>
      <c r="G2424" s="3">
        <v>11</v>
      </c>
      <c r="H2424" s="3">
        <v>10</v>
      </c>
      <c r="I2424" s="3">
        <v>10</v>
      </c>
      <c r="J2424" s="3">
        <v>5</v>
      </c>
      <c r="K2424" s="3">
        <v>5</v>
      </c>
      <c r="L2424" s="3">
        <v>3</v>
      </c>
      <c r="M2424" s="3">
        <v>0</v>
      </c>
      <c r="N2424" s="3">
        <v>0</v>
      </c>
      <c r="O2424" s="3">
        <v>2</v>
      </c>
      <c r="P2424" s="3">
        <v>5</v>
      </c>
      <c r="Q2424" s="3">
        <v>12</v>
      </c>
      <c r="R2424" s="3">
        <v>12</v>
      </c>
      <c r="S2424" s="3">
        <v>47</v>
      </c>
      <c r="T2424" s="3">
        <v>928</v>
      </c>
      <c r="U2424" s="3">
        <f t="shared" ref="U2424:BF2424" si="329">T2424*(1.02)</f>
        <v>946.56000000000006</v>
      </c>
      <c r="V2424" s="3">
        <f t="shared" si="329"/>
        <v>965.49120000000005</v>
      </c>
      <c r="W2424" s="3">
        <f t="shared" si="329"/>
        <v>984.8010240000001</v>
      </c>
      <c r="X2424" s="3">
        <f t="shared" si="329"/>
        <v>1004.4970444800001</v>
      </c>
      <c r="Y2424" s="3">
        <f t="shared" si="329"/>
        <v>1024.5869853696001</v>
      </c>
      <c r="Z2424" s="3">
        <f t="shared" si="329"/>
        <v>1045.0787250769922</v>
      </c>
      <c r="AA2424" s="3">
        <f t="shared" si="329"/>
        <v>1065.9802995785321</v>
      </c>
      <c r="AB2424" s="3">
        <f t="shared" si="329"/>
        <v>1087.2999055701027</v>
      </c>
      <c r="AC2424" s="3">
        <f t="shared" si="329"/>
        <v>1109.0459036815048</v>
      </c>
      <c r="AD2424" s="3">
        <f t="shared" si="329"/>
        <v>1131.226821755135</v>
      </c>
      <c r="AE2424" s="3">
        <f t="shared" si="329"/>
        <v>1153.8513581902378</v>
      </c>
      <c r="AF2424" s="3">
        <f t="shared" si="329"/>
        <v>1176.9283853540426</v>
      </c>
      <c r="AG2424" s="3">
        <f t="shared" si="329"/>
        <v>1200.4669530611234</v>
      </c>
      <c r="AH2424" s="3">
        <f t="shared" si="329"/>
        <v>1224.476292122346</v>
      </c>
      <c r="AI2424" s="3">
        <f t="shared" si="329"/>
        <v>1248.9658179647929</v>
      </c>
      <c r="AJ2424" s="3">
        <f t="shared" si="329"/>
        <v>1273.9451343240887</v>
      </c>
      <c r="AK2424" s="3">
        <f t="shared" si="329"/>
        <v>1299.4240370105706</v>
      </c>
      <c r="AL2424" s="3">
        <f t="shared" si="329"/>
        <v>1325.4125177507819</v>
      </c>
      <c r="AM2424" s="3">
        <f t="shared" si="329"/>
        <v>1351.9207681057976</v>
      </c>
      <c r="AN2424" s="3">
        <f t="shared" si="329"/>
        <v>1378.9591834679136</v>
      </c>
      <c r="AO2424" s="3">
        <f t="shared" si="329"/>
        <v>1406.538367137272</v>
      </c>
      <c r="AP2424" s="3">
        <f t="shared" si="329"/>
        <v>1434.6691344800174</v>
      </c>
      <c r="AQ2424" s="3">
        <f t="shared" si="329"/>
        <v>1463.3625171696178</v>
      </c>
      <c r="AR2424" s="3">
        <f t="shared" si="329"/>
        <v>1492.6297675130102</v>
      </c>
      <c r="AS2424" s="3">
        <f t="shared" si="329"/>
        <v>1522.4823628632703</v>
      </c>
      <c r="AT2424" s="3">
        <f t="shared" si="329"/>
        <v>1552.9320101205358</v>
      </c>
      <c r="AU2424" s="3">
        <f t="shared" si="329"/>
        <v>1583.9906503229465</v>
      </c>
      <c r="AV2424" s="3">
        <f t="shared" si="329"/>
        <v>1615.6704633294055</v>
      </c>
      <c r="AW2424" s="3">
        <f t="shared" si="329"/>
        <v>1647.9838725959937</v>
      </c>
      <c r="AX2424" s="3">
        <f t="shared" si="329"/>
        <v>1680.9435500479137</v>
      </c>
      <c r="AY2424" s="3">
        <f t="shared" si="329"/>
        <v>1714.562421048872</v>
      </c>
      <c r="AZ2424" s="3">
        <f t="shared" si="329"/>
        <v>1748.8536694698496</v>
      </c>
      <c r="BA2424" s="3">
        <f t="shared" si="329"/>
        <v>1783.8307428592466</v>
      </c>
      <c r="BB2424" s="3">
        <f t="shared" si="329"/>
        <v>1819.5073577164314</v>
      </c>
      <c r="BC2424" s="3">
        <f t="shared" si="329"/>
        <v>1855.89750487076</v>
      </c>
      <c r="BD2424" s="3">
        <f t="shared" si="329"/>
        <v>1893.0154549681752</v>
      </c>
      <c r="BE2424" s="3">
        <f t="shared" si="329"/>
        <v>1930.8757640675387</v>
      </c>
      <c r="BF2424" s="3">
        <f t="shared" si="329"/>
        <v>1969.4932793488895</v>
      </c>
    </row>
    <row r="2425" spans="1:58" ht="12" customHeight="1" x14ac:dyDescent="0.2">
      <c r="B2425" t="s">
        <v>469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2</v>
      </c>
      <c r="L2425" s="3">
        <v>0</v>
      </c>
      <c r="M2425" s="3">
        <v>2</v>
      </c>
      <c r="N2425" s="3">
        <v>3</v>
      </c>
      <c r="O2425" s="3">
        <v>0</v>
      </c>
      <c r="P2425" s="3">
        <v>9</v>
      </c>
      <c r="Q2425" s="3">
        <v>8</v>
      </c>
      <c r="R2425" s="3">
        <v>8</v>
      </c>
      <c r="S2425" s="3">
        <v>7</v>
      </c>
      <c r="T2425" s="3">
        <v>6</v>
      </c>
      <c r="U2425" s="3">
        <f t="shared" ref="U2425:BF2425" si="330">T2425*(1.02)</f>
        <v>6.12</v>
      </c>
      <c r="V2425" s="3">
        <f t="shared" si="330"/>
        <v>6.2423999999999999</v>
      </c>
      <c r="W2425" s="3">
        <f t="shared" si="330"/>
        <v>6.367248</v>
      </c>
      <c r="X2425" s="3">
        <f t="shared" si="330"/>
        <v>6.4945929600000003</v>
      </c>
      <c r="Y2425" s="3">
        <f t="shared" si="330"/>
        <v>6.6244848192000001</v>
      </c>
      <c r="Z2425" s="3">
        <f t="shared" si="330"/>
        <v>6.756974515584</v>
      </c>
      <c r="AA2425" s="3">
        <f t="shared" si="330"/>
        <v>6.8921140058956798</v>
      </c>
      <c r="AB2425" s="3">
        <f t="shared" si="330"/>
        <v>7.0299562860135936</v>
      </c>
      <c r="AC2425" s="3">
        <f t="shared" si="330"/>
        <v>7.1705554117338659</v>
      </c>
      <c r="AD2425" s="3">
        <f t="shared" si="330"/>
        <v>7.3139665199685435</v>
      </c>
      <c r="AE2425" s="3">
        <f t="shared" si="330"/>
        <v>7.4602458503679143</v>
      </c>
      <c r="AF2425" s="3">
        <f t="shared" si="330"/>
        <v>7.6094507673752725</v>
      </c>
      <c r="AG2425" s="3">
        <f t="shared" si="330"/>
        <v>7.7616397827227779</v>
      </c>
      <c r="AH2425" s="3">
        <f t="shared" si="330"/>
        <v>7.9168725783772338</v>
      </c>
      <c r="AI2425" s="3">
        <f t="shared" si="330"/>
        <v>8.0752100299447793</v>
      </c>
      <c r="AJ2425" s="3">
        <f t="shared" si="330"/>
        <v>8.2367142305436758</v>
      </c>
      <c r="AK2425" s="3">
        <f t="shared" si="330"/>
        <v>8.4014485151545486</v>
      </c>
      <c r="AL2425" s="3">
        <f t="shared" si="330"/>
        <v>8.5694774854576394</v>
      </c>
      <c r="AM2425" s="3">
        <f t="shared" si="330"/>
        <v>8.7408670351667919</v>
      </c>
      <c r="AN2425" s="3">
        <f t="shared" si="330"/>
        <v>8.9156843758701285</v>
      </c>
      <c r="AO2425" s="3">
        <f t="shared" si="330"/>
        <v>9.0939980633875308</v>
      </c>
      <c r="AP2425" s="3">
        <f t="shared" si="330"/>
        <v>9.275878024655281</v>
      </c>
      <c r="AQ2425" s="3">
        <f t="shared" si="330"/>
        <v>9.4613955851483862</v>
      </c>
      <c r="AR2425" s="3">
        <f t="shared" si="330"/>
        <v>9.6506234968513542</v>
      </c>
      <c r="AS2425" s="3">
        <f t="shared" si="330"/>
        <v>9.8436359667883817</v>
      </c>
      <c r="AT2425" s="3">
        <f t="shared" si="330"/>
        <v>10.04050868612415</v>
      </c>
      <c r="AU2425" s="3">
        <f t="shared" si="330"/>
        <v>10.241318859846633</v>
      </c>
      <c r="AV2425" s="3">
        <f t="shared" si="330"/>
        <v>10.446145237043565</v>
      </c>
      <c r="AW2425" s="3">
        <f t="shared" si="330"/>
        <v>10.655068141784437</v>
      </c>
      <c r="AX2425" s="3">
        <f t="shared" si="330"/>
        <v>10.868169504620125</v>
      </c>
      <c r="AY2425" s="3">
        <f t="shared" si="330"/>
        <v>11.085532894712529</v>
      </c>
      <c r="AZ2425" s="3">
        <f t="shared" si="330"/>
        <v>11.30724355260678</v>
      </c>
      <c r="BA2425" s="3">
        <f t="shared" si="330"/>
        <v>11.533388423658915</v>
      </c>
      <c r="BB2425" s="3">
        <f t="shared" si="330"/>
        <v>11.764056192132093</v>
      </c>
      <c r="BC2425" s="3">
        <f t="shared" si="330"/>
        <v>11.999337315974735</v>
      </c>
      <c r="BD2425" s="3">
        <f t="shared" si="330"/>
        <v>12.23932406229423</v>
      </c>
      <c r="BE2425" s="3">
        <f t="shared" si="330"/>
        <v>12.484110543540115</v>
      </c>
      <c r="BF2425" s="3">
        <f t="shared" si="330"/>
        <v>12.733792754410917</v>
      </c>
    </row>
    <row r="2426" spans="1:58" ht="12" customHeight="1" x14ac:dyDescent="0.2">
      <c r="A2426" t="s">
        <v>483</v>
      </c>
      <c r="B2426" t="s">
        <v>429</v>
      </c>
      <c r="C2426" s="3">
        <v>18977</v>
      </c>
      <c r="D2426" s="3">
        <v>19093</v>
      </c>
      <c r="E2426" s="3">
        <v>19495</v>
      </c>
      <c r="F2426" s="3">
        <v>19114</v>
      </c>
      <c r="G2426" s="3">
        <v>20065</v>
      </c>
      <c r="H2426" s="3">
        <v>18702</v>
      </c>
      <c r="I2426" s="3">
        <v>17513</v>
      </c>
      <c r="J2426" s="3">
        <v>17231</v>
      </c>
      <c r="K2426" s="3">
        <v>16697</v>
      </c>
      <c r="L2426" s="3">
        <v>17360</v>
      </c>
      <c r="M2426" s="3">
        <v>16977</v>
      </c>
      <c r="N2426" s="3">
        <v>16671</v>
      </c>
      <c r="O2426" s="3">
        <v>16747</v>
      </c>
      <c r="P2426" s="3">
        <v>16045</v>
      </c>
      <c r="Q2426" s="3">
        <v>16180</v>
      </c>
      <c r="R2426" s="3">
        <v>15498</v>
      </c>
      <c r="S2426" s="3">
        <f>(R2426/R$2475)*S$2475</f>
        <v>15302.479151730124</v>
      </c>
      <c r="T2426" s="3">
        <f>(S2426/S$2475)*T$2475</f>
        <v>15205.01113165541</v>
      </c>
      <c r="U2426" s="3">
        <f t="shared" ref="U2426:BF2426" si="331">T2426</f>
        <v>15205.01113165541</v>
      </c>
      <c r="V2426" s="3">
        <f t="shared" si="331"/>
        <v>15205.01113165541</v>
      </c>
      <c r="W2426" s="3">
        <f t="shared" si="331"/>
        <v>15205.01113165541</v>
      </c>
      <c r="X2426" s="3">
        <f t="shared" si="331"/>
        <v>15205.01113165541</v>
      </c>
      <c r="Y2426" s="3">
        <f t="shared" si="331"/>
        <v>15205.01113165541</v>
      </c>
      <c r="Z2426" s="3">
        <f t="shared" si="331"/>
        <v>15205.01113165541</v>
      </c>
      <c r="AA2426" s="3">
        <f t="shared" si="331"/>
        <v>15205.01113165541</v>
      </c>
      <c r="AB2426" s="3">
        <f t="shared" si="331"/>
        <v>15205.01113165541</v>
      </c>
      <c r="AC2426" s="3">
        <f t="shared" si="331"/>
        <v>15205.01113165541</v>
      </c>
      <c r="AD2426" s="3">
        <f t="shared" si="331"/>
        <v>15205.01113165541</v>
      </c>
      <c r="AE2426" s="3">
        <f t="shared" si="331"/>
        <v>15205.01113165541</v>
      </c>
      <c r="AF2426" s="3">
        <f t="shared" si="331"/>
        <v>15205.01113165541</v>
      </c>
      <c r="AG2426" s="3">
        <f t="shared" si="331"/>
        <v>15205.01113165541</v>
      </c>
      <c r="AH2426" s="3">
        <f t="shared" si="331"/>
        <v>15205.01113165541</v>
      </c>
      <c r="AI2426" s="3">
        <f t="shared" si="331"/>
        <v>15205.01113165541</v>
      </c>
      <c r="AJ2426" s="3">
        <f t="shared" si="331"/>
        <v>15205.01113165541</v>
      </c>
      <c r="AK2426" s="3">
        <f t="shared" si="331"/>
        <v>15205.01113165541</v>
      </c>
      <c r="AL2426" s="3">
        <f t="shared" si="331"/>
        <v>15205.01113165541</v>
      </c>
      <c r="AM2426" s="3">
        <f t="shared" si="331"/>
        <v>15205.01113165541</v>
      </c>
      <c r="AN2426" s="3">
        <f t="shared" si="331"/>
        <v>15205.01113165541</v>
      </c>
      <c r="AO2426" s="3">
        <f t="shared" si="331"/>
        <v>15205.01113165541</v>
      </c>
      <c r="AP2426" s="3">
        <f t="shared" si="331"/>
        <v>15205.01113165541</v>
      </c>
      <c r="AQ2426" s="3">
        <f t="shared" si="331"/>
        <v>15205.01113165541</v>
      </c>
      <c r="AR2426" s="3">
        <f t="shared" si="331"/>
        <v>15205.01113165541</v>
      </c>
      <c r="AS2426" s="3">
        <f t="shared" si="331"/>
        <v>15205.01113165541</v>
      </c>
      <c r="AT2426" s="3">
        <f t="shared" si="331"/>
        <v>15205.01113165541</v>
      </c>
      <c r="AU2426" s="3">
        <f t="shared" si="331"/>
        <v>15205.01113165541</v>
      </c>
      <c r="AV2426" s="3">
        <f t="shared" si="331"/>
        <v>15205.01113165541</v>
      </c>
      <c r="AW2426" s="3">
        <f t="shared" si="331"/>
        <v>15205.01113165541</v>
      </c>
      <c r="AX2426" s="3">
        <f t="shared" si="331"/>
        <v>15205.01113165541</v>
      </c>
      <c r="AY2426" s="3">
        <f t="shared" si="331"/>
        <v>15205.01113165541</v>
      </c>
      <c r="AZ2426" s="3">
        <f t="shared" si="331"/>
        <v>15205.01113165541</v>
      </c>
      <c r="BA2426" s="3">
        <f t="shared" si="331"/>
        <v>15205.01113165541</v>
      </c>
      <c r="BB2426" s="3">
        <f t="shared" si="331"/>
        <v>15205.01113165541</v>
      </c>
      <c r="BC2426" s="3">
        <f t="shared" si="331"/>
        <v>15205.01113165541</v>
      </c>
      <c r="BD2426" s="3">
        <f t="shared" si="331"/>
        <v>15205.01113165541</v>
      </c>
      <c r="BE2426" s="3">
        <f t="shared" si="331"/>
        <v>15205.01113165541</v>
      </c>
      <c r="BF2426" s="3">
        <f t="shared" si="331"/>
        <v>15205.01113165541</v>
      </c>
    </row>
    <row r="2427" spans="1:58" ht="12" customHeight="1" x14ac:dyDescent="0.2">
      <c r="B2427" t="s">
        <v>463</v>
      </c>
      <c r="C2427" s="3">
        <v>7591</v>
      </c>
      <c r="D2427" s="3">
        <v>7637</v>
      </c>
      <c r="E2427" s="3">
        <v>7798</v>
      </c>
      <c r="F2427" s="3">
        <v>7646</v>
      </c>
      <c r="G2427" s="3">
        <v>8026</v>
      </c>
      <c r="H2427" s="3">
        <v>7605</v>
      </c>
      <c r="I2427" s="3">
        <v>7184</v>
      </c>
      <c r="J2427" s="3">
        <v>6764</v>
      </c>
      <c r="K2427" s="3">
        <v>6342</v>
      </c>
      <c r="L2427" s="3">
        <v>6608.3700263622595</v>
      </c>
      <c r="M2427" s="3">
        <v>6756.8632537035337</v>
      </c>
      <c r="N2427" s="3">
        <v>6877.6476859329632</v>
      </c>
      <c r="O2427" s="3">
        <v>6875.3838966505946</v>
      </c>
      <c r="P2427" s="3">
        <v>6891.1074068387852</v>
      </c>
      <c r="Q2427" s="3">
        <v>7085.0997871517293</v>
      </c>
      <c r="R2427" s="3">
        <v>7081.7900955066234</v>
      </c>
      <c r="S2427" s="3">
        <v>7081.7900955066234</v>
      </c>
      <c r="T2427" s="3">
        <v>7081.7900955066234</v>
      </c>
      <c r="U2427" s="3">
        <f t="shared" ref="U2427:BF2427" si="332">T2427*1.005</f>
        <v>7117.1990459841554</v>
      </c>
      <c r="V2427" s="3">
        <f t="shared" si="332"/>
        <v>7152.7850412140751</v>
      </c>
      <c r="W2427" s="3">
        <f t="shared" si="332"/>
        <v>7188.548966420145</v>
      </c>
      <c r="X2427" s="3">
        <f t="shared" si="332"/>
        <v>7224.4917112522453</v>
      </c>
      <c r="Y2427" s="3">
        <f t="shared" si="332"/>
        <v>7260.6141698085057</v>
      </c>
      <c r="Z2427" s="3">
        <f t="shared" si="332"/>
        <v>7296.9172406575472</v>
      </c>
      <c r="AA2427" s="3">
        <f t="shared" si="332"/>
        <v>7333.4018268608343</v>
      </c>
      <c r="AB2427" s="3">
        <f t="shared" si="332"/>
        <v>7370.0688359951373</v>
      </c>
      <c r="AC2427" s="3">
        <f t="shared" si="332"/>
        <v>7406.9191801751122</v>
      </c>
      <c r="AD2427" s="3">
        <f t="shared" si="332"/>
        <v>7443.9537760759868</v>
      </c>
      <c r="AE2427" s="3">
        <f t="shared" si="332"/>
        <v>7481.1735449563657</v>
      </c>
      <c r="AF2427" s="3">
        <f t="shared" si="332"/>
        <v>7518.579412681147</v>
      </c>
      <c r="AG2427" s="3">
        <f t="shared" si="332"/>
        <v>7556.172309744552</v>
      </c>
      <c r="AH2427" s="3">
        <f t="shared" si="332"/>
        <v>7593.953171293274</v>
      </c>
      <c r="AI2427" s="3">
        <f t="shared" si="332"/>
        <v>7631.9229371497395</v>
      </c>
      <c r="AJ2427" s="3">
        <f t="shared" si="332"/>
        <v>7670.0825518354877</v>
      </c>
      <c r="AK2427" s="3">
        <f t="shared" si="332"/>
        <v>7708.4329645946646</v>
      </c>
      <c r="AL2427" s="3">
        <f t="shared" si="332"/>
        <v>7746.9751294176367</v>
      </c>
      <c r="AM2427" s="3">
        <f t="shared" si="332"/>
        <v>7785.7100050647241</v>
      </c>
      <c r="AN2427" s="3">
        <f t="shared" si="332"/>
        <v>7824.6385550900468</v>
      </c>
      <c r="AO2427" s="3">
        <f t="shared" si="332"/>
        <v>7863.7617478654965</v>
      </c>
      <c r="AP2427" s="3">
        <f t="shared" si="332"/>
        <v>7903.080556604823</v>
      </c>
      <c r="AQ2427" s="3">
        <f t="shared" si="332"/>
        <v>7942.5959593878461</v>
      </c>
      <c r="AR2427" s="3">
        <f t="shared" si="332"/>
        <v>7982.3089391847843</v>
      </c>
      <c r="AS2427" s="3">
        <f t="shared" si="332"/>
        <v>8022.2204838807074</v>
      </c>
      <c r="AT2427" s="3">
        <f t="shared" si="332"/>
        <v>8062.3315863001098</v>
      </c>
      <c r="AU2427" s="3">
        <f t="shared" si="332"/>
        <v>8102.64324423161</v>
      </c>
      <c r="AV2427" s="3">
        <f t="shared" si="332"/>
        <v>8143.1564604527675</v>
      </c>
      <c r="AW2427" s="3">
        <f t="shared" si="332"/>
        <v>8183.8722427550301</v>
      </c>
      <c r="AX2427" s="3">
        <f t="shared" si="332"/>
        <v>8224.7916039688043</v>
      </c>
      <c r="AY2427" s="3">
        <f t="shared" si="332"/>
        <v>8265.9155619886478</v>
      </c>
      <c r="AZ2427" s="3">
        <f t="shared" si="332"/>
        <v>8307.2451397985897</v>
      </c>
      <c r="BA2427" s="3">
        <f t="shared" si="332"/>
        <v>8348.7813654975816</v>
      </c>
      <c r="BB2427" s="3">
        <f t="shared" si="332"/>
        <v>8390.5252723250687</v>
      </c>
      <c r="BC2427" s="3">
        <f t="shared" si="332"/>
        <v>8432.4778986866932</v>
      </c>
      <c r="BD2427" s="3">
        <f t="shared" si="332"/>
        <v>8474.6402881801259</v>
      </c>
      <c r="BE2427" s="3">
        <f t="shared" si="332"/>
        <v>8517.0134896210257</v>
      </c>
      <c r="BF2427" s="3">
        <f t="shared" si="332"/>
        <v>8559.59855706913</v>
      </c>
    </row>
    <row r="2428" spans="1:58" ht="12" customHeight="1" x14ac:dyDescent="0.2">
      <c r="B2428" t="s">
        <v>464</v>
      </c>
      <c r="C2428" s="3">
        <v>22</v>
      </c>
      <c r="D2428" s="3">
        <v>43</v>
      </c>
      <c r="E2428" s="3">
        <v>43</v>
      </c>
      <c r="F2428" s="3">
        <v>29</v>
      </c>
      <c r="G2428" s="3">
        <v>35</v>
      </c>
      <c r="H2428" s="3">
        <v>84</v>
      </c>
      <c r="I2428" s="3">
        <v>101</v>
      </c>
      <c r="J2428" s="3">
        <v>99</v>
      </c>
      <c r="K2428" s="3">
        <v>123</v>
      </c>
      <c r="L2428" s="3">
        <v>191</v>
      </c>
      <c r="M2428" s="3">
        <v>263</v>
      </c>
      <c r="N2428" s="3">
        <v>533</v>
      </c>
      <c r="O2428" s="3">
        <v>637</v>
      </c>
      <c r="P2428" s="3">
        <v>752</v>
      </c>
      <c r="Q2428" s="3">
        <v>759</v>
      </c>
      <c r="R2428" s="3">
        <v>759</v>
      </c>
      <c r="S2428" s="3">
        <v>874</v>
      </c>
      <c r="T2428" s="3">
        <v>921</v>
      </c>
      <c r="U2428" s="3">
        <f t="shared" ref="U2428:BF2428" si="333">T2428*(1.02)</f>
        <v>939.42000000000007</v>
      </c>
      <c r="V2428" s="3">
        <f t="shared" si="333"/>
        <v>958.2084000000001</v>
      </c>
      <c r="W2428" s="3">
        <f t="shared" si="333"/>
        <v>977.37256800000011</v>
      </c>
      <c r="X2428" s="3">
        <f t="shared" si="333"/>
        <v>996.92001936000008</v>
      </c>
      <c r="Y2428" s="3">
        <f t="shared" si="333"/>
        <v>1016.8584197472001</v>
      </c>
      <c r="Z2428" s="3">
        <f t="shared" si="333"/>
        <v>1037.1955881421441</v>
      </c>
      <c r="AA2428" s="3">
        <f t="shared" si="333"/>
        <v>1057.9394999049869</v>
      </c>
      <c r="AB2428" s="3">
        <f t="shared" si="333"/>
        <v>1079.0982899030867</v>
      </c>
      <c r="AC2428" s="3">
        <f t="shared" si="333"/>
        <v>1100.6802557011483</v>
      </c>
      <c r="AD2428" s="3">
        <f t="shared" si="333"/>
        <v>1122.6938608151713</v>
      </c>
      <c r="AE2428" s="3">
        <f t="shared" si="333"/>
        <v>1145.1477380314748</v>
      </c>
      <c r="AF2428" s="3">
        <f t="shared" si="333"/>
        <v>1168.0506927921042</v>
      </c>
      <c r="AG2428" s="3">
        <f t="shared" si="333"/>
        <v>1191.4117066479464</v>
      </c>
      <c r="AH2428" s="3">
        <f t="shared" si="333"/>
        <v>1215.2399407809053</v>
      </c>
      <c r="AI2428" s="3">
        <f t="shared" si="333"/>
        <v>1239.5447395965234</v>
      </c>
      <c r="AJ2428" s="3">
        <f t="shared" si="333"/>
        <v>1264.3356343884539</v>
      </c>
      <c r="AK2428" s="3">
        <f t="shared" si="333"/>
        <v>1289.6223470762229</v>
      </c>
      <c r="AL2428" s="3">
        <f t="shared" si="333"/>
        <v>1315.4147940177475</v>
      </c>
      <c r="AM2428" s="3">
        <f t="shared" si="333"/>
        <v>1341.7230898981024</v>
      </c>
      <c r="AN2428" s="3">
        <f t="shared" si="333"/>
        <v>1368.5575516960646</v>
      </c>
      <c r="AO2428" s="3">
        <f t="shared" si="333"/>
        <v>1395.9287027299858</v>
      </c>
      <c r="AP2428" s="3">
        <f t="shared" si="333"/>
        <v>1423.8472767845856</v>
      </c>
      <c r="AQ2428" s="3">
        <f t="shared" si="333"/>
        <v>1452.3242223202774</v>
      </c>
      <c r="AR2428" s="3">
        <f t="shared" si="333"/>
        <v>1481.370706766683</v>
      </c>
      <c r="AS2428" s="3">
        <f t="shared" si="333"/>
        <v>1510.9981209020168</v>
      </c>
      <c r="AT2428" s="3">
        <f t="shared" si="333"/>
        <v>1541.2180833200571</v>
      </c>
      <c r="AU2428" s="3">
        <f t="shared" si="333"/>
        <v>1572.0424449864583</v>
      </c>
      <c r="AV2428" s="3">
        <f t="shared" si="333"/>
        <v>1603.4832938861875</v>
      </c>
      <c r="AW2428" s="3">
        <f t="shared" si="333"/>
        <v>1635.5529597639113</v>
      </c>
      <c r="AX2428" s="3">
        <f t="shared" si="333"/>
        <v>1668.2640189591896</v>
      </c>
      <c r="AY2428" s="3">
        <f t="shared" si="333"/>
        <v>1701.6292993383734</v>
      </c>
      <c r="AZ2428" s="3">
        <f t="shared" si="333"/>
        <v>1735.6618853251409</v>
      </c>
      <c r="BA2428" s="3">
        <f t="shared" si="333"/>
        <v>1770.3751230316439</v>
      </c>
      <c r="BB2428" s="3">
        <f t="shared" si="333"/>
        <v>1805.7826254922768</v>
      </c>
      <c r="BC2428" s="3">
        <f t="shared" si="333"/>
        <v>1841.8982780021224</v>
      </c>
      <c r="BD2428" s="3">
        <f t="shared" si="333"/>
        <v>1878.7362435621649</v>
      </c>
      <c r="BE2428" s="3">
        <f t="shared" si="333"/>
        <v>1916.3109684334081</v>
      </c>
      <c r="BF2428" s="3">
        <f t="shared" si="333"/>
        <v>1954.6371878020764</v>
      </c>
    </row>
    <row r="2429" spans="1:58" ht="12" customHeight="1" x14ac:dyDescent="0.2">
      <c r="B2429" t="s">
        <v>465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>
        <v>0</v>
      </c>
      <c r="V2429">
        <v>1</v>
      </c>
      <c r="W2429">
        <v>2</v>
      </c>
      <c r="X2429">
        <v>3</v>
      </c>
      <c r="Y2429">
        <v>4</v>
      </c>
      <c r="Z2429">
        <v>5</v>
      </c>
      <c r="AA2429">
        <v>6</v>
      </c>
      <c r="AB2429">
        <v>7</v>
      </c>
      <c r="AC2429">
        <v>8</v>
      </c>
      <c r="AD2429">
        <v>9</v>
      </c>
      <c r="AE2429">
        <v>10</v>
      </c>
      <c r="AF2429">
        <v>11</v>
      </c>
      <c r="AG2429">
        <v>12</v>
      </c>
      <c r="AH2429">
        <v>13</v>
      </c>
      <c r="AI2429">
        <v>14</v>
      </c>
      <c r="AJ2429">
        <v>15</v>
      </c>
      <c r="AK2429">
        <v>16</v>
      </c>
      <c r="AL2429">
        <v>17</v>
      </c>
      <c r="AM2429">
        <v>18</v>
      </c>
      <c r="AN2429">
        <v>19</v>
      </c>
      <c r="AO2429">
        <v>20</v>
      </c>
      <c r="AP2429">
        <v>21</v>
      </c>
      <c r="AQ2429">
        <v>22</v>
      </c>
      <c r="AR2429">
        <v>23</v>
      </c>
      <c r="AS2429">
        <v>24</v>
      </c>
      <c r="AT2429">
        <v>25</v>
      </c>
      <c r="AU2429">
        <v>26</v>
      </c>
      <c r="AV2429">
        <v>27</v>
      </c>
      <c r="AW2429">
        <v>28</v>
      </c>
      <c r="AX2429">
        <v>29</v>
      </c>
      <c r="AY2429">
        <v>30</v>
      </c>
      <c r="AZ2429">
        <v>31</v>
      </c>
      <c r="BA2429">
        <v>32</v>
      </c>
      <c r="BB2429">
        <v>33</v>
      </c>
      <c r="BC2429">
        <v>34</v>
      </c>
      <c r="BD2429">
        <v>35</v>
      </c>
      <c r="BE2429">
        <v>36</v>
      </c>
      <c r="BF2429">
        <v>37</v>
      </c>
    </row>
    <row r="2430" spans="1:58" ht="12" customHeight="1" x14ac:dyDescent="0.2">
      <c r="B2430" t="s">
        <v>466</v>
      </c>
      <c r="C2430" s="3">
        <v>69</v>
      </c>
      <c r="D2430" s="3">
        <v>72</v>
      </c>
      <c r="E2430" s="3">
        <v>72</v>
      </c>
      <c r="F2430" s="3">
        <v>48</v>
      </c>
      <c r="G2430" s="3">
        <v>50</v>
      </c>
      <c r="H2430" s="3">
        <v>42</v>
      </c>
      <c r="I2430" s="3">
        <v>34</v>
      </c>
      <c r="J2430" s="3">
        <v>34</v>
      </c>
      <c r="K2430" s="3">
        <v>24</v>
      </c>
      <c r="L2430" s="3">
        <v>19</v>
      </c>
      <c r="M2430" s="3">
        <v>17</v>
      </c>
      <c r="N2430" s="3">
        <v>19</v>
      </c>
      <c r="O2430" s="3">
        <v>17</v>
      </c>
      <c r="P2430" s="3">
        <v>12</v>
      </c>
      <c r="Q2430" s="3">
        <v>17</v>
      </c>
      <c r="R2430" s="3">
        <v>17</v>
      </c>
      <c r="S2430" s="3">
        <v>15</v>
      </c>
      <c r="T2430" s="3">
        <v>26</v>
      </c>
      <c r="U2430" s="3">
        <f t="shared" ref="U2430:BF2430" si="334">T2430*1.015</f>
        <v>26.389999999999997</v>
      </c>
      <c r="V2430" s="3">
        <f t="shared" si="334"/>
        <v>26.785849999999993</v>
      </c>
      <c r="W2430" s="3">
        <f t="shared" si="334"/>
        <v>27.18763774999999</v>
      </c>
      <c r="X2430" s="3">
        <f t="shared" si="334"/>
        <v>27.595452316249986</v>
      </c>
      <c r="Y2430" s="3">
        <f t="shared" si="334"/>
        <v>28.009384100993731</v>
      </c>
      <c r="Z2430" s="3">
        <f t="shared" si="334"/>
        <v>28.429524862508636</v>
      </c>
      <c r="AA2430" s="3">
        <f t="shared" si="334"/>
        <v>28.855967735446264</v>
      </c>
      <c r="AB2430" s="3">
        <f t="shared" si="334"/>
        <v>29.288807251477955</v>
      </c>
      <c r="AC2430" s="3">
        <f t="shared" si="334"/>
        <v>29.728139360250122</v>
      </c>
      <c r="AD2430" s="3">
        <f t="shared" si="334"/>
        <v>30.17406145065387</v>
      </c>
      <c r="AE2430" s="3">
        <f t="shared" si="334"/>
        <v>30.626672372413676</v>
      </c>
      <c r="AF2430" s="3">
        <f t="shared" si="334"/>
        <v>31.08607245799988</v>
      </c>
      <c r="AG2430" s="3">
        <f t="shared" si="334"/>
        <v>31.552363544869873</v>
      </c>
      <c r="AH2430" s="3">
        <f t="shared" si="334"/>
        <v>32.025648998042918</v>
      </c>
      <c r="AI2430" s="3">
        <f t="shared" si="334"/>
        <v>32.50603373301356</v>
      </c>
      <c r="AJ2430" s="3">
        <f t="shared" si="334"/>
        <v>32.99362423900876</v>
      </c>
      <c r="AK2430" s="3">
        <f t="shared" si="334"/>
        <v>33.488528602593888</v>
      </c>
      <c r="AL2430" s="3">
        <f t="shared" si="334"/>
        <v>33.990856531632794</v>
      </c>
      <c r="AM2430" s="3">
        <f t="shared" si="334"/>
        <v>34.500719379607283</v>
      </c>
      <c r="AN2430" s="3">
        <f t="shared" si="334"/>
        <v>35.018230170301386</v>
      </c>
      <c r="AO2430" s="3">
        <f t="shared" si="334"/>
        <v>35.543503622855901</v>
      </c>
      <c r="AP2430" s="3">
        <f t="shared" si="334"/>
        <v>36.076656177198736</v>
      </c>
      <c r="AQ2430" s="3">
        <f t="shared" si="334"/>
        <v>36.617806019856715</v>
      </c>
      <c r="AR2430" s="3">
        <f t="shared" si="334"/>
        <v>37.167073110154561</v>
      </c>
      <c r="AS2430" s="3">
        <f t="shared" si="334"/>
        <v>37.724579206806879</v>
      </c>
      <c r="AT2430" s="3">
        <f t="shared" si="334"/>
        <v>38.290447894908979</v>
      </c>
      <c r="AU2430" s="3">
        <f t="shared" si="334"/>
        <v>38.864804613332609</v>
      </c>
      <c r="AV2430" s="3">
        <f t="shared" si="334"/>
        <v>39.447776682532592</v>
      </c>
      <c r="AW2430" s="3">
        <f t="shared" si="334"/>
        <v>40.039493332770576</v>
      </c>
      <c r="AX2430" s="3">
        <f t="shared" si="334"/>
        <v>40.640085732762131</v>
      </c>
      <c r="AY2430" s="3">
        <f t="shared" si="334"/>
        <v>41.249687018753562</v>
      </c>
      <c r="AZ2430" s="3">
        <f t="shared" si="334"/>
        <v>41.868432324034863</v>
      </c>
      <c r="BA2430" s="3">
        <f t="shared" si="334"/>
        <v>42.496458808895383</v>
      </c>
      <c r="BB2430" s="3">
        <f t="shared" si="334"/>
        <v>43.133905691028808</v>
      </c>
      <c r="BC2430" s="3">
        <f t="shared" si="334"/>
        <v>43.780914276394235</v>
      </c>
      <c r="BD2430" s="3">
        <f t="shared" si="334"/>
        <v>44.437627990540143</v>
      </c>
      <c r="BE2430" s="3">
        <f t="shared" si="334"/>
        <v>45.104192410398241</v>
      </c>
      <c r="BF2430" s="3">
        <f t="shared" si="334"/>
        <v>45.780755296554211</v>
      </c>
    </row>
    <row r="2431" spans="1:58" ht="12" customHeight="1" x14ac:dyDescent="0.2">
      <c r="B2431" t="s">
        <v>467</v>
      </c>
      <c r="C2431" s="3">
        <v>443</v>
      </c>
      <c r="D2431" s="3">
        <v>447</v>
      </c>
      <c r="E2431" s="3">
        <v>447</v>
      </c>
      <c r="F2431" s="3">
        <v>639</v>
      </c>
      <c r="G2431" s="3">
        <v>656</v>
      </c>
      <c r="H2431" s="3">
        <v>368</v>
      </c>
      <c r="I2431" s="3">
        <v>387</v>
      </c>
      <c r="J2431" s="3">
        <v>391</v>
      </c>
      <c r="K2431" s="3">
        <v>391</v>
      </c>
      <c r="L2431" s="3">
        <v>345</v>
      </c>
      <c r="M2431" s="3">
        <v>295</v>
      </c>
      <c r="N2431" s="3">
        <v>244</v>
      </c>
      <c r="O2431" s="3">
        <v>226</v>
      </c>
      <c r="P2431" s="3">
        <v>209</v>
      </c>
      <c r="Q2431" s="3">
        <v>225</v>
      </c>
      <c r="R2431" s="3">
        <v>225</v>
      </c>
      <c r="S2431" s="3">
        <v>215</v>
      </c>
      <c r="T2431" s="3">
        <v>209</v>
      </c>
      <c r="U2431" s="3">
        <f t="shared" ref="U2431:BF2431" si="335">T2431*1.02</f>
        <v>213.18</v>
      </c>
      <c r="V2431" s="3">
        <f t="shared" si="335"/>
        <v>217.4436</v>
      </c>
      <c r="W2431" s="3">
        <f t="shared" si="335"/>
        <v>221.792472</v>
      </c>
      <c r="X2431" s="3">
        <f t="shared" si="335"/>
        <v>226.22832144</v>
      </c>
      <c r="Y2431" s="3">
        <f t="shared" si="335"/>
        <v>230.7528878688</v>
      </c>
      <c r="Z2431" s="3">
        <f t="shared" si="335"/>
        <v>235.36794562617601</v>
      </c>
      <c r="AA2431" s="3">
        <f t="shared" si="335"/>
        <v>240.07530453869953</v>
      </c>
      <c r="AB2431" s="3">
        <f t="shared" si="335"/>
        <v>244.87681062947351</v>
      </c>
      <c r="AC2431" s="3">
        <f t="shared" si="335"/>
        <v>249.77434684206298</v>
      </c>
      <c r="AD2431" s="3">
        <f t="shared" si="335"/>
        <v>254.76983377890426</v>
      </c>
      <c r="AE2431" s="3">
        <f t="shared" si="335"/>
        <v>259.86523045448234</v>
      </c>
      <c r="AF2431" s="3">
        <f t="shared" si="335"/>
        <v>265.062535063572</v>
      </c>
      <c r="AG2431" s="3">
        <f t="shared" si="335"/>
        <v>270.36378576484344</v>
      </c>
      <c r="AH2431" s="3">
        <f t="shared" si="335"/>
        <v>275.7710614801403</v>
      </c>
      <c r="AI2431" s="3">
        <f t="shared" si="335"/>
        <v>281.2864827097431</v>
      </c>
      <c r="AJ2431" s="3">
        <f t="shared" si="335"/>
        <v>286.91221236393795</v>
      </c>
      <c r="AK2431" s="3">
        <f t="shared" si="335"/>
        <v>292.65045661121673</v>
      </c>
      <c r="AL2431" s="3">
        <f t="shared" si="335"/>
        <v>298.50346574344104</v>
      </c>
      <c r="AM2431" s="3">
        <f t="shared" si="335"/>
        <v>304.47353505830989</v>
      </c>
      <c r="AN2431" s="3">
        <f t="shared" si="335"/>
        <v>310.56300575947608</v>
      </c>
      <c r="AO2431" s="3">
        <f t="shared" si="335"/>
        <v>316.77426587466562</v>
      </c>
      <c r="AP2431" s="3">
        <f t="shared" si="335"/>
        <v>323.10975119215891</v>
      </c>
      <c r="AQ2431" s="3">
        <f t="shared" si="335"/>
        <v>329.57194621600212</v>
      </c>
      <c r="AR2431" s="3">
        <f t="shared" si="335"/>
        <v>336.16338514032219</v>
      </c>
      <c r="AS2431" s="3">
        <f t="shared" si="335"/>
        <v>342.88665284312862</v>
      </c>
      <c r="AT2431" s="3">
        <f t="shared" si="335"/>
        <v>349.74438589999119</v>
      </c>
      <c r="AU2431" s="3">
        <f t="shared" si="335"/>
        <v>356.73927361799099</v>
      </c>
      <c r="AV2431" s="3">
        <f t="shared" si="335"/>
        <v>363.87405909035084</v>
      </c>
      <c r="AW2431" s="3">
        <f t="shared" si="335"/>
        <v>371.15154027215789</v>
      </c>
      <c r="AX2431" s="3">
        <f t="shared" si="335"/>
        <v>378.57457107760104</v>
      </c>
      <c r="AY2431" s="3">
        <f t="shared" si="335"/>
        <v>386.14606249915306</v>
      </c>
      <c r="AZ2431" s="3">
        <f t="shared" si="335"/>
        <v>393.86898374913613</v>
      </c>
      <c r="BA2431" s="3">
        <f t="shared" si="335"/>
        <v>401.74636342411884</v>
      </c>
      <c r="BB2431" s="3">
        <f t="shared" si="335"/>
        <v>409.7812906926012</v>
      </c>
      <c r="BC2431" s="3">
        <f t="shared" si="335"/>
        <v>417.97691650645322</v>
      </c>
      <c r="BD2431" s="3">
        <f t="shared" si="335"/>
        <v>426.33645483658228</v>
      </c>
      <c r="BE2431" s="3">
        <f t="shared" si="335"/>
        <v>434.86318393331391</v>
      </c>
      <c r="BF2431" s="3">
        <f t="shared" si="335"/>
        <v>443.56044761198018</v>
      </c>
    </row>
    <row r="2432" spans="1:58" ht="12" customHeight="1" x14ac:dyDescent="0.2">
      <c r="B2432" t="s">
        <v>468</v>
      </c>
      <c r="C2432" s="3">
        <v>1</v>
      </c>
      <c r="D2432" s="3">
        <v>1</v>
      </c>
      <c r="E2432" s="3">
        <v>1</v>
      </c>
      <c r="F2432" s="3">
        <v>2</v>
      </c>
      <c r="G2432" s="3">
        <v>1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6</v>
      </c>
      <c r="R2432" s="3">
        <v>6</v>
      </c>
      <c r="S2432" s="3">
        <v>12</v>
      </c>
      <c r="T2432" s="3">
        <v>212</v>
      </c>
      <c r="U2432" s="3">
        <f t="shared" ref="U2432:BF2432" si="336">T2432*(1.02)</f>
        <v>216.24</v>
      </c>
      <c r="V2432" s="3">
        <f t="shared" si="336"/>
        <v>220.56480000000002</v>
      </c>
      <c r="W2432" s="3">
        <f t="shared" si="336"/>
        <v>224.97609600000001</v>
      </c>
      <c r="X2432" s="3">
        <f t="shared" si="336"/>
        <v>229.47561792000002</v>
      </c>
      <c r="Y2432" s="3">
        <f t="shared" si="336"/>
        <v>234.06513027840003</v>
      </c>
      <c r="Z2432" s="3">
        <f t="shared" si="336"/>
        <v>238.74643288396803</v>
      </c>
      <c r="AA2432" s="3">
        <f t="shared" si="336"/>
        <v>243.52136154164739</v>
      </c>
      <c r="AB2432" s="3">
        <f t="shared" si="336"/>
        <v>248.39178877248034</v>
      </c>
      <c r="AC2432" s="3">
        <f t="shared" si="336"/>
        <v>253.35962454792994</v>
      </c>
      <c r="AD2432" s="3">
        <f t="shared" si="336"/>
        <v>258.42681703888854</v>
      </c>
      <c r="AE2432" s="3">
        <f t="shared" si="336"/>
        <v>263.59535337966634</v>
      </c>
      <c r="AF2432" s="3">
        <f t="shared" si="336"/>
        <v>268.86726044725964</v>
      </c>
      <c r="AG2432" s="3">
        <f t="shared" si="336"/>
        <v>274.24460565620484</v>
      </c>
      <c r="AH2432" s="3">
        <f t="shared" si="336"/>
        <v>279.72949776932893</v>
      </c>
      <c r="AI2432" s="3">
        <f t="shared" si="336"/>
        <v>285.32408772471553</v>
      </c>
      <c r="AJ2432" s="3">
        <f t="shared" si="336"/>
        <v>291.03056947920982</v>
      </c>
      <c r="AK2432" s="3">
        <f t="shared" si="336"/>
        <v>296.85118086879402</v>
      </c>
      <c r="AL2432" s="3">
        <f t="shared" si="336"/>
        <v>302.78820448616989</v>
      </c>
      <c r="AM2432" s="3">
        <f t="shared" si="336"/>
        <v>308.84396857589331</v>
      </c>
      <c r="AN2432" s="3">
        <f t="shared" si="336"/>
        <v>315.0208479474112</v>
      </c>
      <c r="AO2432" s="3">
        <f t="shared" si="336"/>
        <v>321.32126490635943</v>
      </c>
      <c r="AP2432" s="3">
        <f t="shared" si="336"/>
        <v>327.74769020448662</v>
      </c>
      <c r="AQ2432" s="3">
        <f t="shared" si="336"/>
        <v>334.30264400857635</v>
      </c>
      <c r="AR2432" s="3">
        <f t="shared" si="336"/>
        <v>340.98869688874788</v>
      </c>
      <c r="AS2432" s="3">
        <f t="shared" si="336"/>
        <v>347.80847082652286</v>
      </c>
      <c r="AT2432" s="3">
        <f t="shared" si="336"/>
        <v>354.76464024305335</v>
      </c>
      <c r="AU2432" s="3">
        <f t="shared" si="336"/>
        <v>361.85993304791441</v>
      </c>
      <c r="AV2432" s="3">
        <f t="shared" si="336"/>
        <v>369.09713170887272</v>
      </c>
      <c r="AW2432" s="3">
        <f t="shared" si="336"/>
        <v>376.47907434305017</v>
      </c>
      <c r="AX2432" s="3">
        <f t="shared" si="336"/>
        <v>384.00865582991116</v>
      </c>
      <c r="AY2432" s="3">
        <f t="shared" si="336"/>
        <v>391.68882894650937</v>
      </c>
      <c r="AZ2432" s="3">
        <f t="shared" si="336"/>
        <v>399.52260552543959</v>
      </c>
      <c r="BA2432" s="3">
        <f t="shared" si="336"/>
        <v>407.51305763594837</v>
      </c>
      <c r="BB2432" s="3">
        <f t="shared" si="336"/>
        <v>415.66331878866737</v>
      </c>
      <c r="BC2432" s="3">
        <f t="shared" si="336"/>
        <v>423.97658516444073</v>
      </c>
      <c r="BD2432" s="3">
        <f t="shared" si="336"/>
        <v>432.45611686772958</v>
      </c>
      <c r="BE2432" s="3">
        <f t="shared" si="336"/>
        <v>441.10523920508416</v>
      </c>
      <c r="BF2432" s="3">
        <f t="shared" si="336"/>
        <v>449.92734398918583</v>
      </c>
    </row>
    <row r="2433" spans="1:58" ht="12" customHeight="1" x14ac:dyDescent="0.2">
      <c r="B2433" t="s">
        <v>469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2</v>
      </c>
      <c r="Q2433" s="3">
        <v>2</v>
      </c>
      <c r="R2433" s="3">
        <v>2</v>
      </c>
      <c r="S2433" s="3">
        <v>2</v>
      </c>
      <c r="T2433" s="3">
        <v>2</v>
      </c>
      <c r="U2433" s="3">
        <f t="shared" ref="U2433:BF2433" si="337">T2433*(1.02)</f>
        <v>2.04</v>
      </c>
      <c r="V2433" s="3">
        <f t="shared" si="337"/>
        <v>2.0808</v>
      </c>
      <c r="W2433" s="3">
        <f t="shared" si="337"/>
        <v>2.1224159999999999</v>
      </c>
      <c r="X2433" s="3">
        <f t="shared" si="337"/>
        <v>2.16486432</v>
      </c>
      <c r="Y2433" s="3">
        <f t="shared" si="337"/>
        <v>2.2081616064</v>
      </c>
      <c r="Z2433" s="3">
        <f t="shared" si="337"/>
        <v>2.2523248385280001</v>
      </c>
      <c r="AA2433" s="3">
        <f t="shared" si="337"/>
        <v>2.2973713352985601</v>
      </c>
      <c r="AB2433" s="3">
        <f t="shared" si="337"/>
        <v>2.3433187620045315</v>
      </c>
      <c r="AC2433" s="3">
        <f t="shared" si="337"/>
        <v>2.3901851372446221</v>
      </c>
      <c r="AD2433" s="3">
        <f t="shared" si="337"/>
        <v>2.4379888399895147</v>
      </c>
      <c r="AE2433" s="3">
        <f t="shared" si="337"/>
        <v>2.4867486167893049</v>
      </c>
      <c r="AF2433" s="3">
        <f t="shared" si="337"/>
        <v>2.536483589125091</v>
      </c>
      <c r="AG2433" s="3">
        <f t="shared" si="337"/>
        <v>2.5872132609075926</v>
      </c>
      <c r="AH2433" s="3">
        <f t="shared" si="337"/>
        <v>2.6389575261257447</v>
      </c>
      <c r="AI2433" s="3">
        <f t="shared" si="337"/>
        <v>2.6917366766482598</v>
      </c>
      <c r="AJ2433" s="3">
        <f t="shared" si="337"/>
        <v>2.745571410181225</v>
      </c>
      <c r="AK2433" s="3">
        <f t="shared" si="337"/>
        <v>2.8004828383848497</v>
      </c>
      <c r="AL2433" s="3">
        <f t="shared" si="337"/>
        <v>2.8564924951525468</v>
      </c>
      <c r="AM2433" s="3">
        <f t="shared" si="337"/>
        <v>2.9136223450555976</v>
      </c>
      <c r="AN2433" s="3">
        <f t="shared" si="337"/>
        <v>2.9718947919567098</v>
      </c>
      <c r="AO2433" s="3">
        <f t="shared" si="337"/>
        <v>3.0313326877958442</v>
      </c>
      <c r="AP2433" s="3">
        <f t="shared" si="337"/>
        <v>3.0919593415517612</v>
      </c>
      <c r="AQ2433" s="3">
        <f t="shared" si="337"/>
        <v>3.1537985283827963</v>
      </c>
      <c r="AR2433" s="3">
        <f t="shared" si="337"/>
        <v>3.2168744989504523</v>
      </c>
      <c r="AS2433" s="3">
        <f t="shared" si="337"/>
        <v>3.2812119889294613</v>
      </c>
      <c r="AT2433" s="3">
        <f t="shared" si="337"/>
        <v>3.3468362287080504</v>
      </c>
      <c r="AU2433" s="3">
        <f t="shared" si="337"/>
        <v>3.4137729532822116</v>
      </c>
      <c r="AV2433" s="3">
        <f t="shared" si="337"/>
        <v>3.4820484123478561</v>
      </c>
      <c r="AW2433" s="3">
        <f t="shared" si="337"/>
        <v>3.5516893805948131</v>
      </c>
      <c r="AX2433" s="3">
        <f t="shared" si="337"/>
        <v>3.6227231682067096</v>
      </c>
      <c r="AY2433" s="3">
        <f t="shared" si="337"/>
        <v>3.6951776315708438</v>
      </c>
      <c r="AZ2433" s="3">
        <f t="shared" si="337"/>
        <v>3.7690811842022609</v>
      </c>
      <c r="BA2433" s="3">
        <f t="shared" si="337"/>
        <v>3.8444628078863063</v>
      </c>
      <c r="BB2433" s="3">
        <f t="shared" si="337"/>
        <v>3.9213520640440325</v>
      </c>
      <c r="BC2433" s="3">
        <f t="shared" si="337"/>
        <v>3.999779105324913</v>
      </c>
      <c r="BD2433" s="3">
        <f t="shared" si="337"/>
        <v>4.0797746874314109</v>
      </c>
      <c r="BE2433" s="3">
        <f t="shared" si="337"/>
        <v>4.1613701811800397</v>
      </c>
      <c r="BF2433" s="3">
        <f t="shared" si="337"/>
        <v>4.2445975848036408</v>
      </c>
    </row>
    <row r="2434" spans="1:58" ht="12" customHeight="1" x14ac:dyDescent="0.2">
      <c r="A2434" t="s">
        <v>484</v>
      </c>
      <c r="B2434" t="s">
        <v>429</v>
      </c>
      <c r="C2434" s="3">
        <v>43220</v>
      </c>
      <c r="D2434" s="3">
        <v>41041</v>
      </c>
      <c r="E2434" s="3">
        <v>40928</v>
      </c>
      <c r="F2434" s="3">
        <v>39557</v>
      </c>
      <c r="G2434" s="3">
        <v>39859</v>
      </c>
      <c r="H2434" s="3">
        <v>37736</v>
      </c>
      <c r="I2434" s="3">
        <v>39035</v>
      </c>
      <c r="J2434" s="3">
        <v>38687</v>
      </c>
      <c r="K2434" s="3">
        <v>37551</v>
      </c>
      <c r="L2434" s="3">
        <v>37587</v>
      </c>
      <c r="M2434" s="3">
        <v>37374</v>
      </c>
      <c r="N2434" s="3">
        <v>36679</v>
      </c>
      <c r="O2434" s="3">
        <v>36797</v>
      </c>
      <c r="P2434" s="3">
        <v>34882</v>
      </c>
      <c r="Q2434" s="3">
        <v>35358</v>
      </c>
      <c r="R2434" s="3">
        <v>34843</v>
      </c>
      <c r="S2434" s="3">
        <f>(R2434/R$2475)*S$2475</f>
        <v>34403.42502798637</v>
      </c>
      <c r="T2434" s="3">
        <f>(S2434/S$2475)*T$2475</f>
        <v>34184.294932266712</v>
      </c>
      <c r="U2434" s="3">
        <f t="shared" ref="U2434:BF2434" si="338">T2434</f>
        <v>34184.294932266712</v>
      </c>
      <c r="V2434" s="3">
        <f t="shared" si="338"/>
        <v>34184.294932266712</v>
      </c>
      <c r="W2434" s="3">
        <f t="shared" si="338"/>
        <v>34184.294932266712</v>
      </c>
      <c r="X2434" s="3">
        <f t="shared" si="338"/>
        <v>34184.294932266712</v>
      </c>
      <c r="Y2434" s="3">
        <f t="shared" si="338"/>
        <v>34184.294932266712</v>
      </c>
      <c r="Z2434" s="3">
        <f t="shared" si="338"/>
        <v>34184.294932266712</v>
      </c>
      <c r="AA2434" s="3">
        <f t="shared" si="338"/>
        <v>34184.294932266712</v>
      </c>
      <c r="AB2434" s="3">
        <f t="shared" si="338"/>
        <v>34184.294932266712</v>
      </c>
      <c r="AC2434" s="3">
        <f t="shared" si="338"/>
        <v>34184.294932266712</v>
      </c>
      <c r="AD2434" s="3">
        <f t="shared" si="338"/>
        <v>34184.294932266712</v>
      </c>
      <c r="AE2434" s="3">
        <f t="shared" si="338"/>
        <v>34184.294932266712</v>
      </c>
      <c r="AF2434" s="3">
        <f t="shared" si="338"/>
        <v>34184.294932266712</v>
      </c>
      <c r="AG2434" s="3">
        <f t="shared" si="338"/>
        <v>34184.294932266712</v>
      </c>
      <c r="AH2434" s="3">
        <f t="shared" si="338"/>
        <v>34184.294932266712</v>
      </c>
      <c r="AI2434" s="3">
        <f t="shared" si="338"/>
        <v>34184.294932266712</v>
      </c>
      <c r="AJ2434" s="3">
        <f t="shared" si="338"/>
        <v>34184.294932266712</v>
      </c>
      <c r="AK2434" s="3">
        <f t="shared" si="338"/>
        <v>34184.294932266712</v>
      </c>
      <c r="AL2434" s="3">
        <f t="shared" si="338"/>
        <v>34184.294932266712</v>
      </c>
      <c r="AM2434" s="3">
        <f t="shared" si="338"/>
        <v>34184.294932266712</v>
      </c>
      <c r="AN2434" s="3">
        <f t="shared" si="338"/>
        <v>34184.294932266712</v>
      </c>
      <c r="AO2434" s="3">
        <f t="shared" si="338"/>
        <v>34184.294932266712</v>
      </c>
      <c r="AP2434" s="3">
        <f t="shared" si="338"/>
        <v>34184.294932266712</v>
      </c>
      <c r="AQ2434" s="3">
        <f t="shared" si="338"/>
        <v>34184.294932266712</v>
      </c>
      <c r="AR2434" s="3">
        <f t="shared" si="338"/>
        <v>34184.294932266712</v>
      </c>
      <c r="AS2434" s="3">
        <f t="shared" si="338"/>
        <v>34184.294932266712</v>
      </c>
      <c r="AT2434" s="3">
        <f t="shared" si="338"/>
        <v>34184.294932266712</v>
      </c>
      <c r="AU2434" s="3">
        <f t="shared" si="338"/>
        <v>34184.294932266712</v>
      </c>
      <c r="AV2434" s="3">
        <f t="shared" si="338"/>
        <v>34184.294932266712</v>
      </c>
      <c r="AW2434" s="3">
        <f t="shared" si="338"/>
        <v>34184.294932266712</v>
      </c>
      <c r="AX2434" s="3">
        <f t="shared" si="338"/>
        <v>34184.294932266712</v>
      </c>
      <c r="AY2434" s="3">
        <f t="shared" si="338"/>
        <v>34184.294932266712</v>
      </c>
      <c r="AZ2434" s="3">
        <f t="shared" si="338"/>
        <v>34184.294932266712</v>
      </c>
      <c r="BA2434" s="3">
        <f t="shared" si="338"/>
        <v>34184.294932266712</v>
      </c>
      <c r="BB2434" s="3">
        <f t="shared" si="338"/>
        <v>34184.294932266712</v>
      </c>
      <c r="BC2434" s="3">
        <f t="shared" si="338"/>
        <v>34184.294932266712</v>
      </c>
      <c r="BD2434" s="3">
        <f t="shared" si="338"/>
        <v>34184.294932266712</v>
      </c>
      <c r="BE2434" s="3">
        <f t="shared" si="338"/>
        <v>34184.294932266712</v>
      </c>
      <c r="BF2434" s="3">
        <f t="shared" si="338"/>
        <v>34184.294932266712</v>
      </c>
    </row>
    <row r="2435" spans="1:58" ht="12" customHeight="1" x14ac:dyDescent="0.2">
      <c r="B2435" t="s">
        <v>463</v>
      </c>
      <c r="C2435" s="3">
        <v>13398</v>
      </c>
      <c r="D2435" s="3">
        <v>12723</v>
      </c>
      <c r="E2435" s="3">
        <v>12688</v>
      </c>
      <c r="F2435" s="3">
        <v>12263</v>
      </c>
      <c r="G2435" s="3">
        <v>12356</v>
      </c>
      <c r="H2435" s="3">
        <v>11994</v>
      </c>
      <c r="I2435" s="3">
        <v>11632</v>
      </c>
      <c r="J2435" s="3">
        <v>11269</v>
      </c>
      <c r="K2435" s="3">
        <v>10906</v>
      </c>
      <c r="L2435" s="3">
        <v>11183.43157988339</v>
      </c>
      <c r="M2435" s="3">
        <v>11526.163437453917</v>
      </c>
      <c r="N2435" s="3">
        <v>11685.440188263148</v>
      </c>
      <c r="O2435" s="3">
        <v>11704.910170480987</v>
      </c>
      <c r="P2435" s="3">
        <v>11719.979327153122</v>
      </c>
      <c r="Q2435" s="3">
        <v>12055.920398504402</v>
      </c>
      <c r="R2435" s="3">
        <v>12047.283876029396</v>
      </c>
      <c r="S2435" s="3">
        <v>12047.283876029396</v>
      </c>
      <c r="T2435" s="3">
        <v>12047.283876029396</v>
      </c>
      <c r="U2435" s="3">
        <f t="shared" ref="U2435:BF2435" si="339">T2435*1.005</f>
        <v>12107.520295409542</v>
      </c>
      <c r="V2435" s="3">
        <f t="shared" si="339"/>
        <v>12168.057896886588</v>
      </c>
      <c r="W2435" s="3">
        <f t="shared" si="339"/>
        <v>12228.89818637102</v>
      </c>
      <c r="X2435" s="3">
        <f t="shared" si="339"/>
        <v>12290.042677302874</v>
      </c>
      <c r="Y2435" s="3">
        <f t="shared" si="339"/>
        <v>12351.492890689387</v>
      </c>
      <c r="Z2435" s="3">
        <f t="shared" si="339"/>
        <v>12413.250355142833</v>
      </c>
      <c r="AA2435" s="3">
        <f t="shared" si="339"/>
        <v>12475.316606918546</v>
      </c>
      <c r="AB2435" s="3">
        <f t="shared" si="339"/>
        <v>12537.693189953137</v>
      </c>
      <c r="AC2435" s="3">
        <f t="shared" si="339"/>
        <v>12600.381655902902</v>
      </c>
      <c r="AD2435" s="3">
        <f t="shared" si="339"/>
        <v>12663.383564182415</v>
      </c>
      <c r="AE2435" s="3">
        <f t="shared" si="339"/>
        <v>12726.700482003325</v>
      </c>
      <c r="AF2435" s="3">
        <f t="shared" si="339"/>
        <v>12790.333984413341</v>
      </c>
      <c r="AG2435" s="3">
        <f t="shared" si="339"/>
        <v>12854.285654335406</v>
      </c>
      <c r="AH2435" s="3">
        <f t="shared" si="339"/>
        <v>12918.557082607082</v>
      </c>
      <c r="AI2435" s="3">
        <f t="shared" si="339"/>
        <v>12983.149868020115</v>
      </c>
      <c r="AJ2435" s="3">
        <f t="shared" si="339"/>
        <v>13048.065617360215</v>
      </c>
      <c r="AK2435" s="3">
        <f t="shared" si="339"/>
        <v>13113.305945447015</v>
      </c>
      <c r="AL2435" s="3">
        <f t="shared" si="339"/>
        <v>13178.872475174248</v>
      </c>
      <c r="AM2435" s="3">
        <f t="shared" si="339"/>
        <v>13244.766837550118</v>
      </c>
      <c r="AN2435" s="3">
        <f t="shared" si="339"/>
        <v>13310.990671737867</v>
      </c>
      <c r="AO2435" s="3">
        <f t="shared" si="339"/>
        <v>13377.545625096554</v>
      </c>
      <c r="AP2435" s="3">
        <f t="shared" si="339"/>
        <v>13444.433353222035</v>
      </c>
      <c r="AQ2435" s="3">
        <f t="shared" si="339"/>
        <v>13511.655519988144</v>
      </c>
      <c r="AR2435" s="3">
        <f t="shared" si="339"/>
        <v>13579.213797588083</v>
      </c>
      <c r="AS2435" s="3">
        <f t="shared" si="339"/>
        <v>13647.109866576022</v>
      </c>
      <c r="AT2435" s="3">
        <f t="shared" si="339"/>
        <v>13715.3454159089</v>
      </c>
      <c r="AU2435" s="3">
        <f t="shared" si="339"/>
        <v>13783.922142988442</v>
      </c>
      <c r="AV2435" s="3">
        <f t="shared" si="339"/>
        <v>13852.841753703382</v>
      </c>
      <c r="AW2435" s="3">
        <f t="shared" si="339"/>
        <v>13922.105962471898</v>
      </c>
      <c r="AX2435" s="3">
        <f t="shared" si="339"/>
        <v>13991.716492284257</v>
      </c>
      <c r="AY2435" s="3">
        <f t="shared" si="339"/>
        <v>14061.675074745677</v>
      </c>
      <c r="AZ2435" s="3">
        <f t="shared" si="339"/>
        <v>14131.983450119404</v>
      </c>
      <c r="BA2435" s="3">
        <f t="shared" si="339"/>
        <v>14202.643367369999</v>
      </c>
      <c r="BB2435" s="3">
        <f t="shared" si="339"/>
        <v>14273.656584206848</v>
      </c>
      <c r="BC2435" s="3">
        <f t="shared" si="339"/>
        <v>14345.02486712788</v>
      </c>
      <c r="BD2435" s="3">
        <f t="shared" si="339"/>
        <v>14416.749991463519</v>
      </c>
      <c r="BE2435" s="3">
        <f t="shared" si="339"/>
        <v>14488.833741420834</v>
      </c>
      <c r="BF2435" s="3">
        <f t="shared" si="339"/>
        <v>14561.277910127938</v>
      </c>
    </row>
    <row r="2436" spans="1:58" ht="12" customHeight="1" x14ac:dyDescent="0.2">
      <c r="B2436" t="s">
        <v>464</v>
      </c>
      <c r="C2436" s="3">
        <v>1</v>
      </c>
      <c r="D2436" s="3">
        <v>1</v>
      </c>
      <c r="E2436" s="3">
        <v>1</v>
      </c>
      <c r="F2436" s="3">
        <v>0</v>
      </c>
      <c r="G2436" s="3">
        <v>0</v>
      </c>
      <c r="H2436" s="3">
        <v>1</v>
      </c>
      <c r="I2436" s="3">
        <v>3</v>
      </c>
      <c r="J2436" s="3">
        <v>4</v>
      </c>
      <c r="K2436" s="3">
        <v>7</v>
      </c>
      <c r="L2436" s="3">
        <v>14</v>
      </c>
      <c r="M2436" s="3">
        <v>32</v>
      </c>
      <c r="N2436" s="3">
        <v>97</v>
      </c>
      <c r="O2436" s="3">
        <v>108</v>
      </c>
      <c r="P2436" s="3">
        <v>183</v>
      </c>
      <c r="Q2436" s="3">
        <v>203</v>
      </c>
      <c r="R2436" s="3">
        <v>200</v>
      </c>
      <c r="S2436" s="3">
        <v>249</v>
      </c>
      <c r="T2436" s="3">
        <v>294</v>
      </c>
      <c r="U2436" s="3">
        <f t="shared" ref="U2436:BF2436" si="340">T2436*(1.02)</f>
        <v>299.88</v>
      </c>
      <c r="V2436" s="3">
        <f t="shared" si="340"/>
        <v>305.87759999999997</v>
      </c>
      <c r="W2436" s="3">
        <f t="shared" si="340"/>
        <v>311.99515199999996</v>
      </c>
      <c r="X2436" s="3">
        <f t="shared" si="340"/>
        <v>318.23505503999996</v>
      </c>
      <c r="Y2436" s="3">
        <f t="shared" si="340"/>
        <v>324.59975614079997</v>
      </c>
      <c r="Z2436" s="3">
        <f t="shared" si="340"/>
        <v>331.09175126361595</v>
      </c>
      <c r="AA2436" s="3">
        <f t="shared" si="340"/>
        <v>337.71358628888828</v>
      </c>
      <c r="AB2436" s="3">
        <f t="shared" si="340"/>
        <v>344.46785801466604</v>
      </c>
      <c r="AC2436" s="3">
        <f t="shared" si="340"/>
        <v>351.35721517495938</v>
      </c>
      <c r="AD2436" s="3">
        <f t="shared" si="340"/>
        <v>358.38435947845858</v>
      </c>
      <c r="AE2436" s="3">
        <f t="shared" si="340"/>
        <v>365.55204666802774</v>
      </c>
      <c r="AF2436" s="3">
        <f t="shared" si="340"/>
        <v>372.86308760138832</v>
      </c>
      <c r="AG2436" s="3">
        <f t="shared" si="340"/>
        <v>380.32034935341608</v>
      </c>
      <c r="AH2436" s="3">
        <f t="shared" si="340"/>
        <v>387.92675634048442</v>
      </c>
      <c r="AI2436" s="3">
        <f t="shared" si="340"/>
        <v>395.68529146729412</v>
      </c>
      <c r="AJ2436" s="3">
        <f t="shared" si="340"/>
        <v>403.59899729663999</v>
      </c>
      <c r="AK2436" s="3">
        <f t="shared" si="340"/>
        <v>411.6709772425728</v>
      </c>
      <c r="AL2436" s="3">
        <f t="shared" si="340"/>
        <v>419.90439678742428</v>
      </c>
      <c r="AM2436" s="3">
        <f t="shared" si="340"/>
        <v>428.30248472317277</v>
      </c>
      <c r="AN2436" s="3">
        <f t="shared" si="340"/>
        <v>436.86853441763623</v>
      </c>
      <c r="AO2436" s="3">
        <f t="shared" si="340"/>
        <v>445.60590510598894</v>
      </c>
      <c r="AP2436" s="3">
        <f t="shared" si="340"/>
        <v>454.51802320810873</v>
      </c>
      <c r="AQ2436" s="3">
        <f t="shared" si="340"/>
        <v>463.60838367227092</v>
      </c>
      <c r="AR2436" s="3">
        <f t="shared" si="340"/>
        <v>472.88055134571636</v>
      </c>
      <c r="AS2436" s="3">
        <f t="shared" si="340"/>
        <v>482.33816237263068</v>
      </c>
      <c r="AT2436" s="3">
        <f t="shared" si="340"/>
        <v>491.98492562008329</v>
      </c>
      <c r="AU2436" s="3">
        <f t="shared" si="340"/>
        <v>501.82462413248498</v>
      </c>
      <c r="AV2436" s="3">
        <f t="shared" si="340"/>
        <v>511.86111661513468</v>
      </c>
      <c r="AW2436" s="3">
        <f t="shared" si="340"/>
        <v>522.09833894743736</v>
      </c>
      <c r="AX2436" s="3">
        <f t="shared" si="340"/>
        <v>532.54030572638612</v>
      </c>
      <c r="AY2436" s="3">
        <f t="shared" si="340"/>
        <v>543.19111184091389</v>
      </c>
      <c r="AZ2436" s="3">
        <f t="shared" si="340"/>
        <v>554.05493407773213</v>
      </c>
      <c r="BA2436" s="3">
        <f t="shared" si="340"/>
        <v>565.13603275928676</v>
      </c>
      <c r="BB2436" s="3">
        <f t="shared" si="340"/>
        <v>576.43875341447256</v>
      </c>
      <c r="BC2436" s="3">
        <f t="shared" si="340"/>
        <v>587.96752848276196</v>
      </c>
      <c r="BD2436" s="3">
        <f t="shared" si="340"/>
        <v>599.72687905241719</v>
      </c>
      <c r="BE2436" s="3">
        <f t="shared" si="340"/>
        <v>611.72141663346554</v>
      </c>
      <c r="BF2436" s="3">
        <f t="shared" si="340"/>
        <v>623.9558449661348</v>
      </c>
    </row>
    <row r="2437" spans="1:58" ht="12" customHeight="1" x14ac:dyDescent="0.2">
      <c r="B2437" t="s">
        <v>465</v>
      </c>
      <c r="C2437" s="3">
        <v>8</v>
      </c>
      <c r="D2437" s="3">
        <v>8</v>
      </c>
      <c r="E2437" s="3">
        <v>8</v>
      </c>
      <c r="F2437" s="3">
        <v>4</v>
      </c>
      <c r="G2437" s="3">
        <v>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>
        <v>0</v>
      </c>
      <c r="V2437">
        <v>1</v>
      </c>
      <c r="W2437">
        <v>2</v>
      </c>
      <c r="X2437">
        <v>3</v>
      </c>
      <c r="Y2437">
        <v>4</v>
      </c>
      <c r="Z2437">
        <v>5</v>
      </c>
      <c r="AA2437">
        <v>6</v>
      </c>
      <c r="AB2437">
        <v>7</v>
      </c>
      <c r="AC2437">
        <v>8</v>
      </c>
      <c r="AD2437">
        <v>9</v>
      </c>
      <c r="AE2437">
        <v>10</v>
      </c>
      <c r="AF2437">
        <v>11</v>
      </c>
      <c r="AG2437">
        <v>12</v>
      </c>
      <c r="AH2437">
        <v>13</v>
      </c>
      <c r="AI2437">
        <v>14</v>
      </c>
      <c r="AJ2437">
        <v>15</v>
      </c>
      <c r="AK2437">
        <v>16</v>
      </c>
      <c r="AL2437">
        <v>17</v>
      </c>
      <c r="AM2437">
        <v>18</v>
      </c>
      <c r="AN2437">
        <v>19</v>
      </c>
      <c r="AO2437">
        <v>20</v>
      </c>
      <c r="AP2437">
        <v>21</v>
      </c>
      <c r="AQ2437">
        <v>22</v>
      </c>
      <c r="AR2437">
        <v>23</v>
      </c>
      <c r="AS2437">
        <v>24</v>
      </c>
      <c r="AT2437">
        <v>25</v>
      </c>
      <c r="AU2437">
        <v>26</v>
      </c>
      <c r="AV2437">
        <v>27</v>
      </c>
      <c r="AW2437">
        <v>28</v>
      </c>
      <c r="AX2437">
        <v>29</v>
      </c>
      <c r="AY2437">
        <v>30</v>
      </c>
      <c r="AZ2437">
        <v>31</v>
      </c>
      <c r="BA2437">
        <v>32</v>
      </c>
      <c r="BB2437">
        <v>33</v>
      </c>
      <c r="BC2437">
        <v>34</v>
      </c>
      <c r="BD2437">
        <v>35</v>
      </c>
      <c r="BE2437">
        <v>36</v>
      </c>
      <c r="BF2437">
        <v>37</v>
      </c>
    </row>
    <row r="2438" spans="1:58" ht="12" customHeight="1" x14ac:dyDescent="0.2">
      <c r="B2438" t="s">
        <v>466</v>
      </c>
      <c r="C2438" s="3">
        <v>194</v>
      </c>
      <c r="D2438" s="3">
        <v>280</v>
      </c>
      <c r="E2438" s="3">
        <v>280</v>
      </c>
      <c r="F2438" s="3">
        <v>228</v>
      </c>
      <c r="G2438" s="3">
        <v>229</v>
      </c>
      <c r="H2438" s="3">
        <v>219</v>
      </c>
      <c r="I2438" s="3">
        <v>225</v>
      </c>
      <c r="J2438" s="3">
        <v>223</v>
      </c>
      <c r="K2438" s="3">
        <v>174</v>
      </c>
      <c r="L2438" s="3">
        <v>131</v>
      </c>
      <c r="M2438" s="3">
        <v>96</v>
      </c>
      <c r="N2438" s="3">
        <v>83</v>
      </c>
      <c r="O2438" s="3">
        <v>78</v>
      </c>
      <c r="P2438" s="3">
        <v>77</v>
      </c>
      <c r="Q2438" s="3">
        <v>70</v>
      </c>
      <c r="R2438" s="3">
        <v>68</v>
      </c>
      <c r="S2438" s="3">
        <v>73</v>
      </c>
      <c r="T2438" s="3">
        <v>85</v>
      </c>
      <c r="U2438" s="3">
        <f t="shared" ref="U2438:BF2438" si="341">T2438*1.015</f>
        <v>86.274999999999991</v>
      </c>
      <c r="V2438" s="3">
        <f t="shared" si="341"/>
        <v>87.569124999999985</v>
      </c>
      <c r="W2438" s="3">
        <f t="shared" si="341"/>
        <v>88.882661874999982</v>
      </c>
      <c r="X2438" s="3">
        <f t="shared" si="341"/>
        <v>90.215901803124979</v>
      </c>
      <c r="Y2438" s="3">
        <f t="shared" si="341"/>
        <v>91.569140330171848</v>
      </c>
      <c r="Z2438" s="3">
        <f t="shared" si="341"/>
        <v>92.942677435124423</v>
      </c>
      <c r="AA2438" s="3">
        <f t="shared" si="341"/>
        <v>94.336817596651287</v>
      </c>
      <c r="AB2438" s="3">
        <f t="shared" si="341"/>
        <v>95.751869860601047</v>
      </c>
      <c r="AC2438" s="3">
        <f t="shared" si="341"/>
        <v>97.188147908510061</v>
      </c>
      <c r="AD2438" s="3">
        <f t="shared" si="341"/>
        <v>98.645970127137701</v>
      </c>
      <c r="AE2438" s="3">
        <f t="shared" si="341"/>
        <v>100.12565967904476</v>
      </c>
      <c r="AF2438" s="3">
        <f t="shared" si="341"/>
        <v>101.62754457423043</v>
      </c>
      <c r="AG2438" s="3">
        <f t="shared" si="341"/>
        <v>103.15195774284388</v>
      </c>
      <c r="AH2438" s="3">
        <f t="shared" si="341"/>
        <v>104.69923710898652</v>
      </c>
      <c r="AI2438" s="3">
        <f t="shared" si="341"/>
        <v>106.26972566562131</v>
      </c>
      <c r="AJ2438" s="3">
        <f t="shared" si="341"/>
        <v>107.86377155060562</v>
      </c>
      <c r="AK2438" s="3">
        <f t="shared" si="341"/>
        <v>109.4817281238647</v>
      </c>
      <c r="AL2438" s="3">
        <f t="shared" si="341"/>
        <v>111.12395404572266</v>
      </c>
      <c r="AM2438" s="3">
        <f t="shared" si="341"/>
        <v>112.79081335640848</v>
      </c>
      <c r="AN2438" s="3">
        <f t="shared" si="341"/>
        <v>114.4826755567546</v>
      </c>
      <c r="AO2438" s="3">
        <f t="shared" si="341"/>
        <v>116.19991569010591</v>
      </c>
      <c r="AP2438" s="3">
        <f t="shared" si="341"/>
        <v>117.94291442545749</v>
      </c>
      <c r="AQ2438" s="3">
        <f t="shared" si="341"/>
        <v>119.71205814183934</v>
      </c>
      <c r="AR2438" s="3">
        <f t="shared" si="341"/>
        <v>121.50773901396691</v>
      </c>
      <c r="AS2438" s="3">
        <f t="shared" si="341"/>
        <v>123.3303550991764</v>
      </c>
      <c r="AT2438" s="3">
        <f t="shared" si="341"/>
        <v>125.18031042566403</v>
      </c>
      <c r="AU2438" s="3">
        <f t="shared" si="341"/>
        <v>127.05801508204898</v>
      </c>
      <c r="AV2438" s="3">
        <f t="shared" si="341"/>
        <v>128.96388530827971</v>
      </c>
      <c r="AW2438" s="3">
        <f t="shared" si="341"/>
        <v>130.8983435879039</v>
      </c>
      <c r="AX2438" s="3">
        <f t="shared" si="341"/>
        <v>132.86181874172243</v>
      </c>
      <c r="AY2438" s="3">
        <f t="shared" si="341"/>
        <v>134.85474602284825</v>
      </c>
      <c r="AZ2438" s="3">
        <f t="shared" si="341"/>
        <v>136.87756721319096</v>
      </c>
      <c r="BA2438" s="3">
        <f t="shared" si="341"/>
        <v>138.93073072138881</v>
      </c>
      <c r="BB2438" s="3">
        <f t="shared" si="341"/>
        <v>141.01469168220964</v>
      </c>
      <c r="BC2438" s="3">
        <f t="shared" si="341"/>
        <v>143.12991205744277</v>
      </c>
      <c r="BD2438" s="3">
        <f t="shared" si="341"/>
        <v>145.27686073830441</v>
      </c>
      <c r="BE2438" s="3">
        <f t="shared" si="341"/>
        <v>147.45601364937895</v>
      </c>
      <c r="BF2438" s="3">
        <f t="shared" si="341"/>
        <v>149.66785385411961</v>
      </c>
    </row>
    <row r="2439" spans="1:58" ht="12" customHeight="1" x14ac:dyDescent="0.2">
      <c r="B2439" t="s">
        <v>467</v>
      </c>
      <c r="C2439" s="3">
        <v>499</v>
      </c>
      <c r="D2439" s="3">
        <v>540</v>
      </c>
      <c r="E2439" s="3">
        <v>540</v>
      </c>
      <c r="F2439" s="3">
        <v>695</v>
      </c>
      <c r="G2439" s="3">
        <v>431</v>
      </c>
      <c r="H2439" s="3">
        <v>447</v>
      </c>
      <c r="I2439" s="3">
        <v>441</v>
      </c>
      <c r="J2439" s="3">
        <v>444</v>
      </c>
      <c r="K2439" s="3">
        <v>444</v>
      </c>
      <c r="L2439" s="3">
        <v>383</v>
      </c>
      <c r="M2439" s="3">
        <v>333</v>
      </c>
      <c r="N2439" s="3">
        <v>251</v>
      </c>
      <c r="O2439" s="3">
        <v>211</v>
      </c>
      <c r="P2439" s="3">
        <v>187</v>
      </c>
      <c r="Q2439" s="3">
        <v>237</v>
      </c>
      <c r="R2439" s="3">
        <v>237</v>
      </c>
      <c r="S2439" s="3">
        <v>290</v>
      </c>
      <c r="T2439" s="3">
        <v>304</v>
      </c>
      <c r="U2439" s="3">
        <f t="shared" ref="U2439:BF2439" si="342">T2439*1.02</f>
        <v>310.08</v>
      </c>
      <c r="V2439" s="3">
        <f t="shared" si="342"/>
        <v>316.28159999999997</v>
      </c>
      <c r="W2439" s="3">
        <f t="shared" si="342"/>
        <v>322.60723199999995</v>
      </c>
      <c r="X2439" s="3">
        <f t="shared" si="342"/>
        <v>329.05937663999998</v>
      </c>
      <c r="Y2439" s="3">
        <f t="shared" si="342"/>
        <v>335.6405641728</v>
      </c>
      <c r="Z2439" s="3">
        <f t="shared" si="342"/>
        <v>342.353375456256</v>
      </c>
      <c r="AA2439" s="3">
        <f t="shared" si="342"/>
        <v>349.20044296538111</v>
      </c>
      <c r="AB2439" s="3">
        <f t="shared" si="342"/>
        <v>356.18445182468872</v>
      </c>
      <c r="AC2439" s="3">
        <f t="shared" si="342"/>
        <v>363.30814086118249</v>
      </c>
      <c r="AD2439" s="3">
        <f t="shared" si="342"/>
        <v>370.57430367840612</v>
      </c>
      <c r="AE2439" s="3">
        <f t="shared" si="342"/>
        <v>377.98578975197427</v>
      </c>
      <c r="AF2439" s="3">
        <f t="shared" si="342"/>
        <v>385.54550554701376</v>
      </c>
      <c r="AG2439" s="3">
        <f t="shared" si="342"/>
        <v>393.25641565795405</v>
      </c>
      <c r="AH2439" s="3">
        <f t="shared" si="342"/>
        <v>401.12154397111311</v>
      </c>
      <c r="AI2439" s="3">
        <f t="shared" si="342"/>
        <v>409.14397485053536</v>
      </c>
      <c r="AJ2439" s="3">
        <f t="shared" si="342"/>
        <v>417.32685434754609</v>
      </c>
      <c r="AK2439" s="3">
        <f t="shared" si="342"/>
        <v>425.67339143449703</v>
      </c>
      <c r="AL2439" s="3">
        <f t="shared" si="342"/>
        <v>434.18685926318699</v>
      </c>
      <c r="AM2439" s="3">
        <f t="shared" si="342"/>
        <v>442.87059644845073</v>
      </c>
      <c r="AN2439" s="3">
        <f t="shared" si="342"/>
        <v>451.72800837741977</v>
      </c>
      <c r="AO2439" s="3">
        <f t="shared" si="342"/>
        <v>460.76256854496819</v>
      </c>
      <c r="AP2439" s="3">
        <f t="shared" si="342"/>
        <v>469.97781991586754</v>
      </c>
      <c r="AQ2439" s="3">
        <f t="shared" si="342"/>
        <v>479.37737631418491</v>
      </c>
      <c r="AR2439" s="3">
        <f t="shared" si="342"/>
        <v>488.9649238404686</v>
      </c>
      <c r="AS2439" s="3">
        <f t="shared" si="342"/>
        <v>498.744222317278</v>
      </c>
      <c r="AT2439" s="3">
        <f t="shared" si="342"/>
        <v>508.71910676362359</v>
      </c>
      <c r="AU2439" s="3">
        <f t="shared" si="342"/>
        <v>518.89348889889607</v>
      </c>
      <c r="AV2439" s="3">
        <f t="shared" si="342"/>
        <v>529.271358676874</v>
      </c>
      <c r="AW2439" s="3">
        <f t="shared" si="342"/>
        <v>539.85678585041148</v>
      </c>
      <c r="AX2439" s="3">
        <f t="shared" si="342"/>
        <v>550.65392156741973</v>
      </c>
      <c r="AY2439" s="3">
        <f t="shared" si="342"/>
        <v>561.66699999876812</v>
      </c>
      <c r="AZ2439" s="3">
        <f t="shared" si="342"/>
        <v>572.90033999874345</v>
      </c>
      <c r="BA2439" s="3">
        <f t="shared" si="342"/>
        <v>584.35834679871834</v>
      </c>
      <c r="BB2439" s="3">
        <f t="shared" si="342"/>
        <v>596.04551373469269</v>
      </c>
      <c r="BC2439" s="3">
        <f t="shared" si="342"/>
        <v>607.96642400938651</v>
      </c>
      <c r="BD2439" s="3">
        <f t="shared" si="342"/>
        <v>620.12575248957421</v>
      </c>
      <c r="BE2439" s="3">
        <f t="shared" si="342"/>
        <v>632.52826753936574</v>
      </c>
      <c r="BF2439" s="3">
        <f t="shared" si="342"/>
        <v>645.1788328901531</v>
      </c>
    </row>
    <row r="2440" spans="1:58" ht="12" customHeight="1" x14ac:dyDescent="0.2">
      <c r="B2440" t="s">
        <v>468</v>
      </c>
      <c r="C2440" s="3">
        <v>32</v>
      </c>
      <c r="D2440" s="3">
        <v>32</v>
      </c>
      <c r="E2440" s="3">
        <v>27</v>
      </c>
      <c r="F2440" s="3">
        <v>9</v>
      </c>
      <c r="G2440" s="3">
        <v>62</v>
      </c>
      <c r="H2440" s="3">
        <v>95</v>
      </c>
      <c r="I2440" s="3">
        <v>105</v>
      </c>
      <c r="J2440" s="3">
        <v>104</v>
      </c>
      <c r="K2440" s="3">
        <v>108</v>
      </c>
      <c r="L2440" s="3">
        <v>59</v>
      </c>
      <c r="M2440" s="3">
        <v>8</v>
      </c>
      <c r="N2440" s="3">
        <v>3</v>
      </c>
      <c r="O2440" s="3">
        <v>4</v>
      </c>
      <c r="P2440" s="3">
        <v>4</v>
      </c>
      <c r="Q2440" s="3">
        <v>12</v>
      </c>
      <c r="R2440" s="3">
        <v>12</v>
      </c>
      <c r="S2440" s="3">
        <v>31</v>
      </c>
      <c r="T2440" s="3">
        <v>1250</v>
      </c>
      <c r="U2440" s="3">
        <f t="shared" ref="U2440:BF2440" si="343">T2440*(1.02)</f>
        <v>1275</v>
      </c>
      <c r="V2440" s="3">
        <f t="shared" si="343"/>
        <v>1300.5</v>
      </c>
      <c r="W2440" s="3">
        <f t="shared" si="343"/>
        <v>1326.51</v>
      </c>
      <c r="X2440" s="3">
        <f t="shared" si="343"/>
        <v>1353.0401999999999</v>
      </c>
      <c r="Y2440" s="3">
        <f t="shared" si="343"/>
        <v>1380.1010039999999</v>
      </c>
      <c r="Z2440" s="3">
        <f t="shared" si="343"/>
        <v>1407.70302408</v>
      </c>
      <c r="AA2440" s="3">
        <f t="shared" si="343"/>
        <v>1435.8570845616</v>
      </c>
      <c r="AB2440" s="3">
        <f t="shared" si="343"/>
        <v>1464.574226252832</v>
      </c>
      <c r="AC2440" s="3">
        <f t="shared" si="343"/>
        <v>1493.8657107778886</v>
      </c>
      <c r="AD2440" s="3">
        <f t="shared" si="343"/>
        <v>1523.7430249934464</v>
      </c>
      <c r="AE2440" s="3">
        <f t="shared" si="343"/>
        <v>1554.2178854933154</v>
      </c>
      <c r="AF2440" s="3">
        <f t="shared" si="343"/>
        <v>1585.3022432031817</v>
      </c>
      <c r="AG2440" s="3">
        <f t="shared" si="343"/>
        <v>1617.0082880672453</v>
      </c>
      <c r="AH2440" s="3">
        <f t="shared" si="343"/>
        <v>1649.3484538285902</v>
      </c>
      <c r="AI2440" s="3">
        <f t="shared" si="343"/>
        <v>1682.335422905162</v>
      </c>
      <c r="AJ2440" s="3">
        <f t="shared" si="343"/>
        <v>1715.9821313632654</v>
      </c>
      <c r="AK2440" s="3">
        <f t="shared" si="343"/>
        <v>1750.3017739905306</v>
      </c>
      <c r="AL2440" s="3">
        <f t="shared" si="343"/>
        <v>1785.3078094703412</v>
      </c>
      <c r="AM2440" s="3">
        <f t="shared" si="343"/>
        <v>1821.013965659748</v>
      </c>
      <c r="AN2440" s="3">
        <f t="shared" si="343"/>
        <v>1857.4342449729429</v>
      </c>
      <c r="AO2440" s="3">
        <f t="shared" si="343"/>
        <v>1894.5829298724018</v>
      </c>
      <c r="AP2440" s="3">
        <f t="shared" si="343"/>
        <v>1932.4745884698498</v>
      </c>
      <c r="AQ2440" s="3">
        <f t="shared" si="343"/>
        <v>1971.1240802392467</v>
      </c>
      <c r="AR2440" s="3">
        <f t="shared" si="343"/>
        <v>2010.5465618440317</v>
      </c>
      <c r="AS2440" s="3">
        <f t="shared" si="343"/>
        <v>2050.7574930809124</v>
      </c>
      <c r="AT2440" s="3">
        <f t="shared" si="343"/>
        <v>2091.7726429425306</v>
      </c>
      <c r="AU2440" s="3">
        <f t="shared" si="343"/>
        <v>2133.6080958013813</v>
      </c>
      <c r="AV2440" s="3">
        <f t="shared" si="343"/>
        <v>2176.2802577174089</v>
      </c>
      <c r="AW2440" s="3">
        <f t="shared" si="343"/>
        <v>2219.8058628717572</v>
      </c>
      <c r="AX2440" s="3">
        <f t="shared" si="343"/>
        <v>2264.2019801291922</v>
      </c>
      <c r="AY2440" s="3">
        <f t="shared" si="343"/>
        <v>2309.4860197317762</v>
      </c>
      <c r="AZ2440" s="3">
        <f t="shared" si="343"/>
        <v>2355.6757401264117</v>
      </c>
      <c r="BA2440" s="3">
        <f t="shared" si="343"/>
        <v>2402.78925492894</v>
      </c>
      <c r="BB2440" s="3">
        <f t="shared" si="343"/>
        <v>2450.8450400275187</v>
      </c>
      <c r="BC2440" s="3">
        <f t="shared" si="343"/>
        <v>2499.8619408280692</v>
      </c>
      <c r="BD2440" s="3">
        <f t="shared" si="343"/>
        <v>2549.8591796446308</v>
      </c>
      <c r="BE2440" s="3">
        <f t="shared" si="343"/>
        <v>2600.8563632375235</v>
      </c>
      <c r="BF2440" s="3">
        <f t="shared" si="343"/>
        <v>2652.8734905022739</v>
      </c>
    </row>
    <row r="2441" spans="1:58" ht="12" customHeight="1" x14ac:dyDescent="0.2">
      <c r="B2441" t="s">
        <v>469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1</v>
      </c>
      <c r="L2441" s="3">
        <v>0</v>
      </c>
      <c r="M2441" s="3">
        <v>1</v>
      </c>
      <c r="N2441" s="3">
        <v>1</v>
      </c>
      <c r="O2441" s="3">
        <v>3</v>
      </c>
      <c r="P2441" s="3">
        <v>5</v>
      </c>
      <c r="Q2441" s="3">
        <v>5</v>
      </c>
      <c r="R2441" s="3">
        <v>4</v>
      </c>
      <c r="S2441" s="3">
        <v>4</v>
      </c>
      <c r="T2441" s="3">
        <v>4</v>
      </c>
      <c r="U2441" s="3">
        <f t="shared" ref="U2441:BF2441" si="344">T2441*(1.02)</f>
        <v>4.08</v>
      </c>
      <c r="V2441" s="3">
        <f t="shared" si="344"/>
        <v>4.1616</v>
      </c>
      <c r="W2441" s="3">
        <f t="shared" si="344"/>
        <v>4.2448319999999997</v>
      </c>
      <c r="X2441" s="3">
        <f t="shared" si="344"/>
        <v>4.3297286399999999</v>
      </c>
      <c r="Y2441" s="3">
        <f t="shared" si="344"/>
        <v>4.4163232128000001</v>
      </c>
      <c r="Z2441" s="3">
        <f t="shared" si="344"/>
        <v>4.5046496770560003</v>
      </c>
      <c r="AA2441" s="3">
        <f t="shared" si="344"/>
        <v>4.5947426705971202</v>
      </c>
      <c r="AB2441" s="3">
        <f t="shared" si="344"/>
        <v>4.686637524009063</v>
      </c>
      <c r="AC2441" s="3">
        <f t="shared" si="344"/>
        <v>4.7803702744892442</v>
      </c>
      <c r="AD2441" s="3">
        <f t="shared" si="344"/>
        <v>4.8759776799790293</v>
      </c>
      <c r="AE2441" s="3">
        <f t="shared" si="344"/>
        <v>4.9734972335786098</v>
      </c>
      <c r="AF2441" s="3">
        <f t="shared" si="344"/>
        <v>5.072967178250182</v>
      </c>
      <c r="AG2441" s="3">
        <f t="shared" si="344"/>
        <v>5.1744265218151853</v>
      </c>
      <c r="AH2441" s="3">
        <f t="shared" si="344"/>
        <v>5.2779150522514895</v>
      </c>
      <c r="AI2441" s="3">
        <f t="shared" si="344"/>
        <v>5.3834733532965195</v>
      </c>
      <c r="AJ2441" s="3">
        <f t="shared" si="344"/>
        <v>5.4911428203624499</v>
      </c>
      <c r="AK2441" s="3">
        <f t="shared" si="344"/>
        <v>5.6009656767696994</v>
      </c>
      <c r="AL2441" s="3">
        <f t="shared" si="344"/>
        <v>5.7129849903050935</v>
      </c>
      <c r="AM2441" s="3">
        <f t="shared" si="344"/>
        <v>5.8272446901111952</v>
      </c>
      <c r="AN2441" s="3">
        <f t="shared" si="344"/>
        <v>5.9437895839134196</v>
      </c>
      <c r="AO2441" s="3">
        <f t="shared" si="344"/>
        <v>6.0626653755916884</v>
      </c>
      <c r="AP2441" s="3">
        <f t="shared" si="344"/>
        <v>6.1839186831035224</v>
      </c>
      <c r="AQ2441" s="3">
        <f t="shared" si="344"/>
        <v>6.3075970567655926</v>
      </c>
      <c r="AR2441" s="3">
        <f t="shared" si="344"/>
        <v>6.4337489979009046</v>
      </c>
      <c r="AS2441" s="3">
        <f t="shared" si="344"/>
        <v>6.5624239778589226</v>
      </c>
      <c r="AT2441" s="3">
        <f t="shared" si="344"/>
        <v>6.6936724574161008</v>
      </c>
      <c r="AU2441" s="3">
        <f t="shared" si="344"/>
        <v>6.8275459065644233</v>
      </c>
      <c r="AV2441" s="3">
        <f t="shared" si="344"/>
        <v>6.9640968246957122</v>
      </c>
      <c r="AW2441" s="3">
        <f t="shared" si="344"/>
        <v>7.1033787611896262</v>
      </c>
      <c r="AX2441" s="3">
        <f t="shared" si="344"/>
        <v>7.2454463364134192</v>
      </c>
      <c r="AY2441" s="3">
        <f t="shared" si="344"/>
        <v>7.3903552631416876</v>
      </c>
      <c r="AZ2441" s="3">
        <f t="shared" si="344"/>
        <v>7.5381623684045218</v>
      </c>
      <c r="BA2441" s="3">
        <f t="shared" si="344"/>
        <v>7.6889256157726127</v>
      </c>
      <c r="BB2441" s="3">
        <f t="shared" si="344"/>
        <v>7.8427041280880649</v>
      </c>
      <c r="BC2441" s="3">
        <f t="shared" si="344"/>
        <v>7.999558210649826</v>
      </c>
      <c r="BD2441" s="3">
        <f t="shared" si="344"/>
        <v>8.1595493748628218</v>
      </c>
      <c r="BE2441" s="3">
        <f t="shared" si="344"/>
        <v>8.3227403623600793</v>
      </c>
      <c r="BF2441" s="3">
        <f t="shared" si="344"/>
        <v>8.4891951696072816</v>
      </c>
    </row>
    <row r="2442" spans="1:58" ht="12" customHeight="1" x14ac:dyDescent="0.2">
      <c r="A2442" t="s">
        <v>485</v>
      </c>
      <c r="B2442" t="s">
        <v>429</v>
      </c>
      <c r="C2442" s="3">
        <v>21375</v>
      </c>
      <c r="D2442" s="3">
        <v>19601</v>
      </c>
      <c r="E2442" s="3">
        <v>19042</v>
      </c>
      <c r="F2442" s="3">
        <v>18879</v>
      </c>
      <c r="G2442" s="3">
        <v>18029</v>
      </c>
      <c r="H2442" s="3">
        <v>17277</v>
      </c>
      <c r="I2442" s="3">
        <v>17224</v>
      </c>
      <c r="J2442" s="3">
        <v>17515</v>
      </c>
      <c r="K2442" s="3">
        <v>17775</v>
      </c>
      <c r="L2442" s="3">
        <v>17554</v>
      </c>
      <c r="M2442" s="3">
        <v>17464</v>
      </c>
      <c r="N2442" s="3">
        <v>17279</v>
      </c>
      <c r="O2442" s="3">
        <v>18000</v>
      </c>
      <c r="P2442" s="3">
        <v>17455</v>
      </c>
      <c r="Q2442" s="3">
        <v>17357</v>
      </c>
      <c r="R2442" s="3">
        <v>16935</v>
      </c>
      <c r="S2442" s="3">
        <f>(R2442/R$2475)*S$2475</f>
        <v>16721.350137730649</v>
      </c>
      <c r="T2442" s="3">
        <f>(S2442/S$2475)*T$2475</f>
        <v>16614.844722840644</v>
      </c>
      <c r="U2442" s="3">
        <f t="shared" ref="U2442:BF2442" si="345">T2442</f>
        <v>16614.844722840644</v>
      </c>
      <c r="V2442" s="3">
        <f t="shared" si="345"/>
        <v>16614.844722840644</v>
      </c>
      <c r="W2442" s="3">
        <f t="shared" si="345"/>
        <v>16614.844722840644</v>
      </c>
      <c r="X2442" s="3">
        <f t="shared" si="345"/>
        <v>16614.844722840644</v>
      </c>
      <c r="Y2442" s="3">
        <f t="shared" si="345"/>
        <v>16614.844722840644</v>
      </c>
      <c r="Z2442" s="3">
        <f t="shared" si="345"/>
        <v>16614.844722840644</v>
      </c>
      <c r="AA2442" s="3">
        <f t="shared" si="345"/>
        <v>16614.844722840644</v>
      </c>
      <c r="AB2442" s="3">
        <f t="shared" si="345"/>
        <v>16614.844722840644</v>
      </c>
      <c r="AC2442" s="3">
        <f t="shared" si="345"/>
        <v>16614.844722840644</v>
      </c>
      <c r="AD2442" s="3">
        <f t="shared" si="345"/>
        <v>16614.844722840644</v>
      </c>
      <c r="AE2442" s="3">
        <f t="shared" si="345"/>
        <v>16614.844722840644</v>
      </c>
      <c r="AF2442" s="3">
        <f t="shared" si="345"/>
        <v>16614.844722840644</v>
      </c>
      <c r="AG2442" s="3">
        <f t="shared" si="345"/>
        <v>16614.844722840644</v>
      </c>
      <c r="AH2442" s="3">
        <f t="shared" si="345"/>
        <v>16614.844722840644</v>
      </c>
      <c r="AI2442" s="3">
        <f t="shared" si="345"/>
        <v>16614.844722840644</v>
      </c>
      <c r="AJ2442" s="3">
        <f t="shared" si="345"/>
        <v>16614.844722840644</v>
      </c>
      <c r="AK2442" s="3">
        <f t="shared" si="345"/>
        <v>16614.844722840644</v>
      </c>
      <c r="AL2442" s="3">
        <f t="shared" si="345"/>
        <v>16614.844722840644</v>
      </c>
      <c r="AM2442" s="3">
        <f t="shared" si="345"/>
        <v>16614.844722840644</v>
      </c>
      <c r="AN2442" s="3">
        <f t="shared" si="345"/>
        <v>16614.844722840644</v>
      </c>
      <c r="AO2442" s="3">
        <f t="shared" si="345"/>
        <v>16614.844722840644</v>
      </c>
      <c r="AP2442" s="3">
        <f t="shared" si="345"/>
        <v>16614.844722840644</v>
      </c>
      <c r="AQ2442" s="3">
        <f t="shared" si="345"/>
        <v>16614.844722840644</v>
      </c>
      <c r="AR2442" s="3">
        <f t="shared" si="345"/>
        <v>16614.844722840644</v>
      </c>
      <c r="AS2442" s="3">
        <f t="shared" si="345"/>
        <v>16614.844722840644</v>
      </c>
      <c r="AT2442" s="3">
        <f t="shared" si="345"/>
        <v>16614.844722840644</v>
      </c>
      <c r="AU2442" s="3">
        <f t="shared" si="345"/>
        <v>16614.844722840644</v>
      </c>
      <c r="AV2442" s="3">
        <f t="shared" si="345"/>
        <v>16614.844722840644</v>
      </c>
      <c r="AW2442" s="3">
        <f t="shared" si="345"/>
        <v>16614.844722840644</v>
      </c>
      <c r="AX2442" s="3">
        <f t="shared" si="345"/>
        <v>16614.844722840644</v>
      </c>
      <c r="AY2442" s="3">
        <f t="shared" si="345"/>
        <v>16614.844722840644</v>
      </c>
      <c r="AZ2442" s="3">
        <f t="shared" si="345"/>
        <v>16614.844722840644</v>
      </c>
      <c r="BA2442" s="3">
        <f t="shared" si="345"/>
        <v>16614.844722840644</v>
      </c>
      <c r="BB2442" s="3">
        <f t="shared" si="345"/>
        <v>16614.844722840644</v>
      </c>
      <c r="BC2442" s="3">
        <f t="shared" si="345"/>
        <v>16614.844722840644</v>
      </c>
      <c r="BD2442" s="3">
        <f t="shared" si="345"/>
        <v>16614.844722840644</v>
      </c>
      <c r="BE2442" s="3">
        <f t="shared" si="345"/>
        <v>16614.844722840644</v>
      </c>
      <c r="BF2442" s="3">
        <f t="shared" si="345"/>
        <v>16614.844722840644</v>
      </c>
    </row>
    <row r="2443" spans="1:58" ht="12" customHeight="1" x14ac:dyDescent="0.2">
      <c r="B2443" t="s">
        <v>463</v>
      </c>
      <c r="C2443" s="3">
        <v>9619</v>
      </c>
      <c r="D2443" s="3">
        <v>8820</v>
      </c>
      <c r="E2443" s="3">
        <v>8569</v>
      </c>
      <c r="F2443" s="3">
        <v>8496</v>
      </c>
      <c r="G2443" s="3">
        <v>8113</v>
      </c>
      <c r="H2443" s="3">
        <v>7757</v>
      </c>
      <c r="I2443" s="3">
        <v>7400</v>
      </c>
      <c r="J2443" s="3">
        <v>7044</v>
      </c>
      <c r="K2443" s="3">
        <v>6687</v>
      </c>
      <c r="L2443" s="3">
        <v>6924.0554342602009</v>
      </c>
      <c r="M2443" s="3">
        <v>7101.8161954156749</v>
      </c>
      <c r="N2443" s="3">
        <v>7217.4264559055291</v>
      </c>
      <c r="O2443" s="3">
        <v>7220.7052743583226</v>
      </c>
      <c r="P2443" s="3">
        <v>7234.3813431826957</v>
      </c>
      <c r="Q2443" s="3">
        <v>7439.4948911719221</v>
      </c>
      <c r="R2443" s="3">
        <v>7435.2909551380881</v>
      </c>
      <c r="S2443" s="3">
        <v>7435.2909551380881</v>
      </c>
      <c r="T2443" s="3">
        <v>7435.2909551380881</v>
      </c>
      <c r="U2443" s="3">
        <f t="shared" ref="U2443:BF2443" si="346">T2443*1.005</f>
        <v>7472.4674099137774</v>
      </c>
      <c r="V2443" s="3">
        <f t="shared" si="346"/>
        <v>7509.8297469633453</v>
      </c>
      <c r="W2443" s="3">
        <f t="shared" si="346"/>
        <v>7547.3788956981616</v>
      </c>
      <c r="X2443" s="3">
        <f t="shared" si="346"/>
        <v>7585.1157901766519</v>
      </c>
      <c r="Y2443" s="3">
        <f t="shared" si="346"/>
        <v>7623.0413691275344</v>
      </c>
      <c r="Z2443" s="3">
        <f t="shared" si="346"/>
        <v>7661.1565759731711</v>
      </c>
      <c r="AA2443" s="3">
        <f t="shared" si="346"/>
        <v>7699.4623588530358</v>
      </c>
      <c r="AB2443" s="3">
        <f t="shared" si="346"/>
        <v>7737.9596706473003</v>
      </c>
      <c r="AC2443" s="3">
        <f t="shared" si="346"/>
        <v>7776.6494690005356</v>
      </c>
      <c r="AD2443" s="3">
        <f t="shared" si="346"/>
        <v>7815.5327163455377</v>
      </c>
      <c r="AE2443" s="3">
        <f t="shared" si="346"/>
        <v>7854.6103799272641</v>
      </c>
      <c r="AF2443" s="3">
        <f t="shared" si="346"/>
        <v>7893.8834318269001</v>
      </c>
      <c r="AG2443" s="3">
        <f t="shared" si="346"/>
        <v>7933.3528489860337</v>
      </c>
      <c r="AH2443" s="3">
        <f t="shared" si="346"/>
        <v>7973.0196132309629</v>
      </c>
      <c r="AI2443" s="3">
        <f t="shared" si="346"/>
        <v>8012.8847112971171</v>
      </c>
      <c r="AJ2443" s="3">
        <f t="shared" si="346"/>
        <v>8052.9491348536021</v>
      </c>
      <c r="AK2443" s="3">
        <f t="shared" si="346"/>
        <v>8093.2138805278692</v>
      </c>
      <c r="AL2443" s="3">
        <f t="shared" si="346"/>
        <v>8133.679949930508</v>
      </c>
      <c r="AM2443" s="3">
        <f t="shared" si="346"/>
        <v>8174.34834968016</v>
      </c>
      <c r="AN2443" s="3">
        <f t="shared" si="346"/>
        <v>8215.2200914285604</v>
      </c>
      <c r="AO2443" s="3">
        <f t="shared" si="346"/>
        <v>8256.2961918857018</v>
      </c>
      <c r="AP2443" s="3">
        <f t="shared" si="346"/>
        <v>8297.5776728451292</v>
      </c>
      <c r="AQ2443" s="3">
        <f t="shared" si="346"/>
        <v>8339.0655612093542</v>
      </c>
      <c r="AR2443" s="3">
        <f t="shared" si="346"/>
        <v>8380.7608890154006</v>
      </c>
      <c r="AS2443" s="3">
        <f t="shared" si="346"/>
        <v>8422.664693460476</v>
      </c>
      <c r="AT2443" s="3">
        <f t="shared" si="346"/>
        <v>8464.7780169277776</v>
      </c>
      <c r="AU2443" s="3">
        <f t="shared" si="346"/>
        <v>8507.1019070124148</v>
      </c>
      <c r="AV2443" s="3">
        <f t="shared" si="346"/>
        <v>8549.6374165474754</v>
      </c>
      <c r="AW2443" s="3">
        <f t="shared" si="346"/>
        <v>8592.3856036302113</v>
      </c>
      <c r="AX2443" s="3">
        <f t="shared" si="346"/>
        <v>8635.3475316483618</v>
      </c>
      <c r="AY2443" s="3">
        <f t="shared" si="346"/>
        <v>8678.5242693066029</v>
      </c>
      <c r="AZ2443" s="3">
        <f t="shared" si="346"/>
        <v>8721.9168906531359</v>
      </c>
      <c r="BA2443" s="3">
        <f t="shared" si="346"/>
        <v>8765.5264751064005</v>
      </c>
      <c r="BB2443" s="3">
        <f t="shared" si="346"/>
        <v>8809.3541074819314</v>
      </c>
      <c r="BC2443" s="3">
        <f t="shared" si="346"/>
        <v>8853.4008780193399</v>
      </c>
      <c r="BD2443" s="3">
        <f t="shared" si="346"/>
        <v>8897.6678824094361</v>
      </c>
      <c r="BE2443" s="3">
        <f t="shared" si="346"/>
        <v>8942.1562218214822</v>
      </c>
      <c r="BF2443" s="3">
        <f t="shared" si="346"/>
        <v>8986.8670029305886</v>
      </c>
    </row>
    <row r="2444" spans="1:58" ht="12" customHeight="1" x14ac:dyDescent="0.2">
      <c r="B2444" t="s">
        <v>464</v>
      </c>
      <c r="C2444" s="3">
        <v>0</v>
      </c>
      <c r="D2444" s="3">
        <v>3</v>
      </c>
      <c r="E2444" s="3">
        <v>3</v>
      </c>
      <c r="F2444" s="3">
        <v>2</v>
      </c>
      <c r="G2444" s="3">
        <v>2</v>
      </c>
      <c r="H2444" s="3">
        <v>1</v>
      </c>
      <c r="I2444" s="3">
        <v>7</v>
      </c>
      <c r="J2444" s="3">
        <v>7</v>
      </c>
      <c r="K2444" s="3">
        <v>8</v>
      </c>
      <c r="L2444" s="3">
        <v>8</v>
      </c>
      <c r="M2444" s="3">
        <v>9</v>
      </c>
      <c r="N2444" s="3">
        <v>16</v>
      </c>
      <c r="O2444" s="3">
        <v>25</v>
      </c>
      <c r="P2444" s="3">
        <v>57</v>
      </c>
      <c r="Q2444" s="3">
        <v>64</v>
      </c>
      <c r="R2444" s="3">
        <v>64</v>
      </c>
      <c r="S2444" s="3">
        <v>82</v>
      </c>
      <c r="T2444" s="3">
        <v>98</v>
      </c>
      <c r="U2444" s="3">
        <f t="shared" ref="U2444:BF2444" si="347">T2444*(1.02)</f>
        <v>99.960000000000008</v>
      </c>
      <c r="V2444" s="3">
        <f t="shared" si="347"/>
        <v>101.95920000000001</v>
      </c>
      <c r="W2444" s="3">
        <f t="shared" si="347"/>
        <v>103.99838400000002</v>
      </c>
      <c r="X2444" s="3">
        <f t="shared" si="347"/>
        <v>106.07835168000001</v>
      </c>
      <c r="Y2444" s="3">
        <f t="shared" si="347"/>
        <v>108.19991871360001</v>
      </c>
      <c r="Z2444" s="3">
        <f t="shared" si="347"/>
        <v>110.36391708787201</v>
      </c>
      <c r="AA2444" s="3">
        <f t="shared" si="347"/>
        <v>112.57119542962946</v>
      </c>
      <c r="AB2444" s="3">
        <f t="shared" si="347"/>
        <v>114.82261933822204</v>
      </c>
      <c r="AC2444" s="3">
        <f t="shared" si="347"/>
        <v>117.11907172498648</v>
      </c>
      <c r="AD2444" s="3">
        <f t="shared" si="347"/>
        <v>119.46145315948621</v>
      </c>
      <c r="AE2444" s="3">
        <f t="shared" si="347"/>
        <v>121.85068222267594</v>
      </c>
      <c r="AF2444" s="3">
        <f t="shared" si="347"/>
        <v>124.28769586712946</v>
      </c>
      <c r="AG2444" s="3">
        <f t="shared" si="347"/>
        <v>126.77344978447205</v>
      </c>
      <c r="AH2444" s="3">
        <f t="shared" si="347"/>
        <v>129.30891878016149</v>
      </c>
      <c r="AI2444" s="3">
        <f t="shared" si="347"/>
        <v>131.89509715576472</v>
      </c>
      <c r="AJ2444" s="3">
        <f t="shared" si="347"/>
        <v>134.53299909888003</v>
      </c>
      <c r="AK2444" s="3">
        <f t="shared" si="347"/>
        <v>137.22365908085763</v>
      </c>
      <c r="AL2444" s="3">
        <f t="shared" si="347"/>
        <v>139.9681322624748</v>
      </c>
      <c r="AM2444" s="3">
        <f t="shared" si="347"/>
        <v>142.76749490772428</v>
      </c>
      <c r="AN2444" s="3">
        <f t="shared" si="347"/>
        <v>145.62284480587877</v>
      </c>
      <c r="AO2444" s="3">
        <f t="shared" si="347"/>
        <v>148.53530170199636</v>
      </c>
      <c r="AP2444" s="3">
        <f t="shared" si="347"/>
        <v>151.50600773603628</v>
      </c>
      <c r="AQ2444" s="3">
        <f t="shared" si="347"/>
        <v>154.536127890757</v>
      </c>
      <c r="AR2444" s="3">
        <f t="shared" si="347"/>
        <v>157.62685044857216</v>
      </c>
      <c r="AS2444" s="3">
        <f t="shared" si="347"/>
        <v>160.77938745754361</v>
      </c>
      <c r="AT2444" s="3">
        <f t="shared" si="347"/>
        <v>163.99497520669448</v>
      </c>
      <c r="AU2444" s="3">
        <f t="shared" si="347"/>
        <v>167.27487471082836</v>
      </c>
      <c r="AV2444" s="3">
        <f t="shared" si="347"/>
        <v>170.62037220504493</v>
      </c>
      <c r="AW2444" s="3">
        <f t="shared" si="347"/>
        <v>174.03277964914582</v>
      </c>
      <c r="AX2444" s="3">
        <f t="shared" si="347"/>
        <v>177.51343524212874</v>
      </c>
      <c r="AY2444" s="3">
        <f t="shared" si="347"/>
        <v>181.06370394697132</v>
      </c>
      <c r="AZ2444" s="3">
        <f t="shared" si="347"/>
        <v>184.68497802591074</v>
      </c>
      <c r="BA2444" s="3">
        <f t="shared" si="347"/>
        <v>188.37867758642895</v>
      </c>
      <c r="BB2444" s="3">
        <f t="shared" si="347"/>
        <v>192.14625113815754</v>
      </c>
      <c r="BC2444" s="3">
        <f t="shared" si="347"/>
        <v>195.98917616092069</v>
      </c>
      <c r="BD2444" s="3">
        <f t="shared" si="347"/>
        <v>199.90895968413912</v>
      </c>
      <c r="BE2444" s="3">
        <f t="shared" si="347"/>
        <v>203.90713887782189</v>
      </c>
      <c r="BF2444" s="3">
        <f t="shared" si="347"/>
        <v>207.98528165537834</v>
      </c>
    </row>
    <row r="2445" spans="1:58" ht="12" customHeight="1" x14ac:dyDescent="0.2">
      <c r="B2445" t="s">
        <v>465</v>
      </c>
      <c r="C2445" s="3">
        <v>2</v>
      </c>
      <c r="D2445" s="3">
        <v>2</v>
      </c>
      <c r="E2445" s="3">
        <v>2</v>
      </c>
      <c r="F2445" s="3">
        <v>1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>
        <v>0</v>
      </c>
      <c r="V2445">
        <v>1</v>
      </c>
      <c r="W2445">
        <v>2</v>
      </c>
      <c r="X2445">
        <v>3</v>
      </c>
      <c r="Y2445">
        <v>4</v>
      </c>
      <c r="Z2445">
        <v>5</v>
      </c>
      <c r="AA2445">
        <v>6</v>
      </c>
      <c r="AB2445">
        <v>7</v>
      </c>
      <c r="AC2445">
        <v>8</v>
      </c>
      <c r="AD2445">
        <v>9</v>
      </c>
      <c r="AE2445">
        <v>10</v>
      </c>
      <c r="AF2445">
        <v>11</v>
      </c>
      <c r="AG2445">
        <v>12</v>
      </c>
      <c r="AH2445">
        <v>13</v>
      </c>
      <c r="AI2445">
        <v>14</v>
      </c>
      <c r="AJ2445">
        <v>15</v>
      </c>
      <c r="AK2445">
        <v>16</v>
      </c>
      <c r="AL2445">
        <v>17</v>
      </c>
      <c r="AM2445">
        <v>18</v>
      </c>
      <c r="AN2445">
        <v>19</v>
      </c>
      <c r="AO2445">
        <v>20</v>
      </c>
      <c r="AP2445">
        <v>21</v>
      </c>
      <c r="AQ2445">
        <v>22</v>
      </c>
      <c r="AR2445">
        <v>23</v>
      </c>
      <c r="AS2445">
        <v>24</v>
      </c>
      <c r="AT2445">
        <v>25</v>
      </c>
      <c r="AU2445">
        <v>26</v>
      </c>
      <c r="AV2445">
        <v>27</v>
      </c>
      <c r="AW2445">
        <v>28</v>
      </c>
      <c r="AX2445">
        <v>29</v>
      </c>
      <c r="AY2445">
        <v>30</v>
      </c>
      <c r="AZ2445">
        <v>31</v>
      </c>
      <c r="BA2445">
        <v>32</v>
      </c>
      <c r="BB2445">
        <v>33</v>
      </c>
      <c r="BC2445">
        <v>34</v>
      </c>
      <c r="BD2445">
        <v>35</v>
      </c>
      <c r="BE2445">
        <v>36</v>
      </c>
      <c r="BF2445">
        <v>37</v>
      </c>
    </row>
    <row r="2446" spans="1:58" ht="12" customHeight="1" x14ac:dyDescent="0.2">
      <c r="B2446" t="s">
        <v>466</v>
      </c>
      <c r="C2446" s="3">
        <v>31</v>
      </c>
      <c r="D2446" s="3">
        <v>40</v>
      </c>
      <c r="E2446" s="3">
        <v>40</v>
      </c>
      <c r="F2446" s="3">
        <v>33</v>
      </c>
      <c r="G2446" s="3">
        <v>33</v>
      </c>
      <c r="H2446" s="3">
        <v>28</v>
      </c>
      <c r="I2446" s="3">
        <v>25</v>
      </c>
      <c r="J2446" s="3">
        <v>20</v>
      </c>
      <c r="K2446" s="3">
        <v>12</v>
      </c>
      <c r="L2446" s="3">
        <v>7</v>
      </c>
      <c r="M2446" s="3">
        <v>7</v>
      </c>
      <c r="N2446" s="3">
        <v>5</v>
      </c>
      <c r="O2446" s="3">
        <v>7</v>
      </c>
      <c r="P2446" s="3">
        <v>8</v>
      </c>
      <c r="Q2446" s="3">
        <v>11</v>
      </c>
      <c r="R2446" s="3">
        <v>11</v>
      </c>
      <c r="S2446" s="3">
        <v>12</v>
      </c>
      <c r="T2446" s="3">
        <v>20</v>
      </c>
      <c r="U2446" s="3">
        <f t="shared" ref="U2446:BF2446" si="348">T2446*1.015</f>
        <v>20.299999999999997</v>
      </c>
      <c r="V2446" s="3">
        <f t="shared" si="348"/>
        <v>20.604499999999994</v>
      </c>
      <c r="W2446" s="3">
        <f t="shared" si="348"/>
        <v>20.913567499999992</v>
      </c>
      <c r="X2446" s="3">
        <f t="shared" si="348"/>
        <v>21.22727101249999</v>
      </c>
      <c r="Y2446" s="3">
        <f t="shared" si="348"/>
        <v>21.545680077687489</v>
      </c>
      <c r="Z2446" s="3">
        <f t="shared" si="348"/>
        <v>21.868865278852798</v>
      </c>
      <c r="AA2446" s="3">
        <f t="shared" si="348"/>
        <v>22.196898258035588</v>
      </c>
      <c r="AB2446" s="3">
        <f t="shared" si="348"/>
        <v>22.52985173190612</v>
      </c>
      <c r="AC2446" s="3">
        <f t="shared" si="348"/>
        <v>22.867799507884712</v>
      </c>
      <c r="AD2446" s="3">
        <f t="shared" si="348"/>
        <v>23.210816500502979</v>
      </c>
      <c r="AE2446" s="3">
        <f t="shared" si="348"/>
        <v>23.558978748010521</v>
      </c>
      <c r="AF2446" s="3">
        <f t="shared" si="348"/>
        <v>23.912363429230677</v>
      </c>
      <c r="AG2446" s="3">
        <f t="shared" si="348"/>
        <v>24.271048880669134</v>
      </c>
      <c r="AH2446" s="3">
        <f t="shared" si="348"/>
        <v>24.635114613879168</v>
      </c>
      <c r="AI2446" s="3">
        <f t="shared" si="348"/>
        <v>25.004641333087353</v>
      </c>
      <c r="AJ2446" s="3">
        <f t="shared" si="348"/>
        <v>25.379710953083659</v>
      </c>
      <c r="AK2446" s="3">
        <f t="shared" si="348"/>
        <v>25.76040661737991</v>
      </c>
      <c r="AL2446" s="3">
        <f t="shared" si="348"/>
        <v>26.146812716640607</v>
      </c>
      <c r="AM2446" s="3">
        <f t="shared" si="348"/>
        <v>26.539014907390214</v>
      </c>
      <c r="AN2446" s="3">
        <f t="shared" si="348"/>
        <v>26.937100131001063</v>
      </c>
      <c r="AO2446" s="3">
        <f t="shared" si="348"/>
        <v>27.341156632966076</v>
      </c>
      <c r="AP2446" s="3">
        <f t="shared" si="348"/>
        <v>27.751273982460564</v>
      </c>
      <c r="AQ2446" s="3">
        <f t="shared" si="348"/>
        <v>28.167543092197469</v>
      </c>
      <c r="AR2446" s="3">
        <f t="shared" si="348"/>
        <v>28.590056238580427</v>
      </c>
      <c r="AS2446" s="3">
        <f t="shared" si="348"/>
        <v>29.018907082159132</v>
      </c>
      <c r="AT2446" s="3">
        <f t="shared" si="348"/>
        <v>29.454190688391517</v>
      </c>
      <c r="AU2446" s="3">
        <f t="shared" si="348"/>
        <v>29.896003548717388</v>
      </c>
      <c r="AV2446" s="3">
        <f t="shared" si="348"/>
        <v>30.344443601948146</v>
      </c>
      <c r="AW2446" s="3">
        <f t="shared" si="348"/>
        <v>30.799610255977367</v>
      </c>
      <c r="AX2446" s="3">
        <f t="shared" si="348"/>
        <v>31.261604409817025</v>
      </c>
      <c r="AY2446" s="3">
        <f t="shared" si="348"/>
        <v>31.730528475964277</v>
      </c>
      <c r="AZ2446" s="3">
        <f t="shared" si="348"/>
        <v>32.206486403103739</v>
      </c>
      <c r="BA2446" s="3">
        <f t="shared" si="348"/>
        <v>32.68958369915029</v>
      </c>
      <c r="BB2446" s="3">
        <f t="shared" si="348"/>
        <v>33.179927454637543</v>
      </c>
      <c r="BC2446" s="3">
        <f t="shared" si="348"/>
        <v>33.677626366457105</v>
      </c>
      <c r="BD2446" s="3">
        <f t="shared" si="348"/>
        <v>34.18279076195396</v>
      </c>
      <c r="BE2446" s="3">
        <f t="shared" si="348"/>
        <v>34.695532623383265</v>
      </c>
      <c r="BF2446" s="3">
        <f t="shared" si="348"/>
        <v>35.21596561273401</v>
      </c>
    </row>
    <row r="2447" spans="1:58" ht="12" customHeight="1" x14ac:dyDescent="0.2">
      <c r="B2447" t="s">
        <v>467</v>
      </c>
      <c r="C2447" s="3">
        <v>275</v>
      </c>
      <c r="D2447" s="3">
        <v>319</v>
      </c>
      <c r="E2447" s="3">
        <v>319</v>
      </c>
      <c r="F2447" s="3">
        <v>390</v>
      </c>
      <c r="G2447" s="3">
        <v>274</v>
      </c>
      <c r="H2447" s="3">
        <v>191</v>
      </c>
      <c r="I2447" s="3">
        <v>182</v>
      </c>
      <c r="J2447" s="3">
        <v>196</v>
      </c>
      <c r="K2447" s="3">
        <v>198</v>
      </c>
      <c r="L2447" s="3">
        <v>206</v>
      </c>
      <c r="M2447" s="3">
        <v>216</v>
      </c>
      <c r="N2447" s="3">
        <v>178</v>
      </c>
      <c r="O2447" s="3">
        <v>150</v>
      </c>
      <c r="P2447" s="3">
        <v>127</v>
      </c>
      <c r="Q2447" s="3">
        <v>260</v>
      </c>
      <c r="R2447" s="3">
        <v>260</v>
      </c>
      <c r="S2447" s="3">
        <v>288</v>
      </c>
      <c r="T2447" s="3">
        <v>262</v>
      </c>
      <c r="U2447" s="3">
        <f t="shared" ref="U2447:BF2447" si="349">T2447*1.02</f>
        <v>267.24</v>
      </c>
      <c r="V2447" s="3">
        <f t="shared" si="349"/>
        <v>272.58480000000003</v>
      </c>
      <c r="W2447" s="3">
        <f t="shared" si="349"/>
        <v>278.03649600000006</v>
      </c>
      <c r="X2447" s="3">
        <f t="shared" si="349"/>
        <v>283.59722592000008</v>
      </c>
      <c r="Y2447" s="3">
        <f t="shared" si="349"/>
        <v>289.26917043840007</v>
      </c>
      <c r="Z2447" s="3">
        <f t="shared" si="349"/>
        <v>295.05455384716805</v>
      </c>
      <c r="AA2447" s="3">
        <f t="shared" si="349"/>
        <v>300.95564492411143</v>
      </c>
      <c r="AB2447" s="3">
        <f t="shared" si="349"/>
        <v>306.97475782259363</v>
      </c>
      <c r="AC2447" s="3">
        <f t="shared" si="349"/>
        <v>313.11425297904549</v>
      </c>
      <c r="AD2447" s="3">
        <f t="shared" si="349"/>
        <v>319.37653803862639</v>
      </c>
      <c r="AE2447" s="3">
        <f t="shared" si="349"/>
        <v>325.7640687993989</v>
      </c>
      <c r="AF2447" s="3">
        <f t="shared" si="349"/>
        <v>332.27935017538687</v>
      </c>
      <c r="AG2447" s="3">
        <f t="shared" si="349"/>
        <v>338.9249371788946</v>
      </c>
      <c r="AH2447" s="3">
        <f t="shared" si="349"/>
        <v>345.70343592247247</v>
      </c>
      <c r="AI2447" s="3">
        <f t="shared" si="349"/>
        <v>352.61750464092194</v>
      </c>
      <c r="AJ2447" s="3">
        <f t="shared" si="349"/>
        <v>359.66985473374041</v>
      </c>
      <c r="AK2447" s="3">
        <f t="shared" si="349"/>
        <v>366.86325182841523</v>
      </c>
      <c r="AL2447" s="3">
        <f t="shared" si="349"/>
        <v>374.20051686498351</v>
      </c>
      <c r="AM2447" s="3">
        <f t="shared" si="349"/>
        <v>381.68452720228316</v>
      </c>
      <c r="AN2447" s="3">
        <f t="shared" si="349"/>
        <v>389.31821774632886</v>
      </c>
      <c r="AO2447" s="3">
        <f t="shared" si="349"/>
        <v>397.10458210125546</v>
      </c>
      <c r="AP2447" s="3">
        <f t="shared" si="349"/>
        <v>405.04667374328056</v>
      </c>
      <c r="AQ2447" s="3">
        <f t="shared" si="349"/>
        <v>413.14760721814616</v>
      </c>
      <c r="AR2447" s="3">
        <f t="shared" si="349"/>
        <v>421.4105593625091</v>
      </c>
      <c r="AS2447" s="3">
        <f t="shared" si="349"/>
        <v>429.83877054975932</v>
      </c>
      <c r="AT2447" s="3">
        <f t="shared" si="349"/>
        <v>438.4355459607545</v>
      </c>
      <c r="AU2447" s="3">
        <f t="shared" si="349"/>
        <v>447.20425687996959</v>
      </c>
      <c r="AV2447" s="3">
        <f t="shared" si="349"/>
        <v>456.14834201756901</v>
      </c>
      <c r="AW2447" s="3">
        <f t="shared" si="349"/>
        <v>465.27130885792042</v>
      </c>
      <c r="AX2447" s="3">
        <f t="shared" si="349"/>
        <v>474.57673503507885</v>
      </c>
      <c r="AY2447" s="3">
        <f t="shared" si="349"/>
        <v>484.06826973578046</v>
      </c>
      <c r="AZ2447" s="3">
        <f t="shared" si="349"/>
        <v>493.74963513049607</v>
      </c>
      <c r="BA2447" s="3">
        <f t="shared" si="349"/>
        <v>503.62462783310599</v>
      </c>
      <c r="BB2447" s="3">
        <f t="shared" si="349"/>
        <v>513.69712038976809</v>
      </c>
      <c r="BC2447" s="3">
        <f t="shared" si="349"/>
        <v>523.97106279756349</v>
      </c>
      <c r="BD2447" s="3">
        <f t="shared" si="349"/>
        <v>534.45048405351474</v>
      </c>
      <c r="BE2447" s="3">
        <f t="shared" si="349"/>
        <v>545.13949373458502</v>
      </c>
      <c r="BF2447" s="3">
        <f t="shared" si="349"/>
        <v>556.04228360927675</v>
      </c>
    </row>
    <row r="2448" spans="1:58" ht="12" customHeight="1" x14ac:dyDescent="0.2">
      <c r="B2448" t="s">
        <v>468</v>
      </c>
      <c r="C2448" s="3">
        <v>1</v>
      </c>
      <c r="D2448" s="3">
        <v>1</v>
      </c>
      <c r="E2448" s="3">
        <v>2</v>
      </c>
      <c r="F2448" s="3">
        <v>2</v>
      </c>
      <c r="G2448" s="3">
        <v>2</v>
      </c>
      <c r="H2448" s="3">
        <v>35</v>
      </c>
      <c r="I2448" s="3">
        <v>34</v>
      </c>
      <c r="J2448" s="3">
        <v>34</v>
      </c>
      <c r="K2448" s="3">
        <v>34</v>
      </c>
      <c r="L2448" s="3">
        <v>17</v>
      </c>
      <c r="M2448" s="3">
        <v>0</v>
      </c>
      <c r="N2448" s="3">
        <v>0</v>
      </c>
      <c r="O2448" s="3">
        <v>0</v>
      </c>
      <c r="P2448" s="3">
        <v>0</v>
      </c>
      <c r="Q2448" s="3">
        <v>2</v>
      </c>
      <c r="R2448" s="3">
        <v>2</v>
      </c>
      <c r="S2448" s="3">
        <v>1</v>
      </c>
      <c r="T2448" s="3">
        <v>205</v>
      </c>
      <c r="U2448" s="3">
        <f t="shared" ref="U2448:BF2448" si="350">T2448*(1.02)</f>
        <v>209.1</v>
      </c>
      <c r="V2448" s="3">
        <f t="shared" si="350"/>
        <v>213.28200000000001</v>
      </c>
      <c r="W2448" s="3">
        <f t="shared" si="350"/>
        <v>217.54764</v>
      </c>
      <c r="X2448" s="3">
        <f t="shared" si="350"/>
        <v>221.89859280000002</v>
      </c>
      <c r="Y2448" s="3">
        <f t="shared" si="350"/>
        <v>226.33656465600001</v>
      </c>
      <c r="Z2448" s="3">
        <f t="shared" si="350"/>
        <v>230.86329594912002</v>
      </c>
      <c r="AA2448" s="3">
        <f t="shared" si="350"/>
        <v>235.48056186810243</v>
      </c>
      <c r="AB2448" s="3">
        <f t="shared" si="350"/>
        <v>240.19017310546448</v>
      </c>
      <c r="AC2448" s="3">
        <f t="shared" si="350"/>
        <v>244.99397656757378</v>
      </c>
      <c r="AD2448" s="3">
        <f t="shared" si="350"/>
        <v>249.89385609892526</v>
      </c>
      <c r="AE2448" s="3">
        <f t="shared" si="350"/>
        <v>254.89173322090377</v>
      </c>
      <c r="AF2448" s="3">
        <f t="shared" si="350"/>
        <v>259.98956788532183</v>
      </c>
      <c r="AG2448" s="3">
        <f t="shared" si="350"/>
        <v>265.18935924302826</v>
      </c>
      <c r="AH2448" s="3">
        <f t="shared" si="350"/>
        <v>270.49314642788886</v>
      </c>
      <c r="AI2448" s="3">
        <f t="shared" si="350"/>
        <v>275.90300935644666</v>
      </c>
      <c r="AJ2448" s="3">
        <f t="shared" si="350"/>
        <v>281.42106954357558</v>
      </c>
      <c r="AK2448" s="3">
        <f t="shared" si="350"/>
        <v>287.04949093444708</v>
      </c>
      <c r="AL2448" s="3">
        <f t="shared" si="350"/>
        <v>292.79048075313602</v>
      </c>
      <c r="AM2448" s="3">
        <f t="shared" si="350"/>
        <v>298.64629036819878</v>
      </c>
      <c r="AN2448" s="3">
        <f t="shared" si="350"/>
        <v>304.61921617556277</v>
      </c>
      <c r="AO2448" s="3">
        <f t="shared" si="350"/>
        <v>310.71160049907405</v>
      </c>
      <c r="AP2448" s="3">
        <f t="shared" si="350"/>
        <v>316.92583250905551</v>
      </c>
      <c r="AQ2448" s="3">
        <f t="shared" si="350"/>
        <v>323.26434915923664</v>
      </c>
      <c r="AR2448" s="3">
        <f t="shared" si="350"/>
        <v>329.72963614242138</v>
      </c>
      <c r="AS2448" s="3">
        <f t="shared" si="350"/>
        <v>336.32422886526984</v>
      </c>
      <c r="AT2448" s="3">
        <f t="shared" si="350"/>
        <v>343.05071344257527</v>
      </c>
      <c r="AU2448" s="3">
        <f t="shared" si="350"/>
        <v>349.91172771142681</v>
      </c>
      <c r="AV2448" s="3">
        <f t="shared" si="350"/>
        <v>356.90996226565534</v>
      </c>
      <c r="AW2448" s="3">
        <f t="shared" si="350"/>
        <v>364.04816151096844</v>
      </c>
      <c r="AX2448" s="3">
        <f t="shared" si="350"/>
        <v>371.3291247411878</v>
      </c>
      <c r="AY2448" s="3">
        <f t="shared" si="350"/>
        <v>378.75570723601157</v>
      </c>
      <c r="AZ2448" s="3">
        <f t="shared" si="350"/>
        <v>386.33082138073183</v>
      </c>
      <c r="BA2448" s="3">
        <f t="shared" si="350"/>
        <v>394.05743780834649</v>
      </c>
      <c r="BB2448" s="3">
        <f t="shared" si="350"/>
        <v>401.93858656451346</v>
      </c>
      <c r="BC2448" s="3">
        <f t="shared" si="350"/>
        <v>409.97735829580375</v>
      </c>
      <c r="BD2448" s="3">
        <f t="shared" si="350"/>
        <v>418.17690546171985</v>
      </c>
      <c r="BE2448" s="3">
        <f t="shared" si="350"/>
        <v>426.54044357095427</v>
      </c>
      <c r="BF2448" s="3">
        <f t="shared" si="350"/>
        <v>435.07125244237335</v>
      </c>
    </row>
    <row r="2449" spans="1:58" ht="12" customHeight="1" x14ac:dyDescent="0.2">
      <c r="B2449" t="s">
        <v>469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f t="shared" ref="U2449:BF2449" si="351">T2449*(1.02)</f>
        <v>0</v>
      </c>
      <c r="V2449" s="3">
        <f t="shared" si="351"/>
        <v>0</v>
      </c>
      <c r="W2449" s="3">
        <f t="shared" si="351"/>
        <v>0</v>
      </c>
      <c r="X2449" s="3">
        <f t="shared" si="351"/>
        <v>0</v>
      </c>
      <c r="Y2449" s="3">
        <f t="shared" si="351"/>
        <v>0</v>
      </c>
      <c r="Z2449" s="3">
        <f t="shared" si="351"/>
        <v>0</v>
      </c>
      <c r="AA2449" s="3">
        <f t="shared" si="351"/>
        <v>0</v>
      </c>
      <c r="AB2449" s="3">
        <f t="shared" si="351"/>
        <v>0</v>
      </c>
      <c r="AC2449" s="3">
        <f t="shared" si="351"/>
        <v>0</v>
      </c>
      <c r="AD2449" s="3">
        <f t="shared" si="351"/>
        <v>0</v>
      </c>
      <c r="AE2449" s="3">
        <f t="shared" si="351"/>
        <v>0</v>
      </c>
      <c r="AF2449" s="3">
        <f t="shared" si="351"/>
        <v>0</v>
      </c>
      <c r="AG2449" s="3">
        <f t="shared" si="351"/>
        <v>0</v>
      </c>
      <c r="AH2449" s="3">
        <f t="shared" si="351"/>
        <v>0</v>
      </c>
      <c r="AI2449" s="3">
        <f t="shared" si="351"/>
        <v>0</v>
      </c>
      <c r="AJ2449" s="3">
        <f t="shared" si="351"/>
        <v>0</v>
      </c>
      <c r="AK2449" s="3">
        <f t="shared" si="351"/>
        <v>0</v>
      </c>
      <c r="AL2449" s="3">
        <f t="shared" si="351"/>
        <v>0</v>
      </c>
      <c r="AM2449" s="3">
        <f t="shared" si="351"/>
        <v>0</v>
      </c>
      <c r="AN2449" s="3">
        <f t="shared" si="351"/>
        <v>0</v>
      </c>
      <c r="AO2449" s="3">
        <f t="shared" si="351"/>
        <v>0</v>
      </c>
      <c r="AP2449" s="3">
        <f t="shared" si="351"/>
        <v>0</v>
      </c>
      <c r="AQ2449" s="3">
        <f t="shared" si="351"/>
        <v>0</v>
      </c>
      <c r="AR2449" s="3">
        <f t="shared" si="351"/>
        <v>0</v>
      </c>
      <c r="AS2449" s="3">
        <f t="shared" si="351"/>
        <v>0</v>
      </c>
      <c r="AT2449" s="3">
        <f t="shared" si="351"/>
        <v>0</v>
      </c>
      <c r="AU2449" s="3">
        <f t="shared" si="351"/>
        <v>0</v>
      </c>
      <c r="AV2449" s="3">
        <f t="shared" si="351"/>
        <v>0</v>
      </c>
      <c r="AW2449" s="3">
        <f t="shared" si="351"/>
        <v>0</v>
      </c>
      <c r="AX2449" s="3">
        <f t="shared" si="351"/>
        <v>0</v>
      </c>
      <c r="AY2449" s="3">
        <f t="shared" si="351"/>
        <v>0</v>
      </c>
      <c r="AZ2449" s="3">
        <f t="shared" si="351"/>
        <v>0</v>
      </c>
      <c r="BA2449" s="3">
        <f t="shared" si="351"/>
        <v>0</v>
      </c>
      <c r="BB2449" s="3">
        <f t="shared" si="351"/>
        <v>0</v>
      </c>
      <c r="BC2449" s="3">
        <f t="shared" si="351"/>
        <v>0</v>
      </c>
      <c r="BD2449" s="3">
        <f t="shared" si="351"/>
        <v>0</v>
      </c>
      <c r="BE2449" s="3">
        <f t="shared" si="351"/>
        <v>0</v>
      </c>
      <c r="BF2449" s="3">
        <f t="shared" si="351"/>
        <v>0</v>
      </c>
    </row>
    <row r="2450" spans="1:58" ht="12" customHeight="1" x14ac:dyDescent="0.2">
      <c r="A2450" t="s">
        <v>486</v>
      </c>
      <c r="B2450" t="s">
        <v>429</v>
      </c>
      <c r="C2450" s="3">
        <v>32159</v>
      </c>
      <c r="D2450" s="3">
        <v>30504</v>
      </c>
      <c r="E2450" s="3">
        <v>29566</v>
      </c>
      <c r="F2450" s="3">
        <v>29950</v>
      </c>
      <c r="G2450" s="3">
        <v>29038</v>
      </c>
      <c r="H2450" s="3">
        <v>28364</v>
      </c>
      <c r="I2450" s="3">
        <v>29152</v>
      </c>
      <c r="J2450" s="3">
        <v>27852</v>
      </c>
      <c r="K2450" s="3">
        <v>26873</v>
      </c>
      <c r="L2450" s="3">
        <v>25135</v>
      </c>
      <c r="M2450" s="3">
        <v>25320</v>
      </c>
      <c r="N2450" s="3">
        <v>27382</v>
      </c>
      <c r="O2450" s="3">
        <v>23414</v>
      </c>
      <c r="P2450" s="3">
        <v>22991</v>
      </c>
      <c r="Q2450" s="3">
        <v>23279</v>
      </c>
      <c r="R2450" s="3">
        <v>22695</v>
      </c>
      <c r="S2450" s="3">
        <f>(R2450/R$2475)*S$2475</f>
        <v>22408.682691219197</v>
      </c>
      <c r="T2450" s="3">
        <f>(S2450/S$2475)*T$2475</f>
        <v>22265.9522282178</v>
      </c>
      <c r="U2450" s="3">
        <f t="shared" ref="U2450:BF2450" si="352">T2450</f>
        <v>22265.9522282178</v>
      </c>
      <c r="V2450" s="3">
        <f t="shared" si="352"/>
        <v>22265.9522282178</v>
      </c>
      <c r="W2450" s="3">
        <f t="shared" si="352"/>
        <v>22265.9522282178</v>
      </c>
      <c r="X2450" s="3">
        <f t="shared" si="352"/>
        <v>22265.9522282178</v>
      </c>
      <c r="Y2450" s="3">
        <f t="shared" si="352"/>
        <v>22265.9522282178</v>
      </c>
      <c r="Z2450" s="3">
        <f t="shared" si="352"/>
        <v>22265.9522282178</v>
      </c>
      <c r="AA2450" s="3">
        <f t="shared" si="352"/>
        <v>22265.9522282178</v>
      </c>
      <c r="AB2450" s="3">
        <f t="shared" si="352"/>
        <v>22265.9522282178</v>
      </c>
      <c r="AC2450" s="3">
        <f t="shared" si="352"/>
        <v>22265.9522282178</v>
      </c>
      <c r="AD2450" s="3">
        <f t="shared" si="352"/>
        <v>22265.9522282178</v>
      </c>
      <c r="AE2450" s="3">
        <f t="shared" si="352"/>
        <v>22265.9522282178</v>
      </c>
      <c r="AF2450" s="3">
        <f t="shared" si="352"/>
        <v>22265.9522282178</v>
      </c>
      <c r="AG2450" s="3">
        <f t="shared" si="352"/>
        <v>22265.9522282178</v>
      </c>
      <c r="AH2450" s="3">
        <f t="shared" si="352"/>
        <v>22265.9522282178</v>
      </c>
      <c r="AI2450" s="3">
        <f t="shared" si="352"/>
        <v>22265.9522282178</v>
      </c>
      <c r="AJ2450" s="3">
        <f t="shared" si="352"/>
        <v>22265.9522282178</v>
      </c>
      <c r="AK2450" s="3">
        <f t="shared" si="352"/>
        <v>22265.9522282178</v>
      </c>
      <c r="AL2450" s="3">
        <f t="shared" si="352"/>
        <v>22265.9522282178</v>
      </c>
      <c r="AM2450" s="3">
        <f t="shared" si="352"/>
        <v>22265.9522282178</v>
      </c>
      <c r="AN2450" s="3">
        <f t="shared" si="352"/>
        <v>22265.9522282178</v>
      </c>
      <c r="AO2450" s="3">
        <f t="shared" si="352"/>
        <v>22265.9522282178</v>
      </c>
      <c r="AP2450" s="3">
        <f t="shared" si="352"/>
        <v>22265.9522282178</v>
      </c>
      <c r="AQ2450" s="3">
        <f t="shared" si="352"/>
        <v>22265.9522282178</v>
      </c>
      <c r="AR2450" s="3">
        <f t="shared" si="352"/>
        <v>22265.9522282178</v>
      </c>
      <c r="AS2450" s="3">
        <f t="shared" si="352"/>
        <v>22265.9522282178</v>
      </c>
      <c r="AT2450" s="3">
        <f t="shared" si="352"/>
        <v>22265.9522282178</v>
      </c>
      <c r="AU2450" s="3">
        <f t="shared" si="352"/>
        <v>22265.9522282178</v>
      </c>
      <c r="AV2450" s="3">
        <f t="shared" si="352"/>
        <v>22265.9522282178</v>
      </c>
      <c r="AW2450" s="3">
        <f t="shared" si="352"/>
        <v>22265.9522282178</v>
      </c>
      <c r="AX2450" s="3">
        <f t="shared" si="352"/>
        <v>22265.9522282178</v>
      </c>
      <c r="AY2450" s="3">
        <f t="shared" si="352"/>
        <v>22265.9522282178</v>
      </c>
      <c r="AZ2450" s="3">
        <f t="shared" si="352"/>
        <v>22265.9522282178</v>
      </c>
      <c r="BA2450" s="3">
        <f t="shared" si="352"/>
        <v>22265.9522282178</v>
      </c>
      <c r="BB2450" s="3">
        <f t="shared" si="352"/>
        <v>22265.9522282178</v>
      </c>
      <c r="BC2450" s="3">
        <f t="shared" si="352"/>
        <v>22265.9522282178</v>
      </c>
      <c r="BD2450" s="3">
        <f t="shared" si="352"/>
        <v>22265.9522282178</v>
      </c>
      <c r="BE2450" s="3">
        <f t="shared" si="352"/>
        <v>22265.9522282178</v>
      </c>
      <c r="BF2450" s="3">
        <f t="shared" si="352"/>
        <v>22265.9522282178</v>
      </c>
    </row>
    <row r="2451" spans="1:58" ht="12" customHeight="1" x14ac:dyDescent="0.2">
      <c r="B2451" t="s">
        <v>463</v>
      </c>
      <c r="C2451" s="3">
        <v>17044</v>
      </c>
      <c r="D2451" s="3">
        <v>16167</v>
      </c>
      <c r="E2451" s="3">
        <v>15670</v>
      </c>
      <c r="F2451" s="3">
        <v>15874</v>
      </c>
      <c r="G2451" s="3">
        <v>15390</v>
      </c>
      <c r="H2451" s="3">
        <v>14627</v>
      </c>
      <c r="I2451" s="3">
        <v>13864</v>
      </c>
      <c r="J2451" s="3">
        <v>13101</v>
      </c>
      <c r="K2451" s="3">
        <v>12337</v>
      </c>
      <c r="L2451" s="3">
        <v>12826.822647215165</v>
      </c>
      <c r="M2451" s="3">
        <v>13129.394660128188</v>
      </c>
      <c r="N2451" s="3">
        <v>13356.755650527772</v>
      </c>
      <c r="O2451" s="3">
        <v>13356.017845708826</v>
      </c>
      <c r="P2451" s="3">
        <v>13384.726370736949</v>
      </c>
      <c r="Q2451" s="3">
        <v>13762.464511898015</v>
      </c>
      <c r="R2451" s="3">
        <v>13755.564108806102</v>
      </c>
      <c r="S2451" s="3">
        <v>13755.564108806102</v>
      </c>
      <c r="T2451" s="3">
        <v>13755.564108806102</v>
      </c>
      <c r="U2451" s="3">
        <f t="shared" ref="U2451:BF2451" si="353">T2451*1.005</f>
        <v>13824.34192935013</v>
      </c>
      <c r="V2451" s="3">
        <f t="shared" si="353"/>
        <v>13893.46363899688</v>
      </c>
      <c r="W2451" s="3">
        <f t="shared" si="353"/>
        <v>13962.930957191864</v>
      </c>
      <c r="X2451" s="3">
        <f t="shared" si="353"/>
        <v>14032.745611977822</v>
      </c>
      <c r="Y2451" s="3">
        <f t="shared" si="353"/>
        <v>14102.90934003771</v>
      </c>
      <c r="Z2451" s="3">
        <f t="shared" si="353"/>
        <v>14173.423886737897</v>
      </c>
      <c r="AA2451" s="3">
        <f t="shared" si="353"/>
        <v>14244.291006171585</v>
      </c>
      <c r="AB2451" s="3">
        <f t="shared" si="353"/>
        <v>14315.512461202441</v>
      </c>
      <c r="AC2451" s="3">
        <f t="shared" si="353"/>
        <v>14387.090023508452</v>
      </c>
      <c r="AD2451" s="3">
        <f t="shared" si="353"/>
        <v>14459.025473625992</v>
      </c>
      <c r="AE2451" s="3">
        <f t="shared" si="353"/>
        <v>14531.32060099412</v>
      </c>
      <c r="AF2451" s="3">
        <f t="shared" si="353"/>
        <v>14603.977203999089</v>
      </c>
      <c r="AG2451" s="3">
        <f t="shared" si="353"/>
        <v>14676.997090019084</v>
      </c>
      <c r="AH2451" s="3">
        <f t="shared" si="353"/>
        <v>14750.382075469177</v>
      </c>
      <c r="AI2451" s="3">
        <f t="shared" si="353"/>
        <v>14824.133985846522</v>
      </c>
      <c r="AJ2451" s="3">
        <f t="shared" si="353"/>
        <v>14898.254655775752</v>
      </c>
      <c r="AK2451" s="3">
        <f t="shared" si="353"/>
        <v>14972.74592905463</v>
      </c>
      <c r="AL2451" s="3">
        <f t="shared" si="353"/>
        <v>15047.609658699901</v>
      </c>
      <c r="AM2451" s="3">
        <f t="shared" si="353"/>
        <v>15122.8477069934</v>
      </c>
      <c r="AN2451" s="3">
        <f t="shared" si="353"/>
        <v>15198.461945528365</v>
      </c>
      <c r="AO2451" s="3">
        <f t="shared" si="353"/>
        <v>15274.454255256005</v>
      </c>
      <c r="AP2451" s="3">
        <f t="shared" si="353"/>
        <v>15350.826526532284</v>
      </c>
      <c r="AQ2451" s="3">
        <f t="shared" si="353"/>
        <v>15427.580659164943</v>
      </c>
      <c r="AR2451" s="3">
        <f t="shared" si="353"/>
        <v>15504.718562460766</v>
      </c>
      <c r="AS2451" s="3">
        <f t="shared" si="353"/>
        <v>15582.242155273068</v>
      </c>
      <c r="AT2451" s="3">
        <f t="shared" si="353"/>
        <v>15660.153366049431</v>
      </c>
      <c r="AU2451" s="3">
        <f t="shared" si="353"/>
        <v>15738.454132879677</v>
      </c>
      <c r="AV2451" s="3">
        <f t="shared" si="353"/>
        <v>15817.146403544073</v>
      </c>
      <c r="AW2451" s="3">
        <f t="shared" si="353"/>
        <v>15896.232135561791</v>
      </c>
      <c r="AX2451" s="3">
        <f t="shared" si="353"/>
        <v>15975.713296239599</v>
      </c>
      <c r="AY2451" s="3">
        <f t="shared" si="353"/>
        <v>16055.591862720796</v>
      </c>
      <c r="AZ2451" s="3">
        <f t="shared" si="353"/>
        <v>16135.869822034398</v>
      </c>
      <c r="BA2451" s="3">
        <f t="shared" si="353"/>
        <v>16216.549171144568</v>
      </c>
      <c r="BB2451" s="3">
        <f t="shared" si="353"/>
        <v>16297.63191700029</v>
      </c>
      <c r="BC2451" s="3">
        <f t="shared" si="353"/>
        <v>16379.12007658529</v>
      </c>
      <c r="BD2451" s="3">
        <f t="shared" si="353"/>
        <v>16461.015676968214</v>
      </c>
      <c r="BE2451" s="3">
        <f t="shared" si="353"/>
        <v>16543.320755353052</v>
      </c>
      <c r="BF2451" s="3">
        <f t="shared" si="353"/>
        <v>16626.037359129816</v>
      </c>
    </row>
    <row r="2452" spans="1:58" ht="12" customHeight="1" x14ac:dyDescent="0.2">
      <c r="B2452" t="s">
        <v>464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1</v>
      </c>
      <c r="L2452" s="3">
        <v>3</v>
      </c>
      <c r="M2452" s="3">
        <v>6</v>
      </c>
      <c r="N2452" s="3">
        <v>27</v>
      </c>
      <c r="O2452" s="3">
        <v>42</v>
      </c>
      <c r="P2452" s="3">
        <v>59</v>
      </c>
      <c r="Q2452" s="3">
        <v>68</v>
      </c>
      <c r="R2452" s="3">
        <v>68</v>
      </c>
      <c r="S2452" s="3">
        <v>87</v>
      </c>
      <c r="T2452" s="3">
        <v>98</v>
      </c>
      <c r="U2452" s="3">
        <f t="shared" ref="U2452:BF2452" si="354">T2452*(1.02)</f>
        <v>99.960000000000008</v>
      </c>
      <c r="V2452" s="3">
        <f t="shared" si="354"/>
        <v>101.95920000000001</v>
      </c>
      <c r="W2452" s="3">
        <f t="shared" si="354"/>
        <v>103.99838400000002</v>
      </c>
      <c r="X2452" s="3">
        <f t="shared" si="354"/>
        <v>106.07835168000001</v>
      </c>
      <c r="Y2452" s="3">
        <f t="shared" si="354"/>
        <v>108.19991871360001</v>
      </c>
      <c r="Z2452" s="3">
        <f t="shared" si="354"/>
        <v>110.36391708787201</v>
      </c>
      <c r="AA2452" s="3">
        <f t="shared" si="354"/>
        <v>112.57119542962946</v>
      </c>
      <c r="AB2452" s="3">
        <f t="shared" si="354"/>
        <v>114.82261933822204</v>
      </c>
      <c r="AC2452" s="3">
        <f t="shared" si="354"/>
        <v>117.11907172498648</v>
      </c>
      <c r="AD2452" s="3">
        <f t="shared" si="354"/>
        <v>119.46145315948621</v>
      </c>
      <c r="AE2452" s="3">
        <f t="shared" si="354"/>
        <v>121.85068222267594</v>
      </c>
      <c r="AF2452" s="3">
        <f t="shared" si="354"/>
        <v>124.28769586712946</v>
      </c>
      <c r="AG2452" s="3">
        <f t="shared" si="354"/>
        <v>126.77344978447205</v>
      </c>
      <c r="AH2452" s="3">
        <f t="shared" si="354"/>
        <v>129.30891878016149</v>
      </c>
      <c r="AI2452" s="3">
        <f t="shared" si="354"/>
        <v>131.89509715576472</v>
      </c>
      <c r="AJ2452" s="3">
        <f t="shared" si="354"/>
        <v>134.53299909888003</v>
      </c>
      <c r="AK2452" s="3">
        <f t="shared" si="354"/>
        <v>137.22365908085763</v>
      </c>
      <c r="AL2452" s="3">
        <f t="shared" si="354"/>
        <v>139.9681322624748</v>
      </c>
      <c r="AM2452" s="3">
        <f t="shared" si="354"/>
        <v>142.76749490772428</v>
      </c>
      <c r="AN2452" s="3">
        <f t="shared" si="354"/>
        <v>145.62284480587877</v>
      </c>
      <c r="AO2452" s="3">
        <f t="shared" si="354"/>
        <v>148.53530170199636</v>
      </c>
      <c r="AP2452" s="3">
        <f t="shared" si="354"/>
        <v>151.50600773603628</v>
      </c>
      <c r="AQ2452" s="3">
        <f t="shared" si="354"/>
        <v>154.536127890757</v>
      </c>
      <c r="AR2452" s="3">
        <f t="shared" si="354"/>
        <v>157.62685044857216</v>
      </c>
      <c r="AS2452" s="3">
        <f t="shared" si="354"/>
        <v>160.77938745754361</v>
      </c>
      <c r="AT2452" s="3">
        <f t="shared" si="354"/>
        <v>163.99497520669448</v>
      </c>
      <c r="AU2452" s="3">
        <f t="shared" si="354"/>
        <v>167.27487471082836</v>
      </c>
      <c r="AV2452" s="3">
        <f t="shared" si="354"/>
        <v>170.62037220504493</v>
      </c>
      <c r="AW2452" s="3">
        <f t="shared" si="354"/>
        <v>174.03277964914582</v>
      </c>
      <c r="AX2452" s="3">
        <f t="shared" si="354"/>
        <v>177.51343524212874</v>
      </c>
      <c r="AY2452" s="3">
        <f t="shared" si="354"/>
        <v>181.06370394697132</v>
      </c>
      <c r="AZ2452" s="3">
        <f t="shared" si="354"/>
        <v>184.68497802591074</v>
      </c>
      <c r="BA2452" s="3">
        <f t="shared" si="354"/>
        <v>188.37867758642895</v>
      </c>
      <c r="BB2452" s="3">
        <f t="shared" si="354"/>
        <v>192.14625113815754</v>
      </c>
      <c r="BC2452" s="3">
        <f t="shared" si="354"/>
        <v>195.98917616092069</v>
      </c>
      <c r="BD2452" s="3">
        <f t="shared" si="354"/>
        <v>199.90895968413912</v>
      </c>
      <c r="BE2452" s="3">
        <f t="shared" si="354"/>
        <v>203.90713887782189</v>
      </c>
      <c r="BF2452" s="3">
        <f t="shared" si="354"/>
        <v>207.98528165537834</v>
      </c>
    </row>
    <row r="2453" spans="1:58" ht="12" customHeight="1" x14ac:dyDescent="0.2">
      <c r="B2453" t="s">
        <v>465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>
        <v>0</v>
      </c>
      <c r="V2453">
        <v>1</v>
      </c>
      <c r="W2453">
        <v>2</v>
      </c>
      <c r="X2453">
        <v>3</v>
      </c>
      <c r="Y2453">
        <v>4</v>
      </c>
      <c r="Z2453">
        <v>5</v>
      </c>
      <c r="AA2453">
        <v>6</v>
      </c>
      <c r="AB2453">
        <v>7</v>
      </c>
      <c r="AC2453">
        <v>8</v>
      </c>
      <c r="AD2453">
        <v>9</v>
      </c>
      <c r="AE2453">
        <v>10</v>
      </c>
      <c r="AF2453">
        <v>11</v>
      </c>
      <c r="AG2453">
        <v>12</v>
      </c>
      <c r="AH2453">
        <v>13</v>
      </c>
      <c r="AI2453">
        <v>14</v>
      </c>
      <c r="AJ2453">
        <v>15</v>
      </c>
      <c r="AK2453">
        <v>16</v>
      </c>
      <c r="AL2453">
        <v>17</v>
      </c>
      <c r="AM2453">
        <v>18</v>
      </c>
      <c r="AN2453">
        <v>19</v>
      </c>
      <c r="AO2453">
        <v>20</v>
      </c>
      <c r="AP2453">
        <v>21</v>
      </c>
      <c r="AQ2453">
        <v>22</v>
      </c>
      <c r="AR2453">
        <v>23</v>
      </c>
      <c r="AS2453">
        <v>24</v>
      </c>
      <c r="AT2453">
        <v>25</v>
      </c>
      <c r="AU2453">
        <v>26</v>
      </c>
      <c r="AV2453">
        <v>27</v>
      </c>
      <c r="AW2453">
        <v>28</v>
      </c>
      <c r="AX2453">
        <v>29</v>
      </c>
      <c r="AY2453">
        <v>30</v>
      </c>
      <c r="AZ2453">
        <v>31</v>
      </c>
      <c r="BA2453">
        <v>32</v>
      </c>
      <c r="BB2453">
        <v>33</v>
      </c>
      <c r="BC2453">
        <v>34</v>
      </c>
      <c r="BD2453">
        <v>35</v>
      </c>
      <c r="BE2453">
        <v>36</v>
      </c>
      <c r="BF2453">
        <v>37</v>
      </c>
    </row>
    <row r="2454" spans="1:58" ht="12" customHeight="1" x14ac:dyDescent="0.2">
      <c r="B2454" t="s">
        <v>466</v>
      </c>
      <c r="C2454" s="3">
        <v>145</v>
      </c>
      <c r="D2454" s="3">
        <v>176</v>
      </c>
      <c r="E2454" s="3">
        <v>178</v>
      </c>
      <c r="F2454" s="3">
        <v>154</v>
      </c>
      <c r="G2454" s="3">
        <v>155</v>
      </c>
      <c r="H2454" s="3">
        <v>143</v>
      </c>
      <c r="I2454" s="3">
        <v>145</v>
      </c>
      <c r="J2454" s="3">
        <v>143</v>
      </c>
      <c r="K2454" s="3">
        <v>112</v>
      </c>
      <c r="L2454" s="3">
        <v>108</v>
      </c>
      <c r="M2454" s="3">
        <v>99</v>
      </c>
      <c r="N2454" s="3">
        <v>78</v>
      </c>
      <c r="O2454" s="3">
        <v>78</v>
      </c>
      <c r="P2454" s="3">
        <v>74</v>
      </c>
      <c r="Q2454" s="3">
        <v>83</v>
      </c>
      <c r="R2454" s="3">
        <v>83</v>
      </c>
      <c r="S2454" s="3">
        <v>102</v>
      </c>
      <c r="T2454" s="3">
        <v>123</v>
      </c>
      <c r="U2454" s="3">
        <f t="shared" ref="U2454:BF2454" si="355">T2454*1.015</f>
        <v>124.84499999999998</v>
      </c>
      <c r="V2454" s="3">
        <f t="shared" si="355"/>
        <v>126.71767499999997</v>
      </c>
      <c r="W2454" s="3">
        <f t="shared" si="355"/>
        <v>128.61844012499995</v>
      </c>
      <c r="X2454" s="3">
        <f t="shared" si="355"/>
        <v>130.54771672687494</v>
      </c>
      <c r="Y2454" s="3">
        <f t="shared" si="355"/>
        <v>132.50593247777806</v>
      </c>
      <c r="Z2454" s="3">
        <f t="shared" si="355"/>
        <v>134.49352146494471</v>
      </c>
      <c r="AA2454" s="3">
        <f t="shared" si="355"/>
        <v>136.51092428691885</v>
      </c>
      <c r="AB2454" s="3">
        <f t="shared" si="355"/>
        <v>138.55858815122261</v>
      </c>
      <c r="AC2454" s="3">
        <f t="shared" si="355"/>
        <v>140.63696697349093</v>
      </c>
      <c r="AD2454" s="3">
        <f t="shared" si="355"/>
        <v>142.74652147809329</v>
      </c>
      <c r="AE2454" s="3">
        <f t="shared" si="355"/>
        <v>144.88771930026468</v>
      </c>
      <c r="AF2454" s="3">
        <f t="shared" si="355"/>
        <v>147.06103508976864</v>
      </c>
      <c r="AG2454" s="3">
        <f t="shared" si="355"/>
        <v>149.26695061611514</v>
      </c>
      <c r="AH2454" s="3">
        <f t="shared" si="355"/>
        <v>151.50595487535685</v>
      </c>
      <c r="AI2454" s="3">
        <f t="shared" si="355"/>
        <v>153.7785441984872</v>
      </c>
      <c r="AJ2454" s="3">
        <f t="shared" si="355"/>
        <v>156.0852223614645</v>
      </c>
      <c r="AK2454" s="3">
        <f t="shared" si="355"/>
        <v>158.42650069688645</v>
      </c>
      <c r="AL2454" s="3">
        <f t="shared" si="355"/>
        <v>160.80289820733972</v>
      </c>
      <c r="AM2454" s="3">
        <f t="shared" si="355"/>
        <v>163.21494168044981</v>
      </c>
      <c r="AN2454" s="3">
        <f t="shared" si="355"/>
        <v>165.66316580565655</v>
      </c>
      <c r="AO2454" s="3">
        <f t="shared" si="355"/>
        <v>168.14811329274139</v>
      </c>
      <c r="AP2454" s="3">
        <f t="shared" si="355"/>
        <v>170.6703349921325</v>
      </c>
      <c r="AQ2454" s="3">
        <f t="shared" si="355"/>
        <v>173.23039001701446</v>
      </c>
      <c r="AR2454" s="3">
        <f t="shared" si="355"/>
        <v>175.82884586726965</v>
      </c>
      <c r="AS2454" s="3">
        <f t="shared" si="355"/>
        <v>178.46627855527868</v>
      </c>
      <c r="AT2454" s="3">
        <f t="shared" si="355"/>
        <v>181.14327273360783</v>
      </c>
      <c r="AU2454" s="3">
        <f t="shared" si="355"/>
        <v>183.86042182461193</v>
      </c>
      <c r="AV2454" s="3">
        <f t="shared" si="355"/>
        <v>186.6183281519811</v>
      </c>
      <c r="AW2454" s="3">
        <f t="shared" si="355"/>
        <v>189.4176030742608</v>
      </c>
      <c r="AX2454" s="3">
        <f t="shared" si="355"/>
        <v>192.2588671203747</v>
      </c>
      <c r="AY2454" s="3">
        <f t="shared" si="355"/>
        <v>195.14275012718031</v>
      </c>
      <c r="AZ2454" s="3">
        <f t="shared" si="355"/>
        <v>198.06989137908801</v>
      </c>
      <c r="BA2454" s="3">
        <f t="shared" si="355"/>
        <v>201.04093974977431</v>
      </c>
      <c r="BB2454" s="3">
        <f t="shared" si="355"/>
        <v>204.0565538460209</v>
      </c>
      <c r="BC2454" s="3">
        <f t="shared" si="355"/>
        <v>207.1174021537112</v>
      </c>
      <c r="BD2454" s="3">
        <f t="shared" si="355"/>
        <v>210.22416318601685</v>
      </c>
      <c r="BE2454" s="3">
        <f t="shared" si="355"/>
        <v>213.3775256338071</v>
      </c>
      <c r="BF2454" s="3">
        <f t="shared" si="355"/>
        <v>216.57818851831419</v>
      </c>
    </row>
    <row r="2455" spans="1:58" ht="12" customHeight="1" x14ac:dyDescent="0.2">
      <c r="B2455" t="s">
        <v>467</v>
      </c>
      <c r="C2455" s="3">
        <v>406</v>
      </c>
      <c r="D2455" s="3">
        <v>1120</v>
      </c>
      <c r="E2455" s="3">
        <v>1118</v>
      </c>
      <c r="F2455" s="3">
        <v>1167</v>
      </c>
      <c r="G2455" s="3">
        <v>423</v>
      </c>
      <c r="H2455" s="3">
        <v>582</v>
      </c>
      <c r="I2455" s="3">
        <v>646</v>
      </c>
      <c r="J2455" s="3">
        <v>646</v>
      </c>
      <c r="K2455" s="3">
        <v>1198</v>
      </c>
      <c r="L2455" s="3">
        <v>1003</v>
      </c>
      <c r="M2455" s="3">
        <v>839</v>
      </c>
      <c r="N2455" s="3">
        <v>685</v>
      </c>
      <c r="O2455" s="3">
        <v>644</v>
      </c>
      <c r="P2455" s="3">
        <v>595</v>
      </c>
      <c r="Q2455" s="3">
        <v>648</v>
      </c>
      <c r="R2455" s="3">
        <v>648</v>
      </c>
      <c r="S2455" s="3">
        <v>645</v>
      </c>
      <c r="T2455" s="3">
        <v>604</v>
      </c>
      <c r="U2455" s="3">
        <f t="shared" ref="U2455:BF2455" si="356">T2455*1.02</f>
        <v>616.08000000000004</v>
      </c>
      <c r="V2455" s="3">
        <f t="shared" si="356"/>
        <v>628.40160000000003</v>
      </c>
      <c r="W2455" s="3">
        <f t="shared" si="356"/>
        <v>640.96963200000005</v>
      </c>
      <c r="X2455" s="3">
        <f t="shared" si="356"/>
        <v>653.78902464000009</v>
      </c>
      <c r="Y2455" s="3">
        <f t="shared" si="356"/>
        <v>666.86480513280014</v>
      </c>
      <c r="Z2455" s="3">
        <f t="shared" si="356"/>
        <v>680.20210123545621</v>
      </c>
      <c r="AA2455" s="3">
        <f t="shared" si="356"/>
        <v>693.8061432601653</v>
      </c>
      <c r="AB2455" s="3">
        <f t="shared" si="356"/>
        <v>707.68226612536864</v>
      </c>
      <c r="AC2455" s="3">
        <f t="shared" si="356"/>
        <v>721.83591144787601</v>
      </c>
      <c r="AD2455" s="3">
        <f t="shared" si="356"/>
        <v>736.2726296768335</v>
      </c>
      <c r="AE2455" s="3">
        <f t="shared" si="356"/>
        <v>750.99808227037022</v>
      </c>
      <c r="AF2455" s="3">
        <f t="shared" si="356"/>
        <v>766.01804391577764</v>
      </c>
      <c r="AG2455" s="3">
        <f t="shared" si="356"/>
        <v>781.33840479409321</v>
      </c>
      <c r="AH2455" s="3">
        <f t="shared" si="356"/>
        <v>796.96517288997507</v>
      </c>
      <c r="AI2455" s="3">
        <f t="shared" si="356"/>
        <v>812.90447634777456</v>
      </c>
      <c r="AJ2455" s="3">
        <f t="shared" si="356"/>
        <v>829.16256587473003</v>
      </c>
      <c r="AK2455" s="3">
        <f t="shared" si="356"/>
        <v>845.74581719222465</v>
      </c>
      <c r="AL2455" s="3">
        <f t="shared" si="356"/>
        <v>862.66073353606919</v>
      </c>
      <c r="AM2455" s="3">
        <f t="shared" si="356"/>
        <v>879.91394820679056</v>
      </c>
      <c r="AN2455" s="3">
        <f t="shared" si="356"/>
        <v>897.51222717092639</v>
      </c>
      <c r="AO2455" s="3">
        <f t="shared" si="356"/>
        <v>915.46247171434493</v>
      </c>
      <c r="AP2455" s="3">
        <f t="shared" si="356"/>
        <v>933.77172114863185</v>
      </c>
      <c r="AQ2455" s="3">
        <f t="shared" si="356"/>
        <v>952.44715557160453</v>
      </c>
      <c r="AR2455" s="3">
        <f t="shared" si="356"/>
        <v>971.49609868303662</v>
      </c>
      <c r="AS2455" s="3">
        <f t="shared" si="356"/>
        <v>990.92602065669735</v>
      </c>
      <c r="AT2455" s="3">
        <f t="shared" si="356"/>
        <v>1010.7445410698313</v>
      </c>
      <c r="AU2455" s="3">
        <f t="shared" si="356"/>
        <v>1030.959431891228</v>
      </c>
      <c r="AV2455" s="3">
        <f t="shared" si="356"/>
        <v>1051.5786205290526</v>
      </c>
      <c r="AW2455" s="3">
        <f t="shared" si="356"/>
        <v>1072.6101929396336</v>
      </c>
      <c r="AX2455" s="3">
        <f t="shared" si="356"/>
        <v>1094.0623967984263</v>
      </c>
      <c r="AY2455" s="3">
        <f t="shared" si="356"/>
        <v>1115.9436447343949</v>
      </c>
      <c r="AZ2455" s="3">
        <f t="shared" si="356"/>
        <v>1138.2625176290828</v>
      </c>
      <c r="BA2455" s="3">
        <f t="shared" si="356"/>
        <v>1161.0277679816645</v>
      </c>
      <c r="BB2455" s="3">
        <f t="shared" si="356"/>
        <v>1184.2483233412979</v>
      </c>
      <c r="BC2455" s="3">
        <f t="shared" si="356"/>
        <v>1207.9332898081238</v>
      </c>
      <c r="BD2455" s="3">
        <f t="shared" si="356"/>
        <v>1232.0919556042863</v>
      </c>
      <c r="BE2455" s="3">
        <f t="shared" si="356"/>
        <v>1256.7337947163721</v>
      </c>
      <c r="BF2455" s="3">
        <f t="shared" si="356"/>
        <v>1281.8684706106997</v>
      </c>
    </row>
    <row r="2456" spans="1:58" ht="12" customHeight="1" x14ac:dyDescent="0.2">
      <c r="B2456" t="s">
        <v>468</v>
      </c>
      <c r="C2456" s="3">
        <v>2</v>
      </c>
      <c r="D2456" s="3">
        <v>2</v>
      </c>
      <c r="E2456" s="3">
        <v>0</v>
      </c>
      <c r="F2456" s="3">
        <v>15</v>
      </c>
      <c r="G2456" s="3">
        <v>2</v>
      </c>
      <c r="H2456" s="3">
        <v>2</v>
      </c>
      <c r="I2456" s="3">
        <v>2</v>
      </c>
      <c r="J2456" s="3">
        <v>7</v>
      </c>
      <c r="K2456" s="3">
        <v>6</v>
      </c>
      <c r="L2456" s="3">
        <v>4</v>
      </c>
      <c r="M2456" s="3">
        <v>3</v>
      </c>
      <c r="N2456" s="3">
        <v>2</v>
      </c>
      <c r="O2456" s="3">
        <v>2</v>
      </c>
      <c r="P2456" s="3">
        <v>1</v>
      </c>
      <c r="Q2456" s="3">
        <v>6</v>
      </c>
      <c r="R2456" s="3">
        <v>6</v>
      </c>
      <c r="S2456" s="3">
        <v>1</v>
      </c>
      <c r="T2456" s="3">
        <v>625</v>
      </c>
      <c r="U2456" s="3">
        <f t="shared" ref="U2456:BF2456" si="357">T2456*(1.02)</f>
        <v>637.5</v>
      </c>
      <c r="V2456" s="3">
        <f t="shared" si="357"/>
        <v>650.25</v>
      </c>
      <c r="W2456" s="3">
        <f t="shared" si="357"/>
        <v>663.255</v>
      </c>
      <c r="X2456" s="3">
        <f t="shared" si="357"/>
        <v>676.52009999999996</v>
      </c>
      <c r="Y2456" s="3">
        <f t="shared" si="357"/>
        <v>690.05050199999994</v>
      </c>
      <c r="Z2456" s="3">
        <f t="shared" si="357"/>
        <v>703.85151203999999</v>
      </c>
      <c r="AA2456" s="3">
        <f t="shared" si="357"/>
        <v>717.9285422808</v>
      </c>
      <c r="AB2456" s="3">
        <f t="shared" si="357"/>
        <v>732.28711312641599</v>
      </c>
      <c r="AC2456" s="3">
        <f t="shared" si="357"/>
        <v>746.93285538894429</v>
      </c>
      <c r="AD2456" s="3">
        <f t="shared" si="357"/>
        <v>761.8715124967232</v>
      </c>
      <c r="AE2456" s="3">
        <f t="shared" si="357"/>
        <v>777.1089427466577</v>
      </c>
      <c r="AF2456" s="3">
        <f t="shared" si="357"/>
        <v>792.65112160159083</v>
      </c>
      <c r="AG2456" s="3">
        <f t="shared" si="357"/>
        <v>808.50414403362265</v>
      </c>
      <c r="AH2456" s="3">
        <f t="shared" si="357"/>
        <v>824.6742269142951</v>
      </c>
      <c r="AI2456" s="3">
        <f t="shared" si="357"/>
        <v>841.16771145258099</v>
      </c>
      <c r="AJ2456" s="3">
        <f t="shared" si="357"/>
        <v>857.99106568163268</v>
      </c>
      <c r="AK2456" s="3">
        <f t="shared" si="357"/>
        <v>875.1508869952653</v>
      </c>
      <c r="AL2456" s="3">
        <f t="shared" si="357"/>
        <v>892.65390473517061</v>
      </c>
      <c r="AM2456" s="3">
        <f t="shared" si="357"/>
        <v>910.506982829874</v>
      </c>
      <c r="AN2456" s="3">
        <f t="shared" si="357"/>
        <v>928.71712248647145</v>
      </c>
      <c r="AO2456" s="3">
        <f t="shared" si="357"/>
        <v>947.2914649362009</v>
      </c>
      <c r="AP2456" s="3">
        <f t="shared" si="357"/>
        <v>966.23729423492489</v>
      </c>
      <c r="AQ2456" s="3">
        <f t="shared" si="357"/>
        <v>985.56204011962336</v>
      </c>
      <c r="AR2456" s="3">
        <f t="shared" si="357"/>
        <v>1005.2732809220158</v>
      </c>
      <c r="AS2456" s="3">
        <f t="shared" si="357"/>
        <v>1025.3787465404562</v>
      </c>
      <c r="AT2456" s="3">
        <f t="shared" si="357"/>
        <v>1045.8863214712653</v>
      </c>
      <c r="AU2456" s="3">
        <f t="shared" si="357"/>
        <v>1066.8040479006906</v>
      </c>
      <c r="AV2456" s="3">
        <f t="shared" si="357"/>
        <v>1088.1401288587044</v>
      </c>
      <c r="AW2456" s="3">
        <f t="shared" si="357"/>
        <v>1109.9029314358786</v>
      </c>
      <c r="AX2456" s="3">
        <f t="shared" si="357"/>
        <v>1132.1009900645961</v>
      </c>
      <c r="AY2456" s="3">
        <f t="shared" si="357"/>
        <v>1154.7430098658881</v>
      </c>
      <c r="AZ2456" s="3">
        <f t="shared" si="357"/>
        <v>1177.8378700632059</v>
      </c>
      <c r="BA2456" s="3">
        <f t="shared" si="357"/>
        <v>1201.39462746447</v>
      </c>
      <c r="BB2456" s="3">
        <f t="shared" si="357"/>
        <v>1225.4225200137594</v>
      </c>
      <c r="BC2456" s="3">
        <f t="shared" si="357"/>
        <v>1249.9309704140346</v>
      </c>
      <c r="BD2456" s="3">
        <f t="shared" si="357"/>
        <v>1274.9295898223154</v>
      </c>
      <c r="BE2456" s="3">
        <f t="shared" si="357"/>
        <v>1300.4281816187618</v>
      </c>
      <c r="BF2456" s="3">
        <f t="shared" si="357"/>
        <v>1326.4367452511369</v>
      </c>
    </row>
    <row r="2457" spans="1:58" ht="12" customHeight="1" x14ac:dyDescent="0.2">
      <c r="B2457" t="s">
        <v>469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1</v>
      </c>
      <c r="T2457" s="3">
        <v>1</v>
      </c>
      <c r="U2457" s="3">
        <f t="shared" ref="U2457:BF2457" si="358">T2457*(1.02)</f>
        <v>1.02</v>
      </c>
      <c r="V2457" s="3">
        <f t="shared" si="358"/>
        <v>1.0404</v>
      </c>
      <c r="W2457" s="3">
        <f t="shared" si="358"/>
        <v>1.0612079999999999</v>
      </c>
      <c r="X2457" s="3">
        <f t="shared" si="358"/>
        <v>1.08243216</v>
      </c>
      <c r="Y2457" s="3">
        <f t="shared" si="358"/>
        <v>1.1040808032</v>
      </c>
      <c r="Z2457" s="3">
        <f t="shared" si="358"/>
        <v>1.1261624192640001</v>
      </c>
      <c r="AA2457" s="3">
        <f t="shared" si="358"/>
        <v>1.14868566764928</v>
      </c>
      <c r="AB2457" s="3">
        <f t="shared" si="358"/>
        <v>1.1716593810022657</v>
      </c>
      <c r="AC2457" s="3">
        <f t="shared" si="358"/>
        <v>1.1950925686223111</v>
      </c>
      <c r="AD2457" s="3">
        <f t="shared" si="358"/>
        <v>1.2189944199947573</v>
      </c>
      <c r="AE2457" s="3">
        <f t="shared" si="358"/>
        <v>1.2433743083946525</v>
      </c>
      <c r="AF2457" s="3">
        <f t="shared" si="358"/>
        <v>1.2682417945625455</v>
      </c>
      <c r="AG2457" s="3">
        <f t="shared" si="358"/>
        <v>1.2936066304537963</v>
      </c>
      <c r="AH2457" s="3">
        <f t="shared" si="358"/>
        <v>1.3194787630628724</v>
      </c>
      <c r="AI2457" s="3">
        <f t="shared" si="358"/>
        <v>1.3458683383241299</v>
      </c>
      <c r="AJ2457" s="3">
        <f t="shared" si="358"/>
        <v>1.3727857050906125</v>
      </c>
      <c r="AK2457" s="3">
        <f t="shared" si="358"/>
        <v>1.4002414191924248</v>
      </c>
      <c r="AL2457" s="3">
        <f t="shared" si="358"/>
        <v>1.4282462475762734</v>
      </c>
      <c r="AM2457" s="3">
        <f t="shared" si="358"/>
        <v>1.4568111725277988</v>
      </c>
      <c r="AN2457" s="3">
        <f t="shared" si="358"/>
        <v>1.4859473959783549</v>
      </c>
      <c r="AO2457" s="3">
        <f t="shared" si="358"/>
        <v>1.5156663438979221</v>
      </c>
      <c r="AP2457" s="3">
        <f t="shared" si="358"/>
        <v>1.5459796707758806</v>
      </c>
      <c r="AQ2457" s="3">
        <f t="shared" si="358"/>
        <v>1.5768992641913981</v>
      </c>
      <c r="AR2457" s="3">
        <f t="shared" si="358"/>
        <v>1.6084372494752261</v>
      </c>
      <c r="AS2457" s="3">
        <f t="shared" si="358"/>
        <v>1.6406059944647307</v>
      </c>
      <c r="AT2457" s="3">
        <f t="shared" si="358"/>
        <v>1.6734181143540252</v>
      </c>
      <c r="AU2457" s="3">
        <f t="shared" si="358"/>
        <v>1.7068864766411058</v>
      </c>
      <c r="AV2457" s="3">
        <f t="shared" si="358"/>
        <v>1.7410242061739281</v>
      </c>
      <c r="AW2457" s="3">
        <f t="shared" si="358"/>
        <v>1.7758446902974065</v>
      </c>
      <c r="AX2457" s="3">
        <f t="shared" si="358"/>
        <v>1.8113615841033548</v>
      </c>
      <c r="AY2457" s="3">
        <f t="shared" si="358"/>
        <v>1.8475888157854219</v>
      </c>
      <c r="AZ2457" s="3">
        <f t="shared" si="358"/>
        <v>1.8845405921011305</v>
      </c>
      <c r="BA2457" s="3">
        <f t="shared" si="358"/>
        <v>1.9222314039431532</v>
      </c>
      <c r="BB2457" s="3">
        <f t="shared" si="358"/>
        <v>1.9606760320220162</v>
      </c>
      <c r="BC2457" s="3">
        <f t="shared" si="358"/>
        <v>1.9998895526624565</v>
      </c>
      <c r="BD2457" s="3">
        <f t="shared" si="358"/>
        <v>2.0398873437157055</v>
      </c>
      <c r="BE2457" s="3">
        <f t="shared" si="358"/>
        <v>2.0806850905900198</v>
      </c>
      <c r="BF2457" s="3">
        <f t="shared" si="358"/>
        <v>2.1222987924018204</v>
      </c>
    </row>
    <row r="2458" spans="1:58" ht="12" customHeight="1" x14ac:dyDescent="0.2">
      <c r="A2458" t="s">
        <v>487</v>
      </c>
      <c r="B2458" t="s">
        <v>429</v>
      </c>
      <c r="C2458" s="3">
        <v>12826</v>
      </c>
      <c r="D2458" s="3">
        <v>14309</v>
      </c>
      <c r="E2458" s="3">
        <v>10985</v>
      </c>
      <c r="F2458" s="3">
        <v>11148</v>
      </c>
      <c r="G2458" s="3">
        <v>10999</v>
      </c>
      <c r="H2458" s="3">
        <v>10917</v>
      </c>
      <c r="I2458" s="3">
        <v>10562</v>
      </c>
      <c r="J2458" s="3">
        <v>10433</v>
      </c>
      <c r="K2458" s="3">
        <v>10625</v>
      </c>
      <c r="L2458" s="3">
        <v>10384</v>
      </c>
      <c r="M2458" s="3">
        <v>10553</v>
      </c>
      <c r="N2458" s="3">
        <v>10511</v>
      </c>
      <c r="O2458" s="3">
        <v>9410</v>
      </c>
      <c r="P2458" s="3">
        <v>10005</v>
      </c>
      <c r="Q2458" s="3">
        <v>9716</v>
      </c>
      <c r="R2458" s="3">
        <v>9862</v>
      </c>
      <c r="S2458" s="3">
        <f>(R2458/R$2475)*S$2475</f>
        <v>9737.5822296013994</v>
      </c>
      <c r="T2458" s="3">
        <f>(S2458/S$2475)*T$2475</f>
        <v>9675.5594128523462</v>
      </c>
      <c r="U2458" s="3">
        <f t="shared" ref="U2458:BF2458" si="359">T2458</f>
        <v>9675.5594128523462</v>
      </c>
      <c r="V2458" s="3">
        <f t="shared" si="359"/>
        <v>9675.5594128523462</v>
      </c>
      <c r="W2458" s="3">
        <f t="shared" si="359"/>
        <v>9675.5594128523462</v>
      </c>
      <c r="X2458" s="3">
        <f t="shared" si="359"/>
        <v>9675.5594128523462</v>
      </c>
      <c r="Y2458" s="3">
        <f t="shared" si="359"/>
        <v>9675.5594128523462</v>
      </c>
      <c r="Z2458" s="3">
        <f t="shared" si="359"/>
        <v>9675.5594128523462</v>
      </c>
      <c r="AA2458" s="3">
        <f t="shared" si="359"/>
        <v>9675.5594128523462</v>
      </c>
      <c r="AB2458" s="3">
        <f t="shared" si="359"/>
        <v>9675.5594128523462</v>
      </c>
      <c r="AC2458" s="3">
        <f t="shared" si="359"/>
        <v>9675.5594128523462</v>
      </c>
      <c r="AD2458" s="3">
        <f t="shared" si="359"/>
        <v>9675.5594128523462</v>
      </c>
      <c r="AE2458" s="3">
        <f t="shared" si="359"/>
        <v>9675.5594128523462</v>
      </c>
      <c r="AF2458" s="3">
        <f t="shared" si="359"/>
        <v>9675.5594128523462</v>
      </c>
      <c r="AG2458" s="3">
        <f t="shared" si="359"/>
        <v>9675.5594128523462</v>
      </c>
      <c r="AH2458" s="3">
        <f t="shared" si="359"/>
        <v>9675.5594128523462</v>
      </c>
      <c r="AI2458" s="3">
        <f t="shared" si="359"/>
        <v>9675.5594128523462</v>
      </c>
      <c r="AJ2458" s="3">
        <f t="shared" si="359"/>
        <v>9675.5594128523462</v>
      </c>
      <c r="AK2458" s="3">
        <f t="shared" si="359"/>
        <v>9675.5594128523462</v>
      </c>
      <c r="AL2458" s="3">
        <f t="shared" si="359"/>
        <v>9675.5594128523462</v>
      </c>
      <c r="AM2458" s="3">
        <f t="shared" si="359"/>
        <v>9675.5594128523462</v>
      </c>
      <c r="AN2458" s="3">
        <f t="shared" si="359"/>
        <v>9675.5594128523462</v>
      </c>
      <c r="AO2458" s="3">
        <f t="shared" si="359"/>
        <v>9675.5594128523462</v>
      </c>
      <c r="AP2458" s="3">
        <f t="shared" si="359"/>
        <v>9675.5594128523462</v>
      </c>
      <c r="AQ2458" s="3">
        <f t="shared" si="359"/>
        <v>9675.5594128523462</v>
      </c>
      <c r="AR2458" s="3">
        <f t="shared" si="359"/>
        <v>9675.5594128523462</v>
      </c>
      <c r="AS2458" s="3">
        <f t="shared" si="359"/>
        <v>9675.5594128523462</v>
      </c>
      <c r="AT2458" s="3">
        <f t="shared" si="359"/>
        <v>9675.5594128523462</v>
      </c>
      <c r="AU2458" s="3">
        <f t="shared" si="359"/>
        <v>9675.5594128523462</v>
      </c>
      <c r="AV2458" s="3">
        <f t="shared" si="359"/>
        <v>9675.5594128523462</v>
      </c>
      <c r="AW2458" s="3">
        <f t="shared" si="359"/>
        <v>9675.5594128523462</v>
      </c>
      <c r="AX2458" s="3">
        <f t="shared" si="359"/>
        <v>9675.5594128523462</v>
      </c>
      <c r="AY2458" s="3">
        <f t="shared" si="359"/>
        <v>9675.5594128523462</v>
      </c>
      <c r="AZ2458" s="3">
        <f t="shared" si="359"/>
        <v>9675.5594128523462</v>
      </c>
      <c r="BA2458" s="3">
        <f t="shared" si="359"/>
        <v>9675.5594128523462</v>
      </c>
      <c r="BB2458" s="3">
        <f t="shared" si="359"/>
        <v>9675.5594128523462</v>
      </c>
      <c r="BC2458" s="3">
        <f t="shared" si="359"/>
        <v>9675.5594128523462</v>
      </c>
      <c r="BD2458" s="3">
        <f t="shared" si="359"/>
        <v>9675.5594128523462</v>
      </c>
      <c r="BE2458" s="3">
        <f t="shared" si="359"/>
        <v>9675.5594128523462</v>
      </c>
      <c r="BF2458" s="3">
        <f t="shared" si="359"/>
        <v>9675.5594128523462</v>
      </c>
    </row>
    <row r="2459" spans="1:58" ht="12" customHeight="1" x14ac:dyDescent="0.2">
      <c r="B2459" t="s">
        <v>463</v>
      </c>
      <c r="C2459" s="3">
        <v>5515</v>
      </c>
      <c r="D2459" s="3">
        <v>6153</v>
      </c>
      <c r="E2459" s="3">
        <v>4724</v>
      </c>
      <c r="F2459" s="3">
        <v>4794</v>
      </c>
      <c r="G2459" s="3">
        <v>4730</v>
      </c>
      <c r="H2459" s="3">
        <v>4699</v>
      </c>
      <c r="I2459" s="3">
        <v>4669</v>
      </c>
      <c r="J2459" s="3">
        <v>4639</v>
      </c>
      <c r="K2459" s="3">
        <v>4608</v>
      </c>
      <c r="L2459" s="3">
        <v>4664.2741259061422</v>
      </c>
      <c r="M2459" s="3">
        <v>4838.5663970169235</v>
      </c>
      <c r="N2459" s="3">
        <v>4889.5233812981241</v>
      </c>
      <c r="O2459" s="3">
        <v>4905.6326509927067</v>
      </c>
      <c r="P2459" s="3">
        <v>4907.9609906767455</v>
      </c>
      <c r="Q2459" s="3">
        <v>5050.6931591299417</v>
      </c>
      <c r="R2459" s="3">
        <v>5046.0503855921843</v>
      </c>
      <c r="S2459" s="3">
        <v>5046.0503855921843</v>
      </c>
      <c r="T2459" s="3">
        <v>5046.0503855921843</v>
      </c>
      <c r="U2459" s="3">
        <f t="shared" ref="U2459:BF2459" si="360">T2459*1.005</f>
        <v>5071.2806375201444</v>
      </c>
      <c r="V2459" s="3">
        <f t="shared" si="360"/>
        <v>5096.6370407077447</v>
      </c>
      <c r="W2459" s="3">
        <f t="shared" si="360"/>
        <v>5122.1202259112833</v>
      </c>
      <c r="X2459" s="3">
        <f t="shared" si="360"/>
        <v>5147.7308270408394</v>
      </c>
      <c r="Y2459" s="3">
        <f t="shared" si="360"/>
        <v>5173.4694811760428</v>
      </c>
      <c r="Z2459" s="3">
        <f t="shared" si="360"/>
        <v>5199.3368285819224</v>
      </c>
      <c r="AA2459" s="3">
        <f t="shared" si="360"/>
        <v>5225.3335127248311</v>
      </c>
      <c r="AB2459" s="3">
        <f t="shared" si="360"/>
        <v>5251.4601802884545</v>
      </c>
      <c r="AC2459" s="3">
        <f t="shared" si="360"/>
        <v>5277.7174811898958</v>
      </c>
      <c r="AD2459" s="3">
        <f t="shared" si="360"/>
        <v>5304.1060685958446</v>
      </c>
      <c r="AE2459" s="3">
        <f t="shared" si="360"/>
        <v>5330.626598938823</v>
      </c>
      <c r="AF2459" s="3">
        <f t="shared" si="360"/>
        <v>5357.2797319335168</v>
      </c>
      <c r="AG2459" s="3">
        <f t="shared" si="360"/>
        <v>5384.0661305931835</v>
      </c>
      <c r="AH2459" s="3">
        <f t="shared" si="360"/>
        <v>5410.9864612461488</v>
      </c>
      <c r="AI2459" s="3">
        <f t="shared" si="360"/>
        <v>5438.0413935523793</v>
      </c>
      <c r="AJ2459" s="3">
        <f t="shared" si="360"/>
        <v>5465.231600520141</v>
      </c>
      <c r="AK2459" s="3">
        <f t="shared" si="360"/>
        <v>5492.5577585227411</v>
      </c>
      <c r="AL2459" s="3">
        <f t="shared" si="360"/>
        <v>5520.0205473153546</v>
      </c>
      <c r="AM2459" s="3">
        <f t="shared" si="360"/>
        <v>5547.6206500519311</v>
      </c>
      <c r="AN2459" s="3">
        <f t="shared" si="360"/>
        <v>5575.3587533021901</v>
      </c>
      <c r="AO2459" s="3">
        <f t="shared" si="360"/>
        <v>5603.2355470687007</v>
      </c>
      <c r="AP2459" s="3">
        <f t="shared" si="360"/>
        <v>5631.251724804044</v>
      </c>
      <c r="AQ2459" s="3">
        <f t="shared" si="360"/>
        <v>5659.4079834280637</v>
      </c>
      <c r="AR2459" s="3">
        <f t="shared" si="360"/>
        <v>5687.7050233452037</v>
      </c>
      <c r="AS2459" s="3">
        <f t="shared" si="360"/>
        <v>5716.1435484619287</v>
      </c>
      <c r="AT2459" s="3">
        <f t="shared" si="360"/>
        <v>5744.7242662042381</v>
      </c>
      <c r="AU2459" s="3">
        <f t="shared" si="360"/>
        <v>5773.4478875352588</v>
      </c>
      <c r="AV2459" s="3">
        <f t="shared" si="360"/>
        <v>5802.3151269729342</v>
      </c>
      <c r="AW2459" s="3">
        <f t="shared" si="360"/>
        <v>5831.3267026077983</v>
      </c>
      <c r="AX2459" s="3">
        <f t="shared" si="360"/>
        <v>5860.4833361208366</v>
      </c>
      <c r="AY2459" s="3">
        <f t="shared" si="360"/>
        <v>5889.7857528014401</v>
      </c>
      <c r="AZ2459" s="3">
        <f t="shared" si="360"/>
        <v>5919.2346815654464</v>
      </c>
      <c r="BA2459" s="3">
        <f t="shared" si="360"/>
        <v>5948.8308549732728</v>
      </c>
      <c r="BB2459" s="3">
        <f t="shared" si="360"/>
        <v>5978.5750092481385</v>
      </c>
      <c r="BC2459" s="3">
        <f t="shared" si="360"/>
        <v>6008.4678842943786</v>
      </c>
      <c r="BD2459" s="3">
        <f t="shared" si="360"/>
        <v>6038.5102237158499</v>
      </c>
      <c r="BE2459" s="3">
        <f t="shared" si="360"/>
        <v>6068.7027748344281</v>
      </c>
      <c r="BF2459" s="3">
        <f t="shared" si="360"/>
        <v>6099.0462887085996</v>
      </c>
    </row>
    <row r="2460" spans="1:58" ht="12" customHeight="1" x14ac:dyDescent="0.2">
      <c r="B2460" t="s">
        <v>464</v>
      </c>
      <c r="C2460" s="3">
        <v>0</v>
      </c>
      <c r="D2460" s="3">
        <v>1</v>
      </c>
      <c r="E2460" s="3">
        <v>2</v>
      </c>
      <c r="F2460" s="3">
        <v>2</v>
      </c>
      <c r="G2460" s="3">
        <v>3</v>
      </c>
      <c r="H2460" s="3">
        <v>5</v>
      </c>
      <c r="I2460" s="3">
        <v>14</v>
      </c>
      <c r="J2460" s="3">
        <v>15</v>
      </c>
      <c r="K2460" s="3">
        <v>18</v>
      </c>
      <c r="L2460" s="3">
        <v>21</v>
      </c>
      <c r="M2460" s="3">
        <v>28</v>
      </c>
      <c r="N2460" s="3">
        <v>52</v>
      </c>
      <c r="O2460" s="3">
        <v>89</v>
      </c>
      <c r="P2460" s="3">
        <v>143</v>
      </c>
      <c r="Q2460" s="3">
        <v>147</v>
      </c>
      <c r="R2460" s="3">
        <v>147</v>
      </c>
      <c r="S2460" s="3">
        <v>172</v>
      </c>
      <c r="T2460" s="3">
        <v>168</v>
      </c>
      <c r="U2460" s="3">
        <f t="shared" ref="U2460:BF2460" si="361">T2460*(1.02)</f>
        <v>171.36</v>
      </c>
      <c r="V2460" s="3">
        <f t="shared" si="361"/>
        <v>174.78720000000001</v>
      </c>
      <c r="W2460" s="3">
        <f t="shared" si="361"/>
        <v>178.28294400000001</v>
      </c>
      <c r="X2460" s="3">
        <f t="shared" si="361"/>
        <v>181.84860288000002</v>
      </c>
      <c r="Y2460" s="3">
        <f t="shared" si="361"/>
        <v>185.48557493760001</v>
      </c>
      <c r="Z2460" s="3">
        <f t="shared" si="361"/>
        <v>189.19528643635201</v>
      </c>
      <c r="AA2460" s="3">
        <f t="shared" si="361"/>
        <v>192.97919216507904</v>
      </c>
      <c r="AB2460" s="3">
        <f t="shared" si="361"/>
        <v>196.83877600838062</v>
      </c>
      <c r="AC2460" s="3">
        <f t="shared" si="361"/>
        <v>200.77555152854825</v>
      </c>
      <c r="AD2460" s="3">
        <f t="shared" si="361"/>
        <v>204.79106255911921</v>
      </c>
      <c r="AE2460" s="3">
        <f t="shared" si="361"/>
        <v>208.88688381030161</v>
      </c>
      <c r="AF2460" s="3">
        <f t="shared" si="361"/>
        <v>213.06462148650766</v>
      </c>
      <c r="AG2460" s="3">
        <f t="shared" si="361"/>
        <v>217.32591391623782</v>
      </c>
      <c r="AH2460" s="3">
        <f t="shared" si="361"/>
        <v>221.67243219456259</v>
      </c>
      <c r="AI2460" s="3">
        <f t="shared" si="361"/>
        <v>226.10588083845386</v>
      </c>
      <c r="AJ2460" s="3">
        <f t="shared" si="361"/>
        <v>230.62799845522295</v>
      </c>
      <c r="AK2460" s="3">
        <f t="shared" si="361"/>
        <v>235.24055842432742</v>
      </c>
      <c r="AL2460" s="3">
        <f t="shared" si="361"/>
        <v>239.94536959281396</v>
      </c>
      <c r="AM2460" s="3">
        <f t="shared" si="361"/>
        <v>244.74427698467025</v>
      </c>
      <c r="AN2460" s="3">
        <f t="shared" si="361"/>
        <v>249.63916252436366</v>
      </c>
      <c r="AO2460" s="3">
        <f t="shared" si="361"/>
        <v>254.63194577485092</v>
      </c>
      <c r="AP2460" s="3">
        <f t="shared" si="361"/>
        <v>259.72458469034797</v>
      </c>
      <c r="AQ2460" s="3">
        <f t="shared" si="361"/>
        <v>264.91907638415495</v>
      </c>
      <c r="AR2460" s="3">
        <f t="shared" si="361"/>
        <v>270.21745791183804</v>
      </c>
      <c r="AS2460" s="3">
        <f t="shared" si="361"/>
        <v>275.62180707007479</v>
      </c>
      <c r="AT2460" s="3">
        <f t="shared" si="361"/>
        <v>281.1342432114763</v>
      </c>
      <c r="AU2460" s="3">
        <f t="shared" si="361"/>
        <v>286.75692807570584</v>
      </c>
      <c r="AV2460" s="3">
        <f t="shared" si="361"/>
        <v>292.49206663721998</v>
      </c>
      <c r="AW2460" s="3">
        <f t="shared" si="361"/>
        <v>298.34190796996438</v>
      </c>
      <c r="AX2460" s="3">
        <f t="shared" si="361"/>
        <v>304.30874612936367</v>
      </c>
      <c r="AY2460" s="3">
        <f t="shared" si="361"/>
        <v>310.39492105195097</v>
      </c>
      <c r="AZ2460" s="3">
        <f t="shared" si="361"/>
        <v>316.60281947299001</v>
      </c>
      <c r="BA2460" s="3">
        <f t="shared" si="361"/>
        <v>322.93487586244981</v>
      </c>
      <c r="BB2460" s="3">
        <f t="shared" si="361"/>
        <v>329.39357337969881</v>
      </c>
      <c r="BC2460" s="3">
        <f t="shared" si="361"/>
        <v>335.98144484729278</v>
      </c>
      <c r="BD2460" s="3">
        <f t="shared" si="361"/>
        <v>342.70107374423861</v>
      </c>
      <c r="BE2460" s="3">
        <f t="shared" si="361"/>
        <v>349.55509521912342</v>
      </c>
      <c r="BF2460" s="3">
        <f t="shared" si="361"/>
        <v>356.54619712350586</v>
      </c>
    </row>
    <row r="2461" spans="1:58" ht="12" customHeight="1" x14ac:dyDescent="0.2">
      <c r="B2461" t="s">
        <v>465</v>
      </c>
      <c r="C2461" s="3">
        <v>3</v>
      </c>
      <c r="D2461" s="3">
        <v>3</v>
      </c>
      <c r="E2461" s="3">
        <v>3</v>
      </c>
      <c r="F2461" s="3">
        <v>3</v>
      </c>
      <c r="G2461" s="3">
        <v>1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>
        <v>0</v>
      </c>
      <c r="V2461">
        <v>1</v>
      </c>
      <c r="W2461">
        <v>2</v>
      </c>
      <c r="X2461">
        <v>3</v>
      </c>
      <c r="Y2461">
        <v>4</v>
      </c>
      <c r="Z2461">
        <v>5</v>
      </c>
      <c r="AA2461">
        <v>6</v>
      </c>
      <c r="AB2461">
        <v>7</v>
      </c>
      <c r="AC2461">
        <v>8</v>
      </c>
      <c r="AD2461">
        <v>9</v>
      </c>
      <c r="AE2461">
        <v>10</v>
      </c>
      <c r="AF2461">
        <v>11</v>
      </c>
      <c r="AG2461">
        <v>12</v>
      </c>
      <c r="AH2461">
        <v>13</v>
      </c>
      <c r="AI2461">
        <v>14</v>
      </c>
      <c r="AJ2461">
        <v>15</v>
      </c>
      <c r="AK2461">
        <v>16</v>
      </c>
      <c r="AL2461">
        <v>17</v>
      </c>
      <c r="AM2461">
        <v>18</v>
      </c>
      <c r="AN2461">
        <v>19</v>
      </c>
      <c r="AO2461">
        <v>20</v>
      </c>
      <c r="AP2461">
        <v>21</v>
      </c>
      <c r="AQ2461">
        <v>22</v>
      </c>
      <c r="AR2461">
        <v>23</v>
      </c>
      <c r="AS2461">
        <v>24</v>
      </c>
      <c r="AT2461">
        <v>25</v>
      </c>
      <c r="AU2461">
        <v>26</v>
      </c>
      <c r="AV2461">
        <v>27</v>
      </c>
      <c r="AW2461">
        <v>28</v>
      </c>
      <c r="AX2461">
        <v>29</v>
      </c>
      <c r="AY2461">
        <v>30</v>
      </c>
      <c r="AZ2461">
        <v>31</v>
      </c>
      <c r="BA2461">
        <v>32</v>
      </c>
      <c r="BB2461">
        <v>33</v>
      </c>
      <c r="BC2461">
        <v>34</v>
      </c>
      <c r="BD2461">
        <v>35</v>
      </c>
      <c r="BE2461">
        <v>36</v>
      </c>
      <c r="BF2461">
        <v>37</v>
      </c>
    </row>
    <row r="2462" spans="1:58" ht="12" customHeight="1" x14ac:dyDescent="0.2">
      <c r="B2462" t="s">
        <v>466</v>
      </c>
      <c r="C2462" s="3">
        <v>169</v>
      </c>
      <c r="D2462" s="3">
        <v>211</v>
      </c>
      <c r="E2462" s="3">
        <v>213</v>
      </c>
      <c r="F2462" s="3">
        <v>205</v>
      </c>
      <c r="G2462" s="3">
        <v>202</v>
      </c>
      <c r="H2462" s="3">
        <v>202</v>
      </c>
      <c r="I2462" s="3">
        <v>199</v>
      </c>
      <c r="J2462" s="3">
        <v>195</v>
      </c>
      <c r="K2462" s="3">
        <v>185</v>
      </c>
      <c r="L2462" s="3">
        <v>174</v>
      </c>
      <c r="M2462" s="3">
        <v>161</v>
      </c>
      <c r="N2462" s="3">
        <v>161</v>
      </c>
      <c r="O2462" s="3">
        <v>158</v>
      </c>
      <c r="P2462" s="3">
        <v>157</v>
      </c>
      <c r="Q2462" s="3">
        <v>158</v>
      </c>
      <c r="R2462" s="3">
        <v>158</v>
      </c>
      <c r="S2462" s="3">
        <v>167</v>
      </c>
      <c r="T2462" s="3">
        <v>176</v>
      </c>
      <c r="U2462" s="3">
        <f t="shared" ref="U2462:BF2462" si="362">T2462*1.015</f>
        <v>178.64</v>
      </c>
      <c r="V2462" s="3">
        <f t="shared" si="362"/>
        <v>181.31959999999998</v>
      </c>
      <c r="W2462" s="3">
        <f t="shared" si="362"/>
        <v>184.03939399999996</v>
      </c>
      <c r="X2462" s="3">
        <f t="shared" si="362"/>
        <v>186.79998490999995</v>
      </c>
      <c r="Y2462" s="3">
        <f t="shared" si="362"/>
        <v>189.60198468364993</v>
      </c>
      <c r="Z2462" s="3">
        <f t="shared" si="362"/>
        <v>192.44601445390467</v>
      </c>
      <c r="AA2462" s="3">
        <f t="shared" si="362"/>
        <v>195.33270467071321</v>
      </c>
      <c r="AB2462" s="3">
        <f t="shared" si="362"/>
        <v>198.26269524077389</v>
      </c>
      <c r="AC2462" s="3">
        <f t="shared" si="362"/>
        <v>201.23663566938549</v>
      </c>
      <c r="AD2462" s="3">
        <f t="shared" si="362"/>
        <v>204.25518520442625</v>
      </c>
      <c r="AE2462" s="3">
        <f t="shared" si="362"/>
        <v>207.31901298249264</v>
      </c>
      <c r="AF2462" s="3">
        <f t="shared" si="362"/>
        <v>210.42879817722999</v>
      </c>
      <c r="AG2462" s="3">
        <f t="shared" si="362"/>
        <v>213.58523014988842</v>
      </c>
      <c r="AH2462" s="3">
        <f t="shared" si="362"/>
        <v>216.78900860213673</v>
      </c>
      <c r="AI2462" s="3">
        <f t="shared" si="362"/>
        <v>220.04084373116876</v>
      </c>
      <c r="AJ2462" s="3">
        <f t="shared" si="362"/>
        <v>223.34145638713628</v>
      </c>
      <c r="AK2462" s="3">
        <f t="shared" si="362"/>
        <v>226.6915782329433</v>
      </c>
      <c r="AL2462" s="3">
        <f t="shared" si="362"/>
        <v>230.09195190643743</v>
      </c>
      <c r="AM2462" s="3">
        <f t="shared" si="362"/>
        <v>233.54333118503396</v>
      </c>
      <c r="AN2462" s="3">
        <f t="shared" si="362"/>
        <v>237.04648115280946</v>
      </c>
      <c r="AO2462" s="3">
        <f t="shared" si="362"/>
        <v>240.60217837010157</v>
      </c>
      <c r="AP2462" s="3">
        <f t="shared" si="362"/>
        <v>244.21121104565307</v>
      </c>
      <c r="AQ2462" s="3">
        <f t="shared" si="362"/>
        <v>247.87437921133784</v>
      </c>
      <c r="AR2462" s="3">
        <f t="shared" si="362"/>
        <v>251.59249489950787</v>
      </c>
      <c r="AS2462" s="3">
        <f t="shared" si="362"/>
        <v>255.36638232300047</v>
      </c>
      <c r="AT2462" s="3">
        <f t="shared" si="362"/>
        <v>259.19687805784542</v>
      </c>
      <c r="AU2462" s="3">
        <f t="shared" si="362"/>
        <v>263.08483122871309</v>
      </c>
      <c r="AV2462" s="3">
        <f t="shared" si="362"/>
        <v>267.03110369714375</v>
      </c>
      <c r="AW2462" s="3">
        <f t="shared" si="362"/>
        <v>271.03657025260088</v>
      </c>
      <c r="AX2462" s="3">
        <f t="shared" si="362"/>
        <v>275.10211880638985</v>
      </c>
      <c r="AY2462" s="3">
        <f t="shared" si="362"/>
        <v>279.22865058848566</v>
      </c>
      <c r="AZ2462" s="3">
        <f t="shared" si="362"/>
        <v>283.41708034731295</v>
      </c>
      <c r="BA2462" s="3">
        <f t="shared" si="362"/>
        <v>287.66833655252259</v>
      </c>
      <c r="BB2462" s="3">
        <f t="shared" si="362"/>
        <v>291.98336160081038</v>
      </c>
      <c r="BC2462" s="3">
        <f t="shared" si="362"/>
        <v>296.3631120248225</v>
      </c>
      <c r="BD2462" s="3">
        <f t="shared" si="362"/>
        <v>300.8085587051948</v>
      </c>
      <c r="BE2462" s="3">
        <f t="shared" si="362"/>
        <v>305.3206870857727</v>
      </c>
      <c r="BF2462" s="3">
        <f t="shared" si="362"/>
        <v>309.90049739205926</v>
      </c>
    </row>
    <row r="2463" spans="1:58" ht="12" customHeight="1" x14ac:dyDescent="0.2">
      <c r="B2463" t="s">
        <v>467</v>
      </c>
      <c r="C2463" s="3">
        <v>280</v>
      </c>
      <c r="D2463" s="3">
        <v>323</v>
      </c>
      <c r="E2463" s="3">
        <v>323</v>
      </c>
      <c r="F2463" s="3">
        <v>549</v>
      </c>
      <c r="G2463" s="3">
        <v>615</v>
      </c>
      <c r="H2463" s="3">
        <v>419</v>
      </c>
      <c r="I2463" s="3">
        <v>471</v>
      </c>
      <c r="J2463" s="3">
        <v>454</v>
      </c>
      <c r="K2463" s="3">
        <v>460</v>
      </c>
      <c r="L2463" s="3">
        <v>391</v>
      </c>
      <c r="M2463" s="3">
        <v>343</v>
      </c>
      <c r="N2463" s="3">
        <v>323</v>
      </c>
      <c r="O2463" s="3">
        <v>301</v>
      </c>
      <c r="P2463" s="3">
        <v>275</v>
      </c>
      <c r="Q2463" s="3">
        <v>294</v>
      </c>
      <c r="R2463" s="3">
        <v>294</v>
      </c>
      <c r="S2463" s="3">
        <v>344</v>
      </c>
      <c r="T2463" s="3">
        <v>341</v>
      </c>
      <c r="U2463" s="3">
        <f t="shared" ref="U2463:BF2463" si="363">T2463*1.02</f>
        <v>347.82</v>
      </c>
      <c r="V2463" s="3">
        <f t="shared" si="363"/>
        <v>354.77640000000002</v>
      </c>
      <c r="W2463" s="3">
        <f t="shared" si="363"/>
        <v>361.87192800000003</v>
      </c>
      <c r="X2463" s="3">
        <f t="shared" si="363"/>
        <v>369.10936656000001</v>
      </c>
      <c r="Y2463" s="3">
        <f t="shared" si="363"/>
        <v>376.4915538912</v>
      </c>
      <c r="Z2463" s="3">
        <f t="shared" si="363"/>
        <v>384.02138496902398</v>
      </c>
      <c r="AA2463" s="3">
        <f t="shared" si="363"/>
        <v>391.70181266840444</v>
      </c>
      <c r="AB2463" s="3">
        <f t="shared" si="363"/>
        <v>399.53584892177253</v>
      </c>
      <c r="AC2463" s="3">
        <f t="shared" si="363"/>
        <v>407.52656590020797</v>
      </c>
      <c r="AD2463" s="3">
        <f t="shared" si="363"/>
        <v>415.67709721821211</v>
      </c>
      <c r="AE2463" s="3">
        <f t="shared" si="363"/>
        <v>423.99063916257637</v>
      </c>
      <c r="AF2463" s="3">
        <f t="shared" si="363"/>
        <v>432.4704519458279</v>
      </c>
      <c r="AG2463" s="3">
        <f t="shared" si="363"/>
        <v>441.11986098474449</v>
      </c>
      <c r="AH2463" s="3">
        <f t="shared" si="363"/>
        <v>449.94225820443938</v>
      </c>
      <c r="AI2463" s="3">
        <f t="shared" si="363"/>
        <v>458.94110336852816</v>
      </c>
      <c r="AJ2463" s="3">
        <f t="shared" si="363"/>
        <v>468.11992543589872</v>
      </c>
      <c r="AK2463" s="3">
        <f t="shared" si="363"/>
        <v>477.48232394461672</v>
      </c>
      <c r="AL2463" s="3">
        <f t="shared" si="363"/>
        <v>487.03197042350905</v>
      </c>
      <c r="AM2463" s="3">
        <f t="shared" si="363"/>
        <v>496.77260983197925</v>
      </c>
      <c r="AN2463" s="3">
        <f t="shared" si="363"/>
        <v>506.70806202861883</v>
      </c>
      <c r="AO2463" s="3">
        <f t="shared" si="363"/>
        <v>516.84222326919121</v>
      </c>
      <c r="AP2463" s="3">
        <f t="shared" si="363"/>
        <v>527.17906773457503</v>
      </c>
      <c r="AQ2463" s="3">
        <f t="shared" si="363"/>
        <v>537.7226490892665</v>
      </c>
      <c r="AR2463" s="3">
        <f t="shared" si="363"/>
        <v>548.47710207105183</v>
      </c>
      <c r="AS2463" s="3">
        <f t="shared" si="363"/>
        <v>559.44664411247288</v>
      </c>
      <c r="AT2463" s="3">
        <f t="shared" si="363"/>
        <v>570.63557699472233</v>
      </c>
      <c r="AU2463" s="3">
        <f t="shared" si="363"/>
        <v>582.04828853461674</v>
      </c>
      <c r="AV2463" s="3">
        <f t="shared" si="363"/>
        <v>593.68925430530908</v>
      </c>
      <c r="AW2463" s="3">
        <f t="shared" si="363"/>
        <v>605.56303939141526</v>
      </c>
      <c r="AX2463" s="3">
        <f t="shared" si="363"/>
        <v>617.67430017924357</v>
      </c>
      <c r="AY2463" s="3">
        <f t="shared" si="363"/>
        <v>630.02778618282844</v>
      </c>
      <c r="AZ2463" s="3">
        <f t="shared" si="363"/>
        <v>642.62834190648505</v>
      </c>
      <c r="BA2463" s="3">
        <f t="shared" si="363"/>
        <v>655.48090874461479</v>
      </c>
      <c r="BB2463" s="3">
        <f t="shared" si="363"/>
        <v>668.59052691950706</v>
      </c>
      <c r="BC2463" s="3">
        <f t="shared" si="363"/>
        <v>681.96233745789721</v>
      </c>
      <c r="BD2463" s="3">
        <f t="shared" si="363"/>
        <v>695.60158420705511</v>
      </c>
      <c r="BE2463" s="3">
        <f t="shared" si="363"/>
        <v>709.5136158911962</v>
      </c>
      <c r="BF2463" s="3">
        <f t="shared" si="363"/>
        <v>723.70388820902008</v>
      </c>
    </row>
    <row r="2464" spans="1:58" ht="12" customHeight="1" x14ac:dyDescent="0.2">
      <c r="B2464" t="s">
        <v>468</v>
      </c>
      <c r="C2464" s="3">
        <v>5</v>
      </c>
      <c r="D2464" s="3">
        <v>11</v>
      </c>
      <c r="E2464" s="3">
        <v>41</v>
      </c>
      <c r="F2464" s="3">
        <v>11</v>
      </c>
      <c r="G2464" s="3">
        <v>47</v>
      </c>
      <c r="H2464" s="3">
        <v>53</v>
      </c>
      <c r="I2464" s="3">
        <v>54</v>
      </c>
      <c r="J2464" s="3">
        <v>70</v>
      </c>
      <c r="K2464" s="3">
        <v>60</v>
      </c>
      <c r="L2464" s="3">
        <v>39</v>
      </c>
      <c r="M2464" s="3">
        <v>22</v>
      </c>
      <c r="N2464" s="3">
        <v>13</v>
      </c>
      <c r="O2464" s="3">
        <v>15</v>
      </c>
      <c r="P2464" s="3">
        <v>15</v>
      </c>
      <c r="Q2464" s="3">
        <v>11</v>
      </c>
      <c r="R2464" s="3">
        <v>11</v>
      </c>
      <c r="S2464" s="3">
        <v>17</v>
      </c>
      <c r="T2464" s="3">
        <v>226</v>
      </c>
      <c r="U2464" s="3">
        <f t="shared" ref="U2464:BF2464" si="364">T2464*(1.02)</f>
        <v>230.52</v>
      </c>
      <c r="V2464" s="3">
        <f t="shared" si="364"/>
        <v>235.13040000000001</v>
      </c>
      <c r="W2464" s="3">
        <f t="shared" si="364"/>
        <v>239.83300800000001</v>
      </c>
      <c r="X2464" s="3">
        <f t="shared" si="364"/>
        <v>244.62966816000002</v>
      </c>
      <c r="Y2464" s="3">
        <f t="shared" si="364"/>
        <v>249.52226152320003</v>
      </c>
      <c r="Z2464" s="3">
        <f t="shared" si="364"/>
        <v>254.51270675366405</v>
      </c>
      <c r="AA2464" s="3">
        <f t="shared" si="364"/>
        <v>259.60296088873736</v>
      </c>
      <c r="AB2464" s="3">
        <f t="shared" si="364"/>
        <v>264.79502010651208</v>
      </c>
      <c r="AC2464" s="3">
        <f t="shared" si="364"/>
        <v>270.09092050864234</v>
      </c>
      <c r="AD2464" s="3">
        <f t="shared" si="364"/>
        <v>275.49273891881518</v>
      </c>
      <c r="AE2464" s="3">
        <f t="shared" si="364"/>
        <v>281.00259369719151</v>
      </c>
      <c r="AF2464" s="3">
        <f t="shared" si="364"/>
        <v>286.62264557113537</v>
      </c>
      <c r="AG2464" s="3">
        <f t="shared" si="364"/>
        <v>292.35509848255811</v>
      </c>
      <c r="AH2464" s="3">
        <f t="shared" si="364"/>
        <v>298.2022004522093</v>
      </c>
      <c r="AI2464" s="3">
        <f t="shared" si="364"/>
        <v>304.16624446125348</v>
      </c>
      <c r="AJ2464" s="3">
        <f t="shared" si="364"/>
        <v>310.24956935047857</v>
      </c>
      <c r="AK2464" s="3">
        <f t="shared" si="364"/>
        <v>316.45456073748812</v>
      </c>
      <c r="AL2464" s="3">
        <f t="shared" si="364"/>
        <v>322.7836519522379</v>
      </c>
      <c r="AM2464" s="3">
        <f t="shared" si="364"/>
        <v>329.23932499128267</v>
      </c>
      <c r="AN2464" s="3">
        <f t="shared" si="364"/>
        <v>335.82411149110834</v>
      </c>
      <c r="AO2464" s="3">
        <f t="shared" si="364"/>
        <v>342.54059372093053</v>
      </c>
      <c r="AP2464" s="3">
        <f t="shared" si="364"/>
        <v>349.39140559534917</v>
      </c>
      <c r="AQ2464" s="3">
        <f t="shared" si="364"/>
        <v>356.37923370725616</v>
      </c>
      <c r="AR2464" s="3">
        <f t="shared" si="364"/>
        <v>363.50681838140127</v>
      </c>
      <c r="AS2464" s="3">
        <f t="shared" si="364"/>
        <v>370.7769547490293</v>
      </c>
      <c r="AT2464" s="3">
        <f t="shared" si="364"/>
        <v>378.1924938440099</v>
      </c>
      <c r="AU2464" s="3">
        <f t="shared" si="364"/>
        <v>385.75634372089013</v>
      </c>
      <c r="AV2464" s="3">
        <f t="shared" si="364"/>
        <v>393.47147059530795</v>
      </c>
      <c r="AW2464" s="3">
        <f t="shared" si="364"/>
        <v>401.34090000721409</v>
      </c>
      <c r="AX2464" s="3">
        <f t="shared" si="364"/>
        <v>409.36771800735841</v>
      </c>
      <c r="AY2464" s="3">
        <f t="shared" si="364"/>
        <v>417.5550723675056</v>
      </c>
      <c r="AZ2464" s="3">
        <f t="shared" si="364"/>
        <v>425.90617381485572</v>
      </c>
      <c r="BA2464" s="3">
        <f t="shared" si="364"/>
        <v>434.42429729115287</v>
      </c>
      <c r="BB2464" s="3">
        <f t="shared" si="364"/>
        <v>443.11278323697593</v>
      </c>
      <c r="BC2464" s="3">
        <f t="shared" si="364"/>
        <v>451.97503890171544</v>
      </c>
      <c r="BD2464" s="3">
        <f t="shared" si="364"/>
        <v>461.01453967974976</v>
      </c>
      <c r="BE2464" s="3">
        <f t="shared" si="364"/>
        <v>470.23483047334474</v>
      </c>
      <c r="BF2464" s="3">
        <f t="shared" si="364"/>
        <v>479.63952708281164</v>
      </c>
    </row>
    <row r="2465" spans="1:58" ht="12" customHeight="1" x14ac:dyDescent="0.2">
      <c r="B2465" t="s">
        <v>469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2</v>
      </c>
      <c r="L2465" s="3">
        <v>2</v>
      </c>
      <c r="M2465" s="3">
        <v>2</v>
      </c>
      <c r="N2465" s="3">
        <v>2</v>
      </c>
      <c r="O2465" s="3">
        <v>2</v>
      </c>
      <c r="P2465" s="3">
        <v>3</v>
      </c>
      <c r="Q2465" s="3">
        <v>4</v>
      </c>
      <c r="R2465" s="3">
        <v>4</v>
      </c>
      <c r="S2465" s="3">
        <v>4</v>
      </c>
      <c r="T2465" s="3">
        <v>4</v>
      </c>
      <c r="U2465" s="3">
        <f t="shared" ref="U2465:BF2465" si="365">T2465*(1.02)</f>
        <v>4.08</v>
      </c>
      <c r="V2465" s="3">
        <f t="shared" si="365"/>
        <v>4.1616</v>
      </c>
      <c r="W2465" s="3">
        <f t="shared" si="365"/>
        <v>4.2448319999999997</v>
      </c>
      <c r="X2465" s="3">
        <f t="shared" si="365"/>
        <v>4.3297286399999999</v>
      </c>
      <c r="Y2465" s="3">
        <f t="shared" si="365"/>
        <v>4.4163232128000001</v>
      </c>
      <c r="Z2465" s="3">
        <f t="shared" si="365"/>
        <v>4.5046496770560003</v>
      </c>
      <c r="AA2465" s="3">
        <f t="shared" si="365"/>
        <v>4.5947426705971202</v>
      </c>
      <c r="AB2465" s="3">
        <f t="shared" si="365"/>
        <v>4.686637524009063</v>
      </c>
      <c r="AC2465" s="3">
        <f t="shared" si="365"/>
        <v>4.7803702744892442</v>
      </c>
      <c r="AD2465" s="3">
        <f t="shared" si="365"/>
        <v>4.8759776799790293</v>
      </c>
      <c r="AE2465" s="3">
        <f t="shared" si="365"/>
        <v>4.9734972335786098</v>
      </c>
      <c r="AF2465" s="3">
        <f t="shared" si="365"/>
        <v>5.072967178250182</v>
      </c>
      <c r="AG2465" s="3">
        <f t="shared" si="365"/>
        <v>5.1744265218151853</v>
      </c>
      <c r="AH2465" s="3">
        <f t="shared" si="365"/>
        <v>5.2779150522514895</v>
      </c>
      <c r="AI2465" s="3">
        <f t="shared" si="365"/>
        <v>5.3834733532965195</v>
      </c>
      <c r="AJ2465" s="3">
        <f t="shared" si="365"/>
        <v>5.4911428203624499</v>
      </c>
      <c r="AK2465" s="3">
        <f t="shared" si="365"/>
        <v>5.6009656767696994</v>
      </c>
      <c r="AL2465" s="3">
        <f t="shared" si="365"/>
        <v>5.7129849903050935</v>
      </c>
      <c r="AM2465" s="3">
        <f t="shared" si="365"/>
        <v>5.8272446901111952</v>
      </c>
      <c r="AN2465" s="3">
        <f t="shared" si="365"/>
        <v>5.9437895839134196</v>
      </c>
      <c r="AO2465" s="3">
        <f t="shared" si="365"/>
        <v>6.0626653755916884</v>
      </c>
      <c r="AP2465" s="3">
        <f t="shared" si="365"/>
        <v>6.1839186831035224</v>
      </c>
      <c r="AQ2465" s="3">
        <f t="shared" si="365"/>
        <v>6.3075970567655926</v>
      </c>
      <c r="AR2465" s="3">
        <f t="shared" si="365"/>
        <v>6.4337489979009046</v>
      </c>
      <c r="AS2465" s="3">
        <f t="shared" si="365"/>
        <v>6.5624239778589226</v>
      </c>
      <c r="AT2465" s="3">
        <f t="shared" si="365"/>
        <v>6.6936724574161008</v>
      </c>
      <c r="AU2465" s="3">
        <f t="shared" si="365"/>
        <v>6.8275459065644233</v>
      </c>
      <c r="AV2465" s="3">
        <f t="shared" si="365"/>
        <v>6.9640968246957122</v>
      </c>
      <c r="AW2465" s="3">
        <f t="shared" si="365"/>
        <v>7.1033787611896262</v>
      </c>
      <c r="AX2465" s="3">
        <f t="shared" si="365"/>
        <v>7.2454463364134192</v>
      </c>
      <c r="AY2465" s="3">
        <f t="shared" si="365"/>
        <v>7.3903552631416876</v>
      </c>
      <c r="AZ2465" s="3">
        <f t="shared" si="365"/>
        <v>7.5381623684045218</v>
      </c>
      <c r="BA2465" s="3">
        <f t="shared" si="365"/>
        <v>7.6889256157726127</v>
      </c>
      <c r="BB2465" s="3">
        <f t="shared" si="365"/>
        <v>7.8427041280880649</v>
      </c>
      <c r="BC2465" s="3">
        <f t="shared" si="365"/>
        <v>7.999558210649826</v>
      </c>
      <c r="BD2465" s="3">
        <f t="shared" si="365"/>
        <v>8.1595493748628218</v>
      </c>
      <c r="BE2465" s="3">
        <f t="shared" si="365"/>
        <v>8.3227403623600793</v>
      </c>
      <c r="BF2465" s="3">
        <f t="shared" si="365"/>
        <v>8.4891951696072816</v>
      </c>
    </row>
    <row r="2466" spans="1:58" ht="12" customHeight="1" x14ac:dyDescent="0.2">
      <c r="A2466" t="s">
        <v>488</v>
      </c>
      <c r="B2466" t="s">
        <v>429</v>
      </c>
      <c r="C2466" s="3">
        <v>18986</v>
      </c>
      <c r="D2466" s="3">
        <v>19172</v>
      </c>
      <c r="E2466" s="3">
        <v>19256</v>
      </c>
      <c r="F2466" s="3">
        <v>17757</v>
      </c>
      <c r="G2466" s="3">
        <v>16747</v>
      </c>
      <c r="H2466" s="3">
        <v>17295</v>
      </c>
      <c r="I2466" s="3">
        <v>13731</v>
      </c>
      <c r="J2466" s="3">
        <v>14099</v>
      </c>
      <c r="K2466" s="3">
        <v>14114</v>
      </c>
      <c r="L2466" s="3">
        <v>13923</v>
      </c>
      <c r="M2466" s="3">
        <v>15490</v>
      </c>
      <c r="N2466" s="3">
        <v>15597</v>
      </c>
      <c r="O2466" s="3">
        <v>15632</v>
      </c>
      <c r="P2466" s="3">
        <v>15763</v>
      </c>
      <c r="Q2466" s="3">
        <v>17042</v>
      </c>
      <c r="R2466" s="3">
        <v>16643</v>
      </c>
      <c r="S2466" s="3">
        <f>(R2466/R$2475)*S$2475</f>
        <v>16433.033973560745</v>
      </c>
      <c r="T2466" s="3">
        <f>(S2466/S$2475)*T$2475</f>
        <v>16328.364967359723</v>
      </c>
      <c r="U2466" s="3">
        <f t="shared" ref="U2466:BF2466" si="366">T2466</f>
        <v>16328.364967359723</v>
      </c>
      <c r="V2466" s="3">
        <f t="shared" si="366"/>
        <v>16328.364967359723</v>
      </c>
      <c r="W2466" s="3">
        <f t="shared" si="366"/>
        <v>16328.364967359723</v>
      </c>
      <c r="X2466" s="3">
        <f t="shared" si="366"/>
        <v>16328.364967359723</v>
      </c>
      <c r="Y2466" s="3">
        <f t="shared" si="366"/>
        <v>16328.364967359723</v>
      </c>
      <c r="Z2466" s="3">
        <f t="shared" si="366"/>
        <v>16328.364967359723</v>
      </c>
      <c r="AA2466" s="3">
        <f t="shared" si="366"/>
        <v>16328.364967359723</v>
      </c>
      <c r="AB2466" s="3">
        <f t="shared" si="366"/>
        <v>16328.364967359723</v>
      </c>
      <c r="AC2466" s="3">
        <f t="shared" si="366"/>
        <v>16328.364967359723</v>
      </c>
      <c r="AD2466" s="3">
        <f t="shared" si="366"/>
        <v>16328.364967359723</v>
      </c>
      <c r="AE2466" s="3">
        <f t="shared" si="366"/>
        <v>16328.364967359723</v>
      </c>
      <c r="AF2466" s="3">
        <f t="shared" si="366"/>
        <v>16328.364967359723</v>
      </c>
      <c r="AG2466" s="3">
        <f t="shared" si="366"/>
        <v>16328.364967359723</v>
      </c>
      <c r="AH2466" s="3">
        <f t="shared" si="366"/>
        <v>16328.364967359723</v>
      </c>
      <c r="AI2466" s="3">
        <f t="shared" si="366"/>
        <v>16328.364967359723</v>
      </c>
      <c r="AJ2466" s="3">
        <f t="shared" si="366"/>
        <v>16328.364967359723</v>
      </c>
      <c r="AK2466" s="3">
        <f t="shared" si="366"/>
        <v>16328.364967359723</v>
      </c>
      <c r="AL2466" s="3">
        <f t="shared" si="366"/>
        <v>16328.364967359723</v>
      </c>
      <c r="AM2466" s="3">
        <f t="shared" si="366"/>
        <v>16328.364967359723</v>
      </c>
      <c r="AN2466" s="3">
        <f t="shared" si="366"/>
        <v>16328.364967359723</v>
      </c>
      <c r="AO2466" s="3">
        <f t="shared" si="366"/>
        <v>16328.364967359723</v>
      </c>
      <c r="AP2466" s="3">
        <f t="shared" si="366"/>
        <v>16328.364967359723</v>
      </c>
      <c r="AQ2466" s="3">
        <f t="shared" si="366"/>
        <v>16328.364967359723</v>
      </c>
      <c r="AR2466" s="3">
        <f t="shared" si="366"/>
        <v>16328.364967359723</v>
      </c>
      <c r="AS2466" s="3">
        <f t="shared" si="366"/>
        <v>16328.364967359723</v>
      </c>
      <c r="AT2466" s="3">
        <f t="shared" si="366"/>
        <v>16328.364967359723</v>
      </c>
      <c r="AU2466" s="3">
        <f t="shared" si="366"/>
        <v>16328.364967359723</v>
      </c>
      <c r="AV2466" s="3">
        <f t="shared" si="366"/>
        <v>16328.364967359723</v>
      </c>
      <c r="AW2466" s="3">
        <f t="shared" si="366"/>
        <v>16328.364967359723</v>
      </c>
      <c r="AX2466" s="3">
        <f t="shared" si="366"/>
        <v>16328.364967359723</v>
      </c>
      <c r="AY2466" s="3">
        <f t="shared" si="366"/>
        <v>16328.364967359723</v>
      </c>
      <c r="AZ2466" s="3">
        <f t="shared" si="366"/>
        <v>16328.364967359723</v>
      </c>
      <c r="BA2466" s="3">
        <f t="shared" si="366"/>
        <v>16328.364967359723</v>
      </c>
      <c r="BB2466" s="3">
        <f t="shared" si="366"/>
        <v>16328.364967359723</v>
      </c>
      <c r="BC2466" s="3">
        <f t="shared" si="366"/>
        <v>16328.364967359723</v>
      </c>
      <c r="BD2466" s="3">
        <f t="shared" si="366"/>
        <v>16328.364967359723</v>
      </c>
      <c r="BE2466" s="3">
        <f t="shared" si="366"/>
        <v>16328.364967359723</v>
      </c>
      <c r="BF2466" s="3">
        <f t="shared" si="366"/>
        <v>16328.364967359723</v>
      </c>
    </row>
    <row r="2467" spans="1:58" ht="12" customHeight="1" x14ac:dyDescent="0.2">
      <c r="B2467" t="s">
        <v>463</v>
      </c>
      <c r="C2467" s="3">
        <v>5316</v>
      </c>
      <c r="D2467" s="3">
        <v>5368</v>
      </c>
      <c r="E2467" s="3">
        <v>5392</v>
      </c>
      <c r="F2467" s="3">
        <v>4972</v>
      </c>
      <c r="G2467" s="3">
        <v>4689</v>
      </c>
      <c r="H2467" s="3">
        <v>4681</v>
      </c>
      <c r="I2467" s="3">
        <v>4673</v>
      </c>
      <c r="J2467" s="3">
        <v>4665</v>
      </c>
      <c r="K2467" s="3">
        <v>4656</v>
      </c>
      <c r="L2467" s="3">
        <v>4701.7428442312175</v>
      </c>
      <c r="M2467" s="3">
        <v>4883.228478481753</v>
      </c>
      <c r="N2467" s="3">
        <v>4931.7355047610617</v>
      </c>
      <c r="O2467" s="3">
        <v>4949.4505200402709</v>
      </c>
      <c r="P2467" s="3">
        <v>4951.0664000210863</v>
      </c>
      <c r="Q2467" s="3">
        <v>5095.4295502091045</v>
      </c>
      <c r="R2467" s="3">
        <v>5090.5571541286308</v>
      </c>
      <c r="S2467" s="3">
        <v>5090.5571541286308</v>
      </c>
      <c r="T2467" s="3">
        <v>5090.5571541286308</v>
      </c>
      <c r="U2467" s="3">
        <f t="shared" ref="U2467:BF2467" si="367">T2467*1.005</f>
        <v>5116.0099398992734</v>
      </c>
      <c r="V2467" s="3">
        <f t="shared" si="367"/>
        <v>5141.5899895987695</v>
      </c>
      <c r="W2467" s="3">
        <f t="shared" si="367"/>
        <v>5167.2979395467628</v>
      </c>
      <c r="X2467" s="3">
        <f t="shared" si="367"/>
        <v>5193.1344292444965</v>
      </c>
      <c r="Y2467" s="3">
        <f t="shared" si="367"/>
        <v>5219.100101390718</v>
      </c>
      <c r="Z2467" s="3">
        <f t="shared" si="367"/>
        <v>5245.1956018976707</v>
      </c>
      <c r="AA2467" s="3">
        <f t="shared" si="367"/>
        <v>5271.421579907159</v>
      </c>
      <c r="AB2467" s="3">
        <f t="shared" si="367"/>
        <v>5297.7786878066945</v>
      </c>
      <c r="AC2467" s="3">
        <f t="shared" si="367"/>
        <v>5324.2675812457273</v>
      </c>
      <c r="AD2467" s="3">
        <f t="shared" si="367"/>
        <v>5350.8889191519556</v>
      </c>
      <c r="AE2467" s="3">
        <f t="shared" si="367"/>
        <v>5377.6433637477148</v>
      </c>
      <c r="AF2467" s="3">
        <f t="shared" si="367"/>
        <v>5404.5315805664532</v>
      </c>
      <c r="AG2467" s="3">
        <f t="shared" si="367"/>
        <v>5431.5542384692844</v>
      </c>
      <c r="AH2467" s="3">
        <f t="shared" si="367"/>
        <v>5458.71200966163</v>
      </c>
      <c r="AI2467" s="3">
        <f t="shared" si="367"/>
        <v>5486.0055697099378</v>
      </c>
      <c r="AJ2467" s="3">
        <f t="shared" si="367"/>
        <v>5513.4355975584867</v>
      </c>
      <c r="AK2467" s="3">
        <f t="shared" si="367"/>
        <v>5541.0027755462788</v>
      </c>
      <c r="AL2467" s="3">
        <f t="shared" si="367"/>
        <v>5568.7077894240092</v>
      </c>
      <c r="AM2467" s="3">
        <f t="shared" si="367"/>
        <v>5596.5513283711289</v>
      </c>
      <c r="AN2467" s="3">
        <f t="shared" si="367"/>
        <v>5624.5340850129842</v>
      </c>
      <c r="AO2467" s="3">
        <f t="shared" si="367"/>
        <v>5652.6567554380481</v>
      </c>
      <c r="AP2467" s="3">
        <f t="shared" si="367"/>
        <v>5680.9200392152379</v>
      </c>
      <c r="AQ2467" s="3">
        <f t="shared" si="367"/>
        <v>5709.3246394113139</v>
      </c>
      <c r="AR2467" s="3">
        <f t="shared" si="367"/>
        <v>5737.8712626083698</v>
      </c>
      <c r="AS2467" s="3">
        <f t="shared" si="367"/>
        <v>5766.5606189214113</v>
      </c>
      <c r="AT2467" s="3">
        <f t="shared" si="367"/>
        <v>5795.3934220160181</v>
      </c>
      <c r="AU2467" s="3">
        <f t="shared" si="367"/>
        <v>5824.3703891260975</v>
      </c>
      <c r="AV2467" s="3">
        <f t="shared" si="367"/>
        <v>5853.4922410717272</v>
      </c>
      <c r="AW2467" s="3">
        <f t="shared" si="367"/>
        <v>5882.7597022770851</v>
      </c>
      <c r="AX2467" s="3">
        <f t="shared" si="367"/>
        <v>5912.1735007884699</v>
      </c>
      <c r="AY2467" s="3">
        <f t="shared" si="367"/>
        <v>5941.734368292412</v>
      </c>
      <c r="AZ2467" s="3">
        <f t="shared" si="367"/>
        <v>5971.4430401338732</v>
      </c>
      <c r="BA2467" s="3">
        <f t="shared" si="367"/>
        <v>6001.3002553345423</v>
      </c>
      <c r="BB2467" s="3">
        <f t="shared" si="367"/>
        <v>6031.306756611214</v>
      </c>
      <c r="BC2467" s="3">
        <f t="shared" si="367"/>
        <v>6061.4632903942693</v>
      </c>
      <c r="BD2467" s="3">
        <f t="shared" si="367"/>
        <v>6091.7706068462403</v>
      </c>
      <c r="BE2467" s="3">
        <f t="shared" si="367"/>
        <v>6122.229459880471</v>
      </c>
      <c r="BF2467" s="3">
        <f t="shared" si="367"/>
        <v>6152.8406071798727</v>
      </c>
    </row>
    <row r="2468" spans="1:58" ht="12" customHeight="1" x14ac:dyDescent="0.2">
      <c r="B2468" t="s">
        <v>464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2</v>
      </c>
      <c r="L2468" s="3">
        <v>3</v>
      </c>
      <c r="M2468" s="3">
        <v>6</v>
      </c>
      <c r="N2468" s="3">
        <v>11</v>
      </c>
      <c r="O2468" s="3">
        <v>21</v>
      </c>
      <c r="P2468" s="3">
        <v>42</v>
      </c>
      <c r="Q2468" s="3">
        <v>69</v>
      </c>
      <c r="R2468" s="3">
        <v>69</v>
      </c>
      <c r="S2468" s="3">
        <v>79</v>
      </c>
      <c r="T2468" s="3">
        <v>88</v>
      </c>
      <c r="U2468" s="3">
        <f t="shared" ref="U2468:BF2468" si="368">T2468*(1.02)</f>
        <v>89.76</v>
      </c>
      <c r="V2468" s="3">
        <f t="shared" si="368"/>
        <v>91.555200000000013</v>
      </c>
      <c r="W2468" s="3">
        <f t="shared" si="368"/>
        <v>93.38630400000001</v>
      </c>
      <c r="X2468" s="3">
        <f t="shared" si="368"/>
        <v>95.254030080000007</v>
      </c>
      <c r="Y2468" s="3">
        <f t="shared" si="368"/>
        <v>97.159110681600012</v>
      </c>
      <c r="Z2468" s="3">
        <f t="shared" si="368"/>
        <v>99.102292895232011</v>
      </c>
      <c r="AA2468" s="3">
        <f t="shared" si="368"/>
        <v>101.08433875313665</v>
      </c>
      <c r="AB2468" s="3">
        <f t="shared" si="368"/>
        <v>103.10602552819938</v>
      </c>
      <c r="AC2468" s="3">
        <f t="shared" si="368"/>
        <v>105.16814603876337</v>
      </c>
      <c r="AD2468" s="3">
        <f t="shared" si="368"/>
        <v>107.27150895953864</v>
      </c>
      <c r="AE2468" s="3">
        <f t="shared" si="368"/>
        <v>109.4169391387294</v>
      </c>
      <c r="AF2468" s="3">
        <f t="shared" si="368"/>
        <v>111.605277921504</v>
      </c>
      <c r="AG2468" s="3">
        <f t="shared" si="368"/>
        <v>113.83738347993408</v>
      </c>
      <c r="AH2468" s="3">
        <f t="shared" si="368"/>
        <v>116.11413114953275</v>
      </c>
      <c r="AI2468" s="3">
        <f t="shared" si="368"/>
        <v>118.43641377252341</v>
      </c>
      <c r="AJ2468" s="3">
        <f t="shared" si="368"/>
        <v>120.80514204797387</v>
      </c>
      <c r="AK2468" s="3">
        <f t="shared" si="368"/>
        <v>123.22124488893336</v>
      </c>
      <c r="AL2468" s="3">
        <f t="shared" si="368"/>
        <v>125.68566978671203</v>
      </c>
      <c r="AM2468" s="3">
        <f t="shared" si="368"/>
        <v>128.19938318244627</v>
      </c>
      <c r="AN2468" s="3">
        <f t="shared" si="368"/>
        <v>130.7633708460952</v>
      </c>
      <c r="AO2468" s="3">
        <f t="shared" si="368"/>
        <v>133.37863826301711</v>
      </c>
      <c r="AP2468" s="3">
        <f t="shared" si="368"/>
        <v>136.04621102827744</v>
      </c>
      <c r="AQ2468" s="3">
        <f t="shared" si="368"/>
        <v>138.767135248843</v>
      </c>
      <c r="AR2468" s="3">
        <f t="shared" si="368"/>
        <v>141.54247795381985</v>
      </c>
      <c r="AS2468" s="3">
        <f t="shared" si="368"/>
        <v>144.37332751289625</v>
      </c>
      <c r="AT2468" s="3">
        <f t="shared" si="368"/>
        <v>147.26079406315418</v>
      </c>
      <c r="AU2468" s="3">
        <f t="shared" si="368"/>
        <v>150.20600994441727</v>
      </c>
      <c r="AV2468" s="3">
        <f t="shared" si="368"/>
        <v>153.21013014330563</v>
      </c>
      <c r="AW2468" s="3">
        <f t="shared" si="368"/>
        <v>156.27433274617175</v>
      </c>
      <c r="AX2468" s="3">
        <f t="shared" si="368"/>
        <v>159.39981940109519</v>
      </c>
      <c r="AY2468" s="3">
        <f t="shared" si="368"/>
        <v>162.58781578911709</v>
      </c>
      <c r="AZ2468" s="3">
        <f t="shared" si="368"/>
        <v>165.83957210489945</v>
      </c>
      <c r="BA2468" s="3">
        <f t="shared" si="368"/>
        <v>169.15636354699743</v>
      </c>
      <c r="BB2468" s="3">
        <f t="shared" si="368"/>
        <v>172.53949081793738</v>
      </c>
      <c r="BC2468" s="3">
        <f t="shared" si="368"/>
        <v>175.99028063429614</v>
      </c>
      <c r="BD2468" s="3">
        <f t="shared" si="368"/>
        <v>179.51008624698207</v>
      </c>
      <c r="BE2468" s="3">
        <f t="shared" si="368"/>
        <v>183.10028797192172</v>
      </c>
      <c r="BF2468" s="3">
        <f t="shared" si="368"/>
        <v>186.76229373136016</v>
      </c>
    </row>
    <row r="2469" spans="1:58" ht="12" customHeight="1" x14ac:dyDescent="0.2">
      <c r="B2469" t="s">
        <v>465</v>
      </c>
      <c r="C2469" s="3">
        <v>61</v>
      </c>
      <c r="D2469" s="3">
        <v>68</v>
      </c>
      <c r="E2469" s="3">
        <v>68</v>
      </c>
      <c r="F2469" s="3">
        <v>67</v>
      </c>
      <c r="G2469" s="3">
        <v>37</v>
      </c>
      <c r="H2469" s="3">
        <v>15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>
        <v>0</v>
      </c>
      <c r="V2469">
        <v>1</v>
      </c>
      <c r="W2469">
        <v>2</v>
      </c>
      <c r="X2469">
        <v>3</v>
      </c>
      <c r="Y2469">
        <v>4</v>
      </c>
      <c r="Z2469">
        <v>5</v>
      </c>
      <c r="AA2469">
        <v>6</v>
      </c>
      <c r="AB2469">
        <v>7</v>
      </c>
      <c r="AC2469">
        <v>8</v>
      </c>
      <c r="AD2469">
        <v>9</v>
      </c>
      <c r="AE2469">
        <v>10</v>
      </c>
      <c r="AF2469">
        <v>11</v>
      </c>
      <c r="AG2469">
        <v>12</v>
      </c>
      <c r="AH2469">
        <v>13</v>
      </c>
      <c r="AI2469">
        <v>14</v>
      </c>
      <c r="AJ2469">
        <v>15</v>
      </c>
      <c r="AK2469">
        <v>16</v>
      </c>
      <c r="AL2469">
        <v>17</v>
      </c>
      <c r="AM2469">
        <v>18</v>
      </c>
      <c r="AN2469">
        <v>19</v>
      </c>
      <c r="AO2469">
        <v>20</v>
      </c>
      <c r="AP2469">
        <v>21</v>
      </c>
      <c r="AQ2469">
        <v>22</v>
      </c>
      <c r="AR2469">
        <v>23</v>
      </c>
      <c r="AS2469">
        <v>24</v>
      </c>
      <c r="AT2469">
        <v>25</v>
      </c>
      <c r="AU2469">
        <v>26</v>
      </c>
      <c r="AV2469">
        <v>27</v>
      </c>
      <c r="AW2469">
        <v>28</v>
      </c>
      <c r="AX2469">
        <v>29</v>
      </c>
      <c r="AY2469">
        <v>30</v>
      </c>
      <c r="AZ2469">
        <v>31</v>
      </c>
      <c r="BA2469">
        <v>32</v>
      </c>
      <c r="BB2469">
        <v>33</v>
      </c>
      <c r="BC2469">
        <v>34</v>
      </c>
      <c r="BD2469">
        <v>35</v>
      </c>
      <c r="BE2469">
        <v>36</v>
      </c>
      <c r="BF2469">
        <v>37</v>
      </c>
    </row>
    <row r="2470" spans="1:58" ht="12" customHeight="1" x14ac:dyDescent="0.2">
      <c r="B2470" t="s">
        <v>466</v>
      </c>
      <c r="C2470" s="3">
        <v>151</v>
      </c>
      <c r="D2470" s="3">
        <v>241</v>
      </c>
      <c r="E2470" s="3">
        <v>245</v>
      </c>
      <c r="F2470" s="3">
        <v>246</v>
      </c>
      <c r="G2470" s="3">
        <v>245</v>
      </c>
      <c r="H2470" s="3">
        <v>247</v>
      </c>
      <c r="I2470" s="3">
        <v>254</v>
      </c>
      <c r="J2470" s="3">
        <v>227</v>
      </c>
      <c r="K2470" s="3">
        <v>232</v>
      </c>
      <c r="L2470" s="3">
        <v>226</v>
      </c>
      <c r="M2470" s="3">
        <v>217</v>
      </c>
      <c r="N2470" s="3">
        <v>211</v>
      </c>
      <c r="O2470" s="3">
        <v>216</v>
      </c>
      <c r="P2470" s="3">
        <v>215</v>
      </c>
      <c r="Q2470" s="3">
        <v>229</v>
      </c>
      <c r="R2470" s="3">
        <v>229</v>
      </c>
      <c r="S2470" s="3">
        <v>237</v>
      </c>
      <c r="T2470" s="3">
        <v>256</v>
      </c>
      <c r="U2470" s="3">
        <f t="shared" ref="U2470:BF2470" si="369">T2470*1.015</f>
        <v>259.83999999999997</v>
      </c>
      <c r="V2470" s="3">
        <f t="shared" si="369"/>
        <v>263.73759999999993</v>
      </c>
      <c r="W2470" s="3">
        <f t="shared" si="369"/>
        <v>267.6936639999999</v>
      </c>
      <c r="X2470" s="3">
        <f t="shared" si="369"/>
        <v>271.70906895999985</v>
      </c>
      <c r="Y2470" s="3">
        <f t="shared" si="369"/>
        <v>275.78470499439982</v>
      </c>
      <c r="Z2470" s="3">
        <f t="shared" si="369"/>
        <v>279.92147556931576</v>
      </c>
      <c r="AA2470" s="3">
        <f t="shared" si="369"/>
        <v>284.12029770285545</v>
      </c>
      <c r="AB2470" s="3">
        <f t="shared" si="369"/>
        <v>288.38210216839826</v>
      </c>
      <c r="AC2470" s="3">
        <f t="shared" si="369"/>
        <v>292.7078337009242</v>
      </c>
      <c r="AD2470" s="3">
        <f t="shared" si="369"/>
        <v>297.09845120643803</v>
      </c>
      <c r="AE2470" s="3">
        <f t="shared" si="369"/>
        <v>301.55492797453456</v>
      </c>
      <c r="AF2470" s="3">
        <f t="shared" si="369"/>
        <v>306.07825189415257</v>
      </c>
      <c r="AG2470" s="3">
        <f t="shared" si="369"/>
        <v>310.66942567256484</v>
      </c>
      <c r="AH2470" s="3">
        <f t="shared" si="369"/>
        <v>315.32946705765329</v>
      </c>
      <c r="AI2470" s="3">
        <f t="shared" si="369"/>
        <v>320.05940906351805</v>
      </c>
      <c r="AJ2470" s="3">
        <f t="shared" si="369"/>
        <v>324.86030019947077</v>
      </c>
      <c r="AK2470" s="3">
        <f t="shared" si="369"/>
        <v>329.73320470246279</v>
      </c>
      <c r="AL2470" s="3">
        <f t="shared" si="369"/>
        <v>334.6792027729997</v>
      </c>
      <c r="AM2470" s="3">
        <f t="shared" si="369"/>
        <v>339.69939081459466</v>
      </c>
      <c r="AN2470" s="3">
        <f t="shared" si="369"/>
        <v>344.79488167681353</v>
      </c>
      <c r="AO2470" s="3">
        <f t="shared" si="369"/>
        <v>349.9668049019657</v>
      </c>
      <c r="AP2470" s="3">
        <f t="shared" si="369"/>
        <v>355.21630697549517</v>
      </c>
      <c r="AQ2470" s="3">
        <f t="shared" si="369"/>
        <v>360.54455158012757</v>
      </c>
      <c r="AR2470" s="3">
        <f t="shared" si="369"/>
        <v>365.95271985382948</v>
      </c>
      <c r="AS2470" s="3">
        <f t="shared" si="369"/>
        <v>371.44201065163691</v>
      </c>
      <c r="AT2470" s="3">
        <f t="shared" si="369"/>
        <v>377.01364081141145</v>
      </c>
      <c r="AU2470" s="3">
        <f t="shared" si="369"/>
        <v>382.66884542358258</v>
      </c>
      <c r="AV2470" s="3">
        <f t="shared" si="369"/>
        <v>388.40887810493626</v>
      </c>
      <c r="AW2470" s="3">
        <f t="shared" si="369"/>
        <v>394.23501127651025</v>
      </c>
      <c r="AX2470" s="3">
        <f t="shared" si="369"/>
        <v>400.14853644565784</v>
      </c>
      <c r="AY2470" s="3">
        <f t="shared" si="369"/>
        <v>406.15076449234266</v>
      </c>
      <c r="AZ2470" s="3">
        <f t="shared" si="369"/>
        <v>412.24302595972779</v>
      </c>
      <c r="BA2470" s="3">
        <f t="shared" si="369"/>
        <v>418.42667134912364</v>
      </c>
      <c r="BB2470" s="3">
        <f t="shared" si="369"/>
        <v>424.70307141936047</v>
      </c>
      <c r="BC2470" s="3">
        <f t="shared" si="369"/>
        <v>431.07361749065086</v>
      </c>
      <c r="BD2470" s="3">
        <f t="shared" si="369"/>
        <v>437.53972175301055</v>
      </c>
      <c r="BE2470" s="3">
        <f t="shared" si="369"/>
        <v>444.10281757930568</v>
      </c>
      <c r="BF2470" s="3">
        <f t="shared" si="369"/>
        <v>450.76435984299525</v>
      </c>
    </row>
    <row r="2471" spans="1:58" ht="12" customHeight="1" x14ac:dyDescent="0.2">
      <c r="B2471" t="s">
        <v>467</v>
      </c>
      <c r="C2471" s="3">
        <v>280</v>
      </c>
      <c r="D2471" s="3">
        <v>318</v>
      </c>
      <c r="E2471" s="3">
        <v>318</v>
      </c>
      <c r="F2471" s="3">
        <v>464</v>
      </c>
      <c r="G2471" s="3">
        <v>671</v>
      </c>
      <c r="H2471" s="3">
        <v>496</v>
      </c>
      <c r="I2471" s="3">
        <v>490</v>
      </c>
      <c r="J2471" s="3">
        <v>493</v>
      </c>
      <c r="K2471" s="3">
        <v>500</v>
      </c>
      <c r="L2471" s="3">
        <v>434</v>
      </c>
      <c r="M2471" s="3">
        <v>384</v>
      </c>
      <c r="N2471" s="3">
        <v>341</v>
      </c>
      <c r="O2471" s="3">
        <v>305</v>
      </c>
      <c r="P2471" s="3">
        <v>296</v>
      </c>
      <c r="Q2471" s="3">
        <v>294</v>
      </c>
      <c r="R2471" s="3">
        <v>294</v>
      </c>
      <c r="S2471" s="3">
        <v>336</v>
      </c>
      <c r="T2471" s="3">
        <v>336</v>
      </c>
      <c r="U2471" s="3">
        <f t="shared" ref="U2471:BF2471" si="370">T2471*1.02</f>
        <v>342.72</v>
      </c>
      <c r="V2471" s="3">
        <f t="shared" si="370"/>
        <v>349.57440000000003</v>
      </c>
      <c r="W2471" s="3">
        <f t="shared" si="370"/>
        <v>356.56588800000003</v>
      </c>
      <c r="X2471" s="3">
        <f t="shared" si="370"/>
        <v>363.69720576000003</v>
      </c>
      <c r="Y2471" s="3">
        <f t="shared" si="370"/>
        <v>370.97114987520001</v>
      </c>
      <c r="Z2471" s="3">
        <f t="shared" si="370"/>
        <v>378.39057287270401</v>
      </c>
      <c r="AA2471" s="3">
        <f t="shared" si="370"/>
        <v>385.95838433015808</v>
      </c>
      <c r="AB2471" s="3">
        <f t="shared" si="370"/>
        <v>393.67755201676124</v>
      </c>
      <c r="AC2471" s="3">
        <f t="shared" si="370"/>
        <v>401.5511030570965</v>
      </c>
      <c r="AD2471" s="3">
        <f t="shared" si="370"/>
        <v>409.58212511823842</v>
      </c>
      <c r="AE2471" s="3">
        <f t="shared" si="370"/>
        <v>417.77376762060322</v>
      </c>
      <c r="AF2471" s="3">
        <f t="shared" si="370"/>
        <v>426.12924297301532</v>
      </c>
      <c r="AG2471" s="3">
        <f t="shared" si="370"/>
        <v>434.65182783247565</v>
      </c>
      <c r="AH2471" s="3">
        <f t="shared" si="370"/>
        <v>443.34486438912518</v>
      </c>
      <c r="AI2471" s="3">
        <f t="shared" si="370"/>
        <v>452.21176167690771</v>
      </c>
      <c r="AJ2471" s="3">
        <f t="shared" si="370"/>
        <v>461.2559969104459</v>
      </c>
      <c r="AK2471" s="3">
        <f t="shared" si="370"/>
        <v>470.48111684865484</v>
      </c>
      <c r="AL2471" s="3">
        <f t="shared" si="370"/>
        <v>479.89073918562792</v>
      </c>
      <c r="AM2471" s="3">
        <f t="shared" si="370"/>
        <v>489.4885539693405</v>
      </c>
      <c r="AN2471" s="3">
        <f t="shared" si="370"/>
        <v>499.27832504872731</v>
      </c>
      <c r="AO2471" s="3">
        <f t="shared" si="370"/>
        <v>509.26389154970184</v>
      </c>
      <c r="AP2471" s="3">
        <f t="shared" si="370"/>
        <v>519.44916938069593</v>
      </c>
      <c r="AQ2471" s="3">
        <f t="shared" si="370"/>
        <v>529.8381527683099</v>
      </c>
      <c r="AR2471" s="3">
        <f t="shared" si="370"/>
        <v>540.43491582367608</v>
      </c>
      <c r="AS2471" s="3">
        <f t="shared" si="370"/>
        <v>551.24361414014959</v>
      </c>
      <c r="AT2471" s="3">
        <f t="shared" si="370"/>
        <v>562.26848642295261</v>
      </c>
      <c r="AU2471" s="3">
        <f t="shared" si="370"/>
        <v>573.51385615141169</v>
      </c>
      <c r="AV2471" s="3">
        <f t="shared" si="370"/>
        <v>584.98413327443996</v>
      </c>
      <c r="AW2471" s="3">
        <f t="shared" si="370"/>
        <v>596.68381593992876</v>
      </c>
      <c r="AX2471" s="3">
        <f t="shared" si="370"/>
        <v>608.61749225872734</v>
      </c>
      <c r="AY2471" s="3">
        <f t="shared" si="370"/>
        <v>620.78984210390195</v>
      </c>
      <c r="AZ2471" s="3">
        <f t="shared" si="370"/>
        <v>633.20563894598001</v>
      </c>
      <c r="BA2471" s="3">
        <f t="shared" si="370"/>
        <v>645.86975172489963</v>
      </c>
      <c r="BB2471" s="3">
        <f t="shared" si="370"/>
        <v>658.78714675939761</v>
      </c>
      <c r="BC2471" s="3">
        <f t="shared" si="370"/>
        <v>671.96288969458556</v>
      </c>
      <c r="BD2471" s="3">
        <f t="shared" si="370"/>
        <v>685.40214748847723</v>
      </c>
      <c r="BE2471" s="3">
        <f t="shared" si="370"/>
        <v>699.11019043824683</v>
      </c>
      <c r="BF2471" s="3">
        <f t="shared" si="370"/>
        <v>713.09239424701173</v>
      </c>
    </row>
    <row r="2472" spans="1:58" ht="12" customHeight="1" x14ac:dyDescent="0.2">
      <c r="B2472" t="s">
        <v>468</v>
      </c>
      <c r="C2472" s="3">
        <v>112</v>
      </c>
      <c r="D2472" s="3">
        <v>112</v>
      </c>
      <c r="E2472" s="3">
        <v>206</v>
      </c>
      <c r="F2472" s="3">
        <v>20</v>
      </c>
      <c r="G2472" s="3">
        <v>345</v>
      </c>
      <c r="H2472" s="3">
        <v>344</v>
      </c>
      <c r="I2472" s="3">
        <v>437</v>
      </c>
      <c r="J2472" s="3">
        <v>566</v>
      </c>
      <c r="K2472" s="3">
        <v>535</v>
      </c>
      <c r="L2472" s="3">
        <v>519</v>
      </c>
      <c r="M2472" s="3">
        <v>503</v>
      </c>
      <c r="N2472" s="3">
        <v>393</v>
      </c>
      <c r="O2472" s="3">
        <v>382</v>
      </c>
      <c r="P2472" s="3">
        <v>423</v>
      </c>
      <c r="Q2472" s="3">
        <v>446</v>
      </c>
      <c r="R2472" s="3">
        <v>446</v>
      </c>
      <c r="S2472" s="3">
        <v>506</v>
      </c>
      <c r="T2472" s="3">
        <v>2866</v>
      </c>
      <c r="U2472" s="3">
        <f t="shared" ref="U2472:BF2472" si="371">T2472*(1.02)</f>
        <v>2923.32</v>
      </c>
      <c r="V2472" s="3">
        <f t="shared" si="371"/>
        <v>2981.7864000000004</v>
      </c>
      <c r="W2472" s="3">
        <f t="shared" si="371"/>
        <v>3041.4221280000006</v>
      </c>
      <c r="X2472" s="3">
        <f t="shared" si="371"/>
        <v>3102.2505705600006</v>
      </c>
      <c r="Y2472" s="3">
        <f t="shared" si="371"/>
        <v>3164.2955819712006</v>
      </c>
      <c r="Z2472" s="3">
        <f t="shared" si="371"/>
        <v>3227.5814936106249</v>
      </c>
      <c r="AA2472" s="3">
        <f t="shared" si="371"/>
        <v>3292.1331234828376</v>
      </c>
      <c r="AB2472" s="3">
        <f t="shared" si="371"/>
        <v>3357.9757859524943</v>
      </c>
      <c r="AC2472" s="3">
        <f t="shared" si="371"/>
        <v>3425.1353016715443</v>
      </c>
      <c r="AD2472" s="3">
        <f t="shared" si="371"/>
        <v>3493.6380077049753</v>
      </c>
      <c r="AE2472" s="3">
        <f t="shared" si="371"/>
        <v>3563.5107678590748</v>
      </c>
      <c r="AF2472" s="3">
        <f t="shared" si="371"/>
        <v>3634.7809832162566</v>
      </c>
      <c r="AG2472" s="3">
        <f t="shared" si="371"/>
        <v>3707.4766028805816</v>
      </c>
      <c r="AH2472" s="3">
        <f t="shared" si="371"/>
        <v>3781.6261349381934</v>
      </c>
      <c r="AI2472" s="3">
        <f t="shared" si="371"/>
        <v>3857.2586576369572</v>
      </c>
      <c r="AJ2472" s="3">
        <f t="shared" si="371"/>
        <v>3934.4038307896963</v>
      </c>
      <c r="AK2472" s="3">
        <f t="shared" si="371"/>
        <v>4013.0919074054905</v>
      </c>
      <c r="AL2472" s="3">
        <f t="shared" si="371"/>
        <v>4093.3537455536002</v>
      </c>
      <c r="AM2472" s="3">
        <f t="shared" si="371"/>
        <v>4175.2208204646722</v>
      </c>
      <c r="AN2472" s="3">
        <f t="shared" si="371"/>
        <v>4258.7252368739655</v>
      </c>
      <c r="AO2472" s="3">
        <f t="shared" si="371"/>
        <v>4343.8997416114453</v>
      </c>
      <c r="AP2472" s="3">
        <f t="shared" si="371"/>
        <v>4430.7777364436743</v>
      </c>
      <c r="AQ2472" s="3">
        <f t="shared" si="371"/>
        <v>4519.3932911725478</v>
      </c>
      <c r="AR2472" s="3">
        <f t="shared" si="371"/>
        <v>4609.7811569959986</v>
      </c>
      <c r="AS2472" s="3">
        <f t="shared" si="371"/>
        <v>4701.9767801359185</v>
      </c>
      <c r="AT2472" s="3">
        <f t="shared" si="371"/>
        <v>4796.0163157386369</v>
      </c>
      <c r="AU2472" s="3">
        <f t="shared" si="371"/>
        <v>4891.9366420534097</v>
      </c>
      <c r="AV2472" s="3">
        <f t="shared" si="371"/>
        <v>4989.7753748944779</v>
      </c>
      <c r="AW2472" s="3">
        <f t="shared" si="371"/>
        <v>5089.5708823923678</v>
      </c>
      <c r="AX2472" s="3">
        <f t="shared" si="371"/>
        <v>5191.3623000402149</v>
      </c>
      <c r="AY2472" s="3">
        <f t="shared" si="371"/>
        <v>5295.1895460410196</v>
      </c>
      <c r="AZ2472" s="3">
        <f t="shared" si="371"/>
        <v>5401.0933369618406</v>
      </c>
      <c r="BA2472" s="3">
        <f t="shared" si="371"/>
        <v>5509.1152037010779</v>
      </c>
      <c r="BB2472" s="3">
        <f t="shared" si="371"/>
        <v>5619.2975077750998</v>
      </c>
      <c r="BC2472" s="3">
        <f t="shared" si="371"/>
        <v>5731.6834579306023</v>
      </c>
      <c r="BD2472" s="3">
        <f t="shared" si="371"/>
        <v>5846.3171270892144</v>
      </c>
      <c r="BE2472" s="3">
        <f t="shared" si="371"/>
        <v>5963.2434696309992</v>
      </c>
      <c r="BF2472" s="3">
        <f t="shared" si="371"/>
        <v>6082.5083390236196</v>
      </c>
    </row>
    <row r="2473" spans="1:58" ht="12" customHeight="1" x14ac:dyDescent="0.2">
      <c r="B2473" t="s">
        <v>469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2</v>
      </c>
      <c r="I2473" s="3">
        <v>4</v>
      </c>
      <c r="J2473" s="3">
        <v>5</v>
      </c>
      <c r="K2473" s="3">
        <v>5</v>
      </c>
      <c r="L2473" s="3">
        <v>5</v>
      </c>
      <c r="M2473" s="3">
        <v>9</v>
      </c>
      <c r="N2473" s="3">
        <v>24</v>
      </c>
      <c r="O2473" s="3">
        <v>23</v>
      </c>
      <c r="P2473" s="3">
        <v>29</v>
      </c>
      <c r="Q2473" s="3">
        <v>23</v>
      </c>
      <c r="R2473" s="3">
        <v>23</v>
      </c>
      <c r="S2473" s="3">
        <v>23</v>
      </c>
      <c r="T2473" s="3">
        <v>24</v>
      </c>
      <c r="U2473" s="3">
        <f t="shared" ref="U2473:BF2473" si="372">T2473*(1.02)</f>
        <v>24.48</v>
      </c>
      <c r="V2473" s="3">
        <f t="shared" si="372"/>
        <v>24.9696</v>
      </c>
      <c r="W2473" s="3">
        <f t="shared" si="372"/>
        <v>25.468992</v>
      </c>
      <c r="X2473" s="3">
        <f t="shared" si="372"/>
        <v>25.978371840000001</v>
      </c>
      <c r="Y2473" s="3">
        <f t="shared" si="372"/>
        <v>26.4979392768</v>
      </c>
      <c r="Z2473" s="3">
        <f t="shared" si="372"/>
        <v>27.027898062336</v>
      </c>
      <c r="AA2473" s="3">
        <f t="shared" si="372"/>
        <v>27.568456023582719</v>
      </c>
      <c r="AB2473" s="3">
        <f t="shared" si="372"/>
        <v>28.119825144054374</v>
      </c>
      <c r="AC2473" s="3">
        <f t="shared" si="372"/>
        <v>28.682221646935464</v>
      </c>
      <c r="AD2473" s="3">
        <f t="shared" si="372"/>
        <v>29.255866079874174</v>
      </c>
      <c r="AE2473" s="3">
        <f t="shared" si="372"/>
        <v>29.840983401471657</v>
      </c>
      <c r="AF2473" s="3">
        <f t="shared" si="372"/>
        <v>30.43780306950109</v>
      </c>
      <c r="AG2473" s="3">
        <f t="shared" si="372"/>
        <v>31.046559130891112</v>
      </c>
      <c r="AH2473" s="3">
        <f t="shared" si="372"/>
        <v>31.667490313508935</v>
      </c>
      <c r="AI2473" s="3">
        <f t="shared" si="372"/>
        <v>32.300840119779117</v>
      </c>
      <c r="AJ2473" s="3">
        <f t="shared" si="372"/>
        <v>32.946856922174703</v>
      </c>
      <c r="AK2473" s="3">
        <f t="shared" si="372"/>
        <v>33.605794060618194</v>
      </c>
      <c r="AL2473" s="3">
        <f t="shared" si="372"/>
        <v>34.277909941830558</v>
      </c>
      <c r="AM2473" s="3">
        <f t="shared" si="372"/>
        <v>34.963468140667167</v>
      </c>
      <c r="AN2473" s="3">
        <f t="shared" si="372"/>
        <v>35.662737503480514</v>
      </c>
      <c r="AO2473" s="3">
        <f t="shared" si="372"/>
        <v>36.375992253550123</v>
      </c>
      <c r="AP2473" s="3">
        <f t="shared" si="372"/>
        <v>37.103512098621124</v>
      </c>
      <c r="AQ2473" s="3">
        <f t="shared" si="372"/>
        <v>37.845582340593545</v>
      </c>
      <c r="AR2473" s="3">
        <f t="shared" si="372"/>
        <v>38.602493987405417</v>
      </c>
      <c r="AS2473" s="3">
        <f t="shared" si="372"/>
        <v>39.374543867153527</v>
      </c>
      <c r="AT2473" s="3">
        <f t="shared" si="372"/>
        <v>40.162034744496601</v>
      </c>
      <c r="AU2473" s="3">
        <f t="shared" si="372"/>
        <v>40.965275439386531</v>
      </c>
      <c r="AV2473" s="3">
        <f t="shared" si="372"/>
        <v>41.784580948174259</v>
      </c>
      <c r="AW2473" s="3">
        <f t="shared" si="372"/>
        <v>42.620272567137746</v>
      </c>
      <c r="AX2473" s="3">
        <f t="shared" si="372"/>
        <v>43.472678018480501</v>
      </c>
      <c r="AY2473" s="3">
        <f t="shared" si="372"/>
        <v>44.342131578850115</v>
      </c>
      <c r="AZ2473" s="3">
        <f t="shared" si="372"/>
        <v>45.228974210427118</v>
      </c>
      <c r="BA2473" s="3">
        <f t="shared" si="372"/>
        <v>46.133553694635658</v>
      </c>
      <c r="BB2473" s="3">
        <f t="shared" si="372"/>
        <v>47.056224768528374</v>
      </c>
      <c r="BC2473" s="3">
        <f t="shared" si="372"/>
        <v>47.99734926389894</v>
      </c>
      <c r="BD2473" s="3">
        <f t="shared" si="372"/>
        <v>48.95729624917692</v>
      </c>
      <c r="BE2473" s="3">
        <f t="shared" si="372"/>
        <v>49.936442174160462</v>
      </c>
      <c r="BF2473" s="3">
        <f t="shared" si="372"/>
        <v>50.935171017643668</v>
      </c>
    </row>
    <row r="2474" spans="1:58" ht="12" customHeight="1" x14ac:dyDescent="0.2">
      <c r="J2474" s="3">
        <v>121446</v>
      </c>
      <c r="O2474" s="3">
        <v>118756</v>
      </c>
      <c r="P2474" s="3"/>
      <c r="R2474" s="3"/>
    </row>
    <row r="2475" spans="1:58" ht="12" customHeight="1" x14ac:dyDescent="0.2">
      <c r="J2475" s="3">
        <f t="shared" ref="J2475:R2475" si="373">J2466+J2458+J2450+J2442+J2434+J2426+J2418+J2410+J2402</f>
        <v>170018</v>
      </c>
      <c r="K2475" s="3">
        <f t="shared" si="373"/>
        <v>167571</v>
      </c>
      <c r="L2475" s="3">
        <f t="shared" si="373"/>
        <v>167346</v>
      </c>
      <c r="M2475" s="3">
        <f t="shared" si="373"/>
        <v>168987</v>
      </c>
      <c r="N2475" s="3">
        <f t="shared" si="373"/>
        <v>167476</v>
      </c>
      <c r="O2475" s="3">
        <f t="shared" si="373"/>
        <v>164292</v>
      </c>
      <c r="P2475" s="3">
        <f t="shared" si="373"/>
        <v>161068</v>
      </c>
      <c r="Q2475" s="3">
        <f t="shared" si="373"/>
        <v>162350</v>
      </c>
      <c r="R2475" s="3">
        <f t="shared" si="373"/>
        <v>159006</v>
      </c>
      <c r="S2475" s="3">
        <v>157000</v>
      </c>
      <c r="T2475" s="3">
        <v>156000</v>
      </c>
    </row>
    <row r="2476" spans="1:58" ht="12" customHeight="1" x14ac:dyDescent="0.2">
      <c r="B2476" t="s">
        <v>489</v>
      </c>
    </row>
    <row r="2477" spans="1:58" ht="12" customHeight="1" x14ac:dyDescent="0.2">
      <c r="B2477" t="s">
        <v>429</v>
      </c>
      <c r="C2477" t="s">
        <v>463</v>
      </c>
      <c r="D2477" t="s">
        <v>464</v>
      </c>
      <c r="E2477" t="s">
        <v>465</v>
      </c>
      <c r="F2477" t="s">
        <v>466</v>
      </c>
      <c r="G2477" t="s">
        <v>467</v>
      </c>
      <c r="H2477" t="s">
        <v>490</v>
      </c>
      <c r="I2477" t="s">
        <v>469</v>
      </c>
    </row>
    <row r="2478" spans="1:58" ht="12" customHeight="1" x14ac:dyDescent="0.2">
      <c r="B2478">
        <v>1379</v>
      </c>
      <c r="C2478">
        <v>65</v>
      </c>
      <c r="D2478">
        <v>893</v>
      </c>
      <c r="E2478">
        <v>65</v>
      </c>
      <c r="F2478">
        <v>65</v>
      </c>
      <c r="G2478">
        <v>12</v>
      </c>
      <c r="H2478">
        <v>8</v>
      </c>
      <c r="I2478">
        <v>1</v>
      </c>
    </row>
    <row r="2481" spans="1:22" ht="12" customHeight="1" x14ac:dyDescent="0.2">
      <c r="B2481" t="s">
        <v>491</v>
      </c>
    </row>
    <row r="2482" spans="1:22" ht="12" customHeight="1" x14ac:dyDescent="0.2">
      <c r="B2482" t="s">
        <v>971</v>
      </c>
      <c r="C2482" t="s">
        <v>492</v>
      </c>
      <c r="D2482" t="s">
        <v>493</v>
      </c>
      <c r="E2482" t="s">
        <v>494</v>
      </c>
      <c r="F2482" t="s">
        <v>495</v>
      </c>
      <c r="G2482" t="s">
        <v>411</v>
      </c>
      <c r="H2482" t="s">
        <v>412</v>
      </c>
      <c r="I2482" t="s">
        <v>967</v>
      </c>
      <c r="J2482" t="s">
        <v>968</v>
      </c>
      <c r="N2482" t="s">
        <v>972</v>
      </c>
      <c r="O2482" t="s">
        <v>496</v>
      </c>
      <c r="P2482" t="s">
        <v>497</v>
      </c>
      <c r="Q2482" t="s">
        <v>498</v>
      </c>
      <c r="R2482" t="s">
        <v>499</v>
      </c>
      <c r="S2482" t="s">
        <v>500</v>
      </c>
      <c r="T2482" t="s">
        <v>501</v>
      </c>
      <c r="U2482" t="s">
        <v>969</v>
      </c>
      <c r="V2482" t="s">
        <v>970</v>
      </c>
    </row>
    <row r="2483" spans="1:22" ht="12" customHeight="1" x14ac:dyDescent="0.2">
      <c r="A2483" t="s">
        <v>326</v>
      </c>
      <c r="B2483" t="s">
        <v>429</v>
      </c>
      <c r="C2483">
        <v>400</v>
      </c>
      <c r="D2483">
        <v>400</v>
      </c>
      <c r="E2483">
        <v>400</v>
      </c>
      <c r="F2483">
        <v>450</v>
      </c>
      <c r="G2483">
        <v>450</v>
      </c>
      <c r="H2483">
        <v>400</v>
      </c>
      <c r="I2483">
        <f>F2483</f>
        <v>450</v>
      </c>
      <c r="J2483">
        <f>G2483</f>
        <v>450</v>
      </c>
      <c r="M2483" t="s">
        <v>460</v>
      </c>
      <c r="N2483" t="s">
        <v>429</v>
      </c>
      <c r="O2483">
        <v>500</v>
      </c>
      <c r="P2483">
        <v>500</v>
      </c>
      <c r="Q2483">
        <v>450</v>
      </c>
      <c r="R2483">
        <v>500</v>
      </c>
      <c r="S2483">
        <v>450</v>
      </c>
      <c r="T2483">
        <v>450</v>
      </c>
      <c r="U2483">
        <f>S2483</f>
        <v>450</v>
      </c>
      <c r="V2483">
        <f>T2483</f>
        <v>450</v>
      </c>
    </row>
    <row r="2484" spans="1:22" ht="12" customHeight="1" x14ac:dyDescent="0.2">
      <c r="A2484">
        <v>2</v>
      </c>
      <c r="B2484" t="s">
        <v>384</v>
      </c>
      <c r="C2484">
        <f t="shared" ref="C2484:H2484" si="374">C$2483</f>
        <v>400</v>
      </c>
      <c r="D2484">
        <f t="shared" si="374"/>
        <v>400</v>
      </c>
      <c r="E2484">
        <f t="shared" si="374"/>
        <v>400</v>
      </c>
      <c r="F2484">
        <f t="shared" si="374"/>
        <v>450</v>
      </c>
      <c r="G2484">
        <f t="shared" si="374"/>
        <v>450</v>
      </c>
      <c r="H2484">
        <f t="shared" si="374"/>
        <v>400</v>
      </c>
      <c r="I2484">
        <f t="shared" ref="I2484:I2498" si="375">F2484</f>
        <v>450</v>
      </c>
      <c r="J2484">
        <f t="shared" ref="J2484:J2498" si="376">G2484</f>
        <v>450</v>
      </c>
      <c r="M2484">
        <v>2</v>
      </c>
      <c r="N2484" t="s">
        <v>384</v>
      </c>
      <c r="O2484">
        <f t="shared" ref="O2484:T2484" si="377">O$2483</f>
        <v>500</v>
      </c>
      <c r="P2484">
        <f t="shared" si="377"/>
        <v>500</v>
      </c>
      <c r="Q2484">
        <f t="shared" si="377"/>
        <v>450</v>
      </c>
      <c r="R2484">
        <f t="shared" si="377"/>
        <v>500</v>
      </c>
      <c r="S2484">
        <f t="shared" si="377"/>
        <v>450</v>
      </c>
      <c r="T2484">
        <f t="shared" si="377"/>
        <v>450</v>
      </c>
      <c r="U2484">
        <f t="shared" ref="U2484:U2498" si="378">S2484</f>
        <v>450</v>
      </c>
      <c r="V2484">
        <f t="shared" ref="V2484:V2498" si="379">T2484</f>
        <v>450</v>
      </c>
    </row>
    <row r="2485" spans="1:22" ht="12" customHeight="1" x14ac:dyDescent="0.2">
      <c r="A2485">
        <v>3</v>
      </c>
      <c r="B2485" t="s">
        <v>385</v>
      </c>
      <c r="C2485">
        <f t="shared" ref="C2485:H2485" si="380">C$2483*1.01</f>
        <v>404</v>
      </c>
      <c r="D2485">
        <f t="shared" si="380"/>
        <v>404</v>
      </c>
      <c r="E2485">
        <f t="shared" si="380"/>
        <v>404</v>
      </c>
      <c r="F2485">
        <f t="shared" si="380"/>
        <v>454.5</v>
      </c>
      <c r="G2485">
        <f t="shared" si="380"/>
        <v>454.5</v>
      </c>
      <c r="H2485">
        <f t="shared" si="380"/>
        <v>404</v>
      </c>
      <c r="I2485">
        <f t="shared" si="375"/>
        <v>454.5</v>
      </c>
      <c r="J2485">
        <f t="shared" si="376"/>
        <v>454.5</v>
      </c>
      <c r="M2485">
        <v>3</v>
      </c>
      <c r="N2485" t="s">
        <v>385</v>
      </c>
      <c r="O2485">
        <f>O$2483*1.01</f>
        <v>505</v>
      </c>
      <c r="P2485">
        <f>P$2483*1.01</f>
        <v>505</v>
      </c>
      <c r="Q2485">
        <f>Q$2483*1</f>
        <v>450</v>
      </c>
      <c r="R2485">
        <f>R$2483*1.01</f>
        <v>505</v>
      </c>
      <c r="S2485">
        <f>S$2483*1</f>
        <v>450</v>
      </c>
      <c r="T2485">
        <f>T$2483*1</f>
        <v>450</v>
      </c>
      <c r="U2485">
        <f t="shared" si="378"/>
        <v>450</v>
      </c>
      <c r="V2485">
        <f t="shared" si="379"/>
        <v>450</v>
      </c>
    </row>
    <row r="2486" spans="1:22" ht="12" customHeight="1" x14ac:dyDescent="0.2">
      <c r="A2486">
        <v>4</v>
      </c>
      <c r="B2486" t="s">
        <v>430</v>
      </c>
      <c r="C2486">
        <f t="shared" ref="C2486:H2486" si="381">C$2483*0.9</f>
        <v>360</v>
      </c>
      <c r="D2486">
        <f t="shared" si="381"/>
        <v>360</v>
      </c>
      <c r="E2486">
        <f t="shared" si="381"/>
        <v>360</v>
      </c>
      <c r="F2486">
        <f t="shared" si="381"/>
        <v>405</v>
      </c>
      <c r="G2486">
        <f t="shared" si="381"/>
        <v>405</v>
      </c>
      <c r="H2486">
        <f t="shared" si="381"/>
        <v>360</v>
      </c>
      <c r="I2486">
        <f t="shared" si="375"/>
        <v>405</v>
      </c>
      <c r="J2486">
        <f t="shared" si="376"/>
        <v>405</v>
      </c>
      <c r="M2486">
        <v>4</v>
      </c>
      <c r="N2486" t="s">
        <v>430</v>
      </c>
      <c r="O2486">
        <f t="shared" ref="O2486:T2486" si="382">O$2483*0.9</f>
        <v>450</v>
      </c>
      <c r="P2486">
        <f t="shared" si="382"/>
        <v>450</v>
      </c>
      <c r="Q2486">
        <f t="shared" si="382"/>
        <v>405</v>
      </c>
      <c r="R2486">
        <f t="shared" si="382"/>
        <v>450</v>
      </c>
      <c r="S2486">
        <f t="shared" si="382"/>
        <v>405</v>
      </c>
      <c r="T2486">
        <f t="shared" si="382"/>
        <v>405</v>
      </c>
      <c r="U2486">
        <f t="shared" si="378"/>
        <v>405</v>
      </c>
      <c r="V2486">
        <f t="shared" si="379"/>
        <v>405</v>
      </c>
    </row>
    <row r="2487" spans="1:22" ht="12" customHeight="1" x14ac:dyDescent="0.2">
      <c r="A2487">
        <v>5</v>
      </c>
      <c r="B2487" t="s">
        <v>37</v>
      </c>
      <c r="C2487">
        <f t="shared" ref="C2487:F2488" si="383">C$2483*1.01</f>
        <v>404</v>
      </c>
      <c r="D2487">
        <f t="shared" si="383"/>
        <v>404</v>
      </c>
      <c r="E2487">
        <f t="shared" si="383"/>
        <v>404</v>
      </c>
      <c r="F2487">
        <f t="shared" si="383"/>
        <v>454.5</v>
      </c>
      <c r="G2487">
        <f>G$2483*1.01</f>
        <v>454.5</v>
      </c>
      <c r="H2487">
        <f>H$2483*1.01</f>
        <v>404</v>
      </c>
      <c r="I2487">
        <f t="shared" si="375"/>
        <v>454.5</v>
      </c>
      <c r="J2487">
        <f t="shared" si="376"/>
        <v>454.5</v>
      </c>
      <c r="M2487">
        <v>5</v>
      </c>
      <c r="N2487" t="s">
        <v>37</v>
      </c>
      <c r="O2487">
        <f>O$2483*1.01</f>
        <v>505</v>
      </c>
      <c r="P2487">
        <f>P$2483*1.01</f>
        <v>505</v>
      </c>
      <c r="Q2487">
        <f>Q$2483*1</f>
        <v>450</v>
      </c>
      <c r="R2487">
        <f t="shared" ref="R2487:T2488" si="384">R$2483*1.01</f>
        <v>505</v>
      </c>
      <c r="S2487">
        <f t="shared" si="384"/>
        <v>454.5</v>
      </c>
      <c r="T2487">
        <f t="shared" si="384"/>
        <v>454.5</v>
      </c>
      <c r="U2487">
        <f t="shared" si="378"/>
        <v>454.5</v>
      </c>
      <c r="V2487">
        <f t="shared" si="379"/>
        <v>454.5</v>
      </c>
    </row>
    <row r="2488" spans="1:22" ht="12" customHeight="1" x14ac:dyDescent="0.2">
      <c r="A2488">
        <v>6</v>
      </c>
      <c r="B2488" t="s">
        <v>38</v>
      </c>
      <c r="C2488">
        <f t="shared" si="383"/>
        <v>404</v>
      </c>
      <c r="D2488">
        <f t="shared" si="383"/>
        <v>404</v>
      </c>
      <c r="E2488">
        <f t="shared" si="383"/>
        <v>404</v>
      </c>
      <c r="F2488">
        <f t="shared" si="383"/>
        <v>454.5</v>
      </c>
      <c r="G2488">
        <f>G$2483*1.01</f>
        <v>454.5</v>
      </c>
      <c r="H2488">
        <f>H$2483*1.01</f>
        <v>404</v>
      </c>
      <c r="I2488">
        <f t="shared" si="375"/>
        <v>454.5</v>
      </c>
      <c r="J2488">
        <f t="shared" si="376"/>
        <v>454.5</v>
      </c>
      <c r="M2488">
        <v>6</v>
      </c>
      <c r="N2488" t="s">
        <v>38</v>
      </c>
      <c r="O2488">
        <f>O$2483*1.01</f>
        <v>505</v>
      </c>
      <c r="P2488">
        <f>P$2483*1.01</f>
        <v>505</v>
      </c>
      <c r="Q2488">
        <f>Q$2483*1</f>
        <v>450</v>
      </c>
      <c r="R2488">
        <f t="shared" si="384"/>
        <v>505</v>
      </c>
      <c r="S2488">
        <f t="shared" si="384"/>
        <v>454.5</v>
      </c>
      <c r="T2488">
        <f t="shared" si="384"/>
        <v>454.5</v>
      </c>
      <c r="U2488">
        <f t="shared" si="378"/>
        <v>454.5</v>
      </c>
      <c r="V2488">
        <f t="shared" si="379"/>
        <v>454.5</v>
      </c>
    </row>
    <row r="2489" spans="1:22" ht="12" customHeight="1" x14ac:dyDescent="0.2">
      <c r="A2489">
        <v>7</v>
      </c>
      <c r="B2489" t="s">
        <v>389</v>
      </c>
      <c r="C2489">
        <f t="shared" ref="C2489:H2489" si="385">C$2483*0.9</f>
        <v>360</v>
      </c>
      <c r="D2489">
        <f t="shared" si="385"/>
        <v>360</v>
      </c>
      <c r="E2489">
        <f t="shared" si="385"/>
        <v>360</v>
      </c>
      <c r="F2489">
        <f t="shared" si="385"/>
        <v>405</v>
      </c>
      <c r="G2489">
        <f t="shared" si="385"/>
        <v>405</v>
      </c>
      <c r="H2489">
        <f t="shared" si="385"/>
        <v>360</v>
      </c>
      <c r="I2489">
        <f t="shared" si="375"/>
        <v>405</v>
      </c>
      <c r="J2489">
        <f t="shared" si="376"/>
        <v>405</v>
      </c>
      <c r="M2489">
        <v>7</v>
      </c>
      <c r="N2489" t="s">
        <v>389</v>
      </c>
      <c r="O2489">
        <f t="shared" ref="O2489:T2489" si="386">O$2483*0.9</f>
        <v>450</v>
      </c>
      <c r="P2489">
        <f t="shared" si="386"/>
        <v>450</v>
      </c>
      <c r="Q2489">
        <f t="shared" si="386"/>
        <v>405</v>
      </c>
      <c r="R2489">
        <f t="shared" si="386"/>
        <v>450</v>
      </c>
      <c r="S2489">
        <f t="shared" si="386"/>
        <v>405</v>
      </c>
      <c r="T2489">
        <f t="shared" si="386"/>
        <v>405</v>
      </c>
      <c r="U2489">
        <f t="shared" si="378"/>
        <v>405</v>
      </c>
      <c r="V2489">
        <f t="shared" si="379"/>
        <v>405</v>
      </c>
    </row>
    <row r="2490" spans="1:22" ht="12" customHeight="1" x14ac:dyDescent="0.2">
      <c r="A2490">
        <v>8</v>
      </c>
      <c r="B2490" t="s">
        <v>390</v>
      </c>
      <c r="C2490">
        <f t="shared" ref="C2490:H2490" si="387">C$2483*1.05</f>
        <v>420</v>
      </c>
      <c r="D2490">
        <f t="shared" si="387"/>
        <v>420</v>
      </c>
      <c r="E2490">
        <f t="shared" si="387"/>
        <v>420</v>
      </c>
      <c r="F2490">
        <f t="shared" si="387"/>
        <v>472.5</v>
      </c>
      <c r="G2490">
        <f t="shared" si="387"/>
        <v>472.5</v>
      </c>
      <c r="H2490">
        <f t="shared" si="387"/>
        <v>420</v>
      </c>
      <c r="I2490">
        <f t="shared" si="375"/>
        <v>472.5</v>
      </c>
      <c r="J2490">
        <f t="shared" si="376"/>
        <v>472.5</v>
      </c>
      <c r="M2490">
        <v>8</v>
      </c>
      <c r="N2490" t="s">
        <v>390</v>
      </c>
      <c r="O2490">
        <f t="shared" ref="O2490:T2490" si="388">O$2483*1.05</f>
        <v>525</v>
      </c>
      <c r="P2490">
        <f t="shared" si="388"/>
        <v>525</v>
      </c>
      <c r="Q2490">
        <f t="shared" si="388"/>
        <v>472.5</v>
      </c>
      <c r="R2490">
        <f t="shared" si="388"/>
        <v>525</v>
      </c>
      <c r="S2490">
        <f t="shared" si="388"/>
        <v>472.5</v>
      </c>
      <c r="T2490">
        <f t="shared" si="388"/>
        <v>472.5</v>
      </c>
      <c r="U2490">
        <f t="shared" si="378"/>
        <v>472.5</v>
      </c>
      <c r="V2490">
        <f t="shared" si="379"/>
        <v>472.5</v>
      </c>
    </row>
    <row r="2491" spans="1:22" ht="12" customHeight="1" x14ac:dyDescent="0.2">
      <c r="A2491">
        <v>9</v>
      </c>
      <c r="B2491" t="s">
        <v>391</v>
      </c>
      <c r="C2491">
        <f t="shared" ref="C2491:F2494" si="389">C$2483*0.9</f>
        <v>360</v>
      </c>
      <c r="D2491">
        <f t="shared" si="389"/>
        <v>360</v>
      </c>
      <c r="E2491">
        <f t="shared" si="389"/>
        <v>360</v>
      </c>
      <c r="F2491">
        <f t="shared" si="389"/>
        <v>405</v>
      </c>
      <c r="G2491">
        <f t="shared" ref="G2491:H2494" si="390">G$2483*0.9</f>
        <v>405</v>
      </c>
      <c r="H2491">
        <f t="shared" si="390"/>
        <v>360</v>
      </c>
      <c r="I2491">
        <f t="shared" si="375"/>
        <v>405</v>
      </c>
      <c r="J2491">
        <f t="shared" si="376"/>
        <v>405</v>
      </c>
      <c r="M2491">
        <v>9</v>
      </c>
      <c r="N2491" t="s">
        <v>391</v>
      </c>
      <c r="O2491">
        <f t="shared" ref="O2491:T2497" si="391">O$2483*0.9</f>
        <v>450</v>
      </c>
      <c r="P2491">
        <f t="shared" si="391"/>
        <v>450</v>
      </c>
      <c r="Q2491">
        <f t="shared" si="391"/>
        <v>405</v>
      </c>
      <c r="R2491">
        <f t="shared" si="391"/>
        <v>450</v>
      </c>
      <c r="S2491">
        <f t="shared" si="391"/>
        <v>405</v>
      </c>
      <c r="T2491">
        <f t="shared" si="391"/>
        <v>405</v>
      </c>
      <c r="U2491">
        <f t="shared" si="378"/>
        <v>405</v>
      </c>
      <c r="V2491">
        <f t="shared" si="379"/>
        <v>405</v>
      </c>
    </row>
    <row r="2492" spans="1:22" ht="12" customHeight="1" x14ac:dyDescent="0.2">
      <c r="A2492">
        <v>10</v>
      </c>
      <c r="B2492" t="s">
        <v>392</v>
      </c>
      <c r="C2492">
        <f t="shared" si="389"/>
        <v>360</v>
      </c>
      <c r="D2492">
        <f t="shared" si="389"/>
        <v>360</v>
      </c>
      <c r="E2492">
        <f t="shared" si="389"/>
        <v>360</v>
      </c>
      <c r="F2492">
        <f t="shared" si="389"/>
        <v>405</v>
      </c>
      <c r="G2492">
        <f t="shared" si="390"/>
        <v>405</v>
      </c>
      <c r="H2492">
        <f t="shared" si="390"/>
        <v>360</v>
      </c>
      <c r="I2492">
        <f t="shared" si="375"/>
        <v>405</v>
      </c>
      <c r="J2492">
        <f t="shared" si="376"/>
        <v>405</v>
      </c>
      <c r="M2492">
        <v>10</v>
      </c>
      <c r="N2492" t="s">
        <v>392</v>
      </c>
      <c r="O2492">
        <f t="shared" si="391"/>
        <v>450</v>
      </c>
      <c r="P2492">
        <f t="shared" si="391"/>
        <v>450</v>
      </c>
      <c r="Q2492">
        <f t="shared" si="391"/>
        <v>405</v>
      </c>
      <c r="R2492">
        <f t="shared" si="391"/>
        <v>450</v>
      </c>
      <c r="S2492">
        <f t="shared" si="391"/>
        <v>405</v>
      </c>
      <c r="T2492">
        <f t="shared" si="391"/>
        <v>405</v>
      </c>
      <c r="U2492">
        <f t="shared" si="378"/>
        <v>405</v>
      </c>
      <c r="V2492">
        <f t="shared" si="379"/>
        <v>405</v>
      </c>
    </row>
    <row r="2493" spans="1:22" ht="12" customHeight="1" x14ac:dyDescent="0.2">
      <c r="A2493">
        <v>11</v>
      </c>
      <c r="B2493" t="s">
        <v>393</v>
      </c>
      <c r="C2493">
        <f t="shared" si="389"/>
        <v>360</v>
      </c>
      <c r="D2493">
        <f t="shared" si="389"/>
        <v>360</v>
      </c>
      <c r="E2493">
        <f t="shared" si="389"/>
        <v>360</v>
      </c>
      <c r="F2493">
        <f t="shared" si="389"/>
        <v>405</v>
      </c>
      <c r="G2493">
        <f t="shared" si="390"/>
        <v>405</v>
      </c>
      <c r="H2493">
        <f t="shared" si="390"/>
        <v>360</v>
      </c>
      <c r="I2493">
        <f t="shared" si="375"/>
        <v>405</v>
      </c>
      <c r="J2493">
        <f t="shared" si="376"/>
        <v>405</v>
      </c>
      <c r="M2493">
        <v>11</v>
      </c>
      <c r="N2493" t="s">
        <v>393</v>
      </c>
      <c r="O2493">
        <f t="shared" si="391"/>
        <v>450</v>
      </c>
      <c r="P2493">
        <f t="shared" si="391"/>
        <v>450</v>
      </c>
      <c r="Q2493">
        <f t="shared" si="391"/>
        <v>405</v>
      </c>
      <c r="R2493">
        <f t="shared" si="391"/>
        <v>450</v>
      </c>
      <c r="S2493">
        <f t="shared" si="391"/>
        <v>405</v>
      </c>
      <c r="T2493">
        <f t="shared" si="391"/>
        <v>405</v>
      </c>
      <c r="U2493">
        <f t="shared" si="378"/>
        <v>405</v>
      </c>
      <c r="V2493">
        <f t="shared" si="379"/>
        <v>405</v>
      </c>
    </row>
    <row r="2494" spans="1:22" ht="12" customHeight="1" x14ac:dyDescent="0.2">
      <c r="A2494">
        <v>12</v>
      </c>
      <c r="B2494" t="s">
        <v>394</v>
      </c>
      <c r="C2494">
        <f t="shared" si="389"/>
        <v>360</v>
      </c>
      <c r="D2494">
        <f t="shared" si="389"/>
        <v>360</v>
      </c>
      <c r="E2494">
        <f t="shared" si="389"/>
        <v>360</v>
      </c>
      <c r="F2494">
        <f t="shared" si="389"/>
        <v>405</v>
      </c>
      <c r="G2494">
        <f t="shared" si="390"/>
        <v>405</v>
      </c>
      <c r="H2494">
        <f t="shared" si="390"/>
        <v>360</v>
      </c>
      <c r="I2494">
        <f t="shared" si="375"/>
        <v>405</v>
      </c>
      <c r="J2494">
        <f t="shared" si="376"/>
        <v>405</v>
      </c>
      <c r="M2494">
        <v>12</v>
      </c>
      <c r="N2494" t="s">
        <v>394</v>
      </c>
      <c r="O2494">
        <f t="shared" si="391"/>
        <v>450</v>
      </c>
      <c r="P2494">
        <f t="shared" si="391"/>
        <v>450</v>
      </c>
      <c r="Q2494">
        <f t="shared" si="391"/>
        <v>405</v>
      </c>
      <c r="R2494">
        <f t="shared" si="391"/>
        <v>450</v>
      </c>
      <c r="S2494">
        <f t="shared" si="391"/>
        <v>405</v>
      </c>
      <c r="T2494">
        <f t="shared" si="391"/>
        <v>405</v>
      </c>
      <c r="U2494">
        <f t="shared" si="378"/>
        <v>405</v>
      </c>
      <c r="V2494">
        <f t="shared" si="379"/>
        <v>405</v>
      </c>
    </row>
    <row r="2495" spans="1:22" ht="12" customHeight="1" x14ac:dyDescent="0.2">
      <c r="A2495">
        <v>13</v>
      </c>
      <c r="B2495" t="s">
        <v>395</v>
      </c>
      <c r="C2495">
        <f t="shared" ref="C2495:H2495" si="392">C$2483*1.05</f>
        <v>420</v>
      </c>
      <c r="D2495">
        <f t="shared" si="392"/>
        <v>420</v>
      </c>
      <c r="E2495">
        <f t="shared" si="392"/>
        <v>420</v>
      </c>
      <c r="F2495">
        <f t="shared" si="392"/>
        <v>472.5</v>
      </c>
      <c r="G2495">
        <f t="shared" si="392"/>
        <v>472.5</v>
      </c>
      <c r="H2495">
        <f t="shared" si="392"/>
        <v>420</v>
      </c>
      <c r="I2495">
        <f t="shared" si="375"/>
        <v>472.5</v>
      </c>
      <c r="J2495">
        <f t="shared" si="376"/>
        <v>472.5</v>
      </c>
      <c r="M2495">
        <v>13</v>
      </c>
      <c r="N2495" t="s">
        <v>395</v>
      </c>
      <c r="O2495">
        <f t="shared" si="391"/>
        <v>450</v>
      </c>
      <c r="P2495">
        <f t="shared" si="391"/>
        <v>450</v>
      </c>
      <c r="Q2495">
        <f t="shared" si="391"/>
        <v>405</v>
      </c>
      <c r="R2495">
        <f t="shared" si="391"/>
        <v>450</v>
      </c>
      <c r="S2495">
        <f t="shared" si="391"/>
        <v>405</v>
      </c>
      <c r="T2495">
        <f t="shared" si="391"/>
        <v>405</v>
      </c>
      <c r="U2495">
        <f t="shared" si="378"/>
        <v>405</v>
      </c>
      <c r="V2495">
        <f t="shared" si="379"/>
        <v>405</v>
      </c>
    </row>
    <row r="2496" spans="1:22" ht="12" customHeight="1" x14ac:dyDescent="0.2">
      <c r="A2496">
        <v>14</v>
      </c>
      <c r="B2496" t="s">
        <v>396</v>
      </c>
      <c r="C2496">
        <f t="shared" ref="C2496:F2497" si="393">C$2483*0.9</f>
        <v>360</v>
      </c>
      <c r="D2496">
        <f t="shared" si="393"/>
        <v>360</v>
      </c>
      <c r="E2496">
        <f t="shared" si="393"/>
        <v>360</v>
      </c>
      <c r="F2496">
        <f t="shared" si="393"/>
        <v>405</v>
      </c>
      <c r="G2496">
        <f>G$2483*0.9</f>
        <v>405</v>
      </c>
      <c r="H2496">
        <f>H$2483*0.9</f>
        <v>360</v>
      </c>
      <c r="I2496">
        <f t="shared" si="375"/>
        <v>405</v>
      </c>
      <c r="J2496">
        <f t="shared" si="376"/>
        <v>405</v>
      </c>
      <c r="M2496">
        <v>14</v>
      </c>
      <c r="N2496" t="s">
        <v>396</v>
      </c>
      <c r="O2496">
        <f t="shared" si="391"/>
        <v>450</v>
      </c>
      <c r="P2496">
        <f t="shared" si="391"/>
        <v>450</v>
      </c>
      <c r="Q2496">
        <f t="shared" si="391"/>
        <v>405</v>
      </c>
      <c r="R2496">
        <f t="shared" si="391"/>
        <v>450</v>
      </c>
      <c r="S2496">
        <f t="shared" si="391"/>
        <v>405</v>
      </c>
      <c r="T2496">
        <f t="shared" si="391"/>
        <v>405</v>
      </c>
      <c r="U2496">
        <f t="shared" si="378"/>
        <v>405</v>
      </c>
      <c r="V2496">
        <f t="shared" si="379"/>
        <v>405</v>
      </c>
    </row>
    <row r="2497" spans="1:22" ht="12" customHeight="1" x14ac:dyDescent="0.2">
      <c r="A2497">
        <v>15</v>
      </c>
      <c r="B2497" t="s">
        <v>759</v>
      </c>
      <c r="C2497">
        <f t="shared" si="393"/>
        <v>360</v>
      </c>
      <c r="D2497">
        <f t="shared" si="393"/>
        <v>360</v>
      </c>
      <c r="E2497">
        <f t="shared" si="393"/>
        <v>360</v>
      </c>
      <c r="F2497">
        <f t="shared" si="393"/>
        <v>405</v>
      </c>
      <c r="G2497">
        <f>G$2483*0.9</f>
        <v>405</v>
      </c>
      <c r="H2497">
        <f>H$2483*0.9</f>
        <v>360</v>
      </c>
      <c r="I2497">
        <f t="shared" si="375"/>
        <v>405</v>
      </c>
      <c r="J2497">
        <f t="shared" si="376"/>
        <v>405</v>
      </c>
      <c r="M2497">
        <v>15</v>
      </c>
      <c r="N2497" t="s">
        <v>759</v>
      </c>
      <c r="O2497">
        <f t="shared" si="391"/>
        <v>450</v>
      </c>
      <c r="P2497">
        <f t="shared" si="391"/>
        <v>450</v>
      </c>
      <c r="Q2497">
        <f t="shared" si="391"/>
        <v>405</v>
      </c>
      <c r="R2497">
        <f t="shared" si="391"/>
        <v>450</v>
      </c>
      <c r="S2497">
        <f t="shared" si="391"/>
        <v>405</v>
      </c>
      <c r="T2497">
        <f t="shared" si="391"/>
        <v>405</v>
      </c>
      <c r="U2497">
        <f t="shared" si="378"/>
        <v>405</v>
      </c>
      <c r="V2497">
        <f t="shared" si="379"/>
        <v>405</v>
      </c>
    </row>
    <row r="2498" spans="1:22" ht="12" customHeight="1" x14ac:dyDescent="0.2">
      <c r="A2498">
        <v>16</v>
      </c>
      <c r="B2498" t="s">
        <v>397</v>
      </c>
      <c r="C2498">
        <f t="shared" ref="C2498:H2498" si="394">C$2483*1.05</f>
        <v>420</v>
      </c>
      <c r="D2498">
        <f t="shared" si="394"/>
        <v>420</v>
      </c>
      <c r="E2498">
        <f t="shared" si="394"/>
        <v>420</v>
      </c>
      <c r="F2498">
        <f t="shared" si="394"/>
        <v>472.5</v>
      </c>
      <c r="G2498">
        <f t="shared" si="394"/>
        <v>472.5</v>
      </c>
      <c r="H2498">
        <f t="shared" si="394"/>
        <v>420</v>
      </c>
      <c r="I2498">
        <f t="shared" si="375"/>
        <v>472.5</v>
      </c>
      <c r="J2498">
        <f t="shared" si="376"/>
        <v>472.5</v>
      </c>
      <c r="M2498">
        <v>16</v>
      </c>
      <c r="N2498" t="s">
        <v>397</v>
      </c>
      <c r="O2498">
        <f t="shared" ref="O2498:T2498" si="395">O$2483*1.05</f>
        <v>525</v>
      </c>
      <c r="P2498">
        <f t="shared" si="395"/>
        <v>525</v>
      </c>
      <c r="Q2498">
        <f t="shared" si="395"/>
        <v>472.5</v>
      </c>
      <c r="R2498">
        <f t="shared" si="395"/>
        <v>525</v>
      </c>
      <c r="S2498">
        <f t="shared" si="395"/>
        <v>472.5</v>
      </c>
      <c r="T2498">
        <f t="shared" si="395"/>
        <v>472.5</v>
      </c>
      <c r="U2498">
        <f t="shared" si="378"/>
        <v>472.5</v>
      </c>
      <c r="V2498">
        <f t="shared" si="379"/>
        <v>472.5</v>
      </c>
    </row>
    <row r="2501" spans="1:22" ht="12" customHeight="1" x14ac:dyDescent="0.2">
      <c r="B2501" t="s">
        <v>502</v>
      </c>
    </row>
    <row r="2502" spans="1:22" ht="12" customHeight="1" x14ac:dyDescent="0.2">
      <c r="B2502" t="s">
        <v>973</v>
      </c>
      <c r="C2502" t="s">
        <v>492</v>
      </c>
      <c r="D2502" t="s">
        <v>493</v>
      </c>
      <c r="E2502" t="s">
        <v>494</v>
      </c>
      <c r="F2502" t="s">
        <v>495</v>
      </c>
      <c r="G2502" t="s">
        <v>411</v>
      </c>
      <c r="H2502" t="s">
        <v>412</v>
      </c>
      <c r="I2502" t="s">
        <v>967</v>
      </c>
      <c r="J2502" t="s">
        <v>968</v>
      </c>
      <c r="N2502" t="s">
        <v>974</v>
      </c>
      <c r="O2502" t="s">
        <v>496</v>
      </c>
      <c r="P2502" t="s">
        <v>497</v>
      </c>
      <c r="Q2502" t="s">
        <v>498</v>
      </c>
      <c r="R2502" t="s">
        <v>499</v>
      </c>
      <c r="S2502" t="s">
        <v>500</v>
      </c>
      <c r="T2502" t="s">
        <v>501</v>
      </c>
      <c r="U2502" t="s">
        <v>969</v>
      </c>
      <c r="V2502" t="s">
        <v>970</v>
      </c>
    </row>
    <row r="2503" spans="1:22" ht="12" customHeight="1" x14ac:dyDescent="0.2">
      <c r="A2503" t="s">
        <v>326</v>
      </c>
      <c r="B2503" t="s">
        <v>429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f>S2503</f>
        <v>1</v>
      </c>
      <c r="J2503">
        <f>T2503</f>
        <v>1</v>
      </c>
      <c r="M2503" t="s">
        <v>460</v>
      </c>
      <c r="N2503" t="s">
        <v>429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f>S2503</f>
        <v>1</v>
      </c>
      <c r="V2503">
        <f>T2503</f>
        <v>1</v>
      </c>
    </row>
    <row r="2504" spans="1:22" ht="12" customHeight="1" x14ac:dyDescent="0.2">
      <c r="A2504">
        <v>2</v>
      </c>
      <c r="B2504" t="s">
        <v>384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f t="shared" ref="I2504:I2518" si="396">S2504</f>
        <v>1</v>
      </c>
      <c r="J2504">
        <f t="shared" ref="J2504:J2518" si="397">T2504</f>
        <v>1</v>
      </c>
      <c r="M2504">
        <v>2</v>
      </c>
      <c r="N2504" t="s">
        <v>384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f t="shared" ref="U2504:U2518" si="398">S2504</f>
        <v>1</v>
      </c>
      <c r="V2504">
        <f t="shared" ref="V2504:V2518" si="399">T2504</f>
        <v>1</v>
      </c>
    </row>
    <row r="2505" spans="1:22" ht="12" customHeight="1" x14ac:dyDescent="0.2">
      <c r="A2505">
        <v>3</v>
      </c>
      <c r="B2505" t="s">
        <v>385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f t="shared" si="396"/>
        <v>1</v>
      </c>
      <c r="J2505">
        <f t="shared" si="397"/>
        <v>1</v>
      </c>
      <c r="M2505">
        <v>3</v>
      </c>
      <c r="N2505" t="s">
        <v>385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f t="shared" si="398"/>
        <v>1</v>
      </c>
      <c r="V2505">
        <f t="shared" si="399"/>
        <v>1</v>
      </c>
    </row>
    <row r="2506" spans="1:22" ht="12" customHeight="1" x14ac:dyDescent="0.2">
      <c r="A2506">
        <v>4</v>
      </c>
      <c r="B2506" t="s">
        <v>430</v>
      </c>
      <c r="C2506">
        <v>0.75</v>
      </c>
      <c r="D2506">
        <v>0.75</v>
      </c>
      <c r="E2506">
        <v>0.75</v>
      </c>
      <c r="F2506">
        <v>0.75</v>
      </c>
      <c r="G2506">
        <v>0.75</v>
      </c>
      <c r="H2506">
        <v>0.75</v>
      </c>
      <c r="I2506">
        <v>1</v>
      </c>
      <c r="J2506">
        <v>1</v>
      </c>
      <c r="M2506">
        <v>4</v>
      </c>
      <c r="N2506" t="s">
        <v>430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1</v>
      </c>
      <c r="V2506">
        <v>1</v>
      </c>
    </row>
    <row r="2507" spans="1:22" ht="12" customHeight="1" x14ac:dyDescent="0.2">
      <c r="A2507">
        <v>5</v>
      </c>
      <c r="B2507" t="s">
        <v>37</v>
      </c>
      <c r="C2507">
        <v>0.9</v>
      </c>
      <c r="D2507">
        <v>0.9</v>
      </c>
      <c r="E2507">
        <v>0.9</v>
      </c>
      <c r="F2507">
        <v>0.9</v>
      </c>
      <c r="G2507">
        <v>0.9</v>
      </c>
      <c r="H2507">
        <v>0.9</v>
      </c>
      <c r="I2507">
        <f t="shared" si="396"/>
        <v>1</v>
      </c>
      <c r="J2507">
        <f t="shared" si="397"/>
        <v>1</v>
      </c>
      <c r="M2507">
        <v>5</v>
      </c>
      <c r="N2507" t="s">
        <v>37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f t="shared" si="398"/>
        <v>1</v>
      </c>
      <c r="V2507">
        <f t="shared" si="399"/>
        <v>1</v>
      </c>
    </row>
    <row r="2508" spans="1:22" ht="12" customHeight="1" x14ac:dyDescent="0.2">
      <c r="A2508">
        <v>6</v>
      </c>
      <c r="B2508" t="s">
        <v>38</v>
      </c>
      <c r="C2508">
        <v>0.8</v>
      </c>
      <c r="D2508">
        <v>0.8</v>
      </c>
      <c r="E2508">
        <v>0.8</v>
      </c>
      <c r="F2508">
        <v>0.8</v>
      </c>
      <c r="G2508">
        <v>0.8</v>
      </c>
      <c r="H2508">
        <v>0.8</v>
      </c>
      <c r="I2508">
        <v>1</v>
      </c>
      <c r="J2508">
        <v>1</v>
      </c>
      <c r="M2508">
        <v>6</v>
      </c>
      <c r="N2508" t="s">
        <v>38</v>
      </c>
      <c r="O2508">
        <v>1</v>
      </c>
      <c r="P2508">
        <v>1</v>
      </c>
      <c r="Q2508">
        <v>1</v>
      </c>
      <c r="R2508">
        <v>1</v>
      </c>
      <c r="S2508">
        <v>0</v>
      </c>
      <c r="T2508">
        <v>0</v>
      </c>
      <c r="U2508">
        <v>1</v>
      </c>
      <c r="V2508">
        <v>1</v>
      </c>
    </row>
    <row r="2509" spans="1:22" ht="12" customHeight="1" x14ac:dyDescent="0.2">
      <c r="A2509">
        <v>7</v>
      </c>
      <c r="B2509" t="s">
        <v>389</v>
      </c>
      <c r="C2509">
        <v>0.5</v>
      </c>
      <c r="D2509">
        <v>0.5</v>
      </c>
      <c r="E2509">
        <v>0.5</v>
      </c>
      <c r="F2509">
        <v>0.5</v>
      </c>
      <c r="G2509">
        <v>0.5</v>
      </c>
      <c r="H2509">
        <v>0.5</v>
      </c>
      <c r="I2509">
        <f t="shared" si="396"/>
        <v>1</v>
      </c>
      <c r="J2509">
        <f t="shared" si="397"/>
        <v>1</v>
      </c>
      <c r="M2509">
        <v>7</v>
      </c>
      <c r="N2509" t="s">
        <v>389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f t="shared" si="398"/>
        <v>1</v>
      </c>
      <c r="V2509">
        <f t="shared" si="399"/>
        <v>1</v>
      </c>
    </row>
    <row r="2510" spans="1:22" ht="12" customHeight="1" x14ac:dyDescent="0.2">
      <c r="A2510">
        <v>8</v>
      </c>
      <c r="B2510" t="s">
        <v>390</v>
      </c>
      <c r="C2510">
        <v>0.9</v>
      </c>
      <c r="D2510">
        <v>0.9</v>
      </c>
      <c r="E2510">
        <v>0.9</v>
      </c>
      <c r="F2510">
        <v>0.95</v>
      </c>
      <c r="G2510">
        <v>0.95</v>
      </c>
      <c r="H2510">
        <v>0.9</v>
      </c>
      <c r="I2510">
        <f t="shared" si="396"/>
        <v>1</v>
      </c>
      <c r="J2510">
        <f t="shared" si="397"/>
        <v>1</v>
      </c>
      <c r="M2510">
        <v>8</v>
      </c>
      <c r="N2510" t="s">
        <v>390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f t="shared" si="398"/>
        <v>1</v>
      </c>
      <c r="V2510">
        <f t="shared" si="399"/>
        <v>1</v>
      </c>
    </row>
    <row r="2511" spans="1:22" ht="12" customHeight="1" x14ac:dyDescent="0.2">
      <c r="A2511">
        <v>9</v>
      </c>
      <c r="B2511" t="s">
        <v>391</v>
      </c>
      <c r="C2511">
        <v>0.75</v>
      </c>
      <c r="D2511">
        <v>0.75</v>
      </c>
      <c r="E2511">
        <v>0.75</v>
      </c>
      <c r="F2511">
        <v>0.75</v>
      </c>
      <c r="G2511">
        <v>0.75</v>
      </c>
      <c r="H2511">
        <v>0.75</v>
      </c>
      <c r="I2511">
        <f t="shared" si="396"/>
        <v>0.75</v>
      </c>
      <c r="J2511">
        <f t="shared" si="397"/>
        <v>0.75</v>
      </c>
      <c r="M2511">
        <v>9</v>
      </c>
      <c r="N2511" t="s">
        <v>391</v>
      </c>
      <c r="O2511">
        <v>0.75</v>
      </c>
      <c r="P2511">
        <v>0.75</v>
      </c>
      <c r="Q2511">
        <v>0.75</v>
      </c>
      <c r="R2511">
        <v>0.75</v>
      </c>
      <c r="S2511">
        <v>0.75</v>
      </c>
      <c r="T2511">
        <v>0.75</v>
      </c>
      <c r="U2511">
        <f t="shared" si="398"/>
        <v>0.75</v>
      </c>
      <c r="V2511">
        <f t="shared" si="399"/>
        <v>0.75</v>
      </c>
    </row>
    <row r="2512" spans="1:22" ht="12" customHeight="1" x14ac:dyDescent="0.2">
      <c r="A2512">
        <v>10</v>
      </c>
      <c r="B2512" t="s">
        <v>392</v>
      </c>
      <c r="C2512">
        <v>0.75</v>
      </c>
      <c r="D2512">
        <v>0.75</v>
      </c>
      <c r="E2512">
        <v>0.75</v>
      </c>
      <c r="F2512">
        <v>0.75</v>
      </c>
      <c r="G2512">
        <v>0.75</v>
      </c>
      <c r="H2512">
        <v>0.75</v>
      </c>
      <c r="I2512">
        <f t="shared" si="396"/>
        <v>0.75</v>
      </c>
      <c r="J2512">
        <f t="shared" si="397"/>
        <v>0.75</v>
      </c>
      <c r="M2512">
        <v>10</v>
      </c>
      <c r="N2512" t="s">
        <v>392</v>
      </c>
      <c r="O2512">
        <v>0.75</v>
      </c>
      <c r="P2512">
        <v>0.75</v>
      </c>
      <c r="Q2512">
        <v>0.75</v>
      </c>
      <c r="R2512">
        <v>0.75</v>
      </c>
      <c r="S2512">
        <v>0.75</v>
      </c>
      <c r="T2512">
        <v>0.75</v>
      </c>
      <c r="U2512">
        <f t="shared" si="398"/>
        <v>0.75</v>
      </c>
      <c r="V2512">
        <f t="shared" si="399"/>
        <v>0.75</v>
      </c>
    </row>
    <row r="2513" spans="1:57" ht="12" customHeight="1" x14ac:dyDescent="0.2">
      <c r="A2513">
        <v>11</v>
      </c>
      <c r="B2513" t="s">
        <v>393</v>
      </c>
      <c r="C2513">
        <v>0.75</v>
      </c>
      <c r="D2513">
        <v>0.75</v>
      </c>
      <c r="E2513">
        <v>0.75</v>
      </c>
      <c r="F2513">
        <v>0.75</v>
      </c>
      <c r="G2513">
        <v>0.75</v>
      </c>
      <c r="H2513">
        <v>0.75</v>
      </c>
      <c r="I2513">
        <f t="shared" si="396"/>
        <v>0.75</v>
      </c>
      <c r="J2513">
        <f t="shared" si="397"/>
        <v>0.75</v>
      </c>
      <c r="M2513">
        <v>11</v>
      </c>
      <c r="N2513" t="s">
        <v>393</v>
      </c>
      <c r="O2513">
        <v>0.75</v>
      </c>
      <c r="P2513">
        <v>0.75</v>
      </c>
      <c r="Q2513">
        <v>0.75</v>
      </c>
      <c r="R2513">
        <v>0.75</v>
      </c>
      <c r="S2513">
        <v>0.75</v>
      </c>
      <c r="T2513">
        <v>0.75</v>
      </c>
      <c r="U2513">
        <f t="shared" si="398"/>
        <v>0.75</v>
      </c>
      <c r="V2513">
        <f t="shared" si="399"/>
        <v>0.75</v>
      </c>
    </row>
    <row r="2514" spans="1:57" ht="12" customHeight="1" x14ac:dyDescent="0.2">
      <c r="A2514">
        <v>12</v>
      </c>
      <c r="B2514" t="s">
        <v>394</v>
      </c>
      <c r="C2514">
        <v>0.75</v>
      </c>
      <c r="D2514">
        <v>0.75</v>
      </c>
      <c r="E2514">
        <v>0.75</v>
      </c>
      <c r="F2514">
        <v>0.75</v>
      </c>
      <c r="G2514">
        <v>0.75</v>
      </c>
      <c r="H2514">
        <v>0.75</v>
      </c>
      <c r="I2514">
        <f t="shared" si="396"/>
        <v>0.75</v>
      </c>
      <c r="J2514">
        <f t="shared" si="397"/>
        <v>0.75</v>
      </c>
      <c r="M2514">
        <v>12</v>
      </c>
      <c r="N2514" t="s">
        <v>394</v>
      </c>
      <c r="O2514">
        <v>0.75</v>
      </c>
      <c r="P2514">
        <v>0.75</v>
      </c>
      <c r="Q2514">
        <v>0.75</v>
      </c>
      <c r="R2514">
        <v>0.75</v>
      </c>
      <c r="S2514">
        <v>0.75</v>
      </c>
      <c r="T2514">
        <v>0.75</v>
      </c>
      <c r="U2514">
        <f t="shared" si="398"/>
        <v>0.75</v>
      </c>
      <c r="V2514">
        <f t="shared" si="399"/>
        <v>0.75</v>
      </c>
    </row>
    <row r="2515" spans="1:57" ht="12" customHeight="1" x14ac:dyDescent="0.2">
      <c r="A2515">
        <v>13</v>
      </c>
      <c r="B2515" t="s">
        <v>395</v>
      </c>
      <c r="C2515">
        <v>0.8</v>
      </c>
      <c r="D2515">
        <v>0.8</v>
      </c>
      <c r="E2515">
        <v>0.8</v>
      </c>
      <c r="F2515">
        <v>0.8</v>
      </c>
      <c r="G2515">
        <v>0.8</v>
      </c>
      <c r="H2515">
        <v>0.8</v>
      </c>
      <c r="I2515">
        <f t="shared" si="396"/>
        <v>0.8</v>
      </c>
      <c r="J2515">
        <f t="shared" si="397"/>
        <v>0.8</v>
      </c>
      <c r="M2515">
        <v>13</v>
      </c>
      <c r="N2515" t="s">
        <v>395</v>
      </c>
      <c r="O2515">
        <v>0.8</v>
      </c>
      <c r="P2515">
        <v>0.8</v>
      </c>
      <c r="Q2515">
        <v>0.8</v>
      </c>
      <c r="R2515">
        <v>0.8</v>
      </c>
      <c r="S2515">
        <v>0.8</v>
      </c>
      <c r="T2515">
        <v>0.8</v>
      </c>
      <c r="U2515">
        <f t="shared" si="398"/>
        <v>0.8</v>
      </c>
      <c r="V2515">
        <f t="shared" si="399"/>
        <v>0.8</v>
      </c>
    </row>
    <row r="2516" spans="1:57" ht="12" customHeight="1" x14ac:dyDescent="0.2">
      <c r="A2516">
        <v>14</v>
      </c>
      <c r="B2516" t="s">
        <v>396</v>
      </c>
      <c r="C2516">
        <v>0.75</v>
      </c>
      <c r="D2516">
        <v>0.75</v>
      </c>
      <c r="E2516">
        <v>0.75</v>
      </c>
      <c r="F2516">
        <v>0.75</v>
      </c>
      <c r="G2516">
        <v>0.75</v>
      </c>
      <c r="H2516">
        <v>0.75</v>
      </c>
      <c r="I2516">
        <f t="shared" si="396"/>
        <v>0.75</v>
      </c>
      <c r="J2516">
        <f t="shared" si="397"/>
        <v>0.75</v>
      </c>
      <c r="M2516">
        <v>14</v>
      </c>
      <c r="N2516" t="s">
        <v>396</v>
      </c>
      <c r="O2516">
        <v>0.75</v>
      </c>
      <c r="P2516">
        <v>0.75</v>
      </c>
      <c r="Q2516">
        <v>0.75</v>
      </c>
      <c r="R2516">
        <v>0.75</v>
      </c>
      <c r="S2516">
        <v>0.75</v>
      </c>
      <c r="T2516">
        <v>0.75</v>
      </c>
      <c r="U2516">
        <f t="shared" si="398"/>
        <v>0.75</v>
      </c>
      <c r="V2516">
        <f t="shared" si="399"/>
        <v>0.75</v>
      </c>
    </row>
    <row r="2517" spans="1:57" ht="12" customHeight="1" x14ac:dyDescent="0.2">
      <c r="A2517">
        <v>15</v>
      </c>
      <c r="B2517" t="s">
        <v>759</v>
      </c>
      <c r="C2517">
        <v>0.5</v>
      </c>
      <c r="D2517">
        <v>0.5</v>
      </c>
      <c r="E2517">
        <v>0.5</v>
      </c>
      <c r="F2517">
        <v>0.75</v>
      </c>
      <c r="G2517">
        <v>0.75</v>
      </c>
      <c r="H2517">
        <v>0.5</v>
      </c>
      <c r="I2517">
        <f t="shared" si="396"/>
        <v>1</v>
      </c>
      <c r="J2517">
        <f t="shared" si="397"/>
        <v>1</v>
      </c>
      <c r="M2517">
        <v>15</v>
      </c>
      <c r="N2517" t="s">
        <v>759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f t="shared" si="398"/>
        <v>1</v>
      </c>
      <c r="V2517">
        <f t="shared" si="399"/>
        <v>1</v>
      </c>
    </row>
    <row r="2518" spans="1:57" ht="12" customHeight="1" x14ac:dyDescent="0.2">
      <c r="A2518">
        <v>16</v>
      </c>
      <c r="B2518" t="s">
        <v>397</v>
      </c>
      <c r="C2518">
        <v>0.9</v>
      </c>
      <c r="D2518">
        <v>0.9</v>
      </c>
      <c r="E2518">
        <v>0.9</v>
      </c>
      <c r="F2518">
        <v>0.95</v>
      </c>
      <c r="G2518">
        <v>0.95</v>
      </c>
      <c r="H2518">
        <v>0.9</v>
      </c>
      <c r="I2518">
        <f t="shared" si="396"/>
        <v>1</v>
      </c>
      <c r="J2518">
        <f t="shared" si="397"/>
        <v>1</v>
      </c>
      <c r="M2518">
        <v>16</v>
      </c>
      <c r="N2518" t="s">
        <v>397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f t="shared" si="398"/>
        <v>1</v>
      </c>
      <c r="V2518">
        <f t="shared" si="399"/>
        <v>1</v>
      </c>
    </row>
    <row r="2520" spans="1:57" ht="12" customHeight="1" x14ac:dyDescent="0.2">
      <c r="A2520" t="s">
        <v>503</v>
      </c>
    </row>
    <row r="2521" spans="1:57" ht="12" customHeight="1" x14ac:dyDescent="0.2">
      <c r="A2521" t="s">
        <v>504</v>
      </c>
    </row>
    <row r="2523" spans="1:57" ht="12" customHeight="1" x14ac:dyDescent="0.2">
      <c r="B2523">
        <v>1995</v>
      </c>
      <c r="C2523">
        <v>1996</v>
      </c>
      <c r="D2523">
        <v>1997</v>
      </c>
      <c r="E2523">
        <v>1998</v>
      </c>
      <c r="F2523">
        <v>1999</v>
      </c>
      <c r="G2523">
        <v>2000</v>
      </c>
      <c r="H2523">
        <v>2001</v>
      </c>
      <c r="I2523">
        <v>2002</v>
      </c>
      <c r="J2523">
        <v>2003</v>
      </c>
      <c r="K2523">
        <v>2004</v>
      </c>
      <c r="L2523">
        <v>2005</v>
      </c>
      <c r="M2523">
        <v>2006</v>
      </c>
      <c r="N2523">
        <v>2007</v>
      </c>
      <c r="O2523">
        <v>2008</v>
      </c>
      <c r="P2523">
        <v>2009</v>
      </c>
      <c r="Q2523">
        <v>2010</v>
      </c>
      <c r="R2523">
        <v>2011</v>
      </c>
      <c r="S2523">
        <v>2012</v>
      </c>
      <c r="T2523">
        <v>2013</v>
      </c>
      <c r="U2523">
        <v>2014</v>
      </c>
      <c r="V2523">
        <v>2015</v>
      </c>
      <c r="W2523">
        <v>2016</v>
      </c>
      <c r="X2523">
        <v>2017</v>
      </c>
      <c r="Y2523">
        <v>2018</v>
      </c>
      <c r="Z2523">
        <v>2019</v>
      </c>
      <c r="AA2523">
        <v>2020</v>
      </c>
      <c r="AB2523">
        <v>2021</v>
      </c>
      <c r="AC2523">
        <v>2022</v>
      </c>
      <c r="AD2523">
        <v>2023</v>
      </c>
      <c r="AE2523">
        <v>2024</v>
      </c>
      <c r="AF2523">
        <v>2025</v>
      </c>
      <c r="AG2523">
        <v>2026</v>
      </c>
      <c r="AH2523">
        <v>2027</v>
      </c>
      <c r="AI2523">
        <v>2028</v>
      </c>
      <c r="AJ2523">
        <v>2029</v>
      </c>
      <c r="AK2523">
        <v>2030</v>
      </c>
      <c r="AL2523">
        <v>2031</v>
      </c>
      <c r="AM2523">
        <v>2032</v>
      </c>
      <c r="AN2523">
        <v>2033</v>
      </c>
      <c r="AO2523">
        <v>2034</v>
      </c>
      <c r="AP2523">
        <v>2035</v>
      </c>
      <c r="AQ2523">
        <v>2036</v>
      </c>
      <c r="AR2523">
        <v>2037</v>
      </c>
      <c r="AS2523">
        <v>2038</v>
      </c>
      <c r="AT2523">
        <v>2039</v>
      </c>
      <c r="AU2523">
        <v>2040</v>
      </c>
      <c r="AV2523">
        <v>2041</v>
      </c>
      <c r="AW2523">
        <v>2042</v>
      </c>
      <c r="AX2523">
        <v>2043</v>
      </c>
      <c r="AY2523">
        <v>2044</v>
      </c>
      <c r="AZ2523">
        <v>2045</v>
      </c>
      <c r="BA2523">
        <v>2046</v>
      </c>
      <c r="BB2523">
        <v>2047</v>
      </c>
      <c r="BC2523">
        <v>2048</v>
      </c>
      <c r="BD2523">
        <v>2049</v>
      </c>
      <c r="BE2523">
        <v>2050</v>
      </c>
    </row>
    <row r="2524" spans="1:57" ht="12" customHeight="1" x14ac:dyDescent="0.2">
      <c r="A2524" t="s">
        <v>505</v>
      </c>
      <c r="B2524">
        <v>38.105759999999997</v>
      </c>
      <c r="C2524">
        <v>38.105759999999997</v>
      </c>
      <c r="D2524">
        <v>38.105759999999997</v>
      </c>
      <c r="E2524">
        <v>38.105759999999997</v>
      </c>
      <c r="F2524">
        <v>38.105759999999997</v>
      </c>
      <c r="G2524">
        <v>38.105759999999997</v>
      </c>
      <c r="H2524">
        <v>36.968172970237887</v>
      </c>
      <c r="I2524">
        <v>35.830585940475778</v>
      </c>
      <c r="J2524">
        <v>34.692998910713669</v>
      </c>
      <c r="K2524">
        <v>33.55541188095156</v>
      </c>
      <c r="L2524">
        <v>32.417824851189451</v>
      </c>
      <c r="M2524">
        <v>31.280237821427342</v>
      </c>
      <c r="N2524">
        <v>30.142650791665233</v>
      </c>
      <c r="O2524">
        <v>29.005063761903124</v>
      </c>
      <c r="P2524">
        <v>27.867476732141014</v>
      </c>
      <c r="Q2524">
        <v>26.729889702378919</v>
      </c>
      <c r="R2524">
        <v>26.284467067521451</v>
      </c>
      <c r="S2524">
        <v>25.839044432663982</v>
      </c>
      <c r="T2524">
        <v>25.393621797806514</v>
      </c>
      <c r="U2524">
        <v>24.948199162949045</v>
      </c>
      <c r="V2524">
        <v>24.502776528091577</v>
      </c>
      <c r="W2524">
        <v>24.057353893234108</v>
      </c>
      <c r="X2524">
        <v>23.611931258376639</v>
      </c>
      <c r="Y2524">
        <v>23.166508623519171</v>
      </c>
      <c r="Z2524">
        <v>22.721085988661702</v>
      </c>
      <c r="AA2524">
        <v>22.275663353804241</v>
      </c>
      <c r="AB2524">
        <v>22.013303651037557</v>
      </c>
      <c r="AC2524">
        <v>21.750943948270873</v>
      </c>
      <c r="AD2524">
        <v>21.488584245504189</v>
      </c>
      <c r="AE2524">
        <v>21.226224542737505</v>
      </c>
      <c r="AF2524">
        <v>20.963864839970821</v>
      </c>
      <c r="AG2524">
        <v>20.701505137204137</v>
      </c>
      <c r="AH2524">
        <v>20.439145434437453</v>
      </c>
      <c r="AI2524">
        <v>20.176785731670769</v>
      </c>
      <c r="AJ2524">
        <v>19.914426028904085</v>
      </c>
      <c r="AK2524">
        <v>19.652066326137398</v>
      </c>
      <c r="AL2524">
        <v>19.652066326137398</v>
      </c>
      <c r="AM2524">
        <v>19.652066326137398</v>
      </c>
      <c r="AN2524">
        <v>19.652066326137398</v>
      </c>
      <c r="AO2524">
        <v>19.652066326137398</v>
      </c>
      <c r="AP2524">
        <v>19.652066326137398</v>
      </c>
      <c r="AQ2524">
        <v>19.652066326137398</v>
      </c>
      <c r="AR2524">
        <v>19.652066326137398</v>
      </c>
      <c r="AS2524">
        <v>19.652066326137398</v>
      </c>
      <c r="AT2524">
        <v>19.652066326137398</v>
      </c>
      <c r="AU2524">
        <v>19.652066326137398</v>
      </c>
      <c r="AV2524">
        <v>19.652066326137398</v>
      </c>
      <c r="AW2524">
        <v>19.652066326137398</v>
      </c>
      <c r="AX2524">
        <v>19.652066326137398</v>
      </c>
      <c r="AY2524">
        <v>19.652066326137398</v>
      </c>
      <c r="AZ2524">
        <v>19.652066326137398</v>
      </c>
      <c r="BA2524">
        <v>19.652066326137398</v>
      </c>
      <c r="BB2524">
        <v>19.652066326137398</v>
      </c>
      <c r="BC2524">
        <v>19.652066326137398</v>
      </c>
      <c r="BD2524">
        <v>19.652066326137398</v>
      </c>
      <c r="BE2524">
        <v>19.652066326137398</v>
      </c>
    </row>
    <row r="2525" spans="1:57" ht="12" customHeight="1" x14ac:dyDescent="0.2">
      <c r="A2525" t="s">
        <v>506</v>
      </c>
      <c r="B2525">
        <v>38.105759999999997</v>
      </c>
      <c r="C2525">
        <v>38.105759999999997</v>
      </c>
      <c r="D2525">
        <v>38.105759999999997</v>
      </c>
      <c r="E2525">
        <v>38.105759999999997</v>
      </c>
      <c r="F2525">
        <v>38.105759999999997</v>
      </c>
      <c r="G2525">
        <v>38.105759999999997</v>
      </c>
      <c r="H2525">
        <v>36.429828513832611</v>
      </c>
      <c r="I2525">
        <v>34.753897027665225</v>
      </c>
      <c r="J2525">
        <v>33.077965541497839</v>
      </c>
      <c r="K2525">
        <v>31.402034055330454</v>
      </c>
      <c r="L2525">
        <v>29.726102569163068</v>
      </c>
      <c r="M2525">
        <v>28.050171082995682</v>
      </c>
      <c r="N2525">
        <v>26.374239596828296</v>
      </c>
      <c r="O2525">
        <v>24.698308110660911</v>
      </c>
      <c r="P2525">
        <v>23.022376624493525</v>
      </c>
      <c r="Q2525">
        <v>21.346445138326146</v>
      </c>
      <c r="R2525">
        <v>21.392073593702065</v>
      </c>
      <c r="S2525">
        <v>21.437702049077984</v>
      </c>
      <c r="T2525">
        <v>21.483330504453903</v>
      </c>
      <c r="U2525">
        <v>21.528958959829822</v>
      </c>
      <c r="V2525">
        <v>21.574587415205741</v>
      </c>
      <c r="W2525">
        <v>21.62021587058166</v>
      </c>
      <c r="X2525">
        <v>21.665844325957579</v>
      </c>
      <c r="Y2525">
        <v>21.711472781333498</v>
      </c>
      <c r="Z2525">
        <v>21.757101236709417</v>
      </c>
      <c r="AA2525">
        <v>21.80272969208534</v>
      </c>
      <c r="AB2525">
        <v>21.407449519775227</v>
      </c>
      <c r="AC2525">
        <v>21.012169347465115</v>
      </c>
      <c r="AD2525">
        <v>20.616889175155002</v>
      </c>
      <c r="AE2525">
        <v>20.22160900284489</v>
      </c>
      <c r="AF2525">
        <v>19.826328830534777</v>
      </c>
      <c r="AG2525">
        <v>19.431048658224665</v>
      </c>
      <c r="AH2525">
        <v>19.035768485914552</v>
      </c>
      <c r="AI2525">
        <v>18.64048831360444</v>
      </c>
      <c r="AJ2525">
        <v>18.245208141294327</v>
      </c>
      <c r="AK2525">
        <v>17.849927968984222</v>
      </c>
      <c r="AL2525">
        <v>17.849927968984222</v>
      </c>
      <c r="AM2525">
        <v>17.849927968984222</v>
      </c>
      <c r="AN2525">
        <v>17.849927968984222</v>
      </c>
      <c r="AO2525">
        <v>17.849927968984222</v>
      </c>
      <c r="AP2525">
        <v>17.849927968984222</v>
      </c>
      <c r="AQ2525">
        <v>17.849927968984222</v>
      </c>
      <c r="AR2525">
        <v>17.849927968984222</v>
      </c>
      <c r="AS2525">
        <v>17.849927968984222</v>
      </c>
      <c r="AT2525">
        <v>17.849927968984222</v>
      </c>
      <c r="AU2525">
        <v>17.849927968984222</v>
      </c>
      <c r="AV2525">
        <v>17.849927968984222</v>
      </c>
      <c r="AW2525">
        <v>17.849927968984222</v>
      </c>
      <c r="AX2525">
        <v>17.849927968984222</v>
      </c>
      <c r="AY2525">
        <v>17.849927968984222</v>
      </c>
      <c r="AZ2525">
        <v>17.849927968984222</v>
      </c>
      <c r="BA2525">
        <v>17.849927968984222</v>
      </c>
      <c r="BB2525">
        <v>17.849927968984222</v>
      </c>
      <c r="BC2525">
        <v>17.849927968984222</v>
      </c>
      <c r="BD2525">
        <v>17.849927968984222</v>
      </c>
      <c r="BE2525">
        <v>17.849927968984222</v>
      </c>
    </row>
    <row r="2526" spans="1:57" ht="12" customHeight="1" x14ac:dyDescent="0.2">
      <c r="A2526" t="s">
        <v>507</v>
      </c>
      <c r="B2526">
        <v>38.105759999999997</v>
      </c>
      <c r="C2526">
        <v>38.105759999999997</v>
      </c>
      <c r="D2526">
        <v>38.105759999999997</v>
      </c>
      <c r="E2526">
        <v>38.105759999999997</v>
      </c>
      <c r="F2526">
        <v>38.105759999999997</v>
      </c>
      <c r="G2526">
        <v>38.105759999999997</v>
      </c>
      <c r="H2526">
        <v>36.35062289610736</v>
      </c>
      <c r="I2526">
        <v>34.595485792214724</v>
      </c>
      <c r="J2526">
        <v>32.840348688322088</v>
      </c>
      <c r="K2526">
        <v>31.085211584429452</v>
      </c>
      <c r="L2526">
        <v>29.330074480536815</v>
      </c>
      <c r="M2526">
        <v>27.574937376644179</v>
      </c>
      <c r="N2526">
        <v>25.819800272751543</v>
      </c>
      <c r="O2526">
        <v>24.064663168858907</v>
      </c>
      <c r="P2526">
        <v>22.309526064966271</v>
      </c>
      <c r="Q2526">
        <v>20.554388961073617</v>
      </c>
      <c r="R2526">
        <v>20.596112398088877</v>
      </c>
      <c r="S2526">
        <v>20.637835835104138</v>
      </c>
      <c r="T2526">
        <v>20.679559272119398</v>
      </c>
      <c r="U2526">
        <v>20.721282709134659</v>
      </c>
      <c r="V2526">
        <v>20.76300614614992</v>
      </c>
      <c r="W2526">
        <v>20.80472958316518</v>
      </c>
      <c r="X2526">
        <v>20.846453020180441</v>
      </c>
      <c r="Y2526">
        <v>20.888176457195701</v>
      </c>
      <c r="Z2526">
        <v>20.929899894210962</v>
      </c>
      <c r="AA2526">
        <v>20.971623331226212</v>
      </c>
      <c r="AB2526">
        <v>20.74096556580524</v>
      </c>
      <c r="AC2526">
        <v>20.510307800384268</v>
      </c>
      <c r="AD2526">
        <v>20.279650034963296</v>
      </c>
      <c r="AE2526">
        <v>20.048992269542325</v>
      </c>
      <c r="AF2526">
        <v>19.818334504121353</v>
      </c>
      <c r="AG2526">
        <v>19.587676738700381</v>
      </c>
      <c r="AH2526">
        <v>19.357018973279409</v>
      </c>
      <c r="AI2526">
        <v>19.126361207858437</v>
      </c>
      <c r="AJ2526">
        <v>18.895703442437465</v>
      </c>
      <c r="AK2526">
        <v>18.665045677016494</v>
      </c>
      <c r="AL2526">
        <v>18.665045677016494</v>
      </c>
      <c r="AM2526">
        <v>18.665045677016494</v>
      </c>
      <c r="AN2526">
        <v>18.665045677016494</v>
      </c>
      <c r="AO2526">
        <v>18.665045677016494</v>
      </c>
      <c r="AP2526">
        <v>18.665045677016494</v>
      </c>
      <c r="AQ2526">
        <v>18.665045677016494</v>
      </c>
      <c r="AR2526">
        <v>18.665045677016494</v>
      </c>
      <c r="AS2526">
        <v>18.665045677016494</v>
      </c>
      <c r="AT2526">
        <v>18.665045677016494</v>
      </c>
      <c r="AU2526">
        <v>18.665045677016494</v>
      </c>
      <c r="AV2526">
        <v>18.665045677016494</v>
      </c>
      <c r="AW2526">
        <v>18.665045677016494</v>
      </c>
      <c r="AX2526">
        <v>18.665045677016494</v>
      </c>
      <c r="AY2526">
        <v>18.665045677016494</v>
      </c>
      <c r="AZ2526">
        <v>18.665045677016494</v>
      </c>
      <c r="BA2526">
        <v>18.665045677016494</v>
      </c>
      <c r="BB2526">
        <v>18.665045677016494</v>
      </c>
      <c r="BC2526">
        <v>18.665045677016494</v>
      </c>
      <c r="BD2526">
        <v>18.665045677016494</v>
      </c>
      <c r="BE2526">
        <v>18.665045677016494</v>
      </c>
    </row>
    <row r="2527" spans="1:57" ht="12" customHeight="1" x14ac:dyDescent="0.2">
      <c r="A2527" t="s">
        <v>508</v>
      </c>
      <c r="B2527">
        <v>38.105759999999997</v>
      </c>
      <c r="C2527">
        <v>38.105759999999997</v>
      </c>
      <c r="D2527">
        <v>38.105759999999997</v>
      </c>
      <c r="E2527">
        <v>38.105759999999997</v>
      </c>
      <c r="F2527">
        <v>38.105759999999997</v>
      </c>
      <c r="G2527">
        <v>38.105759999999997</v>
      </c>
      <c r="H2527">
        <v>36.977063194599523</v>
      </c>
      <c r="I2527">
        <v>35.848366389199043</v>
      </c>
      <c r="J2527">
        <v>34.719669583798563</v>
      </c>
      <c r="K2527">
        <v>33.590972778398083</v>
      </c>
      <c r="L2527">
        <v>32.462275972997602</v>
      </c>
      <c r="M2527">
        <v>31.333579167597126</v>
      </c>
      <c r="N2527">
        <v>30.204882362196649</v>
      </c>
      <c r="O2527">
        <v>29.076185556796172</v>
      </c>
      <c r="P2527">
        <v>27.947488751395696</v>
      </c>
      <c r="Q2527">
        <v>26.81879194599523</v>
      </c>
      <c r="R2527">
        <v>26.3997237110224</v>
      </c>
      <c r="S2527">
        <v>25.98065547604957</v>
      </c>
      <c r="T2527">
        <v>25.56158724107674</v>
      </c>
      <c r="U2527">
        <v>25.14251900610391</v>
      </c>
      <c r="V2527">
        <v>24.72345077113108</v>
      </c>
      <c r="W2527">
        <v>24.304382536158251</v>
      </c>
      <c r="X2527">
        <v>23.885314301185421</v>
      </c>
      <c r="Y2527">
        <v>23.466246066212591</v>
      </c>
      <c r="Z2527">
        <v>23.047177831239761</v>
      </c>
      <c r="AA2527">
        <v>22.628109596266942</v>
      </c>
      <c r="AB2527">
        <v>22.676877681764186</v>
      </c>
      <c r="AC2527">
        <v>22.72564576726143</v>
      </c>
      <c r="AD2527">
        <v>22.774413852758673</v>
      </c>
      <c r="AE2527">
        <v>22.823181938255917</v>
      </c>
      <c r="AF2527">
        <v>22.871950023753161</v>
      </c>
      <c r="AG2527">
        <v>22.920718109250405</v>
      </c>
      <c r="AH2527">
        <v>22.969486194747649</v>
      </c>
      <c r="AI2527">
        <v>23.018254280244893</v>
      </c>
      <c r="AJ2527">
        <v>23.067022365742137</v>
      </c>
      <c r="AK2527">
        <v>23.11579045123937</v>
      </c>
      <c r="AL2527">
        <v>23.11579045123937</v>
      </c>
      <c r="AM2527">
        <v>23.11579045123937</v>
      </c>
      <c r="AN2527">
        <v>23.11579045123937</v>
      </c>
      <c r="AO2527">
        <v>23.11579045123937</v>
      </c>
      <c r="AP2527">
        <v>23.11579045123937</v>
      </c>
      <c r="AQ2527">
        <v>23.11579045123937</v>
      </c>
      <c r="AR2527">
        <v>23.11579045123937</v>
      </c>
      <c r="AS2527">
        <v>23.11579045123937</v>
      </c>
      <c r="AT2527">
        <v>23.11579045123937</v>
      </c>
      <c r="AU2527">
        <v>23.11579045123937</v>
      </c>
      <c r="AV2527">
        <v>23.11579045123937</v>
      </c>
      <c r="AW2527">
        <v>23.11579045123937</v>
      </c>
      <c r="AX2527">
        <v>23.11579045123937</v>
      </c>
      <c r="AY2527">
        <v>23.11579045123937</v>
      </c>
      <c r="AZ2527">
        <v>23.11579045123937</v>
      </c>
      <c r="BA2527">
        <v>23.11579045123937</v>
      </c>
      <c r="BB2527">
        <v>23.11579045123937</v>
      </c>
      <c r="BC2527">
        <v>23.11579045123937</v>
      </c>
      <c r="BD2527">
        <v>23.11579045123937</v>
      </c>
      <c r="BE2527">
        <v>23.11579045123937</v>
      </c>
    </row>
    <row r="2528" spans="1:57" ht="12" customHeight="1" x14ac:dyDescent="0.2">
      <c r="A2528" t="s">
        <v>509</v>
      </c>
      <c r="B2528">
        <v>38.105759999999997</v>
      </c>
      <c r="C2528">
        <v>38.105759999999997</v>
      </c>
      <c r="D2528">
        <v>38.105759999999997</v>
      </c>
      <c r="E2528">
        <v>38.105759999999997</v>
      </c>
      <c r="F2528">
        <v>38.105759999999997</v>
      </c>
      <c r="G2528">
        <v>38.105759999999997</v>
      </c>
      <c r="H2528">
        <v>36.331334818182583</v>
      </c>
      <c r="I2528">
        <v>34.55690963636517</v>
      </c>
      <c r="J2528">
        <v>32.782484454547756</v>
      </c>
      <c r="K2528">
        <v>31.008059272730346</v>
      </c>
      <c r="L2528">
        <v>29.233634090912936</v>
      </c>
      <c r="M2528">
        <v>27.459208909095526</v>
      </c>
      <c r="N2528">
        <v>25.684783727278116</v>
      </c>
      <c r="O2528">
        <v>23.910358545460706</v>
      </c>
      <c r="P2528">
        <v>22.135933363643296</v>
      </c>
      <c r="Q2528">
        <v>20.361508181825894</v>
      </c>
      <c r="R2528">
        <v>20.454389160401757</v>
      </c>
      <c r="S2528">
        <v>20.54727013897762</v>
      </c>
      <c r="T2528">
        <v>20.640151117553483</v>
      </c>
      <c r="U2528">
        <v>20.733032096129346</v>
      </c>
      <c r="V2528">
        <v>20.825913074705209</v>
      </c>
      <c r="W2528">
        <v>20.918794053281072</v>
      </c>
      <c r="X2528">
        <v>21.011675031856935</v>
      </c>
      <c r="Y2528">
        <v>21.104556010432798</v>
      </c>
      <c r="Z2528">
        <v>21.197436989008661</v>
      </c>
      <c r="AA2528">
        <v>21.29031796758451</v>
      </c>
      <c r="AB2528">
        <v>21.051033710816981</v>
      </c>
      <c r="AC2528">
        <v>20.811749454049451</v>
      </c>
      <c r="AD2528">
        <v>20.572465197281922</v>
      </c>
      <c r="AE2528">
        <v>20.333180940514392</v>
      </c>
      <c r="AF2528">
        <v>20.093896683746863</v>
      </c>
      <c r="AG2528">
        <v>19.854612426979333</v>
      </c>
      <c r="AH2528">
        <v>19.615328170211804</v>
      </c>
      <c r="AI2528">
        <v>19.376043913444274</v>
      </c>
      <c r="AJ2528">
        <v>19.136759656676745</v>
      </c>
      <c r="AK2528">
        <v>18.897475399909204</v>
      </c>
      <c r="AL2528">
        <v>18.897475399909204</v>
      </c>
      <c r="AM2528">
        <v>18.897475399909204</v>
      </c>
      <c r="AN2528">
        <v>18.897475399909204</v>
      </c>
      <c r="AO2528">
        <v>18.897475399909204</v>
      </c>
      <c r="AP2528">
        <v>18.897475399909204</v>
      </c>
      <c r="AQ2528">
        <v>18.897475399909204</v>
      </c>
      <c r="AR2528">
        <v>18.897475399909204</v>
      </c>
      <c r="AS2528">
        <v>18.897475399909204</v>
      </c>
      <c r="AT2528">
        <v>18.897475399909204</v>
      </c>
      <c r="AU2528">
        <v>18.897475399909204</v>
      </c>
      <c r="AV2528">
        <v>18.897475399909204</v>
      </c>
      <c r="AW2528">
        <v>18.897475399909204</v>
      </c>
      <c r="AX2528">
        <v>18.897475399909204</v>
      </c>
      <c r="AY2528">
        <v>18.897475399909204</v>
      </c>
      <c r="AZ2528">
        <v>18.897475399909204</v>
      </c>
      <c r="BA2528">
        <v>18.897475399909204</v>
      </c>
      <c r="BB2528">
        <v>18.897475399909204</v>
      </c>
      <c r="BC2528">
        <v>18.897475399909204</v>
      </c>
      <c r="BD2528">
        <v>18.897475399909204</v>
      </c>
      <c r="BE2528">
        <v>18.897475399909204</v>
      </c>
    </row>
    <row r="2529" spans="1:57" ht="12" customHeight="1" x14ac:dyDescent="0.2">
      <c r="A2529" t="s">
        <v>510</v>
      </c>
      <c r="B2529">
        <v>38.105759999999997</v>
      </c>
      <c r="C2529">
        <v>38.105759999999997</v>
      </c>
      <c r="D2529">
        <v>38.105759999999997</v>
      </c>
      <c r="E2529">
        <v>38.105759999999997</v>
      </c>
      <c r="F2529">
        <v>38.105759999999997</v>
      </c>
      <c r="G2529">
        <v>38.105759999999997</v>
      </c>
      <c r="H2529">
        <v>36.860306373255135</v>
      </c>
      <c r="I2529">
        <v>35.614852746510273</v>
      </c>
      <c r="J2529">
        <v>34.369399119765411</v>
      </c>
      <c r="K2529">
        <v>33.12394549302055</v>
      </c>
      <c r="L2529">
        <v>31.878491866275688</v>
      </c>
      <c r="M2529">
        <v>30.633038239530826</v>
      </c>
      <c r="N2529">
        <v>29.387584612785965</v>
      </c>
      <c r="O2529">
        <v>28.142130986041103</v>
      </c>
      <c r="P2529">
        <v>26.896677359296241</v>
      </c>
      <c r="Q2529">
        <v>25.651223732551394</v>
      </c>
      <c r="R2529">
        <v>25.227225049077948</v>
      </c>
      <c r="S2529">
        <v>24.803226365604502</v>
      </c>
      <c r="T2529">
        <v>24.379227682131056</v>
      </c>
      <c r="U2529">
        <v>23.95522899865761</v>
      </c>
      <c r="V2529">
        <v>23.531230315184164</v>
      </c>
      <c r="W2529">
        <v>23.107231631710718</v>
      </c>
      <c r="X2529">
        <v>22.683232948237272</v>
      </c>
      <c r="Y2529">
        <v>22.259234264763826</v>
      </c>
      <c r="Z2529">
        <v>21.83523558129038</v>
      </c>
      <c r="AA2529">
        <v>21.411236897816948</v>
      </c>
      <c r="AB2529">
        <v>21.334456034647069</v>
      </c>
      <c r="AC2529">
        <v>21.257675171477189</v>
      </c>
      <c r="AD2529">
        <v>21.180894308307309</v>
      </c>
      <c r="AE2529">
        <v>21.104113445137429</v>
      </c>
      <c r="AF2529">
        <v>21.027332581967549</v>
      </c>
      <c r="AG2529">
        <v>20.950551718797669</v>
      </c>
      <c r="AH2529">
        <v>20.873770855627789</v>
      </c>
      <c r="AI2529">
        <v>20.79698999245791</v>
      </c>
      <c r="AJ2529">
        <v>20.72020912928803</v>
      </c>
      <c r="AK2529">
        <v>20.643428266118132</v>
      </c>
      <c r="AL2529">
        <v>20.643428266118132</v>
      </c>
      <c r="AM2529">
        <v>20.643428266118132</v>
      </c>
      <c r="AN2529">
        <v>20.643428266118132</v>
      </c>
      <c r="AO2529">
        <v>20.643428266118132</v>
      </c>
      <c r="AP2529">
        <v>20.643428266118132</v>
      </c>
      <c r="AQ2529">
        <v>20.643428266118132</v>
      </c>
      <c r="AR2529">
        <v>20.643428266118132</v>
      </c>
      <c r="AS2529">
        <v>20.643428266118132</v>
      </c>
      <c r="AT2529">
        <v>20.643428266118132</v>
      </c>
      <c r="AU2529">
        <v>20.643428266118132</v>
      </c>
      <c r="AV2529">
        <v>20.643428266118132</v>
      </c>
      <c r="AW2529">
        <v>20.643428266118132</v>
      </c>
      <c r="AX2529">
        <v>20.643428266118132</v>
      </c>
      <c r="AY2529">
        <v>20.643428266118132</v>
      </c>
      <c r="AZ2529">
        <v>20.643428266118132</v>
      </c>
      <c r="BA2529">
        <v>20.643428266118132</v>
      </c>
      <c r="BB2529">
        <v>20.643428266118132</v>
      </c>
      <c r="BC2529">
        <v>20.643428266118132</v>
      </c>
      <c r="BD2529">
        <v>20.643428266118132</v>
      </c>
      <c r="BE2529">
        <v>20.643428266118132</v>
      </c>
    </row>
    <row r="2530" spans="1:57" ht="12" customHeight="1" x14ac:dyDescent="0.2">
      <c r="A2530" t="s">
        <v>511</v>
      </c>
      <c r="B2530">
        <v>38.105759999999997</v>
      </c>
      <c r="C2530">
        <v>38.105759999999997</v>
      </c>
      <c r="D2530">
        <v>38.105759999999997</v>
      </c>
      <c r="E2530">
        <v>38.105759999999997</v>
      </c>
      <c r="F2530">
        <v>38.105759999999997</v>
      </c>
      <c r="G2530">
        <v>38.105759999999997</v>
      </c>
      <c r="H2530">
        <v>36.877517967424403</v>
      </c>
      <c r="I2530">
        <v>35.649275934848809</v>
      </c>
      <c r="J2530">
        <v>34.421033902273216</v>
      </c>
      <c r="K2530">
        <v>33.192791869697622</v>
      </c>
      <c r="L2530">
        <v>31.964549837122028</v>
      </c>
      <c r="M2530">
        <v>30.736307804546435</v>
      </c>
      <c r="N2530">
        <v>29.508065771970841</v>
      </c>
      <c r="O2530">
        <v>28.279823739395248</v>
      </c>
      <c r="P2530">
        <v>27.051581706819654</v>
      </c>
      <c r="Q2530">
        <v>25.823339674244064</v>
      </c>
      <c r="R2530">
        <v>25.36845493517729</v>
      </c>
      <c r="S2530">
        <v>24.913570196110516</v>
      </c>
      <c r="T2530">
        <v>24.458685457043742</v>
      </c>
      <c r="U2530">
        <v>24.003800717976969</v>
      </c>
      <c r="V2530">
        <v>23.548915978910195</v>
      </c>
      <c r="W2530">
        <v>23.094031239843421</v>
      </c>
      <c r="X2530">
        <v>22.639146500776647</v>
      </c>
      <c r="Y2530">
        <v>22.184261761709873</v>
      </c>
      <c r="Z2530">
        <v>21.729377022643099</v>
      </c>
      <c r="AA2530">
        <v>21.27449228357634</v>
      </c>
      <c r="AB2530">
        <v>21.144027577990379</v>
      </c>
      <c r="AC2530">
        <v>21.013562872404414</v>
      </c>
      <c r="AD2530">
        <v>20.883098166818449</v>
      </c>
      <c r="AE2530">
        <v>20.752633461232485</v>
      </c>
      <c r="AF2530">
        <v>20.62216875564652</v>
      </c>
      <c r="AG2530">
        <v>20.491704050060555</v>
      </c>
      <c r="AH2530">
        <v>20.36123934447459</v>
      </c>
      <c r="AI2530">
        <v>20.230774638888626</v>
      </c>
      <c r="AJ2530">
        <v>20.100309933302661</v>
      </c>
      <c r="AK2530">
        <v>19.969845227716711</v>
      </c>
      <c r="AL2530">
        <v>19.969845227716711</v>
      </c>
      <c r="AM2530">
        <v>19.969845227716711</v>
      </c>
      <c r="AN2530">
        <v>19.969845227716711</v>
      </c>
      <c r="AO2530">
        <v>19.969845227716711</v>
      </c>
      <c r="AP2530">
        <v>19.969845227716711</v>
      </c>
      <c r="AQ2530">
        <v>19.969845227716711</v>
      </c>
      <c r="AR2530">
        <v>19.969845227716711</v>
      </c>
      <c r="AS2530">
        <v>19.969845227716711</v>
      </c>
      <c r="AT2530">
        <v>19.969845227716711</v>
      </c>
      <c r="AU2530">
        <v>19.969845227716711</v>
      </c>
      <c r="AV2530">
        <v>19.969845227716711</v>
      </c>
      <c r="AW2530">
        <v>19.969845227716711</v>
      </c>
      <c r="AX2530">
        <v>19.969845227716711</v>
      </c>
      <c r="AY2530">
        <v>19.969845227716711</v>
      </c>
      <c r="AZ2530">
        <v>19.969845227716711</v>
      </c>
      <c r="BA2530">
        <v>19.969845227716711</v>
      </c>
      <c r="BB2530">
        <v>19.969845227716711</v>
      </c>
      <c r="BC2530">
        <v>19.969845227716711</v>
      </c>
      <c r="BD2530">
        <v>19.969845227716711</v>
      </c>
      <c r="BE2530">
        <v>19.969845227716711</v>
      </c>
    </row>
    <row r="2531" spans="1:57" ht="12" customHeight="1" x14ac:dyDescent="0.2">
      <c r="A2531" t="s">
        <v>512</v>
      </c>
      <c r="B2531">
        <v>38.105759999999997</v>
      </c>
      <c r="C2531">
        <v>38.105759999999997</v>
      </c>
      <c r="D2531">
        <v>38.105759999999997</v>
      </c>
      <c r="E2531">
        <v>38.105759999999997</v>
      </c>
      <c r="F2531">
        <v>38.105759999999997</v>
      </c>
      <c r="G2531">
        <v>38.105759999999997</v>
      </c>
      <c r="H2531">
        <v>37.046729468476713</v>
      </c>
      <c r="I2531">
        <v>35.987698936953429</v>
      </c>
      <c r="J2531">
        <v>34.928668405430145</v>
      </c>
      <c r="K2531">
        <v>33.869637873906861</v>
      </c>
      <c r="L2531">
        <v>32.810607342383577</v>
      </c>
      <c r="M2531">
        <v>31.751576810860289</v>
      </c>
      <c r="N2531">
        <v>30.692546279337002</v>
      </c>
      <c r="O2531">
        <v>29.633515747813714</v>
      </c>
      <c r="P2531">
        <v>28.574485216290427</v>
      </c>
      <c r="Q2531">
        <v>27.515454684767136</v>
      </c>
      <c r="R2531">
        <v>26.704082694438856</v>
      </c>
      <c r="S2531">
        <v>25.892710704110577</v>
      </c>
      <c r="T2531">
        <v>25.081338713782298</v>
      </c>
      <c r="U2531">
        <v>24.269966723454019</v>
      </c>
      <c r="V2531">
        <v>23.458594733125739</v>
      </c>
      <c r="W2531">
        <v>22.64722274279746</v>
      </c>
      <c r="X2531">
        <v>21.835850752469181</v>
      </c>
      <c r="Y2531">
        <v>21.024478762140902</v>
      </c>
      <c r="Z2531">
        <v>20.213106771812622</v>
      </c>
      <c r="AA2531">
        <v>19.401734781484357</v>
      </c>
      <c r="AB2531">
        <v>19.798584113827335</v>
      </c>
      <c r="AC2531">
        <v>20.195433446170313</v>
      </c>
      <c r="AD2531">
        <v>20.59228277851329</v>
      </c>
      <c r="AE2531">
        <v>20.989132110856268</v>
      </c>
      <c r="AF2531">
        <v>21.385981443199245</v>
      </c>
      <c r="AG2531">
        <v>21.782830775542223</v>
      </c>
      <c r="AH2531">
        <v>22.179680107885201</v>
      </c>
      <c r="AI2531">
        <v>22.576529440228178</v>
      </c>
      <c r="AJ2531">
        <v>22.973378772571156</v>
      </c>
      <c r="AK2531">
        <v>23.370228104914133</v>
      </c>
      <c r="AL2531">
        <v>23.370228104914133</v>
      </c>
      <c r="AM2531">
        <v>23.370228104914133</v>
      </c>
      <c r="AN2531">
        <v>23.370228104914133</v>
      </c>
      <c r="AO2531">
        <v>23.370228104914133</v>
      </c>
      <c r="AP2531">
        <v>23.370228104914133</v>
      </c>
      <c r="AQ2531">
        <v>23.370228104914133</v>
      </c>
      <c r="AR2531">
        <v>23.370228104914133</v>
      </c>
      <c r="AS2531">
        <v>23.370228104914133</v>
      </c>
      <c r="AT2531">
        <v>23.370228104914133</v>
      </c>
      <c r="AU2531">
        <v>23.370228104914133</v>
      </c>
      <c r="AV2531">
        <v>23.370228104914133</v>
      </c>
      <c r="AW2531">
        <v>23.370228104914133</v>
      </c>
      <c r="AX2531">
        <v>23.370228104914133</v>
      </c>
      <c r="AY2531">
        <v>23.370228104914133</v>
      </c>
      <c r="AZ2531">
        <v>23.370228104914133</v>
      </c>
      <c r="BA2531">
        <v>23.370228104914133</v>
      </c>
      <c r="BB2531">
        <v>23.370228104914133</v>
      </c>
      <c r="BC2531">
        <v>23.370228104914133</v>
      </c>
      <c r="BD2531">
        <v>23.370228104914133</v>
      </c>
      <c r="BE2531">
        <v>23.370228104914133</v>
      </c>
    </row>
    <row r="2532" spans="1:57" ht="12" customHeight="1" x14ac:dyDescent="0.2">
      <c r="A2532" t="s">
        <v>513</v>
      </c>
      <c r="B2532">
        <v>38.105759999999997</v>
      </c>
      <c r="C2532">
        <v>38.105759999999997</v>
      </c>
      <c r="D2532">
        <v>38.105759999999997</v>
      </c>
      <c r="E2532">
        <v>38.105759999999997</v>
      </c>
      <c r="F2532">
        <v>38.105759999999997</v>
      </c>
      <c r="G2532">
        <v>38.105759999999997</v>
      </c>
      <c r="H2532">
        <v>36.452194524531237</v>
      </c>
      <c r="I2532">
        <v>34.798629049062477</v>
      </c>
      <c r="J2532">
        <v>33.145063573593717</v>
      </c>
      <c r="K2532">
        <v>31.491498098124957</v>
      </c>
      <c r="L2532">
        <v>29.837932622656197</v>
      </c>
      <c r="M2532">
        <v>28.184367147187437</v>
      </c>
      <c r="N2532">
        <v>26.530801671718677</v>
      </c>
      <c r="O2532">
        <v>24.877236196249918</v>
      </c>
      <c r="P2532">
        <v>23.223670720781158</v>
      </c>
      <c r="Q2532">
        <v>21.57010524531238</v>
      </c>
      <c r="R2532">
        <v>21.60162134921034</v>
      </c>
      <c r="S2532">
        <v>21.633137453108301</v>
      </c>
      <c r="T2532">
        <v>21.664653557006261</v>
      </c>
      <c r="U2532">
        <v>21.696169660904221</v>
      </c>
      <c r="V2532">
        <v>21.727685764802182</v>
      </c>
      <c r="W2532">
        <v>21.759201868700142</v>
      </c>
      <c r="X2532">
        <v>21.790717972598102</v>
      </c>
      <c r="Y2532">
        <v>21.822234076496063</v>
      </c>
      <c r="Z2532">
        <v>21.853750180394023</v>
      </c>
      <c r="AA2532">
        <v>21.88526628429198</v>
      </c>
      <c r="AB2532">
        <v>21.60444769135481</v>
      </c>
      <c r="AC2532">
        <v>21.323629098417641</v>
      </c>
      <c r="AD2532">
        <v>21.042810505480471</v>
      </c>
      <c r="AE2532">
        <v>20.761991912543301</v>
      </c>
      <c r="AF2532">
        <v>20.481173319606132</v>
      </c>
      <c r="AG2532">
        <v>20.200354726668962</v>
      </c>
      <c r="AH2532">
        <v>19.919536133731793</v>
      </c>
      <c r="AI2532">
        <v>19.638717540794623</v>
      </c>
      <c r="AJ2532">
        <v>19.357898947857453</v>
      </c>
      <c r="AK2532">
        <v>19.077080354920277</v>
      </c>
      <c r="AL2532">
        <v>19.077080354920277</v>
      </c>
      <c r="AM2532">
        <v>19.077080354920277</v>
      </c>
      <c r="AN2532">
        <v>19.077080354920277</v>
      </c>
      <c r="AO2532">
        <v>19.077080354920277</v>
      </c>
      <c r="AP2532">
        <v>19.077080354920277</v>
      </c>
      <c r="AQ2532">
        <v>19.077080354920277</v>
      </c>
      <c r="AR2532">
        <v>19.077080354920277</v>
      </c>
      <c r="AS2532">
        <v>19.077080354920277</v>
      </c>
      <c r="AT2532">
        <v>19.077080354920277</v>
      </c>
      <c r="AU2532">
        <v>19.077080354920277</v>
      </c>
      <c r="AV2532">
        <v>19.077080354920277</v>
      </c>
      <c r="AW2532">
        <v>19.077080354920277</v>
      </c>
      <c r="AX2532">
        <v>19.077080354920277</v>
      </c>
      <c r="AY2532">
        <v>19.077080354920277</v>
      </c>
      <c r="AZ2532">
        <v>19.077080354920277</v>
      </c>
      <c r="BA2532">
        <v>19.077080354920277</v>
      </c>
      <c r="BB2532">
        <v>19.077080354920277</v>
      </c>
      <c r="BC2532">
        <v>19.077080354920277</v>
      </c>
      <c r="BD2532">
        <v>19.077080354920277</v>
      </c>
      <c r="BE2532">
        <v>19.077080354920277</v>
      </c>
    </row>
    <row r="2533" spans="1:57" ht="12" customHeight="1" x14ac:dyDescent="0.2"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ht="12" customHeight="1" x14ac:dyDescent="0.2">
      <c r="A2534" t="s">
        <v>514</v>
      </c>
      <c r="B2534">
        <v>38.105759999999997</v>
      </c>
      <c r="C2534">
        <v>38.105759999999997</v>
      </c>
      <c r="D2534">
        <v>38.105759999999997</v>
      </c>
      <c r="E2534">
        <v>38.105759999999997</v>
      </c>
      <c r="F2534">
        <v>38.105759999999997</v>
      </c>
      <c r="G2534">
        <v>38.105759999999997</v>
      </c>
      <c r="H2534">
        <v>36.598333468711807</v>
      </c>
      <c r="I2534">
        <v>35.090906937423618</v>
      </c>
      <c r="J2534">
        <v>33.583480406135429</v>
      </c>
      <c r="K2534">
        <v>32.07605387484724</v>
      </c>
      <c r="L2534">
        <v>30.568627343559051</v>
      </c>
      <c r="M2534">
        <v>29.061200812270862</v>
      </c>
      <c r="N2534">
        <v>27.553774280982672</v>
      </c>
      <c r="O2534">
        <v>26.046347749694483</v>
      </c>
      <c r="P2534">
        <v>24.538921218406294</v>
      </c>
      <c r="Q2534">
        <v>23.031494687118105</v>
      </c>
      <c r="R2534">
        <v>22.871414845071325</v>
      </c>
      <c r="S2534">
        <v>22.711335003024544</v>
      </c>
      <c r="T2534">
        <v>22.551255160977764</v>
      </c>
      <c r="U2534">
        <v>22.391175318930983</v>
      </c>
      <c r="V2534">
        <v>22.231095476884203</v>
      </c>
      <c r="W2534">
        <v>22.071015634837423</v>
      </c>
      <c r="X2534">
        <v>21.910935792790642</v>
      </c>
      <c r="Y2534">
        <v>21.750855950743862</v>
      </c>
      <c r="Z2534">
        <v>21.590776108697082</v>
      </c>
      <c r="AA2534">
        <v>21.430696266650294</v>
      </c>
      <c r="AB2534">
        <v>21.257654087345927</v>
      </c>
      <c r="AC2534">
        <v>21.084611908041559</v>
      </c>
      <c r="AD2534">
        <v>20.911569728737192</v>
      </c>
      <c r="AE2534">
        <v>20.738527549432824</v>
      </c>
      <c r="AF2534">
        <v>20.565485370128457</v>
      </c>
      <c r="AG2534">
        <v>20.392443190824089</v>
      </c>
      <c r="AH2534">
        <v>20.219401011519722</v>
      </c>
      <c r="AI2534">
        <v>20.046358832215354</v>
      </c>
      <c r="AJ2534">
        <v>19.873316652910987</v>
      </c>
      <c r="AK2534">
        <v>19.700274473606633</v>
      </c>
      <c r="AL2534">
        <v>19.700274473606633</v>
      </c>
      <c r="AM2534">
        <v>19.700274473606633</v>
      </c>
      <c r="AN2534">
        <v>19.700274473606633</v>
      </c>
      <c r="AO2534">
        <v>19.700274473606633</v>
      </c>
      <c r="AP2534">
        <v>19.700274473606633</v>
      </c>
      <c r="AQ2534">
        <v>19.700274473606633</v>
      </c>
      <c r="AR2534">
        <v>19.700274473606633</v>
      </c>
      <c r="AS2534">
        <v>19.700274473606633</v>
      </c>
      <c r="AT2534">
        <v>19.700274473606633</v>
      </c>
      <c r="AU2534">
        <v>19.700274473606633</v>
      </c>
      <c r="AV2534">
        <v>19.700274473606633</v>
      </c>
      <c r="AW2534">
        <v>19.700274473606633</v>
      </c>
      <c r="AX2534">
        <v>19.700274473606633</v>
      </c>
      <c r="AY2534">
        <v>19.700274473606633</v>
      </c>
      <c r="AZ2534">
        <v>19.700274473606633</v>
      </c>
      <c r="BA2534">
        <v>19.700274473606633</v>
      </c>
      <c r="BB2534">
        <v>19.700274473606633</v>
      </c>
      <c r="BC2534">
        <v>19.700274473606633</v>
      </c>
      <c r="BD2534">
        <v>19.700274473606633</v>
      </c>
      <c r="BE2534">
        <v>19.700274473606633</v>
      </c>
    </row>
    <row r="2536" spans="1:57" ht="12" customHeight="1" x14ac:dyDescent="0.2">
      <c r="A2536" t="s">
        <v>515</v>
      </c>
    </row>
    <row r="2538" spans="1:57" ht="12" customHeight="1" x14ac:dyDescent="0.2">
      <c r="A2538" t="s">
        <v>516</v>
      </c>
    </row>
    <row r="2539" spans="1:57" ht="12" customHeight="1" x14ac:dyDescent="0.2">
      <c r="B2539" t="s">
        <v>517</v>
      </c>
      <c r="C2539">
        <v>2005</v>
      </c>
      <c r="D2539">
        <v>2006</v>
      </c>
      <c r="E2539">
        <v>2007</v>
      </c>
      <c r="F2539">
        <v>2008</v>
      </c>
      <c r="G2539">
        <v>2009</v>
      </c>
      <c r="H2539">
        <v>2010</v>
      </c>
      <c r="I2539">
        <v>2011</v>
      </c>
      <c r="J2539">
        <v>2012</v>
      </c>
      <c r="K2539">
        <v>2013</v>
      </c>
      <c r="L2539">
        <v>2014</v>
      </c>
      <c r="M2539">
        <v>2015</v>
      </c>
      <c r="N2539">
        <v>2016</v>
      </c>
      <c r="O2539">
        <v>2017</v>
      </c>
      <c r="P2539">
        <v>2018</v>
      </c>
      <c r="Q2539">
        <v>2019</v>
      </c>
      <c r="R2539">
        <v>2020</v>
      </c>
      <c r="S2539">
        <v>2021</v>
      </c>
      <c r="T2539">
        <v>2022</v>
      </c>
      <c r="U2539">
        <v>2023</v>
      </c>
      <c r="V2539">
        <v>2024</v>
      </c>
      <c r="W2539">
        <v>2025</v>
      </c>
      <c r="X2539">
        <v>2026</v>
      </c>
      <c r="Y2539">
        <v>2027</v>
      </c>
      <c r="Z2539">
        <v>2028</v>
      </c>
      <c r="AA2539">
        <v>2029</v>
      </c>
      <c r="AB2539">
        <v>2030</v>
      </c>
      <c r="AC2539">
        <v>2031</v>
      </c>
      <c r="AD2539">
        <v>2032</v>
      </c>
      <c r="AE2539">
        <v>2033</v>
      </c>
      <c r="AF2539">
        <v>2034</v>
      </c>
      <c r="AG2539">
        <v>2035</v>
      </c>
      <c r="AH2539">
        <v>2036</v>
      </c>
      <c r="AI2539">
        <v>2037</v>
      </c>
      <c r="AJ2539">
        <v>2038</v>
      </c>
      <c r="AK2539">
        <v>2039</v>
      </c>
      <c r="AL2539">
        <v>2040</v>
      </c>
      <c r="AM2539">
        <v>2041</v>
      </c>
      <c r="AN2539">
        <v>2042</v>
      </c>
      <c r="AO2539">
        <v>2043</v>
      </c>
      <c r="AP2539">
        <v>2044</v>
      </c>
      <c r="AQ2539">
        <v>2045</v>
      </c>
      <c r="AR2539">
        <v>2046</v>
      </c>
      <c r="AS2539">
        <v>2047</v>
      </c>
      <c r="AT2539">
        <v>2048</v>
      </c>
      <c r="AU2539">
        <v>2049</v>
      </c>
      <c r="AV2539">
        <v>2050</v>
      </c>
    </row>
    <row r="2540" spans="1:57" ht="12" customHeight="1" x14ac:dyDescent="0.2">
      <c r="A2540" t="s">
        <v>518</v>
      </c>
      <c r="B2540">
        <v>0</v>
      </c>
      <c r="C2540">
        <v>1E-3</v>
      </c>
      <c r="D2540">
        <v>1E-3</v>
      </c>
      <c r="E2540">
        <v>0.02</v>
      </c>
      <c r="F2540">
        <v>0.05</v>
      </c>
      <c r="G2540">
        <v>0.08</v>
      </c>
      <c r="H2540">
        <v>0.1</v>
      </c>
      <c r="I2540">
        <v>0.13</v>
      </c>
      <c r="J2540">
        <v>0.16</v>
      </c>
      <c r="K2540">
        <v>0.19</v>
      </c>
      <c r="L2540">
        <v>0.22</v>
      </c>
      <c r="M2540">
        <v>0.25</v>
      </c>
      <c r="N2540">
        <v>0.25</v>
      </c>
      <c r="O2540">
        <v>0.25</v>
      </c>
      <c r="P2540">
        <v>0.25</v>
      </c>
      <c r="Q2540">
        <v>0.25</v>
      </c>
      <c r="R2540">
        <v>0.25</v>
      </c>
      <c r="S2540">
        <v>0.25</v>
      </c>
      <c r="T2540">
        <v>0.25</v>
      </c>
      <c r="U2540">
        <v>0.25</v>
      </c>
      <c r="V2540">
        <v>0.25</v>
      </c>
      <c r="W2540">
        <v>0.25</v>
      </c>
      <c r="X2540">
        <v>0.25</v>
      </c>
      <c r="Y2540">
        <v>0.25</v>
      </c>
      <c r="Z2540">
        <v>0.25</v>
      </c>
      <c r="AA2540">
        <v>0.25</v>
      </c>
      <c r="AB2540">
        <v>0.25</v>
      </c>
      <c r="AC2540">
        <v>0.25</v>
      </c>
      <c r="AD2540">
        <v>0.25</v>
      </c>
      <c r="AE2540">
        <v>0.25</v>
      </c>
      <c r="AF2540">
        <v>0.25</v>
      </c>
      <c r="AG2540">
        <v>0.25</v>
      </c>
      <c r="AH2540">
        <v>0.25</v>
      </c>
      <c r="AI2540">
        <v>0.25</v>
      </c>
      <c r="AJ2540">
        <v>0.25</v>
      </c>
      <c r="AK2540">
        <v>0.25</v>
      </c>
      <c r="AL2540">
        <v>0.25</v>
      </c>
      <c r="AM2540">
        <v>0.25</v>
      </c>
      <c r="AN2540">
        <v>0.25</v>
      </c>
      <c r="AO2540">
        <v>0.25</v>
      </c>
      <c r="AP2540">
        <v>0.25</v>
      </c>
      <c r="AQ2540">
        <v>0.25</v>
      </c>
      <c r="AR2540">
        <v>0.25</v>
      </c>
      <c r="AS2540">
        <v>0.25</v>
      </c>
      <c r="AT2540">
        <v>0.25</v>
      </c>
      <c r="AU2540">
        <v>0.25</v>
      </c>
      <c r="AV2540">
        <v>0.25</v>
      </c>
    </row>
    <row r="2541" spans="1:57" ht="12" customHeight="1" x14ac:dyDescent="0.2">
      <c r="A2541" t="s">
        <v>519</v>
      </c>
      <c r="B2541">
        <v>0</v>
      </c>
      <c r="C2541">
        <v>5.0000000000000001E-4</v>
      </c>
      <c r="D2541">
        <v>5.0000000000000001E-4</v>
      </c>
      <c r="E2541">
        <v>0.01</v>
      </c>
      <c r="F2541">
        <v>2.5000000000000001E-2</v>
      </c>
      <c r="G2541">
        <v>0.04</v>
      </c>
      <c r="H2541">
        <v>0.05</v>
      </c>
      <c r="I2541">
        <v>6.5000000000000002E-2</v>
      </c>
      <c r="J2541">
        <v>0.08</v>
      </c>
      <c r="K2541">
        <v>9.5000000000000001E-2</v>
      </c>
      <c r="L2541">
        <v>0.11</v>
      </c>
      <c r="M2541">
        <v>0.125</v>
      </c>
      <c r="N2541">
        <v>0.125</v>
      </c>
      <c r="O2541">
        <v>0.125</v>
      </c>
      <c r="P2541">
        <v>0.125</v>
      </c>
      <c r="Q2541">
        <v>0.125</v>
      </c>
      <c r="R2541">
        <v>0.125</v>
      </c>
      <c r="S2541">
        <v>0.125</v>
      </c>
      <c r="T2541">
        <v>0.125</v>
      </c>
      <c r="U2541">
        <v>0.125</v>
      </c>
      <c r="V2541">
        <v>0.125</v>
      </c>
      <c r="W2541">
        <v>0.125</v>
      </c>
      <c r="X2541">
        <v>0.125</v>
      </c>
      <c r="Y2541">
        <v>0.125</v>
      </c>
      <c r="Z2541">
        <v>0.125</v>
      </c>
      <c r="AA2541">
        <v>0.125</v>
      </c>
      <c r="AB2541">
        <v>0.125</v>
      </c>
      <c r="AC2541">
        <v>0.125</v>
      </c>
      <c r="AD2541">
        <v>0.125</v>
      </c>
      <c r="AE2541">
        <v>0.125</v>
      </c>
      <c r="AF2541">
        <v>0.125</v>
      </c>
      <c r="AG2541">
        <v>0.125</v>
      </c>
      <c r="AH2541">
        <v>0.125</v>
      </c>
      <c r="AI2541">
        <v>0.125</v>
      </c>
      <c r="AJ2541">
        <v>0.125</v>
      </c>
      <c r="AK2541">
        <v>0.125</v>
      </c>
      <c r="AL2541">
        <v>0.125</v>
      </c>
      <c r="AM2541">
        <v>0.125</v>
      </c>
      <c r="AN2541">
        <v>0.125</v>
      </c>
      <c r="AO2541">
        <v>0.125</v>
      </c>
      <c r="AP2541">
        <v>0.125</v>
      </c>
      <c r="AQ2541">
        <v>0.125</v>
      </c>
      <c r="AR2541">
        <v>0.125</v>
      </c>
      <c r="AS2541">
        <v>0.125</v>
      </c>
      <c r="AT2541">
        <v>0.125</v>
      </c>
      <c r="AU2541">
        <v>0.125</v>
      </c>
      <c r="AV2541">
        <v>0.125</v>
      </c>
    </row>
    <row r="2542" spans="1:57" ht="12" customHeight="1" x14ac:dyDescent="0.2">
      <c r="A2542" t="s">
        <v>520</v>
      </c>
      <c r="B2542">
        <v>0</v>
      </c>
      <c r="C2542">
        <v>2.5000000000000001E-4</v>
      </c>
      <c r="D2542">
        <v>2.5000000000000001E-4</v>
      </c>
      <c r="E2542">
        <v>5.0000000000000001E-3</v>
      </c>
      <c r="F2542">
        <v>1.2500000000000001E-2</v>
      </c>
      <c r="G2542">
        <v>0.02</v>
      </c>
      <c r="H2542">
        <v>2.5000000000000001E-2</v>
      </c>
      <c r="I2542">
        <v>3.2500000000000001E-2</v>
      </c>
      <c r="J2542">
        <v>0.04</v>
      </c>
      <c r="K2542">
        <v>4.7500000000000001E-2</v>
      </c>
      <c r="L2542">
        <v>5.5E-2</v>
      </c>
      <c r="M2542">
        <v>6.25E-2</v>
      </c>
      <c r="N2542">
        <v>6.25E-2</v>
      </c>
      <c r="O2542">
        <v>6.25E-2</v>
      </c>
      <c r="P2542">
        <v>6.25E-2</v>
      </c>
      <c r="Q2542">
        <v>6.25E-2</v>
      </c>
      <c r="R2542">
        <v>6.25E-2</v>
      </c>
      <c r="S2542">
        <v>6.25E-2</v>
      </c>
      <c r="T2542">
        <v>6.25E-2</v>
      </c>
      <c r="U2542">
        <v>6.25E-2</v>
      </c>
      <c r="V2542">
        <v>6.25E-2</v>
      </c>
      <c r="W2542">
        <v>6.25E-2</v>
      </c>
      <c r="X2542">
        <v>6.25E-2</v>
      </c>
      <c r="Y2542">
        <v>6.25E-2</v>
      </c>
      <c r="Z2542">
        <v>6.25E-2</v>
      </c>
      <c r="AA2542">
        <v>6.25E-2</v>
      </c>
      <c r="AB2542">
        <v>6.25E-2</v>
      </c>
      <c r="AC2542">
        <v>6.25E-2</v>
      </c>
      <c r="AD2542">
        <v>6.25E-2</v>
      </c>
      <c r="AE2542">
        <v>6.25E-2</v>
      </c>
      <c r="AF2542">
        <v>6.25E-2</v>
      </c>
      <c r="AG2542">
        <v>6.25E-2</v>
      </c>
      <c r="AH2542">
        <v>6.25E-2</v>
      </c>
      <c r="AI2542">
        <v>6.25E-2</v>
      </c>
      <c r="AJ2542">
        <v>6.25E-2</v>
      </c>
      <c r="AK2542">
        <v>6.25E-2</v>
      </c>
      <c r="AL2542">
        <v>6.25E-2</v>
      </c>
      <c r="AM2542">
        <v>6.25E-2</v>
      </c>
      <c r="AN2542">
        <v>6.25E-2</v>
      </c>
      <c r="AO2542">
        <v>6.25E-2</v>
      </c>
      <c r="AP2542">
        <v>6.25E-2</v>
      </c>
      <c r="AQ2542">
        <v>6.25E-2</v>
      </c>
      <c r="AR2542">
        <v>6.25E-2</v>
      </c>
      <c r="AS2542">
        <v>6.25E-2</v>
      </c>
      <c r="AT2542">
        <v>6.25E-2</v>
      </c>
      <c r="AU2542">
        <v>6.25E-2</v>
      </c>
      <c r="AV2542">
        <v>6.25E-2</v>
      </c>
    </row>
    <row r="2544" spans="1:57" ht="12" customHeight="1" x14ac:dyDescent="0.2">
      <c r="A2544" s="13" t="s">
        <v>536</v>
      </c>
    </row>
    <row r="2545" spans="1:57" ht="12" customHeight="1" x14ac:dyDescent="0.2">
      <c r="A2545" t="s">
        <v>760</v>
      </c>
    </row>
    <row r="2546" spans="1:57" ht="12" customHeight="1" x14ac:dyDescent="0.2">
      <c r="A2546" s="13" t="s">
        <v>536</v>
      </c>
    </row>
    <row r="2548" spans="1:57" ht="12" customHeight="1" x14ac:dyDescent="0.2">
      <c r="A2548" t="s">
        <v>521</v>
      </c>
      <c r="C2548" t="s">
        <v>1184</v>
      </c>
      <c r="AA2548" s="111" t="s">
        <v>1183</v>
      </c>
    </row>
    <row r="2549" spans="1:57" ht="12" customHeight="1" x14ac:dyDescent="0.2">
      <c r="B2549">
        <v>1995</v>
      </c>
      <c r="C2549">
        <v>1996</v>
      </c>
      <c r="D2549">
        <v>1997</v>
      </c>
      <c r="E2549">
        <v>1998</v>
      </c>
      <c r="F2549">
        <v>1999</v>
      </c>
      <c r="G2549">
        <v>2000</v>
      </c>
      <c r="H2549">
        <v>2001</v>
      </c>
      <c r="I2549">
        <v>2002</v>
      </c>
      <c r="J2549">
        <v>2003</v>
      </c>
      <c r="K2549">
        <v>2004</v>
      </c>
      <c r="L2549">
        <v>2005</v>
      </c>
      <c r="M2549">
        <v>2006</v>
      </c>
      <c r="N2549">
        <v>2007</v>
      </c>
      <c r="O2549">
        <v>2008</v>
      </c>
      <c r="P2549">
        <v>2009</v>
      </c>
      <c r="Q2549">
        <v>2010</v>
      </c>
      <c r="R2549">
        <v>2011</v>
      </c>
      <c r="S2549">
        <v>2012</v>
      </c>
      <c r="T2549">
        <v>2013</v>
      </c>
      <c r="U2549">
        <v>2014</v>
      </c>
      <c r="V2549">
        <v>2015</v>
      </c>
      <c r="W2549">
        <v>2016</v>
      </c>
      <c r="X2549">
        <v>2017</v>
      </c>
      <c r="Y2549">
        <v>2018</v>
      </c>
      <c r="Z2549">
        <v>2019</v>
      </c>
      <c r="AA2549" s="111">
        <v>2020</v>
      </c>
      <c r="AB2549">
        <v>2021</v>
      </c>
      <c r="AC2549">
        <v>2022</v>
      </c>
      <c r="AD2549">
        <v>2023</v>
      </c>
      <c r="AE2549">
        <v>2024</v>
      </c>
      <c r="AF2549">
        <v>2025</v>
      </c>
      <c r="AG2549">
        <v>2026</v>
      </c>
      <c r="AH2549">
        <v>2027</v>
      </c>
      <c r="AI2549">
        <v>2028</v>
      </c>
      <c r="AJ2549">
        <v>2029</v>
      </c>
      <c r="AK2549">
        <v>2030</v>
      </c>
      <c r="AL2549">
        <v>2031</v>
      </c>
      <c r="AM2549">
        <v>2032</v>
      </c>
      <c r="AN2549">
        <v>2033</v>
      </c>
      <c r="AO2549">
        <v>2034</v>
      </c>
      <c r="AP2549">
        <v>2035</v>
      </c>
      <c r="AQ2549">
        <v>2036</v>
      </c>
      <c r="AR2549">
        <v>2037</v>
      </c>
      <c r="AS2549">
        <v>2038</v>
      </c>
      <c r="AT2549">
        <v>2039</v>
      </c>
      <c r="AU2549">
        <v>2040</v>
      </c>
      <c r="AV2549">
        <v>2041</v>
      </c>
      <c r="AW2549">
        <v>2042</v>
      </c>
      <c r="AX2549">
        <v>2043</v>
      </c>
      <c r="AY2549">
        <v>2044</v>
      </c>
      <c r="AZ2549">
        <v>2045</v>
      </c>
      <c r="BA2549">
        <v>2046</v>
      </c>
      <c r="BB2549">
        <v>2047</v>
      </c>
      <c r="BC2549">
        <v>2048</v>
      </c>
      <c r="BD2549">
        <v>2049</v>
      </c>
      <c r="BE2549">
        <v>2050</v>
      </c>
    </row>
    <row r="2550" spans="1:57" ht="12" customHeight="1" x14ac:dyDescent="0.2">
      <c r="A2550" t="s">
        <v>522</v>
      </c>
      <c r="B2550" s="10">
        <v>0</v>
      </c>
      <c r="C2550" s="10">
        <v>0</v>
      </c>
      <c r="D2550" s="10">
        <v>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0.88400000000000001</v>
      </c>
      <c r="T2550" s="10">
        <v>0.88400000000000001</v>
      </c>
      <c r="U2550" s="11">
        <v>0.88400000000000001</v>
      </c>
      <c r="V2550" s="11">
        <v>0.88400000000000001</v>
      </c>
      <c r="W2550" s="11">
        <v>0.88400000000000001</v>
      </c>
      <c r="X2550" s="11">
        <v>0.88400000000000001</v>
      </c>
      <c r="Y2550" s="11">
        <v>0.88400000000000001</v>
      </c>
      <c r="Z2550" s="11">
        <v>0.88400000000000001</v>
      </c>
      <c r="AA2550" s="116">
        <v>0.87923722147760808</v>
      </c>
      <c r="AB2550" s="11">
        <v>0.87923722147760808</v>
      </c>
      <c r="AC2550" s="11">
        <v>0.87923722147760808</v>
      </c>
      <c r="AD2550" s="11">
        <v>0.87923722147760808</v>
      </c>
      <c r="AE2550" s="11">
        <v>0.87923722147760808</v>
      </c>
      <c r="AF2550" s="11">
        <v>0.87923722147760808</v>
      </c>
      <c r="AG2550" s="11">
        <v>0.87923722147760808</v>
      </c>
      <c r="AH2550" s="11">
        <f t="shared" ref="AH2550:AH2558" si="400">AG2550</f>
        <v>0.87923722147760808</v>
      </c>
      <c r="AI2550" s="11">
        <f t="shared" ref="AI2550:BE2558" si="401">AH2550</f>
        <v>0.87923722147760808</v>
      </c>
      <c r="AJ2550" s="11">
        <f t="shared" si="401"/>
        <v>0.87923722147760808</v>
      </c>
      <c r="AK2550" s="11">
        <f t="shared" si="401"/>
        <v>0.87923722147760808</v>
      </c>
      <c r="AL2550" s="11">
        <f t="shared" si="401"/>
        <v>0.87923722147760808</v>
      </c>
      <c r="AM2550" s="11">
        <f t="shared" si="401"/>
        <v>0.87923722147760808</v>
      </c>
      <c r="AN2550" s="11">
        <f t="shared" si="401"/>
        <v>0.87923722147760808</v>
      </c>
      <c r="AO2550" s="11">
        <f t="shared" si="401"/>
        <v>0.87923722147760808</v>
      </c>
      <c r="AP2550" s="11">
        <f t="shared" si="401"/>
        <v>0.87923722147760808</v>
      </c>
      <c r="AQ2550" s="11">
        <f t="shared" si="401"/>
        <v>0.87923722147760808</v>
      </c>
      <c r="AR2550" s="11">
        <f t="shared" si="401"/>
        <v>0.87923722147760808</v>
      </c>
      <c r="AS2550" s="11">
        <f t="shared" si="401"/>
        <v>0.87923722147760808</v>
      </c>
      <c r="AT2550" s="11">
        <f t="shared" si="401"/>
        <v>0.87923722147760808</v>
      </c>
      <c r="AU2550" s="11">
        <f t="shared" si="401"/>
        <v>0.87923722147760808</v>
      </c>
      <c r="AV2550" s="11">
        <f t="shared" si="401"/>
        <v>0.87923722147760808</v>
      </c>
      <c r="AW2550" s="11">
        <f t="shared" si="401"/>
        <v>0.87923722147760808</v>
      </c>
      <c r="AX2550" s="11">
        <f t="shared" si="401"/>
        <v>0.87923722147760808</v>
      </c>
      <c r="AY2550" s="11">
        <f t="shared" si="401"/>
        <v>0.87923722147760808</v>
      </c>
      <c r="AZ2550" s="11">
        <f t="shared" si="401"/>
        <v>0.87923722147760808</v>
      </c>
      <c r="BA2550" s="11">
        <f t="shared" si="401"/>
        <v>0.87923722147760808</v>
      </c>
      <c r="BB2550" s="11">
        <f t="shared" si="401"/>
        <v>0.87923722147760808</v>
      </c>
      <c r="BC2550" s="11">
        <f t="shared" si="401"/>
        <v>0.87923722147760808</v>
      </c>
      <c r="BD2550" s="11">
        <f t="shared" si="401"/>
        <v>0.87923722147760808</v>
      </c>
      <c r="BE2550" s="11">
        <f t="shared" si="401"/>
        <v>0.87923722147760808</v>
      </c>
    </row>
    <row r="2551" spans="1:57" ht="12" customHeight="1" x14ac:dyDescent="0.2">
      <c r="A2551" t="s">
        <v>523</v>
      </c>
      <c r="B2551" s="10">
        <v>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0.62458770208242576</v>
      </c>
      <c r="T2551" s="10">
        <v>0.62458770208242576</v>
      </c>
      <c r="U2551" s="11">
        <v>0.62458770208242576</v>
      </c>
      <c r="V2551" s="11">
        <v>0.62458770208242576</v>
      </c>
      <c r="W2551" s="11">
        <v>0.62458770208242576</v>
      </c>
      <c r="X2551" s="11">
        <v>0.62458770208242576</v>
      </c>
      <c r="Y2551" s="11">
        <v>0.62458770208242576</v>
      </c>
      <c r="Z2551" s="11">
        <v>0.62458770208242576</v>
      </c>
      <c r="AA2551" s="116">
        <v>0.71850836278266694</v>
      </c>
      <c r="AB2551" s="11">
        <v>0.71850836278266694</v>
      </c>
      <c r="AC2551" s="11">
        <v>0.71850836278266694</v>
      </c>
      <c r="AD2551" s="11">
        <v>0.71850836278266694</v>
      </c>
      <c r="AE2551" s="11">
        <v>0.71850836278266694</v>
      </c>
      <c r="AF2551" s="11">
        <v>0.71850836278266694</v>
      </c>
      <c r="AG2551" s="11">
        <v>0.71850836278266694</v>
      </c>
      <c r="AH2551" s="11">
        <f t="shared" si="400"/>
        <v>0.71850836278266694</v>
      </c>
      <c r="AI2551" s="11">
        <f t="shared" ref="AI2551:AW2551" si="402">AH2551</f>
        <v>0.71850836278266694</v>
      </c>
      <c r="AJ2551" s="11">
        <f t="shared" si="402"/>
        <v>0.71850836278266694</v>
      </c>
      <c r="AK2551" s="11">
        <f t="shared" si="402"/>
        <v>0.71850836278266694</v>
      </c>
      <c r="AL2551" s="11">
        <f t="shared" si="402"/>
        <v>0.71850836278266694</v>
      </c>
      <c r="AM2551" s="11">
        <f t="shared" si="402"/>
        <v>0.71850836278266694</v>
      </c>
      <c r="AN2551" s="11">
        <f t="shared" si="402"/>
        <v>0.71850836278266694</v>
      </c>
      <c r="AO2551" s="11">
        <f t="shared" si="402"/>
        <v>0.71850836278266694</v>
      </c>
      <c r="AP2551" s="11">
        <f t="shared" si="402"/>
        <v>0.71850836278266694</v>
      </c>
      <c r="AQ2551" s="11">
        <f t="shared" si="402"/>
        <v>0.71850836278266694</v>
      </c>
      <c r="AR2551" s="11">
        <f t="shared" si="402"/>
        <v>0.71850836278266694</v>
      </c>
      <c r="AS2551" s="11">
        <f t="shared" si="402"/>
        <v>0.71850836278266694</v>
      </c>
      <c r="AT2551" s="11">
        <f t="shared" si="402"/>
        <v>0.71850836278266694</v>
      </c>
      <c r="AU2551" s="11">
        <f t="shared" si="402"/>
        <v>0.71850836278266694</v>
      </c>
      <c r="AV2551" s="11">
        <f t="shared" si="402"/>
        <v>0.71850836278266694</v>
      </c>
      <c r="AW2551" s="11">
        <f t="shared" si="402"/>
        <v>0.71850836278266694</v>
      </c>
      <c r="AX2551" s="11">
        <f t="shared" si="401"/>
        <v>0.71850836278266694</v>
      </c>
      <c r="AY2551" s="11">
        <f t="shared" si="401"/>
        <v>0.71850836278266694</v>
      </c>
      <c r="AZ2551" s="11">
        <f t="shared" si="401"/>
        <v>0.71850836278266694</v>
      </c>
      <c r="BA2551" s="11">
        <f t="shared" si="401"/>
        <v>0.71850836278266694</v>
      </c>
      <c r="BB2551" s="11">
        <f t="shared" si="401"/>
        <v>0.71850836278266694</v>
      </c>
      <c r="BC2551" s="11">
        <f t="shared" si="401"/>
        <v>0.71850836278266694</v>
      </c>
      <c r="BD2551" s="11">
        <f t="shared" si="401"/>
        <v>0.71850836278266694</v>
      </c>
      <c r="BE2551" s="11">
        <f t="shared" si="401"/>
        <v>0.71850836278266694</v>
      </c>
    </row>
    <row r="2552" spans="1:57" ht="12" customHeight="1" x14ac:dyDescent="0.2">
      <c r="A2552" t="s">
        <v>524</v>
      </c>
      <c r="B2552" s="10">
        <v>0</v>
      </c>
      <c r="C2552" s="10">
        <v>0</v>
      </c>
      <c r="D2552" s="10">
        <v>0</v>
      </c>
      <c r="E2552" s="10">
        <v>0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6">
        <v>0</v>
      </c>
      <c r="AB2552" s="11">
        <v>0</v>
      </c>
      <c r="AC2552" s="11">
        <v>0</v>
      </c>
      <c r="AD2552" s="11">
        <v>0</v>
      </c>
      <c r="AE2552" s="11">
        <v>0</v>
      </c>
      <c r="AF2552" s="11">
        <v>0</v>
      </c>
      <c r="AG2552" s="11">
        <v>0</v>
      </c>
      <c r="AH2552" s="11">
        <f t="shared" si="400"/>
        <v>0</v>
      </c>
      <c r="AI2552" s="11">
        <f t="shared" si="401"/>
        <v>0</v>
      </c>
      <c r="AJ2552" s="11">
        <f t="shared" si="401"/>
        <v>0</v>
      </c>
      <c r="AK2552" s="11">
        <f t="shared" si="401"/>
        <v>0</v>
      </c>
      <c r="AL2552" s="11">
        <f t="shared" si="401"/>
        <v>0</v>
      </c>
      <c r="AM2552" s="11">
        <f t="shared" si="401"/>
        <v>0</v>
      </c>
      <c r="AN2552" s="11">
        <f t="shared" si="401"/>
        <v>0</v>
      </c>
      <c r="AO2552" s="11">
        <f t="shared" si="401"/>
        <v>0</v>
      </c>
      <c r="AP2552" s="11">
        <f t="shared" si="401"/>
        <v>0</v>
      </c>
      <c r="AQ2552" s="11">
        <f t="shared" si="401"/>
        <v>0</v>
      </c>
      <c r="AR2552" s="11">
        <f t="shared" si="401"/>
        <v>0</v>
      </c>
      <c r="AS2552" s="11">
        <f t="shared" si="401"/>
        <v>0</v>
      </c>
      <c r="AT2552" s="11">
        <f t="shared" si="401"/>
        <v>0</v>
      </c>
      <c r="AU2552" s="11">
        <f t="shared" si="401"/>
        <v>0</v>
      </c>
      <c r="AV2552" s="11">
        <f t="shared" si="401"/>
        <v>0</v>
      </c>
      <c r="AW2552" s="11">
        <f t="shared" si="401"/>
        <v>0</v>
      </c>
      <c r="AX2552" s="11">
        <f t="shared" si="401"/>
        <v>0</v>
      </c>
      <c r="AY2552" s="11">
        <f t="shared" si="401"/>
        <v>0</v>
      </c>
      <c r="AZ2552" s="11">
        <f t="shared" si="401"/>
        <v>0</v>
      </c>
      <c r="BA2552" s="11">
        <f t="shared" si="401"/>
        <v>0</v>
      </c>
      <c r="BB2552" s="11">
        <f t="shared" si="401"/>
        <v>0</v>
      </c>
      <c r="BC2552" s="11">
        <f t="shared" si="401"/>
        <v>0</v>
      </c>
      <c r="BD2552" s="11">
        <f t="shared" si="401"/>
        <v>0</v>
      </c>
      <c r="BE2552" s="11">
        <f t="shared" si="401"/>
        <v>0</v>
      </c>
    </row>
    <row r="2553" spans="1:57" ht="12" customHeight="1" x14ac:dyDescent="0.2">
      <c r="A2553" t="s">
        <v>525</v>
      </c>
      <c r="B2553" s="10">
        <v>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6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0.25535062859160179</v>
      </c>
      <c r="AG2553" s="11">
        <v>0.25535062859160179</v>
      </c>
      <c r="AH2553" s="11">
        <f t="shared" si="400"/>
        <v>0.25535062859160179</v>
      </c>
      <c r="AI2553" s="11">
        <f t="shared" si="401"/>
        <v>0.25535062859160179</v>
      </c>
      <c r="AJ2553" s="11">
        <f t="shared" si="401"/>
        <v>0.25535062859160179</v>
      </c>
      <c r="AK2553" s="11">
        <f t="shared" si="401"/>
        <v>0.25535062859160179</v>
      </c>
      <c r="AL2553" s="11">
        <f t="shared" si="401"/>
        <v>0.25535062859160179</v>
      </c>
      <c r="AM2553" s="11">
        <f t="shared" si="401"/>
        <v>0.25535062859160179</v>
      </c>
      <c r="AN2553" s="11">
        <f t="shared" si="401"/>
        <v>0.25535062859160179</v>
      </c>
      <c r="AO2553" s="11">
        <f t="shared" si="401"/>
        <v>0.25535062859160179</v>
      </c>
      <c r="AP2553" s="11">
        <f t="shared" si="401"/>
        <v>0.25535062859160179</v>
      </c>
      <c r="AQ2553" s="11">
        <f t="shared" si="401"/>
        <v>0.25535062859160179</v>
      </c>
      <c r="AR2553" s="11">
        <f t="shared" si="401"/>
        <v>0.25535062859160179</v>
      </c>
      <c r="AS2553" s="11">
        <f t="shared" si="401"/>
        <v>0.25535062859160179</v>
      </c>
      <c r="AT2553" s="11">
        <f t="shared" si="401"/>
        <v>0.25535062859160179</v>
      </c>
      <c r="AU2553" s="11">
        <f t="shared" si="401"/>
        <v>0.25535062859160179</v>
      </c>
      <c r="AV2553" s="11">
        <f t="shared" si="401"/>
        <v>0.25535062859160179</v>
      </c>
      <c r="AW2553" s="11">
        <f t="shared" si="401"/>
        <v>0.25535062859160179</v>
      </c>
      <c r="AX2553" s="11">
        <f t="shared" si="401"/>
        <v>0.25535062859160179</v>
      </c>
      <c r="AY2553" s="11">
        <f t="shared" si="401"/>
        <v>0.25535062859160179</v>
      </c>
      <c r="AZ2553" s="11">
        <f t="shared" si="401"/>
        <v>0.25535062859160179</v>
      </c>
      <c r="BA2553" s="11">
        <f t="shared" si="401"/>
        <v>0.25535062859160179</v>
      </c>
      <c r="BB2553" s="11">
        <f t="shared" si="401"/>
        <v>0.25535062859160179</v>
      </c>
      <c r="BC2553" s="11">
        <f t="shared" si="401"/>
        <v>0.25535062859160179</v>
      </c>
      <c r="BD2553" s="11">
        <f t="shared" si="401"/>
        <v>0.25535062859160179</v>
      </c>
      <c r="BE2553" s="11">
        <f t="shared" si="401"/>
        <v>0.25535062859160179</v>
      </c>
    </row>
    <row r="2554" spans="1:57" ht="12" customHeight="1" x14ac:dyDescent="0.2">
      <c r="A2554" t="s">
        <v>526</v>
      </c>
      <c r="B2554" s="10">
        <v>0</v>
      </c>
      <c r="C2554" s="10">
        <v>0</v>
      </c>
      <c r="D2554" s="10">
        <v>0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7.9000000000000001E-2</v>
      </c>
      <c r="T2554" s="10">
        <v>7.9000000000000001E-2</v>
      </c>
      <c r="U2554" s="11">
        <v>7.9000000000000001E-2</v>
      </c>
      <c r="V2554" s="11">
        <v>7.9000000000000001E-2</v>
      </c>
      <c r="W2554" s="11">
        <v>7.9000000000000001E-2</v>
      </c>
      <c r="X2554" s="11">
        <v>7.9000000000000001E-2</v>
      </c>
      <c r="Y2554" s="11">
        <v>7.9000000000000001E-2</v>
      </c>
      <c r="Z2554" s="11">
        <v>7.9000000000000001E-2</v>
      </c>
      <c r="AA2554" s="116">
        <v>9.0545720582204059E-2</v>
      </c>
      <c r="AB2554" s="11">
        <v>9.0545720582204059E-2</v>
      </c>
      <c r="AC2554" s="11">
        <v>9.0545720582204059E-2</v>
      </c>
      <c r="AD2554" s="11">
        <v>9.0545720582204059E-2</v>
      </c>
      <c r="AE2554" s="11">
        <v>9.0545720582204059E-2</v>
      </c>
      <c r="AF2554" s="11">
        <v>0.19388152477940729</v>
      </c>
      <c r="AG2554" s="11">
        <v>0.19388152477940729</v>
      </c>
      <c r="AH2554" s="11">
        <f t="shared" si="400"/>
        <v>0.19388152477940729</v>
      </c>
      <c r="AI2554" s="11">
        <f t="shared" si="401"/>
        <v>0.19388152477940729</v>
      </c>
      <c r="AJ2554" s="11">
        <f t="shared" si="401"/>
        <v>0.19388152477940729</v>
      </c>
      <c r="AK2554" s="11">
        <f t="shared" si="401"/>
        <v>0.19388152477940729</v>
      </c>
      <c r="AL2554" s="11">
        <f t="shared" si="401"/>
        <v>0.19388152477940729</v>
      </c>
      <c r="AM2554" s="11">
        <f t="shared" si="401"/>
        <v>0.19388152477940729</v>
      </c>
      <c r="AN2554" s="11">
        <f t="shared" si="401"/>
        <v>0.19388152477940729</v>
      </c>
      <c r="AO2554" s="11">
        <f t="shared" si="401"/>
        <v>0.19388152477940729</v>
      </c>
      <c r="AP2554" s="11">
        <f t="shared" si="401"/>
        <v>0.19388152477940729</v>
      </c>
      <c r="AQ2554" s="11">
        <f t="shared" si="401"/>
        <v>0.19388152477940729</v>
      </c>
      <c r="AR2554" s="11">
        <f t="shared" si="401"/>
        <v>0.19388152477940729</v>
      </c>
      <c r="AS2554" s="11">
        <f t="shared" si="401"/>
        <v>0.19388152477940729</v>
      </c>
      <c r="AT2554" s="11">
        <f t="shared" si="401"/>
        <v>0.19388152477940729</v>
      </c>
      <c r="AU2554" s="11">
        <f t="shared" si="401"/>
        <v>0.19388152477940729</v>
      </c>
      <c r="AV2554" s="11">
        <f t="shared" si="401"/>
        <v>0.19388152477940729</v>
      </c>
      <c r="AW2554" s="11">
        <f t="shared" si="401"/>
        <v>0.19388152477940729</v>
      </c>
      <c r="AX2554" s="11">
        <f t="shared" si="401"/>
        <v>0.19388152477940729</v>
      </c>
      <c r="AY2554" s="11">
        <f t="shared" si="401"/>
        <v>0.19388152477940729</v>
      </c>
      <c r="AZ2554" s="11">
        <f t="shared" si="401"/>
        <v>0.19388152477940729</v>
      </c>
      <c r="BA2554" s="11">
        <f t="shared" si="401"/>
        <v>0.19388152477940729</v>
      </c>
      <c r="BB2554" s="11">
        <f t="shared" si="401"/>
        <v>0.19388152477940729</v>
      </c>
      <c r="BC2554" s="11">
        <f t="shared" si="401"/>
        <v>0.19388152477940729</v>
      </c>
      <c r="BD2554" s="11">
        <f t="shared" si="401"/>
        <v>0.19388152477940729</v>
      </c>
      <c r="BE2554" s="11">
        <f t="shared" si="401"/>
        <v>0.19388152477940729</v>
      </c>
    </row>
    <row r="2555" spans="1:57" ht="12" customHeight="1" x14ac:dyDescent="0.2">
      <c r="A2555" t="s">
        <v>527</v>
      </c>
      <c r="B2555" s="10">
        <v>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6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f t="shared" si="400"/>
        <v>0</v>
      </c>
      <c r="AI2555" s="11">
        <f t="shared" si="401"/>
        <v>0</v>
      </c>
      <c r="AJ2555" s="11">
        <f t="shared" si="401"/>
        <v>0</v>
      </c>
      <c r="AK2555" s="11">
        <f t="shared" si="401"/>
        <v>0</v>
      </c>
      <c r="AL2555" s="11">
        <f t="shared" si="401"/>
        <v>0</v>
      </c>
      <c r="AM2555" s="11">
        <f t="shared" si="401"/>
        <v>0</v>
      </c>
      <c r="AN2555" s="11">
        <f t="shared" si="401"/>
        <v>0</v>
      </c>
      <c r="AO2555" s="11">
        <f t="shared" si="401"/>
        <v>0</v>
      </c>
      <c r="AP2555" s="11">
        <f t="shared" si="401"/>
        <v>0</v>
      </c>
      <c r="AQ2555" s="11">
        <f t="shared" si="401"/>
        <v>0</v>
      </c>
      <c r="AR2555" s="11">
        <f t="shared" si="401"/>
        <v>0</v>
      </c>
      <c r="AS2555" s="11">
        <f t="shared" si="401"/>
        <v>0</v>
      </c>
      <c r="AT2555" s="11">
        <f t="shared" si="401"/>
        <v>0</v>
      </c>
      <c r="AU2555" s="11">
        <f t="shared" si="401"/>
        <v>0</v>
      </c>
      <c r="AV2555" s="11">
        <f t="shared" si="401"/>
        <v>0</v>
      </c>
      <c r="AW2555" s="11">
        <f t="shared" si="401"/>
        <v>0</v>
      </c>
      <c r="AX2555" s="11">
        <f t="shared" si="401"/>
        <v>0</v>
      </c>
      <c r="AY2555" s="11">
        <f t="shared" si="401"/>
        <v>0</v>
      </c>
      <c r="AZ2555" s="11">
        <f t="shared" si="401"/>
        <v>0</v>
      </c>
      <c r="BA2555" s="11">
        <f t="shared" si="401"/>
        <v>0</v>
      </c>
      <c r="BB2555" s="11">
        <f t="shared" si="401"/>
        <v>0</v>
      </c>
      <c r="BC2555" s="11">
        <f t="shared" si="401"/>
        <v>0</v>
      </c>
      <c r="BD2555" s="11">
        <f t="shared" si="401"/>
        <v>0</v>
      </c>
      <c r="BE2555" s="11">
        <f t="shared" si="401"/>
        <v>0</v>
      </c>
    </row>
    <row r="2556" spans="1:57" ht="12" customHeight="1" x14ac:dyDescent="0.2">
      <c r="A2556" t="s">
        <v>528</v>
      </c>
      <c r="B2556" s="10">
        <v>0</v>
      </c>
      <c r="C2556" s="10">
        <v>0</v>
      </c>
      <c r="D2556" s="10">
        <v>0</v>
      </c>
      <c r="E2556" s="10">
        <v>0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6">
        <v>0</v>
      </c>
      <c r="AB2556" s="11">
        <v>0</v>
      </c>
      <c r="AC2556" s="11">
        <v>0</v>
      </c>
      <c r="AD2556" s="11">
        <v>0</v>
      </c>
      <c r="AE2556" s="11">
        <v>0</v>
      </c>
      <c r="AF2556" s="11">
        <v>0</v>
      </c>
      <c r="AG2556" s="11">
        <v>0</v>
      </c>
      <c r="AH2556" s="11">
        <f t="shared" si="400"/>
        <v>0</v>
      </c>
      <c r="AI2556" s="11">
        <f t="shared" si="401"/>
        <v>0</v>
      </c>
      <c r="AJ2556" s="11">
        <f t="shared" si="401"/>
        <v>0</v>
      </c>
      <c r="AK2556" s="11">
        <f t="shared" si="401"/>
        <v>0</v>
      </c>
      <c r="AL2556" s="11">
        <f t="shared" si="401"/>
        <v>0</v>
      </c>
      <c r="AM2556" s="11">
        <f t="shared" si="401"/>
        <v>0</v>
      </c>
      <c r="AN2556" s="11">
        <f t="shared" si="401"/>
        <v>0</v>
      </c>
      <c r="AO2556" s="11">
        <f t="shared" si="401"/>
        <v>0</v>
      </c>
      <c r="AP2556" s="11">
        <f t="shared" si="401"/>
        <v>0</v>
      </c>
      <c r="AQ2556" s="11">
        <f t="shared" si="401"/>
        <v>0</v>
      </c>
      <c r="AR2556" s="11">
        <f t="shared" si="401"/>
        <v>0</v>
      </c>
      <c r="AS2556" s="11">
        <f t="shared" si="401"/>
        <v>0</v>
      </c>
      <c r="AT2556" s="11">
        <f t="shared" si="401"/>
        <v>0</v>
      </c>
      <c r="AU2556" s="11">
        <f t="shared" si="401"/>
        <v>0</v>
      </c>
      <c r="AV2556" s="11">
        <f t="shared" si="401"/>
        <v>0</v>
      </c>
      <c r="AW2556" s="11">
        <f t="shared" si="401"/>
        <v>0</v>
      </c>
      <c r="AX2556" s="11">
        <f t="shared" si="401"/>
        <v>0</v>
      </c>
      <c r="AY2556" s="11">
        <f t="shared" si="401"/>
        <v>0</v>
      </c>
      <c r="AZ2556" s="11">
        <f t="shared" si="401"/>
        <v>0</v>
      </c>
      <c r="BA2556" s="11">
        <f t="shared" si="401"/>
        <v>0</v>
      </c>
      <c r="BB2556" s="11">
        <f t="shared" si="401"/>
        <v>0</v>
      </c>
      <c r="BC2556" s="11">
        <f t="shared" si="401"/>
        <v>0</v>
      </c>
      <c r="BD2556" s="11">
        <f t="shared" si="401"/>
        <v>0</v>
      </c>
      <c r="BE2556" s="11">
        <f t="shared" si="401"/>
        <v>0</v>
      </c>
    </row>
    <row r="2557" spans="1:57" ht="12" customHeight="1" x14ac:dyDescent="0.2">
      <c r="A2557" t="s">
        <v>529</v>
      </c>
      <c r="B2557" s="10">
        <v>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6">
        <v>0</v>
      </c>
      <c r="AB2557" s="11">
        <v>0</v>
      </c>
      <c r="AC2557" s="11">
        <v>0</v>
      </c>
      <c r="AD2557" s="11">
        <v>0.23119650692195554</v>
      </c>
      <c r="AE2557" s="11">
        <v>0.23119650692195554</v>
      </c>
      <c r="AF2557" s="11">
        <v>0.35982936602241467</v>
      </c>
      <c r="AG2557" s="11">
        <v>0.43357015418775652</v>
      </c>
      <c r="AH2557" s="11">
        <f t="shared" si="400"/>
        <v>0.43357015418775652</v>
      </c>
      <c r="AI2557" s="11">
        <f t="shared" si="401"/>
        <v>0.43357015418775652</v>
      </c>
      <c r="AJ2557" s="11">
        <f t="shared" si="401"/>
        <v>0.43357015418775652</v>
      </c>
      <c r="AK2557" s="11">
        <f t="shared" si="401"/>
        <v>0.43357015418775652</v>
      </c>
      <c r="AL2557" s="11">
        <f t="shared" si="401"/>
        <v>0.43357015418775652</v>
      </c>
      <c r="AM2557" s="11">
        <f t="shared" si="401"/>
        <v>0.43357015418775652</v>
      </c>
      <c r="AN2557" s="11">
        <f t="shared" si="401"/>
        <v>0.43357015418775652</v>
      </c>
      <c r="AO2557" s="11">
        <f t="shared" si="401"/>
        <v>0.43357015418775652</v>
      </c>
      <c r="AP2557" s="11">
        <f t="shared" si="401"/>
        <v>0.43357015418775652</v>
      </c>
      <c r="AQ2557" s="11">
        <f t="shared" si="401"/>
        <v>0.43357015418775652</v>
      </c>
      <c r="AR2557" s="11">
        <f t="shared" si="401"/>
        <v>0.43357015418775652</v>
      </c>
      <c r="AS2557" s="11">
        <f t="shared" si="401"/>
        <v>0.43357015418775652</v>
      </c>
      <c r="AT2557" s="11">
        <f t="shared" si="401"/>
        <v>0.43357015418775652</v>
      </c>
      <c r="AU2557" s="11">
        <f t="shared" si="401"/>
        <v>0.43357015418775652</v>
      </c>
      <c r="AV2557" s="11">
        <f t="shared" si="401"/>
        <v>0.43357015418775652</v>
      </c>
      <c r="AW2557" s="11">
        <f t="shared" si="401"/>
        <v>0.43357015418775652</v>
      </c>
      <c r="AX2557" s="11">
        <f t="shared" si="401"/>
        <v>0.43357015418775652</v>
      </c>
      <c r="AY2557" s="11">
        <f t="shared" si="401"/>
        <v>0.43357015418775652</v>
      </c>
      <c r="AZ2557" s="11">
        <f t="shared" si="401"/>
        <v>0.43357015418775652</v>
      </c>
      <c r="BA2557" s="11">
        <f t="shared" si="401"/>
        <v>0.43357015418775652</v>
      </c>
      <c r="BB2557" s="11">
        <f t="shared" si="401"/>
        <v>0.43357015418775652</v>
      </c>
      <c r="BC2557" s="11">
        <f t="shared" si="401"/>
        <v>0.43357015418775652</v>
      </c>
      <c r="BD2557" s="11">
        <f t="shared" si="401"/>
        <v>0.43357015418775652</v>
      </c>
      <c r="BE2557" s="11">
        <f t="shared" si="401"/>
        <v>0.43357015418775652</v>
      </c>
    </row>
    <row r="2558" spans="1:57" ht="12" customHeight="1" x14ac:dyDescent="0.2">
      <c r="A2558" t="s">
        <v>530</v>
      </c>
      <c r="B2558" s="10">
        <v>0</v>
      </c>
      <c r="C2558" s="10">
        <v>0</v>
      </c>
      <c r="D2558" s="10">
        <v>0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0.78900000000000003</v>
      </c>
      <c r="T2558" s="10">
        <v>0.78900000000000003</v>
      </c>
      <c r="U2558" s="11">
        <v>0.78900000000000003</v>
      </c>
      <c r="V2558" s="11">
        <v>0.78900000000000003</v>
      </c>
      <c r="W2558" s="11">
        <v>0.78900000000000003</v>
      </c>
      <c r="X2558" s="11">
        <v>0.78900000000000003</v>
      </c>
      <c r="Y2558" s="11">
        <v>0.78900000000000003</v>
      </c>
      <c r="Z2558" s="11">
        <v>0.78900000000000003</v>
      </c>
      <c r="AA2558" s="116">
        <v>0.84688025645401144</v>
      </c>
      <c r="AB2558" s="11">
        <v>0.84688025645401144</v>
      </c>
      <c r="AC2558" s="11">
        <v>0.84688025645401144</v>
      </c>
      <c r="AD2558" s="11">
        <v>0.84688025645401144</v>
      </c>
      <c r="AE2558" s="11">
        <v>0.84688025645401144</v>
      </c>
      <c r="AF2558" s="11">
        <v>0.96120787726611578</v>
      </c>
      <c r="AG2558" s="11">
        <v>0.96120787726611578</v>
      </c>
      <c r="AH2558" s="11">
        <f t="shared" si="400"/>
        <v>0.96120787726611578</v>
      </c>
      <c r="AI2558" s="11">
        <f t="shared" si="401"/>
        <v>0.96120787726611578</v>
      </c>
      <c r="AJ2558" s="11">
        <f t="shared" si="401"/>
        <v>0.96120787726611578</v>
      </c>
      <c r="AK2558" s="11">
        <f t="shared" si="401"/>
        <v>0.96120787726611578</v>
      </c>
      <c r="AL2558" s="11">
        <f t="shared" si="401"/>
        <v>0.96120787726611578</v>
      </c>
      <c r="AM2558" s="11">
        <f t="shared" si="401"/>
        <v>0.96120787726611578</v>
      </c>
      <c r="AN2558" s="11">
        <f t="shared" si="401"/>
        <v>0.96120787726611578</v>
      </c>
      <c r="AO2558" s="11">
        <f t="shared" si="401"/>
        <v>0.96120787726611578</v>
      </c>
      <c r="AP2558" s="11">
        <f t="shared" si="401"/>
        <v>0.96120787726611578</v>
      </c>
      <c r="AQ2558" s="11">
        <f t="shared" si="401"/>
        <v>0.96120787726611578</v>
      </c>
      <c r="AR2558" s="11">
        <f t="shared" si="401"/>
        <v>0.96120787726611578</v>
      </c>
      <c r="AS2558" s="11">
        <f t="shared" si="401"/>
        <v>0.96120787726611578</v>
      </c>
      <c r="AT2558" s="11">
        <f t="shared" si="401"/>
        <v>0.96120787726611578</v>
      </c>
      <c r="AU2558" s="11">
        <f t="shared" si="401"/>
        <v>0.96120787726611578</v>
      </c>
      <c r="AV2558" s="11">
        <f t="shared" si="401"/>
        <v>0.96120787726611578</v>
      </c>
      <c r="AW2558" s="11">
        <f t="shared" si="401"/>
        <v>0.96120787726611578</v>
      </c>
      <c r="AX2558" s="11">
        <f t="shared" si="401"/>
        <v>0.96120787726611578</v>
      </c>
      <c r="AY2558" s="11">
        <f t="shared" si="401"/>
        <v>0.96120787726611578</v>
      </c>
      <c r="AZ2558" s="11">
        <f t="shared" si="401"/>
        <v>0.96120787726611578</v>
      </c>
      <c r="BA2558" s="11">
        <f t="shared" si="401"/>
        <v>0.96120787726611578</v>
      </c>
      <c r="BB2558" s="11">
        <f t="shared" si="401"/>
        <v>0.96120787726611578</v>
      </c>
      <c r="BC2558" s="11">
        <f t="shared" si="401"/>
        <v>0.96120787726611578</v>
      </c>
      <c r="BD2558" s="11">
        <f t="shared" si="401"/>
        <v>0.96120787726611578</v>
      </c>
      <c r="BE2558" s="11">
        <f t="shared" si="401"/>
        <v>0.96120787726611578</v>
      </c>
    </row>
    <row r="2559" spans="1:57" ht="12" customHeight="1" x14ac:dyDescent="0.2"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1"/>
      <c r="V2559" s="11"/>
      <c r="W2559" s="11"/>
      <c r="X2559" s="11"/>
      <c r="Y2559" s="11"/>
      <c r="Z2559" s="11"/>
      <c r="AA2559" s="116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</row>
    <row r="2560" spans="1:57" ht="12" customHeight="1" x14ac:dyDescent="0.2">
      <c r="A2560" t="s">
        <v>1199</v>
      </c>
      <c r="B2560" s="10"/>
      <c r="C2560" s="131" t="s">
        <v>1200</v>
      </c>
      <c r="D2560" s="130"/>
      <c r="E2560" s="130"/>
      <c r="F2560" s="130"/>
      <c r="G2560" s="130"/>
      <c r="H2560" s="130"/>
      <c r="I2560" s="13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1"/>
      <c r="V2560" s="11"/>
      <c r="W2560" s="11"/>
      <c r="X2560" s="11"/>
      <c r="Y2560" s="11"/>
      <c r="Z2560" s="11"/>
      <c r="AA2560" s="116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</row>
    <row r="2561" spans="1:57" ht="12" customHeight="1" x14ac:dyDescent="0.2">
      <c r="B2561" s="132">
        <v>1995</v>
      </c>
      <c r="C2561" s="132">
        <v>1996</v>
      </c>
      <c r="D2561" s="132">
        <v>1997</v>
      </c>
      <c r="E2561" s="132">
        <v>1998</v>
      </c>
      <c r="F2561" s="132">
        <v>1999</v>
      </c>
      <c r="G2561" s="132">
        <v>2000</v>
      </c>
      <c r="H2561" s="132">
        <v>2001</v>
      </c>
      <c r="I2561" s="132">
        <v>2002</v>
      </c>
      <c r="J2561" s="132">
        <v>2003</v>
      </c>
      <c r="K2561" s="132">
        <v>2004</v>
      </c>
      <c r="L2561" s="132">
        <v>2005</v>
      </c>
      <c r="M2561" s="132">
        <v>2006</v>
      </c>
      <c r="N2561" s="132">
        <v>2007</v>
      </c>
      <c r="O2561" s="132">
        <v>2008</v>
      </c>
      <c r="P2561" s="132">
        <v>2009</v>
      </c>
      <c r="Q2561" s="132">
        <v>2010</v>
      </c>
      <c r="R2561" s="132">
        <v>2011</v>
      </c>
      <c r="S2561" s="132">
        <v>2012</v>
      </c>
      <c r="T2561" s="132">
        <v>2013</v>
      </c>
      <c r="U2561" s="3">
        <v>2014</v>
      </c>
      <c r="V2561" s="3">
        <v>2015</v>
      </c>
      <c r="W2561" s="3">
        <v>2016</v>
      </c>
      <c r="X2561" s="3">
        <v>2017</v>
      </c>
      <c r="Y2561" s="3">
        <v>2018</v>
      </c>
      <c r="Z2561" s="3">
        <v>2019</v>
      </c>
      <c r="AA2561" s="133">
        <v>2020</v>
      </c>
      <c r="AB2561" s="3">
        <v>2021</v>
      </c>
      <c r="AC2561" s="3">
        <v>2022</v>
      </c>
      <c r="AD2561" s="3">
        <v>2023</v>
      </c>
      <c r="AE2561" s="3">
        <v>2024</v>
      </c>
      <c r="AF2561" s="3">
        <v>2025</v>
      </c>
      <c r="AG2561" s="3">
        <v>2026</v>
      </c>
      <c r="AH2561" s="3">
        <v>2027</v>
      </c>
      <c r="AI2561" s="3">
        <v>2028</v>
      </c>
      <c r="AJ2561" s="3">
        <v>2029</v>
      </c>
      <c r="AK2561" s="3">
        <v>2030</v>
      </c>
      <c r="AL2561" s="3">
        <v>2031</v>
      </c>
      <c r="AM2561" s="3">
        <v>2032</v>
      </c>
      <c r="AN2561" s="3">
        <v>2033</v>
      </c>
      <c r="AO2561" s="3">
        <v>2034</v>
      </c>
      <c r="AP2561" s="3">
        <v>2035</v>
      </c>
      <c r="AQ2561" s="3">
        <v>2036</v>
      </c>
      <c r="AR2561" s="3">
        <v>2037</v>
      </c>
      <c r="AS2561" s="3">
        <v>2038</v>
      </c>
      <c r="AT2561" s="3">
        <v>2039</v>
      </c>
      <c r="AU2561" s="3">
        <v>2040</v>
      </c>
      <c r="AV2561" s="3">
        <v>2041</v>
      </c>
      <c r="AW2561" s="3">
        <v>2042</v>
      </c>
      <c r="AX2561" s="3">
        <v>2043</v>
      </c>
      <c r="AY2561" s="3">
        <v>2044</v>
      </c>
      <c r="AZ2561" s="3">
        <v>2045</v>
      </c>
      <c r="BA2561" s="3">
        <v>2046</v>
      </c>
      <c r="BB2561" s="3">
        <v>2047</v>
      </c>
      <c r="BC2561" s="3">
        <v>2048</v>
      </c>
      <c r="BD2561" s="3">
        <v>2049</v>
      </c>
      <c r="BE2561" s="3">
        <v>2050</v>
      </c>
    </row>
    <row r="2562" spans="1:57" ht="12" customHeight="1" x14ac:dyDescent="0.2">
      <c r="A2562" t="s">
        <v>522</v>
      </c>
      <c r="B2562" s="134">
        <v>0</v>
      </c>
      <c r="C2562" s="134">
        <v>0</v>
      </c>
      <c r="D2562" s="134">
        <v>0</v>
      </c>
      <c r="E2562" s="134">
        <v>0</v>
      </c>
      <c r="F2562" s="134">
        <v>0</v>
      </c>
      <c r="G2562" s="134">
        <v>0</v>
      </c>
      <c r="H2562" s="134">
        <v>0</v>
      </c>
      <c r="I2562" s="134">
        <v>0</v>
      </c>
      <c r="J2562" s="134">
        <v>0</v>
      </c>
      <c r="K2562" s="134">
        <v>0</v>
      </c>
      <c r="L2562" s="134">
        <v>0</v>
      </c>
      <c r="M2562" s="134">
        <v>0</v>
      </c>
      <c r="N2562" s="134">
        <v>0</v>
      </c>
      <c r="O2562" s="134">
        <v>0</v>
      </c>
      <c r="P2562" s="134">
        <v>0</v>
      </c>
      <c r="Q2562" s="134">
        <v>0</v>
      </c>
      <c r="R2562" s="134">
        <v>0</v>
      </c>
      <c r="S2562" s="134">
        <v>0</v>
      </c>
      <c r="T2562" s="134">
        <v>0</v>
      </c>
      <c r="U2562" s="55">
        <v>0</v>
      </c>
      <c r="V2562" s="55">
        <v>0</v>
      </c>
      <c r="W2562" s="55">
        <v>0</v>
      </c>
      <c r="X2562" s="55">
        <v>0</v>
      </c>
      <c r="Y2562" s="55">
        <v>0</v>
      </c>
      <c r="Z2562" s="55">
        <v>0</v>
      </c>
      <c r="AA2562" s="135">
        <v>1.3882692970699075E-2</v>
      </c>
      <c r="AB2562" s="55">
        <v>4.6275643235663584E-3</v>
      </c>
      <c r="AC2562" s="55">
        <v>9.2551286471327203E-3</v>
      </c>
      <c r="AD2562" s="55">
        <v>1.3882692970699075E-2</v>
      </c>
      <c r="AE2562" s="55">
        <v>1.8510257294265437E-2</v>
      </c>
      <c r="AF2562" s="55">
        <v>2.3137821617831792E-2</v>
      </c>
      <c r="AG2562" s="55">
        <v>2.3137821617831792E-2</v>
      </c>
      <c r="AH2562" s="55">
        <v>2.3137821617831792E-2</v>
      </c>
      <c r="AI2562" s="55">
        <v>2.3137821617831792E-2</v>
      </c>
      <c r="AJ2562" s="55">
        <v>2.3137821617831792E-2</v>
      </c>
      <c r="AK2562" s="55">
        <v>2.3137821617831792E-2</v>
      </c>
      <c r="AL2562" s="55">
        <v>2.3137821617831792E-2</v>
      </c>
      <c r="AM2562" s="55">
        <v>2.3137821617831792E-2</v>
      </c>
      <c r="AN2562" s="55">
        <v>2.3137821617831792E-2</v>
      </c>
      <c r="AO2562" s="55">
        <v>2.3137821617831792E-2</v>
      </c>
      <c r="AP2562" s="55">
        <v>2.3137821617831792E-2</v>
      </c>
      <c r="AQ2562" s="55">
        <v>2.3137821617831792E-2</v>
      </c>
      <c r="AR2562" s="55">
        <v>2.3137821617831792E-2</v>
      </c>
      <c r="AS2562" s="55">
        <v>2.3137821617831792E-2</v>
      </c>
      <c r="AT2562" s="55">
        <v>2.3137821617831792E-2</v>
      </c>
      <c r="AU2562" s="55">
        <v>2.3137821617831792E-2</v>
      </c>
      <c r="AV2562" s="55">
        <v>2.3137821617831792E-2</v>
      </c>
      <c r="AW2562" s="55">
        <v>2.3137821617831792E-2</v>
      </c>
      <c r="AX2562" s="55">
        <v>2.3137821617831792E-2</v>
      </c>
      <c r="AY2562" s="55">
        <v>2.3137821617831792E-2</v>
      </c>
      <c r="AZ2562" s="55">
        <v>2.3137821617831792E-2</v>
      </c>
      <c r="BA2562" s="55">
        <v>2.3137821617831792E-2</v>
      </c>
      <c r="BB2562" s="55">
        <v>2.3137821617831792E-2</v>
      </c>
      <c r="BC2562" s="55">
        <v>2.3137821617831792E-2</v>
      </c>
      <c r="BD2562" s="55">
        <v>2.3137821617831792E-2</v>
      </c>
      <c r="BE2562" s="55">
        <v>2.3137821617831792E-2</v>
      </c>
    </row>
    <row r="2563" spans="1:57" ht="12" customHeight="1" x14ac:dyDescent="0.2">
      <c r="A2563" t="s">
        <v>523</v>
      </c>
      <c r="B2563" s="134">
        <v>0</v>
      </c>
      <c r="C2563" s="134">
        <v>0</v>
      </c>
      <c r="D2563" s="134">
        <v>0</v>
      </c>
      <c r="E2563" s="134">
        <v>0</v>
      </c>
      <c r="F2563" s="134">
        <v>0</v>
      </c>
      <c r="G2563" s="134">
        <v>0</v>
      </c>
      <c r="H2563" s="134">
        <v>0</v>
      </c>
      <c r="I2563" s="134">
        <v>0</v>
      </c>
      <c r="J2563" s="134">
        <v>0</v>
      </c>
      <c r="K2563" s="134">
        <v>0</v>
      </c>
      <c r="L2563" s="134">
        <v>0</v>
      </c>
      <c r="M2563" s="134">
        <v>0</v>
      </c>
      <c r="N2563" s="134">
        <v>0</v>
      </c>
      <c r="O2563" s="134">
        <v>0</v>
      </c>
      <c r="P2563" s="134">
        <v>0</v>
      </c>
      <c r="Q2563" s="134">
        <v>0</v>
      </c>
      <c r="R2563" s="134">
        <v>0</v>
      </c>
      <c r="S2563" s="134">
        <v>0</v>
      </c>
      <c r="T2563" s="134">
        <v>0</v>
      </c>
      <c r="U2563" s="55">
        <v>0</v>
      </c>
      <c r="V2563" s="55">
        <v>0</v>
      </c>
      <c r="W2563" s="55">
        <v>0</v>
      </c>
      <c r="X2563" s="55">
        <v>0</v>
      </c>
      <c r="Y2563" s="55">
        <v>0</v>
      </c>
      <c r="Z2563" s="55">
        <v>0</v>
      </c>
      <c r="AA2563" s="135">
        <v>1.1344868886042109E-2</v>
      </c>
      <c r="AB2563" s="55">
        <v>3.781622962014038E-3</v>
      </c>
      <c r="AC2563" s="55">
        <v>7.563245924028076E-3</v>
      </c>
      <c r="AD2563" s="55">
        <v>1.1344868886042109E-2</v>
      </c>
      <c r="AE2563" s="55">
        <v>1.5126491848056152E-2</v>
      </c>
      <c r="AF2563" s="55">
        <v>1.8908114810070185E-2</v>
      </c>
      <c r="AG2563" s="55">
        <v>1.8908114810070185E-2</v>
      </c>
      <c r="AH2563" s="55">
        <v>1.8908114810070185E-2</v>
      </c>
      <c r="AI2563" s="55">
        <v>1.8908114810070185E-2</v>
      </c>
      <c r="AJ2563" s="55">
        <v>1.8908114810070185E-2</v>
      </c>
      <c r="AK2563" s="55">
        <v>1.8908114810070185E-2</v>
      </c>
      <c r="AL2563" s="55">
        <v>1.8908114810070185E-2</v>
      </c>
      <c r="AM2563" s="55">
        <v>1.8908114810070185E-2</v>
      </c>
      <c r="AN2563" s="55">
        <v>1.8908114810070185E-2</v>
      </c>
      <c r="AO2563" s="55">
        <v>1.8908114810070185E-2</v>
      </c>
      <c r="AP2563" s="55">
        <v>1.8908114810070185E-2</v>
      </c>
      <c r="AQ2563" s="55">
        <v>1.8908114810070185E-2</v>
      </c>
      <c r="AR2563" s="55">
        <v>1.8908114810070185E-2</v>
      </c>
      <c r="AS2563" s="55">
        <v>1.8908114810070185E-2</v>
      </c>
      <c r="AT2563" s="55">
        <v>1.8908114810070185E-2</v>
      </c>
      <c r="AU2563" s="55">
        <v>1.8908114810070185E-2</v>
      </c>
      <c r="AV2563" s="55">
        <v>1.8908114810070185E-2</v>
      </c>
      <c r="AW2563" s="55">
        <v>1.8908114810070185E-2</v>
      </c>
      <c r="AX2563" s="55">
        <v>1.8908114810070185E-2</v>
      </c>
      <c r="AY2563" s="55">
        <v>1.8908114810070185E-2</v>
      </c>
      <c r="AZ2563" s="55">
        <v>1.8908114810070185E-2</v>
      </c>
      <c r="BA2563" s="55">
        <v>1.8908114810070185E-2</v>
      </c>
      <c r="BB2563" s="55">
        <v>1.8908114810070185E-2</v>
      </c>
      <c r="BC2563" s="55">
        <v>1.8908114810070185E-2</v>
      </c>
      <c r="BD2563" s="55">
        <v>1.8908114810070185E-2</v>
      </c>
      <c r="BE2563" s="55">
        <v>1.8908114810070185E-2</v>
      </c>
    </row>
    <row r="2564" spans="1:57" ht="12" customHeight="1" x14ac:dyDescent="0.2">
      <c r="A2564" t="s">
        <v>524</v>
      </c>
      <c r="B2564" s="134">
        <v>0</v>
      </c>
      <c r="C2564" s="134">
        <v>0</v>
      </c>
      <c r="D2564" s="134">
        <v>0</v>
      </c>
      <c r="E2564" s="134">
        <v>0</v>
      </c>
      <c r="F2564" s="134">
        <v>0</v>
      </c>
      <c r="G2564" s="134">
        <v>0</v>
      </c>
      <c r="H2564" s="134">
        <v>0</v>
      </c>
      <c r="I2564" s="134">
        <v>0</v>
      </c>
      <c r="J2564" s="134">
        <v>0</v>
      </c>
      <c r="K2564" s="134">
        <v>0</v>
      </c>
      <c r="L2564" s="134">
        <v>0</v>
      </c>
      <c r="M2564" s="134">
        <v>0</v>
      </c>
      <c r="N2564" s="134">
        <v>0</v>
      </c>
      <c r="O2564" s="134">
        <v>0</v>
      </c>
      <c r="P2564" s="134">
        <v>0</v>
      </c>
      <c r="Q2564" s="134">
        <v>0</v>
      </c>
      <c r="R2564" s="134">
        <v>0</v>
      </c>
      <c r="S2564" s="134">
        <v>0</v>
      </c>
      <c r="T2564" s="134">
        <v>0</v>
      </c>
      <c r="U2564" s="55">
        <v>0</v>
      </c>
      <c r="V2564" s="55">
        <v>0</v>
      </c>
      <c r="W2564" s="55">
        <v>0</v>
      </c>
      <c r="X2564" s="55">
        <v>0</v>
      </c>
      <c r="Y2564" s="55">
        <v>0</v>
      </c>
      <c r="Z2564" s="55">
        <v>0</v>
      </c>
      <c r="AA2564" s="135">
        <v>0</v>
      </c>
      <c r="AB2564" s="55">
        <v>0</v>
      </c>
      <c r="AC2564" s="55">
        <v>0</v>
      </c>
      <c r="AD2564" s="55">
        <v>0</v>
      </c>
      <c r="AE2564" s="55">
        <v>0</v>
      </c>
      <c r="AF2564" s="55">
        <v>0</v>
      </c>
      <c r="AG2564" s="55">
        <v>0</v>
      </c>
      <c r="AH2564" s="55">
        <v>0</v>
      </c>
      <c r="AI2564" s="55">
        <v>0</v>
      </c>
      <c r="AJ2564" s="55">
        <v>0</v>
      </c>
      <c r="AK2564" s="55">
        <v>0</v>
      </c>
      <c r="AL2564" s="55">
        <v>0</v>
      </c>
      <c r="AM2564" s="55">
        <v>0</v>
      </c>
      <c r="AN2564" s="55">
        <v>0</v>
      </c>
      <c r="AO2564" s="55">
        <v>0</v>
      </c>
      <c r="AP2564" s="55">
        <v>0</v>
      </c>
      <c r="AQ2564" s="55">
        <v>0</v>
      </c>
      <c r="AR2564" s="55">
        <v>0</v>
      </c>
      <c r="AS2564" s="55">
        <v>0</v>
      </c>
      <c r="AT2564" s="55">
        <v>0</v>
      </c>
      <c r="AU2564" s="55">
        <v>0</v>
      </c>
      <c r="AV2564" s="55">
        <v>0</v>
      </c>
      <c r="AW2564" s="55">
        <v>0</v>
      </c>
      <c r="AX2564" s="55">
        <v>0</v>
      </c>
      <c r="AY2564" s="55">
        <v>0</v>
      </c>
      <c r="AZ2564" s="55">
        <v>0</v>
      </c>
      <c r="BA2564" s="55">
        <v>0</v>
      </c>
      <c r="BB2564" s="55">
        <v>0</v>
      </c>
      <c r="BC2564" s="55">
        <v>0</v>
      </c>
      <c r="BD2564" s="55">
        <v>0</v>
      </c>
      <c r="BE2564" s="55">
        <v>0</v>
      </c>
    </row>
    <row r="2565" spans="1:57" ht="12" customHeight="1" x14ac:dyDescent="0.2">
      <c r="A2565" t="s">
        <v>525</v>
      </c>
      <c r="B2565" s="134">
        <v>0</v>
      </c>
      <c r="C2565" s="134">
        <v>0</v>
      </c>
      <c r="D2565" s="134">
        <v>0</v>
      </c>
      <c r="E2565" s="134">
        <v>0</v>
      </c>
      <c r="F2565" s="134">
        <v>0</v>
      </c>
      <c r="G2565" s="134">
        <v>0</v>
      </c>
      <c r="H2565" s="134">
        <v>0</v>
      </c>
      <c r="I2565" s="134">
        <v>0</v>
      </c>
      <c r="J2565" s="134">
        <v>0</v>
      </c>
      <c r="K2565" s="134">
        <v>0</v>
      </c>
      <c r="L2565" s="134">
        <v>0</v>
      </c>
      <c r="M2565" s="134">
        <v>0</v>
      </c>
      <c r="N2565" s="134">
        <v>0</v>
      </c>
      <c r="O2565" s="134">
        <v>0</v>
      </c>
      <c r="P2565" s="134">
        <v>0</v>
      </c>
      <c r="Q2565" s="134">
        <v>0</v>
      </c>
      <c r="R2565" s="134">
        <v>0</v>
      </c>
      <c r="S2565" s="134">
        <v>0</v>
      </c>
      <c r="T2565" s="134">
        <v>0</v>
      </c>
      <c r="U2565" s="55">
        <v>0</v>
      </c>
      <c r="V2565" s="55">
        <v>0</v>
      </c>
      <c r="W2565" s="55">
        <v>0</v>
      </c>
      <c r="X2565" s="55">
        <v>0</v>
      </c>
      <c r="Y2565" s="55">
        <v>0</v>
      </c>
      <c r="Z2565" s="55">
        <v>0</v>
      </c>
      <c r="AA2565" s="135">
        <v>0</v>
      </c>
      <c r="AB2565" s="55">
        <v>0</v>
      </c>
      <c r="AC2565" s="55">
        <v>0</v>
      </c>
      <c r="AD2565" s="55">
        <v>0</v>
      </c>
      <c r="AE2565" s="55">
        <v>0</v>
      </c>
      <c r="AF2565" s="55">
        <v>1.0751605414383233E-2</v>
      </c>
      <c r="AG2565" s="55">
        <v>1.0751605414383233E-2</v>
      </c>
      <c r="AH2565" s="55">
        <v>1.0751605414383233E-2</v>
      </c>
      <c r="AI2565" s="55">
        <v>1.0751605414383233E-2</v>
      </c>
      <c r="AJ2565" s="55">
        <v>1.0751605414383233E-2</v>
      </c>
      <c r="AK2565" s="55">
        <v>1.0751605414383233E-2</v>
      </c>
      <c r="AL2565" s="55">
        <v>1.0751605414383233E-2</v>
      </c>
      <c r="AM2565" s="55">
        <v>1.0751605414383233E-2</v>
      </c>
      <c r="AN2565" s="55">
        <v>1.0751605414383233E-2</v>
      </c>
      <c r="AO2565" s="55">
        <v>1.0751605414383233E-2</v>
      </c>
      <c r="AP2565" s="55">
        <v>1.0751605414383233E-2</v>
      </c>
      <c r="AQ2565" s="55">
        <v>1.0751605414383233E-2</v>
      </c>
      <c r="AR2565" s="55">
        <v>1.0751605414383233E-2</v>
      </c>
      <c r="AS2565" s="55">
        <v>1.0751605414383233E-2</v>
      </c>
      <c r="AT2565" s="55">
        <v>1.0751605414383233E-2</v>
      </c>
      <c r="AU2565" s="55">
        <v>1.0751605414383233E-2</v>
      </c>
      <c r="AV2565" s="55">
        <v>1.0751605414383233E-2</v>
      </c>
      <c r="AW2565" s="55">
        <v>1.0751605414383233E-2</v>
      </c>
      <c r="AX2565" s="55">
        <v>1.0751605414383233E-2</v>
      </c>
      <c r="AY2565" s="55">
        <v>1.0751605414383233E-2</v>
      </c>
      <c r="AZ2565" s="55">
        <v>1.0751605414383233E-2</v>
      </c>
      <c r="BA2565" s="55">
        <v>1.0751605414383233E-2</v>
      </c>
      <c r="BB2565" s="55">
        <v>1.0751605414383233E-2</v>
      </c>
      <c r="BC2565" s="55">
        <v>1.0751605414383233E-2</v>
      </c>
      <c r="BD2565" s="55">
        <v>1.0751605414383233E-2</v>
      </c>
      <c r="BE2565" s="55">
        <v>1.0751605414383233E-2</v>
      </c>
    </row>
    <row r="2566" spans="1:57" ht="12" customHeight="1" x14ac:dyDescent="0.2">
      <c r="A2566" t="s">
        <v>526</v>
      </c>
      <c r="B2566" s="134">
        <v>0</v>
      </c>
      <c r="C2566" s="134">
        <v>0</v>
      </c>
      <c r="D2566" s="134">
        <v>0</v>
      </c>
      <c r="E2566" s="134">
        <v>0</v>
      </c>
      <c r="F2566" s="134">
        <v>0</v>
      </c>
      <c r="G2566" s="134">
        <v>0</v>
      </c>
      <c r="H2566" s="134">
        <v>0</v>
      </c>
      <c r="I2566" s="134">
        <v>0</v>
      </c>
      <c r="J2566" s="134">
        <v>0</v>
      </c>
      <c r="K2566" s="134">
        <v>0</v>
      </c>
      <c r="L2566" s="134">
        <v>0</v>
      </c>
      <c r="M2566" s="134">
        <v>0</v>
      </c>
      <c r="N2566" s="134">
        <v>0</v>
      </c>
      <c r="O2566" s="134">
        <v>0</v>
      </c>
      <c r="P2566" s="134">
        <v>0</v>
      </c>
      <c r="Q2566" s="134">
        <v>0</v>
      </c>
      <c r="R2566" s="134">
        <v>0</v>
      </c>
      <c r="S2566" s="134">
        <v>0</v>
      </c>
      <c r="T2566" s="134">
        <v>0</v>
      </c>
      <c r="U2566" s="55">
        <v>0</v>
      </c>
      <c r="V2566" s="55">
        <v>0</v>
      </c>
      <c r="W2566" s="55">
        <v>0</v>
      </c>
      <c r="X2566" s="55">
        <v>0</v>
      </c>
      <c r="Y2566" s="55">
        <v>0</v>
      </c>
      <c r="Z2566" s="55">
        <v>0</v>
      </c>
      <c r="AA2566" s="135">
        <v>1.4296692723505904E-3</v>
      </c>
      <c r="AB2566" s="55">
        <v>4.7655642411686375E-4</v>
      </c>
      <c r="AC2566" s="55">
        <v>9.5311284823372728E-4</v>
      </c>
      <c r="AD2566" s="55">
        <v>1.4296692723505904E-3</v>
      </c>
      <c r="AE2566" s="55">
        <v>1.9062256964674543E-3</v>
      </c>
      <c r="AF2566" s="55">
        <v>6.7337633499402428E-3</v>
      </c>
      <c r="AG2566" s="55">
        <v>6.7337633499402428E-3</v>
      </c>
      <c r="AH2566" s="55">
        <v>6.7337633499402428E-3</v>
      </c>
      <c r="AI2566" s="55">
        <v>6.7337633499402428E-3</v>
      </c>
      <c r="AJ2566" s="55">
        <v>6.7337633499402428E-3</v>
      </c>
      <c r="AK2566" s="55">
        <v>6.7337633499402428E-3</v>
      </c>
      <c r="AL2566" s="55">
        <v>6.7337633499402428E-3</v>
      </c>
      <c r="AM2566" s="55">
        <v>6.7337633499402428E-3</v>
      </c>
      <c r="AN2566" s="55">
        <v>6.7337633499402428E-3</v>
      </c>
      <c r="AO2566" s="55">
        <v>6.7337633499402428E-3</v>
      </c>
      <c r="AP2566" s="55">
        <v>6.7337633499402428E-3</v>
      </c>
      <c r="AQ2566" s="55">
        <v>6.7337633499402428E-3</v>
      </c>
      <c r="AR2566" s="55">
        <v>6.7337633499402428E-3</v>
      </c>
      <c r="AS2566" s="55">
        <v>6.7337633499402428E-3</v>
      </c>
      <c r="AT2566" s="55">
        <v>6.7337633499402428E-3</v>
      </c>
      <c r="AU2566" s="55">
        <v>6.7337633499402428E-3</v>
      </c>
      <c r="AV2566" s="55">
        <v>6.7337633499402428E-3</v>
      </c>
      <c r="AW2566" s="55">
        <v>6.7337633499402428E-3</v>
      </c>
      <c r="AX2566" s="55">
        <v>6.7337633499402428E-3</v>
      </c>
      <c r="AY2566" s="55">
        <v>6.7337633499402428E-3</v>
      </c>
      <c r="AZ2566" s="55">
        <v>6.7337633499402428E-3</v>
      </c>
      <c r="BA2566" s="55">
        <v>6.7337633499402428E-3</v>
      </c>
      <c r="BB2566" s="55">
        <v>6.7337633499402428E-3</v>
      </c>
      <c r="BC2566" s="55">
        <v>6.7337633499402428E-3</v>
      </c>
      <c r="BD2566" s="55">
        <v>6.7337633499402428E-3</v>
      </c>
      <c r="BE2566" s="55">
        <v>6.7337633499402428E-3</v>
      </c>
    </row>
    <row r="2567" spans="1:57" ht="12" customHeight="1" x14ac:dyDescent="0.2">
      <c r="A2567" t="s">
        <v>527</v>
      </c>
      <c r="B2567" s="134">
        <v>0</v>
      </c>
      <c r="C2567" s="134">
        <v>0</v>
      </c>
      <c r="D2567" s="134">
        <v>0</v>
      </c>
      <c r="E2567" s="134">
        <v>0</v>
      </c>
      <c r="F2567" s="134">
        <v>0</v>
      </c>
      <c r="G2567" s="134">
        <v>0</v>
      </c>
      <c r="H2567" s="134">
        <v>0</v>
      </c>
      <c r="I2567" s="134">
        <v>0</v>
      </c>
      <c r="J2567" s="134">
        <v>0</v>
      </c>
      <c r="K2567" s="134">
        <v>0</v>
      </c>
      <c r="L2567" s="134">
        <v>0</v>
      </c>
      <c r="M2567" s="134">
        <v>0</v>
      </c>
      <c r="N2567" s="134">
        <v>0</v>
      </c>
      <c r="O2567" s="134">
        <v>0</v>
      </c>
      <c r="P2567" s="134">
        <v>0</v>
      </c>
      <c r="Q2567" s="134">
        <v>0</v>
      </c>
      <c r="R2567" s="134">
        <v>0</v>
      </c>
      <c r="S2567" s="134">
        <v>0</v>
      </c>
      <c r="T2567" s="134">
        <v>0</v>
      </c>
      <c r="U2567" s="55">
        <v>0</v>
      </c>
      <c r="V2567" s="55">
        <v>0</v>
      </c>
      <c r="W2567" s="55">
        <v>0</v>
      </c>
      <c r="X2567" s="55">
        <v>0</v>
      </c>
      <c r="Y2567" s="55">
        <v>0</v>
      </c>
      <c r="Z2567" s="55">
        <v>0</v>
      </c>
      <c r="AA2567" s="135">
        <v>0</v>
      </c>
      <c r="AB2567" s="55">
        <v>0</v>
      </c>
      <c r="AC2567" s="55">
        <v>0</v>
      </c>
      <c r="AD2567" s="55">
        <v>0</v>
      </c>
      <c r="AE2567" s="55">
        <v>0</v>
      </c>
      <c r="AF2567" s="55">
        <v>0</v>
      </c>
      <c r="AG2567" s="55">
        <v>0</v>
      </c>
      <c r="AH2567" s="55">
        <v>0</v>
      </c>
      <c r="AI2567" s="55">
        <v>0</v>
      </c>
      <c r="AJ2567" s="55">
        <v>0</v>
      </c>
      <c r="AK2567" s="55">
        <v>0</v>
      </c>
      <c r="AL2567" s="55">
        <v>0</v>
      </c>
      <c r="AM2567" s="55">
        <v>0</v>
      </c>
      <c r="AN2567" s="55">
        <v>0</v>
      </c>
      <c r="AO2567" s="55">
        <v>0</v>
      </c>
      <c r="AP2567" s="55">
        <v>0</v>
      </c>
      <c r="AQ2567" s="55">
        <v>0</v>
      </c>
      <c r="AR2567" s="55">
        <v>0</v>
      </c>
      <c r="AS2567" s="55">
        <v>0</v>
      </c>
      <c r="AT2567" s="55">
        <v>0</v>
      </c>
      <c r="AU2567" s="55">
        <v>0</v>
      </c>
      <c r="AV2567" s="55">
        <v>0</v>
      </c>
      <c r="AW2567" s="55">
        <v>0</v>
      </c>
      <c r="AX2567" s="55">
        <v>0</v>
      </c>
      <c r="AY2567" s="55">
        <v>0</v>
      </c>
      <c r="AZ2567" s="55">
        <v>0</v>
      </c>
      <c r="BA2567" s="55">
        <v>0</v>
      </c>
      <c r="BB2567" s="55">
        <v>0</v>
      </c>
      <c r="BC2567" s="55">
        <v>0</v>
      </c>
      <c r="BD2567" s="55">
        <v>0</v>
      </c>
      <c r="BE2567" s="55">
        <v>0</v>
      </c>
    </row>
    <row r="2568" spans="1:57" ht="12" customHeight="1" x14ac:dyDescent="0.2">
      <c r="A2568" t="s">
        <v>528</v>
      </c>
      <c r="B2568" s="134">
        <v>0</v>
      </c>
      <c r="C2568" s="134">
        <v>0</v>
      </c>
      <c r="D2568" s="134">
        <v>0</v>
      </c>
      <c r="E2568" s="134">
        <v>0</v>
      </c>
      <c r="F2568" s="134">
        <v>0</v>
      </c>
      <c r="G2568" s="134">
        <v>0</v>
      </c>
      <c r="H2568" s="134">
        <v>0</v>
      </c>
      <c r="I2568" s="134">
        <v>0</v>
      </c>
      <c r="J2568" s="134">
        <v>0</v>
      </c>
      <c r="K2568" s="134">
        <v>0</v>
      </c>
      <c r="L2568" s="134">
        <v>0</v>
      </c>
      <c r="M2568" s="134">
        <v>0</v>
      </c>
      <c r="N2568" s="134">
        <v>0</v>
      </c>
      <c r="O2568" s="134">
        <v>0</v>
      </c>
      <c r="P2568" s="134">
        <v>0</v>
      </c>
      <c r="Q2568" s="134">
        <v>0</v>
      </c>
      <c r="R2568" s="134">
        <v>0</v>
      </c>
      <c r="S2568" s="134">
        <v>0</v>
      </c>
      <c r="T2568" s="134">
        <v>0</v>
      </c>
      <c r="U2568" s="55">
        <v>0</v>
      </c>
      <c r="V2568" s="55">
        <v>0</v>
      </c>
      <c r="W2568" s="55">
        <v>0</v>
      </c>
      <c r="X2568" s="55">
        <v>0</v>
      </c>
      <c r="Y2568" s="55">
        <v>0</v>
      </c>
      <c r="Z2568" s="55">
        <v>0</v>
      </c>
      <c r="AA2568" s="135">
        <v>0</v>
      </c>
      <c r="AB2568" s="55">
        <v>0</v>
      </c>
      <c r="AC2568" s="55">
        <v>0</v>
      </c>
      <c r="AD2568" s="55">
        <v>0</v>
      </c>
      <c r="AE2568" s="55">
        <v>0</v>
      </c>
      <c r="AF2568" s="55">
        <v>0</v>
      </c>
      <c r="AG2568" s="55">
        <v>0</v>
      </c>
      <c r="AH2568" s="55">
        <v>0</v>
      </c>
      <c r="AI2568" s="55">
        <v>0</v>
      </c>
      <c r="AJ2568" s="55">
        <v>0</v>
      </c>
      <c r="AK2568" s="55">
        <v>0</v>
      </c>
      <c r="AL2568" s="55">
        <v>0</v>
      </c>
      <c r="AM2568" s="55">
        <v>0</v>
      </c>
      <c r="AN2568" s="55">
        <v>0</v>
      </c>
      <c r="AO2568" s="55">
        <v>0</v>
      </c>
      <c r="AP2568" s="55">
        <v>0</v>
      </c>
      <c r="AQ2568" s="55">
        <v>0</v>
      </c>
      <c r="AR2568" s="55">
        <v>0</v>
      </c>
      <c r="AS2568" s="55">
        <v>0</v>
      </c>
      <c r="AT2568" s="55">
        <v>0</v>
      </c>
      <c r="AU2568" s="55">
        <v>0</v>
      </c>
      <c r="AV2568" s="55">
        <v>0</v>
      </c>
      <c r="AW2568" s="55">
        <v>0</v>
      </c>
      <c r="AX2568" s="55">
        <v>0</v>
      </c>
      <c r="AY2568" s="55">
        <v>0</v>
      </c>
      <c r="AZ2568" s="55">
        <v>0</v>
      </c>
      <c r="BA2568" s="55">
        <v>0</v>
      </c>
      <c r="BB2568" s="55">
        <v>0</v>
      </c>
      <c r="BC2568" s="55">
        <v>0</v>
      </c>
      <c r="BD2568" s="55">
        <v>0</v>
      </c>
      <c r="BE2568" s="55">
        <v>0</v>
      </c>
    </row>
    <row r="2569" spans="1:57" ht="12" customHeight="1" x14ac:dyDescent="0.2">
      <c r="A2569" t="s">
        <v>529</v>
      </c>
      <c r="B2569" s="134">
        <v>0</v>
      </c>
      <c r="C2569" s="134">
        <v>0</v>
      </c>
      <c r="D2569" s="134">
        <v>0</v>
      </c>
      <c r="E2569" s="134">
        <v>0</v>
      </c>
      <c r="F2569" s="134">
        <v>0</v>
      </c>
      <c r="G2569" s="134">
        <v>0</v>
      </c>
      <c r="H2569" s="134">
        <v>0</v>
      </c>
      <c r="I2569" s="134">
        <v>0</v>
      </c>
      <c r="J2569" s="134">
        <v>0</v>
      </c>
      <c r="K2569" s="134">
        <v>0</v>
      </c>
      <c r="L2569" s="134">
        <v>0</v>
      </c>
      <c r="M2569" s="134">
        <v>0</v>
      </c>
      <c r="N2569" s="134">
        <v>0</v>
      </c>
      <c r="O2569" s="134">
        <v>0</v>
      </c>
      <c r="P2569" s="134">
        <v>0</v>
      </c>
      <c r="Q2569" s="134">
        <v>0</v>
      </c>
      <c r="R2569" s="134">
        <v>0</v>
      </c>
      <c r="S2569" s="134">
        <v>0</v>
      </c>
      <c r="T2569" s="134">
        <v>0</v>
      </c>
      <c r="U2569" s="55">
        <v>0</v>
      </c>
      <c r="V2569" s="55">
        <v>0</v>
      </c>
      <c r="W2569" s="55">
        <v>0</v>
      </c>
      <c r="X2569" s="55">
        <v>0</v>
      </c>
      <c r="Y2569" s="55">
        <v>0</v>
      </c>
      <c r="Z2569" s="55">
        <v>0</v>
      </c>
      <c r="AA2569" s="135">
        <v>0</v>
      </c>
      <c r="AB2569" s="55">
        <v>0</v>
      </c>
      <c r="AC2569" s="55">
        <v>0</v>
      </c>
      <c r="AD2569" s="55">
        <v>7.3009423238512275E-3</v>
      </c>
      <c r="AE2569" s="55">
        <v>8.5177660444930997E-3</v>
      </c>
      <c r="AF2569" s="55">
        <v>1.5150710148312199E-2</v>
      </c>
      <c r="AG2569" s="55">
        <v>1.8255585439484488E-2</v>
      </c>
      <c r="AH2569" s="55">
        <v>1.8255585439484488E-2</v>
      </c>
      <c r="AI2569" s="55">
        <v>1.8255585439484488E-2</v>
      </c>
      <c r="AJ2569" s="55">
        <v>1.8255585439484488E-2</v>
      </c>
      <c r="AK2569" s="55">
        <v>1.8255585439484488E-2</v>
      </c>
      <c r="AL2569" s="55">
        <v>1.8255585439484488E-2</v>
      </c>
      <c r="AM2569" s="55">
        <v>1.8255585439484488E-2</v>
      </c>
      <c r="AN2569" s="55">
        <v>1.8255585439484488E-2</v>
      </c>
      <c r="AO2569" s="55">
        <v>1.8255585439484488E-2</v>
      </c>
      <c r="AP2569" s="55">
        <v>1.8255585439484488E-2</v>
      </c>
      <c r="AQ2569" s="55">
        <v>1.8255585439484488E-2</v>
      </c>
      <c r="AR2569" s="55">
        <v>1.8255585439484488E-2</v>
      </c>
      <c r="AS2569" s="55">
        <v>1.8255585439484488E-2</v>
      </c>
      <c r="AT2569" s="55">
        <v>1.8255585439484488E-2</v>
      </c>
      <c r="AU2569" s="55">
        <v>1.8255585439484488E-2</v>
      </c>
      <c r="AV2569" s="55">
        <v>1.8255585439484488E-2</v>
      </c>
      <c r="AW2569" s="55">
        <v>1.8255585439484488E-2</v>
      </c>
      <c r="AX2569" s="55">
        <v>1.8255585439484488E-2</v>
      </c>
      <c r="AY2569" s="55">
        <v>1.8255585439484488E-2</v>
      </c>
      <c r="AZ2569" s="55">
        <v>1.8255585439484488E-2</v>
      </c>
      <c r="BA2569" s="55">
        <v>1.8255585439484488E-2</v>
      </c>
      <c r="BB2569" s="55">
        <v>1.8255585439484488E-2</v>
      </c>
      <c r="BC2569" s="55">
        <v>1.8255585439484488E-2</v>
      </c>
      <c r="BD2569" s="55">
        <v>1.8255585439484488E-2</v>
      </c>
      <c r="BE2569" s="55">
        <v>1.8255585439484488E-2</v>
      </c>
    </row>
    <row r="2570" spans="1:57" ht="12" customHeight="1" x14ac:dyDescent="0.2">
      <c r="A2570" t="s">
        <v>530</v>
      </c>
      <c r="B2570" s="134">
        <v>0</v>
      </c>
      <c r="C2570" s="134">
        <v>0</v>
      </c>
      <c r="D2570" s="134">
        <v>0</v>
      </c>
      <c r="E2570" s="134">
        <v>0</v>
      </c>
      <c r="F2570" s="134">
        <v>0</v>
      </c>
      <c r="G2570" s="134">
        <v>0</v>
      </c>
      <c r="H2570" s="134">
        <v>0</v>
      </c>
      <c r="I2570" s="134">
        <v>0</v>
      </c>
      <c r="J2570" s="134">
        <v>0</v>
      </c>
      <c r="K2570" s="134">
        <v>0</v>
      </c>
      <c r="L2570" s="134">
        <v>0</v>
      </c>
      <c r="M2570" s="134">
        <v>0</v>
      </c>
      <c r="N2570" s="134">
        <v>0</v>
      </c>
      <c r="O2570" s="134">
        <v>0</v>
      </c>
      <c r="P2570" s="134">
        <v>0</v>
      </c>
      <c r="Q2570" s="134">
        <v>0</v>
      </c>
      <c r="R2570" s="134">
        <v>0</v>
      </c>
      <c r="S2570" s="134">
        <v>0</v>
      </c>
      <c r="T2570" s="134">
        <v>0</v>
      </c>
      <c r="U2570" s="55">
        <v>0</v>
      </c>
      <c r="V2570" s="55">
        <v>0</v>
      </c>
      <c r="W2570" s="55">
        <v>0</v>
      </c>
      <c r="X2570" s="55">
        <v>0</v>
      </c>
      <c r="Y2570" s="55">
        <v>0</v>
      </c>
      <c r="Z2570" s="55">
        <v>0</v>
      </c>
      <c r="AA2570" s="135">
        <v>1.3371793522958074E-2</v>
      </c>
      <c r="AB2570" s="55">
        <v>4.4572645076526949E-3</v>
      </c>
      <c r="AC2570" s="55">
        <v>8.9145290153053881E-3</v>
      </c>
      <c r="AD2570" s="55">
        <v>1.3371793522958074E-2</v>
      </c>
      <c r="AE2570" s="55">
        <v>1.7829058030610773E-2</v>
      </c>
      <c r="AF2570" s="55">
        <v>2.7100117098773122E-2</v>
      </c>
      <c r="AG2570" s="55">
        <v>2.7100117098773122E-2</v>
      </c>
      <c r="AH2570" s="55">
        <v>2.7100117098773122E-2</v>
      </c>
      <c r="AI2570" s="55">
        <v>2.7100117098773122E-2</v>
      </c>
      <c r="AJ2570" s="55">
        <v>2.7100117098773122E-2</v>
      </c>
      <c r="AK2570" s="55">
        <v>2.7100117098773122E-2</v>
      </c>
      <c r="AL2570" s="55">
        <v>2.7100117098773122E-2</v>
      </c>
      <c r="AM2570" s="55">
        <v>2.7100117098773122E-2</v>
      </c>
      <c r="AN2570" s="55">
        <v>2.7100117098773122E-2</v>
      </c>
      <c r="AO2570" s="55">
        <v>2.7100117098773122E-2</v>
      </c>
      <c r="AP2570" s="55">
        <v>2.7100117098773122E-2</v>
      </c>
      <c r="AQ2570" s="55">
        <v>2.7100117098773122E-2</v>
      </c>
      <c r="AR2570" s="55">
        <v>2.7100117098773122E-2</v>
      </c>
      <c r="AS2570" s="55">
        <v>2.7100117098773122E-2</v>
      </c>
      <c r="AT2570" s="55">
        <v>2.7100117098773122E-2</v>
      </c>
      <c r="AU2570" s="55">
        <v>2.7100117098773122E-2</v>
      </c>
      <c r="AV2570" s="55">
        <v>2.7100117098773122E-2</v>
      </c>
      <c r="AW2570" s="55">
        <v>2.7100117098773122E-2</v>
      </c>
      <c r="AX2570" s="55">
        <v>2.7100117098773122E-2</v>
      </c>
      <c r="AY2570" s="55">
        <v>2.7100117098773122E-2</v>
      </c>
      <c r="AZ2570" s="55">
        <v>2.7100117098773122E-2</v>
      </c>
      <c r="BA2570" s="55">
        <v>2.7100117098773122E-2</v>
      </c>
      <c r="BB2570" s="55">
        <v>2.7100117098773122E-2</v>
      </c>
      <c r="BC2570" s="55">
        <v>2.7100117098773122E-2</v>
      </c>
      <c r="BD2570" s="55">
        <v>2.7100117098773122E-2</v>
      </c>
      <c r="BE2570" s="55">
        <v>2.7100117098773122E-2</v>
      </c>
    </row>
    <row r="2571" spans="1:57" ht="12" customHeight="1" x14ac:dyDescent="0.2"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1"/>
      <c r="V2571" s="11"/>
      <c r="W2571" s="11"/>
      <c r="X2571" s="11"/>
      <c r="Y2571" s="11"/>
      <c r="Z2571" s="11"/>
      <c r="AA2571" s="136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1"/>
      <c r="AZ2571" s="11"/>
      <c r="BA2571" s="11"/>
      <c r="BB2571" s="11"/>
      <c r="BC2571" s="11"/>
      <c r="BD2571" s="11"/>
      <c r="BE2571" s="11"/>
    </row>
    <row r="2572" spans="1:57" ht="12" customHeight="1" x14ac:dyDescent="0.2">
      <c r="A2572" t="s">
        <v>531</v>
      </c>
      <c r="AA2572" s="111"/>
    </row>
    <row r="2573" spans="1:57" ht="12" customHeight="1" x14ac:dyDescent="0.2">
      <c r="A2573" t="s">
        <v>761</v>
      </c>
      <c r="B2573">
        <v>1995</v>
      </c>
      <c r="C2573">
        <v>1996</v>
      </c>
      <c r="D2573">
        <v>1997</v>
      </c>
      <c r="E2573">
        <v>1998</v>
      </c>
      <c r="F2573">
        <v>1999</v>
      </c>
      <c r="G2573">
        <v>2000</v>
      </c>
      <c r="H2573">
        <v>2001</v>
      </c>
      <c r="I2573">
        <v>2002</v>
      </c>
      <c r="J2573">
        <v>2003</v>
      </c>
      <c r="K2573">
        <v>2004</v>
      </c>
      <c r="L2573">
        <v>2005</v>
      </c>
      <c r="M2573">
        <v>2006</v>
      </c>
      <c r="N2573">
        <v>2007</v>
      </c>
      <c r="O2573">
        <v>2008</v>
      </c>
      <c r="P2573">
        <v>2009</v>
      </c>
      <c r="Q2573">
        <v>2010</v>
      </c>
      <c r="R2573">
        <v>2011</v>
      </c>
      <c r="S2573">
        <v>2012</v>
      </c>
      <c r="T2573">
        <v>2013</v>
      </c>
      <c r="U2573">
        <v>2014</v>
      </c>
      <c r="V2573">
        <v>2015</v>
      </c>
      <c r="W2573">
        <v>2016</v>
      </c>
      <c r="X2573">
        <v>2017</v>
      </c>
      <c r="Y2573">
        <v>2018</v>
      </c>
      <c r="Z2573">
        <v>2019</v>
      </c>
      <c r="AA2573" s="111">
        <v>2020</v>
      </c>
      <c r="AB2573">
        <v>2021</v>
      </c>
      <c r="AC2573">
        <v>2022</v>
      </c>
      <c r="AD2573">
        <v>2023</v>
      </c>
      <c r="AE2573">
        <v>2024</v>
      </c>
      <c r="AF2573">
        <v>2025</v>
      </c>
      <c r="AG2573">
        <v>2026</v>
      </c>
      <c r="AH2573">
        <v>2027</v>
      </c>
      <c r="AI2573">
        <v>2028</v>
      </c>
      <c r="AJ2573">
        <v>2029</v>
      </c>
      <c r="AK2573">
        <v>2030</v>
      </c>
      <c r="AL2573">
        <v>2031</v>
      </c>
      <c r="AM2573">
        <v>2032</v>
      </c>
      <c r="AN2573">
        <v>2033</v>
      </c>
      <c r="AO2573">
        <v>2034</v>
      </c>
      <c r="AP2573">
        <v>2035</v>
      </c>
      <c r="AQ2573">
        <v>2036</v>
      </c>
      <c r="AR2573">
        <v>2037</v>
      </c>
      <c r="AS2573">
        <v>2038</v>
      </c>
      <c r="AT2573">
        <v>2039</v>
      </c>
      <c r="AU2573">
        <v>2040</v>
      </c>
      <c r="AV2573">
        <v>2041</v>
      </c>
      <c r="AW2573">
        <v>2042</v>
      </c>
      <c r="AX2573">
        <v>2043</v>
      </c>
      <c r="AY2573">
        <v>2044</v>
      </c>
      <c r="AZ2573">
        <v>2045</v>
      </c>
      <c r="BA2573">
        <v>2046</v>
      </c>
      <c r="BB2573">
        <v>2047</v>
      </c>
      <c r="BC2573">
        <v>2048</v>
      </c>
      <c r="BD2573">
        <v>2049</v>
      </c>
      <c r="BE2573">
        <v>2050</v>
      </c>
    </row>
    <row r="2574" spans="1:57" ht="12" customHeight="1" x14ac:dyDescent="0.2">
      <c r="A2574" t="s">
        <v>532</v>
      </c>
      <c r="B2574" s="10">
        <v>0</v>
      </c>
      <c r="C2574" s="10">
        <v>0</v>
      </c>
      <c r="D2574" s="10">
        <v>0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44">
        <v>0.03</v>
      </c>
      <c r="T2574" s="44">
        <v>0.03</v>
      </c>
      <c r="U2574" s="44">
        <v>0.03</v>
      </c>
      <c r="V2574" s="44">
        <v>2.0019999999999996E-2</v>
      </c>
      <c r="W2574" s="44">
        <v>0.02</v>
      </c>
      <c r="X2574" s="44">
        <v>0.02</v>
      </c>
      <c r="Y2574" s="44">
        <v>0</v>
      </c>
      <c r="Z2574" s="44">
        <v>0</v>
      </c>
      <c r="AA2574" s="117">
        <v>0</v>
      </c>
      <c r="AB2574" s="44">
        <v>0</v>
      </c>
      <c r="AC2574" s="44">
        <v>0</v>
      </c>
      <c r="AD2574" s="44">
        <v>0</v>
      </c>
      <c r="AE2574" s="44">
        <v>0</v>
      </c>
      <c r="AF2574" s="44">
        <v>0</v>
      </c>
      <c r="AG2574" s="44">
        <f t="shared" ref="AG2574:AV2575" si="403">AF2574</f>
        <v>0</v>
      </c>
      <c r="AH2574" s="44">
        <f t="shared" si="403"/>
        <v>0</v>
      </c>
      <c r="AI2574" s="44">
        <f t="shared" si="403"/>
        <v>0</v>
      </c>
      <c r="AJ2574" s="44">
        <f t="shared" si="403"/>
        <v>0</v>
      </c>
      <c r="AK2574" s="44">
        <f t="shared" si="403"/>
        <v>0</v>
      </c>
      <c r="AL2574" s="44">
        <f t="shared" si="403"/>
        <v>0</v>
      </c>
      <c r="AM2574" s="44">
        <f t="shared" si="403"/>
        <v>0</v>
      </c>
      <c r="AN2574" s="44">
        <f t="shared" si="403"/>
        <v>0</v>
      </c>
      <c r="AO2574" s="44">
        <f t="shared" si="403"/>
        <v>0</v>
      </c>
      <c r="AP2574" s="44">
        <f t="shared" si="403"/>
        <v>0</v>
      </c>
      <c r="AQ2574" s="44">
        <f t="shared" si="403"/>
        <v>0</v>
      </c>
      <c r="AR2574" s="44">
        <f t="shared" si="403"/>
        <v>0</v>
      </c>
      <c r="AS2574" s="44">
        <f t="shared" si="403"/>
        <v>0</v>
      </c>
      <c r="AT2574" s="44">
        <f t="shared" si="403"/>
        <v>0</v>
      </c>
      <c r="AU2574" s="44">
        <f t="shared" si="403"/>
        <v>0</v>
      </c>
      <c r="AV2574" s="44">
        <f t="shared" si="403"/>
        <v>0</v>
      </c>
      <c r="AW2574" s="44">
        <f t="shared" ref="AH2574:BE2575" si="404">AV2574</f>
        <v>0</v>
      </c>
      <c r="AX2574" s="44">
        <f t="shared" si="404"/>
        <v>0</v>
      </c>
      <c r="AY2574" s="44">
        <f t="shared" si="404"/>
        <v>0</v>
      </c>
      <c r="AZ2574" s="44">
        <f t="shared" si="404"/>
        <v>0</v>
      </c>
      <c r="BA2574" s="44">
        <f t="shared" si="404"/>
        <v>0</v>
      </c>
      <c r="BB2574" s="44">
        <f t="shared" si="404"/>
        <v>0</v>
      </c>
      <c r="BC2574" s="44">
        <f t="shared" si="404"/>
        <v>0</v>
      </c>
      <c r="BD2574" s="44">
        <f t="shared" si="404"/>
        <v>0</v>
      </c>
      <c r="BE2574" s="44">
        <f t="shared" si="404"/>
        <v>0</v>
      </c>
    </row>
    <row r="2575" spans="1:57" ht="12" customHeight="1" x14ac:dyDescent="0.2">
      <c r="A2575" t="s">
        <v>533</v>
      </c>
      <c r="B2575" s="10">
        <v>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44">
        <v>2.2080000000000006E-2</v>
      </c>
      <c r="T2575" s="44">
        <v>2.2080000000000006E-2</v>
      </c>
      <c r="U2575" s="44">
        <v>2.2080000000000006E-2</v>
      </c>
      <c r="V2575" s="44">
        <v>2.9960000000000014E-2</v>
      </c>
      <c r="W2575" s="44">
        <v>0.03</v>
      </c>
      <c r="X2575" s="44">
        <v>0.03</v>
      </c>
      <c r="Y2575" s="44">
        <v>2.5000000000000001E-2</v>
      </c>
      <c r="Z2575" s="44">
        <v>0.03</v>
      </c>
      <c r="AA2575" s="117">
        <v>3.5000000000000003E-2</v>
      </c>
      <c r="AB2575" s="44">
        <v>0.04</v>
      </c>
      <c r="AC2575" s="44">
        <v>4.4999999999999998E-2</v>
      </c>
      <c r="AD2575" s="44">
        <v>0.05</v>
      </c>
      <c r="AE2575" s="44">
        <v>5.5E-2</v>
      </c>
      <c r="AF2575" s="44">
        <v>0.06</v>
      </c>
      <c r="AG2575" s="44">
        <f t="shared" si="403"/>
        <v>0.06</v>
      </c>
      <c r="AH2575" s="44">
        <f t="shared" si="404"/>
        <v>0.06</v>
      </c>
      <c r="AI2575" s="44">
        <f t="shared" si="404"/>
        <v>0.06</v>
      </c>
      <c r="AJ2575" s="44">
        <f t="shared" si="404"/>
        <v>0.06</v>
      </c>
      <c r="AK2575" s="44">
        <f t="shared" si="404"/>
        <v>0.06</v>
      </c>
      <c r="AL2575" s="44">
        <f t="shared" si="404"/>
        <v>0.06</v>
      </c>
      <c r="AM2575" s="44">
        <f t="shared" si="404"/>
        <v>0.06</v>
      </c>
      <c r="AN2575" s="44">
        <f t="shared" si="404"/>
        <v>0.06</v>
      </c>
      <c r="AO2575" s="44">
        <f t="shared" si="404"/>
        <v>0.06</v>
      </c>
      <c r="AP2575" s="44">
        <f t="shared" si="404"/>
        <v>0.06</v>
      </c>
      <c r="AQ2575" s="44">
        <f t="shared" si="404"/>
        <v>0.06</v>
      </c>
      <c r="AR2575" s="44">
        <f t="shared" si="404"/>
        <v>0.06</v>
      </c>
      <c r="AS2575" s="44">
        <f t="shared" si="404"/>
        <v>0.06</v>
      </c>
      <c r="AT2575" s="44">
        <f t="shared" si="404"/>
        <v>0.06</v>
      </c>
      <c r="AU2575" s="44">
        <f t="shared" si="404"/>
        <v>0.06</v>
      </c>
      <c r="AV2575" s="44">
        <f t="shared" si="404"/>
        <v>0.06</v>
      </c>
      <c r="AW2575" s="44">
        <f t="shared" si="404"/>
        <v>0.06</v>
      </c>
      <c r="AX2575" s="44">
        <f t="shared" si="404"/>
        <v>0.06</v>
      </c>
      <c r="AY2575" s="44">
        <f t="shared" si="404"/>
        <v>0.06</v>
      </c>
      <c r="AZ2575" s="44">
        <f t="shared" si="404"/>
        <v>0.06</v>
      </c>
      <c r="BA2575" s="44">
        <f t="shared" si="404"/>
        <v>0.06</v>
      </c>
      <c r="BB2575" s="44">
        <f t="shared" si="404"/>
        <v>0.06</v>
      </c>
      <c r="BC2575" s="44">
        <f t="shared" si="404"/>
        <v>0.06</v>
      </c>
      <c r="BD2575" s="44">
        <f t="shared" si="404"/>
        <v>0.06</v>
      </c>
      <c r="BE2575" s="44">
        <f t="shared" si="404"/>
        <v>0.06</v>
      </c>
    </row>
    <row r="2576" spans="1:57" ht="12" customHeight="1" x14ac:dyDescent="0.2">
      <c r="A2576" t="s">
        <v>534</v>
      </c>
      <c r="B2576" s="10">
        <v>0</v>
      </c>
      <c r="C2576" s="10">
        <v>0</v>
      </c>
      <c r="D2576" s="10">
        <v>0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44">
        <v>7.9199999999999965E-3</v>
      </c>
      <c r="T2576" s="44">
        <v>7.9199999999999965E-3</v>
      </c>
      <c r="U2576" s="44">
        <v>7.9199999999999965E-3</v>
      </c>
      <c r="V2576" s="44">
        <v>3.0099999999999988E-2</v>
      </c>
      <c r="W2576" s="44">
        <v>0.03</v>
      </c>
      <c r="X2576" s="44">
        <v>0.03</v>
      </c>
      <c r="Y2576" s="44">
        <v>0.02</v>
      </c>
      <c r="Z2576" s="44">
        <v>0.04</v>
      </c>
      <c r="AA2576" s="117">
        <v>0.06</v>
      </c>
      <c r="AB2576" s="44">
        <v>0.08</v>
      </c>
      <c r="AC2576" s="44">
        <v>0.1</v>
      </c>
      <c r="AD2576" s="44">
        <v>0.12</v>
      </c>
      <c r="AE2576" s="44">
        <v>0.14000000000000001</v>
      </c>
      <c r="AF2576" s="44">
        <v>0.16</v>
      </c>
      <c r="AG2576" s="44">
        <f>AF2576</f>
        <v>0.16</v>
      </c>
      <c r="AH2576" s="44">
        <f t="shared" ref="AH2576:BE2576" si="405">AG2576</f>
        <v>0.16</v>
      </c>
      <c r="AI2576" s="44">
        <f t="shared" si="405"/>
        <v>0.16</v>
      </c>
      <c r="AJ2576" s="44">
        <f t="shared" si="405"/>
        <v>0.16</v>
      </c>
      <c r="AK2576" s="44">
        <f t="shared" si="405"/>
        <v>0.16</v>
      </c>
      <c r="AL2576" s="44">
        <f t="shared" si="405"/>
        <v>0.16</v>
      </c>
      <c r="AM2576" s="44">
        <f t="shared" si="405"/>
        <v>0.16</v>
      </c>
      <c r="AN2576" s="44">
        <f t="shared" si="405"/>
        <v>0.16</v>
      </c>
      <c r="AO2576" s="44">
        <f t="shared" si="405"/>
        <v>0.16</v>
      </c>
      <c r="AP2576" s="44">
        <f t="shared" si="405"/>
        <v>0.16</v>
      </c>
      <c r="AQ2576" s="44">
        <f t="shared" si="405"/>
        <v>0.16</v>
      </c>
      <c r="AR2576" s="44">
        <f t="shared" si="405"/>
        <v>0.16</v>
      </c>
      <c r="AS2576" s="44">
        <f t="shared" si="405"/>
        <v>0.16</v>
      </c>
      <c r="AT2576" s="44">
        <f t="shared" si="405"/>
        <v>0.16</v>
      </c>
      <c r="AU2576" s="44">
        <f t="shared" si="405"/>
        <v>0.16</v>
      </c>
      <c r="AV2576" s="44">
        <f t="shared" si="405"/>
        <v>0.16</v>
      </c>
      <c r="AW2576" s="44">
        <f t="shared" si="405"/>
        <v>0.16</v>
      </c>
      <c r="AX2576" s="44">
        <f t="shared" si="405"/>
        <v>0.16</v>
      </c>
      <c r="AY2576" s="44">
        <f t="shared" si="405"/>
        <v>0.16</v>
      </c>
      <c r="AZ2576" s="44">
        <f t="shared" si="405"/>
        <v>0.16</v>
      </c>
      <c r="BA2576" s="44">
        <f t="shared" si="405"/>
        <v>0.16</v>
      </c>
      <c r="BB2576" s="44">
        <f t="shared" si="405"/>
        <v>0.16</v>
      </c>
      <c r="BC2576" s="44">
        <f t="shared" si="405"/>
        <v>0.16</v>
      </c>
      <c r="BD2576" s="44">
        <f t="shared" si="405"/>
        <v>0.16</v>
      </c>
      <c r="BE2576" s="44">
        <f t="shared" si="405"/>
        <v>0.16</v>
      </c>
    </row>
    <row r="2577" spans="1:57" ht="12" customHeight="1" x14ac:dyDescent="0.2"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AA2577" s="111"/>
      <c r="AF2577" s="118"/>
    </row>
    <row r="2578" spans="1:57" ht="12" customHeight="1" x14ac:dyDescent="0.2">
      <c r="A2578" t="s">
        <v>762</v>
      </c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AA2578" s="111"/>
    </row>
    <row r="2579" spans="1:57" ht="12" customHeight="1" x14ac:dyDescent="0.2">
      <c r="A2579" t="s">
        <v>763</v>
      </c>
      <c r="B2579">
        <v>1995</v>
      </c>
      <c r="C2579">
        <v>1996</v>
      </c>
      <c r="D2579">
        <v>1997</v>
      </c>
      <c r="E2579">
        <v>1998</v>
      </c>
      <c r="F2579">
        <v>1999</v>
      </c>
      <c r="G2579">
        <v>2000</v>
      </c>
      <c r="H2579">
        <v>2001</v>
      </c>
      <c r="I2579">
        <v>2002</v>
      </c>
      <c r="J2579">
        <v>2003</v>
      </c>
      <c r="K2579">
        <v>2004</v>
      </c>
      <c r="L2579">
        <v>2005</v>
      </c>
      <c r="M2579">
        <v>2006</v>
      </c>
      <c r="N2579">
        <v>2007</v>
      </c>
      <c r="O2579">
        <v>2008</v>
      </c>
      <c r="P2579">
        <v>2009</v>
      </c>
      <c r="Q2579">
        <v>2010</v>
      </c>
      <c r="R2579">
        <v>2011</v>
      </c>
      <c r="S2579">
        <v>2012</v>
      </c>
      <c r="T2579">
        <v>2013</v>
      </c>
      <c r="U2579">
        <v>2014</v>
      </c>
      <c r="V2579">
        <v>2015</v>
      </c>
      <c r="W2579">
        <v>2016</v>
      </c>
      <c r="X2579">
        <v>2017</v>
      </c>
      <c r="Y2579">
        <v>2018</v>
      </c>
      <c r="Z2579">
        <v>2019</v>
      </c>
      <c r="AA2579" s="111">
        <v>2020</v>
      </c>
      <c r="AB2579">
        <v>2021</v>
      </c>
      <c r="AC2579">
        <v>2022</v>
      </c>
      <c r="AD2579">
        <v>2023</v>
      </c>
      <c r="AE2579">
        <v>2024</v>
      </c>
      <c r="AF2579">
        <v>2025</v>
      </c>
      <c r="AG2579">
        <v>2026</v>
      </c>
      <c r="AH2579">
        <v>2027</v>
      </c>
      <c r="AI2579">
        <v>2028</v>
      </c>
      <c r="AJ2579">
        <v>2029</v>
      </c>
      <c r="AK2579">
        <v>2030</v>
      </c>
      <c r="AL2579">
        <v>2031</v>
      </c>
      <c r="AM2579">
        <v>2032</v>
      </c>
      <c r="AN2579">
        <v>2033</v>
      </c>
      <c r="AO2579">
        <v>2034</v>
      </c>
      <c r="AP2579">
        <v>2035</v>
      </c>
      <c r="AQ2579">
        <v>2036</v>
      </c>
      <c r="AR2579">
        <v>2037</v>
      </c>
      <c r="AS2579">
        <v>2038</v>
      </c>
      <c r="AT2579">
        <v>2039</v>
      </c>
      <c r="AU2579">
        <v>2040</v>
      </c>
      <c r="AV2579">
        <v>2041</v>
      </c>
      <c r="AW2579">
        <v>2042</v>
      </c>
      <c r="AX2579">
        <v>2043</v>
      </c>
      <c r="AY2579">
        <v>2044</v>
      </c>
      <c r="AZ2579">
        <v>2045</v>
      </c>
      <c r="BA2579">
        <v>2046</v>
      </c>
      <c r="BB2579">
        <v>2047</v>
      </c>
      <c r="BC2579">
        <v>2048</v>
      </c>
      <c r="BD2579">
        <v>2049</v>
      </c>
      <c r="BE2579">
        <v>2050</v>
      </c>
    </row>
    <row r="2580" spans="1:57" ht="12" customHeight="1" x14ac:dyDescent="0.2">
      <c r="A2580" t="s">
        <v>532</v>
      </c>
      <c r="B2580" s="10">
        <v>0</v>
      </c>
      <c r="C2580" s="10">
        <v>0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44">
        <v>0.03</v>
      </c>
      <c r="T2580" s="44">
        <v>0.03</v>
      </c>
      <c r="U2580" s="44">
        <v>0.03</v>
      </c>
      <c r="V2580" s="44">
        <v>0.02</v>
      </c>
      <c r="W2580" s="44">
        <v>0.02</v>
      </c>
      <c r="X2580" s="44">
        <v>0.02</v>
      </c>
      <c r="Y2580" s="44">
        <v>0</v>
      </c>
      <c r="Z2580" s="44">
        <v>0</v>
      </c>
      <c r="AA2580" s="117">
        <v>0</v>
      </c>
      <c r="AB2580" s="44">
        <v>0</v>
      </c>
      <c r="AC2580" s="44">
        <v>0</v>
      </c>
      <c r="AD2580" s="44">
        <v>0</v>
      </c>
      <c r="AE2580" s="44">
        <v>0</v>
      </c>
      <c r="AF2580" s="44">
        <v>0</v>
      </c>
      <c r="AG2580" s="44">
        <v>0</v>
      </c>
      <c r="AH2580" s="44">
        <v>0</v>
      </c>
      <c r="AI2580" s="44">
        <v>0</v>
      </c>
      <c r="AJ2580" s="44">
        <v>0</v>
      </c>
      <c r="AK2580" s="44">
        <v>0</v>
      </c>
      <c r="AL2580" s="44">
        <v>0</v>
      </c>
      <c r="AM2580" s="44">
        <v>0</v>
      </c>
      <c r="AN2580" s="44">
        <v>0</v>
      </c>
      <c r="AO2580" s="44">
        <v>0</v>
      </c>
      <c r="AP2580" s="44">
        <v>0</v>
      </c>
      <c r="AQ2580" s="44">
        <v>0</v>
      </c>
      <c r="AR2580" s="44">
        <v>0</v>
      </c>
      <c r="AS2580" s="44">
        <v>0</v>
      </c>
      <c r="AT2580" s="44">
        <v>0</v>
      </c>
      <c r="AU2580" s="44">
        <v>0</v>
      </c>
      <c r="AV2580" s="44">
        <v>0</v>
      </c>
      <c r="AW2580" s="44">
        <v>0</v>
      </c>
      <c r="AX2580" s="44">
        <v>0</v>
      </c>
      <c r="AY2580" s="44">
        <v>0</v>
      </c>
      <c r="AZ2580" s="44">
        <v>0</v>
      </c>
      <c r="BA2580" s="44">
        <v>0</v>
      </c>
      <c r="BB2580" s="44">
        <v>0</v>
      </c>
      <c r="BC2580" s="44">
        <v>0</v>
      </c>
      <c r="BD2580" s="44">
        <v>0</v>
      </c>
      <c r="BE2580" s="44">
        <v>0</v>
      </c>
    </row>
    <row r="2581" spans="1:57" ht="12" customHeight="1" x14ac:dyDescent="0.2">
      <c r="A2581" t="s">
        <v>533</v>
      </c>
      <c r="B2581" s="10">
        <v>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44">
        <v>2.2080000000000006E-2</v>
      </c>
      <c r="T2581" s="44">
        <v>2.2080000000000006E-2</v>
      </c>
      <c r="U2581" s="44">
        <v>2.2080000000000006E-2</v>
      </c>
      <c r="V2581" s="44">
        <v>2.2499999999999999E-2</v>
      </c>
      <c r="W2581" s="44">
        <v>2.4E-2</v>
      </c>
      <c r="X2581" s="44">
        <v>2.5499999999999998E-2</v>
      </c>
      <c r="Y2581" s="44">
        <v>2.2499999999999999E-2</v>
      </c>
      <c r="Z2581" s="44">
        <v>0.03</v>
      </c>
      <c r="AA2581" s="117">
        <v>3.5000000000000003E-2</v>
      </c>
      <c r="AB2581" s="44">
        <v>0.04</v>
      </c>
      <c r="AC2581" s="44">
        <f>AC2575</f>
        <v>4.4999999999999998E-2</v>
      </c>
      <c r="AD2581" s="44">
        <f t="shared" ref="AD2581:BE2581" si="406">AD2575</f>
        <v>0.05</v>
      </c>
      <c r="AE2581" s="44">
        <f t="shared" si="406"/>
        <v>5.5E-2</v>
      </c>
      <c r="AF2581" s="44">
        <f t="shared" si="406"/>
        <v>0.06</v>
      </c>
      <c r="AG2581" s="44">
        <f t="shared" si="406"/>
        <v>0.06</v>
      </c>
      <c r="AH2581" s="44">
        <f t="shared" si="406"/>
        <v>0.06</v>
      </c>
      <c r="AI2581" s="44">
        <f t="shared" si="406"/>
        <v>0.06</v>
      </c>
      <c r="AJ2581" s="44">
        <f t="shared" si="406"/>
        <v>0.06</v>
      </c>
      <c r="AK2581" s="44">
        <f t="shared" si="406"/>
        <v>0.06</v>
      </c>
      <c r="AL2581" s="44">
        <f t="shared" si="406"/>
        <v>0.06</v>
      </c>
      <c r="AM2581" s="44">
        <f t="shared" si="406"/>
        <v>0.06</v>
      </c>
      <c r="AN2581" s="44">
        <f t="shared" si="406"/>
        <v>0.06</v>
      </c>
      <c r="AO2581" s="44">
        <f t="shared" si="406"/>
        <v>0.06</v>
      </c>
      <c r="AP2581" s="44">
        <f t="shared" si="406"/>
        <v>0.06</v>
      </c>
      <c r="AQ2581" s="44">
        <f t="shared" si="406"/>
        <v>0.06</v>
      </c>
      <c r="AR2581" s="44">
        <f t="shared" si="406"/>
        <v>0.06</v>
      </c>
      <c r="AS2581" s="44">
        <f t="shared" si="406"/>
        <v>0.06</v>
      </c>
      <c r="AT2581" s="44">
        <f t="shared" si="406"/>
        <v>0.06</v>
      </c>
      <c r="AU2581" s="44">
        <f t="shared" si="406"/>
        <v>0.06</v>
      </c>
      <c r="AV2581" s="44">
        <f t="shared" si="406"/>
        <v>0.06</v>
      </c>
      <c r="AW2581" s="44">
        <f t="shared" si="406"/>
        <v>0.06</v>
      </c>
      <c r="AX2581" s="44">
        <f t="shared" si="406"/>
        <v>0.06</v>
      </c>
      <c r="AY2581" s="44">
        <f t="shared" si="406"/>
        <v>0.06</v>
      </c>
      <c r="AZ2581" s="44">
        <f t="shared" si="406"/>
        <v>0.06</v>
      </c>
      <c r="BA2581" s="44">
        <f t="shared" si="406"/>
        <v>0.06</v>
      </c>
      <c r="BB2581" s="44">
        <f t="shared" si="406"/>
        <v>0.06</v>
      </c>
      <c r="BC2581" s="44">
        <f t="shared" si="406"/>
        <v>0.06</v>
      </c>
      <c r="BD2581" s="44">
        <f t="shared" si="406"/>
        <v>0.06</v>
      </c>
      <c r="BE2581" s="44">
        <f t="shared" si="406"/>
        <v>0.06</v>
      </c>
    </row>
    <row r="2582" spans="1:57" ht="12" customHeight="1" x14ac:dyDescent="0.2">
      <c r="A2582" t="s">
        <v>534</v>
      </c>
      <c r="B2582" s="10">
        <v>0</v>
      </c>
      <c r="C2582" s="10">
        <v>0</v>
      </c>
      <c r="D2582" s="10">
        <v>0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44">
        <v>7.9199999999999965E-3</v>
      </c>
      <c r="T2582" s="44">
        <v>7.9199999999999965E-3</v>
      </c>
      <c r="U2582" s="44">
        <v>7.9199999999999965E-3</v>
      </c>
      <c r="V2582" s="44">
        <v>0.03</v>
      </c>
      <c r="W2582" s="44">
        <v>3.7499999999999999E-2</v>
      </c>
      <c r="X2582" s="44">
        <v>4.4999999999999998E-2</v>
      </c>
      <c r="Y2582" s="44">
        <v>1.2500000000000001E-2</v>
      </c>
      <c r="Z2582" s="44">
        <v>0.03</v>
      </c>
      <c r="AA2582" s="117">
        <v>5.2499999999999998E-2</v>
      </c>
      <c r="AB2582" s="44">
        <v>0.08</v>
      </c>
      <c r="AC2582" s="44">
        <f>AC2576</f>
        <v>0.1</v>
      </c>
      <c r="AD2582" s="44">
        <f t="shared" ref="AD2582:BE2582" si="407">AD2576</f>
        <v>0.12</v>
      </c>
      <c r="AE2582" s="44">
        <f t="shared" si="407"/>
        <v>0.14000000000000001</v>
      </c>
      <c r="AF2582" s="44">
        <f t="shared" si="407"/>
        <v>0.16</v>
      </c>
      <c r="AG2582" s="44">
        <f t="shared" si="407"/>
        <v>0.16</v>
      </c>
      <c r="AH2582" s="44">
        <f t="shared" si="407"/>
        <v>0.16</v>
      </c>
      <c r="AI2582" s="44">
        <f t="shared" si="407"/>
        <v>0.16</v>
      </c>
      <c r="AJ2582" s="44">
        <f t="shared" si="407"/>
        <v>0.16</v>
      </c>
      <c r="AK2582" s="44">
        <f t="shared" si="407"/>
        <v>0.16</v>
      </c>
      <c r="AL2582" s="44">
        <f t="shared" si="407"/>
        <v>0.16</v>
      </c>
      <c r="AM2582" s="44">
        <f t="shared" si="407"/>
        <v>0.16</v>
      </c>
      <c r="AN2582" s="44">
        <f t="shared" si="407"/>
        <v>0.16</v>
      </c>
      <c r="AO2582" s="44">
        <f t="shared" si="407"/>
        <v>0.16</v>
      </c>
      <c r="AP2582" s="44">
        <f t="shared" si="407"/>
        <v>0.16</v>
      </c>
      <c r="AQ2582" s="44">
        <f t="shared" si="407"/>
        <v>0.16</v>
      </c>
      <c r="AR2582" s="44">
        <f t="shared" si="407"/>
        <v>0.16</v>
      </c>
      <c r="AS2582" s="44">
        <f t="shared" si="407"/>
        <v>0.16</v>
      </c>
      <c r="AT2582" s="44">
        <f t="shared" si="407"/>
        <v>0.16</v>
      </c>
      <c r="AU2582" s="44">
        <f t="shared" si="407"/>
        <v>0.16</v>
      </c>
      <c r="AV2582" s="44">
        <f t="shared" si="407"/>
        <v>0.16</v>
      </c>
      <c r="AW2582" s="44">
        <f t="shared" si="407"/>
        <v>0.16</v>
      </c>
      <c r="AX2582" s="44">
        <f t="shared" si="407"/>
        <v>0.16</v>
      </c>
      <c r="AY2582" s="44">
        <f t="shared" si="407"/>
        <v>0.16</v>
      </c>
      <c r="AZ2582" s="44">
        <f t="shared" si="407"/>
        <v>0.16</v>
      </c>
      <c r="BA2582" s="44">
        <f t="shared" si="407"/>
        <v>0.16</v>
      </c>
      <c r="BB2582" s="44">
        <f t="shared" si="407"/>
        <v>0.16</v>
      </c>
      <c r="BC2582" s="44">
        <f t="shared" si="407"/>
        <v>0.16</v>
      </c>
      <c r="BD2582" s="44">
        <f t="shared" si="407"/>
        <v>0.16</v>
      </c>
      <c r="BE2582" s="44">
        <f t="shared" si="407"/>
        <v>0.16</v>
      </c>
    </row>
    <row r="2583" spans="1:57" ht="12" customHeight="1" x14ac:dyDescent="0.2"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AA2583" s="111"/>
    </row>
    <row r="2584" spans="1:57" ht="12" customHeight="1" x14ac:dyDescent="0.2">
      <c r="A2584" t="s">
        <v>724</v>
      </c>
      <c r="B2584" s="12">
        <v>0</v>
      </c>
      <c r="C2584" s="12">
        <v>0</v>
      </c>
      <c r="D2584" s="12">
        <v>0</v>
      </c>
      <c r="E2584" s="12">
        <v>0</v>
      </c>
      <c r="F2584" s="12">
        <v>0</v>
      </c>
      <c r="G2584" s="12">
        <v>0</v>
      </c>
      <c r="H2584" s="12">
        <v>0</v>
      </c>
      <c r="I2584" s="12">
        <v>0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>
        <f>S2575</f>
        <v>2.2080000000000006E-2</v>
      </c>
      <c r="T2584">
        <f>T2575</f>
        <v>2.2080000000000006E-2</v>
      </c>
      <c r="U2584">
        <v>2.2079989793824459E-2</v>
      </c>
      <c r="V2584">
        <v>2.9959986151403124E-2</v>
      </c>
      <c r="W2584">
        <v>2.9959986151403124E-2</v>
      </c>
      <c r="X2584">
        <v>2.9959986151403124E-2</v>
      </c>
      <c r="Y2584">
        <v>4.8207041011572443E-2</v>
      </c>
      <c r="Z2584">
        <v>6.7596916231741772E-2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 ht="12" customHeight="1" x14ac:dyDescent="0.2">
      <c r="A2585" t="s">
        <v>722</v>
      </c>
      <c r="B2585" s="12">
        <v>0</v>
      </c>
      <c r="C2585" s="12">
        <v>0</v>
      </c>
      <c r="D2585" s="12">
        <v>0</v>
      </c>
      <c r="E2585" s="12">
        <v>0</v>
      </c>
      <c r="F2585" s="12">
        <v>0</v>
      </c>
      <c r="G2585" s="12">
        <v>0</v>
      </c>
      <c r="H2585" s="12">
        <v>0</v>
      </c>
      <c r="I2585" s="12">
        <v>0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>
        <v>7.9199963390892032E-3</v>
      </c>
      <c r="T2585">
        <v>7.9199963390892032E-3</v>
      </c>
      <c r="U2585">
        <v>7.9199963390892032E-3</v>
      </c>
      <c r="V2585">
        <v>3.0099986086690029E-2</v>
      </c>
      <c r="W2585">
        <v>3.0099986086690029E-2</v>
      </c>
      <c r="X2585">
        <v>3.0099986086690029E-2</v>
      </c>
      <c r="Y2585">
        <v>9.2004707070637931E-2</v>
      </c>
      <c r="Z2585">
        <v>0.15736313215458583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</row>
    <row r="2586" spans="1:57" ht="12" customHeight="1" x14ac:dyDescent="0.2">
      <c r="A2586" s="36" t="s">
        <v>723</v>
      </c>
      <c r="B2586" s="12">
        <v>1</v>
      </c>
      <c r="C2586" s="12">
        <v>1</v>
      </c>
      <c r="D2586" s="12">
        <v>1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  <c r="O2586" s="12">
        <v>1</v>
      </c>
      <c r="P2586" s="12">
        <v>1</v>
      </c>
      <c r="Q2586" s="12">
        <v>1</v>
      </c>
      <c r="R2586" s="12">
        <v>1</v>
      </c>
      <c r="S2586" s="12">
        <v>1</v>
      </c>
      <c r="T2586" s="12">
        <v>1</v>
      </c>
      <c r="U2586" s="12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0.99767798295999999</v>
      </c>
      <c r="AE2586">
        <f>AD2586*0.998</f>
        <v>0.99568262699407994</v>
      </c>
      <c r="AF2586">
        <f t="shared" ref="AF2586:BE2586" si="408">AE2586*0.998</f>
        <v>0.99369126174009181</v>
      </c>
      <c r="AG2586">
        <f t="shared" si="408"/>
        <v>0.99170387921661163</v>
      </c>
      <c r="AH2586">
        <f t="shared" si="408"/>
        <v>0.98972047145817843</v>
      </c>
      <c r="AI2586">
        <f t="shared" si="408"/>
        <v>0.98774103051526208</v>
      </c>
      <c r="AJ2586">
        <f t="shared" si="408"/>
        <v>0.98576554845423159</v>
      </c>
      <c r="AK2586">
        <f t="shared" si="408"/>
        <v>0.98379401735732308</v>
      </c>
      <c r="AL2586">
        <f t="shared" si="408"/>
        <v>0.98182642932260844</v>
      </c>
      <c r="AM2586">
        <f t="shared" si="408"/>
        <v>0.97986277646396325</v>
      </c>
      <c r="AN2586">
        <f t="shared" si="408"/>
        <v>0.97790305091103535</v>
      </c>
      <c r="AO2586">
        <f t="shared" si="408"/>
        <v>0.97594724480921324</v>
      </c>
      <c r="AP2586">
        <f t="shared" si="408"/>
        <v>0.97399535031959483</v>
      </c>
      <c r="AQ2586">
        <f t="shared" si="408"/>
        <v>0.97204735961895561</v>
      </c>
      <c r="AR2586">
        <f t="shared" si="408"/>
        <v>0.97010326489971765</v>
      </c>
      <c r="AS2586">
        <f t="shared" si="408"/>
        <v>0.96816305836991823</v>
      </c>
      <c r="AT2586">
        <f t="shared" si="408"/>
        <v>0.96622673225317834</v>
      </c>
      <c r="AU2586">
        <f t="shared" si="408"/>
        <v>0.96429427878867202</v>
      </c>
      <c r="AV2586">
        <f t="shared" si="408"/>
        <v>0.96236569023109464</v>
      </c>
      <c r="AW2586">
        <f t="shared" si="408"/>
        <v>0.96044095885063241</v>
      </c>
      <c r="AX2586">
        <f t="shared" si="408"/>
        <v>0.95852007693293118</v>
      </c>
      <c r="AY2586">
        <f t="shared" si="408"/>
        <v>0.95660303677906533</v>
      </c>
      <c r="AZ2586">
        <f t="shared" si="408"/>
        <v>0.95468983070550717</v>
      </c>
      <c r="BA2586">
        <f t="shared" si="408"/>
        <v>0.95278045104409614</v>
      </c>
      <c r="BB2586">
        <f t="shared" si="408"/>
        <v>0.95087489014200799</v>
      </c>
      <c r="BC2586">
        <f t="shared" si="408"/>
        <v>0.94897314036172398</v>
      </c>
      <c r="BD2586">
        <f t="shared" si="408"/>
        <v>0.94707519408100049</v>
      </c>
      <c r="BE2586">
        <f t="shared" si="408"/>
        <v>0.94518104369283851</v>
      </c>
    </row>
    <row r="2587" spans="1:57" ht="12" customHeight="1" x14ac:dyDescent="0.2">
      <c r="AA2587" s="111"/>
    </row>
    <row r="2588" spans="1:57" ht="12" customHeight="1" x14ac:dyDescent="0.2">
      <c r="A2588" t="s">
        <v>535</v>
      </c>
      <c r="B2588">
        <v>1995</v>
      </c>
      <c r="C2588">
        <v>1996</v>
      </c>
      <c r="D2588">
        <v>1997</v>
      </c>
      <c r="E2588">
        <v>1998</v>
      </c>
      <c r="F2588">
        <v>1999</v>
      </c>
      <c r="G2588">
        <v>2000</v>
      </c>
      <c r="H2588">
        <v>2001</v>
      </c>
      <c r="I2588">
        <v>2002</v>
      </c>
      <c r="J2588">
        <v>2003</v>
      </c>
      <c r="K2588">
        <v>2004</v>
      </c>
      <c r="L2588">
        <v>2005</v>
      </c>
      <c r="M2588">
        <v>2006</v>
      </c>
      <c r="N2588">
        <v>2007</v>
      </c>
      <c r="O2588">
        <v>2008</v>
      </c>
      <c r="P2588">
        <v>2009</v>
      </c>
      <c r="Q2588">
        <v>2010</v>
      </c>
      <c r="R2588">
        <v>2011</v>
      </c>
      <c r="S2588">
        <v>2012</v>
      </c>
      <c r="T2588">
        <v>2013</v>
      </c>
      <c r="U2588">
        <v>2014</v>
      </c>
      <c r="V2588">
        <v>2015</v>
      </c>
      <c r="W2588">
        <v>2016</v>
      </c>
      <c r="X2588">
        <v>2017</v>
      </c>
      <c r="Y2588">
        <v>2018</v>
      </c>
      <c r="Z2588">
        <v>2019</v>
      </c>
      <c r="AA2588" s="111">
        <v>2020</v>
      </c>
      <c r="AB2588">
        <v>2021</v>
      </c>
      <c r="AC2588">
        <v>2022</v>
      </c>
      <c r="AD2588">
        <v>2023</v>
      </c>
      <c r="AE2588">
        <v>2024</v>
      </c>
      <c r="AF2588">
        <v>2025</v>
      </c>
      <c r="AG2588">
        <v>2026</v>
      </c>
      <c r="AH2588">
        <v>2027</v>
      </c>
      <c r="AI2588">
        <v>2028</v>
      </c>
      <c r="AJ2588">
        <v>2029</v>
      </c>
      <c r="AK2588">
        <v>2030</v>
      </c>
      <c r="AL2588">
        <v>2031</v>
      </c>
      <c r="AM2588">
        <v>2032</v>
      </c>
      <c r="AN2588">
        <v>2033</v>
      </c>
      <c r="AO2588">
        <v>2034</v>
      </c>
      <c r="AP2588">
        <v>2035</v>
      </c>
      <c r="AQ2588">
        <v>2036</v>
      </c>
      <c r="AR2588">
        <v>2037</v>
      </c>
      <c r="AS2588">
        <v>2038</v>
      </c>
      <c r="AT2588">
        <v>2039</v>
      </c>
      <c r="AU2588">
        <v>2040</v>
      </c>
      <c r="AV2588">
        <v>2041</v>
      </c>
      <c r="AW2588">
        <v>2042</v>
      </c>
      <c r="AX2588">
        <v>2043</v>
      </c>
      <c r="AY2588">
        <v>2044</v>
      </c>
      <c r="AZ2588">
        <v>2045</v>
      </c>
      <c r="BA2588">
        <v>2046</v>
      </c>
      <c r="BB2588">
        <v>2047</v>
      </c>
      <c r="BC2588">
        <v>2048</v>
      </c>
      <c r="BD2588">
        <v>2049</v>
      </c>
      <c r="BE2588">
        <v>2050</v>
      </c>
    </row>
    <row r="2589" spans="1:57" ht="12" customHeight="1" x14ac:dyDescent="0.2">
      <c r="A2589" t="s">
        <v>429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112">
        <v>0</v>
      </c>
      <c r="AB2589" s="2">
        <f t="shared" ref="AB2589:AR2589" si="409">AA2589</f>
        <v>0</v>
      </c>
      <c r="AC2589" s="2">
        <f t="shared" si="409"/>
        <v>0</v>
      </c>
      <c r="AD2589" s="2">
        <f t="shared" si="409"/>
        <v>0</v>
      </c>
      <c r="AE2589" s="2">
        <f t="shared" si="409"/>
        <v>0</v>
      </c>
      <c r="AF2589" s="2">
        <f t="shared" si="409"/>
        <v>0</v>
      </c>
      <c r="AG2589" s="2">
        <f t="shared" si="409"/>
        <v>0</v>
      </c>
      <c r="AH2589" s="2">
        <f t="shared" si="409"/>
        <v>0</v>
      </c>
      <c r="AI2589" s="2">
        <f t="shared" si="409"/>
        <v>0</v>
      </c>
      <c r="AJ2589" s="2">
        <f t="shared" si="409"/>
        <v>0</v>
      </c>
      <c r="AK2589" s="2">
        <f t="shared" si="409"/>
        <v>0</v>
      </c>
      <c r="AL2589" s="2">
        <f t="shared" si="409"/>
        <v>0</v>
      </c>
      <c r="AM2589" s="2">
        <f t="shared" si="409"/>
        <v>0</v>
      </c>
      <c r="AN2589" s="2">
        <f t="shared" si="409"/>
        <v>0</v>
      </c>
      <c r="AO2589" s="2">
        <f t="shared" si="409"/>
        <v>0</v>
      </c>
      <c r="AP2589" s="2">
        <f t="shared" si="409"/>
        <v>0</v>
      </c>
      <c r="AQ2589" s="2">
        <f t="shared" si="409"/>
        <v>0</v>
      </c>
      <c r="AR2589" s="2">
        <f t="shared" si="409"/>
        <v>0</v>
      </c>
      <c r="AS2589" s="2">
        <f t="shared" ref="AD2589:BE2598" si="410">AR2589</f>
        <v>0</v>
      </c>
      <c r="AT2589" s="2">
        <f t="shared" si="410"/>
        <v>0</v>
      </c>
      <c r="AU2589" s="2">
        <f t="shared" si="410"/>
        <v>0</v>
      </c>
      <c r="AV2589" s="2">
        <f t="shared" si="410"/>
        <v>0</v>
      </c>
      <c r="AW2589" s="2">
        <f t="shared" si="410"/>
        <v>0</v>
      </c>
      <c r="AX2589" s="2">
        <f t="shared" si="410"/>
        <v>0</v>
      </c>
      <c r="AY2589" s="2">
        <f t="shared" si="410"/>
        <v>0</v>
      </c>
      <c r="AZ2589" s="2">
        <f t="shared" si="410"/>
        <v>0</v>
      </c>
      <c r="BA2589" s="2">
        <f t="shared" si="410"/>
        <v>0</v>
      </c>
      <c r="BB2589" s="2">
        <f t="shared" si="410"/>
        <v>0</v>
      </c>
      <c r="BC2589" s="2">
        <f t="shared" si="410"/>
        <v>0</v>
      </c>
      <c r="BD2589" s="2">
        <f t="shared" si="410"/>
        <v>0</v>
      </c>
      <c r="BE2589" s="2">
        <f t="shared" si="410"/>
        <v>0</v>
      </c>
    </row>
    <row r="2590" spans="1:57" ht="12" customHeight="1" x14ac:dyDescent="0.2">
      <c r="A2590" t="s">
        <v>384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112">
        <v>0</v>
      </c>
      <c r="AB2590" s="2">
        <f t="shared" ref="AB2590:AC2604" si="411">AA2590</f>
        <v>0</v>
      </c>
      <c r="AC2590" s="2">
        <f t="shared" si="411"/>
        <v>0</v>
      </c>
      <c r="AD2590" s="2">
        <f t="shared" si="410"/>
        <v>0</v>
      </c>
      <c r="AE2590" s="2">
        <f t="shared" si="410"/>
        <v>0</v>
      </c>
      <c r="AF2590" s="2">
        <f t="shared" si="410"/>
        <v>0</v>
      </c>
      <c r="AG2590" s="2">
        <f t="shared" si="410"/>
        <v>0</v>
      </c>
      <c r="AH2590" s="2">
        <f t="shared" si="410"/>
        <v>0</v>
      </c>
      <c r="AI2590" s="2">
        <f t="shared" si="410"/>
        <v>0</v>
      </c>
      <c r="AJ2590" s="2">
        <f t="shared" si="410"/>
        <v>0</v>
      </c>
      <c r="AK2590" s="2">
        <f t="shared" si="410"/>
        <v>0</v>
      </c>
      <c r="AL2590" s="2">
        <f t="shared" si="410"/>
        <v>0</v>
      </c>
      <c r="AM2590" s="2">
        <f t="shared" si="410"/>
        <v>0</v>
      </c>
      <c r="AN2590" s="2">
        <f t="shared" si="410"/>
        <v>0</v>
      </c>
      <c r="AO2590" s="2">
        <f t="shared" si="410"/>
        <v>0</v>
      </c>
      <c r="AP2590" s="2">
        <f t="shared" si="410"/>
        <v>0</v>
      </c>
      <c r="AQ2590" s="2">
        <f t="shared" si="410"/>
        <v>0</v>
      </c>
      <c r="AR2590" s="2">
        <f t="shared" si="410"/>
        <v>0</v>
      </c>
      <c r="AS2590" s="2">
        <f t="shared" si="410"/>
        <v>0</v>
      </c>
      <c r="AT2590" s="2">
        <f t="shared" si="410"/>
        <v>0</v>
      </c>
      <c r="AU2590" s="2">
        <f t="shared" si="410"/>
        <v>0</v>
      </c>
      <c r="AV2590" s="2">
        <f t="shared" si="410"/>
        <v>0</v>
      </c>
      <c r="AW2590" s="2">
        <f t="shared" si="410"/>
        <v>0</v>
      </c>
      <c r="AX2590" s="2">
        <f t="shared" si="410"/>
        <v>0</v>
      </c>
      <c r="AY2590" s="2">
        <f t="shared" si="410"/>
        <v>0</v>
      </c>
      <c r="AZ2590" s="2">
        <f t="shared" si="410"/>
        <v>0</v>
      </c>
      <c r="BA2590" s="2">
        <f t="shared" si="410"/>
        <v>0</v>
      </c>
      <c r="BB2590" s="2">
        <f t="shared" si="410"/>
        <v>0</v>
      </c>
      <c r="BC2590" s="2">
        <f t="shared" si="410"/>
        <v>0</v>
      </c>
      <c r="BD2590" s="2">
        <f t="shared" si="410"/>
        <v>0</v>
      </c>
      <c r="BE2590" s="2">
        <f t="shared" si="410"/>
        <v>0</v>
      </c>
    </row>
    <row r="2591" spans="1:57" ht="12" customHeight="1" x14ac:dyDescent="0.2">
      <c r="A2591" t="s">
        <v>385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112">
        <v>0</v>
      </c>
      <c r="AB2591" s="2">
        <f t="shared" si="411"/>
        <v>0</v>
      </c>
      <c r="AC2591" s="2">
        <f t="shared" si="411"/>
        <v>0</v>
      </c>
      <c r="AD2591" s="2">
        <f t="shared" si="410"/>
        <v>0</v>
      </c>
      <c r="AE2591" s="2">
        <f t="shared" si="410"/>
        <v>0</v>
      </c>
      <c r="AF2591" s="2">
        <f t="shared" si="410"/>
        <v>0</v>
      </c>
      <c r="AG2591" s="2">
        <f t="shared" si="410"/>
        <v>0</v>
      </c>
      <c r="AH2591" s="2">
        <f t="shared" si="410"/>
        <v>0</v>
      </c>
      <c r="AI2591" s="2">
        <f t="shared" si="410"/>
        <v>0</v>
      </c>
      <c r="AJ2591" s="2">
        <f t="shared" si="410"/>
        <v>0</v>
      </c>
      <c r="AK2591" s="2">
        <f t="shared" si="410"/>
        <v>0</v>
      </c>
      <c r="AL2591" s="2">
        <f t="shared" si="410"/>
        <v>0</v>
      </c>
      <c r="AM2591" s="2">
        <f t="shared" si="410"/>
        <v>0</v>
      </c>
      <c r="AN2591" s="2">
        <f t="shared" si="410"/>
        <v>0</v>
      </c>
      <c r="AO2591" s="2">
        <f t="shared" si="410"/>
        <v>0</v>
      </c>
      <c r="AP2591" s="2">
        <f t="shared" si="410"/>
        <v>0</v>
      </c>
      <c r="AQ2591" s="2">
        <f t="shared" si="410"/>
        <v>0</v>
      </c>
      <c r="AR2591" s="2">
        <f t="shared" si="410"/>
        <v>0</v>
      </c>
      <c r="AS2591" s="2">
        <f t="shared" si="410"/>
        <v>0</v>
      </c>
      <c r="AT2591" s="2">
        <f t="shared" si="410"/>
        <v>0</v>
      </c>
      <c r="AU2591" s="2">
        <f t="shared" si="410"/>
        <v>0</v>
      </c>
      <c r="AV2591" s="2">
        <f t="shared" si="410"/>
        <v>0</v>
      </c>
      <c r="AW2591" s="2">
        <f t="shared" si="410"/>
        <v>0</v>
      </c>
      <c r="AX2591" s="2">
        <f t="shared" si="410"/>
        <v>0</v>
      </c>
      <c r="AY2591" s="2">
        <f t="shared" si="410"/>
        <v>0</v>
      </c>
      <c r="AZ2591" s="2">
        <f t="shared" si="410"/>
        <v>0</v>
      </c>
      <c r="BA2591" s="2">
        <f t="shared" si="410"/>
        <v>0</v>
      </c>
      <c r="BB2591" s="2">
        <f t="shared" si="410"/>
        <v>0</v>
      </c>
      <c r="BC2591" s="2">
        <f t="shared" si="410"/>
        <v>0</v>
      </c>
      <c r="BD2591" s="2">
        <f t="shared" si="410"/>
        <v>0</v>
      </c>
      <c r="BE2591" s="2">
        <f t="shared" si="410"/>
        <v>0</v>
      </c>
    </row>
    <row r="2592" spans="1:57" ht="12" customHeight="1" x14ac:dyDescent="0.2">
      <c r="A2592" t="s">
        <v>430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2.5</v>
      </c>
      <c r="Q2592" s="2">
        <v>2.5</v>
      </c>
      <c r="R2592" s="2">
        <v>2.5</v>
      </c>
      <c r="S2592" s="2">
        <v>2.5</v>
      </c>
      <c r="T2592" s="2">
        <v>2.5</v>
      </c>
      <c r="U2592" s="2">
        <v>2.5</v>
      </c>
      <c r="V2592" s="2">
        <v>2.5</v>
      </c>
      <c r="W2592" s="2">
        <v>3</v>
      </c>
      <c r="X2592" s="2">
        <v>3</v>
      </c>
      <c r="Y2592" s="2">
        <v>1.9285714285714286</v>
      </c>
      <c r="Z2592" s="2">
        <v>1.9285714285714286</v>
      </c>
      <c r="AA2592" s="112">
        <f>0.01*(100*1.04)+0.5</f>
        <v>1.54</v>
      </c>
      <c r="AB2592" s="2">
        <f t="shared" si="411"/>
        <v>1.54</v>
      </c>
      <c r="AC2592" s="2">
        <f t="shared" si="411"/>
        <v>1.54</v>
      </c>
      <c r="AD2592" s="2">
        <f t="shared" si="410"/>
        <v>1.54</v>
      </c>
      <c r="AE2592" s="2">
        <f t="shared" si="410"/>
        <v>1.54</v>
      </c>
      <c r="AF2592" s="2">
        <f t="shared" si="410"/>
        <v>1.54</v>
      </c>
      <c r="AG2592" s="2">
        <f t="shared" si="410"/>
        <v>1.54</v>
      </c>
      <c r="AH2592" s="2">
        <f t="shared" si="410"/>
        <v>1.54</v>
      </c>
      <c r="AI2592" s="2">
        <f t="shared" si="410"/>
        <v>1.54</v>
      </c>
      <c r="AJ2592" s="2">
        <f t="shared" si="410"/>
        <v>1.54</v>
      </c>
      <c r="AK2592" s="2">
        <f t="shared" si="410"/>
        <v>1.54</v>
      </c>
      <c r="AL2592" s="2">
        <f t="shared" si="410"/>
        <v>1.54</v>
      </c>
      <c r="AM2592" s="2">
        <f t="shared" si="410"/>
        <v>1.54</v>
      </c>
      <c r="AN2592" s="2">
        <f t="shared" si="410"/>
        <v>1.54</v>
      </c>
      <c r="AO2592" s="2">
        <f t="shared" si="410"/>
        <v>1.54</v>
      </c>
      <c r="AP2592" s="2">
        <f t="shared" si="410"/>
        <v>1.54</v>
      </c>
      <c r="AQ2592" s="2">
        <f t="shared" si="410"/>
        <v>1.54</v>
      </c>
      <c r="AR2592" s="2">
        <f t="shared" si="410"/>
        <v>1.54</v>
      </c>
      <c r="AS2592" s="2">
        <f t="shared" si="410"/>
        <v>1.54</v>
      </c>
      <c r="AT2592" s="2">
        <f t="shared" si="410"/>
        <v>1.54</v>
      </c>
      <c r="AU2592" s="2">
        <f t="shared" si="410"/>
        <v>1.54</v>
      </c>
      <c r="AV2592" s="2">
        <f t="shared" si="410"/>
        <v>1.54</v>
      </c>
      <c r="AW2592" s="2">
        <f t="shared" si="410"/>
        <v>1.54</v>
      </c>
      <c r="AX2592" s="2">
        <f t="shared" si="410"/>
        <v>1.54</v>
      </c>
      <c r="AY2592" s="2">
        <f t="shared" si="410"/>
        <v>1.54</v>
      </c>
      <c r="AZ2592" s="2">
        <f t="shared" si="410"/>
        <v>1.54</v>
      </c>
      <c r="BA2592" s="2">
        <f t="shared" si="410"/>
        <v>1.54</v>
      </c>
      <c r="BB2592" s="2">
        <f t="shared" si="410"/>
        <v>1.54</v>
      </c>
      <c r="BC2592" s="2">
        <f t="shared" si="410"/>
        <v>1.54</v>
      </c>
      <c r="BD2592" s="2">
        <f t="shared" si="410"/>
        <v>1.54</v>
      </c>
      <c r="BE2592" s="2">
        <f t="shared" si="410"/>
        <v>1.54</v>
      </c>
    </row>
    <row r="2593" spans="1:57" ht="12" customHeight="1" x14ac:dyDescent="0.2">
      <c r="A2593" t="s">
        <v>1128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2</v>
      </c>
      <c r="Q2593" s="2">
        <v>2</v>
      </c>
      <c r="R2593" s="2">
        <v>2</v>
      </c>
      <c r="S2593" s="2">
        <v>1.57</v>
      </c>
      <c r="T2593" s="2">
        <v>1.57</v>
      </c>
      <c r="U2593" s="2">
        <v>1.57</v>
      </c>
      <c r="V2593" s="2">
        <v>1.47</v>
      </c>
      <c r="W2593" s="2">
        <v>1.38</v>
      </c>
      <c r="X2593" s="2">
        <v>1.38</v>
      </c>
      <c r="Y2593" s="2">
        <v>0.64285714285714279</v>
      </c>
      <c r="Z2593" s="2">
        <v>0.64285714285714279</v>
      </c>
      <c r="AA2593" s="112">
        <v>0.68583520384609264</v>
      </c>
      <c r="AB2593" s="2">
        <f t="shared" si="411"/>
        <v>0.68583520384609264</v>
      </c>
      <c r="AC2593" s="2">
        <f t="shared" si="411"/>
        <v>0.68583520384609264</v>
      </c>
      <c r="AD2593" s="2">
        <f t="shared" si="410"/>
        <v>0.68583520384609264</v>
      </c>
      <c r="AE2593" s="2">
        <f t="shared" si="410"/>
        <v>0.68583520384609264</v>
      </c>
      <c r="AF2593" s="2">
        <f t="shared" si="410"/>
        <v>0.68583520384609264</v>
      </c>
      <c r="AG2593" s="2">
        <f t="shared" si="410"/>
        <v>0.68583520384609264</v>
      </c>
      <c r="AH2593" s="2">
        <f t="shared" si="410"/>
        <v>0.68583520384609264</v>
      </c>
      <c r="AI2593" s="2">
        <f t="shared" si="410"/>
        <v>0.68583520384609264</v>
      </c>
      <c r="AJ2593" s="2">
        <f t="shared" si="410"/>
        <v>0.68583520384609264</v>
      </c>
      <c r="AK2593" s="2">
        <f t="shared" si="410"/>
        <v>0.68583520384609264</v>
      </c>
      <c r="AL2593" s="2">
        <f t="shared" si="410"/>
        <v>0.68583520384609264</v>
      </c>
      <c r="AM2593" s="2">
        <f t="shared" si="410"/>
        <v>0.68583520384609264</v>
      </c>
      <c r="AN2593" s="2">
        <f t="shared" si="410"/>
        <v>0.68583520384609264</v>
      </c>
      <c r="AO2593" s="2">
        <f t="shared" si="410"/>
        <v>0.68583520384609264</v>
      </c>
      <c r="AP2593" s="2">
        <f t="shared" si="410"/>
        <v>0.68583520384609264</v>
      </c>
      <c r="AQ2593" s="2">
        <f t="shared" si="410"/>
        <v>0.68583520384609264</v>
      </c>
      <c r="AR2593" s="2">
        <f t="shared" si="410"/>
        <v>0.68583520384609264</v>
      </c>
      <c r="AS2593" s="2">
        <f t="shared" si="410"/>
        <v>0.68583520384609264</v>
      </c>
      <c r="AT2593" s="2">
        <f t="shared" si="410"/>
        <v>0.68583520384609264</v>
      </c>
      <c r="AU2593" s="2">
        <f t="shared" si="410"/>
        <v>0.68583520384609264</v>
      </c>
      <c r="AV2593" s="2">
        <f t="shared" si="410"/>
        <v>0.68583520384609264</v>
      </c>
      <c r="AW2593" s="2">
        <f t="shared" si="410"/>
        <v>0.68583520384609264</v>
      </c>
      <c r="AX2593" s="2">
        <f t="shared" si="410"/>
        <v>0.68583520384609264</v>
      </c>
      <c r="AY2593" s="2">
        <f t="shared" si="410"/>
        <v>0.68583520384609264</v>
      </c>
      <c r="AZ2593" s="2">
        <f t="shared" si="410"/>
        <v>0.68583520384609264</v>
      </c>
      <c r="BA2593" s="2">
        <f t="shared" si="410"/>
        <v>0.68583520384609264</v>
      </c>
      <c r="BB2593" s="2">
        <f t="shared" si="410"/>
        <v>0.68583520384609264</v>
      </c>
      <c r="BC2593" s="2">
        <f t="shared" si="410"/>
        <v>0.68583520384609264</v>
      </c>
      <c r="BD2593" s="2">
        <f t="shared" si="410"/>
        <v>0.68583520384609264</v>
      </c>
      <c r="BE2593" s="2">
        <f t="shared" si="410"/>
        <v>0.68583520384609264</v>
      </c>
    </row>
    <row r="2594" spans="1:57" ht="12" customHeight="1" x14ac:dyDescent="0.2">
      <c r="A2594" t="s">
        <v>1129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2</v>
      </c>
      <c r="Q2594" s="2">
        <v>2</v>
      </c>
      <c r="R2594" s="2">
        <v>2</v>
      </c>
      <c r="S2594" s="2">
        <v>1.95</v>
      </c>
      <c r="T2594" s="2">
        <v>1.95</v>
      </c>
      <c r="U2594" s="2">
        <v>1.95</v>
      </c>
      <c r="V2594" s="2">
        <v>1.85</v>
      </c>
      <c r="W2594" s="2">
        <v>2.39</v>
      </c>
      <c r="X2594" s="2">
        <v>2.39</v>
      </c>
      <c r="Y2594" s="2">
        <v>1.0714285714285714</v>
      </c>
      <c r="Z2594" s="2">
        <v>1.0714285714285714</v>
      </c>
      <c r="AA2594" s="112">
        <v>1.413629885544722</v>
      </c>
      <c r="AB2594" s="2">
        <f t="shared" si="411"/>
        <v>1.413629885544722</v>
      </c>
      <c r="AC2594" s="2">
        <f t="shared" si="411"/>
        <v>1.413629885544722</v>
      </c>
      <c r="AD2594" s="2">
        <f t="shared" si="410"/>
        <v>1.413629885544722</v>
      </c>
      <c r="AE2594" s="2">
        <f t="shared" si="410"/>
        <v>1.413629885544722</v>
      </c>
      <c r="AF2594" s="2">
        <f t="shared" si="410"/>
        <v>1.413629885544722</v>
      </c>
      <c r="AG2594" s="2">
        <f t="shared" si="410"/>
        <v>1.413629885544722</v>
      </c>
      <c r="AH2594" s="2">
        <f t="shared" si="410"/>
        <v>1.413629885544722</v>
      </c>
      <c r="AI2594" s="2">
        <f t="shared" si="410"/>
        <v>1.413629885544722</v>
      </c>
      <c r="AJ2594" s="2">
        <f t="shared" si="410"/>
        <v>1.413629885544722</v>
      </c>
      <c r="AK2594" s="2">
        <f t="shared" si="410"/>
        <v>1.413629885544722</v>
      </c>
      <c r="AL2594" s="2">
        <f t="shared" si="410"/>
        <v>1.413629885544722</v>
      </c>
      <c r="AM2594" s="2">
        <f t="shared" si="410"/>
        <v>1.413629885544722</v>
      </c>
      <c r="AN2594" s="2">
        <f t="shared" si="410"/>
        <v>1.413629885544722</v>
      </c>
      <c r="AO2594" s="2">
        <f t="shared" si="410"/>
        <v>1.413629885544722</v>
      </c>
      <c r="AP2594" s="2">
        <f t="shared" si="410"/>
        <v>1.413629885544722</v>
      </c>
      <c r="AQ2594" s="2">
        <f t="shared" si="410"/>
        <v>1.413629885544722</v>
      </c>
      <c r="AR2594" s="2">
        <f t="shared" si="410"/>
        <v>1.413629885544722</v>
      </c>
      <c r="AS2594" s="2">
        <f t="shared" si="410"/>
        <v>1.413629885544722</v>
      </c>
      <c r="AT2594" s="2">
        <f t="shared" si="410"/>
        <v>1.413629885544722</v>
      </c>
      <c r="AU2594" s="2">
        <f t="shared" si="410"/>
        <v>1.413629885544722</v>
      </c>
      <c r="AV2594" s="2">
        <f t="shared" si="410"/>
        <v>1.413629885544722</v>
      </c>
      <c r="AW2594" s="2">
        <f t="shared" si="410"/>
        <v>1.413629885544722</v>
      </c>
      <c r="AX2594" s="2">
        <f t="shared" si="410"/>
        <v>1.413629885544722</v>
      </c>
      <c r="AY2594" s="2">
        <f t="shared" si="410"/>
        <v>1.413629885544722</v>
      </c>
      <c r="AZ2594" s="2">
        <f t="shared" si="410"/>
        <v>1.413629885544722</v>
      </c>
      <c r="BA2594" s="2">
        <f t="shared" si="410"/>
        <v>1.413629885544722</v>
      </c>
      <c r="BB2594" s="2">
        <f t="shared" si="410"/>
        <v>1.413629885544722</v>
      </c>
      <c r="BC2594" s="2">
        <f t="shared" si="410"/>
        <v>1.413629885544722</v>
      </c>
      <c r="BD2594" s="2">
        <f t="shared" si="410"/>
        <v>1.413629885544722</v>
      </c>
      <c r="BE2594" s="2">
        <f t="shared" si="410"/>
        <v>1.413629885544722</v>
      </c>
    </row>
    <row r="2595" spans="1:57" ht="12" customHeight="1" x14ac:dyDescent="0.2">
      <c r="A2595" t="s">
        <v>389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3</v>
      </c>
      <c r="Q2595" s="2">
        <v>3</v>
      </c>
      <c r="R2595" s="2">
        <v>3</v>
      </c>
      <c r="S2595" s="2">
        <v>3</v>
      </c>
      <c r="T2595" s="2">
        <v>3</v>
      </c>
      <c r="U2595" s="2">
        <v>3</v>
      </c>
      <c r="V2595" s="2">
        <v>3</v>
      </c>
      <c r="W2595" s="2">
        <v>5</v>
      </c>
      <c r="X2595" s="2">
        <v>5</v>
      </c>
      <c r="Y2595" s="2">
        <v>3.3571428571428572</v>
      </c>
      <c r="Z2595" s="2">
        <v>3.3571428571428572</v>
      </c>
      <c r="AA2595" s="112">
        <v>3.815202197047717</v>
      </c>
      <c r="AB2595" s="2">
        <f t="shared" si="411"/>
        <v>3.815202197047717</v>
      </c>
      <c r="AC2595" s="2">
        <f t="shared" si="411"/>
        <v>3.815202197047717</v>
      </c>
      <c r="AD2595" s="2">
        <f t="shared" si="410"/>
        <v>3.815202197047717</v>
      </c>
      <c r="AE2595" s="2">
        <f t="shared" si="410"/>
        <v>3.815202197047717</v>
      </c>
      <c r="AF2595" s="2">
        <f t="shared" si="410"/>
        <v>3.815202197047717</v>
      </c>
      <c r="AG2595" s="2">
        <f t="shared" si="410"/>
        <v>3.815202197047717</v>
      </c>
      <c r="AH2595" s="2">
        <f t="shared" si="410"/>
        <v>3.815202197047717</v>
      </c>
      <c r="AI2595" s="2">
        <f t="shared" si="410"/>
        <v>3.815202197047717</v>
      </c>
      <c r="AJ2595" s="2">
        <f t="shared" si="410"/>
        <v>3.815202197047717</v>
      </c>
      <c r="AK2595" s="2">
        <f t="shared" si="410"/>
        <v>3.815202197047717</v>
      </c>
      <c r="AL2595" s="2">
        <f t="shared" si="410"/>
        <v>3.815202197047717</v>
      </c>
      <c r="AM2595" s="2">
        <f t="shared" si="410"/>
        <v>3.815202197047717</v>
      </c>
      <c r="AN2595" s="2">
        <f t="shared" si="410"/>
        <v>3.815202197047717</v>
      </c>
      <c r="AO2595" s="2">
        <f t="shared" si="410"/>
        <v>3.815202197047717</v>
      </c>
      <c r="AP2595" s="2">
        <f t="shared" si="410"/>
        <v>3.815202197047717</v>
      </c>
      <c r="AQ2595" s="2">
        <f t="shared" si="410"/>
        <v>3.815202197047717</v>
      </c>
      <c r="AR2595" s="2">
        <f t="shared" si="410"/>
        <v>3.815202197047717</v>
      </c>
      <c r="AS2595" s="2">
        <f t="shared" si="410"/>
        <v>3.815202197047717</v>
      </c>
      <c r="AT2595" s="2">
        <f t="shared" si="410"/>
        <v>3.815202197047717</v>
      </c>
      <c r="AU2595" s="2">
        <f t="shared" si="410"/>
        <v>3.815202197047717</v>
      </c>
      <c r="AV2595" s="2">
        <f t="shared" si="410"/>
        <v>3.815202197047717</v>
      </c>
      <c r="AW2595" s="2">
        <f t="shared" si="410"/>
        <v>3.815202197047717</v>
      </c>
      <c r="AX2595" s="2">
        <f t="shared" si="410"/>
        <v>3.815202197047717</v>
      </c>
      <c r="AY2595" s="2">
        <f t="shared" si="410"/>
        <v>3.815202197047717</v>
      </c>
      <c r="AZ2595" s="2">
        <f t="shared" si="410"/>
        <v>3.815202197047717</v>
      </c>
      <c r="BA2595" s="2">
        <f t="shared" si="410"/>
        <v>3.815202197047717</v>
      </c>
      <c r="BB2595" s="2">
        <f t="shared" si="410"/>
        <v>3.815202197047717</v>
      </c>
      <c r="BC2595" s="2">
        <f t="shared" si="410"/>
        <v>3.815202197047717</v>
      </c>
      <c r="BD2595" s="2">
        <f t="shared" si="410"/>
        <v>3.815202197047717</v>
      </c>
      <c r="BE2595" s="2">
        <f t="shared" si="410"/>
        <v>3.815202197047717</v>
      </c>
    </row>
    <row r="2596" spans="1:57" ht="12" customHeight="1" x14ac:dyDescent="0.2">
      <c r="A2596" t="s">
        <v>390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0.60000000000000009</v>
      </c>
      <c r="Q2596" s="2">
        <v>0.60000000000000009</v>
      </c>
      <c r="R2596" s="2">
        <v>0.60000000000000009</v>
      </c>
      <c r="S2596" s="2">
        <v>0.55000000000000004</v>
      </c>
      <c r="T2596" s="2">
        <v>0.55000000000000004</v>
      </c>
      <c r="U2596" s="2">
        <v>0.55000000000000004</v>
      </c>
      <c r="V2596" s="2">
        <v>0.45</v>
      </c>
      <c r="W2596" s="2">
        <v>0.45</v>
      </c>
      <c r="X2596" s="2">
        <v>0.45</v>
      </c>
      <c r="Y2596" s="2">
        <v>0</v>
      </c>
      <c r="Z2596" s="2">
        <v>0</v>
      </c>
      <c r="AA2596" s="112">
        <v>0</v>
      </c>
      <c r="AB2596" s="2">
        <f t="shared" si="411"/>
        <v>0</v>
      </c>
      <c r="AC2596" s="2">
        <f t="shared" si="411"/>
        <v>0</v>
      </c>
      <c r="AD2596" s="2">
        <f t="shared" si="410"/>
        <v>0</v>
      </c>
      <c r="AE2596" s="2">
        <f t="shared" si="410"/>
        <v>0</v>
      </c>
      <c r="AF2596" s="2">
        <f t="shared" si="410"/>
        <v>0</v>
      </c>
      <c r="AG2596" s="2">
        <f t="shared" si="410"/>
        <v>0</v>
      </c>
      <c r="AH2596" s="2">
        <f t="shared" si="410"/>
        <v>0</v>
      </c>
      <c r="AI2596" s="2">
        <f t="shared" si="410"/>
        <v>0</v>
      </c>
      <c r="AJ2596" s="2">
        <f t="shared" si="410"/>
        <v>0</v>
      </c>
      <c r="AK2596" s="2">
        <f t="shared" si="410"/>
        <v>0</v>
      </c>
      <c r="AL2596" s="2">
        <f t="shared" si="410"/>
        <v>0</v>
      </c>
      <c r="AM2596" s="2">
        <f t="shared" si="410"/>
        <v>0</v>
      </c>
      <c r="AN2596" s="2">
        <f t="shared" si="410"/>
        <v>0</v>
      </c>
      <c r="AO2596" s="2">
        <f t="shared" si="410"/>
        <v>0</v>
      </c>
      <c r="AP2596" s="2">
        <f t="shared" si="410"/>
        <v>0</v>
      </c>
      <c r="AQ2596" s="2">
        <f t="shared" si="410"/>
        <v>0</v>
      </c>
      <c r="AR2596" s="2">
        <f t="shared" si="410"/>
        <v>0</v>
      </c>
      <c r="AS2596" s="2">
        <f t="shared" si="410"/>
        <v>0</v>
      </c>
      <c r="AT2596" s="2">
        <f t="shared" si="410"/>
        <v>0</v>
      </c>
      <c r="AU2596" s="2">
        <f t="shared" si="410"/>
        <v>0</v>
      </c>
      <c r="AV2596" s="2">
        <f t="shared" si="410"/>
        <v>0</v>
      </c>
      <c r="AW2596" s="2">
        <f t="shared" si="410"/>
        <v>0</v>
      </c>
      <c r="AX2596" s="2">
        <f t="shared" si="410"/>
        <v>0</v>
      </c>
      <c r="AY2596" s="2">
        <f t="shared" si="410"/>
        <v>0</v>
      </c>
      <c r="AZ2596" s="2">
        <f t="shared" si="410"/>
        <v>0</v>
      </c>
      <c r="BA2596" s="2">
        <f t="shared" si="410"/>
        <v>0</v>
      </c>
      <c r="BB2596" s="2">
        <f t="shared" si="410"/>
        <v>0</v>
      </c>
      <c r="BC2596" s="2">
        <f t="shared" si="410"/>
        <v>0</v>
      </c>
      <c r="BD2596" s="2">
        <f t="shared" si="410"/>
        <v>0</v>
      </c>
      <c r="BE2596" s="2">
        <f t="shared" si="410"/>
        <v>0</v>
      </c>
    </row>
    <row r="2597" spans="1:57" ht="12" customHeight="1" x14ac:dyDescent="0.2">
      <c r="A2597" t="s">
        <v>391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112">
        <v>0</v>
      </c>
      <c r="AB2597" s="2">
        <f t="shared" si="411"/>
        <v>0</v>
      </c>
      <c r="AC2597" s="2">
        <f t="shared" si="411"/>
        <v>0</v>
      </c>
      <c r="AD2597" s="2">
        <f t="shared" si="410"/>
        <v>0</v>
      </c>
      <c r="AE2597" s="2">
        <f t="shared" si="410"/>
        <v>0</v>
      </c>
      <c r="AF2597" s="2">
        <f t="shared" si="410"/>
        <v>0</v>
      </c>
      <c r="AG2597" s="2">
        <f t="shared" si="410"/>
        <v>0</v>
      </c>
      <c r="AH2597" s="2">
        <f t="shared" si="410"/>
        <v>0</v>
      </c>
      <c r="AI2597" s="2">
        <f t="shared" si="410"/>
        <v>0</v>
      </c>
      <c r="AJ2597" s="2">
        <f t="shared" si="410"/>
        <v>0</v>
      </c>
      <c r="AK2597" s="2">
        <f t="shared" si="410"/>
        <v>0</v>
      </c>
      <c r="AL2597" s="2">
        <f t="shared" si="410"/>
        <v>0</v>
      </c>
      <c r="AM2597" s="2">
        <f t="shared" si="410"/>
        <v>0</v>
      </c>
      <c r="AN2597" s="2">
        <f t="shared" si="410"/>
        <v>0</v>
      </c>
      <c r="AO2597" s="2">
        <f t="shared" si="410"/>
        <v>0</v>
      </c>
      <c r="AP2597" s="2">
        <f t="shared" si="410"/>
        <v>0</v>
      </c>
      <c r="AQ2597" s="2">
        <f t="shared" si="410"/>
        <v>0</v>
      </c>
      <c r="AR2597" s="2">
        <f t="shared" si="410"/>
        <v>0</v>
      </c>
      <c r="AS2597" s="2">
        <f t="shared" si="410"/>
        <v>0</v>
      </c>
      <c r="AT2597" s="2">
        <f t="shared" si="410"/>
        <v>0</v>
      </c>
      <c r="AU2597" s="2">
        <f t="shared" si="410"/>
        <v>0</v>
      </c>
      <c r="AV2597" s="2">
        <f t="shared" si="410"/>
        <v>0</v>
      </c>
      <c r="AW2597" s="2">
        <f t="shared" si="410"/>
        <v>0</v>
      </c>
      <c r="AX2597" s="2">
        <f t="shared" si="410"/>
        <v>0</v>
      </c>
      <c r="AY2597" s="2">
        <f t="shared" si="410"/>
        <v>0</v>
      </c>
      <c r="AZ2597" s="2">
        <f t="shared" si="410"/>
        <v>0</v>
      </c>
      <c r="BA2597" s="2">
        <f t="shared" si="410"/>
        <v>0</v>
      </c>
      <c r="BB2597" s="2">
        <f t="shared" si="410"/>
        <v>0</v>
      </c>
      <c r="BC2597" s="2">
        <f t="shared" si="410"/>
        <v>0</v>
      </c>
      <c r="BD2597" s="2">
        <f t="shared" si="410"/>
        <v>0</v>
      </c>
      <c r="BE2597" s="2">
        <f t="shared" si="410"/>
        <v>0</v>
      </c>
    </row>
    <row r="2598" spans="1:57" ht="12" customHeight="1" x14ac:dyDescent="0.2">
      <c r="A2598" t="s">
        <v>392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112">
        <v>0</v>
      </c>
      <c r="AB2598" s="2">
        <f t="shared" si="411"/>
        <v>0</v>
      </c>
      <c r="AC2598" s="2">
        <f t="shared" si="411"/>
        <v>0</v>
      </c>
      <c r="AD2598" s="2">
        <f t="shared" si="410"/>
        <v>0</v>
      </c>
      <c r="AE2598" s="2">
        <f t="shared" si="410"/>
        <v>0</v>
      </c>
      <c r="AF2598" s="2">
        <f t="shared" si="410"/>
        <v>0</v>
      </c>
      <c r="AG2598" s="2">
        <f t="shared" si="410"/>
        <v>0</v>
      </c>
      <c r="AH2598" s="2">
        <f t="shared" si="410"/>
        <v>0</v>
      </c>
      <c r="AI2598" s="2">
        <f t="shared" si="410"/>
        <v>0</v>
      </c>
      <c r="AJ2598" s="2">
        <f t="shared" si="410"/>
        <v>0</v>
      </c>
      <c r="AK2598" s="2">
        <f t="shared" si="410"/>
        <v>0</v>
      </c>
      <c r="AL2598" s="2">
        <f t="shared" si="410"/>
        <v>0</v>
      </c>
      <c r="AM2598" s="2">
        <f t="shared" si="410"/>
        <v>0</v>
      </c>
      <c r="AN2598" s="2">
        <f t="shared" si="410"/>
        <v>0</v>
      </c>
      <c r="AO2598" s="2">
        <f t="shared" si="410"/>
        <v>0</v>
      </c>
      <c r="AP2598" s="2">
        <f t="shared" si="410"/>
        <v>0</v>
      </c>
      <c r="AQ2598" s="2">
        <f t="shared" si="410"/>
        <v>0</v>
      </c>
      <c r="AR2598" s="2">
        <f t="shared" si="410"/>
        <v>0</v>
      </c>
      <c r="AS2598" s="2">
        <f t="shared" si="410"/>
        <v>0</v>
      </c>
      <c r="AT2598" s="2">
        <f t="shared" si="410"/>
        <v>0</v>
      </c>
      <c r="AU2598" s="2">
        <f t="shared" si="410"/>
        <v>0</v>
      </c>
      <c r="AV2598" s="2">
        <f t="shared" ref="AD2598:BE2602" si="412">AU2598</f>
        <v>0</v>
      </c>
      <c r="AW2598" s="2">
        <f t="shared" si="412"/>
        <v>0</v>
      </c>
      <c r="AX2598" s="2">
        <f t="shared" si="412"/>
        <v>0</v>
      </c>
      <c r="AY2598" s="2">
        <f t="shared" si="412"/>
        <v>0</v>
      </c>
      <c r="AZ2598" s="2">
        <f t="shared" si="412"/>
        <v>0</v>
      </c>
      <c r="BA2598" s="2">
        <f t="shared" si="412"/>
        <v>0</v>
      </c>
      <c r="BB2598" s="2">
        <f t="shared" si="412"/>
        <v>0</v>
      </c>
      <c r="BC2598" s="2">
        <f t="shared" si="412"/>
        <v>0</v>
      </c>
      <c r="BD2598" s="2">
        <f t="shared" si="412"/>
        <v>0</v>
      </c>
      <c r="BE2598" s="2">
        <f t="shared" si="412"/>
        <v>0</v>
      </c>
    </row>
    <row r="2599" spans="1:57" ht="12" customHeight="1" x14ac:dyDescent="0.2">
      <c r="A2599" t="s">
        <v>393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0.7</v>
      </c>
      <c r="Q2599" s="2">
        <v>0.7</v>
      </c>
      <c r="R2599" s="2">
        <v>0.7</v>
      </c>
      <c r="S2599" s="2">
        <v>0.64999999999999991</v>
      </c>
      <c r="T2599" s="2">
        <v>0.64999999999999991</v>
      </c>
      <c r="U2599" s="2">
        <v>0.64999999999999991</v>
      </c>
      <c r="V2599" s="2">
        <v>0.55000000000000004</v>
      </c>
      <c r="W2599" s="2">
        <v>0.5</v>
      </c>
      <c r="X2599" s="2">
        <v>0.5</v>
      </c>
      <c r="Y2599" s="2">
        <v>0</v>
      </c>
      <c r="Z2599" s="2">
        <v>0</v>
      </c>
      <c r="AA2599" s="112">
        <v>0</v>
      </c>
      <c r="AB2599" s="2">
        <f t="shared" si="411"/>
        <v>0</v>
      </c>
      <c r="AC2599" s="2">
        <f t="shared" si="411"/>
        <v>0</v>
      </c>
      <c r="AD2599" s="2">
        <f t="shared" si="412"/>
        <v>0</v>
      </c>
      <c r="AE2599" s="2">
        <f t="shared" si="412"/>
        <v>0</v>
      </c>
      <c r="AF2599" s="2">
        <f t="shared" si="412"/>
        <v>0</v>
      </c>
      <c r="AG2599" s="2">
        <f t="shared" si="412"/>
        <v>0</v>
      </c>
      <c r="AH2599" s="2">
        <f t="shared" si="412"/>
        <v>0</v>
      </c>
      <c r="AI2599" s="2">
        <f t="shared" si="412"/>
        <v>0</v>
      </c>
      <c r="AJ2599" s="2">
        <f t="shared" si="412"/>
        <v>0</v>
      </c>
      <c r="AK2599" s="2">
        <f t="shared" si="412"/>
        <v>0</v>
      </c>
      <c r="AL2599" s="2">
        <f t="shared" si="412"/>
        <v>0</v>
      </c>
      <c r="AM2599" s="2">
        <f t="shared" si="412"/>
        <v>0</v>
      </c>
      <c r="AN2599" s="2">
        <f t="shared" si="412"/>
        <v>0</v>
      </c>
      <c r="AO2599" s="2">
        <f t="shared" si="412"/>
        <v>0</v>
      </c>
      <c r="AP2599" s="2">
        <f t="shared" si="412"/>
        <v>0</v>
      </c>
      <c r="AQ2599" s="2">
        <f t="shared" si="412"/>
        <v>0</v>
      </c>
      <c r="AR2599" s="2">
        <f t="shared" si="412"/>
        <v>0</v>
      </c>
      <c r="AS2599" s="2">
        <f t="shared" si="412"/>
        <v>0</v>
      </c>
      <c r="AT2599" s="2">
        <f t="shared" si="412"/>
        <v>0</v>
      </c>
      <c r="AU2599" s="2">
        <f t="shared" si="412"/>
        <v>0</v>
      </c>
      <c r="AV2599" s="2">
        <f t="shared" si="412"/>
        <v>0</v>
      </c>
      <c r="AW2599" s="2">
        <f t="shared" si="412"/>
        <v>0</v>
      </c>
      <c r="AX2599" s="2">
        <f t="shared" si="412"/>
        <v>0</v>
      </c>
      <c r="AY2599" s="2">
        <f t="shared" si="412"/>
        <v>0</v>
      </c>
      <c r="AZ2599" s="2">
        <f t="shared" si="412"/>
        <v>0</v>
      </c>
      <c r="BA2599" s="2">
        <f t="shared" si="412"/>
        <v>0</v>
      </c>
      <c r="BB2599" s="2">
        <f t="shared" si="412"/>
        <v>0</v>
      </c>
      <c r="BC2599" s="2">
        <f t="shared" si="412"/>
        <v>0</v>
      </c>
      <c r="BD2599" s="2">
        <f t="shared" si="412"/>
        <v>0</v>
      </c>
      <c r="BE2599" s="2">
        <f t="shared" si="412"/>
        <v>0</v>
      </c>
    </row>
    <row r="2600" spans="1:57" ht="12" customHeight="1" x14ac:dyDescent="0.2">
      <c r="A2600" t="s">
        <v>394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112">
        <v>0</v>
      </c>
      <c r="AB2600" s="2">
        <f t="shared" si="411"/>
        <v>0</v>
      </c>
      <c r="AC2600" s="2">
        <f t="shared" si="411"/>
        <v>0</v>
      </c>
      <c r="AD2600" s="2">
        <f t="shared" si="412"/>
        <v>0</v>
      </c>
      <c r="AE2600" s="2">
        <f t="shared" si="412"/>
        <v>0</v>
      </c>
      <c r="AF2600" s="2">
        <f t="shared" si="412"/>
        <v>0</v>
      </c>
      <c r="AG2600" s="2">
        <f t="shared" si="412"/>
        <v>0</v>
      </c>
      <c r="AH2600" s="2">
        <f t="shared" si="412"/>
        <v>0</v>
      </c>
      <c r="AI2600" s="2">
        <f t="shared" si="412"/>
        <v>0</v>
      </c>
      <c r="AJ2600" s="2">
        <f t="shared" si="412"/>
        <v>0</v>
      </c>
      <c r="AK2600" s="2">
        <f t="shared" si="412"/>
        <v>0</v>
      </c>
      <c r="AL2600" s="2">
        <f t="shared" si="412"/>
        <v>0</v>
      </c>
      <c r="AM2600" s="2">
        <f t="shared" si="412"/>
        <v>0</v>
      </c>
      <c r="AN2600" s="2">
        <f t="shared" si="412"/>
        <v>0</v>
      </c>
      <c r="AO2600" s="2">
        <f t="shared" si="412"/>
        <v>0</v>
      </c>
      <c r="AP2600" s="2">
        <f t="shared" si="412"/>
        <v>0</v>
      </c>
      <c r="AQ2600" s="2">
        <f t="shared" si="412"/>
        <v>0</v>
      </c>
      <c r="AR2600" s="2">
        <f t="shared" si="412"/>
        <v>0</v>
      </c>
      <c r="AS2600" s="2">
        <f t="shared" si="412"/>
        <v>0</v>
      </c>
      <c r="AT2600" s="2">
        <f t="shared" si="412"/>
        <v>0</v>
      </c>
      <c r="AU2600" s="2">
        <f t="shared" si="412"/>
        <v>0</v>
      </c>
      <c r="AV2600" s="2">
        <f t="shared" si="412"/>
        <v>0</v>
      </c>
      <c r="AW2600" s="2">
        <f t="shared" si="412"/>
        <v>0</v>
      </c>
      <c r="AX2600" s="2">
        <f t="shared" si="412"/>
        <v>0</v>
      </c>
      <c r="AY2600" s="2">
        <f t="shared" si="412"/>
        <v>0</v>
      </c>
      <c r="AZ2600" s="2">
        <f t="shared" si="412"/>
        <v>0</v>
      </c>
      <c r="BA2600" s="2">
        <f t="shared" si="412"/>
        <v>0</v>
      </c>
      <c r="BB2600" s="2">
        <f t="shared" si="412"/>
        <v>0</v>
      </c>
      <c r="BC2600" s="2">
        <f t="shared" si="412"/>
        <v>0</v>
      </c>
      <c r="BD2600" s="2">
        <f t="shared" si="412"/>
        <v>0</v>
      </c>
      <c r="BE2600" s="2">
        <f t="shared" si="412"/>
        <v>0</v>
      </c>
    </row>
    <row r="2601" spans="1:57" ht="12" customHeight="1" x14ac:dyDescent="0.2">
      <c r="A2601" t="s">
        <v>395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7</v>
      </c>
      <c r="Q2601" s="2">
        <v>7</v>
      </c>
      <c r="R2601" s="2">
        <v>7</v>
      </c>
      <c r="S2601" s="2">
        <v>7</v>
      </c>
      <c r="T2601" s="2">
        <v>7</v>
      </c>
      <c r="U2601" s="2">
        <v>7</v>
      </c>
      <c r="V2601" s="2">
        <v>9</v>
      </c>
      <c r="W2601" s="2">
        <v>9</v>
      </c>
      <c r="X2601" s="2">
        <v>9</v>
      </c>
      <c r="Y2601" s="2">
        <v>1.25</v>
      </c>
      <c r="Z2601" s="2">
        <v>1.25</v>
      </c>
      <c r="AA2601" s="112">
        <v>1.25</v>
      </c>
      <c r="AB2601" s="2">
        <f t="shared" si="411"/>
        <v>1.25</v>
      </c>
      <c r="AC2601" s="2">
        <f t="shared" si="411"/>
        <v>1.25</v>
      </c>
      <c r="AD2601" s="2">
        <f t="shared" si="412"/>
        <v>1.25</v>
      </c>
      <c r="AE2601" s="2">
        <f t="shared" si="412"/>
        <v>1.25</v>
      </c>
      <c r="AF2601" s="2">
        <f t="shared" si="412"/>
        <v>1.25</v>
      </c>
      <c r="AG2601" s="2">
        <f t="shared" si="412"/>
        <v>1.25</v>
      </c>
      <c r="AH2601" s="2">
        <f t="shared" si="412"/>
        <v>1.25</v>
      </c>
      <c r="AI2601" s="2">
        <f t="shared" si="412"/>
        <v>1.25</v>
      </c>
      <c r="AJ2601" s="2">
        <f t="shared" si="412"/>
        <v>1.25</v>
      </c>
      <c r="AK2601" s="2">
        <f t="shared" si="412"/>
        <v>1.25</v>
      </c>
      <c r="AL2601" s="2">
        <f t="shared" si="412"/>
        <v>1.25</v>
      </c>
      <c r="AM2601" s="2">
        <f t="shared" si="412"/>
        <v>1.25</v>
      </c>
      <c r="AN2601" s="2">
        <f t="shared" si="412"/>
        <v>1.25</v>
      </c>
      <c r="AO2601" s="2">
        <f t="shared" si="412"/>
        <v>1.25</v>
      </c>
      <c r="AP2601" s="2">
        <f t="shared" si="412"/>
        <v>1.25</v>
      </c>
      <c r="AQ2601" s="2">
        <f t="shared" si="412"/>
        <v>1.25</v>
      </c>
      <c r="AR2601" s="2">
        <f t="shared" si="412"/>
        <v>1.25</v>
      </c>
      <c r="AS2601" s="2">
        <f t="shared" si="412"/>
        <v>1.25</v>
      </c>
      <c r="AT2601" s="2">
        <f t="shared" si="412"/>
        <v>1.25</v>
      </c>
      <c r="AU2601" s="2">
        <f t="shared" si="412"/>
        <v>1.25</v>
      </c>
      <c r="AV2601" s="2">
        <f t="shared" si="412"/>
        <v>1.25</v>
      </c>
      <c r="AW2601" s="2">
        <f t="shared" si="412"/>
        <v>1.25</v>
      </c>
      <c r="AX2601" s="2">
        <f t="shared" si="412"/>
        <v>1.25</v>
      </c>
      <c r="AY2601" s="2">
        <f t="shared" si="412"/>
        <v>1.25</v>
      </c>
      <c r="AZ2601" s="2">
        <f t="shared" si="412"/>
        <v>1.25</v>
      </c>
      <c r="BA2601" s="2">
        <f t="shared" si="412"/>
        <v>1.25</v>
      </c>
      <c r="BB2601" s="2">
        <f t="shared" si="412"/>
        <v>1.25</v>
      </c>
      <c r="BC2601" s="2">
        <f t="shared" si="412"/>
        <v>1.25</v>
      </c>
      <c r="BD2601" s="2">
        <f t="shared" si="412"/>
        <v>1.25</v>
      </c>
      <c r="BE2601" s="2">
        <f t="shared" si="412"/>
        <v>1.25</v>
      </c>
    </row>
    <row r="2602" spans="1:57" ht="12" customHeight="1" x14ac:dyDescent="0.2">
      <c r="A2602" t="s">
        <v>396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7</v>
      </c>
      <c r="Q2602" s="2">
        <v>7</v>
      </c>
      <c r="R2602" s="2">
        <v>7</v>
      </c>
      <c r="S2602" s="2">
        <v>7</v>
      </c>
      <c r="T2602" s="2">
        <v>7</v>
      </c>
      <c r="U2602" s="2">
        <v>7</v>
      </c>
      <c r="V2602" s="2">
        <v>9</v>
      </c>
      <c r="W2602" s="2">
        <v>9</v>
      </c>
      <c r="X2602" s="2">
        <v>9</v>
      </c>
      <c r="Y2602" s="2">
        <v>4</v>
      </c>
      <c r="Z2602" s="2">
        <v>4</v>
      </c>
      <c r="AA2602" s="112">
        <v>4</v>
      </c>
      <c r="AB2602" s="2">
        <f t="shared" si="411"/>
        <v>4</v>
      </c>
      <c r="AC2602" s="2">
        <f t="shared" si="411"/>
        <v>4</v>
      </c>
      <c r="AD2602" s="2">
        <f t="shared" si="412"/>
        <v>4</v>
      </c>
      <c r="AE2602" s="2">
        <f t="shared" si="412"/>
        <v>4</v>
      </c>
      <c r="AF2602" s="2">
        <f t="shared" si="412"/>
        <v>4</v>
      </c>
      <c r="AG2602" s="2">
        <f t="shared" si="412"/>
        <v>4</v>
      </c>
      <c r="AH2602" s="2">
        <f t="shared" si="412"/>
        <v>4</v>
      </c>
      <c r="AI2602" s="2">
        <f t="shared" si="412"/>
        <v>4</v>
      </c>
      <c r="AJ2602" s="2">
        <f t="shared" si="412"/>
        <v>4</v>
      </c>
      <c r="AK2602" s="2">
        <f t="shared" si="412"/>
        <v>4</v>
      </c>
      <c r="AL2602" s="2">
        <f t="shared" si="412"/>
        <v>4</v>
      </c>
      <c r="AM2602" s="2">
        <f t="shared" si="412"/>
        <v>4</v>
      </c>
      <c r="AN2602" s="2">
        <f t="shared" si="412"/>
        <v>4</v>
      </c>
      <c r="AO2602" s="2">
        <f t="shared" si="412"/>
        <v>4</v>
      </c>
      <c r="AP2602" s="2">
        <f t="shared" si="412"/>
        <v>4</v>
      </c>
      <c r="AQ2602" s="2">
        <f t="shared" si="412"/>
        <v>4</v>
      </c>
      <c r="AR2602" s="2">
        <f t="shared" si="412"/>
        <v>4</v>
      </c>
      <c r="AS2602" s="2">
        <f t="shared" si="412"/>
        <v>4</v>
      </c>
      <c r="AT2602" s="2">
        <f t="shared" si="412"/>
        <v>4</v>
      </c>
      <c r="AU2602" s="2">
        <f t="shared" si="412"/>
        <v>4</v>
      </c>
      <c r="AV2602" s="2">
        <f t="shared" si="412"/>
        <v>4</v>
      </c>
      <c r="AW2602" s="2">
        <f t="shared" si="412"/>
        <v>4</v>
      </c>
      <c r="AX2602" s="2">
        <f t="shared" si="412"/>
        <v>4</v>
      </c>
      <c r="AY2602" s="2">
        <f t="shared" si="412"/>
        <v>4</v>
      </c>
      <c r="AZ2602" s="2">
        <f t="shared" si="412"/>
        <v>4</v>
      </c>
      <c r="BA2602" s="2">
        <f t="shared" si="412"/>
        <v>4</v>
      </c>
      <c r="BB2602" s="2">
        <f t="shared" si="412"/>
        <v>4</v>
      </c>
      <c r="BC2602" s="2">
        <f t="shared" si="412"/>
        <v>4</v>
      </c>
      <c r="BD2602" s="2">
        <f t="shared" si="412"/>
        <v>4</v>
      </c>
      <c r="BE2602" s="2">
        <f t="shared" si="412"/>
        <v>4</v>
      </c>
    </row>
    <row r="2603" spans="1:57" ht="12" customHeight="1" x14ac:dyDescent="0.2">
      <c r="A2603" t="s">
        <v>759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7</v>
      </c>
      <c r="Q2603" s="2">
        <v>7</v>
      </c>
      <c r="R2603" s="2">
        <v>7</v>
      </c>
      <c r="S2603" s="2">
        <v>7</v>
      </c>
      <c r="T2603" s="2">
        <v>7</v>
      </c>
      <c r="U2603" s="2">
        <v>7</v>
      </c>
      <c r="V2603" s="2">
        <v>9</v>
      </c>
      <c r="W2603" s="2">
        <v>9</v>
      </c>
      <c r="X2603" s="2">
        <v>9</v>
      </c>
      <c r="Y2603" s="2">
        <v>4</v>
      </c>
      <c r="Z2603" s="2">
        <v>4</v>
      </c>
      <c r="AA2603" s="112">
        <v>4</v>
      </c>
      <c r="AB2603" s="2">
        <f t="shared" si="411"/>
        <v>4</v>
      </c>
      <c r="AC2603" s="2">
        <f t="shared" si="411"/>
        <v>4</v>
      </c>
      <c r="AD2603" s="2">
        <f t="shared" ref="AD2603:BE2603" si="413">AC2603</f>
        <v>4</v>
      </c>
      <c r="AE2603" s="2">
        <f t="shared" si="413"/>
        <v>4</v>
      </c>
      <c r="AF2603" s="2">
        <f t="shared" si="413"/>
        <v>4</v>
      </c>
      <c r="AG2603" s="2">
        <f t="shared" si="413"/>
        <v>4</v>
      </c>
      <c r="AH2603" s="2">
        <f t="shared" si="413"/>
        <v>4</v>
      </c>
      <c r="AI2603" s="2">
        <f t="shared" si="413"/>
        <v>4</v>
      </c>
      <c r="AJ2603" s="2">
        <f t="shared" si="413"/>
        <v>4</v>
      </c>
      <c r="AK2603" s="2">
        <f t="shared" si="413"/>
        <v>4</v>
      </c>
      <c r="AL2603" s="2">
        <f t="shared" si="413"/>
        <v>4</v>
      </c>
      <c r="AM2603" s="2">
        <f t="shared" si="413"/>
        <v>4</v>
      </c>
      <c r="AN2603" s="2">
        <f t="shared" si="413"/>
        <v>4</v>
      </c>
      <c r="AO2603" s="2">
        <f t="shared" si="413"/>
        <v>4</v>
      </c>
      <c r="AP2603" s="2">
        <f t="shared" si="413"/>
        <v>4</v>
      </c>
      <c r="AQ2603" s="2">
        <f t="shared" si="413"/>
        <v>4</v>
      </c>
      <c r="AR2603" s="2">
        <f t="shared" si="413"/>
        <v>4</v>
      </c>
      <c r="AS2603" s="2">
        <f t="shared" si="413"/>
        <v>4</v>
      </c>
      <c r="AT2603" s="2">
        <f t="shared" si="413"/>
        <v>4</v>
      </c>
      <c r="AU2603" s="2">
        <f t="shared" si="413"/>
        <v>4</v>
      </c>
      <c r="AV2603" s="2">
        <f t="shared" si="413"/>
        <v>4</v>
      </c>
      <c r="AW2603" s="2">
        <f t="shared" si="413"/>
        <v>4</v>
      </c>
      <c r="AX2603" s="2">
        <f t="shared" si="413"/>
        <v>4</v>
      </c>
      <c r="AY2603" s="2">
        <f t="shared" si="413"/>
        <v>4</v>
      </c>
      <c r="AZ2603" s="2">
        <f t="shared" si="413"/>
        <v>4</v>
      </c>
      <c r="BA2603" s="2">
        <f t="shared" si="413"/>
        <v>4</v>
      </c>
      <c r="BB2603" s="2">
        <f t="shared" si="413"/>
        <v>4</v>
      </c>
      <c r="BC2603" s="2">
        <f t="shared" si="413"/>
        <v>4</v>
      </c>
      <c r="BD2603" s="2">
        <f t="shared" si="413"/>
        <v>4</v>
      </c>
      <c r="BE2603" s="2">
        <f t="shared" si="413"/>
        <v>4</v>
      </c>
    </row>
    <row r="2604" spans="1:57" ht="12" customHeight="1" x14ac:dyDescent="0.2">
      <c r="A2604" t="s">
        <v>397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0.60000000000000009</v>
      </c>
      <c r="Q2604" s="2">
        <v>0.60000000000000009</v>
      </c>
      <c r="R2604" s="2">
        <v>0.60000000000000009</v>
      </c>
      <c r="S2604" s="2">
        <v>0.55000000000000004</v>
      </c>
      <c r="T2604" s="2">
        <v>0.55000000000000004</v>
      </c>
      <c r="U2604" s="2">
        <v>0.55000000000000004</v>
      </c>
      <c r="V2604" s="2">
        <v>0.45</v>
      </c>
      <c r="W2604" s="2">
        <v>0.45</v>
      </c>
      <c r="X2604" s="2">
        <v>0.45</v>
      </c>
      <c r="Y2604" s="2">
        <v>0</v>
      </c>
      <c r="Z2604" s="2">
        <v>0</v>
      </c>
      <c r="AA2604" s="112">
        <v>0</v>
      </c>
      <c r="AB2604" s="2">
        <f t="shared" si="411"/>
        <v>0</v>
      </c>
      <c r="AC2604" s="2">
        <f t="shared" si="411"/>
        <v>0</v>
      </c>
      <c r="AD2604" s="2">
        <f t="shared" ref="AD2604:BE2604" si="414">AC2604</f>
        <v>0</v>
      </c>
      <c r="AE2604" s="2">
        <f t="shared" si="414"/>
        <v>0</v>
      </c>
      <c r="AF2604" s="2">
        <f t="shared" si="414"/>
        <v>0</v>
      </c>
      <c r="AG2604" s="2">
        <f t="shared" si="414"/>
        <v>0</v>
      </c>
      <c r="AH2604" s="2">
        <f t="shared" si="414"/>
        <v>0</v>
      </c>
      <c r="AI2604" s="2">
        <f t="shared" si="414"/>
        <v>0</v>
      </c>
      <c r="AJ2604" s="2">
        <f t="shared" si="414"/>
        <v>0</v>
      </c>
      <c r="AK2604" s="2">
        <f t="shared" si="414"/>
        <v>0</v>
      </c>
      <c r="AL2604" s="2">
        <f t="shared" si="414"/>
        <v>0</v>
      </c>
      <c r="AM2604" s="2">
        <f t="shared" si="414"/>
        <v>0</v>
      </c>
      <c r="AN2604" s="2">
        <f t="shared" si="414"/>
        <v>0</v>
      </c>
      <c r="AO2604" s="2">
        <f t="shared" si="414"/>
        <v>0</v>
      </c>
      <c r="AP2604" s="2">
        <f t="shared" si="414"/>
        <v>0</v>
      </c>
      <c r="AQ2604" s="2">
        <f t="shared" si="414"/>
        <v>0</v>
      </c>
      <c r="AR2604" s="2">
        <f t="shared" si="414"/>
        <v>0</v>
      </c>
      <c r="AS2604" s="2">
        <f t="shared" si="414"/>
        <v>0</v>
      </c>
      <c r="AT2604" s="2">
        <f t="shared" si="414"/>
        <v>0</v>
      </c>
      <c r="AU2604" s="2">
        <f t="shared" si="414"/>
        <v>0</v>
      </c>
      <c r="AV2604" s="2">
        <f t="shared" si="414"/>
        <v>0</v>
      </c>
      <c r="AW2604" s="2">
        <f t="shared" si="414"/>
        <v>0</v>
      </c>
      <c r="AX2604" s="2">
        <f t="shared" si="414"/>
        <v>0</v>
      </c>
      <c r="AY2604" s="2">
        <f t="shared" si="414"/>
        <v>0</v>
      </c>
      <c r="AZ2604" s="2">
        <f t="shared" si="414"/>
        <v>0</v>
      </c>
      <c r="BA2604" s="2">
        <f t="shared" si="414"/>
        <v>0</v>
      </c>
      <c r="BB2604" s="2">
        <f t="shared" si="414"/>
        <v>0</v>
      </c>
      <c r="BC2604" s="2">
        <f t="shared" si="414"/>
        <v>0</v>
      </c>
      <c r="BD2604" s="2">
        <f t="shared" si="414"/>
        <v>0</v>
      </c>
      <c r="BE2604" s="2">
        <f t="shared" si="414"/>
        <v>0</v>
      </c>
    </row>
    <row r="2605" spans="1:57" ht="12" customHeight="1" x14ac:dyDescent="0.2">
      <c r="AA2605" t="s">
        <v>1180</v>
      </c>
    </row>
    <row r="2606" spans="1:57" ht="12" customHeight="1" x14ac:dyDescent="0.2">
      <c r="A2606" t="s">
        <v>764</v>
      </c>
      <c r="B2606" s="40"/>
      <c r="C2606" s="40" t="s">
        <v>1179</v>
      </c>
      <c r="D2606" s="40"/>
      <c r="E2606" s="40"/>
      <c r="F2606" s="40"/>
      <c r="H2606" t="s">
        <v>781</v>
      </c>
      <c r="AA2606" t="s">
        <v>1181</v>
      </c>
    </row>
    <row r="2607" spans="1:57" ht="12" customHeight="1" x14ac:dyDescent="0.2">
      <c r="A2607" t="s">
        <v>1178</v>
      </c>
      <c r="B2607" s="40"/>
      <c r="C2607" s="40" t="s">
        <v>1182</v>
      </c>
      <c r="D2607" s="40"/>
      <c r="E2607" s="40"/>
      <c r="F2607" s="40"/>
      <c r="H2607" t="s">
        <v>780</v>
      </c>
      <c r="AA2607" t="s">
        <v>1175</v>
      </c>
    </row>
    <row r="2608" spans="1:57" ht="12" customHeight="1" x14ac:dyDescent="0.2">
      <c r="A2608" s="31" t="s">
        <v>765</v>
      </c>
      <c r="B2608" t="s">
        <v>534</v>
      </c>
      <c r="C2608" t="s">
        <v>533</v>
      </c>
      <c r="D2608" t="s">
        <v>1176</v>
      </c>
      <c r="E2608" t="s">
        <v>1177</v>
      </c>
      <c r="H2608" s="31" t="s">
        <v>765</v>
      </c>
    </row>
    <row r="2609" spans="1:57" ht="12" customHeight="1" x14ac:dyDescent="0.2">
      <c r="A2609">
        <v>1</v>
      </c>
      <c r="B2609" s="40">
        <v>0.4</v>
      </c>
      <c r="C2609" s="40">
        <v>7.6999999999999999E-2</v>
      </c>
      <c r="D2609" s="40">
        <v>0.03</v>
      </c>
      <c r="E2609" s="40">
        <v>8.0000000000000002E-3</v>
      </c>
      <c r="F2609" s="40"/>
      <c r="H2609">
        <v>1</v>
      </c>
      <c r="I2609" s="44">
        <v>0</v>
      </c>
    </row>
    <row r="2610" spans="1:57" ht="12" customHeight="1" x14ac:dyDescent="0.2">
      <c r="A2610">
        <v>2</v>
      </c>
      <c r="B2610" s="40">
        <v>0.70699999999999996</v>
      </c>
      <c r="C2610" s="40">
        <v>2.4E-2</v>
      </c>
      <c r="D2610" s="40">
        <v>6.6000000000000003E-2</v>
      </c>
      <c r="E2610" s="40">
        <v>1.7999999999999999E-2</v>
      </c>
      <c r="F2610" s="40"/>
      <c r="H2610">
        <v>2</v>
      </c>
      <c r="I2610" s="44">
        <v>0</v>
      </c>
    </row>
    <row r="2611" spans="1:57" ht="12" customHeight="1" x14ac:dyDescent="0.2">
      <c r="A2611">
        <v>3</v>
      </c>
      <c r="B2611" s="40">
        <v>0</v>
      </c>
      <c r="C2611" s="40">
        <v>0</v>
      </c>
      <c r="D2611" s="40">
        <v>0</v>
      </c>
      <c r="E2611" s="40">
        <v>0</v>
      </c>
      <c r="F2611" s="40"/>
      <c r="H2611">
        <v>3</v>
      </c>
      <c r="I2611" s="44">
        <v>0</v>
      </c>
    </row>
    <row r="2612" spans="1:57" ht="12" customHeight="1" x14ac:dyDescent="0.2">
      <c r="A2612">
        <v>4</v>
      </c>
      <c r="B2612" s="40">
        <v>0</v>
      </c>
      <c r="C2612" s="40">
        <v>0</v>
      </c>
      <c r="D2612" s="40">
        <v>0</v>
      </c>
      <c r="E2612" s="40">
        <v>0</v>
      </c>
      <c r="F2612" s="40"/>
      <c r="H2612">
        <v>4</v>
      </c>
      <c r="I2612" s="44">
        <v>0</v>
      </c>
    </row>
    <row r="2613" spans="1:57" ht="12" customHeight="1" x14ac:dyDescent="0.2">
      <c r="A2613">
        <v>5</v>
      </c>
      <c r="B2613" s="40">
        <v>0.16500000000000001</v>
      </c>
      <c r="C2613" s="40">
        <v>1.0999999999999999E-2</v>
      </c>
      <c r="D2613" s="40">
        <v>2E-3</v>
      </c>
      <c r="E2613" s="40">
        <v>5.0000000000000001E-3</v>
      </c>
      <c r="F2613" s="40"/>
      <c r="H2613">
        <v>5</v>
      </c>
      <c r="I2613" s="44">
        <v>0</v>
      </c>
    </row>
    <row r="2614" spans="1:57" ht="12" customHeight="1" x14ac:dyDescent="0.2">
      <c r="A2614">
        <v>6</v>
      </c>
      <c r="B2614" s="40">
        <v>0</v>
      </c>
      <c r="C2614" s="40">
        <v>0</v>
      </c>
      <c r="D2614" s="40">
        <v>0</v>
      </c>
      <c r="E2614" s="40">
        <v>0</v>
      </c>
      <c r="F2614" s="40"/>
      <c r="H2614">
        <v>6</v>
      </c>
      <c r="I2614" s="44">
        <v>0</v>
      </c>
    </row>
    <row r="2615" spans="1:57" ht="12" customHeight="1" x14ac:dyDescent="0.2">
      <c r="A2615">
        <v>7</v>
      </c>
      <c r="B2615" s="40">
        <v>0</v>
      </c>
      <c r="C2615" s="40">
        <v>0</v>
      </c>
      <c r="D2615" s="40">
        <v>0</v>
      </c>
      <c r="E2615" s="40">
        <v>0</v>
      </c>
      <c r="F2615" s="40"/>
      <c r="H2615">
        <v>7</v>
      </c>
      <c r="I2615" s="44">
        <v>0</v>
      </c>
    </row>
    <row r="2616" spans="1:57" ht="12" customHeight="1" x14ac:dyDescent="0.2">
      <c r="A2616">
        <v>8</v>
      </c>
      <c r="B2616" s="40">
        <v>0</v>
      </c>
      <c r="C2616" s="40">
        <v>0</v>
      </c>
      <c r="D2616" s="40">
        <v>0</v>
      </c>
      <c r="E2616" s="40">
        <v>0</v>
      </c>
      <c r="F2616" s="40"/>
      <c r="H2616">
        <v>8</v>
      </c>
      <c r="I2616" s="44">
        <v>0</v>
      </c>
    </row>
    <row r="2617" spans="1:57" ht="12" customHeight="1" x14ac:dyDescent="0.2">
      <c r="A2617">
        <v>9</v>
      </c>
      <c r="B2617" s="40">
        <v>1.681</v>
      </c>
      <c r="C2617" s="40">
        <v>0.26900000000000002</v>
      </c>
      <c r="D2617" s="40">
        <v>1.6E-2</v>
      </c>
      <c r="E2617" s="40">
        <v>5.1999999999999998E-2</v>
      </c>
      <c r="F2617" s="40"/>
      <c r="H2617">
        <v>9</v>
      </c>
      <c r="I2617" s="44">
        <v>0</v>
      </c>
    </row>
    <row r="2618" spans="1:57" ht="12" customHeight="1" x14ac:dyDescent="0.2">
      <c r="B2618" s="40"/>
      <c r="C2618" s="40"/>
      <c r="D2618" s="40"/>
      <c r="E2618" s="40"/>
      <c r="F2618" s="40"/>
      <c r="K2618" s="44"/>
    </row>
    <row r="2619" spans="1:57" ht="12" customHeight="1" x14ac:dyDescent="0.2">
      <c r="B2619" s="41">
        <v>1995</v>
      </c>
      <c r="C2619" s="41">
        <v>1996</v>
      </c>
      <c r="D2619" s="41">
        <v>1997</v>
      </c>
      <c r="E2619" s="41">
        <v>1998</v>
      </c>
      <c r="F2619" s="41">
        <v>1999</v>
      </c>
      <c r="G2619">
        <v>2000</v>
      </c>
      <c r="H2619">
        <v>2001</v>
      </c>
      <c r="I2619">
        <v>2002</v>
      </c>
      <c r="J2619">
        <v>2003</v>
      </c>
      <c r="K2619">
        <v>2004</v>
      </c>
      <c r="L2619">
        <v>2005</v>
      </c>
      <c r="M2619">
        <v>2006</v>
      </c>
      <c r="N2619">
        <v>2007</v>
      </c>
      <c r="O2619">
        <v>2008</v>
      </c>
      <c r="P2619">
        <v>2009</v>
      </c>
      <c r="Q2619">
        <v>2010</v>
      </c>
      <c r="R2619">
        <v>2011</v>
      </c>
      <c r="S2619">
        <v>2012</v>
      </c>
      <c r="T2619">
        <v>2013</v>
      </c>
      <c r="U2619">
        <v>2014</v>
      </c>
      <c r="V2619">
        <v>2015</v>
      </c>
      <c r="W2619">
        <v>2016</v>
      </c>
      <c r="X2619">
        <v>2017</v>
      </c>
      <c r="Y2619">
        <v>2018</v>
      </c>
      <c r="Z2619">
        <v>2019</v>
      </c>
      <c r="AA2619">
        <v>2020</v>
      </c>
      <c r="AB2619">
        <v>2021</v>
      </c>
      <c r="AC2619">
        <v>2022</v>
      </c>
      <c r="AD2619">
        <v>2023</v>
      </c>
      <c r="AE2619">
        <v>2024</v>
      </c>
      <c r="AF2619">
        <v>2025</v>
      </c>
      <c r="AG2619">
        <v>2026</v>
      </c>
      <c r="AH2619">
        <v>2027</v>
      </c>
      <c r="AI2619">
        <v>2028</v>
      </c>
      <c r="AJ2619">
        <v>2029</v>
      </c>
      <c r="AK2619">
        <v>2030</v>
      </c>
      <c r="AL2619">
        <v>2031</v>
      </c>
      <c r="AM2619">
        <v>2032</v>
      </c>
      <c r="AN2619">
        <v>2033</v>
      </c>
      <c r="AO2619">
        <v>2034</v>
      </c>
      <c r="AP2619">
        <v>2035</v>
      </c>
      <c r="AQ2619">
        <v>2036</v>
      </c>
      <c r="AR2619">
        <v>2037</v>
      </c>
      <c r="AS2619">
        <v>2038</v>
      </c>
      <c r="AT2619">
        <v>2039</v>
      </c>
      <c r="AU2619">
        <v>2040</v>
      </c>
      <c r="AV2619">
        <v>2041</v>
      </c>
      <c r="AW2619">
        <v>2042</v>
      </c>
      <c r="AX2619">
        <v>2043</v>
      </c>
      <c r="AY2619">
        <v>2044</v>
      </c>
      <c r="AZ2619">
        <v>2045</v>
      </c>
      <c r="BA2619">
        <v>2046</v>
      </c>
      <c r="BB2619">
        <v>2047</v>
      </c>
      <c r="BC2619">
        <v>2048</v>
      </c>
      <c r="BD2619">
        <v>2049</v>
      </c>
      <c r="BE2619">
        <v>2050</v>
      </c>
    </row>
    <row r="2620" spans="1:57" ht="12" customHeight="1" x14ac:dyDescent="0.2">
      <c r="A2620" t="s">
        <v>766</v>
      </c>
      <c r="B2620" s="41">
        <v>0</v>
      </c>
      <c r="C2620" s="41">
        <v>0</v>
      </c>
      <c r="D2620" s="41">
        <v>0</v>
      </c>
      <c r="E2620" s="41">
        <v>0</v>
      </c>
      <c r="F2620" s="41">
        <v>0</v>
      </c>
      <c r="G2620" s="41">
        <v>0</v>
      </c>
      <c r="H2620" s="41">
        <v>0</v>
      </c>
      <c r="I2620" s="41">
        <v>0</v>
      </c>
      <c r="J2620" s="41">
        <v>0</v>
      </c>
      <c r="K2620" s="41">
        <v>0</v>
      </c>
      <c r="L2620" s="41">
        <v>0</v>
      </c>
      <c r="M2620" s="41">
        <v>0</v>
      </c>
      <c r="N2620" s="41">
        <v>0</v>
      </c>
      <c r="O2620" s="41">
        <v>0</v>
      </c>
      <c r="P2620" s="41">
        <v>0</v>
      </c>
      <c r="Q2620" s="41">
        <v>0</v>
      </c>
      <c r="R2620" s="41">
        <v>0</v>
      </c>
      <c r="S2620" s="41">
        <v>0</v>
      </c>
      <c r="T2620" s="41">
        <v>0</v>
      </c>
      <c r="U2620" s="41">
        <v>0</v>
      </c>
      <c r="V2620" s="41">
        <v>0</v>
      </c>
      <c r="W2620" s="42">
        <v>0</v>
      </c>
      <c r="X2620" s="42">
        <v>0</v>
      </c>
      <c r="Y2620" s="42">
        <v>0.5</v>
      </c>
      <c r="Z2620" s="42">
        <v>0.45833333333333331</v>
      </c>
      <c r="AA2620" s="42">
        <v>0.41666666666666663</v>
      </c>
      <c r="AB2620" s="2">
        <v>0.37499999999999994</v>
      </c>
      <c r="AC2620" s="2">
        <v>0.33333333333333326</v>
      </c>
      <c r="AD2620" s="2">
        <v>0.29166666666666657</v>
      </c>
      <c r="AE2620" s="2">
        <v>0.24999999999999992</v>
      </c>
      <c r="AF2620" s="2">
        <v>0.20833333333333326</v>
      </c>
      <c r="AG2620" s="2">
        <v>0.1666666666666666</v>
      </c>
      <c r="AH2620" s="2">
        <v>0.12499999999999994</v>
      </c>
      <c r="AI2620" s="2">
        <v>8.3333333333333287E-2</v>
      </c>
      <c r="AJ2620" s="2">
        <v>4.1666666666666623E-2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ht="12" customHeight="1" x14ac:dyDescent="0.2">
      <c r="A2621" t="s">
        <v>767</v>
      </c>
      <c r="B2621" s="41"/>
      <c r="C2621" s="41"/>
      <c r="D2621" s="41"/>
      <c r="E2621" s="41"/>
      <c r="F2621" s="41"/>
    </row>
    <row r="2623" spans="1:57" ht="12" customHeight="1" x14ac:dyDescent="0.2">
      <c r="A2623" t="s">
        <v>1185</v>
      </c>
      <c r="B2623" s="43">
        <v>0.78635891779007505</v>
      </c>
      <c r="C2623" t="s">
        <v>1189</v>
      </c>
    </row>
    <row r="2624" spans="1:57" ht="12" customHeight="1" x14ac:dyDescent="0.2">
      <c r="A2624" t="s">
        <v>1186</v>
      </c>
      <c r="B2624" s="43">
        <v>0.23119650692195554</v>
      </c>
      <c r="C2624" t="s">
        <v>1190</v>
      </c>
    </row>
    <row r="2625" spans="1:6" ht="12" customHeight="1" x14ac:dyDescent="0.2">
      <c r="A2625" t="s">
        <v>1187</v>
      </c>
      <c r="B2625" s="43">
        <v>0.10333580419720322</v>
      </c>
      <c r="C2625" t="s">
        <v>1191</v>
      </c>
    </row>
    <row r="2626" spans="1:6" ht="12" customHeight="1" x14ac:dyDescent="0.2">
      <c r="A2626" t="s">
        <v>1188</v>
      </c>
      <c r="B2626" s="43">
        <v>0.25535062859160179</v>
      </c>
      <c r="C2626" t="s">
        <v>1192</v>
      </c>
    </row>
    <row r="2628" spans="1:6" ht="12" customHeight="1" x14ac:dyDescent="0.2">
      <c r="A2628" t="s">
        <v>768</v>
      </c>
      <c r="E2628" t="s">
        <v>769</v>
      </c>
    </row>
    <row r="2629" spans="1:6" ht="12" customHeight="1" x14ac:dyDescent="0.2">
      <c r="A2629" t="s">
        <v>770</v>
      </c>
      <c r="E2629" t="s">
        <v>770</v>
      </c>
    </row>
    <row r="2630" spans="1:6" ht="12" customHeight="1" x14ac:dyDescent="0.2">
      <c r="A2630" t="s">
        <v>429</v>
      </c>
      <c r="B2630" s="44">
        <v>0</v>
      </c>
      <c r="E2630" t="s">
        <v>429</v>
      </c>
      <c r="F2630" s="44">
        <v>0</v>
      </c>
    </row>
    <row r="2631" spans="1:6" ht="12" customHeight="1" x14ac:dyDescent="0.2">
      <c r="A2631" t="s">
        <v>384</v>
      </c>
      <c r="B2631" s="44">
        <v>0</v>
      </c>
      <c r="E2631" t="s">
        <v>384</v>
      </c>
      <c r="F2631" s="44">
        <v>0</v>
      </c>
    </row>
    <row r="2632" spans="1:6" ht="12" customHeight="1" x14ac:dyDescent="0.2">
      <c r="A2632" t="s">
        <v>385</v>
      </c>
      <c r="B2632" s="44">
        <v>0</v>
      </c>
      <c r="E2632" t="s">
        <v>385</v>
      </c>
      <c r="F2632" s="44">
        <v>0</v>
      </c>
    </row>
    <row r="2633" spans="1:6" ht="12" customHeight="1" x14ac:dyDescent="0.2">
      <c r="A2633" t="s">
        <v>430</v>
      </c>
      <c r="B2633" s="44">
        <v>0</v>
      </c>
      <c r="E2633" t="s">
        <v>430</v>
      </c>
      <c r="F2633" s="44">
        <v>0</v>
      </c>
    </row>
    <row r="2634" spans="1:6" ht="12" customHeight="1" x14ac:dyDescent="0.2">
      <c r="A2634" t="s">
        <v>1128</v>
      </c>
      <c r="B2634" s="44">
        <v>0</v>
      </c>
      <c r="E2634" t="s">
        <v>1128</v>
      </c>
      <c r="F2634" s="44">
        <v>0.93013992744502849</v>
      </c>
    </row>
    <row r="2635" spans="1:6" ht="12" customHeight="1" x14ac:dyDescent="0.2">
      <c r="A2635" t="s">
        <v>1129</v>
      </c>
      <c r="B2635" s="44">
        <v>0</v>
      </c>
      <c r="E2635" t="s">
        <v>1129</v>
      </c>
      <c r="F2635" s="44">
        <v>6.9860072554971495E-2</v>
      </c>
    </row>
    <row r="2636" spans="1:6" ht="12" customHeight="1" x14ac:dyDescent="0.2">
      <c r="A2636" t="s">
        <v>389</v>
      </c>
      <c r="B2636" s="44">
        <f>B2644*0.3/0.7</f>
        <v>0.29142857142857148</v>
      </c>
      <c r="E2636" t="s">
        <v>389</v>
      </c>
      <c r="F2636" s="44">
        <v>0</v>
      </c>
    </row>
    <row r="2637" spans="1:6" ht="12" customHeight="1" x14ac:dyDescent="0.2">
      <c r="A2637" t="s">
        <v>390</v>
      </c>
      <c r="B2637" s="44">
        <v>0</v>
      </c>
      <c r="E2637" t="s">
        <v>390</v>
      </c>
      <c r="F2637" s="44">
        <v>0</v>
      </c>
    </row>
    <row r="2638" spans="1:6" ht="12" customHeight="1" x14ac:dyDescent="0.2">
      <c r="A2638" t="s">
        <v>391</v>
      </c>
      <c r="B2638" s="44">
        <v>0</v>
      </c>
      <c r="E2638" t="s">
        <v>391</v>
      </c>
      <c r="F2638" s="44">
        <v>0</v>
      </c>
    </row>
    <row r="2639" spans="1:6" ht="12" customHeight="1" x14ac:dyDescent="0.2">
      <c r="A2639" t="s">
        <v>392</v>
      </c>
      <c r="B2639" s="44">
        <v>0</v>
      </c>
      <c r="E2639" t="s">
        <v>392</v>
      </c>
      <c r="F2639" s="44">
        <v>0</v>
      </c>
    </row>
    <row r="2640" spans="1:6" ht="12" customHeight="1" x14ac:dyDescent="0.2">
      <c r="A2640" t="s">
        <v>393</v>
      </c>
      <c r="B2640" s="44">
        <v>0</v>
      </c>
      <c r="E2640" t="s">
        <v>393</v>
      </c>
      <c r="F2640" s="44">
        <v>0</v>
      </c>
    </row>
    <row r="2641" spans="1:7" ht="12" customHeight="1" x14ac:dyDescent="0.2">
      <c r="A2641" t="s">
        <v>394</v>
      </c>
      <c r="B2641" s="44">
        <v>0</v>
      </c>
      <c r="E2641" t="s">
        <v>394</v>
      </c>
      <c r="F2641" s="44">
        <v>0</v>
      </c>
    </row>
    <row r="2642" spans="1:7" ht="12" customHeight="1" x14ac:dyDescent="0.2">
      <c r="A2642" t="s">
        <v>395</v>
      </c>
      <c r="B2642" s="44">
        <v>0</v>
      </c>
      <c r="E2642" t="s">
        <v>395</v>
      </c>
      <c r="F2642" s="44">
        <v>0</v>
      </c>
    </row>
    <row r="2643" spans="1:7" ht="12" customHeight="1" x14ac:dyDescent="0.2">
      <c r="A2643" t="s">
        <v>396</v>
      </c>
      <c r="B2643" s="44">
        <f>1-SUM(B2644,B2636)</f>
        <v>2.857142857142847E-2</v>
      </c>
      <c r="E2643" t="s">
        <v>396</v>
      </c>
      <c r="F2643" s="44">
        <v>0</v>
      </c>
    </row>
    <row r="2644" spans="1:7" ht="12" customHeight="1" x14ac:dyDescent="0.2">
      <c r="A2644" t="s">
        <v>759</v>
      </c>
      <c r="B2644" s="44">
        <v>0.68</v>
      </c>
      <c r="E2644" t="s">
        <v>759</v>
      </c>
      <c r="F2644" s="44">
        <v>0</v>
      </c>
    </row>
    <row r="2645" spans="1:7" ht="12" customHeight="1" x14ac:dyDescent="0.2">
      <c r="A2645" t="s">
        <v>397</v>
      </c>
      <c r="B2645" s="44">
        <v>0</v>
      </c>
      <c r="E2645" t="s">
        <v>397</v>
      </c>
      <c r="F2645" s="44">
        <v>0</v>
      </c>
    </row>
    <row r="2646" spans="1:7" ht="12" customHeight="1" x14ac:dyDescent="0.2">
      <c r="A2646" t="s">
        <v>1193</v>
      </c>
    </row>
    <row r="2648" spans="1:7" ht="12" customHeight="1" x14ac:dyDescent="0.2">
      <c r="A2648" t="s">
        <v>536</v>
      </c>
    </row>
    <row r="2649" spans="1:7" ht="12" customHeight="1" x14ac:dyDescent="0.2">
      <c r="A2649" t="s">
        <v>858</v>
      </c>
    </row>
    <row r="2650" spans="1:7" ht="12" customHeight="1" x14ac:dyDescent="0.2">
      <c r="A2650" t="s">
        <v>536</v>
      </c>
    </row>
    <row r="2651" spans="1:7" x14ac:dyDescent="0.2">
      <c r="A2651" t="s">
        <v>859</v>
      </c>
      <c r="B2651" t="s">
        <v>860</v>
      </c>
    </row>
    <row r="2652" spans="1:7" x14ac:dyDescent="0.2">
      <c r="A2652" t="s">
        <v>861</v>
      </c>
      <c r="B2652">
        <v>2025</v>
      </c>
    </row>
    <row r="2653" spans="1:7" x14ac:dyDescent="0.2">
      <c r="A2653" t="s">
        <v>862</v>
      </c>
      <c r="B2653">
        <v>2030</v>
      </c>
    </row>
    <row r="2654" spans="1:7" x14ac:dyDescent="0.2">
      <c r="C2654" t="s">
        <v>863</v>
      </c>
      <c r="D2654" t="s">
        <v>864</v>
      </c>
    </row>
    <row r="2655" spans="1:7" x14ac:dyDescent="0.2">
      <c r="C2655" t="s">
        <v>922</v>
      </c>
      <c r="D2655" t="s">
        <v>919</v>
      </c>
      <c r="E2655" t="s">
        <v>865</v>
      </c>
      <c r="F2655" t="s">
        <v>920</v>
      </c>
      <c r="G2655" t="s">
        <v>921</v>
      </c>
    </row>
    <row r="2656" spans="1:7" x14ac:dyDescent="0.2">
      <c r="A2656" t="s">
        <v>866</v>
      </c>
      <c r="B2656" t="s">
        <v>867</v>
      </c>
      <c r="C2656">
        <v>100000</v>
      </c>
      <c r="D2656">
        <v>10375</v>
      </c>
      <c r="E2656">
        <v>0.25</v>
      </c>
      <c r="F2656">
        <f t="shared" ref="F2656:F2663" si="415">D2656/(C2656^-G2656)</f>
        <v>1233603.5252300317</v>
      </c>
      <c r="G2656">
        <f t="shared" ref="G2656:G2663" si="416">-LN(1-E2656)/LN(2)</f>
        <v>0.41503749927884381</v>
      </c>
    </row>
    <row r="2657" spans="1:59" x14ac:dyDescent="0.2">
      <c r="B2657" t="s">
        <v>868</v>
      </c>
      <c r="C2657">
        <v>1000000</v>
      </c>
      <c r="D2657">
        <f>F2656*C2657^(-G2656)</f>
        <v>3989.7952238595481</v>
      </c>
      <c r="E2657">
        <v>0.2</v>
      </c>
      <c r="F2657">
        <f t="shared" si="415"/>
        <v>340815.37250908045</v>
      </c>
      <c r="G2657">
        <f t="shared" si="416"/>
        <v>0.32192809488736229</v>
      </c>
    </row>
    <row r="2658" spans="1:59" x14ac:dyDescent="0.2">
      <c r="B2658" t="s">
        <v>869</v>
      </c>
      <c r="C2658">
        <v>4000000</v>
      </c>
      <c r="D2658">
        <f>F2657*C2658^(-G2657)</f>
        <v>2553.4689432701089</v>
      </c>
      <c r="E2658">
        <v>0.1</v>
      </c>
      <c r="F2658">
        <f t="shared" si="415"/>
        <v>25743.29431551211</v>
      </c>
      <c r="G2658">
        <f t="shared" si="416"/>
        <v>0.15200309344504997</v>
      </c>
    </row>
    <row r="2659" spans="1:59" x14ac:dyDescent="0.2">
      <c r="B2659" t="s">
        <v>870</v>
      </c>
      <c r="C2659">
        <v>16000000</v>
      </c>
      <c r="D2659">
        <f>F2658*C2659^(-G2658)</f>
        <v>2068.3098440487879</v>
      </c>
      <c r="E2659">
        <v>0.08</v>
      </c>
      <c r="F2659">
        <f t="shared" si="415"/>
        <v>15213.519374055399</v>
      </c>
      <c r="G2659">
        <f t="shared" si="416"/>
        <v>0.12029423371771177</v>
      </c>
    </row>
    <row r="2660" spans="1:59" x14ac:dyDescent="0.2">
      <c r="A2660" t="s">
        <v>871</v>
      </c>
      <c r="B2660" t="s">
        <v>867</v>
      </c>
      <c r="C2660">
        <v>100000</v>
      </c>
      <c r="D2660">
        <v>42000</v>
      </c>
      <c r="E2660">
        <v>0.25</v>
      </c>
      <c r="F2660">
        <f t="shared" si="415"/>
        <v>4993864.8732203692</v>
      </c>
      <c r="G2660">
        <f t="shared" si="416"/>
        <v>0.41503749927884381</v>
      </c>
    </row>
    <row r="2661" spans="1:59" x14ac:dyDescent="0.2">
      <c r="B2661" t="s">
        <v>868</v>
      </c>
      <c r="C2661">
        <v>1000000</v>
      </c>
      <c r="D2661">
        <f>F2660*C2661^(-G2660)</f>
        <v>16151.460183335037</v>
      </c>
      <c r="E2661">
        <v>0.15</v>
      </c>
      <c r="F2661">
        <f t="shared" si="415"/>
        <v>412100.66272478009</v>
      </c>
      <c r="G2661">
        <f t="shared" si="416"/>
        <v>0.23446525363702297</v>
      </c>
    </row>
    <row r="2662" spans="1:59" x14ac:dyDescent="0.2">
      <c r="B2662" t="s">
        <v>869</v>
      </c>
      <c r="C2662">
        <v>4000000</v>
      </c>
      <c r="D2662">
        <f>F2661*C2662^(-G2661)</f>
        <v>11669.429982459566</v>
      </c>
      <c r="E2662">
        <v>0.1</v>
      </c>
      <c r="F2662">
        <f t="shared" si="415"/>
        <v>117647.63042232163</v>
      </c>
      <c r="G2662">
        <f t="shared" si="416"/>
        <v>0.15200309344504997</v>
      </c>
    </row>
    <row r="2663" spans="1:59" x14ac:dyDescent="0.2">
      <c r="B2663" t="s">
        <v>870</v>
      </c>
      <c r="C2663">
        <v>16000000</v>
      </c>
      <c r="D2663">
        <f>F2662*C2663^(-G2662)</f>
        <v>9452.2382857922457</v>
      </c>
      <c r="E2663">
        <v>0.05</v>
      </c>
      <c r="F2663">
        <f t="shared" si="415"/>
        <v>32258.467305236649</v>
      </c>
      <c r="G2663">
        <f t="shared" si="416"/>
        <v>7.4000581443776928E-2</v>
      </c>
    </row>
    <row r="2664" spans="1:59" x14ac:dyDescent="0.2"/>
    <row r="2665" spans="1:59" x14ac:dyDescent="0.2">
      <c r="A2665" t="s">
        <v>872</v>
      </c>
    </row>
    <row r="2666" spans="1:59" x14ac:dyDescent="0.2">
      <c r="D2666">
        <v>1995</v>
      </c>
      <c r="E2666">
        <v>1996</v>
      </c>
      <c r="F2666">
        <v>1997</v>
      </c>
      <c r="G2666">
        <v>1998</v>
      </c>
      <c r="H2666">
        <v>1999</v>
      </c>
      <c r="I2666">
        <v>2000</v>
      </c>
      <c r="J2666">
        <v>2001</v>
      </c>
      <c r="K2666">
        <v>2002</v>
      </c>
      <c r="L2666">
        <v>2003</v>
      </c>
      <c r="M2666">
        <v>2004</v>
      </c>
      <c r="N2666">
        <v>2005</v>
      </c>
      <c r="O2666">
        <v>2006</v>
      </c>
      <c r="P2666">
        <v>2007</v>
      </c>
      <c r="Q2666">
        <v>2008</v>
      </c>
      <c r="R2666">
        <v>2009</v>
      </c>
      <c r="S2666">
        <v>2010</v>
      </c>
      <c r="T2666">
        <v>2011</v>
      </c>
      <c r="U2666">
        <v>2012</v>
      </c>
      <c r="V2666">
        <v>2013</v>
      </c>
      <c r="W2666">
        <v>2014</v>
      </c>
      <c r="X2666">
        <v>2015</v>
      </c>
      <c r="Y2666">
        <v>2016</v>
      </c>
      <c r="Z2666">
        <v>2017</v>
      </c>
      <c r="AA2666">
        <v>2018</v>
      </c>
      <c r="AB2666">
        <v>2019</v>
      </c>
      <c r="AC2666">
        <v>2020</v>
      </c>
      <c r="AD2666">
        <v>2021</v>
      </c>
      <c r="AE2666">
        <v>2022</v>
      </c>
      <c r="AF2666">
        <v>2023</v>
      </c>
      <c r="AG2666">
        <v>2024</v>
      </c>
      <c r="AH2666">
        <v>2025</v>
      </c>
      <c r="AI2666">
        <v>2026</v>
      </c>
      <c r="AJ2666">
        <v>2027</v>
      </c>
      <c r="AK2666">
        <v>2028</v>
      </c>
      <c r="AL2666">
        <v>2029</v>
      </c>
      <c r="AM2666">
        <v>2030</v>
      </c>
      <c r="AN2666">
        <v>2031</v>
      </c>
      <c r="AO2666">
        <v>2032</v>
      </c>
      <c r="AP2666">
        <v>2033</v>
      </c>
      <c r="AQ2666">
        <v>2034</v>
      </c>
      <c r="AR2666">
        <v>2035</v>
      </c>
      <c r="AS2666">
        <v>2036</v>
      </c>
      <c r="AT2666">
        <v>2037</v>
      </c>
      <c r="AU2666">
        <v>2038</v>
      </c>
      <c r="AV2666">
        <v>2039</v>
      </c>
      <c r="AW2666">
        <v>2040</v>
      </c>
      <c r="AX2666">
        <v>2041</v>
      </c>
      <c r="AY2666">
        <v>2042</v>
      </c>
      <c r="AZ2666">
        <v>2043</v>
      </c>
      <c r="BA2666">
        <v>2044</v>
      </c>
      <c r="BB2666">
        <v>2045</v>
      </c>
      <c r="BC2666">
        <v>2046</v>
      </c>
      <c r="BD2666">
        <v>2047</v>
      </c>
      <c r="BE2666">
        <v>2048</v>
      </c>
      <c r="BF2666">
        <v>2049</v>
      </c>
      <c r="BG2666">
        <v>2050</v>
      </c>
    </row>
    <row r="2667" spans="1:59" x14ac:dyDescent="0.2">
      <c r="A2667" t="s">
        <v>873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694</v>
      </c>
      <c r="S2667">
        <v>888</v>
      </c>
      <c r="T2667">
        <v>1137</v>
      </c>
      <c r="U2667">
        <v>1455</v>
      </c>
      <c r="V2667">
        <v>1863</v>
      </c>
      <c r="W2667">
        <v>2384</v>
      </c>
      <c r="X2667">
        <v>3052</v>
      </c>
      <c r="Y2667">
        <v>3906</v>
      </c>
      <c r="Z2667">
        <v>5000</v>
      </c>
      <c r="AA2667">
        <v>5050</v>
      </c>
      <c r="AB2667">
        <v>5101</v>
      </c>
      <c r="AC2667">
        <v>5152</v>
      </c>
      <c r="AD2667">
        <v>5204</v>
      </c>
      <c r="AE2667">
        <v>5256</v>
      </c>
      <c r="AF2667">
        <v>5309</v>
      </c>
      <c r="AG2667">
        <v>5362</v>
      </c>
      <c r="AH2667">
        <v>5416</v>
      </c>
      <c r="AI2667">
        <v>5470</v>
      </c>
      <c r="AJ2667">
        <v>5525</v>
      </c>
      <c r="AK2667">
        <v>5580</v>
      </c>
      <c r="AL2667">
        <v>5636</v>
      </c>
      <c r="AM2667">
        <v>5692</v>
      </c>
      <c r="AN2667">
        <v>5749</v>
      </c>
      <c r="AO2667">
        <v>5806</v>
      </c>
      <c r="AP2667">
        <v>5864</v>
      </c>
      <c r="AQ2667">
        <v>5923</v>
      </c>
      <c r="AR2667">
        <v>5982</v>
      </c>
      <c r="AS2667">
        <v>6042</v>
      </c>
      <c r="AT2667">
        <v>6102</v>
      </c>
      <c r="AU2667">
        <v>6163</v>
      </c>
      <c r="AV2667">
        <v>6225</v>
      </c>
      <c r="AW2667">
        <v>6287</v>
      </c>
      <c r="AX2667">
        <v>6350</v>
      </c>
      <c r="AY2667">
        <v>6414</v>
      </c>
      <c r="AZ2667">
        <v>6478</v>
      </c>
      <c r="BA2667">
        <v>6543</v>
      </c>
      <c r="BB2667">
        <v>6608</v>
      </c>
      <c r="BC2667">
        <v>6674</v>
      </c>
      <c r="BD2667">
        <v>6741</v>
      </c>
      <c r="BE2667">
        <v>6808</v>
      </c>
      <c r="BF2667">
        <v>6876</v>
      </c>
      <c r="BG2667">
        <v>6945</v>
      </c>
    </row>
    <row r="2668" spans="1:59" x14ac:dyDescent="0.2">
      <c r="A2668" t="s">
        <v>874</v>
      </c>
      <c r="D2668">
        <v>618</v>
      </c>
      <c r="E2668">
        <v>632</v>
      </c>
      <c r="F2668">
        <v>646</v>
      </c>
      <c r="G2668">
        <v>660</v>
      </c>
      <c r="H2668">
        <v>675</v>
      </c>
      <c r="I2668">
        <v>690</v>
      </c>
      <c r="J2668">
        <v>705</v>
      </c>
      <c r="K2668">
        <v>721</v>
      </c>
      <c r="L2668">
        <v>737</v>
      </c>
      <c r="M2668">
        <v>753</v>
      </c>
      <c r="N2668">
        <v>770</v>
      </c>
      <c r="O2668">
        <v>787</v>
      </c>
      <c r="P2668">
        <v>804</v>
      </c>
      <c r="Q2668">
        <v>822</v>
      </c>
      <c r="R2668">
        <v>840</v>
      </c>
      <c r="S2668">
        <v>858</v>
      </c>
      <c r="T2668">
        <v>877</v>
      </c>
      <c r="U2668">
        <v>896</v>
      </c>
      <c r="V2668">
        <v>916</v>
      </c>
      <c r="W2668">
        <v>936</v>
      </c>
      <c r="X2668">
        <v>957</v>
      </c>
      <c r="Y2668">
        <v>978</v>
      </c>
      <c r="Z2668">
        <v>1000</v>
      </c>
      <c r="AA2668">
        <v>1100</v>
      </c>
      <c r="AB2668">
        <v>1210</v>
      </c>
      <c r="AC2668">
        <v>1331</v>
      </c>
      <c r="AD2668">
        <v>1464</v>
      </c>
      <c r="AE2668">
        <v>1610</v>
      </c>
      <c r="AF2668">
        <v>1771</v>
      </c>
      <c r="AG2668">
        <v>1948</v>
      </c>
      <c r="AH2668">
        <v>2143</v>
      </c>
      <c r="AI2668">
        <v>2357</v>
      </c>
      <c r="AJ2668">
        <v>2593</v>
      </c>
      <c r="AK2668">
        <v>2852</v>
      </c>
      <c r="AL2668">
        <v>3137</v>
      </c>
      <c r="AM2668">
        <v>3451</v>
      </c>
      <c r="AN2668">
        <v>3796</v>
      </c>
      <c r="AO2668">
        <v>4176</v>
      </c>
      <c r="AP2668">
        <v>4594</v>
      </c>
      <c r="AQ2668">
        <v>5053</v>
      </c>
      <c r="AR2668">
        <v>5558</v>
      </c>
      <c r="AS2668">
        <v>6114</v>
      </c>
      <c r="AT2668">
        <v>6725</v>
      </c>
      <c r="AU2668">
        <v>7398</v>
      </c>
      <c r="AV2668">
        <v>8138</v>
      </c>
      <c r="AW2668">
        <v>8952</v>
      </c>
      <c r="AX2668">
        <v>9847</v>
      </c>
      <c r="AY2668">
        <v>10832</v>
      </c>
      <c r="AZ2668">
        <v>11915</v>
      </c>
      <c r="BA2668">
        <v>13107</v>
      </c>
      <c r="BB2668">
        <v>14418</v>
      </c>
      <c r="BC2668">
        <v>15860</v>
      </c>
      <c r="BD2668">
        <v>17446</v>
      </c>
      <c r="BE2668">
        <v>19191</v>
      </c>
      <c r="BF2668">
        <v>21110</v>
      </c>
      <c r="BG2668">
        <v>23221</v>
      </c>
    </row>
    <row r="2670" spans="1:59" x14ac:dyDescent="0.2">
      <c r="A2670" t="s">
        <v>918</v>
      </c>
    </row>
    <row r="2671" spans="1:59" x14ac:dyDescent="0.2">
      <c r="B2671" t="s">
        <v>923</v>
      </c>
      <c r="C2671" t="s">
        <v>1000</v>
      </c>
    </row>
    <row r="2672" spans="1:59" x14ac:dyDescent="0.2">
      <c r="A2672" t="s">
        <v>875</v>
      </c>
      <c r="B2672">
        <v>1</v>
      </c>
      <c r="C2672" s="49">
        <v>86</v>
      </c>
    </row>
    <row r="2673" spans="1:59" x14ac:dyDescent="0.2">
      <c r="A2673" t="s">
        <v>876</v>
      </c>
      <c r="B2673">
        <v>2</v>
      </c>
      <c r="C2673">
        <v>87</v>
      </c>
    </row>
    <row r="2674" spans="1:59" x14ac:dyDescent="0.2">
      <c r="A2674" t="s">
        <v>877</v>
      </c>
      <c r="B2674">
        <v>2</v>
      </c>
      <c r="C2674">
        <v>88</v>
      </c>
    </row>
    <row r="2676" spans="1:59" x14ac:dyDescent="0.2">
      <c r="A2676" t="s">
        <v>924</v>
      </c>
      <c r="D2676">
        <v>1995</v>
      </c>
      <c r="E2676">
        <v>1996</v>
      </c>
      <c r="F2676">
        <v>1997</v>
      </c>
      <c r="G2676">
        <v>1998</v>
      </c>
      <c r="H2676">
        <v>1999</v>
      </c>
      <c r="I2676">
        <v>2000</v>
      </c>
      <c r="J2676">
        <v>2001</v>
      </c>
      <c r="K2676">
        <v>2002</v>
      </c>
      <c r="L2676">
        <v>2003</v>
      </c>
      <c r="M2676">
        <v>2004</v>
      </c>
      <c r="N2676">
        <v>2005</v>
      </c>
      <c r="O2676">
        <v>2006</v>
      </c>
      <c r="P2676">
        <v>2007</v>
      </c>
      <c r="Q2676">
        <v>2008</v>
      </c>
      <c r="R2676">
        <v>2009</v>
      </c>
      <c r="S2676">
        <v>2010</v>
      </c>
      <c r="T2676">
        <v>2011</v>
      </c>
      <c r="U2676">
        <v>2012</v>
      </c>
      <c r="V2676">
        <v>2013</v>
      </c>
      <c r="W2676">
        <v>2014</v>
      </c>
      <c r="X2676">
        <v>2015</v>
      </c>
      <c r="Y2676">
        <v>2016</v>
      </c>
      <c r="Z2676">
        <v>2017</v>
      </c>
      <c r="AA2676">
        <v>2018</v>
      </c>
      <c r="AB2676">
        <v>2019</v>
      </c>
      <c r="AC2676">
        <v>2020</v>
      </c>
      <c r="AD2676">
        <v>2021</v>
      </c>
      <c r="AE2676">
        <v>2022</v>
      </c>
      <c r="AF2676">
        <v>2023</v>
      </c>
      <c r="AG2676">
        <v>2024</v>
      </c>
      <c r="AH2676">
        <v>2025</v>
      </c>
      <c r="AI2676">
        <v>2026</v>
      </c>
      <c r="AJ2676">
        <v>2027</v>
      </c>
      <c r="AK2676">
        <v>2028</v>
      </c>
      <c r="AL2676">
        <v>2029</v>
      </c>
      <c r="AM2676">
        <v>2030</v>
      </c>
      <c r="AN2676">
        <v>2031</v>
      </c>
      <c r="AO2676">
        <v>2032</v>
      </c>
      <c r="AP2676">
        <v>2033</v>
      </c>
      <c r="AQ2676">
        <v>2034</v>
      </c>
      <c r="AR2676">
        <v>2035</v>
      </c>
      <c r="AS2676">
        <v>2036</v>
      </c>
      <c r="AT2676">
        <v>2037</v>
      </c>
      <c r="AU2676">
        <v>2038</v>
      </c>
      <c r="AV2676">
        <v>2039</v>
      </c>
      <c r="AW2676">
        <v>2040</v>
      </c>
      <c r="AX2676">
        <v>2041</v>
      </c>
      <c r="AY2676">
        <v>2042</v>
      </c>
      <c r="AZ2676">
        <v>2043</v>
      </c>
      <c r="BA2676">
        <v>2044</v>
      </c>
      <c r="BB2676">
        <v>2045</v>
      </c>
      <c r="BC2676">
        <v>2046</v>
      </c>
      <c r="BD2676">
        <v>2047</v>
      </c>
      <c r="BE2676">
        <v>2048</v>
      </c>
      <c r="BF2676">
        <v>2049</v>
      </c>
      <c r="BG2676">
        <v>2050</v>
      </c>
    </row>
    <row r="2677" spans="1:59" x14ac:dyDescent="0.2">
      <c r="A2677" t="s">
        <v>875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0.99999487501601547</v>
      </c>
      <c r="AE2677">
        <v>0.9999180040998632</v>
      </c>
      <c r="AF2677">
        <v>0.99958498006078589</v>
      </c>
      <c r="AG2677">
        <v>0.9986890490404372</v>
      </c>
      <c r="AH2677">
        <v>0.99680312296549634</v>
      </c>
      <c r="AI2677">
        <v>0.99338482761656821</v>
      </c>
      <c r="AJ2677">
        <v>0.98778674179159798</v>
      </c>
      <c r="AK2677">
        <v>0.97927441931347103</v>
      </c>
      <c r="AL2677">
        <v>0.96705496744827624</v>
      </c>
      <c r="AM2677">
        <v>0.95031871150705016</v>
      </c>
      <c r="AN2677">
        <v>0.92829560238251907</v>
      </c>
      <c r="AO2677">
        <v>0.90032632626694364</v>
      </c>
      <c r="AP2677">
        <v>0.86594543946706781</v>
      </c>
      <c r="AQ2677">
        <v>0.82497034581503303</v>
      </c>
      <c r="AR2677">
        <v>0.77758593053398273</v>
      </c>
      <c r="AS2677">
        <v>0.72441092593508816</v>
      </c>
      <c r="AT2677">
        <v>0.66652976918034279</v>
      </c>
      <c r="AU2677">
        <v>0.60547421218167075</v>
      </c>
      <c r="AV2677">
        <v>0.54314350628461283</v>
      </c>
      <c r="AW2677">
        <v>0.48166114176058267</v>
      </c>
      <c r="AX2677">
        <v>0.42317907114902054</v>
      </c>
      <c r="AY2677">
        <v>0.36965456533314939</v>
      </c>
      <c r="AZ2677">
        <v>0.32263630805435506</v>
      </c>
      <c r="BA2677">
        <v>0.28310051026743088</v>
      </c>
      <c r="BB2677">
        <v>0.2513714614781033</v>
      </c>
      <c r="BC2677">
        <v>0.2271438865114549</v>
      </c>
      <c r="BD2677">
        <v>0.20960070238461057</v>
      </c>
      <c r="BE2677">
        <v>0.19759657604566594</v>
      </c>
      <c r="BF2677">
        <v>0.18986307602712219</v>
      </c>
      <c r="BG2677">
        <v>0.18519036665053831</v>
      </c>
    </row>
    <row r="2678" spans="1:59" x14ac:dyDescent="0.2">
      <c r="A2678" t="s">
        <v>876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0.99999487501601547</v>
      </c>
      <c r="AJ2678">
        <v>0.9999180040998632</v>
      </c>
      <c r="AK2678">
        <v>0.99958498006078589</v>
      </c>
      <c r="AL2678">
        <v>0.9986890490404372</v>
      </c>
      <c r="AM2678">
        <v>0.99680312296549634</v>
      </c>
      <c r="AN2678">
        <v>0.99338482761656821</v>
      </c>
      <c r="AO2678">
        <v>0.98778674179159798</v>
      </c>
      <c r="AP2678">
        <v>0.97927441931347103</v>
      </c>
      <c r="AQ2678">
        <v>0.96705496744827624</v>
      </c>
      <c r="AR2678">
        <v>0.95031871150705016</v>
      </c>
      <c r="AS2678">
        <v>0.92829560238251907</v>
      </c>
      <c r="AT2678">
        <v>0.90032632626694364</v>
      </c>
      <c r="AU2678">
        <v>0.86594543946706781</v>
      </c>
      <c r="AV2678">
        <v>0.82497034581503303</v>
      </c>
      <c r="AW2678">
        <v>0.77758593053398273</v>
      </c>
      <c r="AX2678">
        <v>0.72441092593508816</v>
      </c>
      <c r="AY2678">
        <v>0.66652976918034279</v>
      </c>
      <c r="AZ2678">
        <v>0.60547421218167075</v>
      </c>
      <c r="BA2678">
        <v>0.54314350628461283</v>
      </c>
      <c r="BB2678">
        <v>0.48166114176058267</v>
      </c>
      <c r="BC2678">
        <v>0.42317907114902054</v>
      </c>
      <c r="BD2678">
        <v>0.36965456533314939</v>
      </c>
      <c r="BE2678">
        <v>0.32263630805435506</v>
      </c>
      <c r="BF2678">
        <v>0.28310051026743088</v>
      </c>
      <c r="BG2678">
        <v>0.2513714614781033</v>
      </c>
    </row>
    <row r="2679" spans="1:59" x14ac:dyDescent="0.2">
      <c r="A2679" t="s">
        <v>877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0.99999487501601547</v>
      </c>
      <c r="AO2679">
        <v>0.9999180040998632</v>
      </c>
      <c r="AP2679">
        <v>0.99958498006078589</v>
      </c>
      <c r="AQ2679">
        <v>0.9986890490404372</v>
      </c>
      <c r="AR2679">
        <v>0.99680312296549634</v>
      </c>
      <c r="AS2679">
        <v>0.99338482761656821</v>
      </c>
      <c r="AT2679">
        <v>0.98778674179159798</v>
      </c>
      <c r="AU2679">
        <v>0.97927441931347103</v>
      </c>
      <c r="AV2679">
        <v>0.96705496744827624</v>
      </c>
      <c r="AW2679">
        <v>0.95031871150705016</v>
      </c>
      <c r="AX2679">
        <v>0.92829560238251907</v>
      </c>
      <c r="AY2679">
        <v>0.90032632626694364</v>
      </c>
      <c r="AZ2679">
        <v>0.86594543946706781</v>
      </c>
      <c r="BA2679">
        <v>0.82497034581503303</v>
      </c>
      <c r="BB2679">
        <v>0.77758593053398273</v>
      </c>
      <c r="BC2679">
        <v>0.72441092593508816</v>
      </c>
      <c r="BD2679">
        <v>0.66652976918034279</v>
      </c>
      <c r="BE2679">
        <v>0.60547421218167075</v>
      </c>
      <c r="BF2679">
        <v>0.54314350628461283</v>
      </c>
      <c r="BG2679">
        <v>0.48166114176058267</v>
      </c>
    </row>
    <row r="2681" spans="1:59" x14ac:dyDescent="0.2">
      <c r="A2681" t="s">
        <v>925</v>
      </c>
    </row>
    <row r="2682" spans="1:59" x14ac:dyDescent="0.2">
      <c r="A2682" t="s">
        <v>875</v>
      </c>
      <c r="B2682">
        <v>28</v>
      </c>
    </row>
    <row r="2683" spans="1:59" x14ac:dyDescent="0.2">
      <c r="A2683" t="s">
        <v>876</v>
      </c>
      <c r="B2683">
        <v>48</v>
      </c>
    </row>
    <row r="2684" spans="1:59" x14ac:dyDescent="0.2">
      <c r="A2684" t="s">
        <v>877</v>
      </c>
      <c r="B2684">
        <v>51</v>
      </c>
    </row>
    <row r="2686" spans="1:59" x14ac:dyDescent="0.2">
      <c r="A2686" t="s">
        <v>926</v>
      </c>
    </row>
    <row r="2687" spans="1:59" x14ac:dyDescent="0.2">
      <c r="A2687" t="s">
        <v>875</v>
      </c>
      <c r="B2687">
        <v>1.5</v>
      </c>
    </row>
    <row r="2688" spans="1:59" x14ac:dyDescent="0.2">
      <c r="A2688" t="s">
        <v>876</v>
      </c>
      <c r="B2688">
        <v>1.5</v>
      </c>
    </row>
    <row r="2689" spans="1:22" x14ac:dyDescent="0.2">
      <c r="A2689" t="s">
        <v>877</v>
      </c>
      <c r="B2689">
        <v>1.5</v>
      </c>
    </row>
    <row r="2691" spans="1:22" x14ac:dyDescent="0.2">
      <c r="A2691" t="s">
        <v>878</v>
      </c>
    </row>
    <row r="2692" spans="1:22" x14ac:dyDescent="0.2">
      <c r="A2692" t="s">
        <v>878</v>
      </c>
    </row>
    <row r="2693" spans="1:22" x14ac:dyDescent="0.2">
      <c r="A2693" t="s">
        <v>879</v>
      </c>
    </row>
    <row r="2694" spans="1:22" x14ac:dyDescent="0.2">
      <c r="A2694" t="s">
        <v>880</v>
      </c>
    </row>
    <row r="2696" spans="1:22" x14ac:dyDescent="0.2">
      <c r="A2696" t="s">
        <v>881</v>
      </c>
    </row>
    <row r="2697" spans="1:22" x14ac:dyDescent="0.2">
      <c r="A2697" t="s">
        <v>882</v>
      </c>
    </row>
    <row r="2698" spans="1:22" x14ac:dyDescent="0.2">
      <c r="B2698" t="s">
        <v>883</v>
      </c>
      <c r="C2698" t="s">
        <v>884</v>
      </c>
      <c r="D2698" t="s">
        <v>917</v>
      </c>
      <c r="E2698" t="s">
        <v>916</v>
      </c>
      <c r="F2698" t="s">
        <v>915</v>
      </c>
      <c r="G2698" t="s">
        <v>928</v>
      </c>
    </row>
    <row r="2699" spans="1:22" x14ac:dyDescent="0.2">
      <c r="A2699" t="s">
        <v>885</v>
      </c>
      <c r="B2699">
        <v>450000</v>
      </c>
      <c r="C2699">
        <v>0.5</v>
      </c>
      <c r="D2699">
        <v>175</v>
      </c>
      <c r="E2699">
        <v>0</v>
      </c>
      <c r="F2699">
        <v>800</v>
      </c>
      <c r="G2699">
        <v>1</v>
      </c>
    </row>
    <row r="2700" spans="1:22" x14ac:dyDescent="0.2">
      <c r="A2700" t="s">
        <v>886</v>
      </c>
      <c r="B2700">
        <v>450000</v>
      </c>
      <c r="C2700">
        <v>0.5</v>
      </c>
      <c r="D2700">
        <v>300</v>
      </c>
      <c r="E2700">
        <v>50</v>
      </c>
      <c r="F2700">
        <v>800</v>
      </c>
      <c r="G2700">
        <v>0.8</v>
      </c>
    </row>
    <row r="2701" spans="1:22" x14ac:dyDescent="0.2">
      <c r="A2701" t="s">
        <v>887</v>
      </c>
      <c r="B2701">
        <v>450000</v>
      </c>
      <c r="C2701">
        <v>0.5</v>
      </c>
      <c r="D2701">
        <v>300</v>
      </c>
      <c r="E2701">
        <v>75</v>
      </c>
      <c r="F2701">
        <v>800</v>
      </c>
      <c r="G2701">
        <v>0.8</v>
      </c>
    </row>
    <row r="2702" spans="1:22" x14ac:dyDescent="0.2">
      <c r="A2702" t="s">
        <v>888</v>
      </c>
      <c r="B2702">
        <v>450000</v>
      </c>
      <c r="C2702">
        <v>0.5</v>
      </c>
      <c r="D2702">
        <v>300</v>
      </c>
      <c r="E2702">
        <v>100</v>
      </c>
      <c r="F2702">
        <v>800</v>
      </c>
      <c r="G2702">
        <v>0.8</v>
      </c>
    </row>
    <row r="2704" spans="1:22" x14ac:dyDescent="0.2">
      <c r="A2704" t="s">
        <v>889</v>
      </c>
      <c r="B2704" t="s">
        <v>890</v>
      </c>
      <c r="F2704" t="s">
        <v>908</v>
      </c>
      <c r="J2704" t="s">
        <v>891</v>
      </c>
      <c r="N2704" t="s">
        <v>892</v>
      </c>
      <c r="R2704" t="s">
        <v>914</v>
      </c>
      <c r="V2704" t="s">
        <v>927</v>
      </c>
    </row>
    <row r="2705" spans="1:25" x14ac:dyDescent="0.2">
      <c r="B2705" t="s">
        <v>893</v>
      </c>
      <c r="F2705" t="s">
        <v>894</v>
      </c>
      <c r="J2705" t="s">
        <v>895</v>
      </c>
      <c r="N2705" t="s">
        <v>896</v>
      </c>
      <c r="R2705" t="s">
        <v>897</v>
      </c>
      <c r="V2705" t="s">
        <v>929</v>
      </c>
    </row>
    <row r="2706" spans="1:25" x14ac:dyDescent="0.2">
      <c r="B2706" t="s">
        <v>885</v>
      </c>
      <c r="C2706" t="s">
        <v>886</v>
      </c>
      <c r="D2706" t="s">
        <v>887</v>
      </c>
      <c r="E2706" t="s">
        <v>888</v>
      </c>
      <c r="F2706" t="s">
        <v>885</v>
      </c>
      <c r="G2706" t="s">
        <v>886</v>
      </c>
      <c r="H2706" t="s">
        <v>887</v>
      </c>
      <c r="I2706" t="s">
        <v>888</v>
      </c>
      <c r="J2706" t="s">
        <v>885</v>
      </c>
      <c r="K2706" t="s">
        <v>886</v>
      </c>
      <c r="L2706" t="s">
        <v>887</v>
      </c>
      <c r="M2706" t="s">
        <v>888</v>
      </c>
      <c r="N2706" t="s">
        <v>885</v>
      </c>
      <c r="O2706" t="s">
        <v>886</v>
      </c>
      <c r="P2706" t="s">
        <v>887</v>
      </c>
      <c r="Q2706" t="s">
        <v>888</v>
      </c>
      <c r="R2706" t="s">
        <v>885</v>
      </c>
      <c r="S2706" t="s">
        <v>886</v>
      </c>
      <c r="T2706" t="s">
        <v>887</v>
      </c>
      <c r="U2706" t="s">
        <v>888</v>
      </c>
      <c r="V2706" t="s">
        <v>885</v>
      </c>
      <c r="W2706" t="s">
        <v>886</v>
      </c>
      <c r="X2706" t="s">
        <v>887</v>
      </c>
      <c r="Y2706" t="s">
        <v>888</v>
      </c>
    </row>
    <row r="2707" spans="1:25" x14ac:dyDescent="0.2">
      <c r="A2707" t="s">
        <v>522</v>
      </c>
      <c r="B2707">
        <v>65000</v>
      </c>
      <c r="C2707">
        <v>65000</v>
      </c>
      <c r="D2707">
        <v>65000</v>
      </c>
      <c r="E2707">
        <v>65000</v>
      </c>
      <c r="F2707">
        <v>2</v>
      </c>
      <c r="G2707">
        <v>0</v>
      </c>
      <c r="H2707">
        <v>0</v>
      </c>
      <c r="I2707">
        <v>0</v>
      </c>
      <c r="J2707">
        <v>65</v>
      </c>
      <c r="K2707">
        <v>0</v>
      </c>
      <c r="L2707">
        <v>0</v>
      </c>
      <c r="M2707">
        <v>0</v>
      </c>
      <c r="N2707">
        <v>0.5</v>
      </c>
      <c r="O2707">
        <v>0.5</v>
      </c>
      <c r="P2707">
        <v>0.5</v>
      </c>
      <c r="Q2707">
        <v>0.5</v>
      </c>
      <c r="R2707" s="5">
        <v>5.5</v>
      </c>
      <c r="S2707" s="5">
        <v>5.5</v>
      </c>
      <c r="T2707" s="5">
        <v>5.5</v>
      </c>
      <c r="U2707" s="5">
        <v>5.5</v>
      </c>
      <c r="V2707">
        <v>9.8833333333333301E-2</v>
      </c>
      <c r="W2707">
        <v>9.8833333333333301E-2</v>
      </c>
      <c r="X2707">
        <v>9.8833333333333301E-2</v>
      </c>
      <c r="Y2707">
        <v>9.8833333333333301E-2</v>
      </c>
    </row>
    <row r="2708" spans="1:25" x14ac:dyDescent="0.2">
      <c r="A2708" t="s">
        <v>523</v>
      </c>
      <c r="B2708">
        <v>65000</v>
      </c>
      <c r="C2708">
        <v>65000</v>
      </c>
      <c r="D2708">
        <v>65000</v>
      </c>
      <c r="E2708">
        <v>65000</v>
      </c>
      <c r="F2708">
        <v>2</v>
      </c>
      <c r="G2708">
        <v>0</v>
      </c>
      <c r="H2708">
        <v>0</v>
      </c>
      <c r="I2708">
        <v>0</v>
      </c>
      <c r="J2708">
        <v>65</v>
      </c>
      <c r="K2708">
        <v>0</v>
      </c>
      <c r="L2708">
        <v>0</v>
      </c>
      <c r="M2708">
        <v>0</v>
      </c>
      <c r="N2708">
        <v>0.5</v>
      </c>
      <c r="O2708">
        <v>0.5</v>
      </c>
      <c r="P2708">
        <v>0.5</v>
      </c>
      <c r="Q2708">
        <v>0.5</v>
      </c>
      <c r="R2708" s="5">
        <v>5.5</v>
      </c>
      <c r="S2708" s="5">
        <v>5.5</v>
      </c>
      <c r="T2708" s="5">
        <v>5.5</v>
      </c>
      <c r="U2708" s="5">
        <v>5.5</v>
      </c>
      <c r="V2708">
        <v>9.8833333333333301E-2</v>
      </c>
      <c r="W2708">
        <v>9.8833333333333301E-2</v>
      </c>
      <c r="X2708">
        <v>9.8833333333333301E-2</v>
      </c>
      <c r="Y2708">
        <v>9.8833333333333301E-2</v>
      </c>
    </row>
    <row r="2709" spans="1:25" x14ac:dyDescent="0.2">
      <c r="A2709" t="s">
        <v>524</v>
      </c>
      <c r="B2709">
        <v>65000</v>
      </c>
      <c r="C2709">
        <v>65000</v>
      </c>
      <c r="D2709">
        <v>65000</v>
      </c>
      <c r="E2709">
        <v>65000</v>
      </c>
      <c r="F2709">
        <v>2</v>
      </c>
      <c r="G2709">
        <v>0</v>
      </c>
      <c r="H2709">
        <v>0</v>
      </c>
      <c r="I2709">
        <v>0</v>
      </c>
      <c r="J2709">
        <v>65</v>
      </c>
      <c r="K2709">
        <v>0</v>
      </c>
      <c r="L2709">
        <v>0</v>
      </c>
      <c r="M2709">
        <v>0</v>
      </c>
      <c r="N2709">
        <v>0.5</v>
      </c>
      <c r="O2709">
        <v>0.5</v>
      </c>
      <c r="P2709">
        <v>0.5</v>
      </c>
      <c r="Q2709">
        <v>0.5</v>
      </c>
      <c r="R2709" s="5">
        <v>5.5</v>
      </c>
      <c r="S2709" s="5">
        <v>5.5</v>
      </c>
      <c r="T2709" s="5">
        <v>5.5</v>
      </c>
      <c r="U2709" s="5">
        <v>5.5</v>
      </c>
      <c r="V2709">
        <v>9.8833333333333301E-2</v>
      </c>
      <c r="W2709">
        <v>9.8833333333333301E-2</v>
      </c>
      <c r="X2709">
        <v>9.8833333333333301E-2</v>
      </c>
      <c r="Y2709">
        <v>9.8833333333333301E-2</v>
      </c>
    </row>
    <row r="2710" spans="1:25" x14ac:dyDescent="0.2">
      <c r="A2710" t="s">
        <v>525</v>
      </c>
      <c r="B2710">
        <v>65000</v>
      </c>
      <c r="C2710">
        <v>65000</v>
      </c>
      <c r="D2710">
        <v>65000</v>
      </c>
      <c r="E2710">
        <v>65000</v>
      </c>
      <c r="F2710">
        <v>2</v>
      </c>
      <c r="G2710">
        <v>0</v>
      </c>
      <c r="H2710">
        <v>0</v>
      </c>
      <c r="I2710">
        <v>0</v>
      </c>
      <c r="J2710">
        <v>65</v>
      </c>
      <c r="K2710">
        <v>0</v>
      </c>
      <c r="L2710">
        <v>0</v>
      </c>
      <c r="M2710">
        <v>0</v>
      </c>
      <c r="N2710">
        <v>0.5</v>
      </c>
      <c r="O2710">
        <v>0.5</v>
      </c>
      <c r="P2710">
        <v>0.5</v>
      </c>
      <c r="Q2710">
        <v>0.5</v>
      </c>
      <c r="R2710" s="5">
        <v>5.5</v>
      </c>
      <c r="S2710" s="5">
        <v>5.5</v>
      </c>
      <c r="T2710" s="5">
        <v>5.5</v>
      </c>
      <c r="U2710" s="5">
        <v>5.5</v>
      </c>
      <c r="V2710">
        <v>9.8833333333333301E-2</v>
      </c>
      <c r="W2710">
        <v>9.8833333333333301E-2</v>
      </c>
      <c r="X2710">
        <v>9.8833333333333301E-2</v>
      </c>
      <c r="Y2710">
        <v>9.8833333333333301E-2</v>
      </c>
    </row>
    <row r="2711" spans="1:25" x14ac:dyDescent="0.2">
      <c r="A2711" t="s">
        <v>526</v>
      </c>
      <c r="B2711">
        <v>65000</v>
      </c>
      <c r="C2711">
        <v>65000</v>
      </c>
      <c r="D2711">
        <v>65000</v>
      </c>
      <c r="E2711">
        <v>65000</v>
      </c>
      <c r="F2711">
        <v>2</v>
      </c>
      <c r="G2711">
        <v>0</v>
      </c>
      <c r="H2711">
        <v>0</v>
      </c>
      <c r="I2711">
        <v>0</v>
      </c>
      <c r="J2711">
        <v>65</v>
      </c>
      <c r="K2711">
        <v>0</v>
      </c>
      <c r="L2711">
        <v>0</v>
      </c>
      <c r="M2711">
        <v>0</v>
      </c>
      <c r="N2711">
        <v>0.5</v>
      </c>
      <c r="O2711">
        <v>0.5</v>
      </c>
      <c r="P2711">
        <v>0.5</v>
      </c>
      <c r="Q2711">
        <v>0.5</v>
      </c>
      <c r="R2711" s="5">
        <v>5.5</v>
      </c>
      <c r="S2711" s="5">
        <v>5.5</v>
      </c>
      <c r="T2711" s="5">
        <v>5.5</v>
      </c>
      <c r="U2711" s="5">
        <v>5.5</v>
      </c>
      <c r="V2711">
        <v>9.8833333333333301E-2</v>
      </c>
      <c r="W2711">
        <v>9.8833333333333301E-2</v>
      </c>
      <c r="X2711">
        <v>9.8833333333333301E-2</v>
      </c>
      <c r="Y2711">
        <v>9.8833333333333301E-2</v>
      </c>
    </row>
    <row r="2712" spans="1:25" x14ac:dyDescent="0.2">
      <c r="A2712" t="s">
        <v>527</v>
      </c>
      <c r="B2712">
        <v>65000</v>
      </c>
      <c r="C2712">
        <v>65000</v>
      </c>
      <c r="D2712">
        <v>65000</v>
      </c>
      <c r="E2712">
        <v>65000</v>
      </c>
      <c r="F2712">
        <v>2</v>
      </c>
      <c r="G2712">
        <v>0</v>
      </c>
      <c r="H2712">
        <v>0</v>
      </c>
      <c r="I2712">
        <v>0</v>
      </c>
      <c r="J2712">
        <v>65</v>
      </c>
      <c r="K2712">
        <v>0</v>
      </c>
      <c r="L2712">
        <v>0</v>
      </c>
      <c r="M2712">
        <v>0</v>
      </c>
      <c r="N2712">
        <v>0.5</v>
      </c>
      <c r="O2712">
        <v>0.5</v>
      </c>
      <c r="P2712">
        <v>0.5</v>
      </c>
      <c r="Q2712">
        <v>0.5</v>
      </c>
      <c r="R2712" s="5">
        <v>5.5</v>
      </c>
      <c r="S2712" s="5">
        <v>5.5</v>
      </c>
      <c r="T2712" s="5">
        <v>5.5</v>
      </c>
      <c r="U2712" s="5">
        <v>5.5</v>
      </c>
      <c r="V2712">
        <v>9.8833333333333301E-2</v>
      </c>
      <c r="W2712">
        <v>9.8833333333333301E-2</v>
      </c>
      <c r="X2712">
        <v>9.8833333333333301E-2</v>
      </c>
      <c r="Y2712">
        <v>9.8833333333333301E-2</v>
      </c>
    </row>
    <row r="2713" spans="1:25" x14ac:dyDescent="0.2">
      <c r="A2713" t="s">
        <v>528</v>
      </c>
      <c r="B2713">
        <v>65000</v>
      </c>
      <c r="C2713">
        <v>65000</v>
      </c>
      <c r="D2713">
        <v>65000</v>
      </c>
      <c r="E2713">
        <v>65000</v>
      </c>
      <c r="F2713">
        <v>2</v>
      </c>
      <c r="G2713">
        <v>0</v>
      </c>
      <c r="H2713">
        <v>0</v>
      </c>
      <c r="I2713">
        <v>0</v>
      </c>
      <c r="J2713">
        <v>65</v>
      </c>
      <c r="K2713">
        <v>0</v>
      </c>
      <c r="L2713">
        <v>0</v>
      </c>
      <c r="M2713">
        <v>0</v>
      </c>
      <c r="N2713">
        <v>0.5</v>
      </c>
      <c r="O2713">
        <v>0.5</v>
      </c>
      <c r="P2713">
        <v>0.5</v>
      </c>
      <c r="Q2713">
        <v>0.5</v>
      </c>
      <c r="R2713" s="5">
        <v>5.5</v>
      </c>
      <c r="S2713" s="5">
        <v>5.5</v>
      </c>
      <c r="T2713" s="5">
        <v>5.5</v>
      </c>
      <c r="U2713" s="5">
        <v>5.5</v>
      </c>
      <c r="V2713">
        <v>9.8833333333333301E-2</v>
      </c>
      <c r="W2713">
        <v>9.8833333333333301E-2</v>
      </c>
      <c r="X2713">
        <v>9.8833333333333301E-2</v>
      </c>
      <c r="Y2713">
        <v>9.8833333333333301E-2</v>
      </c>
    </row>
    <row r="2714" spans="1:25" x14ac:dyDescent="0.2">
      <c r="A2714" t="s">
        <v>529</v>
      </c>
      <c r="B2714">
        <v>65000</v>
      </c>
      <c r="C2714">
        <v>65000</v>
      </c>
      <c r="D2714">
        <v>65000</v>
      </c>
      <c r="E2714">
        <v>65000</v>
      </c>
      <c r="F2714">
        <v>2</v>
      </c>
      <c r="G2714">
        <v>0</v>
      </c>
      <c r="H2714">
        <v>0</v>
      </c>
      <c r="I2714">
        <v>0</v>
      </c>
      <c r="J2714">
        <v>65</v>
      </c>
      <c r="K2714">
        <v>0</v>
      </c>
      <c r="L2714">
        <v>0</v>
      </c>
      <c r="M2714">
        <v>0</v>
      </c>
      <c r="N2714">
        <v>0.5</v>
      </c>
      <c r="O2714">
        <v>0.5</v>
      </c>
      <c r="P2714">
        <v>0.5</v>
      </c>
      <c r="Q2714">
        <v>0.5</v>
      </c>
      <c r="R2714" s="5">
        <v>5.5</v>
      </c>
      <c r="S2714" s="5">
        <v>5.5</v>
      </c>
      <c r="T2714" s="5">
        <v>5.5</v>
      </c>
      <c r="U2714" s="5">
        <v>5.5</v>
      </c>
      <c r="V2714">
        <v>9.8833333333333301E-2</v>
      </c>
      <c r="W2714">
        <v>9.8833333333333301E-2</v>
      </c>
      <c r="X2714">
        <v>9.8833333333333301E-2</v>
      </c>
      <c r="Y2714">
        <v>9.8833333333333301E-2</v>
      </c>
    </row>
    <row r="2715" spans="1:25" x14ac:dyDescent="0.2">
      <c r="A2715" t="s">
        <v>530</v>
      </c>
      <c r="B2715">
        <v>65000</v>
      </c>
      <c r="C2715">
        <v>65000</v>
      </c>
      <c r="D2715">
        <v>65000</v>
      </c>
      <c r="E2715">
        <v>65000</v>
      </c>
      <c r="F2715">
        <v>2</v>
      </c>
      <c r="G2715">
        <v>0</v>
      </c>
      <c r="H2715">
        <v>0</v>
      </c>
      <c r="I2715">
        <v>0</v>
      </c>
      <c r="J2715">
        <v>65</v>
      </c>
      <c r="K2715">
        <v>0</v>
      </c>
      <c r="L2715">
        <v>0</v>
      </c>
      <c r="M2715">
        <v>0</v>
      </c>
      <c r="N2715">
        <v>0.5</v>
      </c>
      <c r="O2715">
        <v>0.5</v>
      </c>
      <c r="P2715">
        <v>0.5</v>
      </c>
      <c r="Q2715">
        <v>0.5</v>
      </c>
      <c r="R2715" s="5">
        <v>5.5</v>
      </c>
      <c r="S2715" s="5">
        <v>5.5</v>
      </c>
      <c r="T2715" s="5">
        <v>5.5</v>
      </c>
      <c r="U2715" s="5">
        <v>5.5</v>
      </c>
      <c r="V2715">
        <v>9.8833333333333301E-2</v>
      </c>
      <c r="W2715">
        <v>9.8833333333333301E-2</v>
      </c>
      <c r="X2715">
        <v>9.8833333333333301E-2</v>
      </c>
      <c r="Y2715">
        <v>9.8833333333333301E-2</v>
      </c>
    </row>
    <row r="2717" spans="1:25" x14ac:dyDescent="0.2">
      <c r="A2717" t="s">
        <v>898</v>
      </c>
      <c r="B2717">
        <v>29098</v>
      </c>
    </row>
    <row r="2718" spans="1:25" x14ac:dyDescent="0.2">
      <c r="A2718" t="s">
        <v>899</v>
      </c>
      <c r="B2718">
        <v>0.11</v>
      </c>
    </row>
    <row r="2720" spans="1:25" x14ac:dyDescent="0.2">
      <c r="A2720" t="s">
        <v>912</v>
      </c>
    </row>
    <row r="2721" spans="1:7" x14ac:dyDescent="0.2">
      <c r="B2721" t="s">
        <v>900</v>
      </c>
    </row>
    <row r="2722" spans="1:7" x14ac:dyDescent="0.2">
      <c r="A2722" t="s">
        <v>885</v>
      </c>
      <c r="B2722">
        <v>0</v>
      </c>
    </row>
    <row r="2723" spans="1:7" x14ac:dyDescent="0.2">
      <c r="A2723" t="s">
        <v>886</v>
      </c>
      <c r="B2723">
        <v>-5</v>
      </c>
    </row>
    <row r="2724" spans="1:7" x14ac:dyDescent="0.2">
      <c r="A2724" t="s">
        <v>887</v>
      </c>
      <c r="B2724">
        <v>-5</v>
      </c>
    </row>
    <row r="2725" spans="1:7" x14ac:dyDescent="0.2">
      <c r="A2725" t="s">
        <v>888</v>
      </c>
      <c r="B2725">
        <v>-6.5</v>
      </c>
    </row>
    <row r="2727" spans="1:7" x14ac:dyDescent="0.2">
      <c r="B2727" t="s">
        <v>901</v>
      </c>
    </row>
    <row r="2728" spans="1:7" x14ac:dyDescent="0.2">
      <c r="B2728" t="s">
        <v>885</v>
      </c>
      <c r="C2728" t="s">
        <v>886</v>
      </c>
      <c r="D2728" t="s">
        <v>887</v>
      </c>
      <c r="E2728" t="s">
        <v>888</v>
      </c>
    </row>
    <row r="2729" spans="1:7" x14ac:dyDescent="0.2">
      <c r="A2729" t="s">
        <v>522</v>
      </c>
      <c r="B2729">
        <v>0</v>
      </c>
      <c r="C2729">
        <v>-4.5</v>
      </c>
      <c r="D2729">
        <v>-2.5</v>
      </c>
      <c r="E2729">
        <v>0</v>
      </c>
      <c r="G2729" t="s">
        <v>902</v>
      </c>
    </row>
    <row r="2730" spans="1:7" x14ac:dyDescent="0.2">
      <c r="A2730" t="s">
        <v>523</v>
      </c>
      <c r="B2730">
        <v>0</v>
      </c>
      <c r="C2730">
        <v>-4.5</v>
      </c>
      <c r="D2730">
        <v>-2.5</v>
      </c>
      <c r="E2730">
        <v>0</v>
      </c>
    </row>
    <row r="2731" spans="1:7" x14ac:dyDescent="0.2">
      <c r="A2731" t="s">
        <v>524</v>
      </c>
      <c r="B2731">
        <v>0</v>
      </c>
      <c r="C2731">
        <v>-4.5</v>
      </c>
      <c r="D2731">
        <v>-2.5</v>
      </c>
      <c r="E2731">
        <v>0</v>
      </c>
    </row>
    <row r="2732" spans="1:7" x14ac:dyDescent="0.2">
      <c r="A2732" t="s">
        <v>525</v>
      </c>
      <c r="B2732">
        <v>0</v>
      </c>
      <c r="C2732">
        <v>-4.5</v>
      </c>
      <c r="D2732">
        <v>-2.5</v>
      </c>
      <c r="E2732">
        <v>0</v>
      </c>
    </row>
    <row r="2733" spans="1:7" x14ac:dyDescent="0.2">
      <c r="A2733" t="s">
        <v>526</v>
      </c>
      <c r="B2733">
        <v>0</v>
      </c>
      <c r="C2733">
        <v>-4.5</v>
      </c>
      <c r="D2733">
        <v>-2.5</v>
      </c>
      <c r="E2733">
        <v>0</v>
      </c>
    </row>
    <row r="2734" spans="1:7" x14ac:dyDescent="0.2">
      <c r="A2734" t="s">
        <v>527</v>
      </c>
      <c r="B2734">
        <v>0</v>
      </c>
      <c r="C2734">
        <v>-4.5</v>
      </c>
      <c r="D2734">
        <v>-2.5</v>
      </c>
      <c r="E2734">
        <v>0</v>
      </c>
    </row>
    <row r="2735" spans="1:7" x14ac:dyDescent="0.2">
      <c r="A2735" t="s">
        <v>528</v>
      </c>
      <c r="B2735">
        <v>0</v>
      </c>
      <c r="C2735">
        <v>-4.5</v>
      </c>
      <c r="D2735">
        <v>-2.5</v>
      </c>
      <c r="E2735">
        <v>0</v>
      </c>
    </row>
    <row r="2736" spans="1:7" x14ac:dyDescent="0.2">
      <c r="A2736" t="s">
        <v>529</v>
      </c>
      <c r="B2736">
        <v>0</v>
      </c>
      <c r="C2736">
        <v>-4.5</v>
      </c>
      <c r="D2736">
        <v>-2.5</v>
      </c>
      <c r="E2736">
        <v>0</v>
      </c>
    </row>
    <row r="2737" spans="1:57" x14ac:dyDescent="0.2">
      <c r="A2737" t="s">
        <v>530</v>
      </c>
      <c r="B2737">
        <v>0</v>
      </c>
      <c r="C2737">
        <v>-4.5</v>
      </c>
      <c r="D2737">
        <v>-2.5</v>
      </c>
      <c r="E2737">
        <v>0</v>
      </c>
    </row>
    <row r="2739" spans="1:57" x14ac:dyDescent="0.2">
      <c r="A2739" t="s">
        <v>913</v>
      </c>
    </row>
    <row r="2740" spans="1:57" x14ac:dyDescent="0.2">
      <c r="A2740" t="s">
        <v>903</v>
      </c>
      <c r="B2740">
        <v>2.3E-2</v>
      </c>
    </row>
    <row r="2742" spans="1:57" x14ac:dyDescent="0.2">
      <c r="A2742" t="s">
        <v>904</v>
      </c>
    </row>
    <row r="2743" spans="1:57" x14ac:dyDescent="0.2">
      <c r="A2743" t="s">
        <v>905</v>
      </c>
      <c r="B2743">
        <v>25</v>
      </c>
    </row>
    <row r="2744" spans="1:57" x14ac:dyDescent="0.2">
      <c r="A2744" t="s">
        <v>906</v>
      </c>
      <c r="B2744">
        <v>1.8</v>
      </c>
    </row>
    <row r="2745" spans="1:57" x14ac:dyDescent="0.2">
      <c r="A2745" t="s">
        <v>907</v>
      </c>
      <c r="B2745">
        <v>5</v>
      </c>
    </row>
    <row r="2746" spans="1:57" x14ac:dyDescent="0.2"/>
    <row r="2747" spans="1:57" x14ac:dyDescent="0.2">
      <c r="A2747" t="s">
        <v>1001</v>
      </c>
    </row>
    <row r="2748" spans="1:57" x14ac:dyDescent="0.2">
      <c r="A2748" t="s">
        <v>1002</v>
      </c>
      <c r="B2748">
        <v>1995</v>
      </c>
      <c r="C2748">
        <v>1996</v>
      </c>
      <c r="D2748">
        <v>1997</v>
      </c>
      <c r="E2748">
        <v>1998</v>
      </c>
      <c r="F2748">
        <v>1999</v>
      </c>
      <c r="G2748">
        <v>2000</v>
      </c>
      <c r="H2748">
        <v>2001</v>
      </c>
      <c r="I2748">
        <v>2002</v>
      </c>
      <c r="J2748">
        <v>2003</v>
      </c>
      <c r="K2748">
        <v>2004</v>
      </c>
      <c r="L2748">
        <v>2005</v>
      </c>
      <c r="M2748">
        <v>2006</v>
      </c>
      <c r="N2748">
        <v>2007</v>
      </c>
      <c r="O2748">
        <v>2008</v>
      </c>
      <c r="P2748">
        <v>2009</v>
      </c>
      <c r="Q2748">
        <v>2010</v>
      </c>
      <c r="R2748">
        <v>2011</v>
      </c>
      <c r="S2748">
        <v>2012</v>
      </c>
      <c r="T2748">
        <v>2013</v>
      </c>
      <c r="U2748">
        <v>2014</v>
      </c>
      <c r="V2748">
        <v>2015</v>
      </c>
      <c r="W2748">
        <v>2016</v>
      </c>
      <c r="X2748">
        <v>2017</v>
      </c>
      <c r="Y2748">
        <v>2018</v>
      </c>
      <c r="Z2748">
        <v>2019</v>
      </c>
      <c r="AA2748">
        <v>2020</v>
      </c>
      <c r="AB2748">
        <v>2021</v>
      </c>
      <c r="AC2748">
        <v>2022</v>
      </c>
      <c r="AD2748">
        <v>2023</v>
      </c>
      <c r="AE2748">
        <v>2024</v>
      </c>
      <c r="AF2748">
        <v>2025</v>
      </c>
      <c r="AG2748">
        <v>2026</v>
      </c>
      <c r="AH2748">
        <v>2027</v>
      </c>
      <c r="AI2748">
        <v>2028</v>
      </c>
      <c r="AJ2748">
        <v>2029</v>
      </c>
      <c r="AK2748">
        <v>2030</v>
      </c>
      <c r="AL2748">
        <v>2031</v>
      </c>
      <c r="AM2748">
        <v>2032</v>
      </c>
      <c r="AN2748">
        <v>2033</v>
      </c>
      <c r="AO2748">
        <v>2034</v>
      </c>
      <c r="AP2748">
        <v>2035</v>
      </c>
      <c r="AQ2748">
        <v>2036</v>
      </c>
      <c r="AR2748">
        <v>2037</v>
      </c>
      <c r="AS2748">
        <v>2038</v>
      </c>
      <c r="AT2748">
        <v>2039</v>
      </c>
      <c r="AU2748">
        <v>2040</v>
      </c>
      <c r="AV2748">
        <v>2041</v>
      </c>
      <c r="AW2748">
        <v>2042</v>
      </c>
      <c r="AX2748">
        <v>2043</v>
      </c>
      <c r="AY2748">
        <v>2044</v>
      </c>
      <c r="AZ2748">
        <v>2045</v>
      </c>
      <c r="BA2748">
        <v>2046</v>
      </c>
      <c r="BB2748">
        <v>2047</v>
      </c>
      <c r="BC2748">
        <v>2048</v>
      </c>
      <c r="BD2748">
        <v>2049</v>
      </c>
      <c r="BE2748">
        <v>2050</v>
      </c>
    </row>
    <row r="2749" spans="1:57" x14ac:dyDescent="0.2">
      <c r="A2749" t="s">
        <v>885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</row>
    <row r="2750" spans="1:57" x14ac:dyDescent="0.2">
      <c r="A2750" t="s">
        <v>886</v>
      </c>
      <c r="B2750">
        <v>0.6877691683664664</v>
      </c>
      <c r="C2750">
        <v>0.6877691683664664</v>
      </c>
      <c r="D2750">
        <v>0.6877691683664664</v>
      </c>
      <c r="E2750">
        <v>0.6877691683664664</v>
      </c>
      <c r="F2750">
        <v>0.6877691683664664</v>
      </c>
      <c r="G2750">
        <v>0.6877691683664664</v>
      </c>
      <c r="H2750">
        <v>0.6877691683664664</v>
      </c>
      <c r="I2750">
        <v>0.6877691683664664</v>
      </c>
      <c r="J2750">
        <v>0.6877691683664664</v>
      </c>
      <c r="K2750">
        <v>0.6877691683664664</v>
      </c>
      <c r="L2750">
        <v>0.6877691683664664</v>
      </c>
      <c r="M2750">
        <v>0.6877691683664664</v>
      </c>
      <c r="N2750">
        <v>0.6877691683664664</v>
      </c>
      <c r="O2750">
        <v>0.6877691683664664</v>
      </c>
      <c r="P2750">
        <v>0.6877691683664664</v>
      </c>
      <c r="Q2750">
        <v>0.6877691683664664</v>
      </c>
      <c r="R2750">
        <v>0.6877691683664664</v>
      </c>
      <c r="S2750">
        <v>0.6877691683664664</v>
      </c>
      <c r="T2750">
        <v>0.6877691683664664</v>
      </c>
      <c r="U2750">
        <v>0.6877691683664664</v>
      </c>
      <c r="V2750">
        <v>0.6877691683664664</v>
      </c>
      <c r="W2750">
        <v>0.6877691683664664</v>
      </c>
      <c r="X2750">
        <v>0.6877691683664664</v>
      </c>
      <c r="Y2750">
        <v>0.6877691683664664</v>
      </c>
      <c r="Z2750">
        <v>0.6877691683664664</v>
      </c>
      <c r="AA2750">
        <v>0.6877691683664664</v>
      </c>
      <c r="AB2750">
        <v>0.6877691683664664</v>
      </c>
      <c r="AC2750">
        <v>0.69308925914891972</v>
      </c>
      <c r="AD2750">
        <v>0.70093891833172606</v>
      </c>
      <c r="AE2750">
        <v>0.72655926947749394</v>
      </c>
      <c r="AF2750">
        <v>0.78088038776744439</v>
      </c>
      <c r="AG2750">
        <v>0.85007306303394559</v>
      </c>
      <c r="AH2750">
        <v>0.9188276662906244</v>
      </c>
      <c r="AI2750">
        <v>0.94325810282697997</v>
      </c>
      <c r="AJ2750">
        <v>0.94325810282697997</v>
      </c>
      <c r="AK2750">
        <v>0.94325810282697997</v>
      </c>
      <c r="AL2750">
        <v>0.94325810282697997</v>
      </c>
      <c r="AM2750">
        <v>0.94325810282697997</v>
      </c>
      <c r="AN2750">
        <v>0.94325810282697997</v>
      </c>
      <c r="AO2750">
        <v>0.94325810282697997</v>
      </c>
      <c r="AP2750">
        <v>0.94325810282697997</v>
      </c>
      <c r="AQ2750">
        <v>0.94325810282697997</v>
      </c>
      <c r="AR2750">
        <v>0.94325810282697997</v>
      </c>
      <c r="AS2750">
        <v>0.94325810282697997</v>
      </c>
      <c r="AT2750">
        <v>0.94325810282697997</v>
      </c>
      <c r="AU2750">
        <v>0.94325810282697997</v>
      </c>
      <c r="AV2750">
        <v>0.94325810282697997</v>
      </c>
      <c r="AW2750">
        <v>0.94325810282697997</v>
      </c>
      <c r="AX2750">
        <v>0.94325810282697997</v>
      </c>
      <c r="AY2750">
        <v>0.94325810282697997</v>
      </c>
      <c r="AZ2750">
        <v>0.94325810282697997</v>
      </c>
      <c r="BA2750">
        <v>0.94325810282697997</v>
      </c>
      <c r="BB2750">
        <v>0.94325810282697997</v>
      </c>
      <c r="BC2750">
        <v>0.94325810282697997</v>
      </c>
      <c r="BD2750">
        <v>0.94325810282697997</v>
      </c>
      <c r="BE2750">
        <v>0.94325810282697997</v>
      </c>
    </row>
    <row r="2751" spans="1:57" x14ac:dyDescent="0.2">
      <c r="A2751" t="s">
        <v>887</v>
      </c>
      <c r="B2751">
        <v>0.6877691683664664</v>
      </c>
      <c r="C2751">
        <v>0.6877691683664664</v>
      </c>
      <c r="D2751">
        <v>0.6877691683664664</v>
      </c>
      <c r="E2751">
        <v>0.6877691683664664</v>
      </c>
      <c r="F2751">
        <v>0.6877691683664664</v>
      </c>
      <c r="G2751">
        <v>0.6877691683664664</v>
      </c>
      <c r="H2751">
        <v>0.6877691683664664</v>
      </c>
      <c r="I2751">
        <v>0.6877691683664664</v>
      </c>
      <c r="J2751">
        <v>0.6877691683664664</v>
      </c>
      <c r="K2751">
        <v>0.6877691683664664</v>
      </c>
      <c r="L2751">
        <v>0.6877691683664664</v>
      </c>
      <c r="M2751">
        <v>0.6877691683664664</v>
      </c>
      <c r="N2751">
        <v>0.6877691683664664</v>
      </c>
      <c r="O2751">
        <v>0.6877691683664664</v>
      </c>
      <c r="P2751">
        <v>0.6877691683664664</v>
      </c>
      <c r="Q2751">
        <v>0.6877691683664664</v>
      </c>
      <c r="R2751">
        <v>0.6877691683664664</v>
      </c>
      <c r="S2751">
        <v>0.6877691683664664</v>
      </c>
      <c r="T2751">
        <v>0.6877691683664664</v>
      </c>
      <c r="U2751">
        <v>0.6877691683664664</v>
      </c>
      <c r="V2751">
        <v>0.6877691683664664</v>
      </c>
      <c r="W2751">
        <v>0.6877691683664664</v>
      </c>
      <c r="X2751">
        <v>0.6877691683664664</v>
      </c>
      <c r="Y2751">
        <v>0.6877691683664664</v>
      </c>
      <c r="Z2751">
        <v>0.6877691683664664</v>
      </c>
      <c r="AA2751">
        <v>0.6877691683664664</v>
      </c>
      <c r="AB2751">
        <v>0.6877691683664664</v>
      </c>
      <c r="AC2751">
        <v>0.6877691683664664</v>
      </c>
      <c r="AD2751">
        <v>0.6877691683664664</v>
      </c>
      <c r="AE2751">
        <v>0.6877691683664664</v>
      </c>
      <c r="AF2751">
        <v>0.6877691683664664</v>
      </c>
      <c r="AG2751">
        <v>0.6877691683664664</v>
      </c>
      <c r="AH2751">
        <v>0.69308925914891972</v>
      </c>
      <c r="AI2751">
        <v>0.70093891833172606</v>
      </c>
      <c r="AJ2751">
        <v>0.72655926947749394</v>
      </c>
      <c r="AK2751">
        <v>0.78088038776744439</v>
      </c>
      <c r="AL2751">
        <v>0.85007306303394559</v>
      </c>
      <c r="AM2751">
        <v>0.9188276662906244</v>
      </c>
      <c r="AN2751">
        <v>0.9188276662906244</v>
      </c>
      <c r="AO2751">
        <v>0.9188276662906244</v>
      </c>
      <c r="AP2751">
        <v>0.9188276662906244</v>
      </c>
      <c r="AQ2751">
        <v>0.9188276662906244</v>
      </c>
      <c r="AR2751">
        <v>0.9188276662906244</v>
      </c>
      <c r="AS2751">
        <v>0.9188276662906244</v>
      </c>
      <c r="AT2751">
        <v>0.9188276662906244</v>
      </c>
      <c r="AU2751">
        <v>0.9188276662906244</v>
      </c>
      <c r="AV2751">
        <v>0.9188276662906244</v>
      </c>
      <c r="AW2751">
        <v>0.9188276662906244</v>
      </c>
      <c r="AX2751">
        <v>0.9188276662906244</v>
      </c>
      <c r="AY2751">
        <v>0.9188276662906244</v>
      </c>
      <c r="AZ2751">
        <v>0.9188276662906244</v>
      </c>
      <c r="BA2751">
        <v>0.9188276662906244</v>
      </c>
      <c r="BB2751">
        <v>0.9188276662906244</v>
      </c>
      <c r="BC2751">
        <v>0.9188276662906244</v>
      </c>
      <c r="BD2751">
        <v>0.9188276662906244</v>
      </c>
      <c r="BE2751">
        <v>0.9188276662906244</v>
      </c>
    </row>
    <row r="2752" spans="1:57" x14ac:dyDescent="0.2">
      <c r="A2752" t="s">
        <v>888</v>
      </c>
      <c r="B2752">
        <v>0.6877691683664664</v>
      </c>
      <c r="C2752">
        <v>0.6877691683664664</v>
      </c>
      <c r="D2752">
        <v>0.6877691683664664</v>
      </c>
      <c r="E2752">
        <v>0.6877691683664664</v>
      </c>
      <c r="F2752">
        <v>0.6877691683664664</v>
      </c>
      <c r="G2752">
        <v>0.6877691683664664</v>
      </c>
      <c r="H2752">
        <v>0.6877691683664664</v>
      </c>
      <c r="I2752">
        <v>0.6877691683664664</v>
      </c>
      <c r="J2752">
        <v>0.6877691683664664</v>
      </c>
      <c r="K2752">
        <v>0.6877691683664664</v>
      </c>
      <c r="L2752">
        <v>0.6877691683664664</v>
      </c>
      <c r="M2752">
        <v>0.6877691683664664</v>
      </c>
      <c r="N2752">
        <v>0.6877691683664664</v>
      </c>
      <c r="O2752">
        <v>0.6877691683664664</v>
      </c>
      <c r="P2752">
        <v>0.6877691683664664</v>
      </c>
      <c r="Q2752">
        <v>0.6877691683664664</v>
      </c>
      <c r="R2752">
        <v>0.6877691683664664</v>
      </c>
      <c r="S2752">
        <v>0.6877691683664664</v>
      </c>
      <c r="T2752">
        <v>0.6877691683664664</v>
      </c>
      <c r="U2752">
        <v>0.6877691683664664</v>
      </c>
      <c r="V2752">
        <v>0.6877691683664664</v>
      </c>
      <c r="W2752">
        <v>0.6877691683664664</v>
      </c>
      <c r="X2752">
        <v>0.6877691683664664</v>
      </c>
      <c r="Y2752">
        <v>0.6877691683664664</v>
      </c>
      <c r="Z2752">
        <v>0.6877691683664664</v>
      </c>
      <c r="AA2752">
        <v>0.6877691683664664</v>
      </c>
      <c r="AB2752">
        <v>0.6877691683664664</v>
      </c>
      <c r="AC2752">
        <v>0.6877691683664664</v>
      </c>
      <c r="AD2752">
        <v>0.6877691683664664</v>
      </c>
      <c r="AE2752">
        <v>0.6877691683664664</v>
      </c>
      <c r="AF2752">
        <v>0.6877691683664664</v>
      </c>
      <c r="AG2752">
        <v>0.6877691683664664</v>
      </c>
      <c r="AH2752">
        <v>0.6877691683664664</v>
      </c>
      <c r="AI2752">
        <v>0.6877691683664664</v>
      </c>
      <c r="AJ2752">
        <v>0.6877691683664664</v>
      </c>
      <c r="AK2752">
        <v>0.6877691683664664</v>
      </c>
      <c r="AL2752">
        <v>0.6877691683664664</v>
      </c>
      <c r="AM2752">
        <v>0.69308925914891972</v>
      </c>
      <c r="AN2752">
        <v>0.70093891833172606</v>
      </c>
      <c r="AO2752">
        <v>0.72655926947749394</v>
      </c>
      <c r="AP2752">
        <v>0.78088038776744439</v>
      </c>
      <c r="AQ2752">
        <v>0.85007306303394559</v>
      </c>
      <c r="AR2752">
        <v>0.88666332875382858</v>
      </c>
      <c r="AS2752">
        <v>0.88666332875382858</v>
      </c>
      <c r="AT2752">
        <v>0.88666332875382858</v>
      </c>
      <c r="AU2752">
        <v>0.88666332875382858</v>
      </c>
      <c r="AV2752">
        <v>0.88666332875382858</v>
      </c>
      <c r="AW2752">
        <v>0.88666332875382858</v>
      </c>
      <c r="AX2752">
        <v>0.88666332875382858</v>
      </c>
      <c r="AY2752">
        <v>0.88666332875382858</v>
      </c>
      <c r="AZ2752">
        <v>0.88666332875382858</v>
      </c>
      <c r="BA2752">
        <v>0.88666332875382858</v>
      </c>
      <c r="BB2752">
        <v>0.88666332875382858</v>
      </c>
      <c r="BC2752">
        <v>0.88666332875382858</v>
      </c>
      <c r="BD2752">
        <v>0.88666332875382858</v>
      </c>
      <c r="BE2752">
        <v>0.88666332875382858</v>
      </c>
    </row>
    <row r="2753" spans="1:57" x14ac:dyDescent="0.2"/>
    <row r="2755" spans="1:57" x14ac:dyDescent="0.2">
      <c r="A2755" t="s">
        <v>878</v>
      </c>
    </row>
    <row r="2756" spans="1:57" x14ac:dyDescent="0.2">
      <c r="A2756" t="s">
        <v>878</v>
      </c>
    </row>
    <row r="2760" spans="1:57" ht="12" customHeight="1" x14ac:dyDescent="0.2">
      <c r="A2760" s="13" t="s">
        <v>536</v>
      </c>
    </row>
    <row r="2761" spans="1:57" ht="12" customHeight="1" x14ac:dyDescent="0.2">
      <c r="A2761" t="s">
        <v>982</v>
      </c>
    </row>
    <row r="2762" spans="1:57" ht="12" customHeight="1" x14ac:dyDescent="0.2">
      <c r="A2762" s="13" t="s">
        <v>536</v>
      </c>
    </row>
    <row r="2764" spans="1:57" ht="12" customHeight="1" x14ac:dyDescent="0.3">
      <c r="A2764" s="39"/>
      <c r="B2764">
        <v>1995</v>
      </c>
      <c r="C2764">
        <v>1996</v>
      </c>
      <c r="D2764">
        <v>1997</v>
      </c>
      <c r="E2764">
        <v>1998</v>
      </c>
      <c r="F2764">
        <v>1999</v>
      </c>
      <c r="G2764">
        <v>2000</v>
      </c>
      <c r="H2764">
        <v>2001</v>
      </c>
      <c r="I2764">
        <v>2002</v>
      </c>
      <c r="J2764">
        <v>2003</v>
      </c>
      <c r="K2764">
        <v>2004</v>
      </c>
      <c r="L2764">
        <v>2005</v>
      </c>
      <c r="M2764">
        <v>2006</v>
      </c>
      <c r="N2764">
        <v>2007</v>
      </c>
      <c r="O2764">
        <v>2008</v>
      </c>
      <c r="P2764">
        <v>2009</v>
      </c>
      <c r="Q2764">
        <v>2010</v>
      </c>
      <c r="R2764">
        <v>2011</v>
      </c>
      <c r="S2764">
        <v>2012</v>
      </c>
      <c r="T2764">
        <v>2013</v>
      </c>
      <c r="U2764">
        <v>2014</v>
      </c>
      <c r="V2764">
        <v>2015</v>
      </c>
      <c r="W2764">
        <v>2016</v>
      </c>
      <c r="X2764">
        <v>2017</v>
      </c>
      <c r="Y2764">
        <v>2018</v>
      </c>
      <c r="Z2764">
        <v>2019</v>
      </c>
      <c r="AA2764">
        <v>2020</v>
      </c>
      <c r="AB2764">
        <v>2021</v>
      </c>
      <c r="AC2764">
        <v>2022</v>
      </c>
      <c r="AD2764">
        <v>2023</v>
      </c>
      <c r="AE2764">
        <v>2024</v>
      </c>
      <c r="AF2764">
        <v>2025</v>
      </c>
      <c r="AG2764">
        <v>2026</v>
      </c>
      <c r="AH2764">
        <v>2027</v>
      </c>
      <c r="AI2764">
        <v>2028</v>
      </c>
      <c r="AJ2764">
        <v>2029</v>
      </c>
      <c r="AK2764">
        <v>2030</v>
      </c>
      <c r="AL2764">
        <v>2031</v>
      </c>
      <c r="AM2764">
        <v>2032</v>
      </c>
      <c r="AN2764">
        <v>2033</v>
      </c>
      <c r="AO2764">
        <v>2034</v>
      </c>
      <c r="AP2764">
        <v>2035</v>
      </c>
      <c r="AQ2764">
        <v>2036</v>
      </c>
      <c r="AR2764">
        <v>2037</v>
      </c>
      <c r="AS2764">
        <v>2038</v>
      </c>
      <c r="AT2764">
        <v>2039</v>
      </c>
      <c r="AU2764">
        <v>2040</v>
      </c>
      <c r="AV2764">
        <v>2041</v>
      </c>
      <c r="AW2764">
        <v>2042</v>
      </c>
      <c r="AX2764">
        <v>2043</v>
      </c>
      <c r="AY2764">
        <v>2044</v>
      </c>
      <c r="AZ2764">
        <v>2045</v>
      </c>
      <c r="BA2764">
        <v>2046</v>
      </c>
      <c r="BB2764">
        <v>2047</v>
      </c>
      <c r="BC2764">
        <v>2048</v>
      </c>
      <c r="BD2764">
        <v>2049</v>
      </c>
      <c r="BE2764">
        <v>2050</v>
      </c>
    </row>
    <row r="2765" spans="1:57" ht="12" customHeight="1" x14ac:dyDescent="0.2">
      <c r="A2765" t="s">
        <v>537</v>
      </c>
      <c r="B2765" s="124">
        <v>6.9000000000000006E-2</v>
      </c>
      <c r="C2765" s="124">
        <v>7.0999999999999994E-2</v>
      </c>
      <c r="D2765" s="124">
        <v>7.0999999999999994E-2</v>
      </c>
      <c r="E2765" s="124">
        <v>0.17699999999999999</v>
      </c>
      <c r="F2765" s="124">
        <v>0.17399999999999999</v>
      </c>
      <c r="G2765" s="124">
        <v>0.17299999999999999</v>
      </c>
      <c r="H2765" s="124">
        <v>0.16700000000000001</v>
      </c>
      <c r="I2765" s="124">
        <v>0.16600000000000001</v>
      </c>
      <c r="J2765" s="124">
        <v>0.16600000000000001</v>
      </c>
      <c r="K2765" s="124">
        <v>0.16500000000000001</v>
      </c>
      <c r="L2765" s="124">
        <v>0.16700000000000001</v>
      </c>
      <c r="M2765" s="124">
        <v>0.16500000000000001</v>
      </c>
      <c r="N2765" s="124">
        <v>0.16800000000000001</v>
      </c>
      <c r="O2765" s="124">
        <v>0.17599999999999999</v>
      </c>
      <c r="P2765" s="124">
        <v>0.17100000000000001</v>
      </c>
      <c r="Q2765" s="124">
        <v>0.17299999999999999</v>
      </c>
      <c r="R2765" s="125">
        <v>0.17199999999999999</v>
      </c>
      <c r="S2765" s="126">
        <v>0.14000000000000001</v>
      </c>
      <c r="T2765" s="126">
        <v>0.159</v>
      </c>
      <c r="U2765" s="126">
        <v>0.16500000000000001</v>
      </c>
      <c r="V2765" s="126">
        <v>0.17899999999999999</v>
      </c>
      <c r="W2765" s="126">
        <v>0.19600000000000001</v>
      </c>
      <c r="X2765" s="126">
        <v>0.17100000000000001</v>
      </c>
      <c r="Y2765" s="126">
        <v>0.17</v>
      </c>
      <c r="Z2765" s="126">
        <v>0.17199999999999999</v>
      </c>
      <c r="AA2765" s="126">
        <v>0.161</v>
      </c>
      <c r="AB2765" s="8">
        <f>AA2765</f>
        <v>0.161</v>
      </c>
      <c r="AC2765" s="8">
        <f t="shared" ref="AC2765:BE2766" si="417">AB2765</f>
        <v>0.161</v>
      </c>
      <c r="AD2765" s="8">
        <f t="shared" si="417"/>
        <v>0.161</v>
      </c>
      <c r="AE2765" s="8">
        <f t="shared" si="417"/>
        <v>0.161</v>
      </c>
      <c r="AF2765" s="8">
        <f t="shared" si="417"/>
        <v>0.161</v>
      </c>
      <c r="AG2765" s="8">
        <f t="shared" si="417"/>
        <v>0.161</v>
      </c>
      <c r="AH2765" s="8">
        <f t="shared" si="417"/>
        <v>0.161</v>
      </c>
      <c r="AI2765" s="8">
        <f t="shared" si="417"/>
        <v>0.161</v>
      </c>
      <c r="AJ2765" s="8">
        <f t="shared" si="417"/>
        <v>0.161</v>
      </c>
      <c r="AK2765" s="8">
        <f t="shared" si="417"/>
        <v>0.161</v>
      </c>
      <c r="AL2765" s="8">
        <f t="shared" si="417"/>
        <v>0.161</v>
      </c>
      <c r="AM2765" s="8">
        <f t="shared" si="417"/>
        <v>0.161</v>
      </c>
      <c r="AN2765" s="8">
        <f t="shared" si="417"/>
        <v>0.161</v>
      </c>
      <c r="AO2765" s="8">
        <f t="shared" si="417"/>
        <v>0.161</v>
      </c>
      <c r="AP2765" s="8">
        <f t="shared" si="417"/>
        <v>0.161</v>
      </c>
      <c r="AQ2765" s="8">
        <f t="shared" si="417"/>
        <v>0.161</v>
      </c>
      <c r="AR2765" s="8">
        <f t="shared" si="417"/>
        <v>0.161</v>
      </c>
      <c r="AS2765" s="8">
        <f t="shared" si="417"/>
        <v>0.161</v>
      </c>
      <c r="AT2765" s="8">
        <f t="shared" si="417"/>
        <v>0.161</v>
      </c>
      <c r="AU2765" s="8">
        <f t="shared" si="417"/>
        <v>0.161</v>
      </c>
      <c r="AV2765" s="8">
        <f t="shared" si="417"/>
        <v>0.161</v>
      </c>
      <c r="AW2765" s="8">
        <f t="shared" si="417"/>
        <v>0.161</v>
      </c>
      <c r="AX2765" s="8">
        <f t="shared" si="417"/>
        <v>0.161</v>
      </c>
      <c r="AY2765" s="8">
        <f t="shared" si="417"/>
        <v>0.161</v>
      </c>
      <c r="AZ2765" s="8">
        <f t="shared" si="417"/>
        <v>0.161</v>
      </c>
      <c r="BA2765" s="8">
        <f t="shared" si="417"/>
        <v>0.161</v>
      </c>
      <c r="BB2765" s="8">
        <f t="shared" si="417"/>
        <v>0.161</v>
      </c>
      <c r="BC2765" s="8">
        <f t="shared" si="417"/>
        <v>0.161</v>
      </c>
      <c r="BD2765" s="8">
        <f t="shared" si="417"/>
        <v>0.161</v>
      </c>
      <c r="BE2765" s="8">
        <f t="shared" si="417"/>
        <v>0.161</v>
      </c>
    </row>
    <row r="2766" spans="1:57" ht="12" customHeight="1" x14ac:dyDescent="0.2">
      <c r="A2766" t="s">
        <v>538</v>
      </c>
      <c r="B2766" s="126">
        <v>7.5999999999999998E-2</v>
      </c>
      <c r="C2766" s="126">
        <v>7.8E-2</v>
      </c>
      <c r="D2766" s="126">
        <v>7.5999999999999998E-2</v>
      </c>
      <c r="E2766" s="126">
        <v>0.13800000000000001</v>
      </c>
      <c r="F2766" s="126">
        <v>0.14799999999999999</v>
      </c>
      <c r="G2766" s="126">
        <v>0.151</v>
      </c>
      <c r="H2766" s="126">
        <v>0.13400000000000001</v>
      </c>
      <c r="I2766" s="126">
        <v>0.14499999999999999</v>
      </c>
      <c r="J2766" s="126">
        <v>0.14899999999999999</v>
      </c>
      <c r="K2766" s="126">
        <v>0.13700000000000001</v>
      </c>
      <c r="L2766" s="126">
        <v>0.14000000000000001</v>
      </c>
      <c r="M2766" s="126">
        <v>0.14099999999999999</v>
      </c>
      <c r="N2766" s="126">
        <v>0.16200000000000001</v>
      </c>
      <c r="O2766" s="126">
        <v>0.18099999999999999</v>
      </c>
      <c r="P2766" s="126">
        <v>0.16900000000000001</v>
      </c>
      <c r="Q2766" s="126">
        <v>0.182</v>
      </c>
      <c r="R2766" s="126">
        <v>0.17599999999999999</v>
      </c>
      <c r="S2766" s="126">
        <v>0.17299999999999999</v>
      </c>
      <c r="T2766" s="126">
        <v>0.17199999999999999</v>
      </c>
      <c r="U2766" s="126">
        <v>0.17100000000000001</v>
      </c>
      <c r="V2766" s="126">
        <v>0.17399999999999999</v>
      </c>
      <c r="W2766" s="126">
        <v>0.16600000000000001</v>
      </c>
      <c r="X2766" s="126">
        <v>0.157</v>
      </c>
      <c r="Y2766" s="126">
        <v>0.16400000000000001</v>
      </c>
      <c r="Z2766" s="126">
        <v>0.16800000000000001</v>
      </c>
      <c r="AA2766" s="126">
        <v>0.17100000000000001</v>
      </c>
      <c r="AB2766" s="8">
        <f>AA2766</f>
        <v>0.17100000000000001</v>
      </c>
      <c r="AC2766" s="8">
        <f t="shared" si="417"/>
        <v>0.17100000000000001</v>
      </c>
      <c r="AD2766" s="8">
        <f t="shared" si="417"/>
        <v>0.17100000000000001</v>
      </c>
      <c r="AE2766" s="8">
        <f t="shared" si="417"/>
        <v>0.17100000000000001</v>
      </c>
      <c r="AF2766" s="8">
        <f t="shared" si="417"/>
        <v>0.17100000000000001</v>
      </c>
      <c r="AG2766" s="8">
        <f t="shared" si="417"/>
        <v>0.17100000000000001</v>
      </c>
      <c r="AH2766" s="8">
        <f t="shared" si="417"/>
        <v>0.17100000000000001</v>
      </c>
      <c r="AI2766" s="8">
        <f t="shared" si="417"/>
        <v>0.17100000000000001</v>
      </c>
      <c r="AJ2766" s="8">
        <f t="shared" si="417"/>
        <v>0.17100000000000001</v>
      </c>
      <c r="AK2766" s="8">
        <f t="shared" si="417"/>
        <v>0.17100000000000001</v>
      </c>
      <c r="AL2766" s="8">
        <f t="shared" si="417"/>
        <v>0.17100000000000001</v>
      </c>
      <c r="AM2766" s="8">
        <f t="shared" si="417"/>
        <v>0.17100000000000001</v>
      </c>
      <c r="AN2766" s="8">
        <f t="shared" si="417"/>
        <v>0.17100000000000001</v>
      </c>
      <c r="AO2766" s="8">
        <f t="shared" si="417"/>
        <v>0.17100000000000001</v>
      </c>
      <c r="AP2766" s="8">
        <f t="shared" si="417"/>
        <v>0.17100000000000001</v>
      </c>
      <c r="AQ2766" s="8">
        <f t="shared" si="417"/>
        <v>0.17100000000000001</v>
      </c>
      <c r="AR2766" s="8">
        <f t="shared" si="417"/>
        <v>0.17100000000000001</v>
      </c>
      <c r="AS2766" s="8">
        <f t="shared" si="417"/>
        <v>0.17100000000000001</v>
      </c>
      <c r="AT2766" s="8">
        <f t="shared" si="417"/>
        <v>0.17100000000000001</v>
      </c>
      <c r="AU2766" s="8">
        <f t="shared" si="417"/>
        <v>0.17100000000000001</v>
      </c>
      <c r="AV2766" s="8">
        <f t="shared" si="417"/>
        <v>0.17100000000000001</v>
      </c>
      <c r="AW2766" s="8">
        <f t="shared" si="417"/>
        <v>0.17100000000000001</v>
      </c>
      <c r="AX2766" s="8">
        <f t="shared" si="417"/>
        <v>0.17100000000000001</v>
      </c>
      <c r="AY2766" s="8">
        <f t="shared" si="417"/>
        <v>0.17100000000000001</v>
      </c>
      <c r="AZ2766" s="8">
        <f t="shared" si="417"/>
        <v>0.17100000000000001</v>
      </c>
      <c r="BA2766" s="8">
        <f t="shared" si="417"/>
        <v>0.17100000000000001</v>
      </c>
      <c r="BB2766" s="8">
        <f t="shared" si="417"/>
        <v>0.17100000000000001</v>
      </c>
      <c r="BC2766" s="8">
        <f t="shared" si="417"/>
        <v>0.17100000000000001</v>
      </c>
      <c r="BD2766" s="8">
        <f t="shared" si="417"/>
        <v>0.17100000000000001</v>
      </c>
      <c r="BE2766" s="8">
        <f t="shared" si="417"/>
        <v>0.17100000000000001</v>
      </c>
    </row>
    <row r="2767" spans="1:57" ht="12" customHeight="1" x14ac:dyDescent="0.2">
      <c r="A2767" t="s">
        <v>1195</v>
      </c>
    </row>
    <row r="2769" spans="1:58" ht="12" customHeight="1" x14ac:dyDescent="0.2">
      <c r="A2769" t="s">
        <v>985</v>
      </c>
      <c r="AC2769" s="78"/>
      <c r="AD2769" s="78"/>
      <c r="AE2769" s="78"/>
      <c r="AF2769" s="78"/>
      <c r="AG2769" s="78"/>
      <c r="AH2769" s="78"/>
      <c r="AI2769" s="78"/>
      <c r="AJ2769" s="78"/>
      <c r="AK2769" s="78"/>
      <c r="AL2769" s="78"/>
      <c r="AM2769" s="78"/>
      <c r="AN2769" s="78"/>
      <c r="AO2769" s="78"/>
      <c r="AP2769" s="78"/>
      <c r="AQ2769" s="78"/>
    </row>
    <row r="2770" spans="1:58" ht="12" customHeight="1" x14ac:dyDescent="0.2">
      <c r="C2770">
        <v>1995</v>
      </c>
      <c r="D2770">
        <v>1996</v>
      </c>
      <c r="E2770">
        <v>1997</v>
      </c>
      <c r="F2770">
        <v>1998</v>
      </c>
      <c r="G2770">
        <v>1999</v>
      </c>
      <c r="H2770">
        <v>2000</v>
      </c>
      <c r="I2770">
        <v>2001</v>
      </c>
      <c r="J2770">
        <v>2002</v>
      </c>
      <c r="K2770">
        <v>2003</v>
      </c>
      <c r="L2770">
        <v>2004</v>
      </c>
      <c r="M2770">
        <v>2005</v>
      </c>
      <c r="N2770">
        <v>2006</v>
      </c>
      <c r="O2770">
        <v>2007</v>
      </c>
      <c r="P2770">
        <v>2008</v>
      </c>
      <c r="Q2770">
        <v>2009</v>
      </c>
      <c r="R2770">
        <v>2010</v>
      </c>
      <c r="S2770">
        <v>2011</v>
      </c>
      <c r="T2770">
        <v>2012</v>
      </c>
      <c r="U2770">
        <v>2013</v>
      </c>
      <c r="V2770">
        <v>2014</v>
      </c>
      <c r="W2770">
        <v>2015</v>
      </c>
      <c r="X2770">
        <v>2016</v>
      </c>
      <c r="Y2770">
        <v>2017</v>
      </c>
      <c r="Z2770">
        <v>2018</v>
      </c>
      <c r="AA2770">
        <v>2019</v>
      </c>
      <c r="AB2770">
        <v>2020</v>
      </c>
      <c r="AC2770">
        <v>2021</v>
      </c>
      <c r="AD2770">
        <v>2022</v>
      </c>
      <c r="AE2770">
        <v>2023</v>
      </c>
      <c r="AF2770">
        <v>2024</v>
      </c>
      <c r="AG2770">
        <v>2025</v>
      </c>
      <c r="AH2770">
        <v>2026</v>
      </c>
      <c r="AI2770">
        <v>2027</v>
      </c>
      <c r="AJ2770">
        <v>2028</v>
      </c>
      <c r="AK2770">
        <v>2029</v>
      </c>
      <c r="AL2770">
        <v>2030</v>
      </c>
      <c r="AM2770">
        <v>2031</v>
      </c>
      <c r="AN2770">
        <v>2032</v>
      </c>
      <c r="AO2770">
        <v>2033</v>
      </c>
      <c r="AP2770">
        <v>2034</v>
      </c>
      <c r="AQ2770">
        <v>2035</v>
      </c>
      <c r="AR2770">
        <v>2036</v>
      </c>
      <c r="AS2770">
        <v>2037</v>
      </c>
      <c r="AT2770">
        <v>2038</v>
      </c>
      <c r="AU2770">
        <v>2039</v>
      </c>
      <c r="AV2770">
        <v>2040</v>
      </c>
      <c r="AW2770">
        <v>2041</v>
      </c>
      <c r="AX2770">
        <v>2042</v>
      </c>
      <c r="AY2770">
        <v>2043</v>
      </c>
      <c r="AZ2770">
        <v>2044</v>
      </c>
      <c r="BA2770">
        <v>2045</v>
      </c>
      <c r="BB2770">
        <v>2046</v>
      </c>
      <c r="BC2770">
        <v>2047</v>
      </c>
      <c r="BD2770">
        <v>2048</v>
      </c>
      <c r="BE2770">
        <v>2049</v>
      </c>
      <c r="BF2770">
        <v>2050</v>
      </c>
    </row>
    <row r="2771" spans="1:58" ht="12" customHeight="1" x14ac:dyDescent="0.2">
      <c r="A2771" t="s">
        <v>544</v>
      </c>
      <c r="B2771" t="s">
        <v>407</v>
      </c>
      <c r="C2771">
        <v>3.5455015579586814E-3</v>
      </c>
      <c r="D2771">
        <v>3.5455015579586814E-3</v>
      </c>
      <c r="E2771">
        <v>3.5455015579586814E-3</v>
      </c>
      <c r="F2771">
        <v>3.5455015579586814E-3</v>
      </c>
      <c r="G2771">
        <v>3.5455015579586814E-3</v>
      </c>
      <c r="H2771">
        <v>3.5455015579586814E-3</v>
      </c>
      <c r="I2771">
        <v>3.5455015579586814E-3</v>
      </c>
      <c r="J2771">
        <v>3.5455015579586814E-3</v>
      </c>
      <c r="K2771">
        <v>3.5455015579586814E-3</v>
      </c>
      <c r="L2771">
        <v>3.5455015579586814E-3</v>
      </c>
      <c r="M2771">
        <v>3.5455015579586814E-3</v>
      </c>
      <c r="N2771">
        <v>3.5455015579586814E-3</v>
      </c>
      <c r="O2771">
        <v>3.5455015579586814E-3</v>
      </c>
      <c r="P2771">
        <v>3.5455015579586814E-3</v>
      </c>
      <c r="Q2771">
        <v>3.5455015579586814E-3</v>
      </c>
      <c r="R2771">
        <v>3.5455015579586814E-3</v>
      </c>
      <c r="S2771">
        <v>6.9743706612783923E-5</v>
      </c>
      <c r="T2771">
        <v>6.9743706612783923E-5</v>
      </c>
      <c r="U2771">
        <v>6.9743706612783923E-5</v>
      </c>
      <c r="V2771">
        <v>6.9743706612783923E-5</v>
      </c>
      <c r="W2771">
        <v>6.9743706612783923E-5</v>
      </c>
      <c r="X2771">
        <v>6.9743706612783923E-5</v>
      </c>
      <c r="Y2771">
        <v>6.9743706612783923E-5</v>
      </c>
      <c r="Z2771">
        <v>6.9743706612783923E-5</v>
      </c>
      <c r="AA2771">
        <v>6.9743706612783923E-5</v>
      </c>
      <c r="AB2771">
        <v>6.9743706612783923E-5</v>
      </c>
      <c r="AC2771">
        <v>6.9743706612783923E-5</v>
      </c>
      <c r="AD2771">
        <v>6.9743706612783923E-5</v>
      </c>
      <c r="AE2771">
        <v>6.9743706612783923E-5</v>
      </c>
      <c r="AF2771">
        <v>6.9743706612783923E-5</v>
      </c>
      <c r="AG2771">
        <v>6.9743706612783923E-5</v>
      </c>
      <c r="AH2771">
        <v>6.9743706612783923E-5</v>
      </c>
      <c r="AI2771">
        <v>6.9743706612783923E-5</v>
      </c>
      <c r="AJ2771">
        <v>6.9743706612783923E-5</v>
      </c>
      <c r="AK2771">
        <v>6.9743706612783923E-5</v>
      </c>
      <c r="AL2771">
        <v>6.9743706612783923E-5</v>
      </c>
      <c r="AM2771">
        <v>6.9743706612783923E-5</v>
      </c>
      <c r="AN2771">
        <v>6.9743706612783923E-5</v>
      </c>
      <c r="AO2771">
        <v>6.9743706612783923E-5</v>
      </c>
      <c r="AP2771">
        <v>6.9743706612783923E-5</v>
      </c>
      <c r="AQ2771">
        <v>6.9743706612783923E-5</v>
      </c>
      <c r="AR2771">
        <v>6.9743706612783923E-5</v>
      </c>
      <c r="AS2771">
        <v>6.9743706612783923E-5</v>
      </c>
      <c r="AT2771">
        <v>6.9743706612783923E-5</v>
      </c>
      <c r="AU2771">
        <v>6.9743706612783923E-5</v>
      </c>
      <c r="AV2771">
        <v>6.9743706612783923E-5</v>
      </c>
      <c r="AW2771">
        <v>6.9743706612783923E-5</v>
      </c>
      <c r="AX2771">
        <v>6.9743706612783923E-5</v>
      </c>
      <c r="AY2771">
        <v>6.9743706612783923E-5</v>
      </c>
      <c r="AZ2771">
        <v>6.9743706612783923E-5</v>
      </c>
      <c r="BA2771">
        <v>6.9743706612783923E-5</v>
      </c>
      <c r="BB2771">
        <v>6.9743706612783923E-5</v>
      </c>
      <c r="BC2771">
        <v>6.9743706612783923E-5</v>
      </c>
      <c r="BD2771">
        <v>6.9743706612783923E-5</v>
      </c>
      <c r="BE2771">
        <v>6.9743706612783923E-5</v>
      </c>
      <c r="BF2771">
        <v>6.9743706612783923E-5</v>
      </c>
    </row>
    <row r="2772" spans="1:58" ht="12" customHeight="1" x14ac:dyDescent="0.2">
      <c r="B2772" t="s">
        <v>408</v>
      </c>
      <c r="C2772">
        <v>4.0226264041266266E-2</v>
      </c>
      <c r="D2772">
        <v>4.0226264041266266E-2</v>
      </c>
      <c r="E2772">
        <v>4.0226264041266266E-2</v>
      </c>
      <c r="F2772">
        <v>4.0226264041266266E-2</v>
      </c>
      <c r="G2772">
        <v>4.0226264041266266E-2</v>
      </c>
      <c r="H2772">
        <v>4.0226264041266266E-2</v>
      </c>
      <c r="I2772">
        <v>4.0226264041266266E-2</v>
      </c>
      <c r="J2772">
        <v>4.0226264041266266E-2</v>
      </c>
      <c r="K2772">
        <v>4.0226264041266266E-2</v>
      </c>
      <c r="L2772">
        <v>4.0226264041266266E-2</v>
      </c>
      <c r="M2772">
        <v>4.0226264041266266E-2</v>
      </c>
      <c r="N2772">
        <v>4.0226264041266266E-2</v>
      </c>
      <c r="O2772">
        <v>4.0226264041266266E-2</v>
      </c>
      <c r="P2772">
        <v>4.0226264041266266E-2</v>
      </c>
      <c r="Q2772">
        <v>4.0226264041266266E-2</v>
      </c>
      <c r="R2772">
        <v>4.0226264041266266E-2</v>
      </c>
      <c r="S2772">
        <v>3.1328676549317147E-2</v>
      </c>
      <c r="T2772">
        <v>3.1328676549317147E-2</v>
      </c>
      <c r="U2772">
        <v>3.1328676549317147E-2</v>
      </c>
      <c r="V2772">
        <v>3.1328676549317147E-2</v>
      </c>
      <c r="W2772">
        <v>3.1328676549317147E-2</v>
      </c>
      <c r="X2772">
        <v>3.1328676549317147E-2</v>
      </c>
      <c r="Y2772">
        <v>3.1328676549317147E-2</v>
      </c>
      <c r="Z2772">
        <v>3.1328676549317147E-2</v>
      </c>
      <c r="AA2772">
        <v>3.1328676549317147E-2</v>
      </c>
      <c r="AB2772">
        <v>3.1328676549317147E-2</v>
      </c>
      <c r="AC2772">
        <v>3.1328676549317147E-2</v>
      </c>
      <c r="AD2772">
        <v>3.1328676549317147E-2</v>
      </c>
      <c r="AE2772">
        <v>3.1328676549317147E-2</v>
      </c>
      <c r="AF2772">
        <v>3.1328676549317147E-2</v>
      </c>
      <c r="AG2772">
        <v>3.1328676549317147E-2</v>
      </c>
      <c r="AH2772">
        <v>3.1328676549317147E-2</v>
      </c>
      <c r="AI2772">
        <v>3.1328676549317147E-2</v>
      </c>
      <c r="AJ2772">
        <v>3.1328676549317147E-2</v>
      </c>
      <c r="AK2772">
        <v>3.1328676549317147E-2</v>
      </c>
      <c r="AL2772">
        <v>3.1328676549317147E-2</v>
      </c>
      <c r="AM2772">
        <v>3.1328676549317147E-2</v>
      </c>
      <c r="AN2772">
        <v>3.1328676549317147E-2</v>
      </c>
      <c r="AO2772">
        <v>3.1328676549317147E-2</v>
      </c>
      <c r="AP2772">
        <v>3.1328676549317147E-2</v>
      </c>
      <c r="AQ2772">
        <v>3.1328676549317147E-2</v>
      </c>
      <c r="AR2772">
        <v>3.1328676549317147E-2</v>
      </c>
      <c r="AS2772">
        <v>3.1328676549317147E-2</v>
      </c>
      <c r="AT2772">
        <v>3.1328676549317147E-2</v>
      </c>
      <c r="AU2772">
        <v>3.1328676549317147E-2</v>
      </c>
      <c r="AV2772">
        <v>3.1328676549317147E-2</v>
      </c>
      <c r="AW2772">
        <v>3.1328676549317147E-2</v>
      </c>
      <c r="AX2772">
        <v>3.1328676549317147E-2</v>
      </c>
      <c r="AY2772">
        <v>3.1328676549317147E-2</v>
      </c>
      <c r="AZ2772">
        <v>3.1328676549317147E-2</v>
      </c>
      <c r="BA2772">
        <v>3.1328676549317147E-2</v>
      </c>
      <c r="BB2772">
        <v>3.1328676549317147E-2</v>
      </c>
      <c r="BC2772">
        <v>3.1328676549317147E-2</v>
      </c>
      <c r="BD2772">
        <v>3.1328676549317147E-2</v>
      </c>
      <c r="BE2772">
        <v>3.1328676549317147E-2</v>
      </c>
      <c r="BF2772">
        <v>3.1328676549317147E-2</v>
      </c>
    </row>
    <row r="2773" spans="1:58" ht="12" customHeight="1" x14ac:dyDescent="0.2">
      <c r="B2773" t="s">
        <v>409</v>
      </c>
      <c r="C2773">
        <v>0.17634963080306879</v>
      </c>
      <c r="D2773">
        <v>0.17634963080306879</v>
      </c>
      <c r="E2773">
        <v>0.17634963080306879</v>
      </c>
      <c r="F2773">
        <v>0.17634963080306879</v>
      </c>
      <c r="G2773">
        <v>0.17634963080306879</v>
      </c>
      <c r="H2773">
        <v>0.17634963080306879</v>
      </c>
      <c r="I2773">
        <v>0.17634963080306879</v>
      </c>
      <c r="J2773">
        <v>0.17634963080306879</v>
      </c>
      <c r="K2773">
        <v>0.17634963080306879</v>
      </c>
      <c r="L2773">
        <v>0.17634963080306879</v>
      </c>
      <c r="M2773">
        <v>0.17634963080306879</v>
      </c>
      <c r="N2773">
        <v>0.17634963080306879</v>
      </c>
      <c r="O2773">
        <v>0.17634963080306879</v>
      </c>
      <c r="P2773">
        <v>0.17634963080306879</v>
      </c>
      <c r="Q2773">
        <v>0.17634963080306879</v>
      </c>
      <c r="R2773">
        <v>0.17634963080306879</v>
      </c>
      <c r="S2773">
        <v>0.21130476722792341</v>
      </c>
      <c r="T2773">
        <v>0.21130476722792341</v>
      </c>
      <c r="U2773">
        <v>0.21130476722792341</v>
      </c>
      <c r="V2773">
        <v>0.21130476722792341</v>
      </c>
      <c r="W2773">
        <v>0.21130476722792341</v>
      </c>
      <c r="X2773">
        <v>0.21130476722792341</v>
      </c>
      <c r="Y2773">
        <v>0.21130476722792341</v>
      </c>
      <c r="Z2773">
        <v>0.21130476722792341</v>
      </c>
      <c r="AA2773">
        <v>0.21130476722792341</v>
      </c>
      <c r="AB2773">
        <v>0.21130476722792341</v>
      </c>
      <c r="AC2773">
        <v>0.21130476722792341</v>
      </c>
      <c r="AD2773">
        <v>0.21130476722792341</v>
      </c>
      <c r="AE2773">
        <v>0.21130476722792341</v>
      </c>
      <c r="AF2773">
        <v>0.21130476722792341</v>
      </c>
      <c r="AG2773">
        <v>0.21130476722792341</v>
      </c>
      <c r="AH2773">
        <v>0.21130476722792341</v>
      </c>
      <c r="AI2773">
        <v>0.21130476722792341</v>
      </c>
      <c r="AJ2773">
        <v>0.21130476722792341</v>
      </c>
      <c r="AK2773">
        <v>0.21130476722792341</v>
      </c>
      <c r="AL2773">
        <v>0.21130476722792341</v>
      </c>
      <c r="AM2773">
        <v>0.21130476722792341</v>
      </c>
      <c r="AN2773">
        <v>0.21130476722792341</v>
      </c>
      <c r="AO2773">
        <v>0.21130476722792341</v>
      </c>
      <c r="AP2773">
        <v>0.21130476722792341</v>
      </c>
      <c r="AQ2773">
        <v>0.21130476722792341</v>
      </c>
      <c r="AR2773">
        <v>0.21130476722792341</v>
      </c>
      <c r="AS2773">
        <v>0.21130476722792341</v>
      </c>
      <c r="AT2773">
        <v>0.21130476722792341</v>
      </c>
      <c r="AU2773">
        <v>0.21130476722792341</v>
      </c>
      <c r="AV2773">
        <v>0.21130476722792341</v>
      </c>
      <c r="AW2773">
        <v>0.21130476722792341</v>
      </c>
      <c r="AX2773">
        <v>0.21130476722792341</v>
      </c>
      <c r="AY2773">
        <v>0.21130476722792341</v>
      </c>
      <c r="AZ2773">
        <v>0.21130476722792341</v>
      </c>
      <c r="BA2773">
        <v>0.21130476722792341</v>
      </c>
      <c r="BB2773">
        <v>0.21130476722792341</v>
      </c>
      <c r="BC2773">
        <v>0.21130476722792341</v>
      </c>
      <c r="BD2773">
        <v>0.21130476722792341</v>
      </c>
      <c r="BE2773">
        <v>0.21130476722792341</v>
      </c>
      <c r="BF2773">
        <v>0.21130476722792341</v>
      </c>
    </row>
    <row r="2774" spans="1:58" ht="12" customHeight="1" x14ac:dyDescent="0.2">
      <c r="B2774" t="s">
        <v>410</v>
      </c>
      <c r="C2774">
        <v>0.45690575004582229</v>
      </c>
      <c r="D2774">
        <v>0.45690575004582229</v>
      </c>
      <c r="E2774">
        <v>0.45690575004582229</v>
      </c>
      <c r="F2774">
        <v>0.45690575004582229</v>
      </c>
      <c r="G2774">
        <v>0.45690575004582229</v>
      </c>
      <c r="H2774">
        <v>0.45690575004582229</v>
      </c>
      <c r="I2774">
        <v>0.45690575004582229</v>
      </c>
      <c r="J2774">
        <v>0.45690575004582229</v>
      </c>
      <c r="K2774">
        <v>0.45690575004582229</v>
      </c>
      <c r="L2774">
        <v>0.45690575004582229</v>
      </c>
      <c r="M2774">
        <v>0.45690575004582229</v>
      </c>
      <c r="N2774">
        <v>0.45690575004582229</v>
      </c>
      <c r="O2774">
        <v>0.45690575004582229</v>
      </c>
      <c r="P2774">
        <v>0.45690575004582229</v>
      </c>
      <c r="Q2774">
        <v>0.45690575004582229</v>
      </c>
      <c r="R2774">
        <v>0.45690575004582229</v>
      </c>
      <c r="S2774">
        <v>0.41242695329038037</v>
      </c>
      <c r="T2774">
        <v>0.41242695329038037</v>
      </c>
      <c r="U2774">
        <v>0.41242695329038037</v>
      </c>
      <c r="V2774">
        <v>0.41242695329038037</v>
      </c>
      <c r="W2774">
        <v>0.41242695329038037</v>
      </c>
      <c r="X2774">
        <v>0.41242695329038037</v>
      </c>
      <c r="Y2774">
        <v>0.41242695329038037</v>
      </c>
      <c r="Z2774">
        <v>0.41242695329038037</v>
      </c>
      <c r="AA2774">
        <v>0.41242695329038037</v>
      </c>
      <c r="AB2774">
        <v>0.41242695329038037</v>
      </c>
      <c r="AC2774">
        <v>0.41242695329038037</v>
      </c>
      <c r="AD2774">
        <v>0.41242695329038037</v>
      </c>
      <c r="AE2774">
        <v>0.41242695329038037</v>
      </c>
      <c r="AF2774">
        <v>0.41242695329038037</v>
      </c>
      <c r="AG2774">
        <v>0.41242695329038037</v>
      </c>
      <c r="AH2774">
        <v>0.41242695329038037</v>
      </c>
      <c r="AI2774">
        <v>0.41242695329038037</v>
      </c>
      <c r="AJ2774">
        <v>0.41242695329038037</v>
      </c>
      <c r="AK2774">
        <v>0.41242695329038037</v>
      </c>
      <c r="AL2774">
        <v>0.41242695329038037</v>
      </c>
      <c r="AM2774">
        <v>0.41242695329038037</v>
      </c>
      <c r="AN2774">
        <v>0.41242695329038037</v>
      </c>
      <c r="AO2774">
        <v>0.41242695329038037</v>
      </c>
      <c r="AP2774">
        <v>0.41242695329038037</v>
      </c>
      <c r="AQ2774">
        <v>0.41242695329038037</v>
      </c>
      <c r="AR2774">
        <v>0.41242695329038037</v>
      </c>
      <c r="AS2774">
        <v>0.41242695329038037</v>
      </c>
      <c r="AT2774">
        <v>0.41242695329038037</v>
      </c>
      <c r="AU2774">
        <v>0.41242695329038037</v>
      </c>
      <c r="AV2774">
        <v>0.41242695329038037</v>
      </c>
      <c r="AW2774">
        <v>0.41242695329038037</v>
      </c>
      <c r="AX2774">
        <v>0.41242695329038037</v>
      </c>
      <c r="AY2774">
        <v>0.41242695329038037</v>
      </c>
      <c r="AZ2774">
        <v>0.41242695329038037</v>
      </c>
      <c r="BA2774">
        <v>0.41242695329038037</v>
      </c>
      <c r="BB2774">
        <v>0.41242695329038037</v>
      </c>
      <c r="BC2774">
        <v>0.41242695329038037</v>
      </c>
      <c r="BD2774">
        <v>0.41242695329038037</v>
      </c>
      <c r="BE2774">
        <v>0.41242695329038037</v>
      </c>
      <c r="BF2774">
        <v>0.41242695329038037</v>
      </c>
    </row>
    <row r="2775" spans="1:58" ht="12" customHeight="1" x14ac:dyDescent="0.2">
      <c r="B2775" t="s">
        <v>411</v>
      </c>
      <c r="C2775">
        <v>0.32244671519467938</v>
      </c>
      <c r="D2775">
        <v>0.32244671519467938</v>
      </c>
      <c r="E2775">
        <v>0.32244671519467938</v>
      </c>
      <c r="F2775">
        <v>0.32244671519467938</v>
      </c>
      <c r="G2775">
        <v>0.32244671519467938</v>
      </c>
      <c r="H2775">
        <v>0.32244671519467938</v>
      </c>
      <c r="I2775">
        <v>0.32244671519467938</v>
      </c>
      <c r="J2775">
        <v>0.32244671519467938</v>
      </c>
      <c r="K2775">
        <v>0.32244671519467938</v>
      </c>
      <c r="L2775">
        <v>0.32244671519467938</v>
      </c>
      <c r="M2775">
        <v>0.32244671519467938</v>
      </c>
      <c r="N2775">
        <v>0.32244671519467938</v>
      </c>
      <c r="O2775">
        <v>0.32244671519467938</v>
      </c>
      <c r="P2775">
        <v>0.32244671519467938</v>
      </c>
      <c r="Q2775">
        <v>0.32244671519467938</v>
      </c>
      <c r="R2775">
        <v>0.32244671519467938</v>
      </c>
      <c r="S2775">
        <v>0.17009507737131058</v>
      </c>
      <c r="T2775">
        <v>0.17009507737131058</v>
      </c>
      <c r="U2775">
        <v>0.17009507737131058</v>
      </c>
      <c r="V2775">
        <v>0.17009507737131058</v>
      </c>
      <c r="W2775">
        <v>0.17009507737131058</v>
      </c>
      <c r="X2775">
        <v>0.17009507737131058</v>
      </c>
      <c r="Y2775">
        <v>0.17009507737131058</v>
      </c>
      <c r="Z2775">
        <v>0.17009507737131058</v>
      </c>
      <c r="AA2775">
        <v>0.17009507737131058</v>
      </c>
      <c r="AB2775">
        <v>0.17009507737131058</v>
      </c>
      <c r="AC2775">
        <v>0.17009507737131058</v>
      </c>
      <c r="AD2775">
        <v>0.17009507737131058</v>
      </c>
      <c r="AE2775">
        <v>0.17009507737131058</v>
      </c>
      <c r="AF2775">
        <v>0.17009507737131058</v>
      </c>
      <c r="AG2775">
        <v>0.17009507737131058</v>
      </c>
      <c r="AH2775">
        <v>0.17009507737131058</v>
      </c>
      <c r="AI2775">
        <v>0.17009507737131058</v>
      </c>
      <c r="AJ2775">
        <v>0.17009507737131058</v>
      </c>
      <c r="AK2775">
        <v>0.17009507737131058</v>
      </c>
      <c r="AL2775">
        <v>0.17009507737131058</v>
      </c>
      <c r="AM2775">
        <v>0.17009507737131058</v>
      </c>
      <c r="AN2775">
        <v>0.17009507737131058</v>
      </c>
      <c r="AO2775">
        <v>0.17009507737131058</v>
      </c>
      <c r="AP2775">
        <v>0.17009507737131058</v>
      </c>
      <c r="AQ2775">
        <v>0.17009507737131058</v>
      </c>
      <c r="AR2775">
        <v>0.17009507737131058</v>
      </c>
      <c r="AS2775">
        <v>0.17009507737131058</v>
      </c>
      <c r="AT2775">
        <v>0.17009507737131058</v>
      </c>
      <c r="AU2775">
        <v>0.17009507737131058</v>
      </c>
      <c r="AV2775">
        <v>0.17009507737131058</v>
      </c>
      <c r="AW2775">
        <v>0.17009507737131058</v>
      </c>
      <c r="AX2775">
        <v>0.17009507737131058</v>
      </c>
      <c r="AY2775">
        <v>0.17009507737131058</v>
      </c>
      <c r="AZ2775">
        <v>0.17009507737131058</v>
      </c>
      <c r="BA2775">
        <v>0.17009507737131058</v>
      </c>
      <c r="BB2775">
        <v>0.17009507737131058</v>
      </c>
      <c r="BC2775">
        <v>0.17009507737131058</v>
      </c>
      <c r="BD2775">
        <v>0.17009507737131058</v>
      </c>
      <c r="BE2775">
        <v>0.17009507737131058</v>
      </c>
      <c r="BF2775">
        <v>0.17009507737131058</v>
      </c>
    </row>
    <row r="2776" spans="1:58" ht="12" customHeight="1" x14ac:dyDescent="0.2">
      <c r="B2776" t="s">
        <v>412</v>
      </c>
      <c r="C2776">
        <v>5.26138357204577E-4</v>
      </c>
      <c r="D2776">
        <v>5.26138357204577E-4</v>
      </c>
      <c r="E2776">
        <v>5.26138357204577E-4</v>
      </c>
      <c r="F2776">
        <v>5.26138357204577E-4</v>
      </c>
      <c r="G2776">
        <v>5.26138357204577E-4</v>
      </c>
      <c r="H2776">
        <v>5.26138357204577E-4</v>
      </c>
      <c r="I2776">
        <v>5.26138357204577E-4</v>
      </c>
      <c r="J2776">
        <v>5.26138357204577E-4</v>
      </c>
      <c r="K2776">
        <v>5.26138357204577E-4</v>
      </c>
      <c r="L2776">
        <v>5.26138357204577E-4</v>
      </c>
      <c r="M2776">
        <v>5.26138357204577E-4</v>
      </c>
      <c r="N2776">
        <v>5.26138357204577E-4</v>
      </c>
      <c r="O2776">
        <v>5.26138357204577E-4</v>
      </c>
      <c r="P2776">
        <v>5.26138357204577E-4</v>
      </c>
      <c r="Q2776">
        <v>5.26138357204577E-4</v>
      </c>
      <c r="R2776">
        <v>5.26138357204577E-4</v>
      </c>
      <c r="S2776">
        <v>1.4744408961378686E-3</v>
      </c>
      <c r="T2776">
        <v>1.4744408961378686E-3</v>
      </c>
      <c r="U2776">
        <v>1.4744408961378686E-3</v>
      </c>
      <c r="V2776">
        <v>1.4744408961378686E-3</v>
      </c>
      <c r="W2776">
        <v>1.4744408961378686E-3</v>
      </c>
      <c r="X2776">
        <v>1.4744408961378686E-3</v>
      </c>
      <c r="Y2776">
        <v>1.4744408961378686E-3</v>
      </c>
      <c r="Z2776">
        <v>1.4744408961378686E-3</v>
      </c>
      <c r="AA2776">
        <v>1.4744408961378686E-3</v>
      </c>
      <c r="AB2776">
        <v>1.4744408961378686E-3</v>
      </c>
      <c r="AC2776">
        <v>1.4744408961378686E-3</v>
      </c>
      <c r="AD2776">
        <v>1.4744408961378686E-3</v>
      </c>
      <c r="AE2776">
        <v>1.4744408961378686E-3</v>
      </c>
      <c r="AF2776">
        <v>1.4744408961378686E-3</v>
      </c>
      <c r="AG2776">
        <v>1.4744408961378686E-3</v>
      </c>
      <c r="AH2776">
        <v>1.4744408961378686E-3</v>
      </c>
      <c r="AI2776">
        <v>1.4744408961378686E-3</v>
      </c>
      <c r="AJ2776">
        <v>1.4744408961378686E-3</v>
      </c>
      <c r="AK2776">
        <v>1.4744408961378686E-3</v>
      </c>
      <c r="AL2776">
        <v>1.4744408961378686E-3</v>
      </c>
      <c r="AM2776">
        <v>1.4744408961378686E-3</v>
      </c>
      <c r="AN2776">
        <v>1.4744408961378686E-3</v>
      </c>
      <c r="AO2776">
        <v>1.4744408961378686E-3</v>
      </c>
      <c r="AP2776">
        <v>1.4744408961378686E-3</v>
      </c>
      <c r="AQ2776">
        <v>1.4744408961378686E-3</v>
      </c>
      <c r="AR2776">
        <v>1.4744408961378686E-3</v>
      </c>
      <c r="AS2776">
        <v>1.4744408961378686E-3</v>
      </c>
      <c r="AT2776">
        <v>1.4744408961378686E-3</v>
      </c>
      <c r="AU2776">
        <v>1.4744408961378686E-3</v>
      </c>
      <c r="AV2776">
        <v>1.4744408961378686E-3</v>
      </c>
      <c r="AW2776">
        <v>1.4744408961378686E-3</v>
      </c>
      <c r="AX2776">
        <v>1.4744408961378686E-3</v>
      </c>
      <c r="AY2776">
        <v>1.4744408961378686E-3</v>
      </c>
      <c r="AZ2776">
        <v>1.4744408961378686E-3</v>
      </c>
      <c r="BA2776">
        <v>1.4744408961378686E-3</v>
      </c>
      <c r="BB2776">
        <v>1.4744408961378686E-3</v>
      </c>
      <c r="BC2776">
        <v>1.4744408961378686E-3</v>
      </c>
      <c r="BD2776">
        <v>1.4744408961378686E-3</v>
      </c>
      <c r="BE2776">
        <v>1.4744408961378686E-3</v>
      </c>
      <c r="BF2776">
        <v>1.4744408961378686E-3</v>
      </c>
    </row>
    <row r="2777" spans="1:58" ht="12" customHeight="1" x14ac:dyDescent="0.2">
      <c r="B2777" t="s">
        <v>975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0.12641685322289598</v>
      </c>
      <c r="T2777">
        <v>0.12641685322289598</v>
      </c>
      <c r="U2777">
        <v>0.12641685322289598</v>
      </c>
      <c r="V2777">
        <v>0.12641685322289598</v>
      </c>
      <c r="W2777">
        <v>0.12641685322289598</v>
      </c>
      <c r="X2777">
        <v>0.12641685322289598</v>
      </c>
      <c r="Y2777">
        <v>0.12641685322289598</v>
      </c>
      <c r="Z2777">
        <v>0.12641685322289598</v>
      </c>
      <c r="AA2777">
        <v>0.12641685322289598</v>
      </c>
      <c r="AB2777">
        <v>0.12641685322289598</v>
      </c>
      <c r="AC2777">
        <v>0.12641685322289598</v>
      </c>
      <c r="AD2777">
        <v>0.12641685322289598</v>
      </c>
      <c r="AE2777">
        <v>0.12641685322289598</v>
      </c>
      <c r="AF2777">
        <v>0.12641685322289598</v>
      </c>
      <c r="AG2777">
        <v>0.12641685322289598</v>
      </c>
      <c r="AH2777">
        <v>0.12641685322289598</v>
      </c>
      <c r="AI2777">
        <v>0.12641685322289598</v>
      </c>
      <c r="AJ2777">
        <v>0.12641685322289598</v>
      </c>
      <c r="AK2777">
        <v>0.12641685322289598</v>
      </c>
      <c r="AL2777">
        <v>0.12641685322289598</v>
      </c>
      <c r="AM2777">
        <v>0.12641685322289598</v>
      </c>
      <c r="AN2777">
        <v>0.12641685322289598</v>
      </c>
      <c r="AO2777">
        <v>0.12641685322289598</v>
      </c>
      <c r="AP2777">
        <v>0.12641685322289598</v>
      </c>
      <c r="AQ2777">
        <v>0.12641685322289598</v>
      </c>
      <c r="AR2777">
        <v>0.12641685322289598</v>
      </c>
      <c r="AS2777">
        <v>0.12641685322289598</v>
      </c>
      <c r="AT2777">
        <v>0.12641685322289598</v>
      </c>
      <c r="AU2777">
        <v>0.12641685322289598</v>
      </c>
      <c r="AV2777">
        <v>0.12641685322289598</v>
      </c>
      <c r="AW2777">
        <v>0.12641685322289598</v>
      </c>
      <c r="AX2777">
        <v>0.12641685322289598</v>
      </c>
      <c r="AY2777">
        <v>0.12641685322289598</v>
      </c>
      <c r="AZ2777">
        <v>0.12641685322289598</v>
      </c>
      <c r="BA2777">
        <v>0.12641685322289598</v>
      </c>
      <c r="BB2777">
        <v>0.12641685322289598</v>
      </c>
      <c r="BC2777">
        <v>0.12641685322289598</v>
      </c>
      <c r="BD2777">
        <v>0.12641685322289598</v>
      </c>
      <c r="BE2777">
        <v>0.12641685322289598</v>
      </c>
      <c r="BF2777">
        <v>0.12641685322289598</v>
      </c>
    </row>
    <row r="2778" spans="1:58" ht="12" customHeight="1" x14ac:dyDescent="0.2">
      <c r="B2778" t="s">
        <v>976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4.6883487735421843E-2</v>
      </c>
      <c r="T2778">
        <v>4.6883487735421843E-2</v>
      </c>
      <c r="U2778">
        <v>4.6883487735421843E-2</v>
      </c>
      <c r="V2778">
        <v>4.6883487735421843E-2</v>
      </c>
      <c r="W2778">
        <v>4.6883487735421843E-2</v>
      </c>
      <c r="X2778">
        <v>4.6883487735421843E-2</v>
      </c>
      <c r="Y2778">
        <v>4.6883487735421843E-2</v>
      </c>
      <c r="Z2778">
        <v>4.6883487735421843E-2</v>
      </c>
      <c r="AA2778">
        <v>4.6883487735421843E-2</v>
      </c>
      <c r="AB2778">
        <v>4.6883487735421843E-2</v>
      </c>
      <c r="AC2778">
        <v>4.6883487735421843E-2</v>
      </c>
      <c r="AD2778">
        <v>4.6883487735421843E-2</v>
      </c>
      <c r="AE2778">
        <v>4.6883487735421843E-2</v>
      </c>
      <c r="AF2778">
        <v>4.6883487735421843E-2</v>
      </c>
      <c r="AG2778">
        <v>4.6883487735421843E-2</v>
      </c>
      <c r="AH2778">
        <v>4.6883487735421843E-2</v>
      </c>
      <c r="AI2778">
        <v>4.6883487735421843E-2</v>
      </c>
      <c r="AJ2778">
        <v>4.6883487735421843E-2</v>
      </c>
      <c r="AK2778">
        <v>4.6883487735421843E-2</v>
      </c>
      <c r="AL2778">
        <v>4.6883487735421843E-2</v>
      </c>
      <c r="AM2778">
        <v>4.6883487735421843E-2</v>
      </c>
      <c r="AN2778">
        <v>4.6883487735421843E-2</v>
      </c>
      <c r="AO2778">
        <v>4.6883487735421843E-2</v>
      </c>
      <c r="AP2778">
        <v>4.6883487735421843E-2</v>
      </c>
      <c r="AQ2778">
        <v>4.6883487735421843E-2</v>
      </c>
      <c r="AR2778">
        <v>4.6883487735421843E-2</v>
      </c>
      <c r="AS2778">
        <v>4.6883487735421843E-2</v>
      </c>
      <c r="AT2778">
        <v>4.6883487735421843E-2</v>
      </c>
      <c r="AU2778">
        <v>4.6883487735421843E-2</v>
      </c>
      <c r="AV2778">
        <v>4.6883487735421843E-2</v>
      </c>
      <c r="AW2778">
        <v>4.6883487735421843E-2</v>
      </c>
      <c r="AX2778">
        <v>4.6883487735421843E-2</v>
      </c>
      <c r="AY2778">
        <v>4.6883487735421843E-2</v>
      </c>
      <c r="AZ2778">
        <v>4.6883487735421843E-2</v>
      </c>
      <c r="BA2778">
        <v>4.6883487735421843E-2</v>
      </c>
      <c r="BB2778">
        <v>4.6883487735421843E-2</v>
      </c>
      <c r="BC2778">
        <v>4.6883487735421843E-2</v>
      </c>
      <c r="BD2778">
        <v>4.6883487735421843E-2</v>
      </c>
      <c r="BE2778">
        <v>4.6883487735421843E-2</v>
      </c>
      <c r="BF2778">
        <v>4.6883487735421843E-2</v>
      </c>
    </row>
    <row r="2779" spans="1:58" ht="12" customHeight="1" x14ac:dyDescent="0.2">
      <c r="A2779" t="s">
        <v>545</v>
      </c>
      <c r="B2779" t="s">
        <v>407</v>
      </c>
      <c r="C2779">
        <v>2.1292127996106583E-4</v>
      </c>
      <c r="D2779">
        <v>2.1292127996106583E-4</v>
      </c>
      <c r="E2779">
        <v>2.1292127996106583E-4</v>
      </c>
      <c r="F2779">
        <v>2.1292127996106583E-4</v>
      </c>
      <c r="G2779">
        <v>2.1292127996106583E-4</v>
      </c>
      <c r="H2779">
        <v>2.1292127996106583E-4</v>
      </c>
      <c r="I2779">
        <v>2.1292127996106583E-4</v>
      </c>
      <c r="J2779">
        <v>2.1292127996106583E-4</v>
      </c>
      <c r="K2779">
        <v>2.1292127996106583E-4</v>
      </c>
      <c r="L2779">
        <v>2.1292127996106583E-4</v>
      </c>
      <c r="M2779">
        <v>2.1292127996106583E-4</v>
      </c>
      <c r="N2779">
        <v>2.1292127996106583E-4</v>
      </c>
      <c r="O2779">
        <v>2.1292127996106583E-4</v>
      </c>
      <c r="P2779">
        <v>2.1292127996106583E-4</v>
      </c>
      <c r="Q2779">
        <v>2.1292127996106583E-4</v>
      </c>
      <c r="R2779">
        <v>2.1292127996106583E-4</v>
      </c>
      <c r="S2779">
        <v>2.2518175384417423E-4</v>
      </c>
      <c r="T2779">
        <v>2.2518175384417423E-4</v>
      </c>
      <c r="U2779">
        <v>2.2518175384417423E-4</v>
      </c>
      <c r="V2779">
        <v>2.2518175384417423E-4</v>
      </c>
      <c r="W2779">
        <v>2.2518175384417423E-4</v>
      </c>
      <c r="X2779">
        <v>2.2518175384417423E-4</v>
      </c>
      <c r="Y2779">
        <v>2.2518175384417423E-4</v>
      </c>
      <c r="Z2779">
        <v>2.2518175384417423E-4</v>
      </c>
      <c r="AA2779">
        <v>2.2518175384417423E-4</v>
      </c>
      <c r="AB2779">
        <v>2.2518175384417423E-4</v>
      </c>
      <c r="AC2779">
        <v>2.2518175384417423E-4</v>
      </c>
      <c r="AD2779">
        <v>2.2518175384417423E-4</v>
      </c>
      <c r="AE2779">
        <v>2.2518175384417423E-4</v>
      </c>
      <c r="AF2779">
        <v>2.2518175384417423E-4</v>
      </c>
      <c r="AG2779">
        <v>2.2518175384417423E-4</v>
      </c>
      <c r="AH2779">
        <v>2.2518175384417423E-4</v>
      </c>
      <c r="AI2779">
        <v>2.2518175384417423E-4</v>
      </c>
      <c r="AJ2779">
        <v>2.2518175384417423E-4</v>
      </c>
      <c r="AK2779">
        <v>2.2518175384417423E-4</v>
      </c>
      <c r="AL2779">
        <v>2.2518175384417423E-4</v>
      </c>
      <c r="AM2779">
        <v>2.2518175384417423E-4</v>
      </c>
      <c r="AN2779">
        <v>2.2518175384417423E-4</v>
      </c>
      <c r="AO2779">
        <v>2.2518175384417423E-4</v>
      </c>
      <c r="AP2779">
        <v>2.2518175384417423E-4</v>
      </c>
      <c r="AQ2779">
        <v>2.2518175384417423E-4</v>
      </c>
      <c r="AR2779">
        <v>2.2518175384417423E-4</v>
      </c>
      <c r="AS2779">
        <v>2.2518175384417423E-4</v>
      </c>
      <c r="AT2779">
        <v>2.2518175384417423E-4</v>
      </c>
      <c r="AU2779">
        <v>2.2518175384417423E-4</v>
      </c>
      <c r="AV2779">
        <v>2.2518175384417423E-4</v>
      </c>
      <c r="AW2779">
        <v>2.2518175384417423E-4</v>
      </c>
      <c r="AX2779">
        <v>2.2518175384417423E-4</v>
      </c>
      <c r="AY2779">
        <v>2.2518175384417423E-4</v>
      </c>
      <c r="AZ2779">
        <v>2.2518175384417423E-4</v>
      </c>
      <c r="BA2779">
        <v>2.2518175384417423E-4</v>
      </c>
      <c r="BB2779">
        <v>2.2518175384417423E-4</v>
      </c>
      <c r="BC2779">
        <v>2.2518175384417423E-4</v>
      </c>
      <c r="BD2779">
        <v>2.2518175384417423E-4</v>
      </c>
      <c r="BE2779">
        <v>2.2518175384417423E-4</v>
      </c>
      <c r="BF2779">
        <v>2.2518175384417423E-4</v>
      </c>
    </row>
    <row r="2780" spans="1:58" ht="12" customHeight="1" x14ac:dyDescent="0.2">
      <c r="B2780" t="s">
        <v>408</v>
      </c>
      <c r="C2780">
        <v>6.9503589244433632E-3</v>
      </c>
      <c r="D2780">
        <v>6.9503589244433632E-3</v>
      </c>
      <c r="E2780">
        <v>6.9503589244433632E-3</v>
      </c>
      <c r="F2780">
        <v>6.9503589244433632E-3</v>
      </c>
      <c r="G2780">
        <v>6.9503589244433632E-3</v>
      </c>
      <c r="H2780">
        <v>6.9503589244433632E-3</v>
      </c>
      <c r="I2780">
        <v>6.9503589244433632E-3</v>
      </c>
      <c r="J2780">
        <v>6.9503589244433632E-3</v>
      </c>
      <c r="K2780">
        <v>6.9503589244433632E-3</v>
      </c>
      <c r="L2780">
        <v>6.9503589244433632E-3</v>
      </c>
      <c r="M2780">
        <v>6.9503589244433632E-3</v>
      </c>
      <c r="N2780">
        <v>6.9503589244433632E-3</v>
      </c>
      <c r="O2780">
        <v>6.9503589244433632E-3</v>
      </c>
      <c r="P2780">
        <v>6.9503589244433632E-3</v>
      </c>
      <c r="Q2780">
        <v>6.9503589244433632E-3</v>
      </c>
      <c r="R2780">
        <v>6.9503589244433632E-3</v>
      </c>
      <c r="S2780">
        <v>6.658946149392009E-3</v>
      </c>
      <c r="T2780">
        <v>6.658946149392009E-3</v>
      </c>
      <c r="U2780">
        <v>6.658946149392009E-3</v>
      </c>
      <c r="V2780">
        <v>6.658946149392009E-3</v>
      </c>
      <c r="W2780">
        <v>6.658946149392009E-3</v>
      </c>
      <c r="X2780">
        <v>6.658946149392009E-3</v>
      </c>
      <c r="Y2780">
        <v>6.658946149392009E-3</v>
      </c>
      <c r="Z2780">
        <v>6.658946149392009E-3</v>
      </c>
      <c r="AA2780">
        <v>6.658946149392009E-3</v>
      </c>
      <c r="AB2780">
        <v>6.658946149392009E-3</v>
      </c>
      <c r="AC2780">
        <v>6.658946149392009E-3</v>
      </c>
      <c r="AD2780">
        <v>6.658946149392009E-3</v>
      </c>
      <c r="AE2780">
        <v>6.658946149392009E-3</v>
      </c>
      <c r="AF2780">
        <v>6.658946149392009E-3</v>
      </c>
      <c r="AG2780">
        <v>6.658946149392009E-3</v>
      </c>
      <c r="AH2780">
        <v>6.658946149392009E-3</v>
      </c>
      <c r="AI2780">
        <v>6.658946149392009E-3</v>
      </c>
      <c r="AJ2780">
        <v>6.658946149392009E-3</v>
      </c>
      <c r="AK2780">
        <v>6.658946149392009E-3</v>
      </c>
      <c r="AL2780">
        <v>6.658946149392009E-3</v>
      </c>
      <c r="AM2780">
        <v>6.658946149392009E-3</v>
      </c>
      <c r="AN2780">
        <v>6.658946149392009E-3</v>
      </c>
      <c r="AO2780">
        <v>6.658946149392009E-3</v>
      </c>
      <c r="AP2780">
        <v>6.658946149392009E-3</v>
      </c>
      <c r="AQ2780">
        <v>6.658946149392009E-3</v>
      </c>
      <c r="AR2780">
        <v>6.658946149392009E-3</v>
      </c>
      <c r="AS2780">
        <v>6.658946149392009E-3</v>
      </c>
      <c r="AT2780">
        <v>6.658946149392009E-3</v>
      </c>
      <c r="AU2780">
        <v>6.658946149392009E-3</v>
      </c>
      <c r="AV2780">
        <v>6.658946149392009E-3</v>
      </c>
      <c r="AW2780">
        <v>6.658946149392009E-3</v>
      </c>
      <c r="AX2780">
        <v>6.658946149392009E-3</v>
      </c>
      <c r="AY2780">
        <v>6.658946149392009E-3</v>
      </c>
      <c r="AZ2780">
        <v>6.658946149392009E-3</v>
      </c>
      <c r="BA2780">
        <v>6.658946149392009E-3</v>
      </c>
      <c r="BB2780">
        <v>6.658946149392009E-3</v>
      </c>
      <c r="BC2780">
        <v>6.658946149392009E-3</v>
      </c>
      <c r="BD2780">
        <v>6.658946149392009E-3</v>
      </c>
      <c r="BE2780">
        <v>6.658946149392009E-3</v>
      </c>
      <c r="BF2780">
        <v>6.658946149392009E-3</v>
      </c>
    </row>
    <row r="2781" spans="1:58" ht="12" customHeight="1" x14ac:dyDescent="0.2">
      <c r="B2781" t="s">
        <v>409</v>
      </c>
      <c r="C2781">
        <v>0.10004258425599222</v>
      </c>
      <c r="D2781">
        <v>0.10004258425599222</v>
      </c>
      <c r="E2781">
        <v>0.10004258425599222</v>
      </c>
      <c r="F2781">
        <v>0.10004258425599222</v>
      </c>
      <c r="G2781">
        <v>0.10004258425599222</v>
      </c>
      <c r="H2781">
        <v>0.10004258425599222</v>
      </c>
      <c r="I2781">
        <v>0.10004258425599222</v>
      </c>
      <c r="J2781">
        <v>0.10004258425599222</v>
      </c>
      <c r="K2781">
        <v>0.10004258425599222</v>
      </c>
      <c r="L2781">
        <v>0.10004258425599222</v>
      </c>
      <c r="M2781">
        <v>0.10004258425599222</v>
      </c>
      <c r="N2781">
        <v>0.10004258425599222</v>
      </c>
      <c r="O2781">
        <v>0.10004258425599222</v>
      </c>
      <c r="P2781">
        <v>0.10004258425599222</v>
      </c>
      <c r="Q2781">
        <v>0.10004258425599222</v>
      </c>
      <c r="R2781">
        <v>0.10004258425599222</v>
      </c>
      <c r="S2781">
        <v>8.3349417744322196E-2</v>
      </c>
      <c r="T2781">
        <v>8.3349417744322196E-2</v>
      </c>
      <c r="U2781">
        <v>8.3349417744322196E-2</v>
      </c>
      <c r="V2781">
        <v>8.3349417744322196E-2</v>
      </c>
      <c r="W2781">
        <v>8.3349417744322196E-2</v>
      </c>
      <c r="X2781">
        <v>8.3349417744322196E-2</v>
      </c>
      <c r="Y2781">
        <v>8.3349417744322196E-2</v>
      </c>
      <c r="Z2781">
        <v>8.3349417744322196E-2</v>
      </c>
      <c r="AA2781">
        <v>8.3349417744322196E-2</v>
      </c>
      <c r="AB2781">
        <v>8.3349417744322196E-2</v>
      </c>
      <c r="AC2781">
        <v>8.3349417744322196E-2</v>
      </c>
      <c r="AD2781">
        <v>8.3349417744322196E-2</v>
      </c>
      <c r="AE2781">
        <v>8.3349417744322196E-2</v>
      </c>
      <c r="AF2781">
        <v>8.3349417744322196E-2</v>
      </c>
      <c r="AG2781">
        <v>8.3349417744322196E-2</v>
      </c>
      <c r="AH2781">
        <v>8.3349417744322196E-2</v>
      </c>
      <c r="AI2781">
        <v>8.3349417744322196E-2</v>
      </c>
      <c r="AJ2781">
        <v>8.3349417744322196E-2</v>
      </c>
      <c r="AK2781">
        <v>8.3349417744322196E-2</v>
      </c>
      <c r="AL2781">
        <v>8.3349417744322196E-2</v>
      </c>
      <c r="AM2781">
        <v>8.3349417744322196E-2</v>
      </c>
      <c r="AN2781">
        <v>8.3349417744322196E-2</v>
      </c>
      <c r="AO2781">
        <v>8.3349417744322196E-2</v>
      </c>
      <c r="AP2781">
        <v>8.3349417744322196E-2</v>
      </c>
      <c r="AQ2781">
        <v>8.3349417744322196E-2</v>
      </c>
      <c r="AR2781">
        <v>8.3349417744322196E-2</v>
      </c>
      <c r="AS2781">
        <v>8.3349417744322196E-2</v>
      </c>
      <c r="AT2781">
        <v>8.3349417744322196E-2</v>
      </c>
      <c r="AU2781">
        <v>8.3349417744322196E-2</v>
      </c>
      <c r="AV2781">
        <v>8.3349417744322196E-2</v>
      </c>
      <c r="AW2781">
        <v>8.3349417744322196E-2</v>
      </c>
      <c r="AX2781">
        <v>8.3349417744322196E-2</v>
      </c>
      <c r="AY2781">
        <v>8.3349417744322196E-2</v>
      </c>
      <c r="AZ2781">
        <v>8.3349417744322196E-2</v>
      </c>
      <c r="BA2781">
        <v>8.3349417744322196E-2</v>
      </c>
      <c r="BB2781">
        <v>8.3349417744322196E-2</v>
      </c>
      <c r="BC2781">
        <v>8.3349417744322196E-2</v>
      </c>
      <c r="BD2781">
        <v>8.3349417744322196E-2</v>
      </c>
      <c r="BE2781">
        <v>8.3349417744322196E-2</v>
      </c>
      <c r="BF2781">
        <v>8.3349417744322196E-2</v>
      </c>
    </row>
    <row r="2782" spans="1:58" ht="12" customHeight="1" x14ac:dyDescent="0.2">
      <c r="B2782" t="s">
        <v>410</v>
      </c>
      <c r="C2782">
        <v>0.18717301374863121</v>
      </c>
      <c r="D2782">
        <v>0.18717301374863121</v>
      </c>
      <c r="E2782">
        <v>0.18717301374863121</v>
      </c>
      <c r="F2782">
        <v>0.18717301374863121</v>
      </c>
      <c r="G2782">
        <v>0.18717301374863121</v>
      </c>
      <c r="H2782">
        <v>0.18717301374863121</v>
      </c>
      <c r="I2782">
        <v>0.18717301374863121</v>
      </c>
      <c r="J2782">
        <v>0.18717301374863121</v>
      </c>
      <c r="K2782">
        <v>0.18717301374863121</v>
      </c>
      <c r="L2782">
        <v>0.18717301374863121</v>
      </c>
      <c r="M2782">
        <v>0.18717301374863121</v>
      </c>
      <c r="N2782">
        <v>0.18717301374863121</v>
      </c>
      <c r="O2782">
        <v>0.18717301374863121</v>
      </c>
      <c r="P2782">
        <v>0.18717301374863121</v>
      </c>
      <c r="Q2782">
        <v>0.18717301374863121</v>
      </c>
      <c r="R2782">
        <v>0.18717301374863121</v>
      </c>
      <c r="S2782">
        <v>0.24589847519783825</v>
      </c>
      <c r="T2782">
        <v>0.24589847519783825</v>
      </c>
      <c r="U2782">
        <v>0.24589847519783825</v>
      </c>
      <c r="V2782">
        <v>0.24589847519783825</v>
      </c>
      <c r="W2782">
        <v>0.24589847519783825</v>
      </c>
      <c r="X2782">
        <v>0.24589847519783825</v>
      </c>
      <c r="Y2782">
        <v>0.24589847519783825</v>
      </c>
      <c r="Z2782">
        <v>0.24589847519783825</v>
      </c>
      <c r="AA2782">
        <v>0.24589847519783825</v>
      </c>
      <c r="AB2782">
        <v>0.24589847519783825</v>
      </c>
      <c r="AC2782">
        <v>0.24589847519783825</v>
      </c>
      <c r="AD2782">
        <v>0.24589847519783825</v>
      </c>
      <c r="AE2782">
        <v>0.24589847519783825</v>
      </c>
      <c r="AF2782">
        <v>0.24589847519783825</v>
      </c>
      <c r="AG2782">
        <v>0.24589847519783825</v>
      </c>
      <c r="AH2782">
        <v>0.24589847519783825</v>
      </c>
      <c r="AI2782">
        <v>0.24589847519783825</v>
      </c>
      <c r="AJ2782">
        <v>0.24589847519783825</v>
      </c>
      <c r="AK2782">
        <v>0.24589847519783825</v>
      </c>
      <c r="AL2782">
        <v>0.24589847519783825</v>
      </c>
      <c r="AM2782">
        <v>0.24589847519783825</v>
      </c>
      <c r="AN2782">
        <v>0.24589847519783825</v>
      </c>
      <c r="AO2782">
        <v>0.24589847519783825</v>
      </c>
      <c r="AP2782">
        <v>0.24589847519783825</v>
      </c>
      <c r="AQ2782">
        <v>0.24589847519783825</v>
      </c>
      <c r="AR2782">
        <v>0.24589847519783825</v>
      </c>
      <c r="AS2782">
        <v>0.24589847519783825</v>
      </c>
      <c r="AT2782">
        <v>0.24589847519783825</v>
      </c>
      <c r="AU2782">
        <v>0.24589847519783825</v>
      </c>
      <c r="AV2782">
        <v>0.24589847519783825</v>
      </c>
      <c r="AW2782">
        <v>0.24589847519783825</v>
      </c>
      <c r="AX2782">
        <v>0.24589847519783825</v>
      </c>
      <c r="AY2782">
        <v>0.24589847519783825</v>
      </c>
      <c r="AZ2782">
        <v>0.24589847519783825</v>
      </c>
      <c r="BA2782">
        <v>0.24589847519783825</v>
      </c>
      <c r="BB2782">
        <v>0.24589847519783825</v>
      </c>
      <c r="BC2782">
        <v>0.24589847519783825</v>
      </c>
      <c r="BD2782">
        <v>0.24589847519783825</v>
      </c>
      <c r="BE2782">
        <v>0.24589847519783825</v>
      </c>
      <c r="BF2782">
        <v>0.24589847519783825</v>
      </c>
    </row>
    <row r="2783" spans="1:58" ht="12" customHeight="1" x14ac:dyDescent="0.2">
      <c r="B2783" t="s">
        <v>411</v>
      </c>
      <c r="C2783">
        <v>0.70514965324248691</v>
      </c>
      <c r="D2783">
        <v>0.70514965324248691</v>
      </c>
      <c r="E2783">
        <v>0.70514965324248691</v>
      </c>
      <c r="F2783">
        <v>0.70514965324248691</v>
      </c>
      <c r="G2783">
        <v>0.70514965324248691</v>
      </c>
      <c r="H2783">
        <v>0.70514965324248691</v>
      </c>
      <c r="I2783">
        <v>0.70514965324248691</v>
      </c>
      <c r="J2783">
        <v>0.70514965324248691</v>
      </c>
      <c r="K2783">
        <v>0.70514965324248691</v>
      </c>
      <c r="L2783">
        <v>0.70514965324248691</v>
      </c>
      <c r="M2783">
        <v>0.70514965324248691</v>
      </c>
      <c r="N2783">
        <v>0.70514965324248691</v>
      </c>
      <c r="O2783">
        <v>0.70514965324248691</v>
      </c>
      <c r="P2783">
        <v>0.70514965324248691</v>
      </c>
      <c r="Q2783">
        <v>0.70514965324248691</v>
      </c>
      <c r="R2783">
        <v>0.70514965324248691</v>
      </c>
      <c r="S2783">
        <v>0.59203499967831175</v>
      </c>
      <c r="T2783">
        <v>0.59203499967831175</v>
      </c>
      <c r="U2783">
        <v>0.59203499967831175</v>
      </c>
      <c r="V2783">
        <v>0.59203499967831175</v>
      </c>
      <c r="W2783">
        <v>0.59203499967831175</v>
      </c>
      <c r="X2783">
        <v>0.59203499967831175</v>
      </c>
      <c r="Y2783">
        <v>0.59203499967831175</v>
      </c>
      <c r="Z2783">
        <v>0.59203499967831175</v>
      </c>
      <c r="AA2783">
        <v>0.59203499967831175</v>
      </c>
      <c r="AB2783">
        <v>0.59203499967831175</v>
      </c>
      <c r="AC2783">
        <v>0.59203499967831175</v>
      </c>
      <c r="AD2783">
        <v>0.59203499967831175</v>
      </c>
      <c r="AE2783">
        <v>0.59203499967831175</v>
      </c>
      <c r="AF2783">
        <v>0.59203499967831175</v>
      </c>
      <c r="AG2783">
        <v>0.59203499967831175</v>
      </c>
      <c r="AH2783">
        <v>0.59203499967831175</v>
      </c>
      <c r="AI2783">
        <v>0.59203499967831175</v>
      </c>
      <c r="AJ2783">
        <v>0.59203499967831175</v>
      </c>
      <c r="AK2783">
        <v>0.59203499967831175</v>
      </c>
      <c r="AL2783">
        <v>0.59203499967831175</v>
      </c>
      <c r="AM2783">
        <v>0.59203499967831175</v>
      </c>
      <c r="AN2783">
        <v>0.59203499967831175</v>
      </c>
      <c r="AO2783">
        <v>0.59203499967831175</v>
      </c>
      <c r="AP2783">
        <v>0.59203499967831175</v>
      </c>
      <c r="AQ2783">
        <v>0.59203499967831175</v>
      </c>
      <c r="AR2783">
        <v>0.59203499967831175</v>
      </c>
      <c r="AS2783">
        <v>0.59203499967831175</v>
      </c>
      <c r="AT2783">
        <v>0.59203499967831175</v>
      </c>
      <c r="AU2783">
        <v>0.59203499967831175</v>
      </c>
      <c r="AV2783">
        <v>0.59203499967831175</v>
      </c>
      <c r="AW2783">
        <v>0.59203499967831175</v>
      </c>
      <c r="AX2783">
        <v>0.59203499967831175</v>
      </c>
      <c r="AY2783">
        <v>0.59203499967831175</v>
      </c>
      <c r="AZ2783">
        <v>0.59203499967831175</v>
      </c>
      <c r="BA2783">
        <v>0.59203499967831175</v>
      </c>
      <c r="BB2783">
        <v>0.59203499967831175</v>
      </c>
      <c r="BC2783">
        <v>0.59203499967831175</v>
      </c>
      <c r="BD2783">
        <v>0.59203499967831175</v>
      </c>
      <c r="BE2783">
        <v>0.59203499967831175</v>
      </c>
      <c r="BF2783">
        <v>0.59203499967831175</v>
      </c>
    </row>
    <row r="2784" spans="1:58" ht="12" customHeight="1" x14ac:dyDescent="0.2">
      <c r="B2784" t="s">
        <v>412</v>
      </c>
      <c r="C2784">
        <v>4.7146854848521716E-4</v>
      </c>
      <c r="D2784">
        <v>4.7146854848521716E-4</v>
      </c>
      <c r="E2784">
        <v>4.7146854848521716E-4</v>
      </c>
      <c r="F2784">
        <v>4.7146854848521716E-4</v>
      </c>
      <c r="G2784">
        <v>4.7146854848521716E-4</v>
      </c>
      <c r="H2784">
        <v>4.7146854848521716E-4</v>
      </c>
      <c r="I2784">
        <v>4.7146854848521716E-4</v>
      </c>
      <c r="J2784">
        <v>4.7146854848521716E-4</v>
      </c>
      <c r="K2784">
        <v>4.7146854848521716E-4</v>
      </c>
      <c r="L2784">
        <v>4.7146854848521716E-4</v>
      </c>
      <c r="M2784">
        <v>4.7146854848521716E-4</v>
      </c>
      <c r="N2784">
        <v>4.7146854848521716E-4</v>
      </c>
      <c r="O2784">
        <v>4.7146854848521716E-4</v>
      </c>
      <c r="P2784">
        <v>4.7146854848521716E-4</v>
      </c>
      <c r="Q2784">
        <v>4.7146854848521716E-4</v>
      </c>
      <c r="R2784">
        <v>4.7146854848521716E-4</v>
      </c>
      <c r="S2784">
        <v>1.7371163867979154E-3</v>
      </c>
      <c r="T2784">
        <v>1.7371163867979154E-3</v>
      </c>
      <c r="U2784">
        <v>1.7371163867979154E-3</v>
      </c>
      <c r="V2784">
        <v>1.7371163867979154E-3</v>
      </c>
      <c r="W2784">
        <v>1.7371163867979154E-3</v>
      </c>
      <c r="X2784">
        <v>1.7371163867979154E-3</v>
      </c>
      <c r="Y2784">
        <v>1.7371163867979154E-3</v>
      </c>
      <c r="Z2784">
        <v>1.7371163867979154E-3</v>
      </c>
      <c r="AA2784">
        <v>1.7371163867979154E-3</v>
      </c>
      <c r="AB2784">
        <v>1.7371163867979154E-3</v>
      </c>
      <c r="AC2784">
        <v>1.7371163867979154E-3</v>
      </c>
      <c r="AD2784">
        <v>1.7371163867979154E-3</v>
      </c>
      <c r="AE2784">
        <v>1.7371163867979154E-3</v>
      </c>
      <c r="AF2784">
        <v>1.7371163867979154E-3</v>
      </c>
      <c r="AG2784">
        <v>1.7371163867979154E-3</v>
      </c>
      <c r="AH2784">
        <v>1.7371163867979154E-3</v>
      </c>
      <c r="AI2784">
        <v>1.7371163867979154E-3</v>
      </c>
      <c r="AJ2784">
        <v>1.7371163867979154E-3</v>
      </c>
      <c r="AK2784">
        <v>1.7371163867979154E-3</v>
      </c>
      <c r="AL2784">
        <v>1.7371163867979154E-3</v>
      </c>
      <c r="AM2784">
        <v>1.7371163867979154E-3</v>
      </c>
      <c r="AN2784">
        <v>1.7371163867979154E-3</v>
      </c>
      <c r="AO2784">
        <v>1.7371163867979154E-3</v>
      </c>
      <c r="AP2784">
        <v>1.7371163867979154E-3</v>
      </c>
      <c r="AQ2784">
        <v>1.7371163867979154E-3</v>
      </c>
      <c r="AR2784">
        <v>1.7371163867979154E-3</v>
      </c>
      <c r="AS2784">
        <v>1.7371163867979154E-3</v>
      </c>
      <c r="AT2784">
        <v>1.7371163867979154E-3</v>
      </c>
      <c r="AU2784">
        <v>1.7371163867979154E-3</v>
      </c>
      <c r="AV2784">
        <v>1.7371163867979154E-3</v>
      </c>
      <c r="AW2784">
        <v>1.7371163867979154E-3</v>
      </c>
      <c r="AX2784">
        <v>1.7371163867979154E-3</v>
      </c>
      <c r="AY2784">
        <v>1.7371163867979154E-3</v>
      </c>
      <c r="AZ2784">
        <v>1.7371163867979154E-3</v>
      </c>
      <c r="BA2784">
        <v>1.7371163867979154E-3</v>
      </c>
      <c r="BB2784">
        <v>1.7371163867979154E-3</v>
      </c>
      <c r="BC2784">
        <v>1.7371163867979154E-3</v>
      </c>
      <c r="BD2784">
        <v>1.7371163867979154E-3</v>
      </c>
      <c r="BE2784">
        <v>1.7371163867979154E-3</v>
      </c>
      <c r="BF2784">
        <v>1.7371163867979154E-3</v>
      </c>
    </row>
    <row r="2785" spans="1:58" ht="12" customHeight="1" x14ac:dyDescent="0.2">
      <c r="B2785" t="s">
        <v>975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4.641961011387763E-2</v>
      </c>
      <c r="T2785">
        <v>4.641961011387763E-2</v>
      </c>
      <c r="U2785">
        <v>4.641961011387763E-2</v>
      </c>
      <c r="V2785">
        <v>4.641961011387763E-2</v>
      </c>
      <c r="W2785">
        <v>4.641961011387763E-2</v>
      </c>
      <c r="X2785">
        <v>4.641961011387763E-2</v>
      </c>
      <c r="Y2785">
        <v>4.641961011387763E-2</v>
      </c>
      <c r="Z2785">
        <v>4.641961011387763E-2</v>
      </c>
      <c r="AA2785">
        <v>4.641961011387763E-2</v>
      </c>
      <c r="AB2785">
        <v>4.641961011387763E-2</v>
      </c>
      <c r="AC2785">
        <v>4.641961011387763E-2</v>
      </c>
      <c r="AD2785">
        <v>4.641961011387763E-2</v>
      </c>
      <c r="AE2785">
        <v>4.641961011387763E-2</v>
      </c>
      <c r="AF2785">
        <v>4.641961011387763E-2</v>
      </c>
      <c r="AG2785">
        <v>4.641961011387763E-2</v>
      </c>
      <c r="AH2785">
        <v>4.641961011387763E-2</v>
      </c>
      <c r="AI2785">
        <v>4.641961011387763E-2</v>
      </c>
      <c r="AJ2785">
        <v>4.641961011387763E-2</v>
      </c>
      <c r="AK2785">
        <v>4.641961011387763E-2</v>
      </c>
      <c r="AL2785">
        <v>4.641961011387763E-2</v>
      </c>
      <c r="AM2785">
        <v>4.641961011387763E-2</v>
      </c>
      <c r="AN2785">
        <v>4.641961011387763E-2</v>
      </c>
      <c r="AO2785">
        <v>4.641961011387763E-2</v>
      </c>
      <c r="AP2785">
        <v>4.641961011387763E-2</v>
      </c>
      <c r="AQ2785">
        <v>4.641961011387763E-2</v>
      </c>
      <c r="AR2785">
        <v>4.641961011387763E-2</v>
      </c>
      <c r="AS2785">
        <v>4.641961011387763E-2</v>
      </c>
      <c r="AT2785">
        <v>4.641961011387763E-2</v>
      </c>
      <c r="AU2785">
        <v>4.641961011387763E-2</v>
      </c>
      <c r="AV2785">
        <v>4.641961011387763E-2</v>
      </c>
      <c r="AW2785">
        <v>4.641961011387763E-2</v>
      </c>
      <c r="AX2785">
        <v>4.641961011387763E-2</v>
      </c>
      <c r="AY2785">
        <v>4.641961011387763E-2</v>
      </c>
      <c r="AZ2785">
        <v>4.641961011387763E-2</v>
      </c>
      <c r="BA2785">
        <v>4.641961011387763E-2</v>
      </c>
      <c r="BB2785">
        <v>4.641961011387763E-2</v>
      </c>
      <c r="BC2785">
        <v>4.641961011387763E-2</v>
      </c>
      <c r="BD2785">
        <v>4.641961011387763E-2</v>
      </c>
      <c r="BE2785">
        <v>4.641961011387763E-2</v>
      </c>
      <c r="BF2785">
        <v>4.641961011387763E-2</v>
      </c>
    </row>
    <row r="2786" spans="1:58" ht="12" customHeight="1" x14ac:dyDescent="0.2">
      <c r="B2786" t="s">
        <v>976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2.3676252975616034E-2</v>
      </c>
      <c r="T2786">
        <v>2.3676252975616034E-2</v>
      </c>
      <c r="U2786">
        <v>2.3676252975616034E-2</v>
      </c>
      <c r="V2786">
        <v>2.3676252975616034E-2</v>
      </c>
      <c r="W2786">
        <v>2.3676252975616034E-2</v>
      </c>
      <c r="X2786">
        <v>2.3676252975616034E-2</v>
      </c>
      <c r="Y2786">
        <v>2.3676252975616034E-2</v>
      </c>
      <c r="Z2786">
        <v>2.3676252975616034E-2</v>
      </c>
      <c r="AA2786">
        <v>2.3676252975616034E-2</v>
      </c>
      <c r="AB2786">
        <v>2.3676252975616034E-2</v>
      </c>
      <c r="AC2786">
        <v>2.3676252975616034E-2</v>
      </c>
      <c r="AD2786">
        <v>2.3676252975616034E-2</v>
      </c>
      <c r="AE2786">
        <v>2.3676252975616034E-2</v>
      </c>
      <c r="AF2786">
        <v>2.3676252975616034E-2</v>
      </c>
      <c r="AG2786">
        <v>2.3676252975616034E-2</v>
      </c>
      <c r="AH2786">
        <v>2.3676252975616034E-2</v>
      </c>
      <c r="AI2786">
        <v>2.3676252975616034E-2</v>
      </c>
      <c r="AJ2786">
        <v>2.3676252975616034E-2</v>
      </c>
      <c r="AK2786">
        <v>2.3676252975616034E-2</v>
      </c>
      <c r="AL2786">
        <v>2.3676252975616034E-2</v>
      </c>
      <c r="AM2786">
        <v>2.3676252975616034E-2</v>
      </c>
      <c r="AN2786">
        <v>2.3676252975616034E-2</v>
      </c>
      <c r="AO2786">
        <v>2.3676252975616034E-2</v>
      </c>
      <c r="AP2786">
        <v>2.3676252975616034E-2</v>
      </c>
      <c r="AQ2786">
        <v>2.3676252975616034E-2</v>
      </c>
      <c r="AR2786">
        <v>2.3676252975616034E-2</v>
      </c>
      <c r="AS2786">
        <v>2.3676252975616034E-2</v>
      </c>
      <c r="AT2786">
        <v>2.3676252975616034E-2</v>
      </c>
      <c r="AU2786">
        <v>2.3676252975616034E-2</v>
      </c>
      <c r="AV2786">
        <v>2.3676252975616034E-2</v>
      </c>
      <c r="AW2786">
        <v>2.3676252975616034E-2</v>
      </c>
      <c r="AX2786">
        <v>2.3676252975616034E-2</v>
      </c>
      <c r="AY2786">
        <v>2.3676252975616034E-2</v>
      </c>
      <c r="AZ2786">
        <v>2.3676252975616034E-2</v>
      </c>
      <c r="BA2786">
        <v>2.3676252975616034E-2</v>
      </c>
      <c r="BB2786">
        <v>2.3676252975616034E-2</v>
      </c>
      <c r="BC2786">
        <v>2.3676252975616034E-2</v>
      </c>
      <c r="BD2786">
        <v>2.3676252975616034E-2</v>
      </c>
      <c r="BE2786">
        <v>2.3676252975616034E-2</v>
      </c>
      <c r="BF2786">
        <v>2.3676252975616034E-2</v>
      </c>
    </row>
    <row r="2787" spans="1:58" ht="12" customHeight="1" x14ac:dyDescent="0.2">
      <c r="A2787" t="s">
        <v>546</v>
      </c>
      <c r="B2787" t="s">
        <v>407</v>
      </c>
      <c r="C2787">
        <v>2.0667067135787635E-3</v>
      </c>
      <c r="D2787">
        <v>2.0667067135787635E-3</v>
      </c>
      <c r="E2787">
        <v>2.0667067135787635E-3</v>
      </c>
      <c r="F2787">
        <v>2.0667067135787635E-3</v>
      </c>
      <c r="G2787">
        <v>2.0667067135787635E-3</v>
      </c>
      <c r="H2787">
        <v>2.0667067135787635E-3</v>
      </c>
      <c r="I2787">
        <v>2.0667067135787635E-3</v>
      </c>
      <c r="J2787">
        <v>2.0667067135787635E-3</v>
      </c>
      <c r="K2787">
        <v>2.0667067135787635E-3</v>
      </c>
      <c r="L2787">
        <v>2.0667067135787635E-3</v>
      </c>
      <c r="M2787">
        <v>2.0667067135787635E-3</v>
      </c>
      <c r="N2787">
        <v>2.0667067135787635E-3</v>
      </c>
      <c r="O2787">
        <v>2.0667067135787635E-3</v>
      </c>
      <c r="P2787">
        <v>2.0667067135787635E-3</v>
      </c>
      <c r="Q2787">
        <v>2.0667067135787635E-3</v>
      </c>
      <c r="R2787">
        <v>2.0667067135787635E-3</v>
      </c>
      <c r="S2787">
        <v>2.5431816513376612E-3</v>
      </c>
      <c r="T2787">
        <v>2.5431816513376612E-3</v>
      </c>
      <c r="U2787">
        <v>2.5431816513376612E-3</v>
      </c>
      <c r="V2787">
        <v>2.5431816513376612E-3</v>
      </c>
      <c r="W2787">
        <v>2.5431816513376612E-3</v>
      </c>
      <c r="X2787">
        <v>2.5431816513376612E-3</v>
      </c>
      <c r="Y2787">
        <v>2.5431816513376612E-3</v>
      </c>
      <c r="Z2787">
        <v>2.5431816513376612E-3</v>
      </c>
      <c r="AA2787">
        <v>2.5431816513376612E-3</v>
      </c>
      <c r="AB2787">
        <v>2.5431816513376612E-3</v>
      </c>
      <c r="AC2787">
        <v>2.5431816513376612E-3</v>
      </c>
      <c r="AD2787">
        <v>2.5431816513376612E-3</v>
      </c>
      <c r="AE2787">
        <v>2.5431816513376612E-3</v>
      </c>
      <c r="AF2787">
        <v>2.5431816513376612E-3</v>
      </c>
      <c r="AG2787">
        <v>2.5431816513376612E-3</v>
      </c>
      <c r="AH2787">
        <v>2.5431816513376612E-3</v>
      </c>
      <c r="AI2787">
        <v>2.5431816513376612E-3</v>
      </c>
      <c r="AJ2787">
        <v>2.5431816513376612E-3</v>
      </c>
      <c r="AK2787">
        <v>2.5431816513376612E-3</v>
      </c>
      <c r="AL2787">
        <v>2.5431816513376612E-3</v>
      </c>
      <c r="AM2787">
        <v>2.5431816513376612E-3</v>
      </c>
      <c r="AN2787">
        <v>2.5431816513376612E-3</v>
      </c>
      <c r="AO2787">
        <v>2.5431816513376612E-3</v>
      </c>
      <c r="AP2787">
        <v>2.5431816513376612E-3</v>
      </c>
      <c r="AQ2787">
        <v>2.5431816513376612E-3</v>
      </c>
      <c r="AR2787">
        <v>2.5431816513376612E-3</v>
      </c>
      <c r="AS2787">
        <v>2.5431816513376612E-3</v>
      </c>
      <c r="AT2787">
        <v>2.5431816513376612E-3</v>
      </c>
      <c r="AU2787">
        <v>2.5431816513376612E-3</v>
      </c>
      <c r="AV2787">
        <v>2.5431816513376612E-3</v>
      </c>
      <c r="AW2787">
        <v>2.5431816513376612E-3</v>
      </c>
      <c r="AX2787">
        <v>2.5431816513376612E-3</v>
      </c>
      <c r="AY2787">
        <v>2.5431816513376612E-3</v>
      </c>
      <c r="AZ2787">
        <v>2.5431816513376612E-3</v>
      </c>
      <c r="BA2787">
        <v>2.5431816513376612E-3</v>
      </c>
      <c r="BB2787">
        <v>2.5431816513376612E-3</v>
      </c>
      <c r="BC2787">
        <v>2.5431816513376612E-3</v>
      </c>
      <c r="BD2787">
        <v>2.5431816513376612E-3</v>
      </c>
      <c r="BE2787">
        <v>2.5431816513376612E-3</v>
      </c>
      <c r="BF2787">
        <v>2.5431816513376612E-3</v>
      </c>
    </row>
    <row r="2788" spans="1:58" ht="12" customHeight="1" x14ac:dyDescent="0.2">
      <c r="B2788" t="s">
        <v>408</v>
      </c>
      <c r="C2788">
        <v>3.1697846048227923E-2</v>
      </c>
      <c r="D2788">
        <v>3.1697846048227923E-2</v>
      </c>
      <c r="E2788">
        <v>3.1697846048227923E-2</v>
      </c>
      <c r="F2788">
        <v>3.1697846048227923E-2</v>
      </c>
      <c r="G2788">
        <v>3.1697846048227923E-2</v>
      </c>
      <c r="H2788">
        <v>3.1697846048227923E-2</v>
      </c>
      <c r="I2788">
        <v>3.1697846048227923E-2</v>
      </c>
      <c r="J2788">
        <v>3.1697846048227923E-2</v>
      </c>
      <c r="K2788">
        <v>3.1697846048227923E-2</v>
      </c>
      <c r="L2788">
        <v>3.1697846048227923E-2</v>
      </c>
      <c r="M2788">
        <v>3.1697846048227923E-2</v>
      </c>
      <c r="N2788">
        <v>3.1697846048227923E-2</v>
      </c>
      <c r="O2788">
        <v>3.1697846048227923E-2</v>
      </c>
      <c r="P2788">
        <v>3.1697846048227923E-2</v>
      </c>
      <c r="Q2788">
        <v>3.1697846048227923E-2</v>
      </c>
      <c r="R2788">
        <v>3.1697846048227923E-2</v>
      </c>
      <c r="S2788">
        <v>4.7271716673833022E-2</v>
      </c>
      <c r="T2788">
        <v>4.7271716673833022E-2</v>
      </c>
      <c r="U2788">
        <v>4.7271716673833022E-2</v>
      </c>
      <c r="V2788">
        <v>4.7271716673833022E-2</v>
      </c>
      <c r="W2788">
        <v>4.7271716673833022E-2</v>
      </c>
      <c r="X2788">
        <v>4.7271716673833022E-2</v>
      </c>
      <c r="Y2788">
        <v>4.7271716673833022E-2</v>
      </c>
      <c r="Z2788">
        <v>4.7271716673833022E-2</v>
      </c>
      <c r="AA2788">
        <v>4.7271716673833022E-2</v>
      </c>
      <c r="AB2788">
        <v>4.7271716673833022E-2</v>
      </c>
      <c r="AC2788">
        <v>4.7271716673833022E-2</v>
      </c>
      <c r="AD2788">
        <v>4.7271716673833022E-2</v>
      </c>
      <c r="AE2788">
        <v>4.7271716673833022E-2</v>
      </c>
      <c r="AF2788">
        <v>4.7271716673833022E-2</v>
      </c>
      <c r="AG2788">
        <v>4.7271716673833022E-2</v>
      </c>
      <c r="AH2788">
        <v>4.7271716673833022E-2</v>
      </c>
      <c r="AI2788">
        <v>4.7271716673833022E-2</v>
      </c>
      <c r="AJ2788">
        <v>4.7271716673833022E-2</v>
      </c>
      <c r="AK2788">
        <v>4.7271716673833022E-2</v>
      </c>
      <c r="AL2788">
        <v>4.7271716673833022E-2</v>
      </c>
      <c r="AM2788">
        <v>4.7271716673833022E-2</v>
      </c>
      <c r="AN2788">
        <v>4.7271716673833022E-2</v>
      </c>
      <c r="AO2788">
        <v>4.7271716673833022E-2</v>
      </c>
      <c r="AP2788">
        <v>4.7271716673833022E-2</v>
      </c>
      <c r="AQ2788">
        <v>4.7271716673833022E-2</v>
      </c>
      <c r="AR2788">
        <v>4.7271716673833022E-2</v>
      </c>
      <c r="AS2788">
        <v>4.7271716673833022E-2</v>
      </c>
      <c r="AT2788">
        <v>4.7271716673833022E-2</v>
      </c>
      <c r="AU2788">
        <v>4.7271716673833022E-2</v>
      </c>
      <c r="AV2788">
        <v>4.7271716673833022E-2</v>
      </c>
      <c r="AW2788">
        <v>4.7271716673833022E-2</v>
      </c>
      <c r="AX2788">
        <v>4.7271716673833022E-2</v>
      </c>
      <c r="AY2788">
        <v>4.7271716673833022E-2</v>
      </c>
      <c r="AZ2788">
        <v>4.7271716673833022E-2</v>
      </c>
      <c r="BA2788">
        <v>4.7271716673833022E-2</v>
      </c>
      <c r="BB2788">
        <v>4.7271716673833022E-2</v>
      </c>
      <c r="BC2788">
        <v>4.7271716673833022E-2</v>
      </c>
      <c r="BD2788">
        <v>4.7271716673833022E-2</v>
      </c>
      <c r="BE2788">
        <v>4.7271716673833022E-2</v>
      </c>
      <c r="BF2788">
        <v>4.7271716673833022E-2</v>
      </c>
    </row>
    <row r="2789" spans="1:58" ht="12" customHeight="1" x14ac:dyDescent="0.2">
      <c r="B2789" t="s">
        <v>409</v>
      </c>
      <c r="C2789">
        <v>0.11808475642895964</v>
      </c>
      <c r="D2789">
        <v>0.11808475642895964</v>
      </c>
      <c r="E2789">
        <v>0.11808475642895964</v>
      </c>
      <c r="F2789">
        <v>0.11808475642895964</v>
      </c>
      <c r="G2789">
        <v>0.11808475642895964</v>
      </c>
      <c r="H2789">
        <v>0.11808475642895964</v>
      </c>
      <c r="I2789">
        <v>0.11808475642895964</v>
      </c>
      <c r="J2789">
        <v>0.11808475642895964</v>
      </c>
      <c r="K2789">
        <v>0.11808475642895964</v>
      </c>
      <c r="L2789">
        <v>0.11808475642895964</v>
      </c>
      <c r="M2789">
        <v>0.11808475642895964</v>
      </c>
      <c r="N2789">
        <v>0.11808475642895964</v>
      </c>
      <c r="O2789">
        <v>0.11808475642895964</v>
      </c>
      <c r="P2789">
        <v>0.11808475642895964</v>
      </c>
      <c r="Q2789">
        <v>0.11808475642895964</v>
      </c>
      <c r="R2789">
        <v>0.11808475642895964</v>
      </c>
      <c r="S2789">
        <v>0.17497089761203108</v>
      </c>
      <c r="T2789">
        <v>0.17497089761203108</v>
      </c>
      <c r="U2789">
        <v>0.17497089761203108</v>
      </c>
      <c r="V2789">
        <v>0.17497089761203108</v>
      </c>
      <c r="W2789">
        <v>0.17497089761203108</v>
      </c>
      <c r="X2789">
        <v>0.17497089761203108</v>
      </c>
      <c r="Y2789">
        <v>0.17497089761203108</v>
      </c>
      <c r="Z2789">
        <v>0.17497089761203108</v>
      </c>
      <c r="AA2789">
        <v>0.17497089761203108</v>
      </c>
      <c r="AB2789">
        <v>0.17497089761203108</v>
      </c>
      <c r="AC2789">
        <v>0.17497089761203108</v>
      </c>
      <c r="AD2789">
        <v>0.17497089761203108</v>
      </c>
      <c r="AE2789">
        <v>0.17497089761203108</v>
      </c>
      <c r="AF2789">
        <v>0.17497089761203108</v>
      </c>
      <c r="AG2789">
        <v>0.17497089761203108</v>
      </c>
      <c r="AH2789">
        <v>0.17497089761203108</v>
      </c>
      <c r="AI2789">
        <v>0.17497089761203108</v>
      </c>
      <c r="AJ2789">
        <v>0.17497089761203108</v>
      </c>
      <c r="AK2789">
        <v>0.17497089761203108</v>
      </c>
      <c r="AL2789">
        <v>0.17497089761203108</v>
      </c>
      <c r="AM2789">
        <v>0.17497089761203108</v>
      </c>
      <c r="AN2789">
        <v>0.17497089761203108</v>
      </c>
      <c r="AO2789">
        <v>0.17497089761203108</v>
      </c>
      <c r="AP2789">
        <v>0.17497089761203108</v>
      </c>
      <c r="AQ2789">
        <v>0.17497089761203108</v>
      </c>
      <c r="AR2789">
        <v>0.17497089761203108</v>
      </c>
      <c r="AS2789">
        <v>0.17497089761203108</v>
      </c>
      <c r="AT2789">
        <v>0.17497089761203108</v>
      </c>
      <c r="AU2789">
        <v>0.17497089761203108</v>
      </c>
      <c r="AV2789">
        <v>0.17497089761203108</v>
      </c>
      <c r="AW2789">
        <v>0.17497089761203108</v>
      </c>
      <c r="AX2789">
        <v>0.17497089761203108</v>
      </c>
      <c r="AY2789">
        <v>0.17497089761203108</v>
      </c>
      <c r="AZ2789">
        <v>0.17497089761203108</v>
      </c>
      <c r="BA2789">
        <v>0.17497089761203108</v>
      </c>
      <c r="BB2789">
        <v>0.17497089761203108</v>
      </c>
      <c r="BC2789">
        <v>0.17497089761203108</v>
      </c>
      <c r="BD2789">
        <v>0.17497089761203108</v>
      </c>
      <c r="BE2789">
        <v>0.17497089761203108</v>
      </c>
      <c r="BF2789">
        <v>0.17497089761203108</v>
      </c>
    </row>
    <row r="2790" spans="1:58" ht="12" customHeight="1" x14ac:dyDescent="0.2">
      <c r="B2790" t="s">
        <v>410</v>
      </c>
      <c r="C2790">
        <v>0.381940272891101</v>
      </c>
      <c r="D2790">
        <v>0.381940272891101</v>
      </c>
      <c r="E2790">
        <v>0.381940272891101</v>
      </c>
      <c r="F2790">
        <v>0.381940272891101</v>
      </c>
      <c r="G2790">
        <v>0.381940272891101</v>
      </c>
      <c r="H2790">
        <v>0.381940272891101</v>
      </c>
      <c r="I2790">
        <v>0.381940272891101</v>
      </c>
      <c r="J2790">
        <v>0.381940272891101</v>
      </c>
      <c r="K2790">
        <v>0.381940272891101</v>
      </c>
      <c r="L2790">
        <v>0.381940272891101</v>
      </c>
      <c r="M2790">
        <v>0.381940272891101</v>
      </c>
      <c r="N2790">
        <v>0.381940272891101</v>
      </c>
      <c r="O2790">
        <v>0.381940272891101</v>
      </c>
      <c r="P2790">
        <v>0.381940272891101</v>
      </c>
      <c r="Q2790">
        <v>0.381940272891101</v>
      </c>
      <c r="R2790">
        <v>0.381940272891101</v>
      </c>
      <c r="S2790">
        <v>0.44222520528981785</v>
      </c>
      <c r="T2790">
        <v>0.44222520528981785</v>
      </c>
      <c r="U2790">
        <v>0.44222520528981785</v>
      </c>
      <c r="V2790">
        <v>0.44222520528981785</v>
      </c>
      <c r="W2790">
        <v>0.44222520528981785</v>
      </c>
      <c r="X2790">
        <v>0.44222520528981785</v>
      </c>
      <c r="Y2790">
        <v>0.44222520528981785</v>
      </c>
      <c r="Z2790">
        <v>0.44222520528981785</v>
      </c>
      <c r="AA2790">
        <v>0.44222520528981785</v>
      </c>
      <c r="AB2790">
        <v>0.44222520528981785</v>
      </c>
      <c r="AC2790">
        <v>0.44222520528981785</v>
      </c>
      <c r="AD2790">
        <v>0.44222520528981785</v>
      </c>
      <c r="AE2790">
        <v>0.44222520528981785</v>
      </c>
      <c r="AF2790">
        <v>0.44222520528981785</v>
      </c>
      <c r="AG2790">
        <v>0.44222520528981785</v>
      </c>
      <c r="AH2790">
        <v>0.44222520528981785</v>
      </c>
      <c r="AI2790">
        <v>0.44222520528981785</v>
      </c>
      <c r="AJ2790">
        <v>0.44222520528981785</v>
      </c>
      <c r="AK2790">
        <v>0.44222520528981785</v>
      </c>
      <c r="AL2790">
        <v>0.44222520528981785</v>
      </c>
      <c r="AM2790">
        <v>0.44222520528981785</v>
      </c>
      <c r="AN2790">
        <v>0.44222520528981785</v>
      </c>
      <c r="AO2790">
        <v>0.44222520528981785</v>
      </c>
      <c r="AP2790">
        <v>0.44222520528981785</v>
      </c>
      <c r="AQ2790">
        <v>0.44222520528981785</v>
      </c>
      <c r="AR2790">
        <v>0.44222520528981785</v>
      </c>
      <c r="AS2790">
        <v>0.44222520528981785</v>
      </c>
      <c r="AT2790">
        <v>0.44222520528981785</v>
      </c>
      <c r="AU2790">
        <v>0.44222520528981785</v>
      </c>
      <c r="AV2790">
        <v>0.44222520528981785</v>
      </c>
      <c r="AW2790">
        <v>0.44222520528981785</v>
      </c>
      <c r="AX2790">
        <v>0.44222520528981785</v>
      </c>
      <c r="AY2790">
        <v>0.44222520528981785</v>
      </c>
      <c r="AZ2790">
        <v>0.44222520528981785</v>
      </c>
      <c r="BA2790">
        <v>0.44222520528981785</v>
      </c>
      <c r="BB2790">
        <v>0.44222520528981785</v>
      </c>
      <c r="BC2790">
        <v>0.44222520528981785</v>
      </c>
      <c r="BD2790">
        <v>0.44222520528981785</v>
      </c>
      <c r="BE2790">
        <v>0.44222520528981785</v>
      </c>
      <c r="BF2790">
        <v>0.44222520528981785</v>
      </c>
    </row>
    <row r="2791" spans="1:58" ht="12" customHeight="1" x14ac:dyDescent="0.2">
      <c r="B2791" t="s">
        <v>411</v>
      </c>
      <c r="C2791">
        <v>0.45864083640836406</v>
      </c>
      <c r="D2791">
        <v>0.45864083640836406</v>
      </c>
      <c r="E2791">
        <v>0.45864083640836406</v>
      </c>
      <c r="F2791">
        <v>0.45864083640836406</v>
      </c>
      <c r="G2791">
        <v>0.45864083640836406</v>
      </c>
      <c r="H2791">
        <v>0.45864083640836406</v>
      </c>
      <c r="I2791">
        <v>0.45864083640836406</v>
      </c>
      <c r="J2791">
        <v>0.45864083640836406</v>
      </c>
      <c r="K2791">
        <v>0.45864083640836406</v>
      </c>
      <c r="L2791">
        <v>0.45864083640836406</v>
      </c>
      <c r="M2791">
        <v>0.45864083640836406</v>
      </c>
      <c r="N2791">
        <v>0.45864083640836406</v>
      </c>
      <c r="O2791">
        <v>0.45864083640836406</v>
      </c>
      <c r="P2791">
        <v>0.45864083640836406</v>
      </c>
      <c r="Q2791">
        <v>0.45864083640836406</v>
      </c>
      <c r="R2791">
        <v>0.45864083640836406</v>
      </c>
      <c r="S2791">
        <v>0.1016241404745175</v>
      </c>
      <c r="T2791">
        <v>0.1016241404745175</v>
      </c>
      <c r="U2791">
        <v>0.1016241404745175</v>
      </c>
      <c r="V2791">
        <v>0.1016241404745175</v>
      </c>
      <c r="W2791">
        <v>0.1016241404745175</v>
      </c>
      <c r="X2791">
        <v>0.1016241404745175</v>
      </c>
      <c r="Y2791">
        <v>0.1016241404745175</v>
      </c>
      <c r="Z2791">
        <v>0.1016241404745175</v>
      </c>
      <c r="AA2791">
        <v>0.1016241404745175</v>
      </c>
      <c r="AB2791">
        <v>0.1016241404745175</v>
      </c>
      <c r="AC2791">
        <v>0.1016241404745175</v>
      </c>
      <c r="AD2791">
        <v>0.1016241404745175</v>
      </c>
      <c r="AE2791">
        <v>0.1016241404745175</v>
      </c>
      <c r="AF2791">
        <v>0.1016241404745175</v>
      </c>
      <c r="AG2791">
        <v>0.1016241404745175</v>
      </c>
      <c r="AH2791">
        <v>0.1016241404745175</v>
      </c>
      <c r="AI2791">
        <v>0.1016241404745175</v>
      </c>
      <c r="AJ2791">
        <v>0.1016241404745175</v>
      </c>
      <c r="AK2791">
        <v>0.1016241404745175</v>
      </c>
      <c r="AL2791">
        <v>0.1016241404745175</v>
      </c>
      <c r="AM2791">
        <v>0.1016241404745175</v>
      </c>
      <c r="AN2791">
        <v>0.1016241404745175</v>
      </c>
      <c r="AO2791">
        <v>0.1016241404745175</v>
      </c>
      <c r="AP2791">
        <v>0.1016241404745175</v>
      </c>
      <c r="AQ2791">
        <v>0.1016241404745175</v>
      </c>
      <c r="AR2791">
        <v>0.1016241404745175</v>
      </c>
      <c r="AS2791">
        <v>0.1016241404745175</v>
      </c>
      <c r="AT2791">
        <v>0.1016241404745175</v>
      </c>
      <c r="AU2791">
        <v>0.1016241404745175</v>
      </c>
      <c r="AV2791">
        <v>0.1016241404745175</v>
      </c>
      <c r="AW2791">
        <v>0.1016241404745175</v>
      </c>
      <c r="AX2791">
        <v>0.1016241404745175</v>
      </c>
      <c r="AY2791">
        <v>0.1016241404745175</v>
      </c>
      <c r="AZ2791">
        <v>0.1016241404745175</v>
      </c>
      <c r="BA2791">
        <v>0.1016241404745175</v>
      </c>
      <c r="BB2791">
        <v>0.1016241404745175</v>
      </c>
      <c r="BC2791">
        <v>0.1016241404745175</v>
      </c>
      <c r="BD2791">
        <v>0.1016241404745175</v>
      </c>
      <c r="BE2791">
        <v>0.1016241404745175</v>
      </c>
      <c r="BF2791">
        <v>0.1016241404745175</v>
      </c>
    </row>
    <row r="2792" spans="1:58" ht="12" customHeight="1" x14ac:dyDescent="0.2">
      <c r="B2792" t="s">
        <v>412</v>
      </c>
      <c r="C2792">
        <v>7.5695815097685864E-3</v>
      </c>
      <c r="D2792">
        <v>7.5695815097685864E-3</v>
      </c>
      <c r="E2792">
        <v>7.5695815097685864E-3</v>
      </c>
      <c r="F2792">
        <v>7.5695815097685864E-3</v>
      </c>
      <c r="G2792">
        <v>7.5695815097685864E-3</v>
      </c>
      <c r="H2792">
        <v>7.5695815097685864E-3</v>
      </c>
      <c r="I2792">
        <v>7.5695815097685864E-3</v>
      </c>
      <c r="J2792">
        <v>7.5695815097685864E-3</v>
      </c>
      <c r="K2792">
        <v>7.5695815097685864E-3</v>
      </c>
      <c r="L2792">
        <v>7.5695815097685864E-3</v>
      </c>
      <c r="M2792">
        <v>7.5695815097685864E-3</v>
      </c>
      <c r="N2792">
        <v>7.5695815097685864E-3</v>
      </c>
      <c r="O2792">
        <v>7.5695815097685864E-3</v>
      </c>
      <c r="P2792">
        <v>7.5695815097685864E-3</v>
      </c>
      <c r="Q2792">
        <v>7.5695815097685864E-3</v>
      </c>
      <c r="R2792">
        <v>7.5695815097685864E-3</v>
      </c>
      <c r="S2792">
        <v>1.1903138862961836E-2</v>
      </c>
      <c r="T2792">
        <v>1.1903138862961836E-2</v>
      </c>
      <c r="U2792">
        <v>1.1903138862961836E-2</v>
      </c>
      <c r="V2792">
        <v>1.1903138862961836E-2</v>
      </c>
      <c r="W2792">
        <v>1.1903138862961836E-2</v>
      </c>
      <c r="X2792">
        <v>1.1903138862961836E-2</v>
      </c>
      <c r="Y2792">
        <v>1.1903138862961836E-2</v>
      </c>
      <c r="Z2792">
        <v>1.1903138862961836E-2</v>
      </c>
      <c r="AA2792">
        <v>1.1903138862961836E-2</v>
      </c>
      <c r="AB2792">
        <v>1.1903138862961836E-2</v>
      </c>
      <c r="AC2792">
        <v>1.1903138862961836E-2</v>
      </c>
      <c r="AD2792">
        <v>1.1903138862961836E-2</v>
      </c>
      <c r="AE2792">
        <v>1.1903138862961836E-2</v>
      </c>
      <c r="AF2792">
        <v>1.1903138862961836E-2</v>
      </c>
      <c r="AG2792">
        <v>1.1903138862961836E-2</v>
      </c>
      <c r="AH2792">
        <v>1.1903138862961836E-2</v>
      </c>
      <c r="AI2792">
        <v>1.1903138862961836E-2</v>
      </c>
      <c r="AJ2792">
        <v>1.1903138862961836E-2</v>
      </c>
      <c r="AK2792">
        <v>1.1903138862961836E-2</v>
      </c>
      <c r="AL2792">
        <v>1.1903138862961836E-2</v>
      </c>
      <c r="AM2792">
        <v>1.1903138862961836E-2</v>
      </c>
      <c r="AN2792">
        <v>1.1903138862961836E-2</v>
      </c>
      <c r="AO2792">
        <v>1.1903138862961836E-2</v>
      </c>
      <c r="AP2792">
        <v>1.1903138862961836E-2</v>
      </c>
      <c r="AQ2792">
        <v>1.1903138862961836E-2</v>
      </c>
      <c r="AR2792">
        <v>1.1903138862961836E-2</v>
      </c>
      <c r="AS2792">
        <v>1.1903138862961836E-2</v>
      </c>
      <c r="AT2792">
        <v>1.1903138862961836E-2</v>
      </c>
      <c r="AU2792">
        <v>1.1903138862961836E-2</v>
      </c>
      <c r="AV2792">
        <v>1.1903138862961836E-2</v>
      </c>
      <c r="AW2792">
        <v>1.1903138862961836E-2</v>
      </c>
      <c r="AX2792">
        <v>1.1903138862961836E-2</v>
      </c>
      <c r="AY2792">
        <v>1.1903138862961836E-2</v>
      </c>
      <c r="AZ2792">
        <v>1.1903138862961836E-2</v>
      </c>
      <c r="BA2792">
        <v>1.1903138862961836E-2</v>
      </c>
      <c r="BB2792">
        <v>1.1903138862961836E-2</v>
      </c>
      <c r="BC2792">
        <v>1.1903138862961836E-2</v>
      </c>
      <c r="BD2792">
        <v>1.1903138862961836E-2</v>
      </c>
      <c r="BE2792">
        <v>1.1903138862961836E-2</v>
      </c>
      <c r="BF2792">
        <v>1.1903138862961836E-2</v>
      </c>
    </row>
    <row r="2793" spans="1:58" ht="12" customHeight="1" x14ac:dyDescent="0.2">
      <c r="B2793" t="s">
        <v>975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0.13373464914580557</v>
      </c>
      <c r="T2793">
        <v>0.13373464914580557</v>
      </c>
      <c r="U2793">
        <v>0.13373464914580557</v>
      </c>
      <c r="V2793">
        <v>0.13373464914580557</v>
      </c>
      <c r="W2793">
        <v>0.13373464914580557</v>
      </c>
      <c r="X2793">
        <v>0.13373464914580557</v>
      </c>
      <c r="Y2793">
        <v>0.13373464914580557</v>
      </c>
      <c r="Z2793">
        <v>0.13373464914580557</v>
      </c>
      <c r="AA2793">
        <v>0.13373464914580557</v>
      </c>
      <c r="AB2793">
        <v>0.13373464914580557</v>
      </c>
      <c r="AC2793">
        <v>0.13373464914580557</v>
      </c>
      <c r="AD2793">
        <v>0.13373464914580557</v>
      </c>
      <c r="AE2793">
        <v>0.13373464914580557</v>
      </c>
      <c r="AF2793">
        <v>0.13373464914580557</v>
      </c>
      <c r="AG2793">
        <v>0.13373464914580557</v>
      </c>
      <c r="AH2793">
        <v>0.13373464914580557</v>
      </c>
      <c r="AI2793">
        <v>0.13373464914580557</v>
      </c>
      <c r="AJ2793">
        <v>0.13373464914580557</v>
      </c>
      <c r="AK2793">
        <v>0.13373464914580557</v>
      </c>
      <c r="AL2793">
        <v>0.13373464914580557</v>
      </c>
      <c r="AM2793">
        <v>0.13373464914580557</v>
      </c>
      <c r="AN2793">
        <v>0.13373464914580557</v>
      </c>
      <c r="AO2793">
        <v>0.13373464914580557</v>
      </c>
      <c r="AP2793">
        <v>0.13373464914580557</v>
      </c>
      <c r="AQ2793">
        <v>0.13373464914580557</v>
      </c>
      <c r="AR2793">
        <v>0.13373464914580557</v>
      </c>
      <c r="AS2793">
        <v>0.13373464914580557</v>
      </c>
      <c r="AT2793">
        <v>0.13373464914580557</v>
      </c>
      <c r="AU2793">
        <v>0.13373464914580557</v>
      </c>
      <c r="AV2793">
        <v>0.13373464914580557</v>
      </c>
      <c r="AW2793">
        <v>0.13373464914580557</v>
      </c>
      <c r="AX2793">
        <v>0.13373464914580557</v>
      </c>
      <c r="AY2793">
        <v>0.13373464914580557</v>
      </c>
      <c r="AZ2793">
        <v>0.13373464914580557</v>
      </c>
      <c r="BA2793">
        <v>0.13373464914580557</v>
      </c>
      <c r="BB2793">
        <v>0.13373464914580557</v>
      </c>
      <c r="BC2793">
        <v>0.13373464914580557</v>
      </c>
      <c r="BD2793">
        <v>0.13373464914580557</v>
      </c>
      <c r="BE2793">
        <v>0.13373464914580557</v>
      </c>
      <c r="BF2793">
        <v>0.13373464914580557</v>
      </c>
    </row>
    <row r="2794" spans="1:58" ht="12" customHeight="1" x14ac:dyDescent="0.2">
      <c r="B2794" t="s">
        <v>976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8.5727070289695478E-2</v>
      </c>
      <c r="T2794">
        <v>8.5727070289695478E-2</v>
      </c>
      <c r="U2794">
        <v>8.5727070289695478E-2</v>
      </c>
      <c r="V2794">
        <v>8.5727070289695478E-2</v>
      </c>
      <c r="W2794">
        <v>8.5727070289695478E-2</v>
      </c>
      <c r="X2794">
        <v>8.5727070289695478E-2</v>
      </c>
      <c r="Y2794">
        <v>8.5727070289695478E-2</v>
      </c>
      <c r="Z2794">
        <v>8.5727070289695478E-2</v>
      </c>
      <c r="AA2794">
        <v>8.5727070289695478E-2</v>
      </c>
      <c r="AB2794">
        <v>8.5727070289695478E-2</v>
      </c>
      <c r="AC2794">
        <v>8.5727070289695478E-2</v>
      </c>
      <c r="AD2794">
        <v>8.5727070289695478E-2</v>
      </c>
      <c r="AE2794">
        <v>8.5727070289695478E-2</v>
      </c>
      <c r="AF2794">
        <v>8.5727070289695478E-2</v>
      </c>
      <c r="AG2794">
        <v>8.5727070289695478E-2</v>
      </c>
      <c r="AH2794">
        <v>8.5727070289695478E-2</v>
      </c>
      <c r="AI2794">
        <v>8.5727070289695478E-2</v>
      </c>
      <c r="AJ2794">
        <v>8.5727070289695478E-2</v>
      </c>
      <c r="AK2794">
        <v>8.5727070289695478E-2</v>
      </c>
      <c r="AL2794">
        <v>8.5727070289695478E-2</v>
      </c>
      <c r="AM2794">
        <v>8.5727070289695478E-2</v>
      </c>
      <c r="AN2794">
        <v>8.5727070289695478E-2</v>
      </c>
      <c r="AO2794">
        <v>8.5727070289695478E-2</v>
      </c>
      <c r="AP2794">
        <v>8.5727070289695478E-2</v>
      </c>
      <c r="AQ2794">
        <v>8.5727070289695478E-2</v>
      </c>
      <c r="AR2794">
        <v>8.5727070289695478E-2</v>
      </c>
      <c r="AS2794">
        <v>8.5727070289695478E-2</v>
      </c>
      <c r="AT2794">
        <v>8.5727070289695478E-2</v>
      </c>
      <c r="AU2794">
        <v>8.5727070289695478E-2</v>
      </c>
      <c r="AV2794">
        <v>8.5727070289695478E-2</v>
      </c>
      <c r="AW2794">
        <v>8.5727070289695478E-2</v>
      </c>
      <c r="AX2794">
        <v>8.5727070289695478E-2</v>
      </c>
      <c r="AY2794">
        <v>8.5727070289695478E-2</v>
      </c>
      <c r="AZ2794">
        <v>8.5727070289695478E-2</v>
      </c>
      <c r="BA2794">
        <v>8.5727070289695478E-2</v>
      </c>
      <c r="BB2794">
        <v>8.5727070289695478E-2</v>
      </c>
      <c r="BC2794">
        <v>8.5727070289695478E-2</v>
      </c>
      <c r="BD2794">
        <v>8.5727070289695478E-2</v>
      </c>
      <c r="BE2794">
        <v>8.5727070289695478E-2</v>
      </c>
      <c r="BF2794">
        <v>8.5727070289695478E-2</v>
      </c>
    </row>
    <row r="2795" spans="1:58" ht="12" customHeight="1" x14ac:dyDescent="0.2">
      <c r="A2795" t="s">
        <v>910</v>
      </c>
      <c r="B2795" t="s">
        <v>407</v>
      </c>
      <c r="C2795">
        <v>0.02</v>
      </c>
      <c r="D2795">
        <v>0.02</v>
      </c>
      <c r="E2795">
        <v>0.02</v>
      </c>
      <c r="F2795">
        <v>0.02</v>
      </c>
      <c r="G2795">
        <v>0.02</v>
      </c>
      <c r="H2795">
        <v>0.02</v>
      </c>
      <c r="I2795">
        <v>0.02</v>
      </c>
      <c r="J2795">
        <v>0.02</v>
      </c>
      <c r="K2795">
        <v>0.02</v>
      </c>
      <c r="L2795">
        <v>0.02</v>
      </c>
      <c r="M2795">
        <v>0.02</v>
      </c>
      <c r="N2795">
        <v>0.02</v>
      </c>
      <c r="O2795">
        <v>0.02</v>
      </c>
      <c r="P2795">
        <v>0.02</v>
      </c>
      <c r="Q2795">
        <v>0.02</v>
      </c>
      <c r="R2795">
        <v>0.02</v>
      </c>
      <c r="S2795">
        <v>0.02</v>
      </c>
      <c r="T2795">
        <v>0.02</v>
      </c>
      <c r="U2795">
        <v>0.02</v>
      </c>
      <c r="V2795">
        <v>0.02</v>
      </c>
      <c r="W2795">
        <v>0.02</v>
      </c>
      <c r="X2795">
        <v>0.02</v>
      </c>
      <c r="Y2795">
        <v>0.02</v>
      </c>
      <c r="Z2795">
        <v>0.02</v>
      </c>
      <c r="AA2795">
        <v>0.02</v>
      </c>
      <c r="AB2795">
        <v>0.02</v>
      </c>
      <c r="AC2795">
        <v>0.02</v>
      </c>
      <c r="AD2795">
        <v>0.02</v>
      </c>
      <c r="AE2795">
        <v>0.02</v>
      </c>
      <c r="AF2795">
        <v>0.02</v>
      </c>
      <c r="AG2795">
        <v>0.02</v>
      </c>
      <c r="AH2795">
        <v>0.02</v>
      </c>
      <c r="AI2795">
        <v>0.02</v>
      </c>
      <c r="AJ2795">
        <v>0.02</v>
      </c>
      <c r="AK2795">
        <v>0.02</v>
      </c>
      <c r="AL2795">
        <v>0.02</v>
      </c>
      <c r="AM2795">
        <v>0.02</v>
      </c>
      <c r="AN2795">
        <v>0.02</v>
      </c>
      <c r="AO2795">
        <v>0.02</v>
      </c>
      <c r="AP2795">
        <v>0.02</v>
      </c>
      <c r="AQ2795">
        <v>0.02</v>
      </c>
      <c r="AR2795">
        <v>0.02</v>
      </c>
      <c r="AS2795">
        <v>0.02</v>
      </c>
      <c r="AT2795">
        <v>0.02</v>
      </c>
      <c r="AU2795">
        <v>0.02</v>
      </c>
      <c r="AV2795">
        <v>0.02</v>
      </c>
      <c r="AW2795">
        <v>0.02</v>
      </c>
      <c r="AX2795">
        <v>0.02</v>
      </c>
      <c r="AY2795">
        <v>0.02</v>
      </c>
      <c r="AZ2795">
        <v>0.02</v>
      </c>
      <c r="BA2795">
        <v>0.02</v>
      </c>
      <c r="BB2795">
        <v>0.02</v>
      </c>
      <c r="BC2795">
        <v>0.02</v>
      </c>
      <c r="BD2795">
        <v>0.02</v>
      </c>
      <c r="BE2795">
        <v>0.02</v>
      </c>
      <c r="BF2795">
        <v>0.02</v>
      </c>
    </row>
    <row r="2796" spans="1:58" ht="12" customHeight="1" x14ac:dyDescent="0.2">
      <c r="B2796" t="s">
        <v>408</v>
      </c>
      <c r="C2796">
        <v>0.04</v>
      </c>
      <c r="D2796">
        <v>0.04</v>
      </c>
      <c r="E2796">
        <v>0.04</v>
      </c>
      <c r="F2796">
        <v>0.04</v>
      </c>
      <c r="G2796">
        <v>0.04</v>
      </c>
      <c r="H2796">
        <v>0.04</v>
      </c>
      <c r="I2796">
        <v>0.04</v>
      </c>
      <c r="J2796">
        <v>0.04</v>
      </c>
      <c r="K2796">
        <v>0.04</v>
      </c>
      <c r="L2796">
        <v>0.04</v>
      </c>
      <c r="M2796">
        <v>0.04</v>
      </c>
      <c r="N2796">
        <v>0.04</v>
      </c>
      <c r="O2796">
        <v>0.04</v>
      </c>
      <c r="P2796">
        <v>0.04</v>
      </c>
      <c r="Q2796">
        <v>0.04</v>
      </c>
      <c r="R2796">
        <v>0.04</v>
      </c>
      <c r="S2796">
        <v>0.04</v>
      </c>
      <c r="T2796">
        <v>0.04</v>
      </c>
      <c r="U2796">
        <v>0.04</v>
      </c>
      <c r="V2796">
        <v>0.04</v>
      </c>
      <c r="W2796">
        <v>0.04</v>
      </c>
      <c r="X2796">
        <v>0.04</v>
      </c>
      <c r="Y2796">
        <v>0.04</v>
      </c>
      <c r="Z2796">
        <v>0.04</v>
      </c>
      <c r="AA2796">
        <v>0.04</v>
      </c>
      <c r="AB2796">
        <v>0.04</v>
      </c>
      <c r="AC2796">
        <v>0.04</v>
      </c>
      <c r="AD2796">
        <v>0.04</v>
      </c>
      <c r="AE2796">
        <v>0.04</v>
      </c>
      <c r="AF2796">
        <v>0.04</v>
      </c>
      <c r="AG2796">
        <v>0.04</v>
      </c>
      <c r="AH2796">
        <v>0.04</v>
      </c>
      <c r="AI2796">
        <v>0.04</v>
      </c>
      <c r="AJ2796">
        <v>0.04</v>
      </c>
      <c r="AK2796">
        <v>0.04</v>
      </c>
      <c r="AL2796">
        <v>0.04</v>
      </c>
      <c r="AM2796">
        <v>0.04</v>
      </c>
      <c r="AN2796">
        <v>0.04</v>
      </c>
      <c r="AO2796">
        <v>0.04</v>
      </c>
      <c r="AP2796">
        <v>0.04</v>
      </c>
      <c r="AQ2796">
        <v>0.04</v>
      </c>
      <c r="AR2796">
        <v>0.04</v>
      </c>
      <c r="AS2796">
        <v>0.04</v>
      </c>
      <c r="AT2796">
        <v>0.04</v>
      </c>
      <c r="AU2796">
        <v>0.04</v>
      </c>
      <c r="AV2796">
        <v>0.04</v>
      </c>
      <c r="AW2796">
        <v>0.04</v>
      </c>
      <c r="AX2796">
        <v>0.04</v>
      </c>
      <c r="AY2796">
        <v>0.04</v>
      </c>
      <c r="AZ2796">
        <v>0.04</v>
      </c>
      <c r="BA2796">
        <v>0.04</v>
      </c>
      <c r="BB2796">
        <v>0.04</v>
      </c>
      <c r="BC2796">
        <v>0.04</v>
      </c>
      <c r="BD2796">
        <v>0.04</v>
      </c>
      <c r="BE2796">
        <v>0.04</v>
      </c>
      <c r="BF2796">
        <v>0.04</v>
      </c>
    </row>
    <row r="2797" spans="1:58" ht="12" customHeight="1" x14ac:dyDescent="0.2">
      <c r="B2797" t="s">
        <v>409</v>
      </c>
      <c r="C2797">
        <v>0.17</v>
      </c>
      <c r="D2797">
        <v>0.17</v>
      </c>
      <c r="E2797">
        <v>0.17</v>
      </c>
      <c r="F2797">
        <v>0.17</v>
      </c>
      <c r="G2797">
        <v>0.17</v>
      </c>
      <c r="H2797">
        <v>0.17</v>
      </c>
      <c r="I2797">
        <v>0.17</v>
      </c>
      <c r="J2797">
        <v>0.17</v>
      </c>
      <c r="K2797">
        <v>0.17</v>
      </c>
      <c r="L2797">
        <v>0.17</v>
      </c>
      <c r="M2797">
        <v>0.17</v>
      </c>
      <c r="N2797">
        <v>0.17</v>
      </c>
      <c r="O2797">
        <v>0.17</v>
      </c>
      <c r="P2797">
        <v>0.17</v>
      </c>
      <c r="Q2797">
        <v>0.17</v>
      </c>
      <c r="R2797">
        <v>0.17</v>
      </c>
      <c r="S2797">
        <v>0.17</v>
      </c>
      <c r="T2797">
        <v>0.17</v>
      </c>
      <c r="U2797">
        <v>0.17</v>
      </c>
      <c r="V2797">
        <v>0.17</v>
      </c>
      <c r="W2797">
        <v>0.17</v>
      </c>
      <c r="X2797">
        <v>0.17</v>
      </c>
      <c r="Y2797">
        <v>0.17</v>
      </c>
      <c r="Z2797">
        <v>0.17</v>
      </c>
      <c r="AA2797">
        <v>0.17</v>
      </c>
      <c r="AB2797">
        <v>0.17</v>
      </c>
      <c r="AC2797">
        <v>0.17</v>
      </c>
      <c r="AD2797">
        <v>0.17</v>
      </c>
      <c r="AE2797">
        <v>0.17</v>
      </c>
      <c r="AF2797">
        <v>0.17</v>
      </c>
      <c r="AG2797">
        <v>0.17</v>
      </c>
      <c r="AH2797">
        <v>0.17</v>
      </c>
      <c r="AI2797">
        <v>0.17</v>
      </c>
      <c r="AJ2797">
        <v>0.17</v>
      </c>
      <c r="AK2797">
        <v>0.17</v>
      </c>
      <c r="AL2797">
        <v>0.17</v>
      </c>
      <c r="AM2797">
        <v>0.17</v>
      </c>
      <c r="AN2797">
        <v>0.17</v>
      </c>
      <c r="AO2797">
        <v>0.17</v>
      </c>
      <c r="AP2797">
        <v>0.17</v>
      </c>
      <c r="AQ2797">
        <v>0.17</v>
      </c>
      <c r="AR2797">
        <v>0.17</v>
      </c>
      <c r="AS2797">
        <v>0.17</v>
      </c>
      <c r="AT2797">
        <v>0.17</v>
      </c>
      <c r="AU2797">
        <v>0.17</v>
      </c>
      <c r="AV2797">
        <v>0.17</v>
      </c>
      <c r="AW2797">
        <v>0.17</v>
      </c>
      <c r="AX2797">
        <v>0.17</v>
      </c>
      <c r="AY2797">
        <v>0.17</v>
      </c>
      <c r="AZ2797">
        <v>0.17</v>
      </c>
      <c r="BA2797">
        <v>0.17</v>
      </c>
      <c r="BB2797">
        <v>0.17</v>
      </c>
      <c r="BC2797">
        <v>0.17</v>
      </c>
      <c r="BD2797">
        <v>0.17</v>
      </c>
      <c r="BE2797">
        <v>0.17</v>
      </c>
      <c r="BF2797">
        <v>0.17</v>
      </c>
    </row>
    <row r="2798" spans="1:58" ht="12" customHeight="1" x14ac:dyDescent="0.2">
      <c r="B2798" t="s">
        <v>410</v>
      </c>
      <c r="C2798">
        <v>0.46</v>
      </c>
      <c r="D2798">
        <v>0.46</v>
      </c>
      <c r="E2798">
        <v>0.46</v>
      </c>
      <c r="F2798">
        <v>0.46</v>
      </c>
      <c r="G2798">
        <v>0.46</v>
      </c>
      <c r="H2798">
        <v>0.46</v>
      </c>
      <c r="I2798">
        <v>0.46</v>
      </c>
      <c r="J2798">
        <v>0.46</v>
      </c>
      <c r="K2798">
        <v>0.46</v>
      </c>
      <c r="L2798">
        <v>0.46</v>
      </c>
      <c r="M2798">
        <v>0.46</v>
      </c>
      <c r="N2798">
        <v>0.46</v>
      </c>
      <c r="O2798">
        <v>0.46</v>
      </c>
      <c r="P2798">
        <v>0.46</v>
      </c>
      <c r="Q2798">
        <v>0.46</v>
      </c>
      <c r="R2798">
        <v>0.46</v>
      </c>
      <c r="S2798">
        <v>0.46</v>
      </c>
      <c r="T2798">
        <v>0.46</v>
      </c>
      <c r="U2798">
        <v>0.46</v>
      </c>
      <c r="V2798">
        <v>0.46</v>
      </c>
      <c r="W2798">
        <v>0.46</v>
      </c>
      <c r="X2798">
        <v>0.46</v>
      </c>
      <c r="Y2798">
        <v>0.46</v>
      </c>
      <c r="Z2798">
        <v>0.46</v>
      </c>
      <c r="AA2798">
        <v>0.46</v>
      </c>
      <c r="AB2798">
        <v>0.46</v>
      </c>
      <c r="AC2798">
        <v>0.46</v>
      </c>
      <c r="AD2798">
        <v>0.46</v>
      </c>
      <c r="AE2798">
        <v>0.46</v>
      </c>
      <c r="AF2798">
        <v>0.46</v>
      </c>
      <c r="AG2798">
        <v>0.46</v>
      </c>
      <c r="AH2798">
        <v>0.46</v>
      </c>
      <c r="AI2798">
        <v>0.46</v>
      </c>
      <c r="AJ2798">
        <v>0.46</v>
      </c>
      <c r="AK2798">
        <v>0.46</v>
      </c>
      <c r="AL2798">
        <v>0.46</v>
      </c>
      <c r="AM2798">
        <v>0.46</v>
      </c>
      <c r="AN2798">
        <v>0.46</v>
      </c>
      <c r="AO2798">
        <v>0.46</v>
      </c>
      <c r="AP2798">
        <v>0.46</v>
      </c>
      <c r="AQ2798">
        <v>0.46</v>
      </c>
      <c r="AR2798">
        <v>0.46</v>
      </c>
      <c r="AS2798">
        <v>0.46</v>
      </c>
      <c r="AT2798">
        <v>0.46</v>
      </c>
      <c r="AU2798">
        <v>0.46</v>
      </c>
      <c r="AV2798">
        <v>0.46</v>
      </c>
      <c r="AW2798">
        <v>0.46</v>
      </c>
      <c r="AX2798">
        <v>0.46</v>
      </c>
      <c r="AY2798">
        <v>0.46</v>
      </c>
      <c r="AZ2798">
        <v>0.46</v>
      </c>
      <c r="BA2798">
        <v>0.46</v>
      </c>
      <c r="BB2798">
        <v>0.46</v>
      </c>
      <c r="BC2798">
        <v>0.46</v>
      </c>
      <c r="BD2798">
        <v>0.46</v>
      </c>
      <c r="BE2798">
        <v>0.46</v>
      </c>
      <c r="BF2798">
        <v>0.46</v>
      </c>
    </row>
    <row r="2799" spans="1:58" ht="12" customHeight="1" x14ac:dyDescent="0.2">
      <c r="B2799" t="s">
        <v>411</v>
      </c>
      <c r="C2799">
        <v>0.3</v>
      </c>
      <c r="D2799">
        <v>0.3</v>
      </c>
      <c r="E2799">
        <v>0.3</v>
      </c>
      <c r="F2799">
        <v>0.3</v>
      </c>
      <c r="G2799">
        <v>0.3</v>
      </c>
      <c r="H2799">
        <v>0.3</v>
      </c>
      <c r="I2799">
        <v>0.3</v>
      </c>
      <c r="J2799">
        <v>0.3</v>
      </c>
      <c r="K2799">
        <v>0.3</v>
      </c>
      <c r="L2799">
        <v>0.3</v>
      </c>
      <c r="M2799">
        <v>0.3</v>
      </c>
      <c r="N2799">
        <v>0.3</v>
      </c>
      <c r="O2799">
        <v>0.3</v>
      </c>
      <c r="P2799">
        <v>0.3</v>
      </c>
      <c r="Q2799">
        <v>0.3</v>
      </c>
      <c r="R2799">
        <v>0.3</v>
      </c>
      <c r="S2799">
        <v>0.3</v>
      </c>
      <c r="T2799">
        <v>0.3</v>
      </c>
      <c r="U2799">
        <v>0.3</v>
      </c>
      <c r="V2799">
        <v>0.3</v>
      </c>
      <c r="W2799">
        <v>0.3</v>
      </c>
      <c r="X2799">
        <v>0.3</v>
      </c>
      <c r="Y2799">
        <v>0.3</v>
      </c>
      <c r="Z2799">
        <v>0.3</v>
      </c>
      <c r="AA2799">
        <v>0.3</v>
      </c>
      <c r="AB2799">
        <v>0.3</v>
      </c>
      <c r="AC2799">
        <v>0.3</v>
      </c>
      <c r="AD2799">
        <v>0.3</v>
      </c>
      <c r="AE2799">
        <v>0.3</v>
      </c>
      <c r="AF2799">
        <v>0.3</v>
      </c>
      <c r="AG2799">
        <v>0.3</v>
      </c>
      <c r="AH2799">
        <v>0.3</v>
      </c>
      <c r="AI2799">
        <v>0.3</v>
      </c>
      <c r="AJ2799">
        <v>0.3</v>
      </c>
      <c r="AK2799">
        <v>0.3</v>
      </c>
      <c r="AL2799">
        <v>0.3</v>
      </c>
      <c r="AM2799">
        <v>0.3</v>
      </c>
      <c r="AN2799">
        <v>0.3</v>
      </c>
      <c r="AO2799">
        <v>0.3</v>
      </c>
      <c r="AP2799">
        <v>0.3</v>
      </c>
      <c r="AQ2799">
        <v>0.3</v>
      </c>
      <c r="AR2799">
        <v>0.3</v>
      </c>
      <c r="AS2799">
        <v>0.3</v>
      </c>
      <c r="AT2799">
        <v>0.3</v>
      </c>
      <c r="AU2799">
        <v>0.3</v>
      </c>
      <c r="AV2799">
        <v>0.3</v>
      </c>
      <c r="AW2799">
        <v>0.3</v>
      </c>
      <c r="AX2799">
        <v>0.3</v>
      </c>
      <c r="AY2799">
        <v>0.3</v>
      </c>
      <c r="AZ2799">
        <v>0.3</v>
      </c>
      <c r="BA2799">
        <v>0.3</v>
      </c>
      <c r="BB2799">
        <v>0.3</v>
      </c>
      <c r="BC2799">
        <v>0.3</v>
      </c>
      <c r="BD2799">
        <v>0.3</v>
      </c>
      <c r="BE2799">
        <v>0.3</v>
      </c>
      <c r="BF2799">
        <v>0.3</v>
      </c>
    </row>
    <row r="2800" spans="1:58" ht="12" customHeight="1" x14ac:dyDescent="0.2">
      <c r="B2800" t="s">
        <v>412</v>
      </c>
      <c r="C2800">
        <v>0.01</v>
      </c>
      <c r="D2800">
        <v>0.01</v>
      </c>
      <c r="E2800">
        <v>0.01</v>
      </c>
      <c r="F2800">
        <v>0.01</v>
      </c>
      <c r="G2800">
        <v>0.01</v>
      </c>
      <c r="H2800">
        <v>0.01</v>
      </c>
      <c r="I2800">
        <v>0.01</v>
      </c>
      <c r="J2800">
        <v>0.01</v>
      </c>
      <c r="K2800">
        <v>0.01</v>
      </c>
      <c r="L2800">
        <v>0.01</v>
      </c>
      <c r="M2800">
        <v>0.01</v>
      </c>
      <c r="N2800">
        <v>0.01</v>
      </c>
      <c r="O2800">
        <v>0.01</v>
      </c>
      <c r="P2800">
        <v>0.01</v>
      </c>
      <c r="Q2800">
        <v>0.01</v>
      </c>
      <c r="R2800">
        <v>0.01</v>
      </c>
      <c r="S2800">
        <v>0.01</v>
      </c>
      <c r="T2800">
        <v>0.01</v>
      </c>
      <c r="U2800">
        <v>0.01</v>
      </c>
      <c r="V2800">
        <v>0.01</v>
      </c>
      <c r="W2800">
        <v>0.01</v>
      </c>
      <c r="X2800">
        <v>0.01</v>
      </c>
      <c r="Y2800">
        <v>0.01</v>
      </c>
      <c r="Z2800">
        <v>0.01</v>
      </c>
      <c r="AA2800">
        <v>0.01</v>
      </c>
      <c r="AB2800">
        <v>0.01</v>
      </c>
      <c r="AC2800">
        <v>0.01</v>
      </c>
      <c r="AD2800">
        <v>0.01</v>
      </c>
      <c r="AE2800">
        <v>0.01</v>
      </c>
      <c r="AF2800">
        <v>0.01</v>
      </c>
      <c r="AG2800">
        <v>0.01</v>
      </c>
      <c r="AH2800">
        <v>0.01</v>
      </c>
      <c r="AI2800">
        <v>0.01</v>
      </c>
      <c r="AJ2800">
        <v>0.01</v>
      </c>
      <c r="AK2800">
        <v>0.01</v>
      </c>
      <c r="AL2800">
        <v>0.01</v>
      </c>
      <c r="AM2800">
        <v>0.01</v>
      </c>
      <c r="AN2800">
        <v>0.01</v>
      </c>
      <c r="AO2800">
        <v>0.01</v>
      </c>
      <c r="AP2800">
        <v>0.01</v>
      </c>
      <c r="AQ2800">
        <v>0.01</v>
      </c>
      <c r="AR2800">
        <v>0.01</v>
      </c>
      <c r="AS2800">
        <v>0.01</v>
      </c>
      <c r="AT2800">
        <v>0.01</v>
      </c>
      <c r="AU2800">
        <v>0.01</v>
      </c>
      <c r="AV2800">
        <v>0.01</v>
      </c>
      <c r="AW2800">
        <v>0.01</v>
      </c>
      <c r="AX2800">
        <v>0.01</v>
      </c>
      <c r="AY2800">
        <v>0.01</v>
      </c>
      <c r="AZ2800">
        <v>0.01</v>
      </c>
      <c r="BA2800">
        <v>0.01</v>
      </c>
      <c r="BB2800">
        <v>0.01</v>
      </c>
      <c r="BC2800">
        <v>0.01</v>
      </c>
      <c r="BD2800">
        <v>0.01</v>
      </c>
      <c r="BE2800">
        <v>0.01</v>
      </c>
      <c r="BF2800">
        <v>0.01</v>
      </c>
    </row>
    <row r="2801" spans="1:58" ht="12" customHeight="1" x14ac:dyDescent="0.2">
      <c r="B2801" t="s">
        <v>975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</row>
    <row r="2802" spans="1:58" ht="12" customHeight="1" x14ac:dyDescent="0.2">
      <c r="B2802" t="s">
        <v>976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</row>
    <row r="2804" spans="1:58" ht="12" customHeight="1" x14ac:dyDescent="0.2">
      <c r="A2804" t="s">
        <v>986</v>
      </c>
    </row>
    <row r="2805" spans="1:58" ht="12" customHeight="1" x14ac:dyDescent="0.2">
      <c r="C2805">
        <v>1995</v>
      </c>
      <c r="D2805">
        <v>1996</v>
      </c>
      <c r="E2805">
        <v>1997</v>
      </c>
      <c r="F2805">
        <v>1998</v>
      </c>
      <c r="G2805">
        <v>1999</v>
      </c>
      <c r="H2805">
        <v>2000</v>
      </c>
      <c r="I2805">
        <v>2001</v>
      </c>
      <c r="J2805">
        <v>2002</v>
      </c>
      <c r="K2805">
        <v>2003</v>
      </c>
      <c r="L2805">
        <v>2004</v>
      </c>
      <c r="M2805">
        <v>2005</v>
      </c>
      <c r="N2805">
        <v>2006</v>
      </c>
      <c r="O2805">
        <v>2007</v>
      </c>
      <c r="P2805">
        <v>2008</v>
      </c>
      <c r="Q2805">
        <v>2009</v>
      </c>
      <c r="R2805">
        <v>2010</v>
      </c>
      <c r="S2805">
        <v>2011</v>
      </c>
      <c r="T2805">
        <v>2012</v>
      </c>
      <c r="U2805">
        <v>2013</v>
      </c>
      <c r="V2805">
        <v>2014</v>
      </c>
      <c r="W2805">
        <v>2015</v>
      </c>
      <c r="X2805">
        <v>2016</v>
      </c>
      <c r="Y2805">
        <v>2017</v>
      </c>
      <c r="Z2805">
        <v>2018</v>
      </c>
      <c r="AA2805">
        <v>2019</v>
      </c>
      <c r="AB2805">
        <v>2020</v>
      </c>
      <c r="AC2805">
        <v>2021</v>
      </c>
      <c r="AD2805">
        <v>2022</v>
      </c>
      <c r="AE2805">
        <v>2023</v>
      </c>
      <c r="AF2805">
        <v>2024</v>
      </c>
      <c r="AG2805">
        <v>2025</v>
      </c>
      <c r="AH2805">
        <v>2026</v>
      </c>
      <c r="AI2805">
        <v>2027</v>
      </c>
      <c r="AJ2805">
        <v>2028</v>
      </c>
      <c r="AK2805">
        <v>2029</v>
      </c>
      <c r="AL2805">
        <v>2030</v>
      </c>
      <c r="AM2805">
        <v>2031</v>
      </c>
      <c r="AN2805">
        <v>2032</v>
      </c>
      <c r="AO2805">
        <v>2033</v>
      </c>
      <c r="AP2805">
        <v>2034</v>
      </c>
      <c r="AQ2805">
        <v>2035</v>
      </c>
      <c r="AR2805">
        <v>2036</v>
      </c>
      <c r="AS2805">
        <v>2037</v>
      </c>
      <c r="AT2805">
        <v>2038</v>
      </c>
      <c r="AU2805">
        <v>2039</v>
      </c>
      <c r="AV2805">
        <v>2040</v>
      </c>
      <c r="AW2805">
        <v>2041</v>
      </c>
      <c r="AX2805">
        <v>2042</v>
      </c>
      <c r="AY2805">
        <v>2043</v>
      </c>
      <c r="AZ2805">
        <v>2044</v>
      </c>
      <c r="BA2805">
        <v>2045</v>
      </c>
      <c r="BB2805">
        <v>2046</v>
      </c>
      <c r="BC2805">
        <v>2047</v>
      </c>
      <c r="BD2805">
        <v>2048</v>
      </c>
      <c r="BE2805">
        <v>2049</v>
      </c>
      <c r="BF2805">
        <v>2050</v>
      </c>
    </row>
    <row r="2806" spans="1:58" ht="12" customHeight="1" x14ac:dyDescent="0.2">
      <c r="A2806" t="s">
        <v>544</v>
      </c>
      <c r="B2806" t="s">
        <v>407</v>
      </c>
      <c r="C2806">
        <v>1.5223313389869778E-2</v>
      </c>
      <c r="D2806">
        <v>1.5223313389869778E-2</v>
      </c>
      <c r="E2806">
        <v>1.5223313389869778E-2</v>
      </c>
      <c r="F2806">
        <v>1.5223313389869778E-2</v>
      </c>
      <c r="G2806">
        <v>1.5223313389869778E-2</v>
      </c>
      <c r="H2806">
        <v>1.5223313389869778E-2</v>
      </c>
      <c r="I2806">
        <v>1.5223313389869778E-2</v>
      </c>
      <c r="J2806">
        <v>1.5223313389869778E-2</v>
      </c>
      <c r="K2806">
        <v>1.5223313389869778E-2</v>
      </c>
      <c r="L2806">
        <v>1.5223313389869778E-2</v>
      </c>
      <c r="M2806">
        <v>1.5223313389869778E-2</v>
      </c>
      <c r="N2806">
        <v>1.5223313389869778E-2</v>
      </c>
      <c r="O2806">
        <v>1.5223313389869778E-2</v>
      </c>
      <c r="P2806">
        <v>1.5223313389869778E-2</v>
      </c>
      <c r="Q2806">
        <v>1.5223313389869778E-2</v>
      </c>
      <c r="R2806">
        <v>1.5223313389869778E-2</v>
      </c>
      <c r="S2806">
        <v>3.5372164454370296E-2</v>
      </c>
      <c r="T2806">
        <v>3.5372164454370296E-2</v>
      </c>
      <c r="U2806">
        <v>3.5372164454370296E-2</v>
      </c>
      <c r="V2806">
        <v>3.5372164454370296E-2</v>
      </c>
      <c r="W2806">
        <v>3.5372164454370296E-2</v>
      </c>
      <c r="X2806">
        <v>3.5372164454370296E-2</v>
      </c>
      <c r="Y2806">
        <v>3.5372164454370296E-2</v>
      </c>
      <c r="Z2806">
        <v>3.5372164454370296E-2</v>
      </c>
      <c r="AA2806">
        <v>3.5372164454370296E-2</v>
      </c>
      <c r="AB2806">
        <v>3.5372164454370296E-2</v>
      </c>
      <c r="AC2806">
        <v>3.5372164454370296E-2</v>
      </c>
      <c r="AD2806">
        <v>3.5372164454370296E-2</v>
      </c>
      <c r="AE2806">
        <v>3.5372164454370296E-2</v>
      </c>
      <c r="AF2806">
        <v>3.5372164454370296E-2</v>
      </c>
      <c r="AG2806">
        <v>3.5372164454370296E-2</v>
      </c>
      <c r="AH2806">
        <v>3.5372164454370296E-2</v>
      </c>
      <c r="AI2806">
        <v>3.5372164454370296E-2</v>
      </c>
      <c r="AJ2806">
        <v>3.5372164454370296E-2</v>
      </c>
      <c r="AK2806">
        <v>3.5372164454370296E-2</v>
      </c>
      <c r="AL2806">
        <v>3.5372164454370296E-2</v>
      </c>
      <c r="AM2806">
        <v>3.5372164454370296E-2</v>
      </c>
      <c r="AN2806">
        <v>3.5372164454370296E-2</v>
      </c>
      <c r="AO2806">
        <v>3.5372164454370296E-2</v>
      </c>
      <c r="AP2806">
        <v>3.5372164454370296E-2</v>
      </c>
      <c r="AQ2806">
        <v>3.5372164454370296E-2</v>
      </c>
      <c r="AR2806">
        <v>3.5372164454370296E-2</v>
      </c>
      <c r="AS2806">
        <v>3.5372164454370296E-2</v>
      </c>
      <c r="AT2806">
        <v>3.5372164454370296E-2</v>
      </c>
      <c r="AU2806">
        <v>3.5372164454370296E-2</v>
      </c>
      <c r="AV2806">
        <v>3.5372164454370296E-2</v>
      </c>
      <c r="AW2806">
        <v>3.5372164454370296E-2</v>
      </c>
      <c r="AX2806">
        <v>3.5372164454370296E-2</v>
      </c>
      <c r="AY2806">
        <v>3.5372164454370296E-2</v>
      </c>
      <c r="AZ2806">
        <v>3.5372164454370296E-2</v>
      </c>
      <c r="BA2806">
        <v>3.5372164454370296E-2</v>
      </c>
      <c r="BB2806">
        <v>3.5372164454370296E-2</v>
      </c>
      <c r="BC2806">
        <v>3.5372164454370296E-2</v>
      </c>
      <c r="BD2806">
        <v>3.5372164454370296E-2</v>
      </c>
      <c r="BE2806">
        <v>3.5372164454370296E-2</v>
      </c>
      <c r="BF2806">
        <v>3.5372164454370296E-2</v>
      </c>
    </row>
    <row r="2807" spans="1:58" ht="12" customHeight="1" x14ac:dyDescent="0.2">
      <c r="B2807" t="s">
        <v>408</v>
      </c>
      <c r="C2807">
        <v>0.13690161139756443</v>
      </c>
      <c r="D2807">
        <v>0.13690161139756443</v>
      </c>
      <c r="E2807">
        <v>0.13690161139756443</v>
      </c>
      <c r="F2807">
        <v>0.13690161139756443</v>
      </c>
      <c r="G2807">
        <v>0.13690161139756443</v>
      </c>
      <c r="H2807">
        <v>0.13690161139756443</v>
      </c>
      <c r="I2807">
        <v>0.13690161139756443</v>
      </c>
      <c r="J2807">
        <v>0.13690161139756443</v>
      </c>
      <c r="K2807">
        <v>0.13690161139756443</v>
      </c>
      <c r="L2807">
        <v>0.13690161139756443</v>
      </c>
      <c r="M2807">
        <v>0.13690161139756443</v>
      </c>
      <c r="N2807">
        <v>0.13690161139756443</v>
      </c>
      <c r="O2807">
        <v>0.13690161139756443</v>
      </c>
      <c r="P2807">
        <v>0.13690161139756443</v>
      </c>
      <c r="Q2807">
        <v>0.13690161139756443</v>
      </c>
      <c r="R2807">
        <v>0.13690161139756443</v>
      </c>
      <c r="S2807">
        <v>0.12976326068101604</v>
      </c>
      <c r="T2807">
        <v>0.12976326068101604</v>
      </c>
      <c r="U2807">
        <v>0.12976326068101604</v>
      </c>
      <c r="V2807">
        <v>0.12976326068101604</v>
      </c>
      <c r="W2807">
        <v>0.12976326068101604</v>
      </c>
      <c r="X2807">
        <v>0.12976326068101604</v>
      </c>
      <c r="Y2807">
        <v>0.12976326068101604</v>
      </c>
      <c r="Z2807">
        <v>0.12976326068101604</v>
      </c>
      <c r="AA2807">
        <v>0.12976326068101604</v>
      </c>
      <c r="AB2807">
        <v>0.12976326068101604</v>
      </c>
      <c r="AC2807">
        <v>0.12976326068101604</v>
      </c>
      <c r="AD2807">
        <v>0.12976326068101604</v>
      </c>
      <c r="AE2807">
        <v>0.12976326068101604</v>
      </c>
      <c r="AF2807">
        <v>0.12976326068101604</v>
      </c>
      <c r="AG2807">
        <v>0.12976326068101604</v>
      </c>
      <c r="AH2807">
        <v>0.12976326068101604</v>
      </c>
      <c r="AI2807">
        <v>0.12976326068101604</v>
      </c>
      <c r="AJ2807">
        <v>0.12976326068101604</v>
      </c>
      <c r="AK2807">
        <v>0.12976326068101604</v>
      </c>
      <c r="AL2807">
        <v>0.12976326068101604</v>
      </c>
      <c r="AM2807">
        <v>0.12976326068101604</v>
      </c>
      <c r="AN2807">
        <v>0.12976326068101604</v>
      </c>
      <c r="AO2807">
        <v>0.12976326068101604</v>
      </c>
      <c r="AP2807">
        <v>0.12976326068101604</v>
      </c>
      <c r="AQ2807">
        <v>0.12976326068101604</v>
      </c>
      <c r="AR2807">
        <v>0.12976326068101604</v>
      </c>
      <c r="AS2807">
        <v>0.12976326068101604</v>
      </c>
      <c r="AT2807">
        <v>0.12976326068101604</v>
      </c>
      <c r="AU2807">
        <v>0.12976326068101604</v>
      </c>
      <c r="AV2807">
        <v>0.12976326068101604</v>
      </c>
      <c r="AW2807">
        <v>0.12976326068101604</v>
      </c>
      <c r="AX2807">
        <v>0.12976326068101604</v>
      </c>
      <c r="AY2807">
        <v>0.12976326068101604</v>
      </c>
      <c r="AZ2807">
        <v>0.12976326068101604</v>
      </c>
      <c r="BA2807">
        <v>0.12976326068101604</v>
      </c>
      <c r="BB2807">
        <v>0.12976326068101604</v>
      </c>
      <c r="BC2807">
        <v>0.12976326068101604</v>
      </c>
      <c r="BD2807">
        <v>0.12976326068101604</v>
      </c>
      <c r="BE2807">
        <v>0.12976326068101604</v>
      </c>
      <c r="BF2807">
        <v>0.12976326068101604</v>
      </c>
    </row>
    <row r="2808" spans="1:58" ht="12" customHeight="1" x14ac:dyDescent="0.2">
      <c r="B2808" t="s">
        <v>409</v>
      </c>
      <c r="C2808">
        <v>0.19049359755494363</v>
      </c>
      <c r="D2808">
        <v>0.19049359755494363</v>
      </c>
      <c r="E2808">
        <v>0.19049359755494363</v>
      </c>
      <c r="F2808">
        <v>0.19049359755494363</v>
      </c>
      <c r="G2808">
        <v>0.19049359755494363</v>
      </c>
      <c r="H2808">
        <v>0.19049359755494363</v>
      </c>
      <c r="I2808">
        <v>0.19049359755494363</v>
      </c>
      <c r="J2808">
        <v>0.19049359755494363</v>
      </c>
      <c r="K2808">
        <v>0.19049359755494363</v>
      </c>
      <c r="L2808">
        <v>0.19049359755494363</v>
      </c>
      <c r="M2808">
        <v>0.19049359755494363</v>
      </c>
      <c r="N2808">
        <v>0.19049359755494363</v>
      </c>
      <c r="O2808">
        <v>0.19049359755494363</v>
      </c>
      <c r="P2808">
        <v>0.19049359755494363</v>
      </c>
      <c r="Q2808">
        <v>0.19049359755494363</v>
      </c>
      <c r="R2808">
        <v>0.19049359755494363</v>
      </c>
      <c r="S2808">
        <v>1.8275941689287648E-2</v>
      </c>
      <c r="T2808">
        <v>1.8275941689287648E-2</v>
      </c>
      <c r="U2808">
        <v>1.8275941689287648E-2</v>
      </c>
      <c r="V2808">
        <v>1.8275941689287648E-2</v>
      </c>
      <c r="W2808">
        <v>1.8275941689287648E-2</v>
      </c>
      <c r="X2808">
        <v>1.8275941689287648E-2</v>
      </c>
      <c r="Y2808">
        <v>1.8275941689287648E-2</v>
      </c>
      <c r="Z2808">
        <v>1.8275941689287648E-2</v>
      </c>
      <c r="AA2808">
        <v>1.8275941689287648E-2</v>
      </c>
      <c r="AB2808">
        <v>1.8275941689287648E-2</v>
      </c>
      <c r="AC2808">
        <v>1.8275941689287648E-2</v>
      </c>
      <c r="AD2808">
        <v>1.8275941689287648E-2</v>
      </c>
      <c r="AE2808">
        <v>1.8275941689287648E-2</v>
      </c>
      <c r="AF2808">
        <v>1.8275941689287648E-2</v>
      </c>
      <c r="AG2808">
        <v>1.8275941689287648E-2</v>
      </c>
      <c r="AH2808">
        <v>1.8275941689287648E-2</v>
      </c>
      <c r="AI2808">
        <v>1.8275941689287648E-2</v>
      </c>
      <c r="AJ2808">
        <v>1.8275941689287648E-2</v>
      </c>
      <c r="AK2808">
        <v>1.8275941689287648E-2</v>
      </c>
      <c r="AL2808">
        <v>1.8275941689287648E-2</v>
      </c>
      <c r="AM2808">
        <v>1.8275941689287648E-2</v>
      </c>
      <c r="AN2808">
        <v>1.8275941689287648E-2</v>
      </c>
      <c r="AO2808">
        <v>1.8275941689287648E-2</v>
      </c>
      <c r="AP2808">
        <v>1.8275941689287648E-2</v>
      </c>
      <c r="AQ2808">
        <v>1.8275941689287648E-2</v>
      </c>
      <c r="AR2808">
        <v>1.8275941689287648E-2</v>
      </c>
      <c r="AS2808">
        <v>1.8275941689287648E-2</v>
      </c>
      <c r="AT2808">
        <v>1.8275941689287648E-2</v>
      </c>
      <c r="AU2808">
        <v>1.8275941689287648E-2</v>
      </c>
      <c r="AV2808">
        <v>1.8275941689287648E-2</v>
      </c>
      <c r="AW2808">
        <v>1.8275941689287648E-2</v>
      </c>
      <c r="AX2808">
        <v>1.8275941689287648E-2</v>
      </c>
      <c r="AY2808">
        <v>1.8275941689287648E-2</v>
      </c>
      <c r="AZ2808">
        <v>1.8275941689287648E-2</v>
      </c>
      <c r="BA2808">
        <v>1.8275941689287648E-2</v>
      </c>
      <c r="BB2808">
        <v>1.8275941689287648E-2</v>
      </c>
      <c r="BC2808">
        <v>1.8275941689287648E-2</v>
      </c>
      <c r="BD2808">
        <v>1.8275941689287648E-2</v>
      </c>
      <c r="BE2808">
        <v>1.8275941689287648E-2</v>
      </c>
      <c r="BF2808">
        <v>1.8275941689287648E-2</v>
      </c>
    </row>
    <row r="2809" spans="1:58" ht="12" customHeight="1" x14ac:dyDescent="0.2">
      <c r="B2809" t="s">
        <v>410</v>
      </c>
      <c r="C2809">
        <v>2.0246230537715085E-2</v>
      </c>
      <c r="D2809">
        <v>2.0246230537715085E-2</v>
      </c>
      <c r="E2809">
        <v>2.0246230537715085E-2</v>
      </c>
      <c r="F2809">
        <v>2.0246230537715085E-2</v>
      </c>
      <c r="G2809">
        <v>2.0246230537715085E-2</v>
      </c>
      <c r="H2809">
        <v>2.0246230537715085E-2</v>
      </c>
      <c r="I2809">
        <v>2.0246230537715085E-2</v>
      </c>
      <c r="J2809">
        <v>2.0246230537715085E-2</v>
      </c>
      <c r="K2809">
        <v>2.0246230537715085E-2</v>
      </c>
      <c r="L2809">
        <v>2.0246230537715085E-2</v>
      </c>
      <c r="M2809">
        <v>2.0246230537715085E-2</v>
      </c>
      <c r="N2809">
        <v>2.0246230537715085E-2</v>
      </c>
      <c r="O2809">
        <v>2.0246230537715085E-2</v>
      </c>
      <c r="P2809">
        <v>2.0246230537715085E-2</v>
      </c>
      <c r="Q2809">
        <v>2.0246230537715085E-2</v>
      </c>
      <c r="R2809">
        <v>2.0246230537715085E-2</v>
      </c>
      <c r="S2809">
        <v>0.21327300209361302</v>
      </c>
      <c r="T2809">
        <v>0.21327300209361302</v>
      </c>
      <c r="U2809">
        <v>0.21327300209361302</v>
      </c>
      <c r="V2809">
        <v>0.21327300209361302</v>
      </c>
      <c r="W2809">
        <v>0.21327300209361302</v>
      </c>
      <c r="X2809">
        <v>0.21327300209361302</v>
      </c>
      <c r="Y2809">
        <v>0.21327300209361302</v>
      </c>
      <c r="Z2809">
        <v>0.21327300209361302</v>
      </c>
      <c r="AA2809">
        <v>0.21327300209361302</v>
      </c>
      <c r="AB2809">
        <v>0.21327300209361302</v>
      </c>
      <c r="AC2809">
        <v>0.21327300209361302</v>
      </c>
      <c r="AD2809">
        <v>0.21327300209361302</v>
      </c>
      <c r="AE2809">
        <v>0.21327300209361302</v>
      </c>
      <c r="AF2809">
        <v>0.21327300209361302</v>
      </c>
      <c r="AG2809">
        <v>0.21327300209361302</v>
      </c>
      <c r="AH2809">
        <v>0.21327300209361302</v>
      </c>
      <c r="AI2809">
        <v>0.21327300209361302</v>
      </c>
      <c r="AJ2809">
        <v>0.21327300209361302</v>
      </c>
      <c r="AK2809">
        <v>0.21327300209361302</v>
      </c>
      <c r="AL2809">
        <v>0.21327300209361302</v>
      </c>
      <c r="AM2809">
        <v>0.21327300209361302</v>
      </c>
      <c r="AN2809">
        <v>0.21327300209361302</v>
      </c>
      <c r="AO2809">
        <v>0.21327300209361302</v>
      </c>
      <c r="AP2809">
        <v>0.21327300209361302</v>
      </c>
      <c r="AQ2809">
        <v>0.21327300209361302</v>
      </c>
      <c r="AR2809">
        <v>0.21327300209361302</v>
      </c>
      <c r="AS2809">
        <v>0.21327300209361302</v>
      </c>
      <c r="AT2809">
        <v>0.21327300209361302</v>
      </c>
      <c r="AU2809">
        <v>0.21327300209361302</v>
      </c>
      <c r="AV2809">
        <v>0.21327300209361302</v>
      </c>
      <c r="AW2809">
        <v>0.21327300209361302</v>
      </c>
      <c r="AX2809">
        <v>0.21327300209361302</v>
      </c>
      <c r="AY2809">
        <v>0.21327300209361302</v>
      </c>
      <c r="AZ2809">
        <v>0.21327300209361302</v>
      </c>
      <c r="BA2809">
        <v>0.21327300209361302</v>
      </c>
      <c r="BB2809">
        <v>0.21327300209361302</v>
      </c>
      <c r="BC2809">
        <v>0.21327300209361302</v>
      </c>
      <c r="BD2809">
        <v>0.21327300209361302</v>
      </c>
      <c r="BE2809">
        <v>0.21327300209361302</v>
      </c>
      <c r="BF2809">
        <v>0.21327300209361302</v>
      </c>
    </row>
    <row r="2810" spans="1:58" ht="12" customHeight="1" x14ac:dyDescent="0.2">
      <c r="B2810" t="s">
        <v>411</v>
      </c>
      <c r="C2810">
        <v>0.17094761493091332</v>
      </c>
      <c r="D2810">
        <v>0.17094761493091332</v>
      </c>
      <c r="E2810">
        <v>0.17094761493091332</v>
      </c>
      <c r="F2810">
        <v>0.17094761493091332</v>
      </c>
      <c r="G2810">
        <v>0.17094761493091332</v>
      </c>
      <c r="H2810">
        <v>0.17094761493091332</v>
      </c>
      <c r="I2810">
        <v>0.17094761493091332</v>
      </c>
      <c r="J2810">
        <v>0.17094761493091332</v>
      </c>
      <c r="K2810">
        <v>0.17094761493091332</v>
      </c>
      <c r="L2810">
        <v>0.17094761493091332</v>
      </c>
      <c r="M2810">
        <v>0.17094761493091332</v>
      </c>
      <c r="N2810">
        <v>0.17094761493091332</v>
      </c>
      <c r="O2810">
        <v>0.17094761493091332</v>
      </c>
      <c r="P2810">
        <v>0.17094761493091332</v>
      </c>
      <c r="Q2810">
        <v>0.17094761493091332</v>
      </c>
      <c r="R2810">
        <v>0.17094761493091332</v>
      </c>
      <c r="S2810">
        <v>2.6000384184781237E-2</v>
      </c>
      <c r="T2810">
        <v>2.6000384184781237E-2</v>
      </c>
      <c r="U2810">
        <v>2.6000384184781237E-2</v>
      </c>
      <c r="V2810">
        <v>2.6000384184781237E-2</v>
      </c>
      <c r="W2810">
        <v>2.6000384184781237E-2</v>
      </c>
      <c r="X2810">
        <v>2.6000384184781237E-2</v>
      </c>
      <c r="Y2810">
        <v>2.6000384184781237E-2</v>
      </c>
      <c r="Z2810">
        <v>2.6000384184781237E-2</v>
      </c>
      <c r="AA2810">
        <v>2.6000384184781237E-2</v>
      </c>
      <c r="AB2810">
        <v>2.6000384184781237E-2</v>
      </c>
      <c r="AC2810">
        <v>2.6000384184781237E-2</v>
      </c>
      <c r="AD2810">
        <v>2.6000384184781237E-2</v>
      </c>
      <c r="AE2810">
        <v>2.6000384184781237E-2</v>
      </c>
      <c r="AF2810">
        <v>2.6000384184781237E-2</v>
      </c>
      <c r="AG2810">
        <v>2.6000384184781237E-2</v>
      </c>
      <c r="AH2810">
        <v>2.6000384184781237E-2</v>
      </c>
      <c r="AI2810">
        <v>2.6000384184781237E-2</v>
      </c>
      <c r="AJ2810">
        <v>2.6000384184781237E-2</v>
      </c>
      <c r="AK2810">
        <v>2.6000384184781237E-2</v>
      </c>
      <c r="AL2810">
        <v>2.6000384184781237E-2</v>
      </c>
      <c r="AM2810">
        <v>2.6000384184781237E-2</v>
      </c>
      <c r="AN2810">
        <v>2.6000384184781237E-2</v>
      </c>
      <c r="AO2810">
        <v>2.6000384184781237E-2</v>
      </c>
      <c r="AP2810">
        <v>2.6000384184781237E-2</v>
      </c>
      <c r="AQ2810">
        <v>2.6000384184781237E-2</v>
      </c>
      <c r="AR2810">
        <v>2.6000384184781237E-2</v>
      </c>
      <c r="AS2810">
        <v>2.6000384184781237E-2</v>
      </c>
      <c r="AT2810">
        <v>2.6000384184781237E-2</v>
      </c>
      <c r="AU2810">
        <v>2.6000384184781237E-2</v>
      </c>
      <c r="AV2810">
        <v>2.6000384184781237E-2</v>
      </c>
      <c r="AW2810">
        <v>2.6000384184781237E-2</v>
      </c>
      <c r="AX2810">
        <v>2.6000384184781237E-2</v>
      </c>
      <c r="AY2810">
        <v>2.6000384184781237E-2</v>
      </c>
      <c r="AZ2810">
        <v>2.6000384184781237E-2</v>
      </c>
      <c r="BA2810">
        <v>2.6000384184781237E-2</v>
      </c>
      <c r="BB2810">
        <v>2.6000384184781237E-2</v>
      </c>
      <c r="BC2810">
        <v>2.6000384184781237E-2</v>
      </c>
      <c r="BD2810">
        <v>2.6000384184781237E-2</v>
      </c>
      <c r="BE2810">
        <v>2.6000384184781237E-2</v>
      </c>
      <c r="BF2810">
        <v>2.6000384184781237E-2</v>
      </c>
    </row>
    <row r="2811" spans="1:58" ht="12" customHeight="1" x14ac:dyDescent="0.2">
      <c r="B2811" t="s">
        <v>412</v>
      </c>
      <c r="C2811">
        <v>0.46618763218899384</v>
      </c>
      <c r="D2811">
        <v>0.46618763218899384</v>
      </c>
      <c r="E2811">
        <v>0.46618763218899384</v>
      </c>
      <c r="F2811">
        <v>0.46618763218899384</v>
      </c>
      <c r="G2811">
        <v>0.46618763218899384</v>
      </c>
      <c r="H2811">
        <v>0.46618763218899384</v>
      </c>
      <c r="I2811">
        <v>0.46618763218899384</v>
      </c>
      <c r="J2811">
        <v>0.46618763218899384</v>
      </c>
      <c r="K2811">
        <v>0.46618763218899384</v>
      </c>
      <c r="L2811">
        <v>0.46618763218899384</v>
      </c>
      <c r="M2811">
        <v>0.46618763218899384</v>
      </c>
      <c r="N2811">
        <v>0.46618763218899384</v>
      </c>
      <c r="O2811">
        <v>0.46618763218899384</v>
      </c>
      <c r="P2811">
        <v>0.46618763218899384</v>
      </c>
      <c r="Q2811">
        <v>0.46618763218899384</v>
      </c>
      <c r="R2811">
        <v>0.46618763218899384</v>
      </c>
      <c r="S2811">
        <v>9.2450769048676981E-2</v>
      </c>
      <c r="T2811">
        <v>9.2450769048676981E-2</v>
      </c>
      <c r="U2811">
        <v>9.2450769048676981E-2</v>
      </c>
      <c r="V2811">
        <v>9.2450769048676981E-2</v>
      </c>
      <c r="W2811">
        <v>9.2450769048676981E-2</v>
      </c>
      <c r="X2811">
        <v>9.2450769048676981E-2</v>
      </c>
      <c r="Y2811">
        <v>9.2450769048676981E-2</v>
      </c>
      <c r="Z2811">
        <v>9.2450769048676981E-2</v>
      </c>
      <c r="AA2811">
        <v>9.2450769048676981E-2</v>
      </c>
      <c r="AB2811">
        <v>9.2450769048676981E-2</v>
      </c>
      <c r="AC2811">
        <v>9.2450769048676981E-2</v>
      </c>
      <c r="AD2811">
        <v>9.2450769048676981E-2</v>
      </c>
      <c r="AE2811">
        <v>9.2450769048676981E-2</v>
      </c>
      <c r="AF2811">
        <v>9.2450769048676981E-2</v>
      </c>
      <c r="AG2811">
        <v>9.2450769048676981E-2</v>
      </c>
      <c r="AH2811">
        <v>9.2450769048676981E-2</v>
      </c>
      <c r="AI2811">
        <v>9.2450769048676981E-2</v>
      </c>
      <c r="AJ2811">
        <v>9.2450769048676981E-2</v>
      </c>
      <c r="AK2811">
        <v>9.2450769048676981E-2</v>
      </c>
      <c r="AL2811">
        <v>9.2450769048676981E-2</v>
      </c>
      <c r="AM2811">
        <v>9.2450769048676981E-2</v>
      </c>
      <c r="AN2811">
        <v>9.2450769048676981E-2</v>
      </c>
      <c r="AO2811">
        <v>9.2450769048676981E-2</v>
      </c>
      <c r="AP2811">
        <v>9.2450769048676981E-2</v>
      </c>
      <c r="AQ2811">
        <v>9.2450769048676981E-2</v>
      </c>
      <c r="AR2811">
        <v>9.2450769048676981E-2</v>
      </c>
      <c r="AS2811">
        <v>9.2450769048676981E-2</v>
      </c>
      <c r="AT2811">
        <v>9.2450769048676981E-2</v>
      </c>
      <c r="AU2811">
        <v>9.2450769048676981E-2</v>
      </c>
      <c r="AV2811">
        <v>9.2450769048676981E-2</v>
      </c>
      <c r="AW2811">
        <v>9.2450769048676981E-2</v>
      </c>
      <c r="AX2811">
        <v>9.2450769048676981E-2</v>
      </c>
      <c r="AY2811">
        <v>9.2450769048676981E-2</v>
      </c>
      <c r="AZ2811">
        <v>9.2450769048676981E-2</v>
      </c>
      <c r="BA2811">
        <v>9.2450769048676981E-2</v>
      </c>
      <c r="BB2811">
        <v>9.2450769048676981E-2</v>
      </c>
      <c r="BC2811">
        <v>9.2450769048676981E-2</v>
      </c>
      <c r="BD2811">
        <v>9.2450769048676981E-2</v>
      </c>
      <c r="BE2811">
        <v>9.2450769048676981E-2</v>
      </c>
      <c r="BF2811">
        <v>9.2450769048676981E-2</v>
      </c>
    </row>
    <row r="2812" spans="1:58" ht="12" customHeight="1" x14ac:dyDescent="0.2">
      <c r="B2812" t="s">
        <v>975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0.20974160662970989</v>
      </c>
      <c r="T2812">
        <v>0.20974160662970989</v>
      </c>
      <c r="U2812">
        <v>0.20974160662970989</v>
      </c>
      <c r="V2812">
        <v>0.20974160662970989</v>
      </c>
      <c r="W2812">
        <v>0.20974160662970989</v>
      </c>
      <c r="X2812">
        <v>0.20974160662970989</v>
      </c>
      <c r="Y2812">
        <v>0.20974160662970989</v>
      </c>
      <c r="Z2812">
        <v>0.20974160662970989</v>
      </c>
      <c r="AA2812">
        <v>0.20974160662970989</v>
      </c>
      <c r="AB2812">
        <v>0.20974160662970989</v>
      </c>
      <c r="AC2812">
        <v>0.20974160662970989</v>
      </c>
      <c r="AD2812">
        <v>0.20974160662970989</v>
      </c>
      <c r="AE2812">
        <v>0.20974160662970989</v>
      </c>
      <c r="AF2812">
        <v>0.20974160662970989</v>
      </c>
      <c r="AG2812">
        <v>0.20974160662970989</v>
      </c>
      <c r="AH2812">
        <v>0.20974160662970989</v>
      </c>
      <c r="AI2812">
        <v>0.20974160662970989</v>
      </c>
      <c r="AJ2812">
        <v>0.20974160662970989</v>
      </c>
      <c r="AK2812">
        <v>0.20974160662970989</v>
      </c>
      <c r="AL2812">
        <v>0.20974160662970989</v>
      </c>
      <c r="AM2812">
        <v>0.20974160662970989</v>
      </c>
      <c r="AN2812">
        <v>0.20974160662970989</v>
      </c>
      <c r="AO2812">
        <v>0.20974160662970989</v>
      </c>
      <c r="AP2812">
        <v>0.20974160662970989</v>
      </c>
      <c r="AQ2812">
        <v>0.20974160662970989</v>
      </c>
      <c r="AR2812">
        <v>0.20974160662970989</v>
      </c>
      <c r="AS2812">
        <v>0.20974160662970989</v>
      </c>
      <c r="AT2812">
        <v>0.20974160662970989</v>
      </c>
      <c r="AU2812">
        <v>0.20974160662970989</v>
      </c>
      <c r="AV2812">
        <v>0.20974160662970989</v>
      </c>
      <c r="AW2812">
        <v>0.20974160662970989</v>
      </c>
      <c r="AX2812">
        <v>0.20974160662970989</v>
      </c>
      <c r="AY2812">
        <v>0.20974160662970989</v>
      </c>
      <c r="AZ2812">
        <v>0.20974160662970989</v>
      </c>
      <c r="BA2812">
        <v>0.20974160662970989</v>
      </c>
      <c r="BB2812">
        <v>0.20974160662970989</v>
      </c>
      <c r="BC2812">
        <v>0.20974160662970989</v>
      </c>
      <c r="BD2812">
        <v>0.20974160662970989</v>
      </c>
      <c r="BE2812">
        <v>0.20974160662970989</v>
      </c>
      <c r="BF2812">
        <v>0.20974160662970989</v>
      </c>
    </row>
    <row r="2813" spans="1:58" ht="12" customHeight="1" x14ac:dyDescent="0.2">
      <c r="B2813" t="s">
        <v>976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0.2751228712185449</v>
      </c>
      <c r="T2813">
        <v>0.2751228712185449</v>
      </c>
      <c r="U2813">
        <v>0.2751228712185449</v>
      </c>
      <c r="V2813">
        <v>0.2751228712185449</v>
      </c>
      <c r="W2813">
        <v>0.2751228712185449</v>
      </c>
      <c r="X2813">
        <v>0.2751228712185449</v>
      </c>
      <c r="Y2813">
        <v>0.2751228712185449</v>
      </c>
      <c r="Z2813">
        <v>0.2751228712185449</v>
      </c>
      <c r="AA2813">
        <v>0.2751228712185449</v>
      </c>
      <c r="AB2813">
        <v>0.2751228712185449</v>
      </c>
      <c r="AC2813">
        <v>0.2751228712185449</v>
      </c>
      <c r="AD2813">
        <v>0.2751228712185449</v>
      </c>
      <c r="AE2813">
        <v>0.2751228712185449</v>
      </c>
      <c r="AF2813">
        <v>0.2751228712185449</v>
      </c>
      <c r="AG2813">
        <v>0.2751228712185449</v>
      </c>
      <c r="AH2813">
        <v>0.2751228712185449</v>
      </c>
      <c r="AI2813">
        <v>0.2751228712185449</v>
      </c>
      <c r="AJ2813">
        <v>0.2751228712185449</v>
      </c>
      <c r="AK2813">
        <v>0.2751228712185449</v>
      </c>
      <c r="AL2813">
        <v>0.2751228712185449</v>
      </c>
      <c r="AM2813">
        <v>0.2751228712185449</v>
      </c>
      <c r="AN2813">
        <v>0.2751228712185449</v>
      </c>
      <c r="AO2813">
        <v>0.2751228712185449</v>
      </c>
      <c r="AP2813">
        <v>0.2751228712185449</v>
      </c>
      <c r="AQ2813">
        <v>0.2751228712185449</v>
      </c>
      <c r="AR2813">
        <v>0.2751228712185449</v>
      </c>
      <c r="AS2813">
        <v>0.2751228712185449</v>
      </c>
      <c r="AT2813">
        <v>0.2751228712185449</v>
      </c>
      <c r="AU2813">
        <v>0.2751228712185449</v>
      </c>
      <c r="AV2813">
        <v>0.2751228712185449</v>
      </c>
      <c r="AW2813">
        <v>0.2751228712185449</v>
      </c>
      <c r="AX2813">
        <v>0.2751228712185449</v>
      </c>
      <c r="AY2813">
        <v>0.2751228712185449</v>
      </c>
      <c r="AZ2813">
        <v>0.2751228712185449</v>
      </c>
      <c r="BA2813">
        <v>0.2751228712185449</v>
      </c>
      <c r="BB2813">
        <v>0.2751228712185449</v>
      </c>
      <c r="BC2813">
        <v>0.2751228712185449</v>
      </c>
      <c r="BD2813">
        <v>0.2751228712185449</v>
      </c>
      <c r="BE2813">
        <v>0.2751228712185449</v>
      </c>
      <c r="BF2813">
        <v>0.2751228712185449</v>
      </c>
    </row>
    <row r="2814" spans="1:58" ht="12" customHeight="1" x14ac:dyDescent="0.2">
      <c r="A2814" t="s">
        <v>545</v>
      </c>
      <c r="B2814" t="s">
        <v>407</v>
      </c>
      <c r="C2814">
        <v>1.1511401410112169E-2</v>
      </c>
      <c r="D2814">
        <v>1.1511401410112169E-2</v>
      </c>
      <c r="E2814">
        <v>1.1511401410112169E-2</v>
      </c>
      <c r="F2814">
        <v>1.1511401410112169E-2</v>
      </c>
      <c r="G2814">
        <v>1.1511401410112169E-2</v>
      </c>
      <c r="H2814">
        <v>1.1511401410112169E-2</v>
      </c>
      <c r="I2814">
        <v>1.1511401410112169E-2</v>
      </c>
      <c r="J2814">
        <v>1.1511401410112169E-2</v>
      </c>
      <c r="K2814">
        <v>1.1511401410112169E-2</v>
      </c>
      <c r="L2814">
        <v>1.1511401410112169E-2</v>
      </c>
      <c r="M2814">
        <v>1.1511401410112169E-2</v>
      </c>
      <c r="N2814">
        <v>1.1511401410112169E-2</v>
      </c>
      <c r="O2814">
        <v>1.1511401410112169E-2</v>
      </c>
      <c r="P2814">
        <v>1.1511401410112169E-2</v>
      </c>
      <c r="Q2814">
        <v>1.1511401410112169E-2</v>
      </c>
      <c r="R2814">
        <v>1.1511401410112169E-2</v>
      </c>
      <c r="S2814">
        <v>4.1118500120182679E-2</v>
      </c>
      <c r="T2814">
        <v>4.1118500120182679E-2</v>
      </c>
      <c r="U2814">
        <v>4.1118500120182679E-2</v>
      </c>
      <c r="V2814">
        <v>4.1118500120182679E-2</v>
      </c>
      <c r="W2814">
        <v>4.1118500120182679E-2</v>
      </c>
      <c r="X2814">
        <v>4.1118500120182679E-2</v>
      </c>
      <c r="Y2814">
        <v>4.1118500120182679E-2</v>
      </c>
      <c r="Z2814">
        <v>4.1118500120182679E-2</v>
      </c>
      <c r="AA2814">
        <v>4.1118500120182679E-2</v>
      </c>
      <c r="AB2814">
        <v>4.1118500120182679E-2</v>
      </c>
      <c r="AC2814">
        <v>4.1118500120182679E-2</v>
      </c>
      <c r="AD2814">
        <v>4.1118500120182679E-2</v>
      </c>
      <c r="AE2814">
        <v>4.1118500120182679E-2</v>
      </c>
      <c r="AF2814">
        <v>4.1118500120182679E-2</v>
      </c>
      <c r="AG2814">
        <v>4.1118500120182679E-2</v>
      </c>
      <c r="AH2814">
        <v>4.1118500120182679E-2</v>
      </c>
      <c r="AI2814">
        <v>4.1118500120182679E-2</v>
      </c>
      <c r="AJ2814">
        <v>4.1118500120182679E-2</v>
      </c>
      <c r="AK2814">
        <v>4.1118500120182679E-2</v>
      </c>
      <c r="AL2814">
        <v>4.1118500120182679E-2</v>
      </c>
      <c r="AM2814">
        <v>4.1118500120182679E-2</v>
      </c>
      <c r="AN2814">
        <v>4.1118500120182679E-2</v>
      </c>
      <c r="AO2814">
        <v>4.1118500120182679E-2</v>
      </c>
      <c r="AP2814">
        <v>4.1118500120182679E-2</v>
      </c>
      <c r="AQ2814">
        <v>4.1118500120182679E-2</v>
      </c>
      <c r="AR2814">
        <v>4.1118500120182679E-2</v>
      </c>
      <c r="AS2814">
        <v>4.1118500120182679E-2</v>
      </c>
      <c r="AT2814">
        <v>4.1118500120182679E-2</v>
      </c>
      <c r="AU2814">
        <v>4.1118500120182679E-2</v>
      </c>
      <c r="AV2814">
        <v>4.1118500120182679E-2</v>
      </c>
      <c r="AW2814">
        <v>4.1118500120182679E-2</v>
      </c>
      <c r="AX2814">
        <v>4.1118500120182679E-2</v>
      </c>
      <c r="AY2814">
        <v>4.1118500120182679E-2</v>
      </c>
      <c r="AZ2814">
        <v>4.1118500120182679E-2</v>
      </c>
      <c r="BA2814">
        <v>4.1118500120182679E-2</v>
      </c>
      <c r="BB2814">
        <v>4.1118500120182679E-2</v>
      </c>
      <c r="BC2814">
        <v>4.1118500120182679E-2</v>
      </c>
      <c r="BD2814">
        <v>4.1118500120182679E-2</v>
      </c>
      <c r="BE2814">
        <v>4.1118500120182679E-2</v>
      </c>
      <c r="BF2814">
        <v>4.1118500120182679E-2</v>
      </c>
    </row>
    <row r="2815" spans="1:58" ht="12" customHeight="1" x14ac:dyDescent="0.2">
      <c r="B2815" t="s">
        <v>408</v>
      </c>
      <c r="C2815">
        <v>0.41140067857871165</v>
      </c>
      <c r="D2815">
        <v>0.41140067857871165</v>
      </c>
      <c r="E2815">
        <v>0.41140067857871165</v>
      </c>
      <c r="F2815">
        <v>0.41140067857871165</v>
      </c>
      <c r="G2815">
        <v>0.41140067857871165</v>
      </c>
      <c r="H2815">
        <v>0.41140067857871165</v>
      </c>
      <c r="I2815">
        <v>0.41140067857871165</v>
      </c>
      <c r="J2815">
        <v>0.41140067857871165</v>
      </c>
      <c r="K2815">
        <v>0.41140067857871165</v>
      </c>
      <c r="L2815">
        <v>0.41140067857871165</v>
      </c>
      <c r="M2815">
        <v>0.41140067857871165</v>
      </c>
      <c r="N2815">
        <v>0.41140067857871165</v>
      </c>
      <c r="O2815">
        <v>0.41140067857871165</v>
      </c>
      <c r="P2815">
        <v>0.41140067857871165</v>
      </c>
      <c r="Q2815">
        <v>0.41140067857871165</v>
      </c>
      <c r="R2815">
        <v>0.41140067857871165</v>
      </c>
      <c r="S2815">
        <v>0.27750981491867638</v>
      </c>
      <c r="T2815">
        <v>0.27750981491867638</v>
      </c>
      <c r="U2815">
        <v>0.27750981491867638</v>
      </c>
      <c r="V2815">
        <v>0.27750981491867638</v>
      </c>
      <c r="W2815">
        <v>0.27750981491867638</v>
      </c>
      <c r="X2815">
        <v>0.27750981491867638</v>
      </c>
      <c r="Y2815">
        <v>0.27750981491867638</v>
      </c>
      <c r="Z2815">
        <v>0.27750981491867638</v>
      </c>
      <c r="AA2815">
        <v>0.27750981491867638</v>
      </c>
      <c r="AB2815">
        <v>0.27750981491867638</v>
      </c>
      <c r="AC2815">
        <v>0.27750981491867638</v>
      </c>
      <c r="AD2815">
        <v>0.27750981491867638</v>
      </c>
      <c r="AE2815">
        <v>0.27750981491867638</v>
      </c>
      <c r="AF2815">
        <v>0.27750981491867638</v>
      </c>
      <c r="AG2815">
        <v>0.27750981491867638</v>
      </c>
      <c r="AH2815">
        <v>0.27750981491867638</v>
      </c>
      <c r="AI2815">
        <v>0.27750981491867638</v>
      </c>
      <c r="AJ2815">
        <v>0.27750981491867638</v>
      </c>
      <c r="AK2815">
        <v>0.27750981491867638</v>
      </c>
      <c r="AL2815">
        <v>0.27750981491867638</v>
      </c>
      <c r="AM2815">
        <v>0.27750981491867638</v>
      </c>
      <c r="AN2815">
        <v>0.27750981491867638</v>
      </c>
      <c r="AO2815">
        <v>0.27750981491867638</v>
      </c>
      <c r="AP2815">
        <v>0.27750981491867638</v>
      </c>
      <c r="AQ2815">
        <v>0.27750981491867638</v>
      </c>
      <c r="AR2815">
        <v>0.27750981491867638</v>
      </c>
      <c r="AS2815">
        <v>0.27750981491867638</v>
      </c>
      <c r="AT2815">
        <v>0.27750981491867638</v>
      </c>
      <c r="AU2815">
        <v>0.27750981491867638</v>
      </c>
      <c r="AV2815">
        <v>0.27750981491867638</v>
      </c>
      <c r="AW2815">
        <v>0.27750981491867638</v>
      </c>
      <c r="AX2815">
        <v>0.27750981491867638</v>
      </c>
      <c r="AY2815">
        <v>0.27750981491867638</v>
      </c>
      <c r="AZ2815">
        <v>0.27750981491867638</v>
      </c>
      <c r="BA2815">
        <v>0.27750981491867638</v>
      </c>
      <c r="BB2815">
        <v>0.27750981491867638</v>
      </c>
      <c r="BC2815">
        <v>0.27750981491867638</v>
      </c>
      <c r="BD2815">
        <v>0.27750981491867638</v>
      </c>
      <c r="BE2815">
        <v>0.27750981491867638</v>
      </c>
      <c r="BF2815">
        <v>0.27750981491867638</v>
      </c>
    </row>
    <row r="2816" spans="1:58" ht="12" customHeight="1" x14ac:dyDescent="0.2">
      <c r="B2816" t="s">
        <v>409</v>
      </c>
      <c r="C2816">
        <v>8.4000005535928873E-2</v>
      </c>
      <c r="D2816">
        <v>8.4000005535928873E-2</v>
      </c>
      <c r="E2816">
        <v>8.4000005535928873E-2</v>
      </c>
      <c r="F2816">
        <v>8.4000005535928873E-2</v>
      </c>
      <c r="G2816">
        <v>8.4000005535928873E-2</v>
      </c>
      <c r="H2816">
        <v>8.4000005535928873E-2</v>
      </c>
      <c r="I2816">
        <v>8.4000005535928873E-2</v>
      </c>
      <c r="J2816">
        <v>8.4000005535928873E-2</v>
      </c>
      <c r="K2816">
        <v>8.4000005535928873E-2</v>
      </c>
      <c r="L2816">
        <v>8.4000005535928873E-2</v>
      </c>
      <c r="M2816">
        <v>8.4000005535928873E-2</v>
      </c>
      <c r="N2816">
        <v>8.4000005535928873E-2</v>
      </c>
      <c r="O2816">
        <v>8.4000005535928873E-2</v>
      </c>
      <c r="P2816">
        <v>8.4000005535928873E-2</v>
      </c>
      <c r="Q2816">
        <v>8.4000005535928873E-2</v>
      </c>
      <c r="R2816">
        <v>8.4000005535928873E-2</v>
      </c>
      <c r="S2816">
        <v>2.7113212082365196E-2</v>
      </c>
      <c r="T2816">
        <v>2.7113212082365196E-2</v>
      </c>
      <c r="U2816">
        <v>2.7113212082365196E-2</v>
      </c>
      <c r="V2816">
        <v>2.7113212082365196E-2</v>
      </c>
      <c r="W2816">
        <v>2.7113212082365196E-2</v>
      </c>
      <c r="X2816">
        <v>2.7113212082365196E-2</v>
      </c>
      <c r="Y2816">
        <v>2.7113212082365196E-2</v>
      </c>
      <c r="Z2816">
        <v>2.7113212082365196E-2</v>
      </c>
      <c r="AA2816">
        <v>2.7113212082365196E-2</v>
      </c>
      <c r="AB2816">
        <v>2.7113212082365196E-2</v>
      </c>
      <c r="AC2816">
        <v>2.7113212082365196E-2</v>
      </c>
      <c r="AD2816">
        <v>2.7113212082365196E-2</v>
      </c>
      <c r="AE2816">
        <v>2.7113212082365196E-2</v>
      </c>
      <c r="AF2816">
        <v>2.7113212082365196E-2</v>
      </c>
      <c r="AG2816">
        <v>2.7113212082365196E-2</v>
      </c>
      <c r="AH2816">
        <v>2.7113212082365196E-2</v>
      </c>
      <c r="AI2816">
        <v>2.7113212082365196E-2</v>
      </c>
      <c r="AJ2816">
        <v>2.7113212082365196E-2</v>
      </c>
      <c r="AK2816">
        <v>2.7113212082365196E-2</v>
      </c>
      <c r="AL2816">
        <v>2.7113212082365196E-2</v>
      </c>
      <c r="AM2816">
        <v>2.7113212082365196E-2</v>
      </c>
      <c r="AN2816">
        <v>2.7113212082365196E-2</v>
      </c>
      <c r="AO2816">
        <v>2.7113212082365196E-2</v>
      </c>
      <c r="AP2816">
        <v>2.7113212082365196E-2</v>
      </c>
      <c r="AQ2816">
        <v>2.7113212082365196E-2</v>
      </c>
      <c r="AR2816">
        <v>2.7113212082365196E-2</v>
      </c>
      <c r="AS2816">
        <v>2.7113212082365196E-2</v>
      </c>
      <c r="AT2816">
        <v>2.7113212082365196E-2</v>
      </c>
      <c r="AU2816">
        <v>2.7113212082365196E-2</v>
      </c>
      <c r="AV2816">
        <v>2.7113212082365196E-2</v>
      </c>
      <c r="AW2816">
        <v>2.7113212082365196E-2</v>
      </c>
      <c r="AX2816">
        <v>2.7113212082365196E-2</v>
      </c>
      <c r="AY2816">
        <v>2.7113212082365196E-2</v>
      </c>
      <c r="AZ2816">
        <v>2.7113212082365196E-2</v>
      </c>
      <c r="BA2816">
        <v>2.7113212082365196E-2</v>
      </c>
      <c r="BB2816">
        <v>2.7113212082365196E-2</v>
      </c>
      <c r="BC2816">
        <v>2.7113212082365196E-2</v>
      </c>
      <c r="BD2816">
        <v>2.7113212082365196E-2</v>
      </c>
      <c r="BE2816">
        <v>2.7113212082365196E-2</v>
      </c>
      <c r="BF2816">
        <v>2.7113212082365196E-2</v>
      </c>
    </row>
    <row r="2817" spans="1:58" ht="12" customHeight="1" x14ac:dyDescent="0.2">
      <c r="B2817" t="s">
        <v>410</v>
      </c>
      <c r="C2817">
        <v>2.4755636053315318E-2</v>
      </c>
      <c r="D2817">
        <v>2.4755636053315318E-2</v>
      </c>
      <c r="E2817">
        <v>2.4755636053315318E-2</v>
      </c>
      <c r="F2817">
        <v>2.4755636053315318E-2</v>
      </c>
      <c r="G2817">
        <v>2.4755636053315318E-2</v>
      </c>
      <c r="H2817">
        <v>2.4755636053315318E-2</v>
      </c>
      <c r="I2817">
        <v>2.4755636053315318E-2</v>
      </c>
      <c r="J2817">
        <v>2.4755636053315318E-2</v>
      </c>
      <c r="K2817">
        <v>2.4755636053315318E-2</v>
      </c>
      <c r="L2817">
        <v>2.4755636053315318E-2</v>
      </c>
      <c r="M2817">
        <v>2.4755636053315318E-2</v>
      </c>
      <c r="N2817">
        <v>2.4755636053315318E-2</v>
      </c>
      <c r="O2817">
        <v>2.4755636053315318E-2</v>
      </c>
      <c r="P2817">
        <v>2.4755636053315318E-2</v>
      </c>
      <c r="Q2817">
        <v>2.4755636053315318E-2</v>
      </c>
      <c r="R2817">
        <v>2.4755636053315318E-2</v>
      </c>
      <c r="S2817">
        <v>8.7909622626392112E-2</v>
      </c>
      <c r="T2817">
        <v>8.7909622626392112E-2</v>
      </c>
      <c r="U2817">
        <v>8.7909622626392112E-2</v>
      </c>
      <c r="V2817">
        <v>8.7909622626392112E-2</v>
      </c>
      <c r="W2817">
        <v>8.7909622626392112E-2</v>
      </c>
      <c r="X2817">
        <v>8.7909622626392112E-2</v>
      </c>
      <c r="Y2817">
        <v>8.7909622626392112E-2</v>
      </c>
      <c r="Z2817">
        <v>8.7909622626392112E-2</v>
      </c>
      <c r="AA2817">
        <v>8.7909622626392112E-2</v>
      </c>
      <c r="AB2817">
        <v>8.7909622626392112E-2</v>
      </c>
      <c r="AC2817">
        <v>8.7909622626392112E-2</v>
      </c>
      <c r="AD2817">
        <v>8.7909622626392112E-2</v>
      </c>
      <c r="AE2817">
        <v>8.7909622626392112E-2</v>
      </c>
      <c r="AF2817">
        <v>8.7909622626392112E-2</v>
      </c>
      <c r="AG2817">
        <v>8.7909622626392112E-2</v>
      </c>
      <c r="AH2817">
        <v>8.7909622626392112E-2</v>
      </c>
      <c r="AI2817">
        <v>8.7909622626392112E-2</v>
      </c>
      <c r="AJ2817">
        <v>8.7909622626392112E-2</v>
      </c>
      <c r="AK2817">
        <v>8.7909622626392112E-2</v>
      </c>
      <c r="AL2817">
        <v>8.7909622626392112E-2</v>
      </c>
      <c r="AM2817">
        <v>8.7909622626392112E-2</v>
      </c>
      <c r="AN2817">
        <v>8.7909622626392112E-2</v>
      </c>
      <c r="AO2817">
        <v>8.7909622626392112E-2</v>
      </c>
      <c r="AP2817">
        <v>8.7909622626392112E-2</v>
      </c>
      <c r="AQ2817">
        <v>8.7909622626392112E-2</v>
      </c>
      <c r="AR2817">
        <v>8.7909622626392112E-2</v>
      </c>
      <c r="AS2817">
        <v>8.7909622626392112E-2</v>
      </c>
      <c r="AT2817">
        <v>8.7909622626392112E-2</v>
      </c>
      <c r="AU2817">
        <v>8.7909622626392112E-2</v>
      </c>
      <c r="AV2817">
        <v>8.7909622626392112E-2</v>
      </c>
      <c r="AW2817">
        <v>8.7909622626392112E-2</v>
      </c>
      <c r="AX2817">
        <v>8.7909622626392112E-2</v>
      </c>
      <c r="AY2817">
        <v>8.7909622626392112E-2</v>
      </c>
      <c r="AZ2817">
        <v>8.7909622626392112E-2</v>
      </c>
      <c r="BA2817">
        <v>8.7909622626392112E-2</v>
      </c>
      <c r="BB2817">
        <v>8.7909622626392112E-2</v>
      </c>
      <c r="BC2817">
        <v>8.7909622626392112E-2</v>
      </c>
      <c r="BD2817">
        <v>8.7909622626392112E-2</v>
      </c>
      <c r="BE2817">
        <v>8.7909622626392112E-2</v>
      </c>
      <c r="BF2817">
        <v>8.7909622626392112E-2</v>
      </c>
    </row>
    <row r="2818" spans="1:58" ht="12" customHeight="1" x14ac:dyDescent="0.2">
      <c r="B2818" t="s">
        <v>411</v>
      </c>
      <c r="C2818">
        <v>4.8439742606049253E-2</v>
      </c>
      <c r="D2818">
        <v>4.8439742606049253E-2</v>
      </c>
      <c r="E2818">
        <v>4.8439742606049253E-2</v>
      </c>
      <c r="F2818">
        <v>4.8439742606049253E-2</v>
      </c>
      <c r="G2818">
        <v>4.8439742606049253E-2</v>
      </c>
      <c r="H2818">
        <v>4.8439742606049253E-2</v>
      </c>
      <c r="I2818">
        <v>4.8439742606049253E-2</v>
      </c>
      <c r="J2818">
        <v>4.8439742606049253E-2</v>
      </c>
      <c r="K2818">
        <v>4.8439742606049253E-2</v>
      </c>
      <c r="L2818">
        <v>4.8439742606049253E-2</v>
      </c>
      <c r="M2818">
        <v>4.8439742606049253E-2</v>
      </c>
      <c r="N2818">
        <v>4.8439742606049253E-2</v>
      </c>
      <c r="O2818">
        <v>4.8439742606049253E-2</v>
      </c>
      <c r="P2818">
        <v>4.8439742606049253E-2</v>
      </c>
      <c r="Q2818">
        <v>4.8439742606049253E-2</v>
      </c>
      <c r="R2818">
        <v>4.8439742606049253E-2</v>
      </c>
      <c r="S2818">
        <v>2.0511176989023317E-3</v>
      </c>
      <c r="T2818">
        <v>2.0511176989023317E-3</v>
      </c>
      <c r="U2818">
        <v>2.0511176989023317E-3</v>
      </c>
      <c r="V2818">
        <v>2.0511176989023317E-3</v>
      </c>
      <c r="W2818">
        <v>2.0511176989023317E-3</v>
      </c>
      <c r="X2818">
        <v>2.0511176989023317E-3</v>
      </c>
      <c r="Y2818">
        <v>2.0511176989023317E-3</v>
      </c>
      <c r="Z2818">
        <v>2.0511176989023317E-3</v>
      </c>
      <c r="AA2818">
        <v>2.0511176989023317E-3</v>
      </c>
      <c r="AB2818">
        <v>2.0511176989023317E-3</v>
      </c>
      <c r="AC2818">
        <v>2.0511176989023317E-3</v>
      </c>
      <c r="AD2818">
        <v>2.0511176989023317E-3</v>
      </c>
      <c r="AE2818">
        <v>2.0511176989023317E-3</v>
      </c>
      <c r="AF2818">
        <v>2.0511176989023317E-3</v>
      </c>
      <c r="AG2818">
        <v>2.0511176989023317E-3</v>
      </c>
      <c r="AH2818">
        <v>2.0511176989023317E-3</v>
      </c>
      <c r="AI2818">
        <v>2.0511176989023317E-3</v>
      </c>
      <c r="AJ2818">
        <v>2.0511176989023317E-3</v>
      </c>
      <c r="AK2818">
        <v>2.0511176989023317E-3</v>
      </c>
      <c r="AL2818">
        <v>2.0511176989023317E-3</v>
      </c>
      <c r="AM2818">
        <v>2.0511176989023317E-3</v>
      </c>
      <c r="AN2818">
        <v>2.0511176989023317E-3</v>
      </c>
      <c r="AO2818">
        <v>2.0511176989023317E-3</v>
      </c>
      <c r="AP2818">
        <v>2.0511176989023317E-3</v>
      </c>
      <c r="AQ2818">
        <v>2.0511176989023317E-3</v>
      </c>
      <c r="AR2818">
        <v>2.0511176989023317E-3</v>
      </c>
      <c r="AS2818">
        <v>2.0511176989023317E-3</v>
      </c>
      <c r="AT2818">
        <v>2.0511176989023317E-3</v>
      </c>
      <c r="AU2818">
        <v>2.0511176989023317E-3</v>
      </c>
      <c r="AV2818">
        <v>2.0511176989023317E-3</v>
      </c>
      <c r="AW2818">
        <v>2.0511176989023317E-3</v>
      </c>
      <c r="AX2818">
        <v>2.0511176989023317E-3</v>
      </c>
      <c r="AY2818">
        <v>2.0511176989023317E-3</v>
      </c>
      <c r="AZ2818">
        <v>2.0511176989023317E-3</v>
      </c>
      <c r="BA2818">
        <v>2.0511176989023317E-3</v>
      </c>
      <c r="BB2818">
        <v>2.0511176989023317E-3</v>
      </c>
      <c r="BC2818">
        <v>2.0511176989023317E-3</v>
      </c>
      <c r="BD2818">
        <v>2.0511176989023317E-3</v>
      </c>
      <c r="BE2818">
        <v>2.0511176989023317E-3</v>
      </c>
      <c r="BF2818">
        <v>2.0511176989023317E-3</v>
      </c>
    </row>
    <row r="2819" spans="1:58" ht="12" customHeight="1" x14ac:dyDescent="0.2">
      <c r="B2819" t="s">
        <v>412</v>
      </c>
      <c r="C2819">
        <v>0.41989253581588271</v>
      </c>
      <c r="D2819">
        <v>0.41989253581588271</v>
      </c>
      <c r="E2819">
        <v>0.41989253581588271</v>
      </c>
      <c r="F2819">
        <v>0.41989253581588271</v>
      </c>
      <c r="G2819">
        <v>0.41989253581588271</v>
      </c>
      <c r="H2819">
        <v>0.41989253581588271</v>
      </c>
      <c r="I2819">
        <v>0.41989253581588271</v>
      </c>
      <c r="J2819">
        <v>0.41989253581588271</v>
      </c>
      <c r="K2819">
        <v>0.41989253581588271</v>
      </c>
      <c r="L2819">
        <v>0.41989253581588271</v>
      </c>
      <c r="M2819">
        <v>0.41989253581588271</v>
      </c>
      <c r="N2819">
        <v>0.41989253581588271</v>
      </c>
      <c r="O2819">
        <v>0.41989253581588271</v>
      </c>
      <c r="P2819">
        <v>0.41989253581588271</v>
      </c>
      <c r="Q2819">
        <v>0.41989253581588271</v>
      </c>
      <c r="R2819">
        <v>0.41989253581588271</v>
      </c>
      <c r="S2819">
        <v>0.11845204711160964</v>
      </c>
      <c r="T2819">
        <v>0.11845204711160964</v>
      </c>
      <c r="U2819">
        <v>0.11845204711160964</v>
      </c>
      <c r="V2819">
        <v>0.11845204711160964</v>
      </c>
      <c r="W2819">
        <v>0.11845204711160964</v>
      </c>
      <c r="X2819">
        <v>0.11845204711160964</v>
      </c>
      <c r="Y2819">
        <v>0.11845204711160964</v>
      </c>
      <c r="Z2819">
        <v>0.11845204711160964</v>
      </c>
      <c r="AA2819">
        <v>0.11845204711160964</v>
      </c>
      <c r="AB2819">
        <v>0.11845204711160964</v>
      </c>
      <c r="AC2819">
        <v>0.11845204711160964</v>
      </c>
      <c r="AD2819">
        <v>0.11845204711160964</v>
      </c>
      <c r="AE2819">
        <v>0.11845204711160964</v>
      </c>
      <c r="AF2819">
        <v>0.11845204711160964</v>
      </c>
      <c r="AG2819">
        <v>0.11845204711160964</v>
      </c>
      <c r="AH2819">
        <v>0.11845204711160964</v>
      </c>
      <c r="AI2819">
        <v>0.11845204711160964</v>
      </c>
      <c r="AJ2819">
        <v>0.11845204711160964</v>
      </c>
      <c r="AK2819">
        <v>0.11845204711160964</v>
      </c>
      <c r="AL2819">
        <v>0.11845204711160964</v>
      </c>
      <c r="AM2819">
        <v>0.11845204711160964</v>
      </c>
      <c r="AN2819">
        <v>0.11845204711160964</v>
      </c>
      <c r="AO2819">
        <v>0.11845204711160964</v>
      </c>
      <c r="AP2819">
        <v>0.11845204711160964</v>
      </c>
      <c r="AQ2819">
        <v>0.11845204711160964</v>
      </c>
      <c r="AR2819">
        <v>0.11845204711160964</v>
      </c>
      <c r="AS2819">
        <v>0.11845204711160964</v>
      </c>
      <c r="AT2819">
        <v>0.11845204711160964</v>
      </c>
      <c r="AU2819">
        <v>0.11845204711160964</v>
      </c>
      <c r="AV2819">
        <v>0.11845204711160964</v>
      </c>
      <c r="AW2819">
        <v>0.11845204711160964</v>
      </c>
      <c r="AX2819">
        <v>0.11845204711160964</v>
      </c>
      <c r="AY2819">
        <v>0.11845204711160964</v>
      </c>
      <c r="AZ2819">
        <v>0.11845204711160964</v>
      </c>
      <c r="BA2819">
        <v>0.11845204711160964</v>
      </c>
      <c r="BB2819">
        <v>0.11845204711160964</v>
      </c>
      <c r="BC2819">
        <v>0.11845204711160964</v>
      </c>
      <c r="BD2819">
        <v>0.11845204711160964</v>
      </c>
      <c r="BE2819">
        <v>0.11845204711160964</v>
      </c>
      <c r="BF2819">
        <v>0.11845204711160964</v>
      </c>
    </row>
    <row r="2820" spans="1:58" ht="12" customHeight="1" x14ac:dyDescent="0.2">
      <c r="B2820" t="s">
        <v>975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4.6326416152551876E-2</v>
      </c>
      <c r="T2820">
        <v>4.6326416152551876E-2</v>
      </c>
      <c r="U2820">
        <v>4.6326416152551876E-2</v>
      </c>
      <c r="V2820">
        <v>4.6326416152551876E-2</v>
      </c>
      <c r="W2820">
        <v>4.6326416152551876E-2</v>
      </c>
      <c r="X2820">
        <v>4.6326416152551876E-2</v>
      </c>
      <c r="Y2820">
        <v>4.6326416152551876E-2</v>
      </c>
      <c r="Z2820">
        <v>4.6326416152551876E-2</v>
      </c>
      <c r="AA2820">
        <v>4.6326416152551876E-2</v>
      </c>
      <c r="AB2820">
        <v>4.6326416152551876E-2</v>
      </c>
      <c r="AC2820">
        <v>4.6326416152551876E-2</v>
      </c>
      <c r="AD2820">
        <v>4.6326416152551876E-2</v>
      </c>
      <c r="AE2820">
        <v>4.6326416152551876E-2</v>
      </c>
      <c r="AF2820">
        <v>4.6326416152551876E-2</v>
      </c>
      <c r="AG2820">
        <v>4.6326416152551876E-2</v>
      </c>
      <c r="AH2820">
        <v>4.6326416152551876E-2</v>
      </c>
      <c r="AI2820">
        <v>4.6326416152551876E-2</v>
      </c>
      <c r="AJ2820">
        <v>4.6326416152551876E-2</v>
      </c>
      <c r="AK2820">
        <v>4.6326416152551876E-2</v>
      </c>
      <c r="AL2820">
        <v>4.6326416152551876E-2</v>
      </c>
      <c r="AM2820">
        <v>4.6326416152551876E-2</v>
      </c>
      <c r="AN2820">
        <v>4.6326416152551876E-2</v>
      </c>
      <c r="AO2820">
        <v>4.6326416152551876E-2</v>
      </c>
      <c r="AP2820">
        <v>4.6326416152551876E-2</v>
      </c>
      <c r="AQ2820">
        <v>4.6326416152551876E-2</v>
      </c>
      <c r="AR2820">
        <v>4.6326416152551876E-2</v>
      </c>
      <c r="AS2820">
        <v>4.6326416152551876E-2</v>
      </c>
      <c r="AT2820">
        <v>4.6326416152551876E-2</v>
      </c>
      <c r="AU2820">
        <v>4.6326416152551876E-2</v>
      </c>
      <c r="AV2820">
        <v>4.6326416152551876E-2</v>
      </c>
      <c r="AW2820">
        <v>4.6326416152551876E-2</v>
      </c>
      <c r="AX2820">
        <v>4.6326416152551876E-2</v>
      </c>
      <c r="AY2820">
        <v>4.6326416152551876E-2</v>
      </c>
      <c r="AZ2820">
        <v>4.6326416152551876E-2</v>
      </c>
      <c r="BA2820">
        <v>4.6326416152551876E-2</v>
      </c>
      <c r="BB2820">
        <v>4.6326416152551876E-2</v>
      </c>
      <c r="BC2820">
        <v>4.6326416152551876E-2</v>
      </c>
      <c r="BD2820">
        <v>4.6326416152551876E-2</v>
      </c>
      <c r="BE2820">
        <v>4.6326416152551876E-2</v>
      </c>
      <c r="BF2820">
        <v>4.6326416152551876E-2</v>
      </c>
    </row>
    <row r="2821" spans="1:58" ht="12" customHeight="1" x14ac:dyDescent="0.2">
      <c r="B2821" t="s">
        <v>976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0.39951926928931975</v>
      </c>
      <c r="T2821">
        <v>0.39951926928931975</v>
      </c>
      <c r="U2821">
        <v>0.39951926928931975</v>
      </c>
      <c r="V2821">
        <v>0.39951926928931975</v>
      </c>
      <c r="W2821">
        <v>0.39951926928931975</v>
      </c>
      <c r="X2821">
        <v>0.39951926928931975</v>
      </c>
      <c r="Y2821">
        <v>0.39951926928931975</v>
      </c>
      <c r="Z2821">
        <v>0.39951926928931975</v>
      </c>
      <c r="AA2821">
        <v>0.39951926928931975</v>
      </c>
      <c r="AB2821">
        <v>0.39951926928931975</v>
      </c>
      <c r="AC2821">
        <v>0.39951926928931975</v>
      </c>
      <c r="AD2821">
        <v>0.39951926928931975</v>
      </c>
      <c r="AE2821">
        <v>0.39951926928931975</v>
      </c>
      <c r="AF2821">
        <v>0.39951926928931975</v>
      </c>
      <c r="AG2821">
        <v>0.39951926928931975</v>
      </c>
      <c r="AH2821">
        <v>0.39951926928931975</v>
      </c>
      <c r="AI2821">
        <v>0.39951926928931975</v>
      </c>
      <c r="AJ2821">
        <v>0.39951926928931975</v>
      </c>
      <c r="AK2821">
        <v>0.39951926928931975</v>
      </c>
      <c r="AL2821">
        <v>0.39951926928931975</v>
      </c>
      <c r="AM2821">
        <v>0.39951926928931975</v>
      </c>
      <c r="AN2821">
        <v>0.39951926928931975</v>
      </c>
      <c r="AO2821">
        <v>0.39951926928931975</v>
      </c>
      <c r="AP2821">
        <v>0.39951926928931975</v>
      </c>
      <c r="AQ2821">
        <v>0.39951926928931975</v>
      </c>
      <c r="AR2821">
        <v>0.39951926928931975</v>
      </c>
      <c r="AS2821">
        <v>0.39951926928931975</v>
      </c>
      <c r="AT2821">
        <v>0.39951926928931975</v>
      </c>
      <c r="AU2821">
        <v>0.39951926928931975</v>
      </c>
      <c r="AV2821">
        <v>0.39951926928931975</v>
      </c>
      <c r="AW2821">
        <v>0.39951926928931975</v>
      </c>
      <c r="AX2821">
        <v>0.39951926928931975</v>
      </c>
      <c r="AY2821">
        <v>0.39951926928931975</v>
      </c>
      <c r="AZ2821">
        <v>0.39951926928931975</v>
      </c>
      <c r="BA2821">
        <v>0.39951926928931975</v>
      </c>
      <c r="BB2821">
        <v>0.39951926928931975</v>
      </c>
      <c r="BC2821">
        <v>0.39951926928931975</v>
      </c>
      <c r="BD2821">
        <v>0.39951926928931975</v>
      </c>
      <c r="BE2821">
        <v>0.39951926928931975</v>
      </c>
      <c r="BF2821">
        <v>0.39951926928931975</v>
      </c>
    </row>
    <row r="2822" spans="1:58" ht="12" customHeight="1" x14ac:dyDescent="0.2">
      <c r="A2822" t="s">
        <v>546</v>
      </c>
      <c r="B2822" t="s">
        <v>407</v>
      </c>
      <c r="C2822">
        <v>3.5600663556447691E-2</v>
      </c>
      <c r="D2822">
        <v>3.5600663556447691E-2</v>
      </c>
      <c r="E2822">
        <v>3.5600663556447691E-2</v>
      </c>
      <c r="F2822">
        <v>3.5600663556447691E-2</v>
      </c>
      <c r="G2822">
        <v>3.5600663556447691E-2</v>
      </c>
      <c r="H2822">
        <v>3.5600663556447691E-2</v>
      </c>
      <c r="I2822">
        <v>3.5600663556447691E-2</v>
      </c>
      <c r="J2822">
        <v>3.5600663556447691E-2</v>
      </c>
      <c r="K2822">
        <v>3.5600663556447691E-2</v>
      </c>
      <c r="L2822">
        <v>3.5600663556447691E-2</v>
      </c>
      <c r="M2822">
        <v>3.5600663556447691E-2</v>
      </c>
      <c r="N2822">
        <v>3.5600663556447691E-2</v>
      </c>
      <c r="O2822">
        <v>3.5600663556447691E-2</v>
      </c>
      <c r="P2822">
        <v>3.5600663556447691E-2</v>
      </c>
      <c r="Q2822">
        <v>3.5600663556447691E-2</v>
      </c>
      <c r="R2822">
        <v>3.5600663556447691E-2</v>
      </c>
      <c r="S2822">
        <v>7.2551826144145792E-2</v>
      </c>
      <c r="T2822">
        <v>7.2551826144145792E-2</v>
      </c>
      <c r="U2822">
        <v>7.2551826144145792E-2</v>
      </c>
      <c r="V2822">
        <v>7.2551826144145792E-2</v>
      </c>
      <c r="W2822">
        <v>7.2551826144145792E-2</v>
      </c>
      <c r="X2822">
        <v>7.2551826144145792E-2</v>
      </c>
      <c r="Y2822">
        <v>7.2551826144145792E-2</v>
      </c>
      <c r="Z2822">
        <v>7.2551826144145792E-2</v>
      </c>
      <c r="AA2822">
        <v>7.2551826144145792E-2</v>
      </c>
      <c r="AB2822">
        <v>7.2551826144145792E-2</v>
      </c>
      <c r="AC2822">
        <v>7.2551826144145792E-2</v>
      </c>
      <c r="AD2822">
        <v>7.2551826144145792E-2</v>
      </c>
      <c r="AE2822">
        <v>7.2551826144145792E-2</v>
      </c>
      <c r="AF2822">
        <v>7.2551826144145792E-2</v>
      </c>
      <c r="AG2822">
        <v>7.2551826144145792E-2</v>
      </c>
      <c r="AH2822">
        <v>7.2551826144145792E-2</v>
      </c>
      <c r="AI2822">
        <v>7.2551826144145792E-2</v>
      </c>
      <c r="AJ2822">
        <v>7.2551826144145792E-2</v>
      </c>
      <c r="AK2822">
        <v>7.2551826144145792E-2</v>
      </c>
      <c r="AL2822">
        <v>7.2551826144145792E-2</v>
      </c>
      <c r="AM2822">
        <v>7.2551826144145792E-2</v>
      </c>
      <c r="AN2822">
        <v>7.2551826144145792E-2</v>
      </c>
      <c r="AO2822">
        <v>7.2551826144145792E-2</v>
      </c>
      <c r="AP2822">
        <v>7.2551826144145792E-2</v>
      </c>
      <c r="AQ2822">
        <v>7.2551826144145792E-2</v>
      </c>
      <c r="AR2822">
        <v>7.2551826144145792E-2</v>
      </c>
      <c r="AS2822">
        <v>7.2551826144145792E-2</v>
      </c>
      <c r="AT2822">
        <v>7.2551826144145792E-2</v>
      </c>
      <c r="AU2822">
        <v>7.2551826144145792E-2</v>
      </c>
      <c r="AV2822">
        <v>7.2551826144145792E-2</v>
      </c>
      <c r="AW2822">
        <v>7.2551826144145792E-2</v>
      </c>
      <c r="AX2822">
        <v>7.2551826144145792E-2</v>
      </c>
      <c r="AY2822">
        <v>7.2551826144145792E-2</v>
      </c>
      <c r="AZ2822">
        <v>7.2551826144145792E-2</v>
      </c>
      <c r="BA2822">
        <v>7.2551826144145792E-2</v>
      </c>
      <c r="BB2822">
        <v>7.2551826144145792E-2</v>
      </c>
      <c r="BC2822">
        <v>7.2551826144145792E-2</v>
      </c>
      <c r="BD2822">
        <v>7.2551826144145792E-2</v>
      </c>
      <c r="BE2822">
        <v>7.2551826144145792E-2</v>
      </c>
      <c r="BF2822">
        <v>7.2551826144145792E-2</v>
      </c>
    </row>
    <row r="2823" spans="1:58" ht="12" customHeight="1" x14ac:dyDescent="0.2">
      <c r="B2823" t="s">
        <v>408</v>
      </c>
      <c r="C2823">
        <v>0.47313983865609532</v>
      </c>
      <c r="D2823">
        <v>0.47313983865609532</v>
      </c>
      <c r="E2823">
        <v>0.47313983865609532</v>
      </c>
      <c r="F2823">
        <v>0.47313983865609532</v>
      </c>
      <c r="G2823">
        <v>0.47313983865609532</v>
      </c>
      <c r="H2823">
        <v>0.47313983865609532</v>
      </c>
      <c r="I2823">
        <v>0.47313983865609532</v>
      </c>
      <c r="J2823">
        <v>0.47313983865609532</v>
      </c>
      <c r="K2823">
        <v>0.47313983865609532</v>
      </c>
      <c r="L2823">
        <v>0.47313983865609532</v>
      </c>
      <c r="M2823">
        <v>0.47313983865609532</v>
      </c>
      <c r="N2823">
        <v>0.47313983865609532</v>
      </c>
      <c r="O2823">
        <v>0.47313983865609532</v>
      </c>
      <c r="P2823">
        <v>0.47313983865609532</v>
      </c>
      <c r="Q2823">
        <v>0.47313983865609532</v>
      </c>
      <c r="R2823">
        <v>0.47313983865609532</v>
      </c>
      <c r="S2823">
        <v>0.27412424629852239</v>
      </c>
      <c r="T2823">
        <v>0.27412424629852239</v>
      </c>
      <c r="U2823">
        <v>0.27412424629852239</v>
      </c>
      <c r="V2823">
        <v>0.27412424629852239</v>
      </c>
      <c r="W2823">
        <v>0.27412424629852239</v>
      </c>
      <c r="X2823">
        <v>0.27412424629852239</v>
      </c>
      <c r="Y2823">
        <v>0.27412424629852239</v>
      </c>
      <c r="Z2823">
        <v>0.27412424629852239</v>
      </c>
      <c r="AA2823">
        <v>0.27412424629852239</v>
      </c>
      <c r="AB2823">
        <v>0.27412424629852239</v>
      </c>
      <c r="AC2823">
        <v>0.27412424629852239</v>
      </c>
      <c r="AD2823">
        <v>0.27412424629852239</v>
      </c>
      <c r="AE2823">
        <v>0.27412424629852239</v>
      </c>
      <c r="AF2823">
        <v>0.27412424629852239</v>
      </c>
      <c r="AG2823">
        <v>0.27412424629852239</v>
      </c>
      <c r="AH2823">
        <v>0.27412424629852239</v>
      </c>
      <c r="AI2823">
        <v>0.27412424629852239</v>
      </c>
      <c r="AJ2823">
        <v>0.27412424629852239</v>
      </c>
      <c r="AK2823">
        <v>0.27412424629852239</v>
      </c>
      <c r="AL2823">
        <v>0.27412424629852239</v>
      </c>
      <c r="AM2823">
        <v>0.27412424629852239</v>
      </c>
      <c r="AN2823">
        <v>0.27412424629852239</v>
      </c>
      <c r="AO2823">
        <v>0.27412424629852239</v>
      </c>
      <c r="AP2823">
        <v>0.27412424629852239</v>
      </c>
      <c r="AQ2823">
        <v>0.27412424629852239</v>
      </c>
      <c r="AR2823">
        <v>0.27412424629852239</v>
      </c>
      <c r="AS2823">
        <v>0.27412424629852239</v>
      </c>
      <c r="AT2823">
        <v>0.27412424629852239</v>
      </c>
      <c r="AU2823">
        <v>0.27412424629852239</v>
      </c>
      <c r="AV2823">
        <v>0.27412424629852239</v>
      </c>
      <c r="AW2823">
        <v>0.27412424629852239</v>
      </c>
      <c r="AX2823">
        <v>0.27412424629852239</v>
      </c>
      <c r="AY2823">
        <v>0.27412424629852239</v>
      </c>
      <c r="AZ2823">
        <v>0.27412424629852239</v>
      </c>
      <c r="BA2823">
        <v>0.27412424629852239</v>
      </c>
      <c r="BB2823">
        <v>0.27412424629852239</v>
      </c>
      <c r="BC2823">
        <v>0.27412424629852239</v>
      </c>
      <c r="BD2823">
        <v>0.27412424629852239</v>
      </c>
      <c r="BE2823">
        <v>0.27412424629852239</v>
      </c>
      <c r="BF2823">
        <v>0.27412424629852239</v>
      </c>
    </row>
    <row r="2824" spans="1:58" ht="12" customHeight="1" x14ac:dyDescent="0.2">
      <c r="B2824" t="s">
        <v>409</v>
      </c>
      <c r="C2824">
        <v>7.100255317686037E-2</v>
      </c>
      <c r="D2824">
        <v>7.100255317686037E-2</v>
      </c>
      <c r="E2824">
        <v>7.100255317686037E-2</v>
      </c>
      <c r="F2824">
        <v>7.100255317686037E-2</v>
      </c>
      <c r="G2824">
        <v>7.100255317686037E-2</v>
      </c>
      <c r="H2824">
        <v>7.100255317686037E-2</v>
      </c>
      <c r="I2824">
        <v>7.100255317686037E-2</v>
      </c>
      <c r="J2824">
        <v>7.100255317686037E-2</v>
      </c>
      <c r="K2824">
        <v>7.100255317686037E-2</v>
      </c>
      <c r="L2824">
        <v>7.100255317686037E-2</v>
      </c>
      <c r="M2824">
        <v>7.100255317686037E-2</v>
      </c>
      <c r="N2824">
        <v>7.100255317686037E-2</v>
      </c>
      <c r="O2824">
        <v>7.100255317686037E-2</v>
      </c>
      <c r="P2824">
        <v>7.100255317686037E-2</v>
      </c>
      <c r="Q2824">
        <v>7.100255317686037E-2</v>
      </c>
      <c r="R2824">
        <v>7.100255317686037E-2</v>
      </c>
      <c r="S2824">
        <v>4.8306482753727405E-2</v>
      </c>
      <c r="T2824">
        <v>4.8306482753727405E-2</v>
      </c>
      <c r="U2824">
        <v>4.8306482753727405E-2</v>
      </c>
      <c r="V2824">
        <v>4.8306482753727405E-2</v>
      </c>
      <c r="W2824">
        <v>4.8306482753727405E-2</v>
      </c>
      <c r="X2824">
        <v>4.8306482753727405E-2</v>
      </c>
      <c r="Y2824">
        <v>4.8306482753727405E-2</v>
      </c>
      <c r="Z2824">
        <v>4.8306482753727405E-2</v>
      </c>
      <c r="AA2824">
        <v>4.8306482753727405E-2</v>
      </c>
      <c r="AB2824">
        <v>4.8306482753727405E-2</v>
      </c>
      <c r="AC2824">
        <v>4.8306482753727405E-2</v>
      </c>
      <c r="AD2824">
        <v>4.8306482753727405E-2</v>
      </c>
      <c r="AE2824">
        <v>4.8306482753727405E-2</v>
      </c>
      <c r="AF2824">
        <v>4.8306482753727405E-2</v>
      </c>
      <c r="AG2824">
        <v>4.8306482753727405E-2</v>
      </c>
      <c r="AH2824">
        <v>4.8306482753727405E-2</v>
      </c>
      <c r="AI2824">
        <v>4.8306482753727405E-2</v>
      </c>
      <c r="AJ2824">
        <v>4.8306482753727405E-2</v>
      </c>
      <c r="AK2824">
        <v>4.8306482753727405E-2</v>
      </c>
      <c r="AL2824">
        <v>4.8306482753727405E-2</v>
      </c>
      <c r="AM2824">
        <v>4.8306482753727405E-2</v>
      </c>
      <c r="AN2824">
        <v>4.8306482753727405E-2</v>
      </c>
      <c r="AO2824">
        <v>4.8306482753727405E-2</v>
      </c>
      <c r="AP2824">
        <v>4.8306482753727405E-2</v>
      </c>
      <c r="AQ2824">
        <v>4.8306482753727405E-2</v>
      </c>
      <c r="AR2824">
        <v>4.8306482753727405E-2</v>
      </c>
      <c r="AS2824">
        <v>4.8306482753727405E-2</v>
      </c>
      <c r="AT2824">
        <v>4.8306482753727405E-2</v>
      </c>
      <c r="AU2824">
        <v>4.8306482753727405E-2</v>
      </c>
      <c r="AV2824">
        <v>4.8306482753727405E-2</v>
      </c>
      <c r="AW2824">
        <v>4.8306482753727405E-2</v>
      </c>
      <c r="AX2824">
        <v>4.8306482753727405E-2</v>
      </c>
      <c r="AY2824">
        <v>4.8306482753727405E-2</v>
      </c>
      <c r="AZ2824">
        <v>4.8306482753727405E-2</v>
      </c>
      <c r="BA2824">
        <v>4.8306482753727405E-2</v>
      </c>
      <c r="BB2824">
        <v>4.8306482753727405E-2</v>
      </c>
      <c r="BC2824">
        <v>4.8306482753727405E-2</v>
      </c>
      <c r="BD2824">
        <v>4.8306482753727405E-2</v>
      </c>
      <c r="BE2824">
        <v>4.8306482753727405E-2</v>
      </c>
      <c r="BF2824">
        <v>4.8306482753727405E-2</v>
      </c>
    </row>
    <row r="2825" spans="1:58" ht="12" customHeight="1" x14ac:dyDescent="0.2">
      <c r="B2825" t="s">
        <v>410</v>
      </c>
      <c r="C2825">
        <v>3.3762413059585203E-2</v>
      </c>
      <c r="D2825">
        <v>3.3762413059585203E-2</v>
      </c>
      <c r="E2825">
        <v>3.3762413059585203E-2</v>
      </c>
      <c r="F2825">
        <v>3.3762413059585203E-2</v>
      </c>
      <c r="G2825">
        <v>3.3762413059585203E-2</v>
      </c>
      <c r="H2825">
        <v>3.3762413059585203E-2</v>
      </c>
      <c r="I2825">
        <v>3.3762413059585203E-2</v>
      </c>
      <c r="J2825">
        <v>3.3762413059585203E-2</v>
      </c>
      <c r="K2825">
        <v>3.3762413059585203E-2</v>
      </c>
      <c r="L2825">
        <v>3.3762413059585203E-2</v>
      </c>
      <c r="M2825">
        <v>3.3762413059585203E-2</v>
      </c>
      <c r="N2825">
        <v>3.3762413059585203E-2</v>
      </c>
      <c r="O2825">
        <v>3.3762413059585203E-2</v>
      </c>
      <c r="P2825">
        <v>3.3762413059585203E-2</v>
      </c>
      <c r="Q2825">
        <v>3.3762413059585203E-2</v>
      </c>
      <c r="R2825">
        <v>3.3762413059585203E-2</v>
      </c>
      <c r="S2825">
        <v>0.10790671908067181</v>
      </c>
      <c r="T2825">
        <v>0.10790671908067181</v>
      </c>
      <c r="U2825">
        <v>0.10790671908067181</v>
      </c>
      <c r="V2825">
        <v>0.10790671908067181</v>
      </c>
      <c r="W2825">
        <v>0.10790671908067181</v>
      </c>
      <c r="X2825">
        <v>0.10790671908067181</v>
      </c>
      <c r="Y2825">
        <v>0.10790671908067181</v>
      </c>
      <c r="Z2825">
        <v>0.10790671908067181</v>
      </c>
      <c r="AA2825">
        <v>0.10790671908067181</v>
      </c>
      <c r="AB2825">
        <v>0.10790671908067181</v>
      </c>
      <c r="AC2825">
        <v>0.10790671908067181</v>
      </c>
      <c r="AD2825">
        <v>0.10790671908067181</v>
      </c>
      <c r="AE2825">
        <v>0.10790671908067181</v>
      </c>
      <c r="AF2825">
        <v>0.10790671908067181</v>
      </c>
      <c r="AG2825">
        <v>0.10790671908067181</v>
      </c>
      <c r="AH2825">
        <v>0.10790671908067181</v>
      </c>
      <c r="AI2825">
        <v>0.10790671908067181</v>
      </c>
      <c r="AJ2825">
        <v>0.10790671908067181</v>
      </c>
      <c r="AK2825">
        <v>0.10790671908067181</v>
      </c>
      <c r="AL2825">
        <v>0.10790671908067181</v>
      </c>
      <c r="AM2825">
        <v>0.10790671908067181</v>
      </c>
      <c r="AN2825">
        <v>0.10790671908067181</v>
      </c>
      <c r="AO2825">
        <v>0.10790671908067181</v>
      </c>
      <c r="AP2825">
        <v>0.10790671908067181</v>
      </c>
      <c r="AQ2825">
        <v>0.10790671908067181</v>
      </c>
      <c r="AR2825">
        <v>0.10790671908067181</v>
      </c>
      <c r="AS2825">
        <v>0.10790671908067181</v>
      </c>
      <c r="AT2825">
        <v>0.10790671908067181</v>
      </c>
      <c r="AU2825">
        <v>0.10790671908067181</v>
      </c>
      <c r="AV2825">
        <v>0.10790671908067181</v>
      </c>
      <c r="AW2825">
        <v>0.10790671908067181</v>
      </c>
      <c r="AX2825">
        <v>0.10790671908067181</v>
      </c>
      <c r="AY2825">
        <v>0.10790671908067181</v>
      </c>
      <c r="AZ2825">
        <v>0.10790671908067181</v>
      </c>
      <c r="BA2825">
        <v>0.10790671908067181</v>
      </c>
      <c r="BB2825">
        <v>0.10790671908067181</v>
      </c>
      <c r="BC2825">
        <v>0.10790671908067181</v>
      </c>
      <c r="BD2825">
        <v>0.10790671908067181</v>
      </c>
      <c r="BE2825">
        <v>0.10790671908067181</v>
      </c>
      <c r="BF2825">
        <v>0.10790671908067181</v>
      </c>
    </row>
    <row r="2826" spans="1:58" ht="12" customHeight="1" x14ac:dyDescent="0.2">
      <c r="B2826" t="s">
        <v>411</v>
      </c>
      <c r="C2826">
        <v>0.12165468110497178</v>
      </c>
      <c r="D2826">
        <v>0.12165468110497178</v>
      </c>
      <c r="E2826">
        <v>0.12165468110497178</v>
      </c>
      <c r="F2826">
        <v>0.12165468110497178</v>
      </c>
      <c r="G2826">
        <v>0.12165468110497178</v>
      </c>
      <c r="H2826">
        <v>0.12165468110497178</v>
      </c>
      <c r="I2826">
        <v>0.12165468110497178</v>
      </c>
      <c r="J2826">
        <v>0.12165468110497178</v>
      </c>
      <c r="K2826">
        <v>0.12165468110497178</v>
      </c>
      <c r="L2826">
        <v>0.12165468110497178</v>
      </c>
      <c r="M2826">
        <v>0.12165468110497178</v>
      </c>
      <c r="N2826">
        <v>0.12165468110497178</v>
      </c>
      <c r="O2826">
        <v>0.12165468110497178</v>
      </c>
      <c r="P2826">
        <v>0.12165468110497178</v>
      </c>
      <c r="Q2826">
        <v>0.12165468110497178</v>
      </c>
      <c r="R2826">
        <v>0.12165468110497178</v>
      </c>
      <c r="S2826">
        <v>2.1887531843418389E-2</v>
      </c>
      <c r="T2826">
        <v>2.1887531843418389E-2</v>
      </c>
      <c r="U2826">
        <v>2.1887531843418389E-2</v>
      </c>
      <c r="V2826">
        <v>2.1887531843418389E-2</v>
      </c>
      <c r="W2826">
        <v>2.1887531843418389E-2</v>
      </c>
      <c r="X2826">
        <v>2.1887531843418389E-2</v>
      </c>
      <c r="Y2826">
        <v>2.1887531843418389E-2</v>
      </c>
      <c r="Z2826">
        <v>2.1887531843418389E-2</v>
      </c>
      <c r="AA2826">
        <v>2.1887531843418389E-2</v>
      </c>
      <c r="AB2826">
        <v>2.1887531843418389E-2</v>
      </c>
      <c r="AC2826">
        <v>2.1887531843418389E-2</v>
      </c>
      <c r="AD2826">
        <v>2.1887531843418389E-2</v>
      </c>
      <c r="AE2826">
        <v>2.1887531843418389E-2</v>
      </c>
      <c r="AF2826">
        <v>2.1887531843418389E-2</v>
      </c>
      <c r="AG2826">
        <v>2.1887531843418389E-2</v>
      </c>
      <c r="AH2826">
        <v>2.1887531843418389E-2</v>
      </c>
      <c r="AI2826">
        <v>2.1887531843418389E-2</v>
      </c>
      <c r="AJ2826">
        <v>2.1887531843418389E-2</v>
      </c>
      <c r="AK2826">
        <v>2.1887531843418389E-2</v>
      </c>
      <c r="AL2826">
        <v>2.1887531843418389E-2</v>
      </c>
      <c r="AM2826">
        <v>2.1887531843418389E-2</v>
      </c>
      <c r="AN2826">
        <v>2.1887531843418389E-2</v>
      </c>
      <c r="AO2826">
        <v>2.1887531843418389E-2</v>
      </c>
      <c r="AP2826">
        <v>2.1887531843418389E-2</v>
      </c>
      <c r="AQ2826">
        <v>2.1887531843418389E-2</v>
      </c>
      <c r="AR2826">
        <v>2.1887531843418389E-2</v>
      </c>
      <c r="AS2826">
        <v>2.1887531843418389E-2</v>
      </c>
      <c r="AT2826">
        <v>2.1887531843418389E-2</v>
      </c>
      <c r="AU2826">
        <v>2.1887531843418389E-2</v>
      </c>
      <c r="AV2826">
        <v>2.1887531843418389E-2</v>
      </c>
      <c r="AW2826">
        <v>2.1887531843418389E-2</v>
      </c>
      <c r="AX2826">
        <v>2.1887531843418389E-2</v>
      </c>
      <c r="AY2826">
        <v>2.1887531843418389E-2</v>
      </c>
      <c r="AZ2826">
        <v>2.1887531843418389E-2</v>
      </c>
      <c r="BA2826">
        <v>2.1887531843418389E-2</v>
      </c>
      <c r="BB2826">
        <v>2.1887531843418389E-2</v>
      </c>
      <c r="BC2826">
        <v>2.1887531843418389E-2</v>
      </c>
      <c r="BD2826">
        <v>2.1887531843418389E-2</v>
      </c>
      <c r="BE2826">
        <v>2.1887531843418389E-2</v>
      </c>
      <c r="BF2826">
        <v>2.1887531843418389E-2</v>
      </c>
    </row>
    <row r="2827" spans="1:58" ht="12" customHeight="1" x14ac:dyDescent="0.2">
      <c r="B2827" t="s">
        <v>412</v>
      </c>
      <c r="C2827">
        <v>0.26483985044603964</v>
      </c>
      <c r="D2827">
        <v>0.26483985044603964</v>
      </c>
      <c r="E2827">
        <v>0.26483985044603964</v>
      </c>
      <c r="F2827">
        <v>0.26483985044603964</v>
      </c>
      <c r="G2827">
        <v>0.26483985044603964</v>
      </c>
      <c r="H2827">
        <v>0.26483985044603964</v>
      </c>
      <c r="I2827">
        <v>0.26483985044603964</v>
      </c>
      <c r="J2827">
        <v>0.26483985044603964</v>
      </c>
      <c r="K2827">
        <v>0.26483985044603964</v>
      </c>
      <c r="L2827">
        <v>0.26483985044603964</v>
      </c>
      <c r="M2827">
        <v>0.26483985044603964</v>
      </c>
      <c r="N2827">
        <v>0.26483985044603964</v>
      </c>
      <c r="O2827">
        <v>0.26483985044603964</v>
      </c>
      <c r="P2827">
        <v>0.26483985044603964</v>
      </c>
      <c r="Q2827">
        <v>0.26483985044603964</v>
      </c>
      <c r="R2827">
        <v>0.26483985044603964</v>
      </c>
      <c r="S2827">
        <v>8.0454861144275414E-2</v>
      </c>
      <c r="T2827">
        <v>8.0454861144275414E-2</v>
      </c>
      <c r="U2827">
        <v>8.0454861144275414E-2</v>
      </c>
      <c r="V2827">
        <v>8.0454861144275414E-2</v>
      </c>
      <c r="W2827">
        <v>8.0454861144275414E-2</v>
      </c>
      <c r="X2827">
        <v>8.0454861144275414E-2</v>
      </c>
      <c r="Y2827">
        <v>8.0454861144275414E-2</v>
      </c>
      <c r="Z2827">
        <v>8.0454861144275414E-2</v>
      </c>
      <c r="AA2827">
        <v>8.0454861144275414E-2</v>
      </c>
      <c r="AB2827">
        <v>8.0454861144275414E-2</v>
      </c>
      <c r="AC2827">
        <v>8.0454861144275414E-2</v>
      </c>
      <c r="AD2827">
        <v>8.0454861144275414E-2</v>
      </c>
      <c r="AE2827">
        <v>8.0454861144275414E-2</v>
      </c>
      <c r="AF2827">
        <v>8.0454861144275414E-2</v>
      </c>
      <c r="AG2827">
        <v>8.0454861144275414E-2</v>
      </c>
      <c r="AH2827">
        <v>8.0454861144275414E-2</v>
      </c>
      <c r="AI2827">
        <v>8.0454861144275414E-2</v>
      </c>
      <c r="AJ2827">
        <v>8.0454861144275414E-2</v>
      </c>
      <c r="AK2827">
        <v>8.0454861144275414E-2</v>
      </c>
      <c r="AL2827">
        <v>8.0454861144275414E-2</v>
      </c>
      <c r="AM2827">
        <v>8.0454861144275414E-2</v>
      </c>
      <c r="AN2827">
        <v>8.0454861144275414E-2</v>
      </c>
      <c r="AO2827">
        <v>8.0454861144275414E-2</v>
      </c>
      <c r="AP2827">
        <v>8.0454861144275414E-2</v>
      </c>
      <c r="AQ2827">
        <v>8.0454861144275414E-2</v>
      </c>
      <c r="AR2827">
        <v>8.0454861144275414E-2</v>
      </c>
      <c r="AS2827">
        <v>8.0454861144275414E-2</v>
      </c>
      <c r="AT2827">
        <v>8.0454861144275414E-2</v>
      </c>
      <c r="AU2827">
        <v>8.0454861144275414E-2</v>
      </c>
      <c r="AV2827">
        <v>8.0454861144275414E-2</v>
      </c>
      <c r="AW2827">
        <v>8.0454861144275414E-2</v>
      </c>
      <c r="AX2827">
        <v>8.0454861144275414E-2</v>
      </c>
      <c r="AY2827">
        <v>8.0454861144275414E-2</v>
      </c>
      <c r="AZ2827">
        <v>8.0454861144275414E-2</v>
      </c>
      <c r="BA2827">
        <v>8.0454861144275414E-2</v>
      </c>
      <c r="BB2827">
        <v>8.0454861144275414E-2</v>
      </c>
      <c r="BC2827">
        <v>8.0454861144275414E-2</v>
      </c>
      <c r="BD2827">
        <v>8.0454861144275414E-2</v>
      </c>
      <c r="BE2827">
        <v>8.0454861144275414E-2</v>
      </c>
      <c r="BF2827">
        <v>8.0454861144275414E-2</v>
      </c>
    </row>
    <row r="2828" spans="1:58" ht="12" customHeight="1" x14ac:dyDescent="0.2">
      <c r="B2828" t="s">
        <v>975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0.13561236923219669</v>
      </c>
      <c r="T2828">
        <v>0.13561236923219669</v>
      </c>
      <c r="U2828">
        <v>0.13561236923219669</v>
      </c>
      <c r="V2828">
        <v>0.13561236923219669</v>
      </c>
      <c r="W2828">
        <v>0.13561236923219669</v>
      </c>
      <c r="X2828">
        <v>0.13561236923219669</v>
      </c>
      <c r="Y2828">
        <v>0.13561236923219669</v>
      </c>
      <c r="Z2828">
        <v>0.13561236923219669</v>
      </c>
      <c r="AA2828">
        <v>0.13561236923219669</v>
      </c>
      <c r="AB2828">
        <v>0.13561236923219669</v>
      </c>
      <c r="AC2828">
        <v>0.13561236923219669</v>
      </c>
      <c r="AD2828">
        <v>0.13561236923219669</v>
      </c>
      <c r="AE2828">
        <v>0.13561236923219669</v>
      </c>
      <c r="AF2828">
        <v>0.13561236923219669</v>
      </c>
      <c r="AG2828">
        <v>0.13561236923219669</v>
      </c>
      <c r="AH2828">
        <v>0.13561236923219669</v>
      </c>
      <c r="AI2828">
        <v>0.13561236923219669</v>
      </c>
      <c r="AJ2828">
        <v>0.13561236923219669</v>
      </c>
      <c r="AK2828">
        <v>0.13561236923219669</v>
      </c>
      <c r="AL2828">
        <v>0.13561236923219669</v>
      </c>
      <c r="AM2828">
        <v>0.13561236923219669</v>
      </c>
      <c r="AN2828">
        <v>0.13561236923219669</v>
      </c>
      <c r="AO2828">
        <v>0.13561236923219669</v>
      </c>
      <c r="AP2828">
        <v>0.13561236923219669</v>
      </c>
      <c r="AQ2828">
        <v>0.13561236923219669</v>
      </c>
      <c r="AR2828">
        <v>0.13561236923219669</v>
      </c>
      <c r="AS2828">
        <v>0.13561236923219669</v>
      </c>
      <c r="AT2828">
        <v>0.13561236923219669</v>
      </c>
      <c r="AU2828">
        <v>0.13561236923219669</v>
      </c>
      <c r="AV2828">
        <v>0.13561236923219669</v>
      </c>
      <c r="AW2828">
        <v>0.13561236923219669</v>
      </c>
      <c r="AX2828">
        <v>0.13561236923219669</v>
      </c>
      <c r="AY2828">
        <v>0.13561236923219669</v>
      </c>
      <c r="AZ2828">
        <v>0.13561236923219669</v>
      </c>
      <c r="BA2828">
        <v>0.13561236923219669</v>
      </c>
      <c r="BB2828">
        <v>0.13561236923219669</v>
      </c>
      <c r="BC2828">
        <v>0.13561236923219669</v>
      </c>
      <c r="BD2828">
        <v>0.13561236923219669</v>
      </c>
      <c r="BE2828">
        <v>0.13561236923219669</v>
      </c>
      <c r="BF2828">
        <v>0.13561236923219669</v>
      </c>
    </row>
    <row r="2829" spans="1:58" ht="12" customHeight="1" x14ac:dyDescent="0.2">
      <c r="B2829" t="s">
        <v>976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0.2591559635030421</v>
      </c>
      <c r="T2829">
        <v>0.2591559635030421</v>
      </c>
      <c r="U2829">
        <v>0.2591559635030421</v>
      </c>
      <c r="V2829">
        <v>0.2591559635030421</v>
      </c>
      <c r="W2829">
        <v>0.2591559635030421</v>
      </c>
      <c r="X2829">
        <v>0.2591559635030421</v>
      </c>
      <c r="Y2829">
        <v>0.2591559635030421</v>
      </c>
      <c r="Z2829">
        <v>0.2591559635030421</v>
      </c>
      <c r="AA2829">
        <v>0.2591559635030421</v>
      </c>
      <c r="AB2829">
        <v>0.2591559635030421</v>
      </c>
      <c r="AC2829">
        <v>0.2591559635030421</v>
      </c>
      <c r="AD2829">
        <v>0.2591559635030421</v>
      </c>
      <c r="AE2829">
        <v>0.2591559635030421</v>
      </c>
      <c r="AF2829">
        <v>0.2591559635030421</v>
      </c>
      <c r="AG2829">
        <v>0.2591559635030421</v>
      </c>
      <c r="AH2829">
        <v>0.2591559635030421</v>
      </c>
      <c r="AI2829">
        <v>0.2591559635030421</v>
      </c>
      <c r="AJ2829">
        <v>0.2591559635030421</v>
      </c>
      <c r="AK2829">
        <v>0.2591559635030421</v>
      </c>
      <c r="AL2829">
        <v>0.2591559635030421</v>
      </c>
      <c r="AM2829">
        <v>0.2591559635030421</v>
      </c>
      <c r="AN2829">
        <v>0.2591559635030421</v>
      </c>
      <c r="AO2829">
        <v>0.2591559635030421</v>
      </c>
      <c r="AP2829">
        <v>0.2591559635030421</v>
      </c>
      <c r="AQ2829">
        <v>0.2591559635030421</v>
      </c>
      <c r="AR2829">
        <v>0.2591559635030421</v>
      </c>
      <c r="AS2829">
        <v>0.2591559635030421</v>
      </c>
      <c r="AT2829">
        <v>0.2591559635030421</v>
      </c>
      <c r="AU2829">
        <v>0.2591559635030421</v>
      </c>
      <c r="AV2829">
        <v>0.2591559635030421</v>
      </c>
      <c r="AW2829">
        <v>0.2591559635030421</v>
      </c>
      <c r="AX2829">
        <v>0.2591559635030421</v>
      </c>
      <c r="AY2829">
        <v>0.2591559635030421</v>
      </c>
      <c r="AZ2829">
        <v>0.2591559635030421</v>
      </c>
      <c r="BA2829">
        <v>0.2591559635030421</v>
      </c>
      <c r="BB2829">
        <v>0.2591559635030421</v>
      </c>
      <c r="BC2829">
        <v>0.2591559635030421</v>
      </c>
      <c r="BD2829">
        <v>0.2591559635030421</v>
      </c>
      <c r="BE2829">
        <v>0.2591559635030421</v>
      </c>
      <c r="BF2829">
        <v>0.2591559635030421</v>
      </c>
    </row>
    <row r="2830" spans="1:58" ht="12" customHeight="1" x14ac:dyDescent="0.2">
      <c r="A2830" t="s">
        <v>910</v>
      </c>
      <c r="B2830" t="s">
        <v>407</v>
      </c>
      <c r="C2830">
        <v>5.0000000000000001E-3</v>
      </c>
      <c r="D2830">
        <v>5.0000000000000001E-3</v>
      </c>
      <c r="E2830">
        <v>5.0000000000000001E-3</v>
      </c>
      <c r="F2830">
        <v>5.0000000000000001E-3</v>
      </c>
      <c r="G2830">
        <v>5.0000000000000001E-3</v>
      </c>
      <c r="H2830">
        <v>5.0000000000000001E-3</v>
      </c>
      <c r="I2830">
        <v>5.0000000000000001E-3</v>
      </c>
      <c r="J2830">
        <v>5.0000000000000001E-3</v>
      </c>
      <c r="K2830">
        <v>5.0000000000000001E-3</v>
      </c>
      <c r="L2830">
        <v>5.0000000000000001E-3</v>
      </c>
      <c r="M2830">
        <v>5.0000000000000001E-3</v>
      </c>
      <c r="N2830">
        <v>5.0000000000000001E-3</v>
      </c>
      <c r="O2830">
        <v>5.0000000000000001E-3</v>
      </c>
      <c r="P2830">
        <v>5.0000000000000001E-3</v>
      </c>
      <c r="Q2830">
        <v>5.0000000000000001E-3</v>
      </c>
      <c r="R2830">
        <v>5.0000000000000001E-3</v>
      </c>
      <c r="S2830">
        <v>5.0000000000000001E-3</v>
      </c>
      <c r="T2830">
        <v>5.0000000000000001E-3</v>
      </c>
      <c r="U2830">
        <v>5.0000000000000001E-3</v>
      </c>
      <c r="V2830">
        <v>5.0000000000000001E-3</v>
      </c>
      <c r="W2830">
        <v>5.0000000000000001E-3</v>
      </c>
      <c r="X2830">
        <v>5.0000000000000001E-3</v>
      </c>
      <c r="Y2830">
        <v>5.0000000000000001E-3</v>
      </c>
      <c r="Z2830">
        <v>5.0000000000000001E-3</v>
      </c>
      <c r="AA2830">
        <v>5.0000000000000001E-3</v>
      </c>
      <c r="AB2830">
        <v>5.0000000000000001E-3</v>
      </c>
      <c r="AC2830">
        <v>5.0000000000000001E-3</v>
      </c>
      <c r="AD2830">
        <v>5.0000000000000001E-3</v>
      </c>
      <c r="AE2830">
        <v>5.0000000000000001E-3</v>
      </c>
      <c r="AF2830">
        <v>5.0000000000000001E-3</v>
      </c>
      <c r="AG2830">
        <v>5.0000000000000001E-3</v>
      </c>
      <c r="AH2830">
        <v>5.0000000000000001E-3</v>
      </c>
      <c r="AI2830">
        <v>5.0000000000000001E-3</v>
      </c>
      <c r="AJ2830">
        <v>5.0000000000000001E-3</v>
      </c>
      <c r="AK2830">
        <v>5.0000000000000001E-3</v>
      </c>
      <c r="AL2830">
        <v>5.0000000000000001E-3</v>
      </c>
      <c r="AM2830">
        <v>5.0000000000000001E-3</v>
      </c>
      <c r="AN2830">
        <v>5.0000000000000001E-3</v>
      </c>
      <c r="AO2830">
        <v>5.0000000000000001E-3</v>
      </c>
      <c r="AP2830">
        <v>5.0000000000000001E-3</v>
      </c>
      <c r="AQ2830">
        <v>5.0000000000000001E-3</v>
      </c>
      <c r="AR2830">
        <v>5.0000000000000001E-3</v>
      </c>
      <c r="AS2830">
        <v>5.0000000000000001E-3</v>
      </c>
      <c r="AT2830">
        <v>5.0000000000000001E-3</v>
      </c>
      <c r="AU2830">
        <v>5.0000000000000001E-3</v>
      </c>
      <c r="AV2830">
        <v>5.0000000000000001E-3</v>
      </c>
      <c r="AW2830">
        <v>5.0000000000000001E-3</v>
      </c>
      <c r="AX2830">
        <v>5.0000000000000001E-3</v>
      </c>
      <c r="AY2830">
        <v>5.0000000000000001E-3</v>
      </c>
      <c r="AZ2830">
        <v>5.0000000000000001E-3</v>
      </c>
      <c r="BA2830">
        <v>5.0000000000000001E-3</v>
      </c>
      <c r="BB2830">
        <v>5.0000000000000001E-3</v>
      </c>
      <c r="BC2830">
        <v>5.0000000000000001E-3</v>
      </c>
      <c r="BD2830">
        <v>5.0000000000000001E-3</v>
      </c>
      <c r="BE2830">
        <v>5.0000000000000001E-3</v>
      </c>
      <c r="BF2830">
        <v>5.0000000000000001E-3</v>
      </c>
    </row>
    <row r="2831" spans="1:58" ht="12" customHeight="1" x14ac:dyDescent="0.2">
      <c r="B2831" t="s">
        <v>408</v>
      </c>
      <c r="C2831">
        <v>5.0000000000000001E-3</v>
      </c>
      <c r="D2831">
        <v>5.0000000000000001E-3</v>
      </c>
      <c r="E2831">
        <v>5.0000000000000001E-3</v>
      </c>
      <c r="F2831">
        <v>5.0000000000000001E-3</v>
      </c>
      <c r="G2831">
        <v>5.0000000000000001E-3</v>
      </c>
      <c r="H2831">
        <v>5.0000000000000001E-3</v>
      </c>
      <c r="I2831">
        <v>5.0000000000000001E-3</v>
      </c>
      <c r="J2831">
        <v>5.0000000000000001E-3</v>
      </c>
      <c r="K2831">
        <v>5.0000000000000001E-3</v>
      </c>
      <c r="L2831">
        <v>5.0000000000000001E-3</v>
      </c>
      <c r="M2831">
        <v>5.0000000000000001E-3</v>
      </c>
      <c r="N2831">
        <v>5.0000000000000001E-3</v>
      </c>
      <c r="O2831">
        <v>5.0000000000000001E-3</v>
      </c>
      <c r="P2831">
        <v>5.0000000000000001E-3</v>
      </c>
      <c r="Q2831">
        <v>5.0000000000000001E-3</v>
      </c>
      <c r="R2831">
        <v>5.0000000000000001E-3</v>
      </c>
      <c r="S2831">
        <v>5.0000000000000001E-3</v>
      </c>
      <c r="T2831">
        <v>5.0000000000000001E-3</v>
      </c>
      <c r="U2831">
        <v>5.0000000000000001E-3</v>
      </c>
      <c r="V2831">
        <v>5.0000000000000001E-3</v>
      </c>
      <c r="W2831">
        <v>5.0000000000000001E-3</v>
      </c>
      <c r="X2831">
        <v>5.0000000000000001E-3</v>
      </c>
      <c r="Y2831">
        <v>5.0000000000000001E-3</v>
      </c>
      <c r="Z2831">
        <v>5.0000000000000001E-3</v>
      </c>
      <c r="AA2831">
        <v>5.0000000000000001E-3</v>
      </c>
      <c r="AB2831">
        <v>5.0000000000000001E-3</v>
      </c>
      <c r="AC2831">
        <v>5.0000000000000001E-3</v>
      </c>
      <c r="AD2831">
        <v>5.0000000000000001E-3</v>
      </c>
      <c r="AE2831">
        <v>5.0000000000000001E-3</v>
      </c>
      <c r="AF2831">
        <v>5.0000000000000001E-3</v>
      </c>
      <c r="AG2831">
        <v>5.0000000000000001E-3</v>
      </c>
      <c r="AH2831">
        <v>5.0000000000000001E-3</v>
      </c>
      <c r="AI2831">
        <v>5.0000000000000001E-3</v>
      </c>
      <c r="AJ2831">
        <v>5.0000000000000001E-3</v>
      </c>
      <c r="AK2831">
        <v>5.0000000000000001E-3</v>
      </c>
      <c r="AL2831">
        <v>5.0000000000000001E-3</v>
      </c>
      <c r="AM2831">
        <v>5.0000000000000001E-3</v>
      </c>
      <c r="AN2831">
        <v>5.0000000000000001E-3</v>
      </c>
      <c r="AO2831">
        <v>5.0000000000000001E-3</v>
      </c>
      <c r="AP2831">
        <v>5.0000000000000001E-3</v>
      </c>
      <c r="AQ2831">
        <v>5.0000000000000001E-3</v>
      </c>
      <c r="AR2831">
        <v>5.0000000000000001E-3</v>
      </c>
      <c r="AS2831">
        <v>5.0000000000000001E-3</v>
      </c>
      <c r="AT2831">
        <v>5.0000000000000001E-3</v>
      </c>
      <c r="AU2831">
        <v>5.0000000000000001E-3</v>
      </c>
      <c r="AV2831">
        <v>5.0000000000000001E-3</v>
      </c>
      <c r="AW2831">
        <v>5.0000000000000001E-3</v>
      </c>
      <c r="AX2831">
        <v>5.0000000000000001E-3</v>
      </c>
      <c r="AY2831">
        <v>5.0000000000000001E-3</v>
      </c>
      <c r="AZ2831">
        <v>5.0000000000000001E-3</v>
      </c>
      <c r="BA2831">
        <v>5.0000000000000001E-3</v>
      </c>
      <c r="BB2831">
        <v>5.0000000000000001E-3</v>
      </c>
      <c r="BC2831">
        <v>5.0000000000000001E-3</v>
      </c>
      <c r="BD2831">
        <v>5.0000000000000001E-3</v>
      </c>
      <c r="BE2831">
        <v>5.0000000000000001E-3</v>
      </c>
      <c r="BF2831">
        <v>5.0000000000000001E-3</v>
      </c>
    </row>
    <row r="2832" spans="1:58" ht="12" customHeight="1" x14ac:dyDescent="0.2">
      <c r="B2832" t="s">
        <v>409</v>
      </c>
      <c r="C2832">
        <v>0.1</v>
      </c>
      <c r="D2832">
        <v>0.1</v>
      </c>
      <c r="E2832">
        <v>0.1</v>
      </c>
      <c r="F2832">
        <v>0.1</v>
      </c>
      <c r="G2832">
        <v>0.1</v>
      </c>
      <c r="H2832">
        <v>0.1</v>
      </c>
      <c r="I2832">
        <v>0.1</v>
      </c>
      <c r="J2832">
        <v>0.1</v>
      </c>
      <c r="K2832">
        <v>0.1</v>
      </c>
      <c r="L2832">
        <v>0.1</v>
      </c>
      <c r="M2832">
        <v>0.1</v>
      </c>
      <c r="N2832">
        <v>0.1</v>
      </c>
      <c r="O2832">
        <v>0.1</v>
      </c>
      <c r="P2832">
        <v>0.1</v>
      </c>
      <c r="Q2832">
        <v>0.1</v>
      </c>
      <c r="R2832">
        <v>0.1</v>
      </c>
      <c r="S2832">
        <v>0.1</v>
      </c>
      <c r="T2832">
        <v>0.1</v>
      </c>
      <c r="U2832">
        <v>0.1</v>
      </c>
      <c r="V2832">
        <v>0.1</v>
      </c>
      <c r="W2832">
        <v>0.1</v>
      </c>
      <c r="X2832">
        <v>0.1</v>
      </c>
      <c r="Y2832">
        <v>0.1</v>
      </c>
      <c r="Z2832">
        <v>0.1</v>
      </c>
      <c r="AA2832">
        <v>0.1</v>
      </c>
      <c r="AB2832">
        <v>0.1</v>
      </c>
      <c r="AC2832">
        <v>0.1</v>
      </c>
      <c r="AD2832">
        <v>0.1</v>
      </c>
      <c r="AE2832">
        <v>0.1</v>
      </c>
      <c r="AF2832">
        <v>0.1</v>
      </c>
      <c r="AG2832">
        <v>0.1</v>
      </c>
      <c r="AH2832">
        <v>0.1</v>
      </c>
      <c r="AI2832">
        <v>0.1</v>
      </c>
      <c r="AJ2832">
        <v>0.1</v>
      </c>
      <c r="AK2832">
        <v>0.1</v>
      </c>
      <c r="AL2832">
        <v>0.1</v>
      </c>
      <c r="AM2832">
        <v>0.1</v>
      </c>
      <c r="AN2832">
        <v>0.1</v>
      </c>
      <c r="AO2832">
        <v>0.1</v>
      </c>
      <c r="AP2832">
        <v>0.1</v>
      </c>
      <c r="AQ2832">
        <v>0.1</v>
      </c>
      <c r="AR2832">
        <v>0.1</v>
      </c>
      <c r="AS2832">
        <v>0.1</v>
      </c>
      <c r="AT2832">
        <v>0.1</v>
      </c>
      <c r="AU2832">
        <v>0.1</v>
      </c>
      <c r="AV2832">
        <v>0.1</v>
      </c>
      <c r="AW2832">
        <v>0.1</v>
      </c>
      <c r="AX2832">
        <v>0.1</v>
      </c>
      <c r="AY2832">
        <v>0.1</v>
      </c>
      <c r="AZ2832">
        <v>0.1</v>
      </c>
      <c r="BA2832">
        <v>0.1</v>
      </c>
      <c r="BB2832">
        <v>0.1</v>
      </c>
      <c r="BC2832">
        <v>0.1</v>
      </c>
      <c r="BD2832">
        <v>0.1</v>
      </c>
      <c r="BE2832">
        <v>0.1</v>
      </c>
      <c r="BF2832">
        <v>0.1</v>
      </c>
    </row>
    <row r="2833" spans="1:58" ht="12" customHeight="1" x14ac:dyDescent="0.2">
      <c r="B2833" t="s">
        <v>410</v>
      </c>
      <c r="C2833">
        <v>0.34</v>
      </c>
      <c r="D2833">
        <v>0.34</v>
      </c>
      <c r="E2833">
        <v>0.34</v>
      </c>
      <c r="F2833">
        <v>0.34</v>
      </c>
      <c r="G2833">
        <v>0.34</v>
      </c>
      <c r="H2833">
        <v>0.34</v>
      </c>
      <c r="I2833">
        <v>0.34</v>
      </c>
      <c r="J2833">
        <v>0.34</v>
      </c>
      <c r="K2833">
        <v>0.34</v>
      </c>
      <c r="L2833">
        <v>0.34</v>
      </c>
      <c r="M2833">
        <v>0.34</v>
      </c>
      <c r="N2833">
        <v>0.34</v>
      </c>
      <c r="O2833">
        <v>0.34</v>
      </c>
      <c r="P2833">
        <v>0.34</v>
      </c>
      <c r="Q2833">
        <v>0.34</v>
      </c>
      <c r="R2833">
        <v>0.34</v>
      </c>
      <c r="S2833">
        <v>0.34</v>
      </c>
      <c r="T2833">
        <v>0.34</v>
      </c>
      <c r="U2833">
        <v>0.34</v>
      </c>
      <c r="V2833">
        <v>0.34</v>
      </c>
      <c r="W2833">
        <v>0.34</v>
      </c>
      <c r="X2833">
        <v>0.34</v>
      </c>
      <c r="Y2833">
        <v>0.34</v>
      </c>
      <c r="Z2833">
        <v>0.34</v>
      </c>
      <c r="AA2833">
        <v>0.34</v>
      </c>
      <c r="AB2833">
        <v>0.34</v>
      </c>
      <c r="AC2833">
        <v>0.34</v>
      </c>
      <c r="AD2833">
        <v>0.34</v>
      </c>
      <c r="AE2833">
        <v>0.34</v>
      </c>
      <c r="AF2833">
        <v>0.34</v>
      </c>
      <c r="AG2833">
        <v>0.34</v>
      </c>
      <c r="AH2833">
        <v>0.34</v>
      </c>
      <c r="AI2833">
        <v>0.34</v>
      </c>
      <c r="AJ2833">
        <v>0.34</v>
      </c>
      <c r="AK2833">
        <v>0.34</v>
      </c>
      <c r="AL2833">
        <v>0.34</v>
      </c>
      <c r="AM2833">
        <v>0.34</v>
      </c>
      <c r="AN2833">
        <v>0.34</v>
      </c>
      <c r="AO2833">
        <v>0.34</v>
      </c>
      <c r="AP2833">
        <v>0.34</v>
      </c>
      <c r="AQ2833">
        <v>0.34</v>
      </c>
      <c r="AR2833">
        <v>0.34</v>
      </c>
      <c r="AS2833">
        <v>0.34</v>
      </c>
      <c r="AT2833">
        <v>0.34</v>
      </c>
      <c r="AU2833">
        <v>0.34</v>
      </c>
      <c r="AV2833">
        <v>0.34</v>
      </c>
      <c r="AW2833">
        <v>0.34</v>
      </c>
      <c r="AX2833">
        <v>0.34</v>
      </c>
      <c r="AY2833">
        <v>0.34</v>
      </c>
      <c r="AZ2833">
        <v>0.34</v>
      </c>
      <c r="BA2833">
        <v>0.34</v>
      </c>
      <c r="BB2833">
        <v>0.34</v>
      </c>
      <c r="BC2833">
        <v>0.34</v>
      </c>
      <c r="BD2833">
        <v>0.34</v>
      </c>
      <c r="BE2833">
        <v>0.34</v>
      </c>
      <c r="BF2833">
        <v>0.34</v>
      </c>
    </row>
    <row r="2834" spans="1:58" ht="12" customHeight="1" x14ac:dyDescent="0.2">
      <c r="B2834" t="s">
        <v>411</v>
      </c>
      <c r="C2834">
        <v>0.35</v>
      </c>
      <c r="D2834">
        <v>0.35</v>
      </c>
      <c r="E2834">
        <v>0.35</v>
      </c>
      <c r="F2834">
        <v>0.35</v>
      </c>
      <c r="G2834">
        <v>0.35</v>
      </c>
      <c r="H2834">
        <v>0.35</v>
      </c>
      <c r="I2834">
        <v>0.35</v>
      </c>
      <c r="J2834">
        <v>0.35</v>
      </c>
      <c r="K2834">
        <v>0.35</v>
      </c>
      <c r="L2834">
        <v>0.35</v>
      </c>
      <c r="M2834">
        <v>0.35</v>
      </c>
      <c r="N2834">
        <v>0.35</v>
      </c>
      <c r="O2834">
        <v>0.35</v>
      </c>
      <c r="P2834">
        <v>0.35</v>
      </c>
      <c r="Q2834">
        <v>0.35</v>
      </c>
      <c r="R2834">
        <v>0.35</v>
      </c>
      <c r="S2834">
        <v>0.35</v>
      </c>
      <c r="T2834">
        <v>0.35</v>
      </c>
      <c r="U2834">
        <v>0.35</v>
      </c>
      <c r="V2834">
        <v>0.35</v>
      </c>
      <c r="W2834">
        <v>0.35</v>
      </c>
      <c r="X2834">
        <v>0.35</v>
      </c>
      <c r="Y2834">
        <v>0.35</v>
      </c>
      <c r="Z2834">
        <v>0.35</v>
      </c>
      <c r="AA2834">
        <v>0.35</v>
      </c>
      <c r="AB2834">
        <v>0.35</v>
      </c>
      <c r="AC2834">
        <v>0.35</v>
      </c>
      <c r="AD2834">
        <v>0.35</v>
      </c>
      <c r="AE2834">
        <v>0.35</v>
      </c>
      <c r="AF2834">
        <v>0.35</v>
      </c>
      <c r="AG2834">
        <v>0.35</v>
      </c>
      <c r="AH2834">
        <v>0.35</v>
      </c>
      <c r="AI2834">
        <v>0.35</v>
      </c>
      <c r="AJ2834">
        <v>0.35</v>
      </c>
      <c r="AK2834">
        <v>0.35</v>
      </c>
      <c r="AL2834">
        <v>0.35</v>
      </c>
      <c r="AM2834">
        <v>0.35</v>
      </c>
      <c r="AN2834">
        <v>0.35</v>
      </c>
      <c r="AO2834">
        <v>0.35</v>
      </c>
      <c r="AP2834">
        <v>0.35</v>
      </c>
      <c r="AQ2834">
        <v>0.35</v>
      </c>
      <c r="AR2834">
        <v>0.35</v>
      </c>
      <c r="AS2834">
        <v>0.35</v>
      </c>
      <c r="AT2834">
        <v>0.35</v>
      </c>
      <c r="AU2834">
        <v>0.35</v>
      </c>
      <c r="AV2834">
        <v>0.35</v>
      </c>
      <c r="AW2834">
        <v>0.35</v>
      </c>
      <c r="AX2834">
        <v>0.35</v>
      </c>
      <c r="AY2834">
        <v>0.35</v>
      </c>
      <c r="AZ2834">
        <v>0.35</v>
      </c>
      <c r="BA2834">
        <v>0.35</v>
      </c>
      <c r="BB2834">
        <v>0.35</v>
      </c>
      <c r="BC2834">
        <v>0.35</v>
      </c>
      <c r="BD2834">
        <v>0.35</v>
      </c>
      <c r="BE2834">
        <v>0.35</v>
      </c>
      <c r="BF2834">
        <v>0.35</v>
      </c>
    </row>
    <row r="2835" spans="1:58" ht="12" customHeight="1" x14ac:dyDescent="0.2">
      <c r="B2835" t="s">
        <v>412</v>
      </c>
      <c r="C2835">
        <v>0.2</v>
      </c>
      <c r="D2835">
        <v>0.2</v>
      </c>
      <c r="E2835">
        <v>0.2</v>
      </c>
      <c r="F2835">
        <v>0.2</v>
      </c>
      <c r="G2835">
        <v>0.2</v>
      </c>
      <c r="H2835">
        <v>0.2</v>
      </c>
      <c r="I2835">
        <v>0.2</v>
      </c>
      <c r="J2835">
        <v>0.2</v>
      </c>
      <c r="K2835">
        <v>0.2</v>
      </c>
      <c r="L2835">
        <v>0.2</v>
      </c>
      <c r="M2835">
        <v>0.2</v>
      </c>
      <c r="N2835">
        <v>0.2</v>
      </c>
      <c r="O2835">
        <v>0.2</v>
      </c>
      <c r="P2835">
        <v>0.2</v>
      </c>
      <c r="Q2835">
        <v>0.2</v>
      </c>
      <c r="R2835">
        <v>0.2</v>
      </c>
      <c r="S2835">
        <v>0.2</v>
      </c>
      <c r="T2835">
        <v>0.2</v>
      </c>
      <c r="U2835">
        <v>0.2</v>
      </c>
      <c r="V2835">
        <v>0.2</v>
      </c>
      <c r="W2835">
        <v>0.2</v>
      </c>
      <c r="X2835">
        <v>0.2</v>
      </c>
      <c r="Y2835">
        <v>0.2</v>
      </c>
      <c r="Z2835">
        <v>0.2</v>
      </c>
      <c r="AA2835">
        <v>0.2</v>
      </c>
      <c r="AB2835">
        <v>0.2</v>
      </c>
      <c r="AC2835">
        <v>0.2</v>
      </c>
      <c r="AD2835">
        <v>0.2</v>
      </c>
      <c r="AE2835">
        <v>0.2</v>
      </c>
      <c r="AF2835">
        <v>0.2</v>
      </c>
      <c r="AG2835">
        <v>0.2</v>
      </c>
      <c r="AH2835">
        <v>0.2</v>
      </c>
      <c r="AI2835">
        <v>0.2</v>
      </c>
      <c r="AJ2835">
        <v>0.2</v>
      </c>
      <c r="AK2835">
        <v>0.2</v>
      </c>
      <c r="AL2835">
        <v>0.2</v>
      </c>
      <c r="AM2835">
        <v>0.2</v>
      </c>
      <c r="AN2835">
        <v>0.2</v>
      </c>
      <c r="AO2835">
        <v>0.2</v>
      </c>
      <c r="AP2835">
        <v>0.2</v>
      </c>
      <c r="AQ2835">
        <v>0.2</v>
      </c>
      <c r="AR2835">
        <v>0.2</v>
      </c>
      <c r="AS2835">
        <v>0.2</v>
      </c>
      <c r="AT2835">
        <v>0.2</v>
      </c>
      <c r="AU2835">
        <v>0.2</v>
      </c>
      <c r="AV2835">
        <v>0.2</v>
      </c>
      <c r="AW2835">
        <v>0.2</v>
      </c>
      <c r="AX2835">
        <v>0.2</v>
      </c>
      <c r="AY2835">
        <v>0.2</v>
      </c>
      <c r="AZ2835">
        <v>0.2</v>
      </c>
      <c r="BA2835">
        <v>0.2</v>
      </c>
      <c r="BB2835">
        <v>0.2</v>
      </c>
      <c r="BC2835">
        <v>0.2</v>
      </c>
      <c r="BD2835">
        <v>0.2</v>
      </c>
      <c r="BE2835">
        <v>0.2</v>
      </c>
      <c r="BF2835">
        <v>0.2</v>
      </c>
    </row>
    <row r="2836" spans="1:58" ht="12" customHeight="1" x14ac:dyDescent="0.2">
      <c r="B2836" t="s">
        <v>975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 ht="12" customHeight="1" x14ac:dyDescent="0.2">
      <c r="B2837" t="s">
        <v>976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</row>
    <row r="2839" spans="1:58" ht="12" customHeight="1" x14ac:dyDescent="0.2">
      <c r="A2839" t="s">
        <v>987</v>
      </c>
    </row>
    <row r="2840" spans="1:58" ht="12" customHeight="1" x14ac:dyDescent="0.2">
      <c r="C2840">
        <v>1995</v>
      </c>
      <c r="D2840">
        <v>1996</v>
      </c>
      <c r="E2840">
        <v>1997</v>
      </c>
      <c r="F2840">
        <v>1998</v>
      </c>
      <c r="G2840">
        <v>1999</v>
      </c>
      <c r="H2840">
        <v>2000</v>
      </c>
      <c r="I2840">
        <v>2001</v>
      </c>
      <c r="J2840">
        <v>2002</v>
      </c>
      <c r="K2840">
        <v>2003</v>
      </c>
      <c r="L2840">
        <v>2004</v>
      </c>
      <c r="M2840">
        <v>2005</v>
      </c>
      <c r="N2840">
        <v>2006</v>
      </c>
      <c r="O2840">
        <v>2007</v>
      </c>
      <c r="P2840">
        <v>2008</v>
      </c>
      <c r="Q2840">
        <v>2009</v>
      </c>
      <c r="R2840">
        <v>2010</v>
      </c>
      <c r="S2840">
        <v>2011</v>
      </c>
      <c r="T2840">
        <v>2012</v>
      </c>
      <c r="U2840">
        <v>2013</v>
      </c>
      <c r="V2840">
        <v>2014</v>
      </c>
      <c r="W2840">
        <v>2015</v>
      </c>
      <c r="X2840">
        <v>2016</v>
      </c>
      <c r="Y2840">
        <v>2017</v>
      </c>
      <c r="Z2840">
        <v>2018</v>
      </c>
      <c r="AA2840">
        <v>2019</v>
      </c>
      <c r="AB2840">
        <v>2020</v>
      </c>
      <c r="AC2840">
        <v>2021</v>
      </c>
      <c r="AD2840">
        <v>2022</v>
      </c>
      <c r="AE2840">
        <v>2023</v>
      </c>
      <c r="AF2840">
        <v>2024</v>
      </c>
      <c r="AG2840">
        <v>2025</v>
      </c>
      <c r="AH2840">
        <v>2026</v>
      </c>
      <c r="AI2840">
        <v>2027</v>
      </c>
      <c r="AJ2840">
        <v>2028</v>
      </c>
      <c r="AK2840">
        <v>2029</v>
      </c>
      <c r="AL2840">
        <v>2030</v>
      </c>
      <c r="AM2840">
        <v>2031</v>
      </c>
      <c r="AN2840">
        <v>2032</v>
      </c>
      <c r="AO2840">
        <v>2033</v>
      </c>
      <c r="AP2840">
        <v>2034</v>
      </c>
      <c r="AQ2840">
        <v>2035</v>
      </c>
      <c r="AR2840">
        <v>2036</v>
      </c>
      <c r="AS2840">
        <v>2037</v>
      </c>
      <c r="AT2840">
        <v>2038</v>
      </c>
      <c r="AU2840">
        <v>2039</v>
      </c>
      <c r="AV2840">
        <v>2040</v>
      </c>
      <c r="AW2840">
        <v>2041</v>
      </c>
      <c r="AX2840">
        <v>2042</v>
      </c>
      <c r="AY2840">
        <v>2043</v>
      </c>
      <c r="AZ2840">
        <v>2044</v>
      </c>
      <c r="BA2840">
        <v>2045</v>
      </c>
      <c r="BB2840">
        <v>2046</v>
      </c>
      <c r="BC2840">
        <v>2047</v>
      </c>
      <c r="BD2840">
        <v>2048</v>
      </c>
      <c r="BE2840">
        <v>2049</v>
      </c>
      <c r="BF2840">
        <v>2050</v>
      </c>
    </row>
    <row r="2841" spans="1:58" ht="12" customHeight="1" x14ac:dyDescent="0.2">
      <c r="A2841" t="s">
        <v>544</v>
      </c>
      <c r="B2841" t="s">
        <v>407</v>
      </c>
      <c r="C2841">
        <v>5.0576851688245586E-3</v>
      </c>
      <c r="D2841">
        <v>5.0576851688245586E-3</v>
      </c>
      <c r="E2841">
        <v>5.0576851688245586E-3</v>
      </c>
      <c r="F2841">
        <v>5.0576851688245586E-3</v>
      </c>
      <c r="G2841">
        <v>5.0576851688245586E-3</v>
      </c>
      <c r="H2841">
        <v>5.0576851688245586E-3</v>
      </c>
      <c r="I2841">
        <v>5.0576851688245586E-3</v>
      </c>
      <c r="J2841">
        <v>5.0576851688245586E-3</v>
      </c>
      <c r="K2841">
        <v>5.0576851688245586E-3</v>
      </c>
      <c r="L2841">
        <v>5.0576851688245586E-3</v>
      </c>
      <c r="M2841">
        <v>5.0576851688245586E-3</v>
      </c>
      <c r="N2841">
        <v>5.0576851688245586E-3</v>
      </c>
      <c r="O2841">
        <v>5.0576851688245586E-3</v>
      </c>
      <c r="P2841">
        <v>5.0576851688245586E-3</v>
      </c>
      <c r="Q2841">
        <v>5.0576851688245586E-3</v>
      </c>
      <c r="R2841">
        <v>5.0576851688245604E-3</v>
      </c>
      <c r="S2841">
        <v>6.9743706612783923E-5</v>
      </c>
      <c r="T2841">
        <v>6.9743706612783923E-5</v>
      </c>
      <c r="U2841">
        <v>6.9743706612783923E-5</v>
      </c>
      <c r="V2841">
        <v>6.9743706612783923E-5</v>
      </c>
      <c r="W2841">
        <v>6.9743706612783923E-5</v>
      </c>
      <c r="X2841">
        <v>6.9743706612783923E-5</v>
      </c>
      <c r="Y2841">
        <v>6.9743706612783923E-5</v>
      </c>
      <c r="Z2841">
        <v>6.9743706612783923E-5</v>
      </c>
      <c r="AA2841">
        <v>6.9743706612783923E-5</v>
      </c>
      <c r="AB2841">
        <v>6.9743706612783923E-5</v>
      </c>
      <c r="AC2841">
        <v>6.9743706612783923E-5</v>
      </c>
      <c r="AD2841">
        <v>6.9743706612783923E-5</v>
      </c>
      <c r="AE2841">
        <v>6.9743706612783923E-5</v>
      </c>
      <c r="AF2841">
        <v>6.9743706612783923E-5</v>
      </c>
      <c r="AG2841">
        <v>6.9743706612783923E-5</v>
      </c>
      <c r="AH2841">
        <v>6.9743706612783923E-5</v>
      </c>
      <c r="AI2841">
        <v>6.9743706612783923E-5</v>
      </c>
      <c r="AJ2841">
        <v>6.9743706612783923E-5</v>
      </c>
      <c r="AK2841">
        <v>6.9743706612783923E-5</v>
      </c>
      <c r="AL2841">
        <v>6.9743706612783923E-5</v>
      </c>
      <c r="AM2841">
        <v>6.9743706612783923E-5</v>
      </c>
      <c r="AN2841">
        <v>6.9743706612783923E-5</v>
      </c>
      <c r="AO2841">
        <v>6.9743706612783923E-5</v>
      </c>
      <c r="AP2841">
        <v>6.9743706612783923E-5</v>
      </c>
      <c r="AQ2841">
        <v>6.9743706612783923E-5</v>
      </c>
      <c r="AR2841">
        <v>6.9743706612783923E-5</v>
      </c>
      <c r="AS2841">
        <v>6.9743706612783923E-5</v>
      </c>
      <c r="AT2841">
        <v>6.9743706612783923E-5</v>
      </c>
      <c r="AU2841">
        <v>6.9743706612783923E-5</v>
      </c>
      <c r="AV2841">
        <v>6.9743706612783923E-5</v>
      </c>
      <c r="AW2841">
        <v>6.9743706612783923E-5</v>
      </c>
      <c r="AX2841">
        <v>6.9743706612783923E-5</v>
      </c>
      <c r="AY2841">
        <v>6.9743706612783923E-5</v>
      </c>
      <c r="AZ2841">
        <v>6.9743706612783923E-5</v>
      </c>
      <c r="BA2841">
        <v>6.9743706612783923E-5</v>
      </c>
      <c r="BB2841">
        <v>6.9743706612783923E-5</v>
      </c>
      <c r="BC2841">
        <v>6.9743706612783923E-5</v>
      </c>
      <c r="BD2841">
        <v>6.9743706612783923E-5</v>
      </c>
      <c r="BE2841">
        <v>6.9743706612783923E-5</v>
      </c>
      <c r="BF2841">
        <v>6.9743706612783923E-5</v>
      </c>
    </row>
    <row r="2842" spans="1:58" ht="12" customHeight="1" x14ac:dyDescent="0.2">
      <c r="B2842" t="s">
        <v>408</v>
      </c>
      <c r="C2842">
        <v>9.6014965560730324E-3</v>
      </c>
      <c r="D2842">
        <v>9.6014965560730324E-3</v>
      </c>
      <c r="E2842">
        <v>9.6014965560730324E-3</v>
      </c>
      <c r="F2842">
        <v>9.6014965560730324E-3</v>
      </c>
      <c r="G2842">
        <v>9.6014965560730324E-3</v>
      </c>
      <c r="H2842">
        <v>9.6014965560730324E-3</v>
      </c>
      <c r="I2842">
        <v>9.6014965560730324E-3</v>
      </c>
      <c r="J2842">
        <v>9.6014965560730324E-3</v>
      </c>
      <c r="K2842">
        <v>9.6014965560730324E-3</v>
      </c>
      <c r="L2842">
        <v>9.6014965560730324E-3</v>
      </c>
      <c r="M2842">
        <v>9.6014965560730324E-3</v>
      </c>
      <c r="N2842">
        <v>9.6014965560730324E-3</v>
      </c>
      <c r="O2842">
        <v>9.6014965560730324E-3</v>
      </c>
      <c r="P2842">
        <v>9.6014965560730324E-3</v>
      </c>
      <c r="Q2842">
        <v>9.6014965560730324E-3</v>
      </c>
      <c r="R2842">
        <v>9.6014965560730307E-3</v>
      </c>
      <c r="S2842">
        <v>3.1328676549317147E-2</v>
      </c>
      <c r="T2842">
        <v>3.1328676549317147E-2</v>
      </c>
      <c r="U2842">
        <v>3.1328676549317147E-2</v>
      </c>
      <c r="V2842">
        <v>3.1328676549317147E-2</v>
      </c>
      <c r="W2842">
        <v>3.1328676549317147E-2</v>
      </c>
      <c r="X2842">
        <v>3.1328676549317147E-2</v>
      </c>
      <c r="Y2842">
        <v>3.1328676549317147E-2</v>
      </c>
      <c r="Z2842">
        <v>3.1328676549317147E-2</v>
      </c>
      <c r="AA2842">
        <v>3.1328676549317147E-2</v>
      </c>
      <c r="AB2842">
        <v>3.1328676549317147E-2</v>
      </c>
      <c r="AC2842">
        <v>3.1328676549317147E-2</v>
      </c>
      <c r="AD2842">
        <v>3.1328676549317147E-2</v>
      </c>
      <c r="AE2842">
        <v>3.1328676549317147E-2</v>
      </c>
      <c r="AF2842">
        <v>3.1328676549317147E-2</v>
      </c>
      <c r="AG2842">
        <v>3.1328676549317147E-2</v>
      </c>
      <c r="AH2842">
        <v>3.1328676549317147E-2</v>
      </c>
      <c r="AI2842">
        <v>3.1328676549317147E-2</v>
      </c>
      <c r="AJ2842">
        <v>3.1328676549317147E-2</v>
      </c>
      <c r="AK2842">
        <v>3.1328676549317147E-2</v>
      </c>
      <c r="AL2842">
        <v>3.1328676549317147E-2</v>
      </c>
      <c r="AM2842">
        <v>3.1328676549317147E-2</v>
      </c>
      <c r="AN2842">
        <v>3.1328676549317147E-2</v>
      </c>
      <c r="AO2842">
        <v>3.1328676549317147E-2</v>
      </c>
      <c r="AP2842">
        <v>3.1328676549317147E-2</v>
      </c>
      <c r="AQ2842">
        <v>3.1328676549317147E-2</v>
      </c>
      <c r="AR2842">
        <v>3.1328676549317147E-2</v>
      </c>
      <c r="AS2842">
        <v>3.1328676549317147E-2</v>
      </c>
      <c r="AT2842">
        <v>3.1328676549317147E-2</v>
      </c>
      <c r="AU2842">
        <v>3.1328676549317147E-2</v>
      </c>
      <c r="AV2842">
        <v>3.1328676549317147E-2</v>
      </c>
      <c r="AW2842">
        <v>3.1328676549317147E-2</v>
      </c>
      <c r="AX2842">
        <v>3.1328676549317147E-2</v>
      </c>
      <c r="AY2842">
        <v>3.1328676549317147E-2</v>
      </c>
      <c r="AZ2842">
        <v>3.1328676549317147E-2</v>
      </c>
      <c r="BA2842">
        <v>3.1328676549317147E-2</v>
      </c>
      <c r="BB2842">
        <v>3.1328676549317147E-2</v>
      </c>
      <c r="BC2842">
        <v>3.1328676549317147E-2</v>
      </c>
      <c r="BD2842">
        <v>3.1328676549317147E-2</v>
      </c>
      <c r="BE2842">
        <v>3.1328676549317147E-2</v>
      </c>
      <c r="BF2842">
        <v>3.1328676549317147E-2</v>
      </c>
    </row>
    <row r="2843" spans="1:58" ht="12" customHeight="1" x14ac:dyDescent="0.2">
      <c r="B2843" t="s">
        <v>409</v>
      </c>
      <c r="C2843">
        <v>0.15937706177670644</v>
      </c>
      <c r="D2843">
        <v>0.15937706177670644</v>
      </c>
      <c r="E2843">
        <v>0.15937706177670644</v>
      </c>
      <c r="F2843">
        <v>0.15937706177670644</v>
      </c>
      <c r="G2843">
        <v>0.15937706177670644</v>
      </c>
      <c r="H2843">
        <v>0.15937706177670644</v>
      </c>
      <c r="I2843">
        <v>0.15937706177670644</v>
      </c>
      <c r="J2843">
        <v>0.15937706177670644</v>
      </c>
      <c r="K2843">
        <v>0.15937706177670644</v>
      </c>
      <c r="L2843">
        <v>0.15937706177670644</v>
      </c>
      <c r="M2843">
        <v>0.15937706177670644</v>
      </c>
      <c r="N2843">
        <v>0.15937706177670644</v>
      </c>
      <c r="O2843">
        <v>0.15937706177670644</v>
      </c>
      <c r="P2843">
        <v>0.15937706177670644</v>
      </c>
      <c r="Q2843">
        <v>0.15937706177670644</v>
      </c>
      <c r="R2843">
        <v>0.15937706177670599</v>
      </c>
      <c r="S2843">
        <v>0.21130476722792341</v>
      </c>
      <c r="T2843">
        <v>0.21130476722792341</v>
      </c>
      <c r="U2843">
        <v>0.21130476722792341</v>
      </c>
      <c r="V2843">
        <v>0.21130476722792341</v>
      </c>
      <c r="W2843">
        <v>0.21130476722792341</v>
      </c>
      <c r="X2843">
        <v>0.21130476722792341</v>
      </c>
      <c r="Y2843">
        <v>0.21130476722792341</v>
      </c>
      <c r="Z2843">
        <v>0.21130476722792341</v>
      </c>
      <c r="AA2843">
        <v>0.21130476722792341</v>
      </c>
      <c r="AB2843">
        <v>0.21130476722792341</v>
      </c>
      <c r="AC2843">
        <v>0.21130476722792341</v>
      </c>
      <c r="AD2843">
        <v>0.21130476722792341</v>
      </c>
      <c r="AE2843">
        <v>0.21130476722792341</v>
      </c>
      <c r="AF2843">
        <v>0.21130476722792341</v>
      </c>
      <c r="AG2843">
        <v>0.21130476722792341</v>
      </c>
      <c r="AH2843">
        <v>0.21130476722792341</v>
      </c>
      <c r="AI2843">
        <v>0.21130476722792341</v>
      </c>
      <c r="AJ2843">
        <v>0.21130476722792341</v>
      </c>
      <c r="AK2843">
        <v>0.21130476722792341</v>
      </c>
      <c r="AL2843">
        <v>0.21130476722792341</v>
      </c>
      <c r="AM2843">
        <v>0.21130476722792341</v>
      </c>
      <c r="AN2843">
        <v>0.21130476722792341</v>
      </c>
      <c r="AO2843">
        <v>0.21130476722792341</v>
      </c>
      <c r="AP2843">
        <v>0.21130476722792341</v>
      </c>
      <c r="AQ2843">
        <v>0.21130476722792341</v>
      </c>
      <c r="AR2843">
        <v>0.21130476722792341</v>
      </c>
      <c r="AS2843">
        <v>0.21130476722792341</v>
      </c>
      <c r="AT2843">
        <v>0.21130476722792341</v>
      </c>
      <c r="AU2843">
        <v>0.21130476722792341</v>
      </c>
      <c r="AV2843">
        <v>0.21130476722792341</v>
      </c>
      <c r="AW2843">
        <v>0.21130476722792341</v>
      </c>
      <c r="AX2843">
        <v>0.21130476722792341</v>
      </c>
      <c r="AY2843">
        <v>0.21130476722792341</v>
      </c>
      <c r="AZ2843">
        <v>0.21130476722792341</v>
      </c>
      <c r="BA2843">
        <v>0.21130476722792341</v>
      </c>
      <c r="BB2843">
        <v>0.21130476722792341</v>
      </c>
      <c r="BC2843">
        <v>0.21130476722792341</v>
      </c>
      <c r="BD2843">
        <v>0.21130476722792341</v>
      </c>
      <c r="BE2843">
        <v>0.21130476722792341</v>
      </c>
      <c r="BF2843">
        <v>0.21130476722792341</v>
      </c>
    </row>
    <row r="2844" spans="1:58" ht="12" customHeight="1" x14ac:dyDescent="0.2">
      <c r="B2844" t="s">
        <v>410</v>
      </c>
      <c r="C2844">
        <v>0.4540958334076316</v>
      </c>
      <c r="D2844">
        <v>0.4540958334076316</v>
      </c>
      <c r="E2844">
        <v>0.4540958334076316</v>
      </c>
      <c r="F2844">
        <v>0.4540958334076316</v>
      </c>
      <c r="G2844">
        <v>0.4540958334076316</v>
      </c>
      <c r="H2844">
        <v>0.4540958334076316</v>
      </c>
      <c r="I2844">
        <v>0.4540958334076316</v>
      </c>
      <c r="J2844">
        <v>0.4540958334076316</v>
      </c>
      <c r="K2844">
        <v>0.4540958334076316</v>
      </c>
      <c r="L2844">
        <v>0.4540958334076316</v>
      </c>
      <c r="M2844">
        <v>0.4540958334076316</v>
      </c>
      <c r="N2844">
        <v>0.4540958334076316</v>
      </c>
      <c r="O2844">
        <v>0.4540958334076316</v>
      </c>
      <c r="P2844">
        <v>0.4540958334076316</v>
      </c>
      <c r="Q2844">
        <v>0.4540958334076316</v>
      </c>
      <c r="R2844">
        <v>0.45409583340763199</v>
      </c>
      <c r="S2844">
        <v>0.41242695329038037</v>
      </c>
      <c r="T2844">
        <v>0.41242695329038037</v>
      </c>
      <c r="U2844">
        <v>0.41242695329038037</v>
      </c>
      <c r="V2844">
        <v>0.41242695329038037</v>
      </c>
      <c r="W2844">
        <v>0.41242695329038037</v>
      </c>
      <c r="X2844">
        <v>0.41242695329038037</v>
      </c>
      <c r="Y2844">
        <v>0.41242695329038037</v>
      </c>
      <c r="Z2844">
        <v>0.41242695329038037</v>
      </c>
      <c r="AA2844">
        <v>0.41242695329038037</v>
      </c>
      <c r="AB2844">
        <v>0.41242695329038037</v>
      </c>
      <c r="AC2844">
        <v>0.41242695329038037</v>
      </c>
      <c r="AD2844">
        <v>0.41242695329038037</v>
      </c>
      <c r="AE2844">
        <v>0.41242695329038037</v>
      </c>
      <c r="AF2844">
        <v>0.41242695329038037</v>
      </c>
      <c r="AG2844">
        <v>0.41242695329038037</v>
      </c>
      <c r="AH2844">
        <v>0.41242695329038037</v>
      </c>
      <c r="AI2844">
        <v>0.41242695329038037</v>
      </c>
      <c r="AJ2844">
        <v>0.41242695329038037</v>
      </c>
      <c r="AK2844">
        <v>0.41242695329038037</v>
      </c>
      <c r="AL2844">
        <v>0.41242695329038037</v>
      </c>
      <c r="AM2844">
        <v>0.41242695329038037</v>
      </c>
      <c r="AN2844">
        <v>0.41242695329038037</v>
      </c>
      <c r="AO2844">
        <v>0.41242695329038037</v>
      </c>
      <c r="AP2844">
        <v>0.41242695329038037</v>
      </c>
      <c r="AQ2844">
        <v>0.41242695329038037</v>
      </c>
      <c r="AR2844">
        <v>0.41242695329038037</v>
      </c>
      <c r="AS2844">
        <v>0.41242695329038037</v>
      </c>
      <c r="AT2844">
        <v>0.41242695329038037</v>
      </c>
      <c r="AU2844">
        <v>0.41242695329038037</v>
      </c>
      <c r="AV2844">
        <v>0.41242695329038037</v>
      </c>
      <c r="AW2844">
        <v>0.41242695329038037</v>
      </c>
      <c r="AX2844">
        <v>0.41242695329038037</v>
      </c>
      <c r="AY2844">
        <v>0.41242695329038037</v>
      </c>
      <c r="AZ2844">
        <v>0.41242695329038037</v>
      </c>
      <c r="BA2844">
        <v>0.41242695329038037</v>
      </c>
      <c r="BB2844">
        <v>0.41242695329038037</v>
      </c>
      <c r="BC2844">
        <v>0.41242695329038037</v>
      </c>
      <c r="BD2844">
        <v>0.41242695329038037</v>
      </c>
      <c r="BE2844">
        <v>0.41242695329038037</v>
      </c>
      <c r="BF2844">
        <v>0.41242695329038037</v>
      </c>
    </row>
    <row r="2845" spans="1:58" ht="12" customHeight="1" x14ac:dyDescent="0.2">
      <c r="B2845" t="s">
        <v>411</v>
      </c>
      <c r="C2845">
        <v>0.37169609147925942</v>
      </c>
      <c r="D2845">
        <v>0.37169609147925942</v>
      </c>
      <c r="E2845">
        <v>0.37169609147925942</v>
      </c>
      <c r="F2845">
        <v>0.37169609147925942</v>
      </c>
      <c r="G2845">
        <v>0.37169609147925942</v>
      </c>
      <c r="H2845">
        <v>0.37169609147925942</v>
      </c>
      <c r="I2845">
        <v>0.37169609147925942</v>
      </c>
      <c r="J2845">
        <v>0.37169609147925942</v>
      </c>
      <c r="K2845">
        <v>0.37169609147925942</v>
      </c>
      <c r="L2845">
        <v>0.37169609147925942</v>
      </c>
      <c r="M2845">
        <v>0.37169609147925942</v>
      </c>
      <c r="N2845">
        <v>0.37169609147925942</v>
      </c>
      <c r="O2845">
        <v>0.37169609147925942</v>
      </c>
      <c r="P2845">
        <v>0.37169609147925942</v>
      </c>
      <c r="Q2845">
        <v>0.37169609147925942</v>
      </c>
      <c r="R2845">
        <v>0.37169609147925903</v>
      </c>
      <c r="S2845">
        <v>0.17009507737131058</v>
      </c>
      <c r="T2845">
        <v>0.17009507737131058</v>
      </c>
      <c r="U2845">
        <v>0.17009507737131058</v>
      </c>
      <c r="V2845">
        <v>0.17009507737131058</v>
      </c>
      <c r="W2845">
        <v>0.17009507737131058</v>
      </c>
      <c r="X2845">
        <v>0.17009507737131058</v>
      </c>
      <c r="Y2845">
        <v>0.17009507737131058</v>
      </c>
      <c r="Z2845">
        <v>0.17009507737131058</v>
      </c>
      <c r="AA2845">
        <v>0.17009507737131058</v>
      </c>
      <c r="AB2845">
        <v>0.17009507737131058</v>
      </c>
      <c r="AC2845">
        <v>0.17009507737131058</v>
      </c>
      <c r="AD2845">
        <v>0.17009507737131058</v>
      </c>
      <c r="AE2845">
        <v>0.17009507737131058</v>
      </c>
      <c r="AF2845">
        <v>0.17009507737131058</v>
      </c>
      <c r="AG2845">
        <v>0.17009507737131058</v>
      </c>
      <c r="AH2845">
        <v>0.17009507737131058</v>
      </c>
      <c r="AI2845">
        <v>0.17009507737131058</v>
      </c>
      <c r="AJ2845">
        <v>0.17009507737131058</v>
      </c>
      <c r="AK2845">
        <v>0.17009507737131058</v>
      </c>
      <c r="AL2845">
        <v>0.17009507737131058</v>
      </c>
      <c r="AM2845">
        <v>0.17009507737131058</v>
      </c>
      <c r="AN2845">
        <v>0.17009507737131058</v>
      </c>
      <c r="AO2845">
        <v>0.17009507737131058</v>
      </c>
      <c r="AP2845">
        <v>0.17009507737131058</v>
      </c>
      <c r="AQ2845">
        <v>0.17009507737131058</v>
      </c>
      <c r="AR2845">
        <v>0.17009507737131058</v>
      </c>
      <c r="AS2845">
        <v>0.17009507737131058</v>
      </c>
      <c r="AT2845">
        <v>0.17009507737131058</v>
      </c>
      <c r="AU2845">
        <v>0.17009507737131058</v>
      </c>
      <c r="AV2845">
        <v>0.17009507737131058</v>
      </c>
      <c r="AW2845">
        <v>0.17009507737131058</v>
      </c>
      <c r="AX2845">
        <v>0.17009507737131058</v>
      </c>
      <c r="AY2845">
        <v>0.17009507737131058</v>
      </c>
      <c r="AZ2845">
        <v>0.17009507737131058</v>
      </c>
      <c r="BA2845">
        <v>0.17009507737131058</v>
      </c>
      <c r="BB2845">
        <v>0.17009507737131058</v>
      </c>
      <c r="BC2845">
        <v>0.17009507737131058</v>
      </c>
      <c r="BD2845">
        <v>0.17009507737131058</v>
      </c>
      <c r="BE2845">
        <v>0.17009507737131058</v>
      </c>
      <c r="BF2845">
        <v>0.17009507737131058</v>
      </c>
    </row>
    <row r="2846" spans="1:58" ht="12" customHeight="1" x14ac:dyDescent="0.2">
      <c r="B2846" t="s">
        <v>412</v>
      </c>
      <c r="C2846">
        <v>1.7183161150493691E-4</v>
      </c>
      <c r="D2846">
        <v>1.7183161150493691E-4</v>
      </c>
      <c r="E2846">
        <v>1.7183161150493691E-4</v>
      </c>
      <c r="F2846">
        <v>1.7183161150493691E-4</v>
      </c>
      <c r="G2846">
        <v>1.7183161150493691E-4</v>
      </c>
      <c r="H2846">
        <v>1.7183161150493691E-4</v>
      </c>
      <c r="I2846">
        <v>1.7183161150493691E-4</v>
      </c>
      <c r="J2846">
        <v>1.7183161150493691E-4</v>
      </c>
      <c r="K2846">
        <v>1.7183161150493691E-4</v>
      </c>
      <c r="L2846">
        <v>1.7183161150493691E-4</v>
      </c>
      <c r="M2846">
        <v>1.7183161150493691E-4</v>
      </c>
      <c r="N2846">
        <v>1.7183161150493691E-4</v>
      </c>
      <c r="O2846">
        <v>1.7183161150493691E-4</v>
      </c>
      <c r="P2846">
        <v>1.7183161150493691E-4</v>
      </c>
      <c r="Q2846">
        <v>1.7183161150493691E-4</v>
      </c>
      <c r="R2846">
        <v>1.7183161150493699E-4</v>
      </c>
      <c r="S2846">
        <v>1.4744408961378686E-3</v>
      </c>
      <c r="T2846">
        <v>1.4744408961378686E-3</v>
      </c>
      <c r="U2846">
        <v>1.4744408961378686E-3</v>
      </c>
      <c r="V2846">
        <v>1.4744408961378686E-3</v>
      </c>
      <c r="W2846">
        <v>1.4744408961378686E-3</v>
      </c>
      <c r="X2846">
        <v>1.4744408961378686E-3</v>
      </c>
      <c r="Y2846">
        <v>1.4744408961378686E-3</v>
      </c>
      <c r="Z2846">
        <v>1.4744408961378686E-3</v>
      </c>
      <c r="AA2846">
        <v>1.4744408961378686E-3</v>
      </c>
      <c r="AB2846">
        <v>1.4744408961378686E-3</v>
      </c>
      <c r="AC2846">
        <v>1.4744408961378686E-3</v>
      </c>
      <c r="AD2846">
        <v>1.4744408961378686E-3</v>
      </c>
      <c r="AE2846">
        <v>1.4744408961378686E-3</v>
      </c>
      <c r="AF2846">
        <v>1.4744408961378686E-3</v>
      </c>
      <c r="AG2846">
        <v>1.4744408961378686E-3</v>
      </c>
      <c r="AH2846">
        <v>1.4744408961378686E-3</v>
      </c>
      <c r="AI2846">
        <v>1.4744408961378686E-3</v>
      </c>
      <c r="AJ2846">
        <v>1.4744408961378686E-3</v>
      </c>
      <c r="AK2846">
        <v>1.4744408961378686E-3</v>
      </c>
      <c r="AL2846">
        <v>1.4744408961378686E-3</v>
      </c>
      <c r="AM2846">
        <v>1.4744408961378686E-3</v>
      </c>
      <c r="AN2846">
        <v>1.4744408961378686E-3</v>
      </c>
      <c r="AO2846">
        <v>1.4744408961378686E-3</v>
      </c>
      <c r="AP2846">
        <v>1.4744408961378686E-3</v>
      </c>
      <c r="AQ2846">
        <v>1.4744408961378686E-3</v>
      </c>
      <c r="AR2846">
        <v>1.4744408961378686E-3</v>
      </c>
      <c r="AS2846">
        <v>1.4744408961378686E-3</v>
      </c>
      <c r="AT2846">
        <v>1.4744408961378686E-3</v>
      </c>
      <c r="AU2846">
        <v>1.4744408961378686E-3</v>
      </c>
      <c r="AV2846">
        <v>1.4744408961378686E-3</v>
      </c>
      <c r="AW2846">
        <v>1.4744408961378686E-3</v>
      </c>
      <c r="AX2846">
        <v>1.4744408961378686E-3</v>
      </c>
      <c r="AY2846">
        <v>1.4744408961378686E-3</v>
      </c>
      <c r="AZ2846">
        <v>1.4744408961378686E-3</v>
      </c>
      <c r="BA2846">
        <v>1.4744408961378686E-3</v>
      </c>
      <c r="BB2846">
        <v>1.4744408961378686E-3</v>
      </c>
      <c r="BC2846">
        <v>1.4744408961378686E-3</v>
      </c>
      <c r="BD2846">
        <v>1.4744408961378686E-3</v>
      </c>
      <c r="BE2846">
        <v>1.4744408961378686E-3</v>
      </c>
      <c r="BF2846">
        <v>1.4744408961378686E-3</v>
      </c>
    </row>
    <row r="2847" spans="1:58" ht="12" customHeight="1" x14ac:dyDescent="0.2">
      <c r="B2847" t="s">
        <v>975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0.12641685322289598</v>
      </c>
      <c r="T2847">
        <v>0.12641685322289598</v>
      </c>
      <c r="U2847">
        <v>0.12641685322289598</v>
      </c>
      <c r="V2847">
        <v>0.12641685322289598</v>
      </c>
      <c r="W2847">
        <v>0.12641685322289598</v>
      </c>
      <c r="X2847">
        <v>0.12641685322289598</v>
      </c>
      <c r="Y2847">
        <v>0.12641685322289598</v>
      </c>
      <c r="Z2847">
        <v>0.12641685322289598</v>
      </c>
      <c r="AA2847">
        <v>0.12641685322289598</v>
      </c>
      <c r="AB2847">
        <v>0.12641685322289598</v>
      </c>
      <c r="AC2847">
        <v>0.12641685322289598</v>
      </c>
      <c r="AD2847">
        <v>0.12641685322289598</v>
      </c>
      <c r="AE2847">
        <v>0.12641685322289598</v>
      </c>
      <c r="AF2847">
        <v>0.12641685322289598</v>
      </c>
      <c r="AG2847">
        <v>0.12641685322289598</v>
      </c>
      <c r="AH2847">
        <v>0.12641685322289598</v>
      </c>
      <c r="AI2847">
        <v>0.12641685322289598</v>
      </c>
      <c r="AJ2847">
        <v>0.12641685322289598</v>
      </c>
      <c r="AK2847">
        <v>0.12641685322289598</v>
      </c>
      <c r="AL2847">
        <v>0.12641685322289598</v>
      </c>
      <c r="AM2847">
        <v>0.12641685322289598</v>
      </c>
      <c r="AN2847">
        <v>0.12641685322289598</v>
      </c>
      <c r="AO2847">
        <v>0.12641685322289598</v>
      </c>
      <c r="AP2847">
        <v>0.12641685322289598</v>
      </c>
      <c r="AQ2847">
        <v>0.12641685322289598</v>
      </c>
      <c r="AR2847">
        <v>0.12641685322289598</v>
      </c>
      <c r="AS2847">
        <v>0.12641685322289598</v>
      </c>
      <c r="AT2847">
        <v>0.12641685322289598</v>
      </c>
      <c r="AU2847">
        <v>0.12641685322289598</v>
      </c>
      <c r="AV2847">
        <v>0.12641685322289598</v>
      </c>
      <c r="AW2847">
        <v>0.12641685322289598</v>
      </c>
      <c r="AX2847">
        <v>0.12641685322289598</v>
      </c>
      <c r="AY2847">
        <v>0.12641685322289598</v>
      </c>
      <c r="AZ2847">
        <v>0.12641685322289598</v>
      </c>
      <c r="BA2847">
        <v>0.12641685322289598</v>
      </c>
      <c r="BB2847">
        <v>0.12641685322289598</v>
      </c>
      <c r="BC2847">
        <v>0.12641685322289598</v>
      </c>
      <c r="BD2847">
        <v>0.12641685322289598</v>
      </c>
      <c r="BE2847">
        <v>0.12641685322289598</v>
      </c>
      <c r="BF2847">
        <v>0.12641685322289598</v>
      </c>
    </row>
    <row r="2848" spans="1:58" ht="12" customHeight="1" x14ac:dyDescent="0.2">
      <c r="B2848" t="s">
        <v>976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4.6883487735421843E-2</v>
      </c>
      <c r="T2848">
        <v>4.6883487735421843E-2</v>
      </c>
      <c r="U2848">
        <v>4.6883487735421843E-2</v>
      </c>
      <c r="V2848">
        <v>4.6883487735421843E-2</v>
      </c>
      <c r="W2848">
        <v>4.6883487735421843E-2</v>
      </c>
      <c r="X2848">
        <v>4.6883487735421843E-2</v>
      </c>
      <c r="Y2848">
        <v>4.6883487735421843E-2</v>
      </c>
      <c r="Z2848">
        <v>4.6883487735421843E-2</v>
      </c>
      <c r="AA2848">
        <v>4.6883487735421843E-2</v>
      </c>
      <c r="AB2848">
        <v>4.6883487735421843E-2</v>
      </c>
      <c r="AC2848">
        <v>4.6883487735421843E-2</v>
      </c>
      <c r="AD2848">
        <v>4.6883487735421843E-2</v>
      </c>
      <c r="AE2848">
        <v>4.6883487735421843E-2</v>
      </c>
      <c r="AF2848">
        <v>4.6883487735421843E-2</v>
      </c>
      <c r="AG2848">
        <v>4.6883487735421843E-2</v>
      </c>
      <c r="AH2848">
        <v>4.6883487735421843E-2</v>
      </c>
      <c r="AI2848">
        <v>4.6883487735421843E-2</v>
      </c>
      <c r="AJ2848">
        <v>4.6883487735421843E-2</v>
      </c>
      <c r="AK2848">
        <v>4.6883487735421843E-2</v>
      </c>
      <c r="AL2848">
        <v>4.6883487735421843E-2</v>
      </c>
      <c r="AM2848">
        <v>4.6883487735421843E-2</v>
      </c>
      <c r="AN2848">
        <v>4.6883487735421843E-2</v>
      </c>
      <c r="AO2848">
        <v>4.6883487735421843E-2</v>
      </c>
      <c r="AP2848">
        <v>4.6883487735421843E-2</v>
      </c>
      <c r="AQ2848">
        <v>4.6883487735421843E-2</v>
      </c>
      <c r="AR2848">
        <v>4.6883487735421843E-2</v>
      </c>
      <c r="AS2848">
        <v>4.6883487735421843E-2</v>
      </c>
      <c r="AT2848">
        <v>4.6883487735421843E-2</v>
      </c>
      <c r="AU2848">
        <v>4.6883487735421843E-2</v>
      </c>
      <c r="AV2848">
        <v>4.6883487735421843E-2</v>
      </c>
      <c r="AW2848">
        <v>4.6883487735421843E-2</v>
      </c>
      <c r="AX2848">
        <v>4.6883487735421843E-2</v>
      </c>
      <c r="AY2848">
        <v>4.6883487735421843E-2</v>
      </c>
      <c r="AZ2848">
        <v>4.6883487735421843E-2</v>
      </c>
      <c r="BA2848">
        <v>4.6883487735421843E-2</v>
      </c>
      <c r="BB2848">
        <v>4.6883487735421843E-2</v>
      </c>
      <c r="BC2848">
        <v>4.6883487735421843E-2</v>
      </c>
      <c r="BD2848">
        <v>4.6883487735421843E-2</v>
      </c>
      <c r="BE2848">
        <v>4.6883487735421843E-2</v>
      </c>
      <c r="BF2848">
        <v>4.6883487735421843E-2</v>
      </c>
    </row>
    <row r="2849" spans="1:58" ht="12" customHeight="1" x14ac:dyDescent="0.2">
      <c r="A2849" t="s">
        <v>545</v>
      </c>
      <c r="B2849" t="s">
        <v>407</v>
      </c>
      <c r="C2849">
        <v>1.9736842105263157E-4</v>
      </c>
      <c r="D2849">
        <v>1.9736842105263157E-4</v>
      </c>
      <c r="E2849">
        <v>1.9736842105263157E-4</v>
      </c>
      <c r="F2849">
        <v>1.9736842105263157E-4</v>
      </c>
      <c r="G2849">
        <v>1.9736842105263157E-4</v>
      </c>
      <c r="H2849">
        <v>1.9736842105263157E-4</v>
      </c>
      <c r="I2849">
        <v>1.9736842105263157E-4</v>
      </c>
      <c r="J2849">
        <v>1.9736842105263157E-4</v>
      </c>
      <c r="K2849">
        <v>1.9736842105263157E-4</v>
      </c>
      <c r="L2849">
        <v>1.9736842105263157E-4</v>
      </c>
      <c r="M2849">
        <v>1.9736842105263157E-4</v>
      </c>
      <c r="N2849">
        <v>1.9736842105263157E-4</v>
      </c>
      <c r="O2849">
        <v>1.9736842105263157E-4</v>
      </c>
      <c r="P2849">
        <v>1.9736842105263157E-4</v>
      </c>
      <c r="Q2849">
        <v>1.9736842105263157E-4</v>
      </c>
      <c r="R2849">
        <v>1.9736842105263201E-4</v>
      </c>
      <c r="S2849">
        <v>2.2518175384417423E-4</v>
      </c>
      <c r="T2849">
        <v>2.2518175384417423E-4</v>
      </c>
      <c r="U2849">
        <v>2.2518175384417423E-4</v>
      </c>
      <c r="V2849">
        <v>2.2518175384417423E-4</v>
      </c>
      <c r="W2849">
        <v>2.2518175384417423E-4</v>
      </c>
      <c r="X2849">
        <v>2.2518175384417423E-4</v>
      </c>
      <c r="Y2849">
        <v>2.2518175384417423E-4</v>
      </c>
      <c r="Z2849">
        <v>2.2518175384417423E-4</v>
      </c>
      <c r="AA2849">
        <v>2.2518175384417423E-4</v>
      </c>
      <c r="AB2849">
        <v>2.2518175384417423E-4</v>
      </c>
      <c r="AC2849">
        <v>2.2518175384417423E-4</v>
      </c>
      <c r="AD2849">
        <v>2.2518175384417423E-4</v>
      </c>
      <c r="AE2849">
        <v>2.2518175384417423E-4</v>
      </c>
      <c r="AF2849">
        <v>2.2518175384417423E-4</v>
      </c>
      <c r="AG2849">
        <v>2.2518175384417423E-4</v>
      </c>
      <c r="AH2849">
        <v>2.2518175384417423E-4</v>
      </c>
      <c r="AI2849">
        <v>2.2518175384417423E-4</v>
      </c>
      <c r="AJ2849">
        <v>2.2518175384417423E-4</v>
      </c>
      <c r="AK2849">
        <v>2.2518175384417423E-4</v>
      </c>
      <c r="AL2849">
        <v>2.2518175384417423E-4</v>
      </c>
      <c r="AM2849">
        <v>2.2518175384417423E-4</v>
      </c>
      <c r="AN2849">
        <v>2.2518175384417423E-4</v>
      </c>
      <c r="AO2849">
        <v>2.2518175384417423E-4</v>
      </c>
      <c r="AP2849">
        <v>2.2518175384417423E-4</v>
      </c>
      <c r="AQ2849">
        <v>2.2518175384417423E-4</v>
      </c>
      <c r="AR2849">
        <v>2.2518175384417423E-4</v>
      </c>
      <c r="AS2849">
        <v>2.2518175384417423E-4</v>
      </c>
      <c r="AT2849">
        <v>2.2518175384417423E-4</v>
      </c>
      <c r="AU2849">
        <v>2.2518175384417423E-4</v>
      </c>
      <c r="AV2849">
        <v>2.2518175384417423E-4</v>
      </c>
      <c r="AW2849">
        <v>2.2518175384417423E-4</v>
      </c>
      <c r="AX2849">
        <v>2.2518175384417423E-4</v>
      </c>
      <c r="AY2849">
        <v>2.2518175384417423E-4</v>
      </c>
      <c r="AZ2849">
        <v>2.2518175384417423E-4</v>
      </c>
      <c r="BA2849">
        <v>2.2518175384417423E-4</v>
      </c>
      <c r="BB2849">
        <v>2.2518175384417423E-4</v>
      </c>
      <c r="BC2849">
        <v>2.2518175384417423E-4</v>
      </c>
      <c r="BD2849">
        <v>2.2518175384417423E-4</v>
      </c>
      <c r="BE2849">
        <v>2.2518175384417423E-4</v>
      </c>
      <c r="BF2849">
        <v>2.2518175384417423E-4</v>
      </c>
    </row>
    <row r="2850" spans="1:58" ht="12" customHeight="1" x14ac:dyDescent="0.2">
      <c r="B2850" t="s">
        <v>408</v>
      </c>
      <c r="C2850">
        <v>2.3684210526315791E-3</v>
      </c>
      <c r="D2850">
        <v>2.3684210526315791E-3</v>
      </c>
      <c r="E2850">
        <v>2.3684210526315791E-3</v>
      </c>
      <c r="F2850">
        <v>2.3684210526315791E-3</v>
      </c>
      <c r="G2850">
        <v>2.3684210526315791E-3</v>
      </c>
      <c r="H2850">
        <v>2.3684210526315791E-3</v>
      </c>
      <c r="I2850">
        <v>2.3684210526315791E-3</v>
      </c>
      <c r="J2850">
        <v>2.3684210526315791E-3</v>
      </c>
      <c r="K2850">
        <v>2.3684210526315791E-3</v>
      </c>
      <c r="L2850">
        <v>2.3684210526315791E-3</v>
      </c>
      <c r="M2850">
        <v>2.3684210526315791E-3</v>
      </c>
      <c r="N2850">
        <v>2.3684210526315791E-3</v>
      </c>
      <c r="O2850">
        <v>2.3684210526315791E-3</v>
      </c>
      <c r="P2850">
        <v>2.3684210526315791E-3</v>
      </c>
      <c r="Q2850">
        <v>2.3684210526315791E-3</v>
      </c>
      <c r="R2850">
        <v>2.36842105263158E-3</v>
      </c>
      <c r="S2850">
        <v>6.658946149392009E-3</v>
      </c>
      <c r="T2850">
        <v>6.658946149392009E-3</v>
      </c>
      <c r="U2850">
        <v>6.658946149392009E-3</v>
      </c>
      <c r="V2850">
        <v>6.658946149392009E-3</v>
      </c>
      <c r="W2850">
        <v>6.658946149392009E-3</v>
      </c>
      <c r="X2850">
        <v>6.658946149392009E-3</v>
      </c>
      <c r="Y2850">
        <v>6.658946149392009E-3</v>
      </c>
      <c r="Z2850">
        <v>6.658946149392009E-3</v>
      </c>
      <c r="AA2850">
        <v>6.658946149392009E-3</v>
      </c>
      <c r="AB2850">
        <v>6.658946149392009E-3</v>
      </c>
      <c r="AC2850">
        <v>6.658946149392009E-3</v>
      </c>
      <c r="AD2850">
        <v>6.658946149392009E-3</v>
      </c>
      <c r="AE2850">
        <v>6.658946149392009E-3</v>
      </c>
      <c r="AF2850">
        <v>6.658946149392009E-3</v>
      </c>
      <c r="AG2850">
        <v>6.658946149392009E-3</v>
      </c>
      <c r="AH2850">
        <v>6.658946149392009E-3</v>
      </c>
      <c r="AI2850">
        <v>6.658946149392009E-3</v>
      </c>
      <c r="AJ2850">
        <v>6.658946149392009E-3</v>
      </c>
      <c r="AK2850">
        <v>6.658946149392009E-3</v>
      </c>
      <c r="AL2850">
        <v>6.658946149392009E-3</v>
      </c>
      <c r="AM2850">
        <v>6.658946149392009E-3</v>
      </c>
      <c r="AN2850">
        <v>6.658946149392009E-3</v>
      </c>
      <c r="AO2850">
        <v>6.658946149392009E-3</v>
      </c>
      <c r="AP2850">
        <v>6.658946149392009E-3</v>
      </c>
      <c r="AQ2850">
        <v>6.658946149392009E-3</v>
      </c>
      <c r="AR2850">
        <v>6.658946149392009E-3</v>
      </c>
      <c r="AS2850">
        <v>6.658946149392009E-3</v>
      </c>
      <c r="AT2850">
        <v>6.658946149392009E-3</v>
      </c>
      <c r="AU2850">
        <v>6.658946149392009E-3</v>
      </c>
      <c r="AV2850">
        <v>6.658946149392009E-3</v>
      </c>
      <c r="AW2850">
        <v>6.658946149392009E-3</v>
      </c>
      <c r="AX2850">
        <v>6.658946149392009E-3</v>
      </c>
      <c r="AY2850">
        <v>6.658946149392009E-3</v>
      </c>
      <c r="AZ2850">
        <v>6.658946149392009E-3</v>
      </c>
      <c r="BA2850">
        <v>6.658946149392009E-3</v>
      </c>
      <c r="BB2850">
        <v>6.658946149392009E-3</v>
      </c>
      <c r="BC2850">
        <v>6.658946149392009E-3</v>
      </c>
      <c r="BD2850">
        <v>6.658946149392009E-3</v>
      </c>
      <c r="BE2850">
        <v>6.658946149392009E-3</v>
      </c>
      <c r="BF2850">
        <v>6.658946149392009E-3</v>
      </c>
    </row>
    <row r="2851" spans="1:58" ht="12" customHeight="1" x14ac:dyDescent="0.2">
      <c r="B2851" t="s">
        <v>409</v>
      </c>
      <c r="C2851">
        <v>0.13817982456140351</v>
      </c>
      <c r="D2851">
        <v>0.13817982456140351</v>
      </c>
      <c r="E2851">
        <v>0.13817982456140351</v>
      </c>
      <c r="F2851">
        <v>0.13817982456140351</v>
      </c>
      <c r="G2851">
        <v>0.13817982456140351</v>
      </c>
      <c r="H2851">
        <v>0.13817982456140351</v>
      </c>
      <c r="I2851">
        <v>0.13817982456140351</v>
      </c>
      <c r="J2851">
        <v>0.13817982456140351</v>
      </c>
      <c r="K2851">
        <v>0.13817982456140351</v>
      </c>
      <c r="L2851">
        <v>0.13817982456140351</v>
      </c>
      <c r="M2851">
        <v>0.13817982456140351</v>
      </c>
      <c r="N2851">
        <v>0.13817982456140351</v>
      </c>
      <c r="O2851">
        <v>0.13817982456140351</v>
      </c>
      <c r="P2851">
        <v>0.13817982456140351</v>
      </c>
      <c r="Q2851">
        <v>0.13817982456140351</v>
      </c>
      <c r="R2851">
        <v>0.13817982456140401</v>
      </c>
      <c r="S2851">
        <v>8.3349417744322196E-2</v>
      </c>
      <c r="T2851">
        <v>8.3349417744322196E-2</v>
      </c>
      <c r="U2851">
        <v>8.3349417744322196E-2</v>
      </c>
      <c r="V2851">
        <v>8.3349417744322196E-2</v>
      </c>
      <c r="W2851">
        <v>8.3349417744322196E-2</v>
      </c>
      <c r="X2851">
        <v>8.3349417744322196E-2</v>
      </c>
      <c r="Y2851">
        <v>8.3349417744322196E-2</v>
      </c>
      <c r="Z2851">
        <v>8.3349417744322196E-2</v>
      </c>
      <c r="AA2851">
        <v>8.3349417744322196E-2</v>
      </c>
      <c r="AB2851">
        <v>8.3349417744322196E-2</v>
      </c>
      <c r="AC2851">
        <v>8.3349417744322196E-2</v>
      </c>
      <c r="AD2851">
        <v>8.3349417744322196E-2</v>
      </c>
      <c r="AE2851">
        <v>8.3349417744322196E-2</v>
      </c>
      <c r="AF2851">
        <v>8.3349417744322196E-2</v>
      </c>
      <c r="AG2851">
        <v>8.3349417744322196E-2</v>
      </c>
      <c r="AH2851">
        <v>8.3349417744322196E-2</v>
      </c>
      <c r="AI2851">
        <v>8.3349417744322196E-2</v>
      </c>
      <c r="AJ2851">
        <v>8.3349417744322196E-2</v>
      </c>
      <c r="AK2851">
        <v>8.3349417744322196E-2</v>
      </c>
      <c r="AL2851">
        <v>8.3349417744322196E-2</v>
      </c>
      <c r="AM2851">
        <v>8.3349417744322196E-2</v>
      </c>
      <c r="AN2851">
        <v>8.3349417744322196E-2</v>
      </c>
      <c r="AO2851">
        <v>8.3349417744322196E-2</v>
      </c>
      <c r="AP2851">
        <v>8.3349417744322196E-2</v>
      </c>
      <c r="AQ2851">
        <v>8.3349417744322196E-2</v>
      </c>
      <c r="AR2851">
        <v>8.3349417744322196E-2</v>
      </c>
      <c r="AS2851">
        <v>8.3349417744322196E-2</v>
      </c>
      <c r="AT2851">
        <v>8.3349417744322196E-2</v>
      </c>
      <c r="AU2851">
        <v>8.3349417744322196E-2</v>
      </c>
      <c r="AV2851">
        <v>8.3349417744322196E-2</v>
      </c>
      <c r="AW2851">
        <v>8.3349417744322196E-2</v>
      </c>
      <c r="AX2851">
        <v>8.3349417744322196E-2</v>
      </c>
      <c r="AY2851">
        <v>8.3349417744322196E-2</v>
      </c>
      <c r="AZ2851">
        <v>8.3349417744322196E-2</v>
      </c>
      <c r="BA2851">
        <v>8.3349417744322196E-2</v>
      </c>
      <c r="BB2851">
        <v>8.3349417744322196E-2</v>
      </c>
      <c r="BC2851">
        <v>8.3349417744322196E-2</v>
      </c>
      <c r="BD2851">
        <v>8.3349417744322196E-2</v>
      </c>
      <c r="BE2851">
        <v>8.3349417744322196E-2</v>
      </c>
      <c r="BF2851">
        <v>8.3349417744322196E-2</v>
      </c>
    </row>
    <row r="2852" spans="1:58" ht="12" customHeight="1" x14ac:dyDescent="0.2">
      <c r="B2852" t="s">
        <v>410</v>
      </c>
      <c r="C2852">
        <v>0.23874999999999999</v>
      </c>
      <c r="D2852">
        <v>0.23874999999999999</v>
      </c>
      <c r="E2852">
        <v>0.23874999999999999</v>
      </c>
      <c r="F2852">
        <v>0.23874999999999999</v>
      </c>
      <c r="G2852">
        <v>0.23874999999999999</v>
      </c>
      <c r="H2852">
        <v>0.23874999999999999</v>
      </c>
      <c r="I2852">
        <v>0.23874999999999999</v>
      </c>
      <c r="J2852">
        <v>0.23874999999999999</v>
      </c>
      <c r="K2852">
        <v>0.23874999999999999</v>
      </c>
      <c r="L2852">
        <v>0.23874999999999999</v>
      </c>
      <c r="M2852">
        <v>0.23874999999999999</v>
      </c>
      <c r="N2852">
        <v>0.23874999999999999</v>
      </c>
      <c r="O2852">
        <v>0.23874999999999999</v>
      </c>
      <c r="P2852">
        <v>0.23874999999999999</v>
      </c>
      <c r="Q2852">
        <v>0.23874999999999999</v>
      </c>
      <c r="R2852">
        <v>0.23874999999999999</v>
      </c>
      <c r="S2852">
        <v>0.24589847519783825</v>
      </c>
      <c r="T2852">
        <v>0.24589847519783825</v>
      </c>
      <c r="U2852">
        <v>0.24589847519783825</v>
      </c>
      <c r="V2852">
        <v>0.24589847519783825</v>
      </c>
      <c r="W2852">
        <v>0.24589847519783825</v>
      </c>
      <c r="X2852">
        <v>0.24589847519783825</v>
      </c>
      <c r="Y2852">
        <v>0.24589847519783825</v>
      </c>
      <c r="Z2852">
        <v>0.24589847519783825</v>
      </c>
      <c r="AA2852">
        <v>0.24589847519783825</v>
      </c>
      <c r="AB2852">
        <v>0.24589847519783825</v>
      </c>
      <c r="AC2852">
        <v>0.24589847519783825</v>
      </c>
      <c r="AD2852">
        <v>0.24589847519783825</v>
      </c>
      <c r="AE2852">
        <v>0.24589847519783825</v>
      </c>
      <c r="AF2852">
        <v>0.24589847519783825</v>
      </c>
      <c r="AG2852">
        <v>0.24589847519783825</v>
      </c>
      <c r="AH2852">
        <v>0.24589847519783825</v>
      </c>
      <c r="AI2852">
        <v>0.24589847519783825</v>
      </c>
      <c r="AJ2852">
        <v>0.24589847519783825</v>
      </c>
      <c r="AK2852">
        <v>0.24589847519783825</v>
      </c>
      <c r="AL2852">
        <v>0.24589847519783825</v>
      </c>
      <c r="AM2852">
        <v>0.24589847519783825</v>
      </c>
      <c r="AN2852">
        <v>0.24589847519783825</v>
      </c>
      <c r="AO2852">
        <v>0.24589847519783825</v>
      </c>
      <c r="AP2852">
        <v>0.24589847519783825</v>
      </c>
      <c r="AQ2852">
        <v>0.24589847519783825</v>
      </c>
      <c r="AR2852">
        <v>0.24589847519783825</v>
      </c>
      <c r="AS2852">
        <v>0.24589847519783825</v>
      </c>
      <c r="AT2852">
        <v>0.24589847519783825</v>
      </c>
      <c r="AU2852">
        <v>0.24589847519783825</v>
      </c>
      <c r="AV2852">
        <v>0.24589847519783825</v>
      </c>
      <c r="AW2852">
        <v>0.24589847519783825</v>
      </c>
      <c r="AX2852">
        <v>0.24589847519783825</v>
      </c>
      <c r="AY2852">
        <v>0.24589847519783825</v>
      </c>
      <c r="AZ2852">
        <v>0.24589847519783825</v>
      </c>
      <c r="BA2852">
        <v>0.24589847519783825</v>
      </c>
      <c r="BB2852">
        <v>0.24589847519783825</v>
      </c>
      <c r="BC2852">
        <v>0.24589847519783825</v>
      </c>
      <c r="BD2852">
        <v>0.24589847519783825</v>
      </c>
      <c r="BE2852">
        <v>0.24589847519783825</v>
      </c>
      <c r="BF2852">
        <v>0.24589847519783825</v>
      </c>
    </row>
    <row r="2853" spans="1:58" ht="12" customHeight="1" x14ac:dyDescent="0.2">
      <c r="B2853" t="s">
        <v>411</v>
      </c>
      <c r="C2853">
        <v>0.61995614035087721</v>
      </c>
      <c r="D2853">
        <v>0.61995614035087721</v>
      </c>
      <c r="E2853">
        <v>0.61995614035087721</v>
      </c>
      <c r="F2853">
        <v>0.61995614035087721</v>
      </c>
      <c r="G2853">
        <v>0.61995614035087721</v>
      </c>
      <c r="H2853">
        <v>0.61995614035087721</v>
      </c>
      <c r="I2853">
        <v>0.61995614035087721</v>
      </c>
      <c r="J2853">
        <v>0.61995614035087721</v>
      </c>
      <c r="K2853">
        <v>0.61995614035087721</v>
      </c>
      <c r="L2853">
        <v>0.61995614035087721</v>
      </c>
      <c r="M2853">
        <v>0.61995614035087721</v>
      </c>
      <c r="N2853">
        <v>0.61995614035087721</v>
      </c>
      <c r="O2853">
        <v>0.61995614035087721</v>
      </c>
      <c r="P2853">
        <v>0.61995614035087721</v>
      </c>
      <c r="Q2853">
        <v>0.61995614035087721</v>
      </c>
      <c r="R2853">
        <v>0.61995614035087698</v>
      </c>
      <c r="S2853">
        <v>0.59203499967831175</v>
      </c>
      <c r="T2853">
        <v>0.59203499967831175</v>
      </c>
      <c r="U2853">
        <v>0.59203499967831175</v>
      </c>
      <c r="V2853">
        <v>0.59203499967831175</v>
      </c>
      <c r="W2853">
        <v>0.59203499967831175</v>
      </c>
      <c r="X2853">
        <v>0.59203499967831175</v>
      </c>
      <c r="Y2853">
        <v>0.59203499967831175</v>
      </c>
      <c r="Z2853">
        <v>0.59203499967831175</v>
      </c>
      <c r="AA2853">
        <v>0.59203499967831175</v>
      </c>
      <c r="AB2853">
        <v>0.59203499967831175</v>
      </c>
      <c r="AC2853">
        <v>0.59203499967831175</v>
      </c>
      <c r="AD2853">
        <v>0.59203499967831175</v>
      </c>
      <c r="AE2853">
        <v>0.59203499967831175</v>
      </c>
      <c r="AF2853">
        <v>0.59203499967831175</v>
      </c>
      <c r="AG2853">
        <v>0.59203499967831175</v>
      </c>
      <c r="AH2853">
        <v>0.59203499967831175</v>
      </c>
      <c r="AI2853">
        <v>0.59203499967831175</v>
      </c>
      <c r="AJ2853">
        <v>0.59203499967831175</v>
      </c>
      <c r="AK2853">
        <v>0.59203499967831175</v>
      </c>
      <c r="AL2853">
        <v>0.59203499967831175</v>
      </c>
      <c r="AM2853">
        <v>0.59203499967831175</v>
      </c>
      <c r="AN2853">
        <v>0.59203499967831175</v>
      </c>
      <c r="AO2853">
        <v>0.59203499967831175</v>
      </c>
      <c r="AP2853">
        <v>0.59203499967831175</v>
      </c>
      <c r="AQ2853">
        <v>0.59203499967831175</v>
      </c>
      <c r="AR2853">
        <v>0.59203499967831175</v>
      </c>
      <c r="AS2853">
        <v>0.59203499967831175</v>
      </c>
      <c r="AT2853">
        <v>0.59203499967831175</v>
      </c>
      <c r="AU2853">
        <v>0.59203499967831175</v>
      </c>
      <c r="AV2853">
        <v>0.59203499967831175</v>
      </c>
      <c r="AW2853">
        <v>0.59203499967831175</v>
      </c>
      <c r="AX2853">
        <v>0.59203499967831175</v>
      </c>
      <c r="AY2853">
        <v>0.59203499967831175</v>
      </c>
      <c r="AZ2853">
        <v>0.59203499967831175</v>
      </c>
      <c r="BA2853">
        <v>0.59203499967831175</v>
      </c>
      <c r="BB2853">
        <v>0.59203499967831175</v>
      </c>
      <c r="BC2853">
        <v>0.59203499967831175</v>
      </c>
      <c r="BD2853">
        <v>0.59203499967831175</v>
      </c>
      <c r="BE2853">
        <v>0.59203499967831175</v>
      </c>
      <c r="BF2853">
        <v>0.59203499967831175</v>
      </c>
    </row>
    <row r="2854" spans="1:58" ht="12" customHeight="1" x14ac:dyDescent="0.2">
      <c r="B2854" t="s">
        <v>412</v>
      </c>
      <c r="C2854">
        <v>5.4824561403508769E-4</v>
      </c>
      <c r="D2854">
        <v>5.4824561403508769E-4</v>
      </c>
      <c r="E2854">
        <v>5.4824561403508769E-4</v>
      </c>
      <c r="F2854">
        <v>5.4824561403508769E-4</v>
      </c>
      <c r="G2854">
        <v>5.4824561403508769E-4</v>
      </c>
      <c r="H2854">
        <v>5.4824561403508769E-4</v>
      </c>
      <c r="I2854">
        <v>5.4824561403508769E-4</v>
      </c>
      <c r="J2854">
        <v>5.4824561403508769E-4</v>
      </c>
      <c r="K2854">
        <v>5.4824561403508769E-4</v>
      </c>
      <c r="L2854">
        <v>5.4824561403508769E-4</v>
      </c>
      <c r="M2854">
        <v>5.4824561403508769E-4</v>
      </c>
      <c r="N2854">
        <v>5.4824561403508769E-4</v>
      </c>
      <c r="O2854">
        <v>5.4824561403508769E-4</v>
      </c>
      <c r="P2854">
        <v>5.4824561403508769E-4</v>
      </c>
      <c r="Q2854">
        <v>5.4824561403508769E-4</v>
      </c>
      <c r="R2854">
        <v>5.4824561403508801E-4</v>
      </c>
      <c r="S2854">
        <v>1.7371163867979154E-3</v>
      </c>
      <c r="T2854">
        <v>1.7371163867979154E-3</v>
      </c>
      <c r="U2854">
        <v>1.7371163867979154E-3</v>
      </c>
      <c r="V2854">
        <v>1.7371163867979154E-3</v>
      </c>
      <c r="W2854">
        <v>1.7371163867979154E-3</v>
      </c>
      <c r="X2854">
        <v>1.7371163867979154E-3</v>
      </c>
      <c r="Y2854">
        <v>1.7371163867979154E-3</v>
      </c>
      <c r="Z2854">
        <v>1.7371163867979154E-3</v>
      </c>
      <c r="AA2854">
        <v>1.7371163867979154E-3</v>
      </c>
      <c r="AB2854">
        <v>1.7371163867979154E-3</v>
      </c>
      <c r="AC2854">
        <v>1.7371163867979154E-3</v>
      </c>
      <c r="AD2854">
        <v>1.7371163867979154E-3</v>
      </c>
      <c r="AE2854">
        <v>1.7371163867979154E-3</v>
      </c>
      <c r="AF2854">
        <v>1.7371163867979154E-3</v>
      </c>
      <c r="AG2854">
        <v>1.7371163867979154E-3</v>
      </c>
      <c r="AH2854">
        <v>1.7371163867979154E-3</v>
      </c>
      <c r="AI2854">
        <v>1.7371163867979154E-3</v>
      </c>
      <c r="AJ2854">
        <v>1.7371163867979154E-3</v>
      </c>
      <c r="AK2854">
        <v>1.7371163867979154E-3</v>
      </c>
      <c r="AL2854">
        <v>1.7371163867979154E-3</v>
      </c>
      <c r="AM2854">
        <v>1.7371163867979154E-3</v>
      </c>
      <c r="AN2854">
        <v>1.7371163867979154E-3</v>
      </c>
      <c r="AO2854">
        <v>1.7371163867979154E-3</v>
      </c>
      <c r="AP2854">
        <v>1.7371163867979154E-3</v>
      </c>
      <c r="AQ2854">
        <v>1.7371163867979154E-3</v>
      </c>
      <c r="AR2854">
        <v>1.7371163867979154E-3</v>
      </c>
      <c r="AS2854">
        <v>1.7371163867979154E-3</v>
      </c>
      <c r="AT2854">
        <v>1.7371163867979154E-3</v>
      </c>
      <c r="AU2854">
        <v>1.7371163867979154E-3</v>
      </c>
      <c r="AV2854">
        <v>1.7371163867979154E-3</v>
      </c>
      <c r="AW2854">
        <v>1.7371163867979154E-3</v>
      </c>
      <c r="AX2854">
        <v>1.7371163867979154E-3</v>
      </c>
      <c r="AY2854">
        <v>1.7371163867979154E-3</v>
      </c>
      <c r="AZ2854">
        <v>1.7371163867979154E-3</v>
      </c>
      <c r="BA2854">
        <v>1.7371163867979154E-3</v>
      </c>
      <c r="BB2854">
        <v>1.7371163867979154E-3</v>
      </c>
      <c r="BC2854">
        <v>1.7371163867979154E-3</v>
      </c>
      <c r="BD2854">
        <v>1.7371163867979154E-3</v>
      </c>
      <c r="BE2854">
        <v>1.7371163867979154E-3</v>
      </c>
      <c r="BF2854">
        <v>1.7371163867979154E-3</v>
      </c>
    </row>
    <row r="2855" spans="1:58" ht="12" customHeight="1" x14ac:dyDescent="0.2">
      <c r="B2855" t="s">
        <v>975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4.641961011387763E-2</v>
      </c>
      <c r="T2855">
        <v>4.641961011387763E-2</v>
      </c>
      <c r="U2855">
        <v>4.641961011387763E-2</v>
      </c>
      <c r="V2855">
        <v>4.641961011387763E-2</v>
      </c>
      <c r="W2855">
        <v>4.641961011387763E-2</v>
      </c>
      <c r="X2855">
        <v>4.641961011387763E-2</v>
      </c>
      <c r="Y2855">
        <v>4.641961011387763E-2</v>
      </c>
      <c r="Z2855">
        <v>4.641961011387763E-2</v>
      </c>
      <c r="AA2855">
        <v>4.641961011387763E-2</v>
      </c>
      <c r="AB2855">
        <v>4.641961011387763E-2</v>
      </c>
      <c r="AC2855">
        <v>4.641961011387763E-2</v>
      </c>
      <c r="AD2855">
        <v>4.641961011387763E-2</v>
      </c>
      <c r="AE2855">
        <v>4.641961011387763E-2</v>
      </c>
      <c r="AF2855">
        <v>4.641961011387763E-2</v>
      </c>
      <c r="AG2855">
        <v>4.641961011387763E-2</v>
      </c>
      <c r="AH2855">
        <v>4.641961011387763E-2</v>
      </c>
      <c r="AI2855">
        <v>4.641961011387763E-2</v>
      </c>
      <c r="AJ2855">
        <v>4.641961011387763E-2</v>
      </c>
      <c r="AK2855">
        <v>4.641961011387763E-2</v>
      </c>
      <c r="AL2855">
        <v>4.641961011387763E-2</v>
      </c>
      <c r="AM2855">
        <v>4.641961011387763E-2</v>
      </c>
      <c r="AN2855">
        <v>4.641961011387763E-2</v>
      </c>
      <c r="AO2855">
        <v>4.641961011387763E-2</v>
      </c>
      <c r="AP2855">
        <v>4.641961011387763E-2</v>
      </c>
      <c r="AQ2855">
        <v>4.641961011387763E-2</v>
      </c>
      <c r="AR2855">
        <v>4.641961011387763E-2</v>
      </c>
      <c r="AS2855">
        <v>4.641961011387763E-2</v>
      </c>
      <c r="AT2855">
        <v>4.641961011387763E-2</v>
      </c>
      <c r="AU2855">
        <v>4.641961011387763E-2</v>
      </c>
      <c r="AV2855">
        <v>4.641961011387763E-2</v>
      </c>
      <c r="AW2855">
        <v>4.641961011387763E-2</v>
      </c>
      <c r="AX2855">
        <v>4.641961011387763E-2</v>
      </c>
      <c r="AY2855">
        <v>4.641961011387763E-2</v>
      </c>
      <c r="AZ2855">
        <v>4.641961011387763E-2</v>
      </c>
      <c r="BA2855">
        <v>4.641961011387763E-2</v>
      </c>
      <c r="BB2855">
        <v>4.641961011387763E-2</v>
      </c>
      <c r="BC2855">
        <v>4.641961011387763E-2</v>
      </c>
      <c r="BD2855">
        <v>4.641961011387763E-2</v>
      </c>
      <c r="BE2855">
        <v>4.641961011387763E-2</v>
      </c>
      <c r="BF2855">
        <v>4.641961011387763E-2</v>
      </c>
    </row>
    <row r="2856" spans="1:58" ht="12" customHeight="1" x14ac:dyDescent="0.2">
      <c r="B2856" t="s">
        <v>976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2.3676252975616034E-2</v>
      </c>
      <c r="T2856">
        <v>2.3676252975616034E-2</v>
      </c>
      <c r="U2856">
        <v>2.3676252975616034E-2</v>
      </c>
      <c r="V2856">
        <v>2.3676252975616034E-2</v>
      </c>
      <c r="W2856">
        <v>2.3676252975616034E-2</v>
      </c>
      <c r="X2856">
        <v>2.3676252975616034E-2</v>
      </c>
      <c r="Y2856">
        <v>2.3676252975616034E-2</v>
      </c>
      <c r="Z2856">
        <v>2.3676252975616034E-2</v>
      </c>
      <c r="AA2856">
        <v>2.3676252975616034E-2</v>
      </c>
      <c r="AB2856">
        <v>2.3676252975616034E-2</v>
      </c>
      <c r="AC2856">
        <v>2.3676252975616034E-2</v>
      </c>
      <c r="AD2856">
        <v>2.3676252975616034E-2</v>
      </c>
      <c r="AE2856">
        <v>2.3676252975616034E-2</v>
      </c>
      <c r="AF2856">
        <v>2.3676252975616034E-2</v>
      </c>
      <c r="AG2856">
        <v>2.3676252975616034E-2</v>
      </c>
      <c r="AH2856">
        <v>2.3676252975616034E-2</v>
      </c>
      <c r="AI2856">
        <v>2.3676252975616034E-2</v>
      </c>
      <c r="AJ2856">
        <v>2.3676252975616034E-2</v>
      </c>
      <c r="AK2856">
        <v>2.3676252975616034E-2</v>
      </c>
      <c r="AL2856">
        <v>2.3676252975616034E-2</v>
      </c>
      <c r="AM2856">
        <v>2.3676252975616034E-2</v>
      </c>
      <c r="AN2856">
        <v>2.3676252975616034E-2</v>
      </c>
      <c r="AO2856">
        <v>2.3676252975616034E-2</v>
      </c>
      <c r="AP2856">
        <v>2.3676252975616034E-2</v>
      </c>
      <c r="AQ2856">
        <v>2.3676252975616034E-2</v>
      </c>
      <c r="AR2856">
        <v>2.3676252975616034E-2</v>
      </c>
      <c r="AS2856">
        <v>2.3676252975616034E-2</v>
      </c>
      <c r="AT2856">
        <v>2.3676252975616034E-2</v>
      </c>
      <c r="AU2856">
        <v>2.3676252975616034E-2</v>
      </c>
      <c r="AV2856">
        <v>2.3676252975616034E-2</v>
      </c>
      <c r="AW2856">
        <v>2.3676252975616034E-2</v>
      </c>
      <c r="AX2856">
        <v>2.3676252975616034E-2</v>
      </c>
      <c r="AY2856">
        <v>2.3676252975616034E-2</v>
      </c>
      <c r="AZ2856">
        <v>2.3676252975616034E-2</v>
      </c>
      <c r="BA2856">
        <v>2.3676252975616034E-2</v>
      </c>
      <c r="BB2856">
        <v>2.3676252975616034E-2</v>
      </c>
      <c r="BC2856">
        <v>2.3676252975616034E-2</v>
      </c>
      <c r="BD2856">
        <v>2.3676252975616034E-2</v>
      </c>
      <c r="BE2856">
        <v>2.3676252975616034E-2</v>
      </c>
      <c r="BF2856">
        <v>2.3676252975616034E-2</v>
      </c>
    </row>
    <row r="2857" spans="1:58" ht="12" customHeight="1" x14ac:dyDescent="0.2">
      <c r="A2857" t="s">
        <v>546</v>
      </c>
      <c r="B2857" t="s">
        <v>407</v>
      </c>
      <c r="C2857">
        <v>1.1310973214987039E-3</v>
      </c>
      <c r="D2857">
        <v>1.1310973214987039E-3</v>
      </c>
      <c r="E2857">
        <v>1.1310973214987039E-3</v>
      </c>
      <c r="F2857">
        <v>1.1310973214987039E-3</v>
      </c>
      <c r="G2857">
        <v>1.1310973214987039E-3</v>
      </c>
      <c r="H2857">
        <v>1.1310973214987039E-3</v>
      </c>
      <c r="I2857">
        <v>1.1310973214987039E-3</v>
      </c>
      <c r="J2857">
        <v>1.1310973214987039E-3</v>
      </c>
      <c r="K2857">
        <v>1.1310973214987039E-3</v>
      </c>
      <c r="L2857">
        <v>1.1310973214987039E-3</v>
      </c>
      <c r="M2857">
        <v>1.1310973214987039E-3</v>
      </c>
      <c r="N2857">
        <v>1.1310973214987039E-3</v>
      </c>
      <c r="O2857">
        <v>1.1310973214987039E-3</v>
      </c>
      <c r="P2857">
        <v>1.1310973214987039E-3</v>
      </c>
      <c r="Q2857">
        <v>1.1310973214987039E-3</v>
      </c>
      <c r="R2857">
        <v>1.1310973214987E-3</v>
      </c>
      <c r="S2857">
        <v>2.5431816513376612E-3</v>
      </c>
      <c r="T2857">
        <v>2.5431816513376612E-3</v>
      </c>
      <c r="U2857">
        <v>2.5431816513376612E-3</v>
      </c>
      <c r="V2857">
        <v>2.5431816513376612E-3</v>
      </c>
      <c r="W2857">
        <v>2.5431816513376612E-3</v>
      </c>
      <c r="X2857">
        <v>2.5431816513376612E-3</v>
      </c>
      <c r="Y2857">
        <v>2.5431816513376612E-3</v>
      </c>
      <c r="Z2857">
        <v>2.5431816513376612E-3</v>
      </c>
      <c r="AA2857">
        <v>2.5431816513376612E-3</v>
      </c>
      <c r="AB2857">
        <v>2.5431816513376612E-3</v>
      </c>
      <c r="AC2857">
        <v>2.5431816513376612E-3</v>
      </c>
      <c r="AD2857">
        <v>2.5431816513376612E-3</v>
      </c>
      <c r="AE2857">
        <v>2.5431816513376612E-3</v>
      </c>
      <c r="AF2857">
        <v>2.5431816513376612E-3</v>
      </c>
      <c r="AG2857">
        <v>2.5431816513376612E-3</v>
      </c>
      <c r="AH2857">
        <v>2.5431816513376612E-3</v>
      </c>
      <c r="AI2857">
        <v>2.5431816513376612E-3</v>
      </c>
      <c r="AJ2857">
        <v>2.5431816513376612E-3</v>
      </c>
      <c r="AK2857">
        <v>2.5431816513376612E-3</v>
      </c>
      <c r="AL2857">
        <v>2.5431816513376612E-3</v>
      </c>
      <c r="AM2857">
        <v>2.5431816513376612E-3</v>
      </c>
      <c r="AN2857">
        <v>2.5431816513376612E-3</v>
      </c>
      <c r="AO2857">
        <v>2.5431816513376612E-3</v>
      </c>
      <c r="AP2857">
        <v>2.5431816513376612E-3</v>
      </c>
      <c r="AQ2857">
        <v>2.5431816513376612E-3</v>
      </c>
      <c r="AR2857">
        <v>2.5431816513376612E-3</v>
      </c>
      <c r="AS2857">
        <v>2.5431816513376612E-3</v>
      </c>
      <c r="AT2857">
        <v>2.5431816513376612E-3</v>
      </c>
      <c r="AU2857">
        <v>2.5431816513376612E-3</v>
      </c>
      <c r="AV2857">
        <v>2.5431816513376612E-3</v>
      </c>
      <c r="AW2857">
        <v>2.5431816513376612E-3</v>
      </c>
      <c r="AX2857">
        <v>2.5431816513376612E-3</v>
      </c>
      <c r="AY2857">
        <v>2.5431816513376612E-3</v>
      </c>
      <c r="AZ2857">
        <v>2.5431816513376612E-3</v>
      </c>
      <c r="BA2857">
        <v>2.5431816513376612E-3</v>
      </c>
      <c r="BB2857">
        <v>2.5431816513376612E-3</v>
      </c>
      <c r="BC2857">
        <v>2.5431816513376612E-3</v>
      </c>
      <c r="BD2857">
        <v>2.5431816513376612E-3</v>
      </c>
      <c r="BE2857">
        <v>2.5431816513376612E-3</v>
      </c>
      <c r="BF2857">
        <v>2.5431816513376612E-3</v>
      </c>
    </row>
    <row r="2858" spans="1:58" ht="12" customHeight="1" x14ac:dyDescent="0.2">
      <c r="B2858" t="s">
        <v>408</v>
      </c>
      <c r="C2858">
        <v>3.511114602152227E-3</v>
      </c>
      <c r="D2858">
        <v>3.511114602152227E-3</v>
      </c>
      <c r="E2858">
        <v>3.511114602152227E-3</v>
      </c>
      <c r="F2858">
        <v>3.511114602152227E-3</v>
      </c>
      <c r="G2858">
        <v>3.511114602152227E-3</v>
      </c>
      <c r="H2858">
        <v>3.511114602152227E-3</v>
      </c>
      <c r="I2858">
        <v>3.511114602152227E-3</v>
      </c>
      <c r="J2858">
        <v>3.511114602152227E-3</v>
      </c>
      <c r="K2858">
        <v>3.511114602152227E-3</v>
      </c>
      <c r="L2858">
        <v>3.511114602152227E-3</v>
      </c>
      <c r="M2858">
        <v>3.511114602152227E-3</v>
      </c>
      <c r="N2858">
        <v>3.511114602152227E-3</v>
      </c>
      <c r="O2858">
        <v>3.511114602152227E-3</v>
      </c>
      <c r="P2858">
        <v>3.511114602152227E-3</v>
      </c>
      <c r="Q2858">
        <v>3.511114602152227E-3</v>
      </c>
      <c r="R2858">
        <v>3.5111146021522301E-3</v>
      </c>
      <c r="S2858">
        <v>4.7271716673833022E-2</v>
      </c>
      <c r="T2858">
        <v>4.7271716673833022E-2</v>
      </c>
      <c r="U2858">
        <v>4.7271716673833022E-2</v>
      </c>
      <c r="V2858">
        <v>4.7271716673833022E-2</v>
      </c>
      <c r="W2858">
        <v>4.7271716673833022E-2</v>
      </c>
      <c r="X2858">
        <v>4.7271716673833022E-2</v>
      </c>
      <c r="Y2858">
        <v>4.7271716673833022E-2</v>
      </c>
      <c r="Z2858">
        <v>4.7271716673833022E-2</v>
      </c>
      <c r="AA2858">
        <v>4.7271716673833022E-2</v>
      </c>
      <c r="AB2858">
        <v>4.7271716673833022E-2</v>
      </c>
      <c r="AC2858">
        <v>4.7271716673833022E-2</v>
      </c>
      <c r="AD2858">
        <v>4.7271716673833022E-2</v>
      </c>
      <c r="AE2858">
        <v>4.7271716673833022E-2</v>
      </c>
      <c r="AF2858">
        <v>4.7271716673833022E-2</v>
      </c>
      <c r="AG2858">
        <v>4.7271716673833022E-2</v>
      </c>
      <c r="AH2858">
        <v>4.7271716673833022E-2</v>
      </c>
      <c r="AI2858">
        <v>4.7271716673833022E-2</v>
      </c>
      <c r="AJ2858">
        <v>4.7271716673833022E-2</v>
      </c>
      <c r="AK2858">
        <v>4.7271716673833022E-2</v>
      </c>
      <c r="AL2858">
        <v>4.7271716673833022E-2</v>
      </c>
      <c r="AM2858">
        <v>4.7271716673833022E-2</v>
      </c>
      <c r="AN2858">
        <v>4.7271716673833022E-2</v>
      </c>
      <c r="AO2858">
        <v>4.7271716673833022E-2</v>
      </c>
      <c r="AP2858">
        <v>4.7271716673833022E-2</v>
      </c>
      <c r="AQ2858">
        <v>4.7271716673833022E-2</v>
      </c>
      <c r="AR2858">
        <v>4.7271716673833022E-2</v>
      </c>
      <c r="AS2858">
        <v>4.7271716673833022E-2</v>
      </c>
      <c r="AT2858">
        <v>4.7271716673833022E-2</v>
      </c>
      <c r="AU2858">
        <v>4.7271716673833022E-2</v>
      </c>
      <c r="AV2858">
        <v>4.7271716673833022E-2</v>
      </c>
      <c r="AW2858">
        <v>4.7271716673833022E-2</v>
      </c>
      <c r="AX2858">
        <v>4.7271716673833022E-2</v>
      </c>
      <c r="AY2858">
        <v>4.7271716673833022E-2</v>
      </c>
      <c r="AZ2858">
        <v>4.7271716673833022E-2</v>
      </c>
      <c r="BA2858">
        <v>4.7271716673833022E-2</v>
      </c>
      <c r="BB2858">
        <v>4.7271716673833022E-2</v>
      </c>
      <c r="BC2858">
        <v>4.7271716673833022E-2</v>
      </c>
      <c r="BD2858">
        <v>4.7271716673833022E-2</v>
      </c>
      <c r="BE2858">
        <v>4.7271716673833022E-2</v>
      </c>
      <c r="BF2858">
        <v>4.7271716673833022E-2</v>
      </c>
    </row>
    <row r="2859" spans="1:58" ht="12" customHeight="1" x14ac:dyDescent="0.2">
      <c r="B2859" t="s">
        <v>409</v>
      </c>
      <c r="C2859">
        <v>0.14968973372083891</v>
      </c>
      <c r="D2859">
        <v>0.14968973372083891</v>
      </c>
      <c r="E2859">
        <v>0.14968973372083891</v>
      </c>
      <c r="F2859">
        <v>0.14968973372083891</v>
      </c>
      <c r="G2859">
        <v>0.14968973372083891</v>
      </c>
      <c r="H2859">
        <v>0.14968973372083891</v>
      </c>
      <c r="I2859">
        <v>0.14968973372083891</v>
      </c>
      <c r="J2859">
        <v>0.14968973372083891</v>
      </c>
      <c r="K2859">
        <v>0.14968973372083891</v>
      </c>
      <c r="L2859">
        <v>0.14968973372083891</v>
      </c>
      <c r="M2859">
        <v>0.14968973372083891</v>
      </c>
      <c r="N2859">
        <v>0.14968973372083891</v>
      </c>
      <c r="O2859">
        <v>0.14968973372083891</v>
      </c>
      <c r="P2859">
        <v>0.14968973372083891</v>
      </c>
      <c r="Q2859">
        <v>0.14968973372083891</v>
      </c>
      <c r="R2859">
        <v>0.14968973372083899</v>
      </c>
      <c r="S2859">
        <v>0.17497089761203108</v>
      </c>
      <c r="T2859">
        <v>0.17497089761203108</v>
      </c>
      <c r="U2859">
        <v>0.17497089761203108</v>
      </c>
      <c r="V2859">
        <v>0.17497089761203108</v>
      </c>
      <c r="W2859">
        <v>0.17497089761203108</v>
      </c>
      <c r="X2859">
        <v>0.17497089761203108</v>
      </c>
      <c r="Y2859">
        <v>0.17497089761203108</v>
      </c>
      <c r="Z2859">
        <v>0.17497089761203108</v>
      </c>
      <c r="AA2859">
        <v>0.17497089761203108</v>
      </c>
      <c r="AB2859">
        <v>0.17497089761203108</v>
      </c>
      <c r="AC2859">
        <v>0.17497089761203108</v>
      </c>
      <c r="AD2859">
        <v>0.17497089761203108</v>
      </c>
      <c r="AE2859">
        <v>0.17497089761203108</v>
      </c>
      <c r="AF2859">
        <v>0.17497089761203108</v>
      </c>
      <c r="AG2859">
        <v>0.17497089761203108</v>
      </c>
      <c r="AH2859">
        <v>0.17497089761203108</v>
      </c>
      <c r="AI2859">
        <v>0.17497089761203108</v>
      </c>
      <c r="AJ2859">
        <v>0.17497089761203108</v>
      </c>
      <c r="AK2859">
        <v>0.17497089761203108</v>
      </c>
      <c r="AL2859">
        <v>0.17497089761203108</v>
      </c>
      <c r="AM2859">
        <v>0.17497089761203108</v>
      </c>
      <c r="AN2859">
        <v>0.17497089761203108</v>
      </c>
      <c r="AO2859">
        <v>0.17497089761203108</v>
      </c>
      <c r="AP2859">
        <v>0.17497089761203108</v>
      </c>
      <c r="AQ2859">
        <v>0.17497089761203108</v>
      </c>
      <c r="AR2859">
        <v>0.17497089761203108</v>
      </c>
      <c r="AS2859">
        <v>0.17497089761203108</v>
      </c>
      <c r="AT2859">
        <v>0.17497089761203108</v>
      </c>
      <c r="AU2859">
        <v>0.17497089761203108</v>
      </c>
      <c r="AV2859">
        <v>0.17497089761203108</v>
      </c>
      <c r="AW2859">
        <v>0.17497089761203108</v>
      </c>
      <c r="AX2859">
        <v>0.17497089761203108</v>
      </c>
      <c r="AY2859">
        <v>0.17497089761203108</v>
      </c>
      <c r="AZ2859">
        <v>0.17497089761203108</v>
      </c>
      <c r="BA2859">
        <v>0.17497089761203108</v>
      </c>
      <c r="BB2859">
        <v>0.17497089761203108</v>
      </c>
      <c r="BC2859">
        <v>0.17497089761203108</v>
      </c>
      <c r="BD2859">
        <v>0.17497089761203108</v>
      </c>
      <c r="BE2859">
        <v>0.17497089761203108</v>
      </c>
      <c r="BF2859">
        <v>0.17497089761203108</v>
      </c>
    </row>
    <row r="2860" spans="1:58" ht="12" customHeight="1" x14ac:dyDescent="0.2">
      <c r="B2860" t="s">
        <v>410</v>
      </c>
      <c r="C2860">
        <v>0.5500903306888697</v>
      </c>
      <c r="D2860">
        <v>0.5500903306888697</v>
      </c>
      <c r="E2860">
        <v>0.5500903306888697</v>
      </c>
      <c r="F2860">
        <v>0.5500903306888697</v>
      </c>
      <c r="G2860">
        <v>0.5500903306888697</v>
      </c>
      <c r="H2860">
        <v>0.5500903306888697</v>
      </c>
      <c r="I2860">
        <v>0.5500903306888697</v>
      </c>
      <c r="J2860">
        <v>0.5500903306888697</v>
      </c>
      <c r="K2860">
        <v>0.5500903306888697</v>
      </c>
      <c r="L2860">
        <v>0.5500903306888697</v>
      </c>
      <c r="M2860">
        <v>0.5500903306888697</v>
      </c>
      <c r="N2860">
        <v>0.5500903306888697</v>
      </c>
      <c r="O2860">
        <v>0.5500903306888697</v>
      </c>
      <c r="P2860">
        <v>0.5500903306888697</v>
      </c>
      <c r="Q2860">
        <v>0.5500903306888697</v>
      </c>
      <c r="R2860">
        <v>0.55009033068887003</v>
      </c>
      <c r="S2860">
        <v>0.44222520528981785</v>
      </c>
      <c r="T2860">
        <v>0.44222520528981785</v>
      </c>
      <c r="U2860">
        <v>0.44222520528981785</v>
      </c>
      <c r="V2860">
        <v>0.44222520528981785</v>
      </c>
      <c r="W2860">
        <v>0.44222520528981785</v>
      </c>
      <c r="X2860">
        <v>0.44222520528981785</v>
      </c>
      <c r="Y2860">
        <v>0.44222520528981785</v>
      </c>
      <c r="Z2860">
        <v>0.44222520528981785</v>
      </c>
      <c r="AA2860">
        <v>0.44222520528981785</v>
      </c>
      <c r="AB2860">
        <v>0.44222520528981785</v>
      </c>
      <c r="AC2860">
        <v>0.44222520528981785</v>
      </c>
      <c r="AD2860">
        <v>0.44222520528981785</v>
      </c>
      <c r="AE2860">
        <v>0.44222520528981785</v>
      </c>
      <c r="AF2860">
        <v>0.44222520528981785</v>
      </c>
      <c r="AG2860">
        <v>0.44222520528981785</v>
      </c>
      <c r="AH2860">
        <v>0.44222520528981785</v>
      </c>
      <c r="AI2860">
        <v>0.44222520528981785</v>
      </c>
      <c r="AJ2860">
        <v>0.44222520528981785</v>
      </c>
      <c r="AK2860">
        <v>0.44222520528981785</v>
      </c>
      <c r="AL2860">
        <v>0.44222520528981785</v>
      </c>
      <c r="AM2860">
        <v>0.44222520528981785</v>
      </c>
      <c r="AN2860">
        <v>0.44222520528981785</v>
      </c>
      <c r="AO2860">
        <v>0.44222520528981785</v>
      </c>
      <c r="AP2860">
        <v>0.44222520528981785</v>
      </c>
      <c r="AQ2860">
        <v>0.44222520528981785</v>
      </c>
      <c r="AR2860">
        <v>0.44222520528981785</v>
      </c>
      <c r="AS2860">
        <v>0.44222520528981785</v>
      </c>
      <c r="AT2860">
        <v>0.44222520528981785</v>
      </c>
      <c r="AU2860">
        <v>0.44222520528981785</v>
      </c>
      <c r="AV2860">
        <v>0.44222520528981785</v>
      </c>
      <c r="AW2860">
        <v>0.44222520528981785</v>
      </c>
      <c r="AX2860">
        <v>0.44222520528981785</v>
      </c>
      <c r="AY2860">
        <v>0.44222520528981785</v>
      </c>
      <c r="AZ2860">
        <v>0.44222520528981785</v>
      </c>
      <c r="BA2860">
        <v>0.44222520528981785</v>
      </c>
      <c r="BB2860">
        <v>0.44222520528981785</v>
      </c>
      <c r="BC2860">
        <v>0.44222520528981785</v>
      </c>
      <c r="BD2860">
        <v>0.44222520528981785</v>
      </c>
      <c r="BE2860">
        <v>0.44222520528981785</v>
      </c>
      <c r="BF2860">
        <v>0.44222520528981785</v>
      </c>
    </row>
    <row r="2861" spans="1:58" ht="12" customHeight="1" x14ac:dyDescent="0.2">
      <c r="B2861" t="s">
        <v>411</v>
      </c>
      <c r="C2861">
        <v>0.28404681486136202</v>
      </c>
      <c r="D2861">
        <v>0.28404681486136202</v>
      </c>
      <c r="E2861">
        <v>0.28404681486136202</v>
      </c>
      <c r="F2861">
        <v>0.28404681486136202</v>
      </c>
      <c r="G2861">
        <v>0.28404681486136202</v>
      </c>
      <c r="H2861">
        <v>0.28404681486136202</v>
      </c>
      <c r="I2861">
        <v>0.28404681486136202</v>
      </c>
      <c r="J2861">
        <v>0.28404681486136202</v>
      </c>
      <c r="K2861">
        <v>0.28404681486136202</v>
      </c>
      <c r="L2861">
        <v>0.28404681486136202</v>
      </c>
      <c r="M2861">
        <v>0.28404681486136202</v>
      </c>
      <c r="N2861">
        <v>0.28404681486136202</v>
      </c>
      <c r="O2861">
        <v>0.28404681486136202</v>
      </c>
      <c r="P2861">
        <v>0.28404681486136202</v>
      </c>
      <c r="Q2861">
        <v>0.28404681486136202</v>
      </c>
      <c r="R2861">
        <v>0.28404681486136202</v>
      </c>
      <c r="S2861">
        <v>0.1016241404745175</v>
      </c>
      <c r="T2861">
        <v>0.1016241404745175</v>
      </c>
      <c r="U2861">
        <v>0.1016241404745175</v>
      </c>
      <c r="V2861">
        <v>0.1016241404745175</v>
      </c>
      <c r="W2861">
        <v>0.1016241404745175</v>
      </c>
      <c r="X2861">
        <v>0.1016241404745175</v>
      </c>
      <c r="Y2861">
        <v>0.1016241404745175</v>
      </c>
      <c r="Z2861">
        <v>0.1016241404745175</v>
      </c>
      <c r="AA2861">
        <v>0.1016241404745175</v>
      </c>
      <c r="AB2861">
        <v>0.1016241404745175</v>
      </c>
      <c r="AC2861">
        <v>0.1016241404745175</v>
      </c>
      <c r="AD2861">
        <v>0.1016241404745175</v>
      </c>
      <c r="AE2861">
        <v>0.1016241404745175</v>
      </c>
      <c r="AF2861">
        <v>0.1016241404745175</v>
      </c>
      <c r="AG2861">
        <v>0.1016241404745175</v>
      </c>
      <c r="AH2861">
        <v>0.1016241404745175</v>
      </c>
      <c r="AI2861">
        <v>0.1016241404745175</v>
      </c>
      <c r="AJ2861">
        <v>0.1016241404745175</v>
      </c>
      <c r="AK2861">
        <v>0.1016241404745175</v>
      </c>
      <c r="AL2861">
        <v>0.1016241404745175</v>
      </c>
      <c r="AM2861">
        <v>0.1016241404745175</v>
      </c>
      <c r="AN2861">
        <v>0.1016241404745175</v>
      </c>
      <c r="AO2861">
        <v>0.1016241404745175</v>
      </c>
      <c r="AP2861">
        <v>0.1016241404745175</v>
      </c>
      <c r="AQ2861">
        <v>0.1016241404745175</v>
      </c>
      <c r="AR2861">
        <v>0.1016241404745175</v>
      </c>
      <c r="AS2861">
        <v>0.1016241404745175</v>
      </c>
      <c r="AT2861">
        <v>0.1016241404745175</v>
      </c>
      <c r="AU2861">
        <v>0.1016241404745175</v>
      </c>
      <c r="AV2861">
        <v>0.1016241404745175</v>
      </c>
      <c r="AW2861">
        <v>0.1016241404745175</v>
      </c>
      <c r="AX2861">
        <v>0.1016241404745175</v>
      </c>
      <c r="AY2861">
        <v>0.1016241404745175</v>
      </c>
      <c r="AZ2861">
        <v>0.1016241404745175</v>
      </c>
      <c r="BA2861">
        <v>0.1016241404745175</v>
      </c>
      <c r="BB2861">
        <v>0.1016241404745175</v>
      </c>
      <c r="BC2861">
        <v>0.1016241404745175</v>
      </c>
      <c r="BD2861">
        <v>0.1016241404745175</v>
      </c>
      <c r="BE2861">
        <v>0.1016241404745175</v>
      </c>
      <c r="BF2861">
        <v>0.1016241404745175</v>
      </c>
    </row>
    <row r="2862" spans="1:58" ht="12" customHeight="1" x14ac:dyDescent="0.2">
      <c r="B2862" t="s">
        <v>412</v>
      </c>
      <c r="C2862">
        <v>1.1530908805278454E-2</v>
      </c>
      <c r="D2862">
        <v>1.1530908805278454E-2</v>
      </c>
      <c r="E2862">
        <v>1.1530908805278454E-2</v>
      </c>
      <c r="F2862">
        <v>1.1530908805278454E-2</v>
      </c>
      <c r="G2862">
        <v>1.1530908805278454E-2</v>
      </c>
      <c r="H2862">
        <v>1.1530908805278454E-2</v>
      </c>
      <c r="I2862">
        <v>1.1530908805278454E-2</v>
      </c>
      <c r="J2862">
        <v>1.1530908805278454E-2</v>
      </c>
      <c r="K2862">
        <v>1.1530908805278454E-2</v>
      </c>
      <c r="L2862">
        <v>1.1530908805278454E-2</v>
      </c>
      <c r="M2862">
        <v>1.1530908805278454E-2</v>
      </c>
      <c r="N2862">
        <v>1.1530908805278454E-2</v>
      </c>
      <c r="O2862">
        <v>1.1530908805278454E-2</v>
      </c>
      <c r="P2862">
        <v>1.1530908805278454E-2</v>
      </c>
      <c r="Q2862">
        <v>1.1530908805278454E-2</v>
      </c>
      <c r="R2862">
        <v>1.15309088052785E-2</v>
      </c>
      <c r="S2862">
        <v>1.1903138862961836E-2</v>
      </c>
      <c r="T2862">
        <v>1.1903138862961836E-2</v>
      </c>
      <c r="U2862">
        <v>1.1903138862961836E-2</v>
      </c>
      <c r="V2862">
        <v>1.1903138862961836E-2</v>
      </c>
      <c r="W2862">
        <v>1.1903138862961836E-2</v>
      </c>
      <c r="X2862">
        <v>1.1903138862961836E-2</v>
      </c>
      <c r="Y2862">
        <v>1.1903138862961836E-2</v>
      </c>
      <c r="Z2862">
        <v>1.1903138862961836E-2</v>
      </c>
      <c r="AA2862">
        <v>1.1903138862961836E-2</v>
      </c>
      <c r="AB2862">
        <v>1.1903138862961836E-2</v>
      </c>
      <c r="AC2862">
        <v>1.1903138862961836E-2</v>
      </c>
      <c r="AD2862">
        <v>1.1903138862961836E-2</v>
      </c>
      <c r="AE2862">
        <v>1.1903138862961836E-2</v>
      </c>
      <c r="AF2862">
        <v>1.1903138862961836E-2</v>
      </c>
      <c r="AG2862">
        <v>1.1903138862961836E-2</v>
      </c>
      <c r="AH2862">
        <v>1.1903138862961836E-2</v>
      </c>
      <c r="AI2862">
        <v>1.1903138862961836E-2</v>
      </c>
      <c r="AJ2862">
        <v>1.1903138862961836E-2</v>
      </c>
      <c r="AK2862">
        <v>1.1903138862961836E-2</v>
      </c>
      <c r="AL2862">
        <v>1.1903138862961836E-2</v>
      </c>
      <c r="AM2862">
        <v>1.1903138862961836E-2</v>
      </c>
      <c r="AN2862">
        <v>1.1903138862961836E-2</v>
      </c>
      <c r="AO2862">
        <v>1.1903138862961836E-2</v>
      </c>
      <c r="AP2862">
        <v>1.1903138862961836E-2</v>
      </c>
      <c r="AQ2862">
        <v>1.1903138862961836E-2</v>
      </c>
      <c r="AR2862">
        <v>1.1903138862961836E-2</v>
      </c>
      <c r="AS2862">
        <v>1.1903138862961836E-2</v>
      </c>
      <c r="AT2862">
        <v>1.1903138862961836E-2</v>
      </c>
      <c r="AU2862">
        <v>1.1903138862961836E-2</v>
      </c>
      <c r="AV2862">
        <v>1.1903138862961836E-2</v>
      </c>
      <c r="AW2862">
        <v>1.1903138862961836E-2</v>
      </c>
      <c r="AX2862">
        <v>1.1903138862961836E-2</v>
      </c>
      <c r="AY2862">
        <v>1.1903138862961836E-2</v>
      </c>
      <c r="AZ2862">
        <v>1.1903138862961836E-2</v>
      </c>
      <c r="BA2862">
        <v>1.1903138862961836E-2</v>
      </c>
      <c r="BB2862">
        <v>1.1903138862961836E-2</v>
      </c>
      <c r="BC2862">
        <v>1.1903138862961836E-2</v>
      </c>
      <c r="BD2862">
        <v>1.1903138862961836E-2</v>
      </c>
      <c r="BE2862">
        <v>1.1903138862961836E-2</v>
      </c>
      <c r="BF2862">
        <v>1.1903138862961836E-2</v>
      </c>
    </row>
    <row r="2863" spans="1:58" ht="12" customHeight="1" x14ac:dyDescent="0.2">
      <c r="B2863" t="s">
        <v>975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0.13373464914580557</v>
      </c>
      <c r="T2863">
        <v>0.13373464914580557</v>
      </c>
      <c r="U2863">
        <v>0.13373464914580557</v>
      </c>
      <c r="V2863">
        <v>0.13373464914580557</v>
      </c>
      <c r="W2863">
        <v>0.13373464914580557</v>
      </c>
      <c r="X2863">
        <v>0.13373464914580557</v>
      </c>
      <c r="Y2863">
        <v>0.13373464914580557</v>
      </c>
      <c r="Z2863">
        <v>0.13373464914580557</v>
      </c>
      <c r="AA2863">
        <v>0.13373464914580557</v>
      </c>
      <c r="AB2863">
        <v>0.13373464914580557</v>
      </c>
      <c r="AC2863">
        <v>0.13373464914580557</v>
      </c>
      <c r="AD2863">
        <v>0.13373464914580557</v>
      </c>
      <c r="AE2863">
        <v>0.13373464914580557</v>
      </c>
      <c r="AF2863">
        <v>0.13373464914580557</v>
      </c>
      <c r="AG2863">
        <v>0.13373464914580557</v>
      </c>
      <c r="AH2863">
        <v>0.13373464914580557</v>
      </c>
      <c r="AI2863">
        <v>0.13373464914580557</v>
      </c>
      <c r="AJ2863">
        <v>0.13373464914580557</v>
      </c>
      <c r="AK2863">
        <v>0.13373464914580557</v>
      </c>
      <c r="AL2863">
        <v>0.13373464914580557</v>
      </c>
      <c r="AM2863">
        <v>0.13373464914580557</v>
      </c>
      <c r="AN2863">
        <v>0.13373464914580557</v>
      </c>
      <c r="AO2863">
        <v>0.13373464914580557</v>
      </c>
      <c r="AP2863">
        <v>0.13373464914580557</v>
      </c>
      <c r="AQ2863">
        <v>0.13373464914580557</v>
      </c>
      <c r="AR2863">
        <v>0.13373464914580557</v>
      </c>
      <c r="AS2863">
        <v>0.13373464914580557</v>
      </c>
      <c r="AT2863">
        <v>0.13373464914580557</v>
      </c>
      <c r="AU2863">
        <v>0.13373464914580557</v>
      </c>
      <c r="AV2863">
        <v>0.13373464914580557</v>
      </c>
      <c r="AW2863">
        <v>0.13373464914580557</v>
      </c>
      <c r="AX2863">
        <v>0.13373464914580557</v>
      </c>
      <c r="AY2863">
        <v>0.13373464914580557</v>
      </c>
      <c r="AZ2863">
        <v>0.13373464914580557</v>
      </c>
      <c r="BA2863">
        <v>0.13373464914580557</v>
      </c>
      <c r="BB2863">
        <v>0.13373464914580557</v>
      </c>
      <c r="BC2863">
        <v>0.13373464914580557</v>
      </c>
      <c r="BD2863">
        <v>0.13373464914580557</v>
      </c>
      <c r="BE2863">
        <v>0.13373464914580557</v>
      </c>
      <c r="BF2863">
        <v>0.13373464914580557</v>
      </c>
    </row>
    <row r="2864" spans="1:58" ht="12" customHeight="1" x14ac:dyDescent="0.2">
      <c r="B2864" t="s">
        <v>976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8.5727070289695478E-2</v>
      </c>
      <c r="T2864">
        <v>8.5727070289695478E-2</v>
      </c>
      <c r="U2864">
        <v>8.5727070289695478E-2</v>
      </c>
      <c r="V2864">
        <v>8.5727070289695478E-2</v>
      </c>
      <c r="W2864">
        <v>8.5727070289695478E-2</v>
      </c>
      <c r="X2864">
        <v>8.5727070289695478E-2</v>
      </c>
      <c r="Y2864">
        <v>8.5727070289695478E-2</v>
      </c>
      <c r="Z2864">
        <v>8.5727070289695478E-2</v>
      </c>
      <c r="AA2864">
        <v>8.5727070289695478E-2</v>
      </c>
      <c r="AB2864">
        <v>8.5727070289695478E-2</v>
      </c>
      <c r="AC2864">
        <v>8.5727070289695478E-2</v>
      </c>
      <c r="AD2864">
        <v>8.5727070289695478E-2</v>
      </c>
      <c r="AE2864">
        <v>8.5727070289695478E-2</v>
      </c>
      <c r="AF2864">
        <v>8.5727070289695478E-2</v>
      </c>
      <c r="AG2864">
        <v>8.5727070289695478E-2</v>
      </c>
      <c r="AH2864">
        <v>8.5727070289695478E-2</v>
      </c>
      <c r="AI2864">
        <v>8.5727070289695478E-2</v>
      </c>
      <c r="AJ2864">
        <v>8.5727070289695478E-2</v>
      </c>
      <c r="AK2864">
        <v>8.5727070289695478E-2</v>
      </c>
      <c r="AL2864">
        <v>8.5727070289695478E-2</v>
      </c>
      <c r="AM2864">
        <v>8.5727070289695478E-2</v>
      </c>
      <c r="AN2864">
        <v>8.5727070289695478E-2</v>
      </c>
      <c r="AO2864">
        <v>8.5727070289695478E-2</v>
      </c>
      <c r="AP2864">
        <v>8.5727070289695478E-2</v>
      </c>
      <c r="AQ2864">
        <v>8.5727070289695478E-2</v>
      </c>
      <c r="AR2864">
        <v>8.5727070289695478E-2</v>
      </c>
      <c r="AS2864">
        <v>8.5727070289695478E-2</v>
      </c>
      <c r="AT2864">
        <v>8.5727070289695478E-2</v>
      </c>
      <c r="AU2864">
        <v>8.5727070289695478E-2</v>
      </c>
      <c r="AV2864">
        <v>8.5727070289695478E-2</v>
      </c>
      <c r="AW2864">
        <v>8.5727070289695478E-2</v>
      </c>
      <c r="AX2864">
        <v>8.5727070289695478E-2</v>
      </c>
      <c r="AY2864">
        <v>8.5727070289695478E-2</v>
      </c>
      <c r="AZ2864">
        <v>8.5727070289695478E-2</v>
      </c>
      <c r="BA2864">
        <v>8.5727070289695478E-2</v>
      </c>
      <c r="BB2864">
        <v>8.5727070289695478E-2</v>
      </c>
      <c r="BC2864">
        <v>8.5727070289695478E-2</v>
      </c>
      <c r="BD2864">
        <v>8.5727070289695478E-2</v>
      </c>
      <c r="BE2864">
        <v>8.5727070289695478E-2</v>
      </c>
      <c r="BF2864">
        <v>8.5727070289695478E-2</v>
      </c>
    </row>
    <row r="2865" spans="1:58" ht="12" customHeight="1" x14ac:dyDescent="0.2">
      <c r="A2865" t="s">
        <v>910</v>
      </c>
      <c r="B2865" t="s">
        <v>407</v>
      </c>
      <c r="C2865">
        <v>0.02</v>
      </c>
      <c r="D2865">
        <v>0.02</v>
      </c>
      <c r="E2865">
        <v>0.02</v>
      </c>
      <c r="F2865">
        <v>0.02</v>
      </c>
      <c r="G2865">
        <v>0.02</v>
      </c>
      <c r="H2865">
        <v>0.02</v>
      </c>
      <c r="I2865">
        <v>0.02</v>
      </c>
      <c r="J2865">
        <v>0.02</v>
      </c>
      <c r="K2865">
        <v>0.02</v>
      </c>
      <c r="L2865">
        <v>0.02</v>
      </c>
      <c r="M2865">
        <v>0.02</v>
      </c>
      <c r="N2865">
        <v>0.02</v>
      </c>
      <c r="O2865">
        <v>0.02</v>
      </c>
      <c r="P2865">
        <v>0.02</v>
      </c>
      <c r="Q2865">
        <v>0.02</v>
      </c>
      <c r="R2865">
        <v>0.02</v>
      </c>
      <c r="S2865">
        <v>0.02</v>
      </c>
      <c r="T2865">
        <v>0.02</v>
      </c>
      <c r="U2865">
        <v>0.02</v>
      </c>
      <c r="V2865">
        <v>0.02</v>
      </c>
      <c r="W2865">
        <v>0.02</v>
      </c>
      <c r="X2865">
        <v>0.02</v>
      </c>
      <c r="Y2865">
        <v>0.02</v>
      </c>
      <c r="Z2865">
        <v>0.02</v>
      </c>
      <c r="AA2865">
        <v>0.02</v>
      </c>
      <c r="AB2865">
        <v>0.02</v>
      </c>
      <c r="AC2865">
        <v>0.02</v>
      </c>
      <c r="AD2865">
        <v>0.02</v>
      </c>
      <c r="AE2865">
        <v>0.02</v>
      </c>
      <c r="AF2865">
        <v>0.02</v>
      </c>
      <c r="AG2865">
        <v>0.02</v>
      </c>
      <c r="AH2865">
        <v>0.02</v>
      </c>
      <c r="AI2865">
        <v>0.02</v>
      </c>
      <c r="AJ2865">
        <v>0.02</v>
      </c>
      <c r="AK2865">
        <v>0.02</v>
      </c>
      <c r="AL2865">
        <v>0.02</v>
      </c>
      <c r="AM2865">
        <v>0.02</v>
      </c>
      <c r="AN2865">
        <v>0.02</v>
      </c>
      <c r="AO2865">
        <v>0.02</v>
      </c>
      <c r="AP2865">
        <v>0.02</v>
      </c>
      <c r="AQ2865">
        <v>0.02</v>
      </c>
      <c r="AR2865">
        <v>0.02</v>
      </c>
      <c r="AS2865">
        <v>0.02</v>
      </c>
      <c r="AT2865">
        <v>0.02</v>
      </c>
      <c r="AU2865">
        <v>0.02</v>
      </c>
      <c r="AV2865">
        <v>0.02</v>
      </c>
      <c r="AW2865">
        <v>0.02</v>
      </c>
      <c r="AX2865">
        <v>0.02</v>
      </c>
      <c r="AY2865">
        <v>0.02</v>
      </c>
      <c r="AZ2865">
        <v>0.02</v>
      </c>
      <c r="BA2865">
        <v>0.02</v>
      </c>
      <c r="BB2865">
        <v>0.02</v>
      </c>
      <c r="BC2865">
        <v>0.02</v>
      </c>
      <c r="BD2865">
        <v>0.02</v>
      </c>
      <c r="BE2865">
        <v>0.02</v>
      </c>
      <c r="BF2865">
        <v>0.02</v>
      </c>
    </row>
    <row r="2866" spans="1:58" ht="12" customHeight="1" x14ac:dyDescent="0.2">
      <c r="B2866" t="s">
        <v>408</v>
      </c>
      <c r="C2866">
        <v>0.04</v>
      </c>
      <c r="D2866">
        <v>0.04</v>
      </c>
      <c r="E2866">
        <v>0.04</v>
      </c>
      <c r="F2866">
        <v>0.04</v>
      </c>
      <c r="G2866">
        <v>0.04</v>
      </c>
      <c r="H2866">
        <v>0.04</v>
      </c>
      <c r="I2866">
        <v>0.04</v>
      </c>
      <c r="J2866">
        <v>0.04</v>
      </c>
      <c r="K2866">
        <v>0.04</v>
      </c>
      <c r="L2866">
        <v>0.04</v>
      </c>
      <c r="M2866">
        <v>0.04</v>
      </c>
      <c r="N2866">
        <v>0.04</v>
      </c>
      <c r="O2866">
        <v>0.04</v>
      </c>
      <c r="P2866">
        <v>0.04</v>
      </c>
      <c r="Q2866">
        <v>0.04</v>
      </c>
      <c r="R2866">
        <v>0.04</v>
      </c>
      <c r="S2866">
        <v>0.04</v>
      </c>
      <c r="T2866">
        <v>0.04</v>
      </c>
      <c r="U2866">
        <v>0.04</v>
      </c>
      <c r="V2866">
        <v>0.04</v>
      </c>
      <c r="W2866">
        <v>0.04</v>
      </c>
      <c r="X2866">
        <v>0.04</v>
      </c>
      <c r="Y2866">
        <v>0.04</v>
      </c>
      <c r="Z2866">
        <v>0.04</v>
      </c>
      <c r="AA2866">
        <v>0.04</v>
      </c>
      <c r="AB2866">
        <v>0.04</v>
      </c>
      <c r="AC2866">
        <v>0.04</v>
      </c>
      <c r="AD2866">
        <v>0.04</v>
      </c>
      <c r="AE2866">
        <v>0.04</v>
      </c>
      <c r="AF2866">
        <v>0.04</v>
      </c>
      <c r="AG2866">
        <v>0.04</v>
      </c>
      <c r="AH2866">
        <v>0.04</v>
      </c>
      <c r="AI2866">
        <v>0.04</v>
      </c>
      <c r="AJ2866">
        <v>0.04</v>
      </c>
      <c r="AK2866">
        <v>0.04</v>
      </c>
      <c r="AL2866">
        <v>0.04</v>
      </c>
      <c r="AM2866">
        <v>0.04</v>
      </c>
      <c r="AN2866">
        <v>0.04</v>
      </c>
      <c r="AO2866">
        <v>0.04</v>
      </c>
      <c r="AP2866">
        <v>0.04</v>
      </c>
      <c r="AQ2866">
        <v>0.04</v>
      </c>
      <c r="AR2866">
        <v>0.04</v>
      </c>
      <c r="AS2866">
        <v>0.04</v>
      </c>
      <c r="AT2866">
        <v>0.04</v>
      </c>
      <c r="AU2866">
        <v>0.04</v>
      </c>
      <c r="AV2866">
        <v>0.04</v>
      </c>
      <c r="AW2866">
        <v>0.04</v>
      </c>
      <c r="AX2866">
        <v>0.04</v>
      </c>
      <c r="AY2866">
        <v>0.04</v>
      </c>
      <c r="AZ2866">
        <v>0.04</v>
      </c>
      <c r="BA2866">
        <v>0.04</v>
      </c>
      <c r="BB2866">
        <v>0.04</v>
      </c>
      <c r="BC2866">
        <v>0.04</v>
      </c>
      <c r="BD2866">
        <v>0.04</v>
      </c>
      <c r="BE2866">
        <v>0.04</v>
      </c>
      <c r="BF2866">
        <v>0.04</v>
      </c>
    </row>
    <row r="2867" spans="1:58" ht="12" customHeight="1" x14ac:dyDescent="0.2">
      <c r="B2867" t="s">
        <v>409</v>
      </c>
      <c r="C2867">
        <v>0.17</v>
      </c>
      <c r="D2867">
        <v>0.17</v>
      </c>
      <c r="E2867">
        <v>0.17</v>
      </c>
      <c r="F2867">
        <v>0.17</v>
      </c>
      <c r="G2867">
        <v>0.17</v>
      </c>
      <c r="H2867">
        <v>0.17</v>
      </c>
      <c r="I2867">
        <v>0.17</v>
      </c>
      <c r="J2867">
        <v>0.17</v>
      </c>
      <c r="K2867">
        <v>0.17</v>
      </c>
      <c r="L2867">
        <v>0.17</v>
      </c>
      <c r="M2867">
        <v>0.17</v>
      </c>
      <c r="N2867">
        <v>0.17</v>
      </c>
      <c r="O2867">
        <v>0.17</v>
      </c>
      <c r="P2867">
        <v>0.17</v>
      </c>
      <c r="Q2867">
        <v>0.17</v>
      </c>
      <c r="R2867">
        <v>0.17</v>
      </c>
      <c r="S2867">
        <v>0.17</v>
      </c>
      <c r="T2867">
        <v>0.17</v>
      </c>
      <c r="U2867">
        <v>0.17</v>
      </c>
      <c r="V2867">
        <v>0.17</v>
      </c>
      <c r="W2867">
        <v>0.17</v>
      </c>
      <c r="X2867">
        <v>0.17</v>
      </c>
      <c r="Y2867">
        <v>0.17</v>
      </c>
      <c r="Z2867">
        <v>0.17</v>
      </c>
      <c r="AA2867">
        <v>0.17</v>
      </c>
      <c r="AB2867">
        <v>0.17</v>
      </c>
      <c r="AC2867">
        <v>0.17</v>
      </c>
      <c r="AD2867">
        <v>0.17</v>
      </c>
      <c r="AE2867">
        <v>0.17</v>
      </c>
      <c r="AF2867">
        <v>0.17</v>
      </c>
      <c r="AG2867">
        <v>0.17</v>
      </c>
      <c r="AH2867">
        <v>0.17</v>
      </c>
      <c r="AI2867">
        <v>0.17</v>
      </c>
      <c r="AJ2867">
        <v>0.17</v>
      </c>
      <c r="AK2867">
        <v>0.17</v>
      </c>
      <c r="AL2867">
        <v>0.17</v>
      </c>
      <c r="AM2867">
        <v>0.17</v>
      </c>
      <c r="AN2867">
        <v>0.17</v>
      </c>
      <c r="AO2867">
        <v>0.17</v>
      </c>
      <c r="AP2867">
        <v>0.17</v>
      </c>
      <c r="AQ2867">
        <v>0.17</v>
      </c>
      <c r="AR2867">
        <v>0.17</v>
      </c>
      <c r="AS2867">
        <v>0.17</v>
      </c>
      <c r="AT2867">
        <v>0.17</v>
      </c>
      <c r="AU2867">
        <v>0.17</v>
      </c>
      <c r="AV2867">
        <v>0.17</v>
      </c>
      <c r="AW2867">
        <v>0.17</v>
      </c>
      <c r="AX2867">
        <v>0.17</v>
      </c>
      <c r="AY2867">
        <v>0.17</v>
      </c>
      <c r="AZ2867">
        <v>0.17</v>
      </c>
      <c r="BA2867">
        <v>0.17</v>
      </c>
      <c r="BB2867">
        <v>0.17</v>
      </c>
      <c r="BC2867">
        <v>0.17</v>
      </c>
      <c r="BD2867">
        <v>0.17</v>
      </c>
      <c r="BE2867">
        <v>0.17</v>
      </c>
      <c r="BF2867">
        <v>0.17</v>
      </c>
    </row>
    <row r="2868" spans="1:58" ht="12" customHeight="1" x14ac:dyDescent="0.2">
      <c r="B2868" t="s">
        <v>410</v>
      </c>
      <c r="C2868">
        <v>0.46</v>
      </c>
      <c r="D2868">
        <v>0.46</v>
      </c>
      <c r="E2868">
        <v>0.46</v>
      </c>
      <c r="F2868">
        <v>0.46</v>
      </c>
      <c r="G2868">
        <v>0.46</v>
      </c>
      <c r="H2868">
        <v>0.46</v>
      </c>
      <c r="I2868">
        <v>0.46</v>
      </c>
      <c r="J2868">
        <v>0.46</v>
      </c>
      <c r="K2868">
        <v>0.46</v>
      </c>
      <c r="L2868">
        <v>0.46</v>
      </c>
      <c r="M2868">
        <v>0.46</v>
      </c>
      <c r="N2868">
        <v>0.46</v>
      </c>
      <c r="O2868">
        <v>0.46</v>
      </c>
      <c r="P2868">
        <v>0.46</v>
      </c>
      <c r="Q2868">
        <v>0.46</v>
      </c>
      <c r="R2868">
        <v>0.46</v>
      </c>
      <c r="S2868">
        <v>0.46</v>
      </c>
      <c r="T2868">
        <v>0.46</v>
      </c>
      <c r="U2868">
        <v>0.46</v>
      </c>
      <c r="V2868">
        <v>0.46</v>
      </c>
      <c r="W2868">
        <v>0.46</v>
      </c>
      <c r="X2868">
        <v>0.46</v>
      </c>
      <c r="Y2868">
        <v>0.46</v>
      </c>
      <c r="Z2868">
        <v>0.46</v>
      </c>
      <c r="AA2868">
        <v>0.46</v>
      </c>
      <c r="AB2868">
        <v>0.46</v>
      </c>
      <c r="AC2868">
        <v>0.46</v>
      </c>
      <c r="AD2868">
        <v>0.46</v>
      </c>
      <c r="AE2868">
        <v>0.46</v>
      </c>
      <c r="AF2868">
        <v>0.46</v>
      </c>
      <c r="AG2868">
        <v>0.46</v>
      </c>
      <c r="AH2868">
        <v>0.46</v>
      </c>
      <c r="AI2868">
        <v>0.46</v>
      </c>
      <c r="AJ2868">
        <v>0.46</v>
      </c>
      <c r="AK2868">
        <v>0.46</v>
      </c>
      <c r="AL2868">
        <v>0.46</v>
      </c>
      <c r="AM2868">
        <v>0.46</v>
      </c>
      <c r="AN2868">
        <v>0.46</v>
      </c>
      <c r="AO2868">
        <v>0.46</v>
      </c>
      <c r="AP2868">
        <v>0.46</v>
      </c>
      <c r="AQ2868">
        <v>0.46</v>
      </c>
      <c r="AR2868">
        <v>0.46</v>
      </c>
      <c r="AS2868">
        <v>0.46</v>
      </c>
      <c r="AT2868">
        <v>0.46</v>
      </c>
      <c r="AU2868">
        <v>0.46</v>
      </c>
      <c r="AV2868">
        <v>0.46</v>
      </c>
      <c r="AW2868">
        <v>0.46</v>
      </c>
      <c r="AX2868">
        <v>0.46</v>
      </c>
      <c r="AY2868">
        <v>0.46</v>
      </c>
      <c r="AZ2868">
        <v>0.46</v>
      </c>
      <c r="BA2868">
        <v>0.46</v>
      </c>
      <c r="BB2868">
        <v>0.46</v>
      </c>
      <c r="BC2868">
        <v>0.46</v>
      </c>
      <c r="BD2868">
        <v>0.46</v>
      </c>
      <c r="BE2868">
        <v>0.46</v>
      </c>
      <c r="BF2868">
        <v>0.46</v>
      </c>
    </row>
    <row r="2869" spans="1:58" ht="12" customHeight="1" x14ac:dyDescent="0.2">
      <c r="B2869" t="s">
        <v>411</v>
      </c>
      <c r="C2869">
        <v>0.3</v>
      </c>
      <c r="D2869">
        <v>0.3</v>
      </c>
      <c r="E2869">
        <v>0.3</v>
      </c>
      <c r="F2869">
        <v>0.3</v>
      </c>
      <c r="G2869">
        <v>0.3</v>
      </c>
      <c r="H2869">
        <v>0.3</v>
      </c>
      <c r="I2869">
        <v>0.3</v>
      </c>
      <c r="J2869">
        <v>0.3</v>
      </c>
      <c r="K2869">
        <v>0.3</v>
      </c>
      <c r="L2869">
        <v>0.3</v>
      </c>
      <c r="M2869">
        <v>0.3</v>
      </c>
      <c r="N2869">
        <v>0.3</v>
      </c>
      <c r="O2869">
        <v>0.3</v>
      </c>
      <c r="P2869">
        <v>0.3</v>
      </c>
      <c r="Q2869">
        <v>0.3</v>
      </c>
      <c r="R2869">
        <v>0.3</v>
      </c>
      <c r="S2869">
        <v>0.3</v>
      </c>
      <c r="T2869">
        <v>0.3</v>
      </c>
      <c r="U2869">
        <v>0.3</v>
      </c>
      <c r="V2869">
        <v>0.3</v>
      </c>
      <c r="W2869">
        <v>0.3</v>
      </c>
      <c r="X2869">
        <v>0.3</v>
      </c>
      <c r="Y2869">
        <v>0.3</v>
      </c>
      <c r="Z2869">
        <v>0.3</v>
      </c>
      <c r="AA2869">
        <v>0.3</v>
      </c>
      <c r="AB2869">
        <v>0.3</v>
      </c>
      <c r="AC2869">
        <v>0.3</v>
      </c>
      <c r="AD2869">
        <v>0.3</v>
      </c>
      <c r="AE2869">
        <v>0.3</v>
      </c>
      <c r="AF2869">
        <v>0.3</v>
      </c>
      <c r="AG2869">
        <v>0.3</v>
      </c>
      <c r="AH2869">
        <v>0.3</v>
      </c>
      <c r="AI2869">
        <v>0.3</v>
      </c>
      <c r="AJ2869">
        <v>0.3</v>
      </c>
      <c r="AK2869">
        <v>0.3</v>
      </c>
      <c r="AL2869">
        <v>0.3</v>
      </c>
      <c r="AM2869">
        <v>0.3</v>
      </c>
      <c r="AN2869">
        <v>0.3</v>
      </c>
      <c r="AO2869">
        <v>0.3</v>
      </c>
      <c r="AP2869">
        <v>0.3</v>
      </c>
      <c r="AQ2869">
        <v>0.3</v>
      </c>
      <c r="AR2869">
        <v>0.3</v>
      </c>
      <c r="AS2869">
        <v>0.3</v>
      </c>
      <c r="AT2869">
        <v>0.3</v>
      </c>
      <c r="AU2869">
        <v>0.3</v>
      </c>
      <c r="AV2869">
        <v>0.3</v>
      </c>
      <c r="AW2869">
        <v>0.3</v>
      </c>
      <c r="AX2869">
        <v>0.3</v>
      </c>
      <c r="AY2869">
        <v>0.3</v>
      </c>
      <c r="AZ2869">
        <v>0.3</v>
      </c>
      <c r="BA2869">
        <v>0.3</v>
      </c>
      <c r="BB2869">
        <v>0.3</v>
      </c>
      <c r="BC2869">
        <v>0.3</v>
      </c>
      <c r="BD2869">
        <v>0.3</v>
      </c>
      <c r="BE2869">
        <v>0.3</v>
      </c>
      <c r="BF2869">
        <v>0.3</v>
      </c>
    </row>
    <row r="2870" spans="1:58" ht="12" customHeight="1" x14ac:dyDescent="0.2">
      <c r="B2870" t="s">
        <v>412</v>
      </c>
      <c r="C2870">
        <v>0.01</v>
      </c>
      <c r="D2870">
        <v>0.01</v>
      </c>
      <c r="E2870">
        <v>0.01</v>
      </c>
      <c r="F2870">
        <v>0.01</v>
      </c>
      <c r="G2870">
        <v>0.01</v>
      </c>
      <c r="H2870">
        <v>0.01</v>
      </c>
      <c r="I2870">
        <v>0.01</v>
      </c>
      <c r="J2870">
        <v>0.01</v>
      </c>
      <c r="K2870">
        <v>0.01</v>
      </c>
      <c r="L2870">
        <v>0.01</v>
      </c>
      <c r="M2870">
        <v>0.01</v>
      </c>
      <c r="N2870">
        <v>0.01</v>
      </c>
      <c r="O2870">
        <v>0.01</v>
      </c>
      <c r="P2870">
        <v>0.01</v>
      </c>
      <c r="Q2870">
        <v>0.01</v>
      </c>
      <c r="R2870">
        <v>0.01</v>
      </c>
      <c r="S2870">
        <v>0.01</v>
      </c>
      <c r="T2870">
        <v>0.01</v>
      </c>
      <c r="U2870">
        <v>0.01</v>
      </c>
      <c r="V2870">
        <v>0.01</v>
      </c>
      <c r="W2870">
        <v>0.01</v>
      </c>
      <c r="X2870">
        <v>0.01</v>
      </c>
      <c r="Y2870">
        <v>0.01</v>
      </c>
      <c r="Z2870">
        <v>0.01</v>
      </c>
      <c r="AA2870">
        <v>0.01</v>
      </c>
      <c r="AB2870">
        <v>0.01</v>
      </c>
      <c r="AC2870">
        <v>0.01</v>
      </c>
      <c r="AD2870">
        <v>0.01</v>
      </c>
      <c r="AE2870">
        <v>0.01</v>
      </c>
      <c r="AF2870">
        <v>0.01</v>
      </c>
      <c r="AG2870">
        <v>0.01</v>
      </c>
      <c r="AH2870">
        <v>0.01</v>
      </c>
      <c r="AI2870">
        <v>0.01</v>
      </c>
      <c r="AJ2870">
        <v>0.01</v>
      </c>
      <c r="AK2870">
        <v>0.01</v>
      </c>
      <c r="AL2870">
        <v>0.01</v>
      </c>
      <c r="AM2870">
        <v>0.01</v>
      </c>
      <c r="AN2870">
        <v>0.01</v>
      </c>
      <c r="AO2870">
        <v>0.01</v>
      </c>
      <c r="AP2870">
        <v>0.01</v>
      </c>
      <c r="AQ2870">
        <v>0.01</v>
      </c>
      <c r="AR2870">
        <v>0.01</v>
      </c>
      <c r="AS2870">
        <v>0.01</v>
      </c>
      <c r="AT2870">
        <v>0.01</v>
      </c>
      <c r="AU2870">
        <v>0.01</v>
      </c>
      <c r="AV2870">
        <v>0.01</v>
      </c>
      <c r="AW2870">
        <v>0.01</v>
      </c>
      <c r="AX2870">
        <v>0.01</v>
      </c>
      <c r="AY2870">
        <v>0.01</v>
      </c>
      <c r="AZ2870">
        <v>0.01</v>
      </c>
      <c r="BA2870">
        <v>0.01</v>
      </c>
      <c r="BB2870">
        <v>0.01</v>
      </c>
      <c r="BC2870">
        <v>0.01</v>
      </c>
      <c r="BD2870">
        <v>0.01</v>
      </c>
      <c r="BE2870">
        <v>0.01</v>
      </c>
      <c r="BF2870">
        <v>0.01</v>
      </c>
    </row>
    <row r="2871" spans="1:58" ht="12" customHeight="1" x14ac:dyDescent="0.2">
      <c r="B2871" t="s">
        <v>975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</row>
    <row r="2872" spans="1:58" ht="12" customHeight="1" x14ac:dyDescent="0.2">
      <c r="B2872" t="s">
        <v>976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</row>
    <row r="2874" spans="1:58" ht="12" customHeight="1" x14ac:dyDescent="0.2">
      <c r="A2874" t="s">
        <v>988</v>
      </c>
    </row>
    <row r="2875" spans="1:58" ht="12" customHeight="1" x14ac:dyDescent="0.2">
      <c r="C2875">
        <v>1995</v>
      </c>
      <c r="D2875">
        <v>1996</v>
      </c>
      <c r="E2875">
        <v>1997</v>
      </c>
      <c r="F2875">
        <v>1998</v>
      </c>
      <c r="G2875">
        <v>1999</v>
      </c>
      <c r="H2875">
        <v>2000</v>
      </c>
      <c r="I2875">
        <v>2001</v>
      </c>
      <c r="J2875">
        <v>2002</v>
      </c>
      <c r="K2875">
        <v>2003</v>
      </c>
      <c r="L2875">
        <v>2004</v>
      </c>
      <c r="M2875">
        <v>2005</v>
      </c>
      <c r="N2875">
        <v>2006</v>
      </c>
      <c r="O2875">
        <v>2007</v>
      </c>
      <c r="P2875">
        <v>2008</v>
      </c>
      <c r="Q2875">
        <v>2009</v>
      </c>
      <c r="R2875">
        <v>2010</v>
      </c>
      <c r="S2875">
        <v>2011</v>
      </c>
      <c r="T2875">
        <v>2012</v>
      </c>
      <c r="U2875">
        <v>2013</v>
      </c>
      <c r="V2875">
        <v>2014</v>
      </c>
      <c r="W2875">
        <v>2015</v>
      </c>
      <c r="X2875">
        <v>2016</v>
      </c>
      <c r="Y2875">
        <v>2017</v>
      </c>
      <c r="Z2875">
        <v>2018</v>
      </c>
      <c r="AA2875">
        <v>2019</v>
      </c>
      <c r="AB2875">
        <v>2020</v>
      </c>
      <c r="AC2875">
        <v>2021</v>
      </c>
      <c r="AD2875">
        <v>2022</v>
      </c>
      <c r="AE2875">
        <v>2023</v>
      </c>
      <c r="AF2875">
        <v>2024</v>
      </c>
      <c r="AG2875">
        <v>2025</v>
      </c>
      <c r="AH2875">
        <v>2026</v>
      </c>
      <c r="AI2875">
        <v>2027</v>
      </c>
      <c r="AJ2875">
        <v>2028</v>
      </c>
      <c r="AK2875">
        <v>2029</v>
      </c>
      <c r="AL2875">
        <v>2030</v>
      </c>
      <c r="AM2875">
        <v>2031</v>
      </c>
      <c r="AN2875">
        <v>2032</v>
      </c>
      <c r="AO2875">
        <v>2033</v>
      </c>
      <c r="AP2875">
        <v>2034</v>
      </c>
      <c r="AQ2875">
        <v>2035</v>
      </c>
      <c r="AR2875">
        <v>2036</v>
      </c>
      <c r="AS2875">
        <v>2037</v>
      </c>
      <c r="AT2875">
        <v>2038</v>
      </c>
      <c r="AU2875">
        <v>2039</v>
      </c>
      <c r="AV2875">
        <v>2040</v>
      </c>
      <c r="AW2875">
        <v>2041</v>
      </c>
      <c r="AX2875">
        <v>2042</v>
      </c>
      <c r="AY2875">
        <v>2043</v>
      </c>
      <c r="AZ2875">
        <v>2044</v>
      </c>
      <c r="BA2875">
        <v>2045</v>
      </c>
      <c r="BB2875">
        <v>2046</v>
      </c>
      <c r="BC2875">
        <v>2047</v>
      </c>
      <c r="BD2875">
        <v>2048</v>
      </c>
      <c r="BE2875">
        <v>2049</v>
      </c>
      <c r="BF2875">
        <v>2050</v>
      </c>
    </row>
    <row r="2876" spans="1:58" ht="12" customHeight="1" x14ac:dyDescent="0.2">
      <c r="A2876" t="s">
        <v>544</v>
      </c>
      <c r="B2876" t="s">
        <v>407</v>
      </c>
      <c r="C2876">
        <v>0.01</v>
      </c>
      <c r="D2876">
        <v>0.01</v>
      </c>
      <c r="E2876">
        <v>0.01</v>
      </c>
      <c r="F2876">
        <v>0.01</v>
      </c>
      <c r="G2876">
        <v>0.01</v>
      </c>
      <c r="H2876">
        <v>0.01</v>
      </c>
      <c r="I2876">
        <v>0.01</v>
      </c>
      <c r="J2876">
        <v>0.01</v>
      </c>
      <c r="K2876">
        <v>0.01</v>
      </c>
      <c r="L2876">
        <v>0.01</v>
      </c>
      <c r="M2876">
        <v>0.01</v>
      </c>
      <c r="N2876">
        <v>0.01</v>
      </c>
      <c r="O2876">
        <v>0.01</v>
      </c>
      <c r="P2876">
        <v>0.01</v>
      </c>
      <c r="Q2876">
        <v>0.01</v>
      </c>
      <c r="R2876">
        <v>0.01</v>
      </c>
      <c r="S2876">
        <v>3.5372164454370296E-2</v>
      </c>
      <c r="T2876">
        <v>3.5372164454370296E-2</v>
      </c>
      <c r="U2876">
        <v>3.5372164454370296E-2</v>
      </c>
      <c r="V2876">
        <v>3.5372164454370296E-2</v>
      </c>
      <c r="W2876">
        <v>3.5372164454370296E-2</v>
      </c>
      <c r="X2876">
        <v>3.5372164454370296E-2</v>
      </c>
      <c r="Y2876">
        <v>3.5372164454370296E-2</v>
      </c>
      <c r="Z2876">
        <v>3.5372164454370296E-2</v>
      </c>
      <c r="AA2876">
        <v>3.5372164454370296E-2</v>
      </c>
      <c r="AB2876">
        <v>3.5372164454370296E-2</v>
      </c>
      <c r="AC2876">
        <v>3.5372164454370296E-2</v>
      </c>
      <c r="AD2876">
        <v>3.5372164454370296E-2</v>
      </c>
      <c r="AE2876">
        <v>3.5372164454370296E-2</v>
      </c>
      <c r="AF2876">
        <v>3.5372164454370296E-2</v>
      </c>
      <c r="AG2876">
        <v>3.5372164454370296E-2</v>
      </c>
      <c r="AH2876">
        <v>3.5372164454370296E-2</v>
      </c>
      <c r="AI2876">
        <v>3.5372164454370296E-2</v>
      </c>
      <c r="AJ2876">
        <v>3.5372164454370296E-2</v>
      </c>
      <c r="AK2876">
        <v>3.5372164454370296E-2</v>
      </c>
      <c r="AL2876">
        <v>3.5372164454370296E-2</v>
      </c>
      <c r="AM2876">
        <v>3.5372164454370296E-2</v>
      </c>
      <c r="AN2876">
        <v>3.5372164454370296E-2</v>
      </c>
      <c r="AO2876">
        <v>3.5372164454370296E-2</v>
      </c>
      <c r="AP2876">
        <v>3.5372164454370296E-2</v>
      </c>
      <c r="AQ2876">
        <v>3.5372164454370296E-2</v>
      </c>
      <c r="AR2876">
        <v>3.5372164454370296E-2</v>
      </c>
      <c r="AS2876">
        <v>3.5372164454370296E-2</v>
      </c>
      <c r="AT2876">
        <v>3.5372164454370296E-2</v>
      </c>
      <c r="AU2876">
        <v>3.5372164454370296E-2</v>
      </c>
      <c r="AV2876">
        <v>3.5372164454370296E-2</v>
      </c>
      <c r="AW2876">
        <v>3.5372164454370296E-2</v>
      </c>
      <c r="AX2876">
        <v>3.5372164454370296E-2</v>
      </c>
      <c r="AY2876">
        <v>3.5372164454370296E-2</v>
      </c>
      <c r="AZ2876">
        <v>3.5372164454370296E-2</v>
      </c>
      <c r="BA2876">
        <v>3.5372164454370296E-2</v>
      </c>
      <c r="BB2876">
        <v>3.5372164454370296E-2</v>
      </c>
      <c r="BC2876">
        <v>3.5372164454370296E-2</v>
      </c>
      <c r="BD2876">
        <v>3.5372164454370296E-2</v>
      </c>
      <c r="BE2876">
        <v>3.5372164454370296E-2</v>
      </c>
      <c r="BF2876">
        <v>3.5372164454370296E-2</v>
      </c>
    </row>
    <row r="2877" spans="1:58" ht="12" customHeight="1" x14ac:dyDescent="0.2">
      <c r="B2877" t="s">
        <v>408</v>
      </c>
      <c r="C2877">
        <v>0.17742897426643917</v>
      </c>
      <c r="D2877">
        <v>0.17742897426643917</v>
      </c>
      <c r="E2877">
        <v>0.17742897426643917</v>
      </c>
      <c r="F2877">
        <v>0.17742897426643917</v>
      </c>
      <c r="G2877">
        <v>0.17742897426643917</v>
      </c>
      <c r="H2877">
        <v>0.17742897426643917</v>
      </c>
      <c r="I2877">
        <v>0.17742897426643917</v>
      </c>
      <c r="J2877">
        <v>0.17742897426643917</v>
      </c>
      <c r="K2877">
        <v>0.17742897426643917</v>
      </c>
      <c r="L2877">
        <v>0.17742897426643917</v>
      </c>
      <c r="M2877">
        <v>0.17742897426643917</v>
      </c>
      <c r="N2877">
        <v>0.17742897426643917</v>
      </c>
      <c r="O2877">
        <v>0.17742897426643917</v>
      </c>
      <c r="P2877">
        <v>0.17742897426643917</v>
      </c>
      <c r="Q2877">
        <v>0.17742897426643917</v>
      </c>
      <c r="R2877">
        <v>0.17742897426643917</v>
      </c>
      <c r="S2877">
        <v>0.12976326068101604</v>
      </c>
      <c r="T2877">
        <v>0.12976326068101604</v>
      </c>
      <c r="U2877">
        <v>0.12976326068101604</v>
      </c>
      <c r="V2877">
        <v>0.12976326068101604</v>
      </c>
      <c r="W2877">
        <v>0.12976326068101604</v>
      </c>
      <c r="X2877">
        <v>0.12976326068101604</v>
      </c>
      <c r="Y2877">
        <v>0.12976326068101604</v>
      </c>
      <c r="Z2877">
        <v>0.12976326068101604</v>
      </c>
      <c r="AA2877">
        <v>0.12976326068101604</v>
      </c>
      <c r="AB2877">
        <v>0.12976326068101604</v>
      </c>
      <c r="AC2877">
        <v>0.12976326068101604</v>
      </c>
      <c r="AD2877">
        <v>0.12976326068101604</v>
      </c>
      <c r="AE2877">
        <v>0.12976326068101604</v>
      </c>
      <c r="AF2877">
        <v>0.12976326068101604</v>
      </c>
      <c r="AG2877">
        <v>0.12976326068101604</v>
      </c>
      <c r="AH2877">
        <v>0.12976326068101604</v>
      </c>
      <c r="AI2877">
        <v>0.12976326068101604</v>
      </c>
      <c r="AJ2877">
        <v>0.12976326068101604</v>
      </c>
      <c r="AK2877">
        <v>0.12976326068101604</v>
      </c>
      <c r="AL2877">
        <v>0.12976326068101604</v>
      </c>
      <c r="AM2877">
        <v>0.12976326068101604</v>
      </c>
      <c r="AN2877">
        <v>0.12976326068101604</v>
      </c>
      <c r="AO2877">
        <v>0.12976326068101604</v>
      </c>
      <c r="AP2877">
        <v>0.12976326068101604</v>
      </c>
      <c r="AQ2877">
        <v>0.12976326068101604</v>
      </c>
      <c r="AR2877">
        <v>0.12976326068101604</v>
      </c>
      <c r="AS2877">
        <v>0.12976326068101604</v>
      </c>
      <c r="AT2877">
        <v>0.12976326068101604</v>
      </c>
      <c r="AU2877">
        <v>0.12976326068101604</v>
      </c>
      <c r="AV2877">
        <v>0.12976326068101604</v>
      </c>
      <c r="AW2877">
        <v>0.12976326068101604</v>
      </c>
      <c r="AX2877">
        <v>0.12976326068101604</v>
      </c>
      <c r="AY2877">
        <v>0.12976326068101604</v>
      </c>
      <c r="AZ2877">
        <v>0.12976326068101604</v>
      </c>
      <c r="BA2877">
        <v>0.12976326068101604</v>
      </c>
      <c r="BB2877">
        <v>0.12976326068101604</v>
      </c>
      <c r="BC2877">
        <v>0.12976326068101604</v>
      </c>
      <c r="BD2877">
        <v>0.12976326068101604</v>
      </c>
      <c r="BE2877">
        <v>0.12976326068101604</v>
      </c>
      <c r="BF2877">
        <v>0.12976326068101604</v>
      </c>
    </row>
    <row r="2878" spans="1:58" ht="12" customHeight="1" x14ac:dyDescent="0.2">
      <c r="B2878" t="s">
        <v>409</v>
      </c>
      <c r="C2878">
        <v>0.28985339207245753</v>
      </c>
      <c r="D2878">
        <v>0.28985339207245753</v>
      </c>
      <c r="E2878">
        <v>0.28985339207245753</v>
      </c>
      <c r="F2878">
        <v>0.28985339207245753</v>
      </c>
      <c r="G2878">
        <v>0.28985339207245753</v>
      </c>
      <c r="H2878">
        <v>0.28985339207245753</v>
      </c>
      <c r="I2878">
        <v>0.28985339207245753</v>
      </c>
      <c r="J2878">
        <v>0.28985339207245753</v>
      </c>
      <c r="K2878">
        <v>0.28985339207245753</v>
      </c>
      <c r="L2878">
        <v>0.28985339207245753</v>
      </c>
      <c r="M2878">
        <v>0.28985339207245753</v>
      </c>
      <c r="N2878">
        <v>0.28985339207245753</v>
      </c>
      <c r="O2878">
        <v>0.28985339207245753</v>
      </c>
      <c r="P2878">
        <v>0.28985339207245753</v>
      </c>
      <c r="Q2878">
        <v>0.28985339207245753</v>
      </c>
      <c r="R2878">
        <v>0.28985339207245753</v>
      </c>
      <c r="S2878">
        <v>1.8275941689287648E-2</v>
      </c>
      <c r="T2878">
        <v>1.8275941689287648E-2</v>
      </c>
      <c r="U2878">
        <v>1.8275941689287648E-2</v>
      </c>
      <c r="V2878">
        <v>1.8275941689287648E-2</v>
      </c>
      <c r="W2878">
        <v>1.8275941689287648E-2</v>
      </c>
      <c r="X2878">
        <v>1.8275941689287648E-2</v>
      </c>
      <c r="Y2878">
        <v>1.8275941689287648E-2</v>
      </c>
      <c r="Z2878">
        <v>1.8275941689287648E-2</v>
      </c>
      <c r="AA2878">
        <v>1.8275941689287648E-2</v>
      </c>
      <c r="AB2878">
        <v>1.8275941689287648E-2</v>
      </c>
      <c r="AC2878">
        <v>1.8275941689287648E-2</v>
      </c>
      <c r="AD2878">
        <v>1.8275941689287648E-2</v>
      </c>
      <c r="AE2878">
        <v>1.8275941689287648E-2</v>
      </c>
      <c r="AF2878">
        <v>1.8275941689287648E-2</v>
      </c>
      <c r="AG2878">
        <v>1.8275941689287648E-2</v>
      </c>
      <c r="AH2878">
        <v>1.8275941689287648E-2</v>
      </c>
      <c r="AI2878">
        <v>1.8275941689287648E-2</v>
      </c>
      <c r="AJ2878">
        <v>1.8275941689287648E-2</v>
      </c>
      <c r="AK2878">
        <v>1.8275941689287648E-2</v>
      </c>
      <c r="AL2878">
        <v>1.8275941689287648E-2</v>
      </c>
      <c r="AM2878">
        <v>1.8275941689287648E-2</v>
      </c>
      <c r="AN2878">
        <v>1.8275941689287648E-2</v>
      </c>
      <c r="AO2878">
        <v>1.8275941689287648E-2</v>
      </c>
      <c r="AP2878">
        <v>1.8275941689287648E-2</v>
      </c>
      <c r="AQ2878">
        <v>1.8275941689287648E-2</v>
      </c>
      <c r="AR2878">
        <v>1.8275941689287648E-2</v>
      </c>
      <c r="AS2878">
        <v>1.8275941689287648E-2</v>
      </c>
      <c r="AT2878">
        <v>1.8275941689287648E-2</v>
      </c>
      <c r="AU2878">
        <v>1.8275941689287648E-2</v>
      </c>
      <c r="AV2878">
        <v>1.8275941689287648E-2</v>
      </c>
      <c r="AW2878">
        <v>1.8275941689287648E-2</v>
      </c>
      <c r="AX2878">
        <v>1.8275941689287648E-2</v>
      </c>
      <c r="AY2878">
        <v>1.8275941689287648E-2</v>
      </c>
      <c r="AZ2878">
        <v>1.8275941689287648E-2</v>
      </c>
      <c r="BA2878">
        <v>1.8275941689287648E-2</v>
      </c>
      <c r="BB2878">
        <v>1.8275941689287648E-2</v>
      </c>
      <c r="BC2878">
        <v>1.8275941689287648E-2</v>
      </c>
      <c r="BD2878">
        <v>1.8275941689287648E-2</v>
      </c>
      <c r="BE2878">
        <v>1.8275941689287648E-2</v>
      </c>
      <c r="BF2878">
        <v>1.8275941689287648E-2</v>
      </c>
    </row>
    <row r="2879" spans="1:58" ht="12" customHeight="1" x14ac:dyDescent="0.2">
      <c r="B2879" t="s">
        <v>410</v>
      </c>
      <c r="C2879">
        <v>1.3492031564503968E-2</v>
      </c>
      <c r="D2879">
        <v>1.3492031564503968E-2</v>
      </c>
      <c r="E2879">
        <v>1.3492031564503968E-2</v>
      </c>
      <c r="F2879">
        <v>1.3492031564503968E-2</v>
      </c>
      <c r="G2879">
        <v>1.3492031564503968E-2</v>
      </c>
      <c r="H2879">
        <v>1.3492031564503968E-2</v>
      </c>
      <c r="I2879">
        <v>1.3492031564503968E-2</v>
      </c>
      <c r="J2879">
        <v>1.3492031564503968E-2</v>
      </c>
      <c r="K2879">
        <v>1.3492031564503968E-2</v>
      </c>
      <c r="L2879">
        <v>1.3492031564503968E-2</v>
      </c>
      <c r="M2879">
        <v>1.3492031564503968E-2</v>
      </c>
      <c r="N2879">
        <v>1.3492031564503968E-2</v>
      </c>
      <c r="O2879">
        <v>1.3492031564503968E-2</v>
      </c>
      <c r="P2879">
        <v>1.3492031564503968E-2</v>
      </c>
      <c r="Q2879">
        <v>1.3492031564503968E-2</v>
      </c>
      <c r="R2879">
        <v>1.3492031564503968E-2</v>
      </c>
      <c r="S2879">
        <v>0.21327300209361302</v>
      </c>
      <c r="T2879">
        <v>0.21327300209361302</v>
      </c>
      <c r="U2879">
        <v>0.21327300209361302</v>
      </c>
      <c r="V2879">
        <v>0.21327300209361302</v>
      </c>
      <c r="W2879">
        <v>0.21327300209361302</v>
      </c>
      <c r="X2879">
        <v>0.21327300209361302</v>
      </c>
      <c r="Y2879">
        <v>0.21327300209361302</v>
      </c>
      <c r="Z2879">
        <v>0.21327300209361302</v>
      </c>
      <c r="AA2879">
        <v>0.21327300209361302</v>
      </c>
      <c r="AB2879">
        <v>0.21327300209361302</v>
      </c>
      <c r="AC2879">
        <v>0.21327300209361302</v>
      </c>
      <c r="AD2879">
        <v>0.21327300209361302</v>
      </c>
      <c r="AE2879">
        <v>0.21327300209361302</v>
      </c>
      <c r="AF2879">
        <v>0.21327300209361302</v>
      </c>
      <c r="AG2879">
        <v>0.21327300209361302</v>
      </c>
      <c r="AH2879">
        <v>0.21327300209361302</v>
      </c>
      <c r="AI2879">
        <v>0.21327300209361302</v>
      </c>
      <c r="AJ2879">
        <v>0.21327300209361302</v>
      </c>
      <c r="AK2879">
        <v>0.21327300209361302</v>
      </c>
      <c r="AL2879">
        <v>0.21327300209361302</v>
      </c>
      <c r="AM2879">
        <v>0.21327300209361302</v>
      </c>
      <c r="AN2879">
        <v>0.21327300209361302</v>
      </c>
      <c r="AO2879">
        <v>0.21327300209361302</v>
      </c>
      <c r="AP2879">
        <v>0.21327300209361302</v>
      </c>
      <c r="AQ2879">
        <v>0.21327300209361302</v>
      </c>
      <c r="AR2879">
        <v>0.21327300209361302</v>
      </c>
      <c r="AS2879">
        <v>0.21327300209361302</v>
      </c>
      <c r="AT2879">
        <v>0.21327300209361302</v>
      </c>
      <c r="AU2879">
        <v>0.21327300209361302</v>
      </c>
      <c r="AV2879">
        <v>0.21327300209361302</v>
      </c>
      <c r="AW2879">
        <v>0.21327300209361302</v>
      </c>
      <c r="AX2879">
        <v>0.21327300209361302</v>
      </c>
      <c r="AY2879">
        <v>0.21327300209361302</v>
      </c>
      <c r="AZ2879">
        <v>0.21327300209361302</v>
      </c>
      <c r="BA2879">
        <v>0.21327300209361302</v>
      </c>
      <c r="BB2879">
        <v>0.21327300209361302</v>
      </c>
      <c r="BC2879">
        <v>0.21327300209361302</v>
      </c>
      <c r="BD2879">
        <v>0.21327300209361302</v>
      </c>
      <c r="BE2879">
        <v>0.21327300209361302</v>
      </c>
      <c r="BF2879">
        <v>0.21327300209361302</v>
      </c>
    </row>
    <row r="2880" spans="1:58" ht="12" customHeight="1" x14ac:dyDescent="0.2">
      <c r="B2880" t="s">
        <v>411</v>
      </c>
      <c r="C2880">
        <v>9.1773260908063878E-4</v>
      </c>
      <c r="D2880">
        <v>9.1773260908063878E-4</v>
      </c>
      <c r="E2880">
        <v>9.1773260908063878E-4</v>
      </c>
      <c r="F2880">
        <v>9.1773260908063878E-4</v>
      </c>
      <c r="G2880">
        <v>9.1773260908063878E-4</v>
      </c>
      <c r="H2880">
        <v>9.1773260908063878E-4</v>
      </c>
      <c r="I2880">
        <v>9.1773260908063878E-4</v>
      </c>
      <c r="J2880">
        <v>9.1773260908063878E-4</v>
      </c>
      <c r="K2880">
        <v>9.1773260908063878E-4</v>
      </c>
      <c r="L2880">
        <v>9.1773260908063878E-4</v>
      </c>
      <c r="M2880">
        <v>9.1773260908063878E-4</v>
      </c>
      <c r="N2880">
        <v>9.1773260908063878E-4</v>
      </c>
      <c r="O2880">
        <v>9.1773260908063878E-4</v>
      </c>
      <c r="P2880">
        <v>9.1773260908063878E-4</v>
      </c>
      <c r="Q2880">
        <v>9.1773260908063878E-4</v>
      </c>
      <c r="R2880">
        <v>9.1773260908063878E-4</v>
      </c>
      <c r="S2880">
        <v>2.6000384184781237E-2</v>
      </c>
      <c r="T2880">
        <v>2.6000384184781237E-2</v>
      </c>
      <c r="U2880">
        <v>2.6000384184781237E-2</v>
      </c>
      <c r="V2880">
        <v>2.6000384184781237E-2</v>
      </c>
      <c r="W2880">
        <v>2.6000384184781237E-2</v>
      </c>
      <c r="X2880">
        <v>2.6000384184781237E-2</v>
      </c>
      <c r="Y2880">
        <v>2.6000384184781237E-2</v>
      </c>
      <c r="Z2880">
        <v>2.6000384184781237E-2</v>
      </c>
      <c r="AA2880">
        <v>2.6000384184781237E-2</v>
      </c>
      <c r="AB2880">
        <v>2.6000384184781237E-2</v>
      </c>
      <c r="AC2880">
        <v>2.6000384184781237E-2</v>
      </c>
      <c r="AD2880">
        <v>2.6000384184781237E-2</v>
      </c>
      <c r="AE2880">
        <v>2.6000384184781237E-2</v>
      </c>
      <c r="AF2880">
        <v>2.6000384184781237E-2</v>
      </c>
      <c r="AG2880">
        <v>2.6000384184781237E-2</v>
      </c>
      <c r="AH2880">
        <v>2.6000384184781237E-2</v>
      </c>
      <c r="AI2880">
        <v>2.6000384184781237E-2</v>
      </c>
      <c r="AJ2880">
        <v>2.6000384184781237E-2</v>
      </c>
      <c r="AK2880">
        <v>2.6000384184781237E-2</v>
      </c>
      <c r="AL2880">
        <v>2.6000384184781237E-2</v>
      </c>
      <c r="AM2880">
        <v>2.6000384184781237E-2</v>
      </c>
      <c r="AN2880">
        <v>2.6000384184781237E-2</v>
      </c>
      <c r="AO2880">
        <v>2.6000384184781237E-2</v>
      </c>
      <c r="AP2880">
        <v>2.6000384184781237E-2</v>
      </c>
      <c r="AQ2880">
        <v>2.6000384184781237E-2</v>
      </c>
      <c r="AR2880">
        <v>2.6000384184781237E-2</v>
      </c>
      <c r="AS2880">
        <v>2.6000384184781237E-2</v>
      </c>
      <c r="AT2880">
        <v>2.6000384184781237E-2</v>
      </c>
      <c r="AU2880">
        <v>2.6000384184781237E-2</v>
      </c>
      <c r="AV2880">
        <v>2.6000384184781237E-2</v>
      </c>
      <c r="AW2880">
        <v>2.6000384184781237E-2</v>
      </c>
      <c r="AX2880">
        <v>2.6000384184781237E-2</v>
      </c>
      <c r="AY2880">
        <v>2.6000384184781237E-2</v>
      </c>
      <c r="AZ2880">
        <v>2.6000384184781237E-2</v>
      </c>
      <c r="BA2880">
        <v>2.6000384184781237E-2</v>
      </c>
      <c r="BB2880">
        <v>2.6000384184781237E-2</v>
      </c>
      <c r="BC2880">
        <v>2.6000384184781237E-2</v>
      </c>
      <c r="BD2880">
        <v>2.6000384184781237E-2</v>
      </c>
      <c r="BE2880">
        <v>2.6000384184781237E-2</v>
      </c>
      <c r="BF2880">
        <v>2.6000384184781237E-2</v>
      </c>
    </row>
    <row r="2881" spans="1:58" ht="12" customHeight="1" x14ac:dyDescent="0.2">
      <c r="B2881" t="s">
        <v>412</v>
      </c>
      <c r="C2881">
        <v>0.50830786948751872</v>
      </c>
      <c r="D2881">
        <v>0.50830786948751872</v>
      </c>
      <c r="E2881">
        <v>0.50830786948751872</v>
      </c>
      <c r="F2881">
        <v>0.50830786948751872</v>
      </c>
      <c r="G2881">
        <v>0.50830786948751872</v>
      </c>
      <c r="H2881">
        <v>0.50830786948751872</v>
      </c>
      <c r="I2881">
        <v>0.50830786948751872</v>
      </c>
      <c r="J2881">
        <v>0.50830786948751872</v>
      </c>
      <c r="K2881">
        <v>0.50830786948751872</v>
      </c>
      <c r="L2881">
        <v>0.50830786948751872</v>
      </c>
      <c r="M2881">
        <v>0.50830786948751872</v>
      </c>
      <c r="N2881">
        <v>0.50830786948751872</v>
      </c>
      <c r="O2881">
        <v>0.50830786948751872</v>
      </c>
      <c r="P2881">
        <v>0.50830786948751872</v>
      </c>
      <c r="Q2881">
        <v>0.50830786948751872</v>
      </c>
      <c r="R2881">
        <v>0.50830786948751872</v>
      </c>
      <c r="S2881">
        <v>9.2450769048676981E-2</v>
      </c>
      <c r="T2881">
        <v>9.2450769048676981E-2</v>
      </c>
      <c r="U2881">
        <v>9.2450769048676981E-2</v>
      </c>
      <c r="V2881">
        <v>9.2450769048676981E-2</v>
      </c>
      <c r="W2881">
        <v>9.2450769048676981E-2</v>
      </c>
      <c r="X2881">
        <v>9.2450769048676981E-2</v>
      </c>
      <c r="Y2881">
        <v>9.2450769048676981E-2</v>
      </c>
      <c r="Z2881">
        <v>9.2450769048676981E-2</v>
      </c>
      <c r="AA2881">
        <v>9.2450769048676981E-2</v>
      </c>
      <c r="AB2881">
        <v>9.2450769048676981E-2</v>
      </c>
      <c r="AC2881">
        <v>9.2450769048676981E-2</v>
      </c>
      <c r="AD2881">
        <v>9.2450769048676981E-2</v>
      </c>
      <c r="AE2881">
        <v>9.2450769048676981E-2</v>
      </c>
      <c r="AF2881">
        <v>9.2450769048676981E-2</v>
      </c>
      <c r="AG2881">
        <v>9.2450769048676981E-2</v>
      </c>
      <c r="AH2881">
        <v>9.2450769048676981E-2</v>
      </c>
      <c r="AI2881">
        <v>9.2450769048676981E-2</v>
      </c>
      <c r="AJ2881">
        <v>9.2450769048676981E-2</v>
      </c>
      <c r="AK2881">
        <v>9.2450769048676981E-2</v>
      </c>
      <c r="AL2881">
        <v>9.2450769048676981E-2</v>
      </c>
      <c r="AM2881">
        <v>9.2450769048676981E-2</v>
      </c>
      <c r="AN2881">
        <v>9.2450769048676981E-2</v>
      </c>
      <c r="AO2881">
        <v>9.2450769048676981E-2</v>
      </c>
      <c r="AP2881">
        <v>9.2450769048676981E-2</v>
      </c>
      <c r="AQ2881">
        <v>9.2450769048676981E-2</v>
      </c>
      <c r="AR2881">
        <v>9.2450769048676981E-2</v>
      </c>
      <c r="AS2881">
        <v>9.2450769048676981E-2</v>
      </c>
      <c r="AT2881">
        <v>9.2450769048676981E-2</v>
      </c>
      <c r="AU2881">
        <v>9.2450769048676981E-2</v>
      </c>
      <c r="AV2881">
        <v>9.2450769048676981E-2</v>
      </c>
      <c r="AW2881">
        <v>9.2450769048676981E-2</v>
      </c>
      <c r="AX2881">
        <v>9.2450769048676981E-2</v>
      </c>
      <c r="AY2881">
        <v>9.2450769048676981E-2</v>
      </c>
      <c r="AZ2881">
        <v>9.2450769048676981E-2</v>
      </c>
      <c r="BA2881">
        <v>9.2450769048676981E-2</v>
      </c>
      <c r="BB2881">
        <v>9.2450769048676981E-2</v>
      </c>
      <c r="BC2881">
        <v>9.2450769048676981E-2</v>
      </c>
      <c r="BD2881">
        <v>9.2450769048676981E-2</v>
      </c>
      <c r="BE2881">
        <v>9.2450769048676981E-2</v>
      </c>
      <c r="BF2881">
        <v>9.2450769048676981E-2</v>
      </c>
    </row>
    <row r="2882" spans="1:58" ht="12" customHeight="1" x14ac:dyDescent="0.2">
      <c r="B2882" t="s">
        <v>975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0.20974160662970989</v>
      </c>
      <c r="T2882">
        <v>0.20974160662970989</v>
      </c>
      <c r="U2882">
        <v>0.20974160662970989</v>
      </c>
      <c r="V2882">
        <v>0.20974160662970989</v>
      </c>
      <c r="W2882">
        <v>0.20974160662970989</v>
      </c>
      <c r="X2882">
        <v>0.20974160662970989</v>
      </c>
      <c r="Y2882">
        <v>0.20974160662970989</v>
      </c>
      <c r="Z2882">
        <v>0.20974160662970989</v>
      </c>
      <c r="AA2882">
        <v>0.20974160662970989</v>
      </c>
      <c r="AB2882">
        <v>0.20974160662970989</v>
      </c>
      <c r="AC2882">
        <v>0.20974160662970989</v>
      </c>
      <c r="AD2882">
        <v>0.20974160662970989</v>
      </c>
      <c r="AE2882">
        <v>0.20974160662970989</v>
      </c>
      <c r="AF2882">
        <v>0.20974160662970989</v>
      </c>
      <c r="AG2882">
        <v>0.20974160662970989</v>
      </c>
      <c r="AH2882">
        <v>0.20974160662970989</v>
      </c>
      <c r="AI2882">
        <v>0.20974160662970989</v>
      </c>
      <c r="AJ2882">
        <v>0.20974160662970989</v>
      </c>
      <c r="AK2882">
        <v>0.20974160662970989</v>
      </c>
      <c r="AL2882">
        <v>0.20974160662970989</v>
      </c>
      <c r="AM2882">
        <v>0.20974160662970989</v>
      </c>
      <c r="AN2882">
        <v>0.20974160662970989</v>
      </c>
      <c r="AO2882">
        <v>0.20974160662970989</v>
      </c>
      <c r="AP2882">
        <v>0.20974160662970989</v>
      </c>
      <c r="AQ2882">
        <v>0.20974160662970989</v>
      </c>
      <c r="AR2882">
        <v>0.20974160662970989</v>
      </c>
      <c r="AS2882">
        <v>0.20974160662970989</v>
      </c>
      <c r="AT2882">
        <v>0.20974160662970989</v>
      </c>
      <c r="AU2882">
        <v>0.20974160662970989</v>
      </c>
      <c r="AV2882">
        <v>0.20974160662970989</v>
      </c>
      <c r="AW2882">
        <v>0.20974160662970989</v>
      </c>
      <c r="AX2882">
        <v>0.20974160662970989</v>
      </c>
      <c r="AY2882">
        <v>0.20974160662970989</v>
      </c>
      <c r="AZ2882">
        <v>0.20974160662970989</v>
      </c>
      <c r="BA2882">
        <v>0.20974160662970989</v>
      </c>
      <c r="BB2882">
        <v>0.20974160662970989</v>
      </c>
      <c r="BC2882">
        <v>0.20974160662970989</v>
      </c>
      <c r="BD2882">
        <v>0.20974160662970989</v>
      </c>
      <c r="BE2882">
        <v>0.20974160662970989</v>
      </c>
      <c r="BF2882">
        <v>0.20974160662970989</v>
      </c>
    </row>
    <row r="2883" spans="1:58" ht="12" customHeight="1" x14ac:dyDescent="0.2">
      <c r="B2883" t="s">
        <v>976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0.2751228712185449</v>
      </c>
      <c r="T2883">
        <v>0.2751228712185449</v>
      </c>
      <c r="U2883">
        <v>0.2751228712185449</v>
      </c>
      <c r="V2883">
        <v>0.2751228712185449</v>
      </c>
      <c r="W2883">
        <v>0.2751228712185449</v>
      </c>
      <c r="X2883">
        <v>0.2751228712185449</v>
      </c>
      <c r="Y2883">
        <v>0.2751228712185449</v>
      </c>
      <c r="Z2883">
        <v>0.2751228712185449</v>
      </c>
      <c r="AA2883">
        <v>0.2751228712185449</v>
      </c>
      <c r="AB2883">
        <v>0.2751228712185449</v>
      </c>
      <c r="AC2883">
        <v>0.2751228712185449</v>
      </c>
      <c r="AD2883">
        <v>0.2751228712185449</v>
      </c>
      <c r="AE2883">
        <v>0.2751228712185449</v>
      </c>
      <c r="AF2883">
        <v>0.2751228712185449</v>
      </c>
      <c r="AG2883">
        <v>0.2751228712185449</v>
      </c>
      <c r="AH2883">
        <v>0.2751228712185449</v>
      </c>
      <c r="AI2883">
        <v>0.2751228712185449</v>
      </c>
      <c r="AJ2883">
        <v>0.2751228712185449</v>
      </c>
      <c r="AK2883">
        <v>0.2751228712185449</v>
      </c>
      <c r="AL2883">
        <v>0.2751228712185449</v>
      </c>
      <c r="AM2883">
        <v>0.2751228712185449</v>
      </c>
      <c r="AN2883">
        <v>0.2751228712185449</v>
      </c>
      <c r="AO2883">
        <v>0.2751228712185449</v>
      </c>
      <c r="AP2883">
        <v>0.2751228712185449</v>
      </c>
      <c r="AQ2883">
        <v>0.2751228712185449</v>
      </c>
      <c r="AR2883">
        <v>0.2751228712185449</v>
      </c>
      <c r="AS2883">
        <v>0.2751228712185449</v>
      </c>
      <c r="AT2883">
        <v>0.2751228712185449</v>
      </c>
      <c r="AU2883">
        <v>0.2751228712185449</v>
      </c>
      <c r="AV2883">
        <v>0.2751228712185449</v>
      </c>
      <c r="AW2883">
        <v>0.2751228712185449</v>
      </c>
      <c r="AX2883">
        <v>0.2751228712185449</v>
      </c>
      <c r="AY2883">
        <v>0.2751228712185449</v>
      </c>
      <c r="AZ2883">
        <v>0.2751228712185449</v>
      </c>
      <c r="BA2883">
        <v>0.2751228712185449</v>
      </c>
      <c r="BB2883">
        <v>0.2751228712185449</v>
      </c>
      <c r="BC2883">
        <v>0.2751228712185449</v>
      </c>
      <c r="BD2883">
        <v>0.2751228712185449</v>
      </c>
      <c r="BE2883">
        <v>0.2751228712185449</v>
      </c>
      <c r="BF2883">
        <v>0.2751228712185449</v>
      </c>
    </row>
    <row r="2884" spans="1:58" ht="12" customHeight="1" x14ac:dyDescent="0.2">
      <c r="A2884" t="s">
        <v>545</v>
      </c>
      <c r="B2884" t="s">
        <v>407</v>
      </c>
      <c r="C2884">
        <v>0.01</v>
      </c>
      <c r="D2884">
        <v>0.01</v>
      </c>
      <c r="E2884">
        <v>0.01</v>
      </c>
      <c r="F2884">
        <v>0.01</v>
      </c>
      <c r="G2884">
        <v>0.01</v>
      </c>
      <c r="H2884">
        <v>0.01</v>
      </c>
      <c r="I2884">
        <v>0.01</v>
      </c>
      <c r="J2884">
        <v>0.01</v>
      </c>
      <c r="K2884">
        <v>0.01</v>
      </c>
      <c r="L2884">
        <v>0.01</v>
      </c>
      <c r="M2884">
        <v>0.01</v>
      </c>
      <c r="N2884">
        <v>0.01</v>
      </c>
      <c r="O2884">
        <v>0.01</v>
      </c>
      <c r="P2884">
        <v>0.01</v>
      </c>
      <c r="Q2884">
        <v>0.01</v>
      </c>
      <c r="R2884">
        <v>0.01</v>
      </c>
      <c r="S2884">
        <v>4.1118500120182679E-2</v>
      </c>
      <c r="T2884">
        <v>4.1118500120182679E-2</v>
      </c>
      <c r="U2884">
        <v>4.1118500120182679E-2</v>
      </c>
      <c r="V2884">
        <v>4.1118500120182679E-2</v>
      </c>
      <c r="W2884">
        <v>4.1118500120182679E-2</v>
      </c>
      <c r="X2884">
        <v>4.1118500120182679E-2</v>
      </c>
      <c r="Y2884">
        <v>4.1118500120182679E-2</v>
      </c>
      <c r="Z2884">
        <v>4.1118500120182679E-2</v>
      </c>
      <c r="AA2884">
        <v>4.1118500120182679E-2</v>
      </c>
      <c r="AB2884">
        <v>4.1118500120182679E-2</v>
      </c>
      <c r="AC2884">
        <v>4.1118500120182679E-2</v>
      </c>
      <c r="AD2884">
        <v>4.1118500120182679E-2</v>
      </c>
      <c r="AE2884">
        <v>4.1118500120182679E-2</v>
      </c>
      <c r="AF2884">
        <v>4.1118500120182679E-2</v>
      </c>
      <c r="AG2884">
        <v>4.1118500120182679E-2</v>
      </c>
      <c r="AH2884">
        <v>4.1118500120182679E-2</v>
      </c>
      <c r="AI2884">
        <v>4.1118500120182679E-2</v>
      </c>
      <c r="AJ2884">
        <v>4.1118500120182679E-2</v>
      </c>
      <c r="AK2884">
        <v>4.1118500120182679E-2</v>
      </c>
      <c r="AL2884">
        <v>4.1118500120182679E-2</v>
      </c>
      <c r="AM2884">
        <v>4.1118500120182679E-2</v>
      </c>
      <c r="AN2884">
        <v>4.1118500120182679E-2</v>
      </c>
      <c r="AO2884">
        <v>4.1118500120182679E-2</v>
      </c>
      <c r="AP2884">
        <v>4.1118500120182679E-2</v>
      </c>
      <c r="AQ2884">
        <v>4.1118500120182679E-2</v>
      </c>
      <c r="AR2884">
        <v>4.1118500120182679E-2</v>
      </c>
      <c r="AS2884">
        <v>4.1118500120182679E-2</v>
      </c>
      <c r="AT2884">
        <v>4.1118500120182679E-2</v>
      </c>
      <c r="AU2884">
        <v>4.1118500120182679E-2</v>
      </c>
      <c r="AV2884">
        <v>4.1118500120182679E-2</v>
      </c>
      <c r="AW2884">
        <v>4.1118500120182679E-2</v>
      </c>
      <c r="AX2884">
        <v>4.1118500120182679E-2</v>
      </c>
      <c r="AY2884">
        <v>4.1118500120182679E-2</v>
      </c>
      <c r="AZ2884">
        <v>4.1118500120182679E-2</v>
      </c>
      <c r="BA2884">
        <v>4.1118500120182679E-2</v>
      </c>
      <c r="BB2884">
        <v>4.1118500120182679E-2</v>
      </c>
      <c r="BC2884">
        <v>4.1118500120182679E-2</v>
      </c>
      <c r="BD2884">
        <v>4.1118500120182679E-2</v>
      </c>
      <c r="BE2884">
        <v>4.1118500120182679E-2</v>
      </c>
      <c r="BF2884">
        <v>4.1118500120182679E-2</v>
      </c>
    </row>
    <row r="2885" spans="1:58" ht="12" customHeight="1" x14ac:dyDescent="0.2">
      <c r="B2885" t="s">
        <v>408</v>
      </c>
      <c r="C2885">
        <v>0.48542244046841343</v>
      </c>
      <c r="D2885">
        <v>0.48542244046841343</v>
      </c>
      <c r="E2885">
        <v>0.48542244046841343</v>
      </c>
      <c r="F2885">
        <v>0.48542244046841343</v>
      </c>
      <c r="G2885">
        <v>0.48542244046841343</v>
      </c>
      <c r="H2885">
        <v>0.48542244046841343</v>
      </c>
      <c r="I2885">
        <v>0.48542244046841343</v>
      </c>
      <c r="J2885">
        <v>0.48542244046841343</v>
      </c>
      <c r="K2885">
        <v>0.48542244046841343</v>
      </c>
      <c r="L2885">
        <v>0.48542244046841343</v>
      </c>
      <c r="M2885">
        <v>0.48542244046841343</v>
      </c>
      <c r="N2885">
        <v>0.48542244046841343</v>
      </c>
      <c r="O2885">
        <v>0.48542244046841343</v>
      </c>
      <c r="P2885">
        <v>0.48542244046841343</v>
      </c>
      <c r="Q2885">
        <v>0.48542244046841343</v>
      </c>
      <c r="R2885">
        <v>0.48542244046841343</v>
      </c>
      <c r="S2885">
        <v>0.27750981491867638</v>
      </c>
      <c r="T2885">
        <v>0.27750981491867638</v>
      </c>
      <c r="U2885">
        <v>0.27750981491867638</v>
      </c>
      <c r="V2885">
        <v>0.27750981491867638</v>
      </c>
      <c r="W2885">
        <v>0.27750981491867638</v>
      </c>
      <c r="X2885">
        <v>0.27750981491867638</v>
      </c>
      <c r="Y2885">
        <v>0.27750981491867638</v>
      </c>
      <c r="Z2885">
        <v>0.27750981491867638</v>
      </c>
      <c r="AA2885">
        <v>0.27750981491867638</v>
      </c>
      <c r="AB2885">
        <v>0.27750981491867638</v>
      </c>
      <c r="AC2885">
        <v>0.27750981491867638</v>
      </c>
      <c r="AD2885">
        <v>0.27750981491867638</v>
      </c>
      <c r="AE2885">
        <v>0.27750981491867638</v>
      </c>
      <c r="AF2885">
        <v>0.27750981491867638</v>
      </c>
      <c r="AG2885">
        <v>0.27750981491867638</v>
      </c>
      <c r="AH2885">
        <v>0.27750981491867638</v>
      </c>
      <c r="AI2885">
        <v>0.27750981491867638</v>
      </c>
      <c r="AJ2885">
        <v>0.27750981491867638</v>
      </c>
      <c r="AK2885">
        <v>0.27750981491867638</v>
      </c>
      <c r="AL2885">
        <v>0.27750981491867638</v>
      </c>
      <c r="AM2885">
        <v>0.27750981491867638</v>
      </c>
      <c r="AN2885">
        <v>0.27750981491867638</v>
      </c>
      <c r="AO2885">
        <v>0.27750981491867638</v>
      </c>
      <c r="AP2885">
        <v>0.27750981491867638</v>
      </c>
      <c r="AQ2885">
        <v>0.27750981491867638</v>
      </c>
      <c r="AR2885">
        <v>0.27750981491867638</v>
      </c>
      <c r="AS2885">
        <v>0.27750981491867638</v>
      </c>
      <c r="AT2885">
        <v>0.27750981491867638</v>
      </c>
      <c r="AU2885">
        <v>0.27750981491867638</v>
      </c>
      <c r="AV2885">
        <v>0.27750981491867638</v>
      </c>
      <c r="AW2885">
        <v>0.27750981491867638</v>
      </c>
      <c r="AX2885">
        <v>0.27750981491867638</v>
      </c>
      <c r="AY2885">
        <v>0.27750981491867638</v>
      </c>
      <c r="AZ2885">
        <v>0.27750981491867638</v>
      </c>
      <c r="BA2885">
        <v>0.27750981491867638</v>
      </c>
      <c r="BB2885">
        <v>0.27750981491867638</v>
      </c>
      <c r="BC2885">
        <v>0.27750981491867638</v>
      </c>
      <c r="BD2885">
        <v>0.27750981491867638</v>
      </c>
      <c r="BE2885">
        <v>0.27750981491867638</v>
      </c>
      <c r="BF2885">
        <v>0.27750981491867638</v>
      </c>
    </row>
    <row r="2886" spans="1:58" ht="12" customHeight="1" x14ac:dyDescent="0.2">
      <c r="B2886" t="s">
        <v>409</v>
      </c>
      <c r="C2886">
        <v>0.12869400034840173</v>
      </c>
      <c r="D2886">
        <v>0.12869400034840173</v>
      </c>
      <c r="E2886">
        <v>0.12869400034840173</v>
      </c>
      <c r="F2886">
        <v>0.12869400034840173</v>
      </c>
      <c r="G2886">
        <v>0.12869400034840173</v>
      </c>
      <c r="H2886">
        <v>0.12869400034840173</v>
      </c>
      <c r="I2886">
        <v>0.12869400034840173</v>
      </c>
      <c r="J2886">
        <v>0.12869400034840173</v>
      </c>
      <c r="K2886">
        <v>0.12869400034840173</v>
      </c>
      <c r="L2886">
        <v>0.12869400034840173</v>
      </c>
      <c r="M2886">
        <v>0.12869400034840173</v>
      </c>
      <c r="N2886">
        <v>0.12869400034840173</v>
      </c>
      <c r="O2886">
        <v>0.12869400034840173</v>
      </c>
      <c r="P2886">
        <v>0.12869400034840173</v>
      </c>
      <c r="Q2886">
        <v>0.12869400034840173</v>
      </c>
      <c r="R2886">
        <v>0.12869400034840173</v>
      </c>
      <c r="S2886">
        <v>2.7113212082365196E-2</v>
      </c>
      <c r="T2886">
        <v>2.7113212082365196E-2</v>
      </c>
      <c r="U2886">
        <v>2.7113212082365196E-2</v>
      </c>
      <c r="V2886">
        <v>2.7113212082365196E-2</v>
      </c>
      <c r="W2886">
        <v>2.7113212082365196E-2</v>
      </c>
      <c r="X2886">
        <v>2.7113212082365196E-2</v>
      </c>
      <c r="Y2886">
        <v>2.7113212082365196E-2</v>
      </c>
      <c r="Z2886">
        <v>2.7113212082365196E-2</v>
      </c>
      <c r="AA2886">
        <v>2.7113212082365196E-2</v>
      </c>
      <c r="AB2886">
        <v>2.7113212082365196E-2</v>
      </c>
      <c r="AC2886">
        <v>2.7113212082365196E-2</v>
      </c>
      <c r="AD2886">
        <v>2.7113212082365196E-2</v>
      </c>
      <c r="AE2886">
        <v>2.7113212082365196E-2</v>
      </c>
      <c r="AF2886">
        <v>2.7113212082365196E-2</v>
      </c>
      <c r="AG2886">
        <v>2.7113212082365196E-2</v>
      </c>
      <c r="AH2886">
        <v>2.7113212082365196E-2</v>
      </c>
      <c r="AI2886">
        <v>2.7113212082365196E-2</v>
      </c>
      <c r="AJ2886">
        <v>2.7113212082365196E-2</v>
      </c>
      <c r="AK2886">
        <v>2.7113212082365196E-2</v>
      </c>
      <c r="AL2886">
        <v>2.7113212082365196E-2</v>
      </c>
      <c r="AM2886">
        <v>2.7113212082365196E-2</v>
      </c>
      <c r="AN2886">
        <v>2.7113212082365196E-2</v>
      </c>
      <c r="AO2886">
        <v>2.7113212082365196E-2</v>
      </c>
      <c r="AP2886">
        <v>2.7113212082365196E-2</v>
      </c>
      <c r="AQ2886">
        <v>2.7113212082365196E-2</v>
      </c>
      <c r="AR2886">
        <v>2.7113212082365196E-2</v>
      </c>
      <c r="AS2886">
        <v>2.7113212082365196E-2</v>
      </c>
      <c r="AT2886">
        <v>2.7113212082365196E-2</v>
      </c>
      <c r="AU2886">
        <v>2.7113212082365196E-2</v>
      </c>
      <c r="AV2886">
        <v>2.7113212082365196E-2</v>
      </c>
      <c r="AW2886">
        <v>2.7113212082365196E-2</v>
      </c>
      <c r="AX2886">
        <v>2.7113212082365196E-2</v>
      </c>
      <c r="AY2886">
        <v>2.7113212082365196E-2</v>
      </c>
      <c r="AZ2886">
        <v>2.7113212082365196E-2</v>
      </c>
      <c r="BA2886">
        <v>2.7113212082365196E-2</v>
      </c>
      <c r="BB2886">
        <v>2.7113212082365196E-2</v>
      </c>
      <c r="BC2886">
        <v>2.7113212082365196E-2</v>
      </c>
      <c r="BD2886">
        <v>2.7113212082365196E-2</v>
      </c>
      <c r="BE2886">
        <v>2.7113212082365196E-2</v>
      </c>
      <c r="BF2886">
        <v>2.7113212082365196E-2</v>
      </c>
    </row>
    <row r="2887" spans="1:58" ht="12" customHeight="1" x14ac:dyDescent="0.2">
      <c r="B2887" t="s">
        <v>410</v>
      </c>
      <c r="C2887">
        <v>2.0275837913016532E-2</v>
      </c>
      <c r="D2887">
        <v>2.0275837913016532E-2</v>
      </c>
      <c r="E2887">
        <v>2.0275837913016532E-2</v>
      </c>
      <c r="F2887">
        <v>2.0275837913016532E-2</v>
      </c>
      <c r="G2887">
        <v>2.0275837913016532E-2</v>
      </c>
      <c r="H2887">
        <v>2.0275837913016532E-2</v>
      </c>
      <c r="I2887">
        <v>2.0275837913016532E-2</v>
      </c>
      <c r="J2887">
        <v>2.0275837913016532E-2</v>
      </c>
      <c r="K2887">
        <v>2.0275837913016532E-2</v>
      </c>
      <c r="L2887">
        <v>2.0275837913016532E-2</v>
      </c>
      <c r="M2887">
        <v>2.0275837913016532E-2</v>
      </c>
      <c r="N2887">
        <v>2.0275837913016532E-2</v>
      </c>
      <c r="O2887">
        <v>2.0275837913016532E-2</v>
      </c>
      <c r="P2887">
        <v>2.0275837913016532E-2</v>
      </c>
      <c r="Q2887">
        <v>2.0275837913016532E-2</v>
      </c>
      <c r="R2887">
        <v>2.0275837913016532E-2</v>
      </c>
      <c r="S2887">
        <v>8.7909622626392112E-2</v>
      </c>
      <c r="T2887">
        <v>8.7909622626392112E-2</v>
      </c>
      <c r="U2887">
        <v>8.7909622626392112E-2</v>
      </c>
      <c r="V2887">
        <v>8.7909622626392112E-2</v>
      </c>
      <c r="W2887">
        <v>8.7909622626392112E-2</v>
      </c>
      <c r="X2887">
        <v>8.7909622626392112E-2</v>
      </c>
      <c r="Y2887">
        <v>8.7909622626392112E-2</v>
      </c>
      <c r="Z2887">
        <v>8.7909622626392112E-2</v>
      </c>
      <c r="AA2887">
        <v>8.7909622626392112E-2</v>
      </c>
      <c r="AB2887">
        <v>8.7909622626392112E-2</v>
      </c>
      <c r="AC2887">
        <v>8.7909622626392112E-2</v>
      </c>
      <c r="AD2887">
        <v>8.7909622626392112E-2</v>
      </c>
      <c r="AE2887">
        <v>8.7909622626392112E-2</v>
      </c>
      <c r="AF2887">
        <v>8.7909622626392112E-2</v>
      </c>
      <c r="AG2887">
        <v>8.7909622626392112E-2</v>
      </c>
      <c r="AH2887">
        <v>8.7909622626392112E-2</v>
      </c>
      <c r="AI2887">
        <v>8.7909622626392112E-2</v>
      </c>
      <c r="AJ2887">
        <v>8.7909622626392112E-2</v>
      </c>
      <c r="AK2887">
        <v>8.7909622626392112E-2</v>
      </c>
      <c r="AL2887">
        <v>8.7909622626392112E-2</v>
      </c>
      <c r="AM2887">
        <v>8.7909622626392112E-2</v>
      </c>
      <c r="AN2887">
        <v>8.7909622626392112E-2</v>
      </c>
      <c r="AO2887">
        <v>8.7909622626392112E-2</v>
      </c>
      <c r="AP2887">
        <v>8.7909622626392112E-2</v>
      </c>
      <c r="AQ2887">
        <v>8.7909622626392112E-2</v>
      </c>
      <c r="AR2887">
        <v>8.7909622626392112E-2</v>
      </c>
      <c r="AS2887">
        <v>8.7909622626392112E-2</v>
      </c>
      <c r="AT2887">
        <v>8.7909622626392112E-2</v>
      </c>
      <c r="AU2887">
        <v>8.7909622626392112E-2</v>
      </c>
      <c r="AV2887">
        <v>8.7909622626392112E-2</v>
      </c>
      <c r="AW2887">
        <v>8.7909622626392112E-2</v>
      </c>
      <c r="AX2887">
        <v>8.7909622626392112E-2</v>
      </c>
      <c r="AY2887">
        <v>8.7909622626392112E-2</v>
      </c>
      <c r="AZ2887">
        <v>8.7909622626392112E-2</v>
      </c>
      <c r="BA2887">
        <v>8.7909622626392112E-2</v>
      </c>
      <c r="BB2887">
        <v>8.7909622626392112E-2</v>
      </c>
      <c r="BC2887">
        <v>8.7909622626392112E-2</v>
      </c>
      <c r="BD2887">
        <v>8.7909622626392112E-2</v>
      </c>
      <c r="BE2887">
        <v>8.7909622626392112E-2</v>
      </c>
      <c r="BF2887">
        <v>8.7909622626392112E-2</v>
      </c>
    </row>
    <row r="2888" spans="1:58" ht="12" customHeight="1" x14ac:dyDescent="0.2">
      <c r="B2888" t="s">
        <v>411</v>
      </c>
      <c r="C2888">
        <v>1.1168584210746494E-4</v>
      </c>
      <c r="D2888">
        <v>1.1168584210746494E-4</v>
      </c>
      <c r="E2888">
        <v>1.1168584210746494E-4</v>
      </c>
      <c r="F2888">
        <v>1.1168584210746494E-4</v>
      </c>
      <c r="G2888">
        <v>1.1168584210746494E-4</v>
      </c>
      <c r="H2888">
        <v>1.1168584210746494E-4</v>
      </c>
      <c r="I2888">
        <v>1.1168584210746494E-4</v>
      </c>
      <c r="J2888">
        <v>1.1168584210746494E-4</v>
      </c>
      <c r="K2888">
        <v>1.1168584210746494E-4</v>
      </c>
      <c r="L2888">
        <v>1.1168584210746494E-4</v>
      </c>
      <c r="M2888">
        <v>1.1168584210746494E-4</v>
      </c>
      <c r="N2888">
        <v>1.1168584210746494E-4</v>
      </c>
      <c r="O2888">
        <v>1.1168584210746494E-4</v>
      </c>
      <c r="P2888">
        <v>1.1168584210746494E-4</v>
      </c>
      <c r="Q2888">
        <v>1.1168584210746494E-4</v>
      </c>
      <c r="R2888">
        <v>1.1168584210746494E-4</v>
      </c>
      <c r="S2888">
        <v>2.0511176989023317E-3</v>
      </c>
      <c r="T2888">
        <v>2.0511176989023317E-3</v>
      </c>
      <c r="U2888">
        <v>2.0511176989023317E-3</v>
      </c>
      <c r="V2888">
        <v>2.0511176989023317E-3</v>
      </c>
      <c r="W2888">
        <v>2.0511176989023317E-3</v>
      </c>
      <c r="X2888">
        <v>2.0511176989023317E-3</v>
      </c>
      <c r="Y2888">
        <v>2.0511176989023317E-3</v>
      </c>
      <c r="Z2888">
        <v>2.0511176989023317E-3</v>
      </c>
      <c r="AA2888">
        <v>2.0511176989023317E-3</v>
      </c>
      <c r="AB2888">
        <v>2.0511176989023317E-3</v>
      </c>
      <c r="AC2888">
        <v>2.0511176989023317E-3</v>
      </c>
      <c r="AD2888">
        <v>2.0511176989023317E-3</v>
      </c>
      <c r="AE2888">
        <v>2.0511176989023317E-3</v>
      </c>
      <c r="AF2888">
        <v>2.0511176989023317E-3</v>
      </c>
      <c r="AG2888">
        <v>2.0511176989023317E-3</v>
      </c>
      <c r="AH2888">
        <v>2.0511176989023317E-3</v>
      </c>
      <c r="AI2888">
        <v>2.0511176989023317E-3</v>
      </c>
      <c r="AJ2888">
        <v>2.0511176989023317E-3</v>
      </c>
      <c r="AK2888">
        <v>2.0511176989023317E-3</v>
      </c>
      <c r="AL2888">
        <v>2.0511176989023317E-3</v>
      </c>
      <c r="AM2888">
        <v>2.0511176989023317E-3</v>
      </c>
      <c r="AN2888">
        <v>2.0511176989023317E-3</v>
      </c>
      <c r="AO2888">
        <v>2.0511176989023317E-3</v>
      </c>
      <c r="AP2888">
        <v>2.0511176989023317E-3</v>
      </c>
      <c r="AQ2888">
        <v>2.0511176989023317E-3</v>
      </c>
      <c r="AR2888">
        <v>2.0511176989023317E-3</v>
      </c>
      <c r="AS2888">
        <v>2.0511176989023317E-3</v>
      </c>
      <c r="AT2888">
        <v>2.0511176989023317E-3</v>
      </c>
      <c r="AU2888">
        <v>2.0511176989023317E-3</v>
      </c>
      <c r="AV2888">
        <v>2.0511176989023317E-3</v>
      </c>
      <c r="AW2888">
        <v>2.0511176989023317E-3</v>
      </c>
      <c r="AX2888">
        <v>2.0511176989023317E-3</v>
      </c>
      <c r="AY2888">
        <v>2.0511176989023317E-3</v>
      </c>
      <c r="AZ2888">
        <v>2.0511176989023317E-3</v>
      </c>
      <c r="BA2888">
        <v>2.0511176989023317E-3</v>
      </c>
      <c r="BB2888">
        <v>2.0511176989023317E-3</v>
      </c>
      <c r="BC2888">
        <v>2.0511176989023317E-3</v>
      </c>
      <c r="BD2888">
        <v>2.0511176989023317E-3</v>
      </c>
      <c r="BE2888">
        <v>2.0511176989023317E-3</v>
      </c>
      <c r="BF2888">
        <v>2.0511176989023317E-3</v>
      </c>
    </row>
    <row r="2889" spans="1:58" ht="12" customHeight="1" x14ac:dyDescent="0.2">
      <c r="B2889" t="s">
        <v>412</v>
      </c>
      <c r="C2889">
        <v>0.35549603542806091</v>
      </c>
      <c r="D2889">
        <v>0.35549603542806091</v>
      </c>
      <c r="E2889">
        <v>0.35549603542806091</v>
      </c>
      <c r="F2889">
        <v>0.35549603542806091</v>
      </c>
      <c r="G2889">
        <v>0.35549603542806091</v>
      </c>
      <c r="H2889">
        <v>0.35549603542806091</v>
      </c>
      <c r="I2889">
        <v>0.35549603542806091</v>
      </c>
      <c r="J2889">
        <v>0.35549603542806091</v>
      </c>
      <c r="K2889">
        <v>0.35549603542806091</v>
      </c>
      <c r="L2889">
        <v>0.35549603542806091</v>
      </c>
      <c r="M2889">
        <v>0.35549603542806091</v>
      </c>
      <c r="N2889">
        <v>0.35549603542806091</v>
      </c>
      <c r="O2889">
        <v>0.35549603542806091</v>
      </c>
      <c r="P2889">
        <v>0.35549603542806091</v>
      </c>
      <c r="Q2889">
        <v>0.35549603542806091</v>
      </c>
      <c r="R2889">
        <v>0.35549603542806091</v>
      </c>
      <c r="S2889">
        <v>0.11845204711160964</v>
      </c>
      <c r="T2889">
        <v>0.11845204711160964</v>
      </c>
      <c r="U2889">
        <v>0.11845204711160964</v>
      </c>
      <c r="V2889">
        <v>0.11845204711160964</v>
      </c>
      <c r="W2889">
        <v>0.11845204711160964</v>
      </c>
      <c r="X2889">
        <v>0.11845204711160964</v>
      </c>
      <c r="Y2889">
        <v>0.11845204711160964</v>
      </c>
      <c r="Z2889">
        <v>0.11845204711160964</v>
      </c>
      <c r="AA2889">
        <v>0.11845204711160964</v>
      </c>
      <c r="AB2889">
        <v>0.11845204711160964</v>
      </c>
      <c r="AC2889">
        <v>0.11845204711160964</v>
      </c>
      <c r="AD2889">
        <v>0.11845204711160964</v>
      </c>
      <c r="AE2889">
        <v>0.11845204711160964</v>
      </c>
      <c r="AF2889">
        <v>0.11845204711160964</v>
      </c>
      <c r="AG2889">
        <v>0.11845204711160964</v>
      </c>
      <c r="AH2889">
        <v>0.11845204711160964</v>
      </c>
      <c r="AI2889">
        <v>0.11845204711160964</v>
      </c>
      <c r="AJ2889">
        <v>0.11845204711160964</v>
      </c>
      <c r="AK2889">
        <v>0.11845204711160964</v>
      </c>
      <c r="AL2889">
        <v>0.11845204711160964</v>
      </c>
      <c r="AM2889">
        <v>0.11845204711160964</v>
      </c>
      <c r="AN2889">
        <v>0.11845204711160964</v>
      </c>
      <c r="AO2889">
        <v>0.11845204711160964</v>
      </c>
      <c r="AP2889">
        <v>0.11845204711160964</v>
      </c>
      <c r="AQ2889">
        <v>0.11845204711160964</v>
      </c>
      <c r="AR2889">
        <v>0.11845204711160964</v>
      </c>
      <c r="AS2889">
        <v>0.11845204711160964</v>
      </c>
      <c r="AT2889">
        <v>0.11845204711160964</v>
      </c>
      <c r="AU2889">
        <v>0.11845204711160964</v>
      </c>
      <c r="AV2889">
        <v>0.11845204711160964</v>
      </c>
      <c r="AW2889">
        <v>0.11845204711160964</v>
      </c>
      <c r="AX2889">
        <v>0.11845204711160964</v>
      </c>
      <c r="AY2889">
        <v>0.11845204711160964</v>
      </c>
      <c r="AZ2889">
        <v>0.11845204711160964</v>
      </c>
      <c r="BA2889">
        <v>0.11845204711160964</v>
      </c>
      <c r="BB2889">
        <v>0.11845204711160964</v>
      </c>
      <c r="BC2889">
        <v>0.11845204711160964</v>
      </c>
      <c r="BD2889">
        <v>0.11845204711160964</v>
      </c>
      <c r="BE2889">
        <v>0.11845204711160964</v>
      </c>
      <c r="BF2889">
        <v>0.11845204711160964</v>
      </c>
    </row>
    <row r="2890" spans="1:58" ht="12" customHeight="1" x14ac:dyDescent="0.2">
      <c r="B2890" t="s">
        <v>975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4.6326416152551876E-2</v>
      </c>
      <c r="T2890">
        <v>4.6326416152551876E-2</v>
      </c>
      <c r="U2890">
        <v>4.6326416152551876E-2</v>
      </c>
      <c r="V2890">
        <v>4.6326416152551876E-2</v>
      </c>
      <c r="W2890">
        <v>4.6326416152551876E-2</v>
      </c>
      <c r="X2890">
        <v>4.6326416152551876E-2</v>
      </c>
      <c r="Y2890">
        <v>4.6326416152551876E-2</v>
      </c>
      <c r="Z2890">
        <v>4.6326416152551876E-2</v>
      </c>
      <c r="AA2890">
        <v>4.6326416152551876E-2</v>
      </c>
      <c r="AB2890">
        <v>4.6326416152551876E-2</v>
      </c>
      <c r="AC2890">
        <v>4.6326416152551876E-2</v>
      </c>
      <c r="AD2890">
        <v>4.6326416152551876E-2</v>
      </c>
      <c r="AE2890">
        <v>4.6326416152551876E-2</v>
      </c>
      <c r="AF2890">
        <v>4.6326416152551876E-2</v>
      </c>
      <c r="AG2890">
        <v>4.6326416152551876E-2</v>
      </c>
      <c r="AH2890">
        <v>4.6326416152551876E-2</v>
      </c>
      <c r="AI2890">
        <v>4.6326416152551876E-2</v>
      </c>
      <c r="AJ2890">
        <v>4.6326416152551876E-2</v>
      </c>
      <c r="AK2890">
        <v>4.6326416152551876E-2</v>
      </c>
      <c r="AL2890">
        <v>4.6326416152551876E-2</v>
      </c>
      <c r="AM2890">
        <v>4.6326416152551876E-2</v>
      </c>
      <c r="AN2890">
        <v>4.6326416152551876E-2</v>
      </c>
      <c r="AO2890">
        <v>4.6326416152551876E-2</v>
      </c>
      <c r="AP2890">
        <v>4.6326416152551876E-2</v>
      </c>
      <c r="AQ2890">
        <v>4.6326416152551876E-2</v>
      </c>
      <c r="AR2890">
        <v>4.6326416152551876E-2</v>
      </c>
      <c r="AS2890">
        <v>4.6326416152551876E-2</v>
      </c>
      <c r="AT2890">
        <v>4.6326416152551876E-2</v>
      </c>
      <c r="AU2890">
        <v>4.6326416152551876E-2</v>
      </c>
      <c r="AV2890">
        <v>4.6326416152551876E-2</v>
      </c>
      <c r="AW2890">
        <v>4.6326416152551876E-2</v>
      </c>
      <c r="AX2890">
        <v>4.6326416152551876E-2</v>
      </c>
      <c r="AY2890">
        <v>4.6326416152551876E-2</v>
      </c>
      <c r="AZ2890">
        <v>4.6326416152551876E-2</v>
      </c>
      <c r="BA2890">
        <v>4.6326416152551876E-2</v>
      </c>
      <c r="BB2890">
        <v>4.6326416152551876E-2</v>
      </c>
      <c r="BC2890">
        <v>4.6326416152551876E-2</v>
      </c>
      <c r="BD2890">
        <v>4.6326416152551876E-2</v>
      </c>
      <c r="BE2890">
        <v>4.6326416152551876E-2</v>
      </c>
      <c r="BF2890">
        <v>4.6326416152551876E-2</v>
      </c>
    </row>
    <row r="2891" spans="1:58" ht="12" customHeight="1" x14ac:dyDescent="0.2">
      <c r="B2891" t="s">
        <v>976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0.39951926928931975</v>
      </c>
      <c r="T2891">
        <v>0.39951926928931975</v>
      </c>
      <c r="U2891">
        <v>0.39951926928931975</v>
      </c>
      <c r="V2891">
        <v>0.39951926928931975</v>
      </c>
      <c r="W2891">
        <v>0.39951926928931975</v>
      </c>
      <c r="X2891">
        <v>0.39951926928931975</v>
      </c>
      <c r="Y2891">
        <v>0.39951926928931975</v>
      </c>
      <c r="Z2891">
        <v>0.39951926928931975</v>
      </c>
      <c r="AA2891">
        <v>0.39951926928931975</v>
      </c>
      <c r="AB2891">
        <v>0.39951926928931975</v>
      </c>
      <c r="AC2891">
        <v>0.39951926928931975</v>
      </c>
      <c r="AD2891">
        <v>0.39951926928931975</v>
      </c>
      <c r="AE2891">
        <v>0.39951926928931975</v>
      </c>
      <c r="AF2891">
        <v>0.39951926928931975</v>
      </c>
      <c r="AG2891">
        <v>0.39951926928931975</v>
      </c>
      <c r="AH2891">
        <v>0.39951926928931975</v>
      </c>
      <c r="AI2891">
        <v>0.39951926928931975</v>
      </c>
      <c r="AJ2891">
        <v>0.39951926928931975</v>
      </c>
      <c r="AK2891">
        <v>0.39951926928931975</v>
      </c>
      <c r="AL2891">
        <v>0.39951926928931975</v>
      </c>
      <c r="AM2891">
        <v>0.39951926928931975</v>
      </c>
      <c r="AN2891">
        <v>0.39951926928931975</v>
      </c>
      <c r="AO2891">
        <v>0.39951926928931975</v>
      </c>
      <c r="AP2891">
        <v>0.39951926928931975</v>
      </c>
      <c r="AQ2891">
        <v>0.39951926928931975</v>
      </c>
      <c r="AR2891">
        <v>0.39951926928931975</v>
      </c>
      <c r="AS2891">
        <v>0.39951926928931975</v>
      </c>
      <c r="AT2891">
        <v>0.39951926928931975</v>
      </c>
      <c r="AU2891">
        <v>0.39951926928931975</v>
      </c>
      <c r="AV2891">
        <v>0.39951926928931975</v>
      </c>
      <c r="AW2891">
        <v>0.39951926928931975</v>
      </c>
      <c r="AX2891">
        <v>0.39951926928931975</v>
      </c>
      <c r="AY2891">
        <v>0.39951926928931975</v>
      </c>
      <c r="AZ2891">
        <v>0.39951926928931975</v>
      </c>
      <c r="BA2891">
        <v>0.39951926928931975</v>
      </c>
      <c r="BB2891">
        <v>0.39951926928931975</v>
      </c>
      <c r="BC2891">
        <v>0.39951926928931975</v>
      </c>
      <c r="BD2891">
        <v>0.39951926928931975</v>
      </c>
      <c r="BE2891">
        <v>0.39951926928931975</v>
      </c>
      <c r="BF2891">
        <v>0.39951926928931975</v>
      </c>
    </row>
    <row r="2892" spans="1:58" ht="12" customHeight="1" x14ac:dyDescent="0.2">
      <c r="A2892" t="s">
        <v>546</v>
      </c>
      <c r="B2892" t="s">
        <v>407</v>
      </c>
      <c r="C2892">
        <v>0.01</v>
      </c>
      <c r="D2892">
        <v>0.01</v>
      </c>
      <c r="E2892">
        <v>0.01</v>
      </c>
      <c r="F2892">
        <v>0.01</v>
      </c>
      <c r="G2892">
        <v>0.01</v>
      </c>
      <c r="H2892">
        <v>0.01</v>
      </c>
      <c r="I2892">
        <v>0.01</v>
      </c>
      <c r="J2892">
        <v>0.01</v>
      </c>
      <c r="K2892">
        <v>0.01</v>
      </c>
      <c r="L2892">
        <v>0.01</v>
      </c>
      <c r="M2892">
        <v>0.01</v>
      </c>
      <c r="N2892">
        <v>0.01</v>
      </c>
      <c r="O2892">
        <v>0.01</v>
      </c>
      <c r="P2892">
        <v>0.01</v>
      </c>
      <c r="Q2892">
        <v>0.01</v>
      </c>
      <c r="R2892">
        <v>0.01</v>
      </c>
      <c r="S2892">
        <v>7.2551826144145792E-2</v>
      </c>
      <c r="T2892">
        <v>7.2551826144145792E-2</v>
      </c>
      <c r="U2892">
        <v>7.2551826144145792E-2</v>
      </c>
      <c r="V2892">
        <v>7.2551826144145792E-2</v>
      </c>
      <c r="W2892">
        <v>7.2551826144145792E-2</v>
      </c>
      <c r="X2892">
        <v>7.2551826144145792E-2</v>
      </c>
      <c r="Y2892">
        <v>7.2551826144145792E-2</v>
      </c>
      <c r="Z2892">
        <v>7.2551826144145792E-2</v>
      </c>
      <c r="AA2892">
        <v>7.2551826144145792E-2</v>
      </c>
      <c r="AB2892">
        <v>7.2551826144145792E-2</v>
      </c>
      <c r="AC2892">
        <v>7.2551826144145792E-2</v>
      </c>
      <c r="AD2892">
        <v>7.2551826144145792E-2</v>
      </c>
      <c r="AE2892">
        <v>7.2551826144145792E-2</v>
      </c>
      <c r="AF2892">
        <v>7.2551826144145792E-2</v>
      </c>
      <c r="AG2892">
        <v>7.2551826144145792E-2</v>
      </c>
      <c r="AH2892">
        <v>7.2551826144145792E-2</v>
      </c>
      <c r="AI2892">
        <v>7.2551826144145792E-2</v>
      </c>
      <c r="AJ2892">
        <v>7.2551826144145792E-2</v>
      </c>
      <c r="AK2892">
        <v>7.2551826144145792E-2</v>
      </c>
      <c r="AL2892">
        <v>7.2551826144145792E-2</v>
      </c>
      <c r="AM2892">
        <v>7.2551826144145792E-2</v>
      </c>
      <c r="AN2892">
        <v>7.2551826144145792E-2</v>
      </c>
      <c r="AO2892">
        <v>7.2551826144145792E-2</v>
      </c>
      <c r="AP2892">
        <v>7.2551826144145792E-2</v>
      </c>
      <c r="AQ2892">
        <v>7.2551826144145792E-2</v>
      </c>
      <c r="AR2892">
        <v>7.2551826144145792E-2</v>
      </c>
      <c r="AS2892">
        <v>7.2551826144145792E-2</v>
      </c>
      <c r="AT2892">
        <v>7.2551826144145792E-2</v>
      </c>
      <c r="AU2892">
        <v>7.2551826144145792E-2</v>
      </c>
      <c r="AV2892">
        <v>7.2551826144145792E-2</v>
      </c>
      <c r="AW2892">
        <v>7.2551826144145792E-2</v>
      </c>
      <c r="AX2892">
        <v>7.2551826144145792E-2</v>
      </c>
      <c r="AY2892">
        <v>7.2551826144145792E-2</v>
      </c>
      <c r="AZ2892">
        <v>7.2551826144145792E-2</v>
      </c>
      <c r="BA2892">
        <v>7.2551826144145792E-2</v>
      </c>
      <c r="BB2892">
        <v>7.2551826144145792E-2</v>
      </c>
      <c r="BC2892">
        <v>7.2551826144145792E-2</v>
      </c>
      <c r="BD2892">
        <v>7.2551826144145792E-2</v>
      </c>
      <c r="BE2892">
        <v>7.2551826144145792E-2</v>
      </c>
      <c r="BF2892">
        <v>7.2551826144145792E-2</v>
      </c>
    </row>
    <row r="2893" spans="1:58" ht="12" customHeight="1" x14ac:dyDescent="0.2">
      <c r="B2893" t="s">
        <v>408</v>
      </c>
      <c r="C2893">
        <v>0.62269745796064346</v>
      </c>
      <c r="D2893">
        <v>0.62269745796064346</v>
      </c>
      <c r="E2893">
        <v>0.62269745796064346</v>
      </c>
      <c r="F2893">
        <v>0.62269745796064346</v>
      </c>
      <c r="G2893">
        <v>0.62269745796064346</v>
      </c>
      <c r="H2893">
        <v>0.62269745796064346</v>
      </c>
      <c r="I2893">
        <v>0.62269745796064346</v>
      </c>
      <c r="J2893">
        <v>0.62269745796064346</v>
      </c>
      <c r="K2893">
        <v>0.62269745796064346</v>
      </c>
      <c r="L2893">
        <v>0.62269745796064346</v>
      </c>
      <c r="M2893">
        <v>0.62269745796064346</v>
      </c>
      <c r="N2893">
        <v>0.62269745796064346</v>
      </c>
      <c r="O2893">
        <v>0.62269745796064346</v>
      </c>
      <c r="P2893">
        <v>0.62269745796064346</v>
      </c>
      <c r="Q2893">
        <v>0.62269745796064346</v>
      </c>
      <c r="R2893">
        <v>0.62269745796064346</v>
      </c>
      <c r="S2893">
        <v>0.27412424629852239</v>
      </c>
      <c r="T2893">
        <v>0.27412424629852239</v>
      </c>
      <c r="U2893">
        <v>0.27412424629852239</v>
      </c>
      <c r="V2893">
        <v>0.27412424629852239</v>
      </c>
      <c r="W2893">
        <v>0.27412424629852239</v>
      </c>
      <c r="X2893">
        <v>0.27412424629852239</v>
      </c>
      <c r="Y2893">
        <v>0.27412424629852239</v>
      </c>
      <c r="Z2893">
        <v>0.27412424629852239</v>
      </c>
      <c r="AA2893">
        <v>0.27412424629852239</v>
      </c>
      <c r="AB2893">
        <v>0.27412424629852239</v>
      </c>
      <c r="AC2893">
        <v>0.27412424629852239</v>
      </c>
      <c r="AD2893">
        <v>0.27412424629852239</v>
      </c>
      <c r="AE2893">
        <v>0.27412424629852239</v>
      </c>
      <c r="AF2893">
        <v>0.27412424629852239</v>
      </c>
      <c r="AG2893">
        <v>0.27412424629852239</v>
      </c>
      <c r="AH2893">
        <v>0.27412424629852239</v>
      </c>
      <c r="AI2893">
        <v>0.27412424629852239</v>
      </c>
      <c r="AJ2893">
        <v>0.27412424629852239</v>
      </c>
      <c r="AK2893">
        <v>0.27412424629852239</v>
      </c>
      <c r="AL2893">
        <v>0.27412424629852239</v>
      </c>
      <c r="AM2893">
        <v>0.27412424629852239</v>
      </c>
      <c r="AN2893">
        <v>0.27412424629852239</v>
      </c>
      <c r="AO2893">
        <v>0.27412424629852239</v>
      </c>
      <c r="AP2893">
        <v>0.27412424629852239</v>
      </c>
      <c r="AQ2893">
        <v>0.27412424629852239</v>
      </c>
      <c r="AR2893">
        <v>0.27412424629852239</v>
      </c>
      <c r="AS2893">
        <v>0.27412424629852239</v>
      </c>
      <c r="AT2893">
        <v>0.27412424629852239</v>
      </c>
      <c r="AU2893">
        <v>0.27412424629852239</v>
      </c>
      <c r="AV2893">
        <v>0.27412424629852239</v>
      </c>
      <c r="AW2893">
        <v>0.27412424629852239</v>
      </c>
      <c r="AX2893">
        <v>0.27412424629852239</v>
      </c>
      <c r="AY2893">
        <v>0.27412424629852239</v>
      </c>
      <c r="AZ2893">
        <v>0.27412424629852239</v>
      </c>
      <c r="BA2893">
        <v>0.27412424629852239</v>
      </c>
      <c r="BB2893">
        <v>0.27412424629852239</v>
      </c>
      <c r="BC2893">
        <v>0.27412424629852239</v>
      </c>
      <c r="BD2893">
        <v>0.27412424629852239</v>
      </c>
      <c r="BE2893">
        <v>0.27412424629852239</v>
      </c>
      <c r="BF2893">
        <v>0.27412424629852239</v>
      </c>
    </row>
    <row r="2894" spans="1:58" ht="12" customHeight="1" x14ac:dyDescent="0.2">
      <c r="B2894" t="s">
        <v>409</v>
      </c>
      <c r="C2894">
        <v>9.6017088221466651E-2</v>
      </c>
      <c r="D2894">
        <v>9.6017088221466651E-2</v>
      </c>
      <c r="E2894">
        <v>9.6017088221466651E-2</v>
      </c>
      <c r="F2894">
        <v>9.6017088221466651E-2</v>
      </c>
      <c r="G2894">
        <v>9.6017088221466651E-2</v>
      </c>
      <c r="H2894">
        <v>9.6017088221466651E-2</v>
      </c>
      <c r="I2894">
        <v>9.6017088221466651E-2</v>
      </c>
      <c r="J2894">
        <v>9.6017088221466651E-2</v>
      </c>
      <c r="K2894">
        <v>9.6017088221466651E-2</v>
      </c>
      <c r="L2894">
        <v>9.6017088221466651E-2</v>
      </c>
      <c r="M2894">
        <v>9.6017088221466651E-2</v>
      </c>
      <c r="N2894">
        <v>9.6017088221466651E-2</v>
      </c>
      <c r="O2894">
        <v>9.6017088221466651E-2</v>
      </c>
      <c r="P2894">
        <v>9.6017088221466651E-2</v>
      </c>
      <c r="Q2894">
        <v>9.6017088221466651E-2</v>
      </c>
      <c r="R2894">
        <v>9.6017088221466651E-2</v>
      </c>
      <c r="S2894">
        <v>4.8306482753727405E-2</v>
      </c>
      <c r="T2894">
        <v>4.8306482753727405E-2</v>
      </c>
      <c r="U2894">
        <v>4.8306482753727405E-2</v>
      </c>
      <c r="V2894">
        <v>4.8306482753727405E-2</v>
      </c>
      <c r="W2894">
        <v>4.8306482753727405E-2</v>
      </c>
      <c r="X2894">
        <v>4.8306482753727405E-2</v>
      </c>
      <c r="Y2894">
        <v>4.8306482753727405E-2</v>
      </c>
      <c r="Z2894">
        <v>4.8306482753727405E-2</v>
      </c>
      <c r="AA2894">
        <v>4.8306482753727405E-2</v>
      </c>
      <c r="AB2894">
        <v>4.8306482753727405E-2</v>
      </c>
      <c r="AC2894">
        <v>4.8306482753727405E-2</v>
      </c>
      <c r="AD2894">
        <v>4.8306482753727405E-2</v>
      </c>
      <c r="AE2894">
        <v>4.8306482753727405E-2</v>
      </c>
      <c r="AF2894">
        <v>4.8306482753727405E-2</v>
      </c>
      <c r="AG2894">
        <v>4.8306482753727405E-2</v>
      </c>
      <c r="AH2894">
        <v>4.8306482753727405E-2</v>
      </c>
      <c r="AI2894">
        <v>4.8306482753727405E-2</v>
      </c>
      <c r="AJ2894">
        <v>4.8306482753727405E-2</v>
      </c>
      <c r="AK2894">
        <v>4.8306482753727405E-2</v>
      </c>
      <c r="AL2894">
        <v>4.8306482753727405E-2</v>
      </c>
      <c r="AM2894">
        <v>4.8306482753727405E-2</v>
      </c>
      <c r="AN2894">
        <v>4.8306482753727405E-2</v>
      </c>
      <c r="AO2894">
        <v>4.8306482753727405E-2</v>
      </c>
      <c r="AP2894">
        <v>4.8306482753727405E-2</v>
      </c>
      <c r="AQ2894">
        <v>4.8306482753727405E-2</v>
      </c>
      <c r="AR2894">
        <v>4.8306482753727405E-2</v>
      </c>
      <c r="AS2894">
        <v>4.8306482753727405E-2</v>
      </c>
      <c r="AT2894">
        <v>4.8306482753727405E-2</v>
      </c>
      <c r="AU2894">
        <v>4.8306482753727405E-2</v>
      </c>
      <c r="AV2894">
        <v>4.8306482753727405E-2</v>
      </c>
      <c r="AW2894">
        <v>4.8306482753727405E-2</v>
      </c>
      <c r="AX2894">
        <v>4.8306482753727405E-2</v>
      </c>
      <c r="AY2894">
        <v>4.8306482753727405E-2</v>
      </c>
      <c r="AZ2894">
        <v>4.8306482753727405E-2</v>
      </c>
      <c r="BA2894">
        <v>4.8306482753727405E-2</v>
      </c>
      <c r="BB2894">
        <v>4.8306482753727405E-2</v>
      </c>
      <c r="BC2894">
        <v>4.8306482753727405E-2</v>
      </c>
      <c r="BD2894">
        <v>4.8306482753727405E-2</v>
      </c>
      <c r="BE2894">
        <v>4.8306482753727405E-2</v>
      </c>
      <c r="BF2894">
        <v>4.8306482753727405E-2</v>
      </c>
    </row>
    <row r="2895" spans="1:58" ht="12" customHeight="1" x14ac:dyDescent="0.2">
      <c r="B2895" t="s">
        <v>410</v>
      </c>
      <c r="C2895">
        <v>3.613655461232558E-2</v>
      </c>
      <c r="D2895">
        <v>3.613655461232558E-2</v>
      </c>
      <c r="E2895">
        <v>3.613655461232558E-2</v>
      </c>
      <c r="F2895">
        <v>3.613655461232558E-2</v>
      </c>
      <c r="G2895">
        <v>3.613655461232558E-2</v>
      </c>
      <c r="H2895">
        <v>3.613655461232558E-2</v>
      </c>
      <c r="I2895">
        <v>3.613655461232558E-2</v>
      </c>
      <c r="J2895">
        <v>3.613655461232558E-2</v>
      </c>
      <c r="K2895">
        <v>3.613655461232558E-2</v>
      </c>
      <c r="L2895">
        <v>3.613655461232558E-2</v>
      </c>
      <c r="M2895">
        <v>3.613655461232558E-2</v>
      </c>
      <c r="N2895">
        <v>3.613655461232558E-2</v>
      </c>
      <c r="O2895">
        <v>3.613655461232558E-2</v>
      </c>
      <c r="P2895">
        <v>3.613655461232558E-2</v>
      </c>
      <c r="Q2895">
        <v>3.613655461232558E-2</v>
      </c>
      <c r="R2895">
        <v>3.613655461232558E-2</v>
      </c>
      <c r="S2895">
        <v>0.10790671908067181</v>
      </c>
      <c r="T2895">
        <v>0.10790671908067181</v>
      </c>
      <c r="U2895">
        <v>0.10790671908067181</v>
      </c>
      <c r="V2895">
        <v>0.10790671908067181</v>
      </c>
      <c r="W2895">
        <v>0.10790671908067181</v>
      </c>
      <c r="X2895">
        <v>0.10790671908067181</v>
      </c>
      <c r="Y2895">
        <v>0.10790671908067181</v>
      </c>
      <c r="Z2895">
        <v>0.10790671908067181</v>
      </c>
      <c r="AA2895">
        <v>0.10790671908067181</v>
      </c>
      <c r="AB2895">
        <v>0.10790671908067181</v>
      </c>
      <c r="AC2895">
        <v>0.10790671908067181</v>
      </c>
      <c r="AD2895">
        <v>0.10790671908067181</v>
      </c>
      <c r="AE2895">
        <v>0.10790671908067181</v>
      </c>
      <c r="AF2895">
        <v>0.10790671908067181</v>
      </c>
      <c r="AG2895">
        <v>0.10790671908067181</v>
      </c>
      <c r="AH2895">
        <v>0.10790671908067181</v>
      </c>
      <c r="AI2895">
        <v>0.10790671908067181</v>
      </c>
      <c r="AJ2895">
        <v>0.10790671908067181</v>
      </c>
      <c r="AK2895">
        <v>0.10790671908067181</v>
      </c>
      <c r="AL2895">
        <v>0.10790671908067181</v>
      </c>
      <c r="AM2895">
        <v>0.10790671908067181</v>
      </c>
      <c r="AN2895">
        <v>0.10790671908067181</v>
      </c>
      <c r="AO2895">
        <v>0.10790671908067181</v>
      </c>
      <c r="AP2895">
        <v>0.10790671908067181</v>
      </c>
      <c r="AQ2895">
        <v>0.10790671908067181</v>
      </c>
      <c r="AR2895">
        <v>0.10790671908067181</v>
      </c>
      <c r="AS2895">
        <v>0.10790671908067181</v>
      </c>
      <c r="AT2895">
        <v>0.10790671908067181</v>
      </c>
      <c r="AU2895">
        <v>0.10790671908067181</v>
      </c>
      <c r="AV2895">
        <v>0.10790671908067181</v>
      </c>
      <c r="AW2895">
        <v>0.10790671908067181</v>
      </c>
      <c r="AX2895">
        <v>0.10790671908067181</v>
      </c>
      <c r="AY2895">
        <v>0.10790671908067181</v>
      </c>
      <c r="AZ2895">
        <v>0.10790671908067181</v>
      </c>
      <c r="BA2895">
        <v>0.10790671908067181</v>
      </c>
      <c r="BB2895">
        <v>0.10790671908067181</v>
      </c>
      <c r="BC2895">
        <v>0.10790671908067181</v>
      </c>
      <c r="BD2895">
        <v>0.10790671908067181</v>
      </c>
      <c r="BE2895">
        <v>0.10790671908067181</v>
      </c>
      <c r="BF2895">
        <v>0.10790671908067181</v>
      </c>
    </row>
    <row r="2896" spans="1:58" ht="12" customHeight="1" x14ac:dyDescent="0.2">
      <c r="B2896" t="s">
        <v>411</v>
      </c>
      <c r="C2896">
        <v>8.7221789235122557E-4</v>
      </c>
      <c r="D2896">
        <v>8.7221789235122557E-4</v>
      </c>
      <c r="E2896">
        <v>8.7221789235122557E-4</v>
      </c>
      <c r="F2896">
        <v>8.7221789235122557E-4</v>
      </c>
      <c r="G2896">
        <v>8.7221789235122557E-4</v>
      </c>
      <c r="H2896">
        <v>8.7221789235122557E-4</v>
      </c>
      <c r="I2896">
        <v>8.7221789235122557E-4</v>
      </c>
      <c r="J2896">
        <v>8.7221789235122557E-4</v>
      </c>
      <c r="K2896">
        <v>8.7221789235122557E-4</v>
      </c>
      <c r="L2896">
        <v>8.7221789235122557E-4</v>
      </c>
      <c r="M2896">
        <v>8.7221789235122557E-4</v>
      </c>
      <c r="N2896">
        <v>8.7221789235122557E-4</v>
      </c>
      <c r="O2896">
        <v>8.7221789235122557E-4</v>
      </c>
      <c r="P2896">
        <v>8.7221789235122557E-4</v>
      </c>
      <c r="Q2896">
        <v>8.7221789235122557E-4</v>
      </c>
      <c r="R2896">
        <v>8.7221789235122557E-4</v>
      </c>
      <c r="S2896">
        <v>2.1887531843418389E-2</v>
      </c>
      <c r="T2896">
        <v>2.1887531843418389E-2</v>
      </c>
      <c r="U2896">
        <v>2.1887531843418389E-2</v>
      </c>
      <c r="V2896">
        <v>2.1887531843418389E-2</v>
      </c>
      <c r="W2896">
        <v>2.1887531843418389E-2</v>
      </c>
      <c r="X2896">
        <v>2.1887531843418389E-2</v>
      </c>
      <c r="Y2896">
        <v>2.1887531843418389E-2</v>
      </c>
      <c r="Z2896">
        <v>2.1887531843418389E-2</v>
      </c>
      <c r="AA2896">
        <v>2.1887531843418389E-2</v>
      </c>
      <c r="AB2896">
        <v>2.1887531843418389E-2</v>
      </c>
      <c r="AC2896">
        <v>2.1887531843418389E-2</v>
      </c>
      <c r="AD2896">
        <v>2.1887531843418389E-2</v>
      </c>
      <c r="AE2896">
        <v>2.1887531843418389E-2</v>
      </c>
      <c r="AF2896">
        <v>2.1887531843418389E-2</v>
      </c>
      <c r="AG2896">
        <v>2.1887531843418389E-2</v>
      </c>
      <c r="AH2896">
        <v>2.1887531843418389E-2</v>
      </c>
      <c r="AI2896">
        <v>2.1887531843418389E-2</v>
      </c>
      <c r="AJ2896">
        <v>2.1887531843418389E-2</v>
      </c>
      <c r="AK2896">
        <v>2.1887531843418389E-2</v>
      </c>
      <c r="AL2896">
        <v>2.1887531843418389E-2</v>
      </c>
      <c r="AM2896">
        <v>2.1887531843418389E-2</v>
      </c>
      <c r="AN2896">
        <v>2.1887531843418389E-2</v>
      </c>
      <c r="AO2896">
        <v>2.1887531843418389E-2</v>
      </c>
      <c r="AP2896">
        <v>2.1887531843418389E-2</v>
      </c>
      <c r="AQ2896">
        <v>2.1887531843418389E-2</v>
      </c>
      <c r="AR2896">
        <v>2.1887531843418389E-2</v>
      </c>
      <c r="AS2896">
        <v>2.1887531843418389E-2</v>
      </c>
      <c r="AT2896">
        <v>2.1887531843418389E-2</v>
      </c>
      <c r="AU2896">
        <v>2.1887531843418389E-2</v>
      </c>
      <c r="AV2896">
        <v>2.1887531843418389E-2</v>
      </c>
      <c r="AW2896">
        <v>2.1887531843418389E-2</v>
      </c>
      <c r="AX2896">
        <v>2.1887531843418389E-2</v>
      </c>
      <c r="AY2896">
        <v>2.1887531843418389E-2</v>
      </c>
      <c r="AZ2896">
        <v>2.1887531843418389E-2</v>
      </c>
      <c r="BA2896">
        <v>2.1887531843418389E-2</v>
      </c>
      <c r="BB2896">
        <v>2.1887531843418389E-2</v>
      </c>
      <c r="BC2896">
        <v>2.1887531843418389E-2</v>
      </c>
      <c r="BD2896">
        <v>2.1887531843418389E-2</v>
      </c>
      <c r="BE2896">
        <v>2.1887531843418389E-2</v>
      </c>
      <c r="BF2896">
        <v>2.1887531843418389E-2</v>
      </c>
    </row>
    <row r="2897" spans="1:58" ht="12" customHeight="1" x14ac:dyDescent="0.2">
      <c r="B2897" t="s">
        <v>412</v>
      </c>
      <c r="C2897">
        <v>0.23427668131321303</v>
      </c>
      <c r="D2897">
        <v>0.23427668131321303</v>
      </c>
      <c r="E2897">
        <v>0.23427668131321303</v>
      </c>
      <c r="F2897">
        <v>0.23427668131321303</v>
      </c>
      <c r="G2897">
        <v>0.23427668131321303</v>
      </c>
      <c r="H2897">
        <v>0.23427668131321303</v>
      </c>
      <c r="I2897">
        <v>0.23427668131321303</v>
      </c>
      <c r="J2897">
        <v>0.23427668131321303</v>
      </c>
      <c r="K2897">
        <v>0.23427668131321303</v>
      </c>
      <c r="L2897">
        <v>0.23427668131321303</v>
      </c>
      <c r="M2897">
        <v>0.23427668131321303</v>
      </c>
      <c r="N2897">
        <v>0.23427668131321303</v>
      </c>
      <c r="O2897">
        <v>0.23427668131321303</v>
      </c>
      <c r="P2897">
        <v>0.23427668131321303</v>
      </c>
      <c r="Q2897">
        <v>0.23427668131321303</v>
      </c>
      <c r="R2897">
        <v>0.23427668131321303</v>
      </c>
      <c r="S2897">
        <v>8.0454861144275414E-2</v>
      </c>
      <c r="T2897">
        <v>8.0454861144275414E-2</v>
      </c>
      <c r="U2897">
        <v>8.0454861144275414E-2</v>
      </c>
      <c r="V2897">
        <v>8.0454861144275414E-2</v>
      </c>
      <c r="W2897">
        <v>8.0454861144275414E-2</v>
      </c>
      <c r="X2897">
        <v>8.0454861144275414E-2</v>
      </c>
      <c r="Y2897">
        <v>8.0454861144275414E-2</v>
      </c>
      <c r="Z2897">
        <v>8.0454861144275414E-2</v>
      </c>
      <c r="AA2897">
        <v>8.0454861144275414E-2</v>
      </c>
      <c r="AB2897">
        <v>8.0454861144275414E-2</v>
      </c>
      <c r="AC2897">
        <v>8.0454861144275414E-2</v>
      </c>
      <c r="AD2897">
        <v>8.0454861144275414E-2</v>
      </c>
      <c r="AE2897">
        <v>8.0454861144275414E-2</v>
      </c>
      <c r="AF2897">
        <v>8.0454861144275414E-2</v>
      </c>
      <c r="AG2897">
        <v>8.0454861144275414E-2</v>
      </c>
      <c r="AH2897">
        <v>8.0454861144275414E-2</v>
      </c>
      <c r="AI2897">
        <v>8.0454861144275414E-2</v>
      </c>
      <c r="AJ2897">
        <v>8.0454861144275414E-2</v>
      </c>
      <c r="AK2897">
        <v>8.0454861144275414E-2</v>
      </c>
      <c r="AL2897">
        <v>8.0454861144275414E-2</v>
      </c>
      <c r="AM2897">
        <v>8.0454861144275414E-2</v>
      </c>
      <c r="AN2897">
        <v>8.0454861144275414E-2</v>
      </c>
      <c r="AO2897">
        <v>8.0454861144275414E-2</v>
      </c>
      <c r="AP2897">
        <v>8.0454861144275414E-2</v>
      </c>
      <c r="AQ2897">
        <v>8.0454861144275414E-2</v>
      </c>
      <c r="AR2897">
        <v>8.0454861144275414E-2</v>
      </c>
      <c r="AS2897">
        <v>8.0454861144275414E-2</v>
      </c>
      <c r="AT2897">
        <v>8.0454861144275414E-2</v>
      </c>
      <c r="AU2897">
        <v>8.0454861144275414E-2</v>
      </c>
      <c r="AV2897">
        <v>8.0454861144275414E-2</v>
      </c>
      <c r="AW2897">
        <v>8.0454861144275414E-2</v>
      </c>
      <c r="AX2897">
        <v>8.0454861144275414E-2</v>
      </c>
      <c r="AY2897">
        <v>8.0454861144275414E-2</v>
      </c>
      <c r="AZ2897">
        <v>8.0454861144275414E-2</v>
      </c>
      <c r="BA2897">
        <v>8.0454861144275414E-2</v>
      </c>
      <c r="BB2897">
        <v>8.0454861144275414E-2</v>
      </c>
      <c r="BC2897">
        <v>8.0454861144275414E-2</v>
      </c>
      <c r="BD2897">
        <v>8.0454861144275414E-2</v>
      </c>
      <c r="BE2897">
        <v>8.0454861144275414E-2</v>
      </c>
      <c r="BF2897">
        <v>8.0454861144275414E-2</v>
      </c>
    </row>
    <row r="2898" spans="1:58" ht="12" customHeight="1" x14ac:dyDescent="0.2">
      <c r="B2898" t="s">
        <v>975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0.13561236923219669</v>
      </c>
      <c r="T2898">
        <v>0.13561236923219669</v>
      </c>
      <c r="U2898">
        <v>0.13561236923219669</v>
      </c>
      <c r="V2898">
        <v>0.13561236923219669</v>
      </c>
      <c r="W2898">
        <v>0.13561236923219669</v>
      </c>
      <c r="X2898">
        <v>0.13561236923219669</v>
      </c>
      <c r="Y2898">
        <v>0.13561236923219669</v>
      </c>
      <c r="Z2898">
        <v>0.13561236923219669</v>
      </c>
      <c r="AA2898">
        <v>0.13561236923219669</v>
      </c>
      <c r="AB2898">
        <v>0.13561236923219669</v>
      </c>
      <c r="AC2898">
        <v>0.13561236923219669</v>
      </c>
      <c r="AD2898">
        <v>0.13561236923219669</v>
      </c>
      <c r="AE2898">
        <v>0.13561236923219669</v>
      </c>
      <c r="AF2898">
        <v>0.13561236923219669</v>
      </c>
      <c r="AG2898">
        <v>0.13561236923219669</v>
      </c>
      <c r="AH2898">
        <v>0.13561236923219669</v>
      </c>
      <c r="AI2898">
        <v>0.13561236923219669</v>
      </c>
      <c r="AJ2898">
        <v>0.13561236923219669</v>
      </c>
      <c r="AK2898">
        <v>0.13561236923219669</v>
      </c>
      <c r="AL2898">
        <v>0.13561236923219669</v>
      </c>
      <c r="AM2898">
        <v>0.13561236923219669</v>
      </c>
      <c r="AN2898">
        <v>0.13561236923219669</v>
      </c>
      <c r="AO2898">
        <v>0.13561236923219669</v>
      </c>
      <c r="AP2898">
        <v>0.13561236923219669</v>
      </c>
      <c r="AQ2898">
        <v>0.13561236923219669</v>
      </c>
      <c r="AR2898">
        <v>0.13561236923219669</v>
      </c>
      <c r="AS2898">
        <v>0.13561236923219669</v>
      </c>
      <c r="AT2898">
        <v>0.13561236923219669</v>
      </c>
      <c r="AU2898">
        <v>0.13561236923219669</v>
      </c>
      <c r="AV2898">
        <v>0.13561236923219669</v>
      </c>
      <c r="AW2898">
        <v>0.13561236923219669</v>
      </c>
      <c r="AX2898">
        <v>0.13561236923219669</v>
      </c>
      <c r="AY2898">
        <v>0.13561236923219669</v>
      </c>
      <c r="AZ2898">
        <v>0.13561236923219669</v>
      </c>
      <c r="BA2898">
        <v>0.13561236923219669</v>
      </c>
      <c r="BB2898">
        <v>0.13561236923219669</v>
      </c>
      <c r="BC2898">
        <v>0.13561236923219669</v>
      </c>
      <c r="BD2898">
        <v>0.13561236923219669</v>
      </c>
      <c r="BE2898">
        <v>0.13561236923219669</v>
      </c>
      <c r="BF2898">
        <v>0.13561236923219669</v>
      </c>
    </row>
    <row r="2899" spans="1:58" ht="12" customHeight="1" x14ac:dyDescent="0.2">
      <c r="B2899" t="s">
        <v>976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0.2591559635030421</v>
      </c>
      <c r="T2899">
        <v>0.2591559635030421</v>
      </c>
      <c r="U2899">
        <v>0.2591559635030421</v>
      </c>
      <c r="V2899">
        <v>0.2591559635030421</v>
      </c>
      <c r="W2899">
        <v>0.2591559635030421</v>
      </c>
      <c r="X2899">
        <v>0.2591559635030421</v>
      </c>
      <c r="Y2899">
        <v>0.2591559635030421</v>
      </c>
      <c r="Z2899">
        <v>0.2591559635030421</v>
      </c>
      <c r="AA2899">
        <v>0.2591559635030421</v>
      </c>
      <c r="AB2899">
        <v>0.2591559635030421</v>
      </c>
      <c r="AC2899">
        <v>0.2591559635030421</v>
      </c>
      <c r="AD2899">
        <v>0.2591559635030421</v>
      </c>
      <c r="AE2899">
        <v>0.2591559635030421</v>
      </c>
      <c r="AF2899">
        <v>0.2591559635030421</v>
      </c>
      <c r="AG2899">
        <v>0.2591559635030421</v>
      </c>
      <c r="AH2899">
        <v>0.2591559635030421</v>
      </c>
      <c r="AI2899">
        <v>0.2591559635030421</v>
      </c>
      <c r="AJ2899">
        <v>0.2591559635030421</v>
      </c>
      <c r="AK2899">
        <v>0.2591559635030421</v>
      </c>
      <c r="AL2899">
        <v>0.2591559635030421</v>
      </c>
      <c r="AM2899">
        <v>0.2591559635030421</v>
      </c>
      <c r="AN2899">
        <v>0.2591559635030421</v>
      </c>
      <c r="AO2899">
        <v>0.2591559635030421</v>
      </c>
      <c r="AP2899">
        <v>0.2591559635030421</v>
      </c>
      <c r="AQ2899">
        <v>0.2591559635030421</v>
      </c>
      <c r="AR2899">
        <v>0.2591559635030421</v>
      </c>
      <c r="AS2899">
        <v>0.2591559635030421</v>
      </c>
      <c r="AT2899">
        <v>0.2591559635030421</v>
      </c>
      <c r="AU2899">
        <v>0.2591559635030421</v>
      </c>
      <c r="AV2899">
        <v>0.2591559635030421</v>
      </c>
      <c r="AW2899">
        <v>0.2591559635030421</v>
      </c>
      <c r="AX2899">
        <v>0.2591559635030421</v>
      </c>
      <c r="AY2899">
        <v>0.2591559635030421</v>
      </c>
      <c r="AZ2899">
        <v>0.2591559635030421</v>
      </c>
      <c r="BA2899">
        <v>0.2591559635030421</v>
      </c>
      <c r="BB2899">
        <v>0.2591559635030421</v>
      </c>
      <c r="BC2899">
        <v>0.2591559635030421</v>
      </c>
      <c r="BD2899">
        <v>0.2591559635030421</v>
      </c>
      <c r="BE2899">
        <v>0.2591559635030421</v>
      </c>
      <c r="BF2899">
        <v>0.2591559635030421</v>
      </c>
    </row>
    <row r="2900" spans="1:58" ht="12" customHeight="1" x14ac:dyDescent="0.2">
      <c r="A2900" t="s">
        <v>910</v>
      </c>
      <c r="B2900" t="s">
        <v>407</v>
      </c>
      <c r="C2900">
        <v>5.0000000000000001E-3</v>
      </c>
      <c r="D2900">
        <v>5.0000000000000001E-3</v>
      </c>
      <c r="E2900">
        <v>5.0000000000000001E-3</v>
      </c>
      <c r="F2900">
        <v>5.0000000000000001E-3</v>
      </c>
      <c r="G2900">
        <v>5.0000000000000001E-3</v>
      </c>
      <c r="H2900">
        <v>5.0000000000000001E-3</v>
      </c>
      <c r="I2900">
        <v>5.0000000000000001E-3</v>
      </c>
      <c r="J2900">
        <v>5.0000000000000001E-3</v>
      </c>
      <c r="K2900">
        <v>5.0000000000000001E-3</v>
      </c>
      <c r="L2900">
        <v>5.0000000000000001E-3</v>
      </c>
      <c r="M2900">
        <v>5.0000000000000001E-3</v>
      </c>
      <c r="N2900">
        <v>5.0000000000000001E-3</v>
      </c>
      <c r="O2900">
        <v>5.0000000000000001E-3</v>
      </c>
      <c r="P2900">
        <v>5.0000000000000001E-3</v>
      </c>
      <c r="Q2900">
        <v>5.0000000000000001E-3</v>
      </c>
      <c r="R2900">
        <v>5.0000000000000001E-3</v>
      </c>
      <c r="S2900">
        <v>5.0000000000000001E-3</v>
      </c>
      <c r="T2900">
        <v>5.0000000000000001E-3</v>
      </c>
      <c r="U2900">
        <v>5.0000000000000001E-3</v>
      </c>
      <c r="V2900">
        <v>5.0000000000000001E-3</v>
      </c>
      <c r="W2900">
        <v>5.0000000000000001E-3</v>
      </c>
      <c r="X2900">
        <v>5.0000000000000001E-3</v>
      </c>
      <c r="Y2900">
        <v>5.0000000000000001E-3</v>
      </c>
      <c r="Z2900">
        <v>5.0000000000000001E-3</v>
      </c>
      <c r="AA2900">
        <v>5.0000000000000001E-3</v>
      </c>
      <c r="AB2900">
        <v>5.0000000000000001E-3</v>
      </c>
      <c r="AC2900">
        <v>5.0000000000000001E-3</v>
      </c>
      <c r="AD2900">
        <v>5.0000000000000001E-3</v>
      </c>
      <c r="AE2900">
        <v>5.0000000000000001E-3</v>
      </c>
      <c r="AF2900">
        <v>5.0000000000000001E-3</v>
      </c>
      <c r="AG2900">
        <v>5.0000000000000001E-3</v>
      </c>
      <c r="AH2900">
        <v>5.0000000000000001E-3</v>
      </c>
      <c r="AI2900">
        <v>5.0000000000000001E-3</v>
      </c>
      <c r="AJ2900">
        <v>5.0000000000000001E-3</v>
      </c>
      <c r="AK2900">
        <v>5.0000000000000001E-3</v>
      </c>
      <c r="AL2900">
        <v>5.0000000000000001E-3</v>
      </c>
      <c r="AM2900">
        <v>5.0000000000000001E-3</v>
      </c>
      <c r="AN2900">
        <v>5.0000000000000001E-3</v>
      </c>
      <c r="AO2900">
        <v>5.0000000000000001E-3</v>
      </c>
      <c r="AP2900">
        <v>5.0000000000000001E-3</v>
      </c>
      <c r="AQ2900">
        <v>5.0000000000000001E-3</v>
      </c>
      <c r="AR2900">
        <v>5.0000000000000001E-3</v>
      </c>
      <c r="AS2900">
        <v>5.0000000000000001E-3</v>
      </c>
      <c r="AT2900">
        <v>5.0000000000000001E-3</v>
      </c>
      <c r="AU2900">
        <v>5.0000000000000001E-3</v>
      </c>
      <c r="AV2900">
        <v>5.0000000000000001E-3</v>
      </c>
      <c r="AW2900">
        <v>5.0000000000000001E-3</v>
      </c>
      <c r="AX2900">
        <v>5.0000000000000001E-3</v>
      </c>
      <c r="AY2900">
        <v>5.0000000000000001E-3</v>
      </c>
      <c r="AZ2900">
        <v>5.0000000000000001E-3</v>
      </c>
      <c r="BA2900">
        <v>5.0000000000000001E-3</v>
      </c>
      <c r="BB2900">
        <v>5.0000000000000001E-3</v>
      </c>
      <c r="BC2900">
        <v>5.0000000000000001E-3</v>
      </c>
      <c r="BD2900">
        <v>5.0000000000000001E-3</v>
      </c>
      <c r="BE2900">
        <v>5.0000000000000001E-3</v>
      </c>
      <c r="BF2900">
        <v>5.0000000000000001E-3</v>
      </c>
    </row>
    <row r="2901" spans="1:58" ht="12" customHeight="1" x14ac:dyDescent="0.2">
      <c r="B2901" t="s">
        <v>408</v>
      </c>
      <c r="C2901">
        <v>5.0000000000000001E-3</v>
      </c>
      <c r="D2901">
        <v>5.0000000000000001E-3</v>
      </c>
      <c r="E2901">
        <v>5.0000000000000001E-3</v>
      </c>
      <c r="F2901">
        <v>5.0000000000000001E-3</v>
      </c>
      <c r="G2901">
        <v>5.0000000000000001E-3</v>
      </c>
      <c r="H2901">
        <v>5.0000000000000001E-3</v>
      </c>
      <c r="I2901">
        <v>5.0000000000000001E-3</v>
      </c>
      <c r="J2901">
        <v>5.0000000000000001E-3</v>
      </c>
      <c r="K2901">
        <v>5.0000000000000001E-3</v>
      </c>
      <c r="L2901">
        <v>5.0000000000000001E-3</v>
      </c>
      <c r="M2901">
        <v>5.0000000000000001E-3</v>
      </c>
      <c r="N2901">
        <v>5.0000000000000001E-3</v>
      </c>
      <c r="O2901">
        <v>5.0000000000000001E-3</v>
      </c>
      <c r="P2901">
        <v>5.0000000000000001E-3</v>
      </c>
      <c r="Q2901">
        <v>5.0000000000000001E-3</v>
      </c>
      <c r="R2901">
        <v>5.0000000000000001E-3</v>
      </c>
      <c r="S2901">
        <v>5.0000000000000001E-3</v>
      </c>
      <c r="T2901">
        <v>5.0000000000000001E-3</v>
      </c>
      <c r="U2901">
        <v>5.0000000000000001E-3</v>
      </c>
      <c r="V2901">
        <v>5.0000000000000001E-3</v>
      </c>
      <c r="W2901">
        <v>5.0000000000000001E-3</v>
      </c>
      <c r="X2901">
        <v>5.0000000000000001E-3</v>
      </c>
      <c r="Y2901">
        <v>5.0000000000000001E-3</v>
      </c>
      <c r="Z2901">
        <v>5.0000000000000001E-3</v>
      </c>
      <c r="AA2901">
        <v>5.0000000000000001E-3</v>
      </c>
      <c r="AB2901">
        <v>5.0000000000000001E-3</v>
      </c>
      <c r="AC2901">
        <v>5.0000000000000001E-3</v>
      </c>
      <c r="AD2901">
        <v>5.0000000000000001E-3</v>
      </c>
      <c r="AE2901">
        <v>5.0000000000000001E-3</v>
      </c>
      <c r="AF2901">
        <v>5.0000000000000001E-3</v>
      </c>
      <c r="AG2901">
        <v>5.0000000000000001E-3</v>
      </c>
      <c r="AH2901">
        <v>5.0000000000000001E-3</v>
      </c>
      <c r="AI2901">
        <v>5.0000000000000001E-3</v>
      </c>
      <c r="AJ2901">
        <v>5.0000000000000001E-3</v>
      </c>
      <c r="AK2901">
        <v>5.0000000000000001E-3</v>
      </c>
      <c r="AL2901">
        <v>5.0000000000000001E-3</v>
      </c>
      <c r="AM2901">
        <v>5.0000000000000001E-3</v>
      </c>
      <c r="AN2901">
        <v>5.0000000000000001E-3</v>
      </c>
      <c r="AO2901">
        <v>5.0000000000000001E-3</v>
      </c>
      <c r="AP2901">
        <v>5.0000000000000001E-3</v>
      </c>
      <c r="AQ2901">
        <v>5.0000000000000001E-3</v>
      </c>
      <c r="AR2901">
        <v>5.0000000000000001E-3</v>
      </c>
      <c r="AS2901">
        <v>5.0000000000000001E-3</v>
      </c>
      <c r="AT2901">
        <v>5.0000000000000001E-3</v>
      </c>
      <c r="AU2901">
        <v>5.0000000000000001E-3</v>
      </c>
      <c r="AV2901">
        <v>5.0000000000000001E-3</v>
      </c>
      <c r="AW2901">
        <v>5.0000000000000001E-3</v>
      </c>
      <c r="AX2901">
        <v>5.0000000000000001E-3</v>
      </c>
      <c r="AY2901">
        <v>5.0000000000000001E-3</v>
      </c>
      <c r="AZ2901">
        <v>5.0000000000000001E-3</v>
      </c>
      <c r="BA2901">
        <v>5.0000000000000001E-3</v>
      </c>
      <c r="BB2901">
        <v>5.0000000000000001E-3</v>
      </c>
      <c r="BC2901">
        <v>5.0000000000000001E-3</v>
      </c>
      <c r="BD2901">
        <v>5.0000000000000001E-3</v>
      </c>
      <c r="BE2901">
        <v>5.0000000000000001E-3</v>
      </c>
      <c r="BF2901">
        <v>5.0000000000000001E-3</v>
      </c>
    </row>
    <row r="2902" spans="1:58" ht="12" customHeight="1" x14ac:dyDescent="0.2">
      <c r="B2902" t="s">
        <v>409</v>
      </c>
      <c r="C2902">
        <v>0.1</v>
      </c>
      <c r="D2902">
        <v>0.1</v>
      </c>
      <c r="E2902">
        <v>0.1</v>
      </c>
      <c r="F2902">
        <v>0.1</v>
      </c>
      <c r="G2902">
        <v>0.1</v>
      </c>
      <c r="H2902">
        <v>0.1</v>
      </c>
      <c r="I2902">
        <v>0.1</v>
      </c>
      <c r="J2902">
        <v>0.1</v>
      </c>
      <c r="K2902">
        <v>0.1</v>
      </c>
      <c r="L2902">
        <v>0.1</v>
      </c>
      <c r="M2902">
        <v>0.1</v>
      </c>
      <c r="N2902">
        <v>0.1</v>
      </c>
      <c r="O2902">
        <v>0.1</v>
      </c>
      <c r="P2902">
        <v>0.1</v>
      </c>
      <c r="Q2902">
        <v>0.1</v>
      </c>
      <c r="R2902">
        <v>0.1</v>
      </c>
      <c r="S2902">
        <v>0.1</v>
      </c>
      <c r="T2902">
        <v>0.1</v>
      </c>
      <c r="U2902">
        <v>0.1</v>
      </c>
      <c r="V2902">
        <v>0.1</v>
      </c>
      <c r="W2902">
        <v>0.1</v>
      </c>
      <c r="X2902">
        <v>0.1</v>
      </c>
      <c r="Y2902">
        <v>0.1</v>
      </c>
      <c r="Z2902">
        <v>0.1</v>
      </c>
      <c r="AA2902">
        <v>0.1</v>
      </c>
      <c r="AB2902">
        <v>0.1</v>
      </c>
      <c r="AC2902">
        <v>0.1</v>
      </c>
      <c r="AD2902">
        <v>0.1</v>
      </c>
      <c r="AE2902">
        <v>0.1</v>
      </c>
      <c r="AF2902">
        <v>0.1</v>
      </c>
      <c r="AG2902">
        <v>0.1</v>
      </c>
      <c r="AH2902">
        <v>0.1</v>
      </c>
      <c r="AI2902">
        <v>0.1</v>
      </c>
      <c r="AJ2902">
        <v>0.1</v>
      </c>
      <c r="AK2902">
        <v>0.1</v>
      </c>
      <c r="AL2902">
        <v>0.1</v>
      </c>
      <c r="AM2902">
        <v>0.1</v>
      </c>
      <c r="AN2902">
        <v>0.1</v>
      </c>
      <c r="AO2902">
        <v>0.1</v>
      </c>
      <c r="AP2902">
        <v>0.1</v>
      </c>
      <c r="AQ2902">
        <v>0.1</v>
      </c>
      <c r="AR2902">
        <v>0.1</v>
      </c>
      <c r="AS2902">
        <v>0.1</v>
      </c>
      <c r="AT2902">
        <v>0.1</v>
      </c>
      <c r="AU2902">
        <v>0.1</v>
      </c>
      <c r="AV2902">
        <v>0.1</v>
      </c>
      <c r="AW2902">
        <v>0.1</v>
      </c>
      <c r="AX2902">
        <v>0.1</v>
      </c>
      <c r="AY2902">
        <v>0.1</v>
      </c>
      <c r="AZ2902">
        <v>0.1</v>
      </c>
      <c r="BA2902">
        <v>0.1</v>
      </c>
      <c r="BB2902">
        <v>0.1</v>
      </c>
      <c r="BC2902">
        <v>0.1</v>
      </c>
      <c r="BD2902">
        <v>0.1</v>
      </c>
      <c r="BE2902">
        <v>0.1</v>
      </c>
      <c r="BF2902">
        <v>0.1</v>
      </c>
    </row>
    <row r="2903" spans="1:58" ht="12" customHeight="1" x14ac:dyDescent="0.2">
      <c r="B2903" t="s">
        <v>410</v>
      </c>
      <c r="C2903">
        <v>0.34</v>
      </c>
      <c r="D2903">
        <v>0.34</v>
      </c>
      <c r="E2903">
        <v>0.34</v>
      </c>
      <c r="F2903">
        <v>0.34</v>
      </c>
      <c r="G2903">
        <v>0.34</v>
      </c>
      <c r="H2903">
        <v>0.34</v>
      </c>
      <c r="I2903">
        <v>0.34</v>
      </c>
      <c r="J2903">
        <v>0.34</v>
      </c>
      <c r="K2903">
        <v>0.34</v>
      </c>
      <c r="L2903">
        <v>0.34</v>
      </c>
      <c r="M2903">
        <v>0.34</v>
      </c>
      <c r="N2903">
        <v>0.34</v>
      </c>
      <c r="O2903">
        <v>0.34</v>
      </c>
      <c r="P2903">
        <v>0.34</v>
      </c>
      <c r="Q2903">
        <v>0.34</v>
      </c>
      <c r="R2903">
        <v>0.34</v>
      </c>
      <c r="S2903">
        <v>0.34</v>
      </c>
      <c r="T2903">
        <v>0.34</v>
      </c>
      <c r="U2903">
        <v>0.34</v>
      </c>
      <c r="V2903">
        <v>0.34</v>
      </c>
      <c r="W2903">
        <v>0.34</v>
      </c>
      <c r="X2903">
        <v>0.34</v>
      </c>
      <c r="Y2903">
        <v>0.34</v>
      </c>
      <c r="Z2903">
        <v>0.34</v>
      </c>
      <c r="AA2903">
        <v>0.34</v>
      </c>
      <c r="AB2903">
        <v>0.34</v>
      </c>
      <c r="AC2903">
        <v>0.34</v>
      </c>
      <c r="AD2903">
        <v>0.34</v>
      </c>
      <c r="AE2903">
        <v>0.34</v>
      </c>
      <c r="AF2903">
        <v>0.34</v>
      </c>
      <c r="AG2903">
        <v>0.34</v>
      </c>
      <c r="AH2903">
        <v>0.34</v>
      </c>
      <c r="AI2903">
        <v>0.34</v>
      </c>
      <c r="AJ2903">
        <v>0.34</v>
      </c>
      <c r="AK2903">
        <v>0.34</v>
      </c>
      <c r="AL2903">
        <v>0.34</v>
      </c>
      <c r="AM2903">
        <v>0.34</v>
      </c>
      <c r="AN2903">
        <v>0.34</v>
      </c>
      <c r="AO2903">
        <v>0.34</v>
      </c>
      <c r="AP2903">
        <v>0.34</v>
      </c>
      <c r="AQ2903">
        <v>0.34</v>
      </c>
      <c r="AR2903">
        <v>0.34</v>
      </c>
      <c r="AS2903">
        <v>0.34</v>
      </c>
      <c r="AT2903">
        <v>0.34</v>
      </c>
      <c r="AU2903">
        <v>0.34</v>
      </c>
      <c r="AV2903">
        <v>0.34</v>
      </c>
      <c r="AW2903">
        <v>0.34</v>
      </c>
      <c r="AX2903">
        <v>0.34</v>
      </c>
      <c r="AY2903">
        <v>0.34</v>
      </c>
      <c r="AZ2903">
        <v>0.34</v>
      </c>
      <c r="BA2903">
        <v>0.34</v>
      </c>
      <c r="BB2903">
        <v>0.34</v>
      </c>
      <c r="BC2903">
        <v>0.34</v>
      </c>
      <c r="BD2903">
        <v>0.34</v>
      </c>
      <c r="BE2903">
        <v>0.34</v>
      </c>
      <c r="BF2903">
        <v>0.34</v>
      </c>
    </row>
    <row r="2904" spans="1:58" ht="12" customHeight="1" x14ac:dyDescent="0.2">
      <c r="B2904" t="s">
        <v>411</v>
      </c>
      <c r="C2904">
        <v>0.35</v>
      </c>
      <c r="D2904">
        <v>0.35</v>
      </c>
      <c r="E2904">
        <v>0.35</v>
      </c>
      <c r="F2904">
        <v>0.35</v>
      </c>
      <c r="G2904">
        <v>0.35</v>
      </c>
      <c r="H2904">
        <v>0.35</v>
      </c>
      <c r="I2904">
        <v>0.35</v>
      </c>
      <c r="J2904">
        <v>0.35</v>
      </c>
      <c r="K2904">
        <v>0.35</v>
      </c>
      <c r="L2904">
        <v>0.35</v>
      </c>
      <c r="M2904">
        <v>0.35</v>
      </c>
      <c r="N2904">
        <v>0.35</v>
      </c>
      <c r="O2904">
        <v>0.35</v>
      </c>
      <c r="P2904">
        <v>0.35</v>
      </c>
      <c r="Q2904">
        <v>0.35</v>
      </c>
      <c r="R2904">
        <v>0.35</v>
      </c>
      <c r="S2904">
        <v>0.35</v>
      </c>
      <c r="T2904">
        <v>0.35</v>
      </c>
      <c r="U2904">
        <v>0.35</v>
      </c>
      <c r="V2904">
        <v>0.35</v>
      </c>
      <c r="W2904">
        <v>0.35</v>
      </c>
      <c r="X2904">
        <v>0.35</v>
      </c>
      <c r="Y2904">
        <v>0.35</v>
      </c>
      <c r="Z2904">
        <v>0.35</v>
      </c>
      <c r="AA2904">
        <v>0.35</v>
      </c>
      <c r="AB2904">
        <v>0.35</v>
      </c>
      <c r="AC2904">
        <v>0.35</v>
      </c>
      <c r="AD2904">
        <v>0.35</v>
      </c>
      <c r="AE2904">
        <v>0.35</v>
      </c>
      <c r="AF2904">
        <v>0.35</v>
      </c>
      <c r="AG2904">
        <v>0.35</v>
      </c>
      <c r="AH2904">
        <v>0.35</v>
      </c>
      <c r="AI2904">
        <v>0.35</v>
      </c>
      <c r="AJ2904">
        <v>0.35</v>
      </c>
      <c r="AK2904">
        <v>0.35</v>
      </c>
      <c r="AL2904">
        <v>0.35</v>
      </c>
      <c r="AM2904">
        <v>0.35</v>
      </c>
      <c r="AN2904">
        <v>0.35</v>
      </c>
      <c r="AO2904">
        <v>0.35</v>
      </c>
      <c r="AP2904">
        <v>0.35</v>
      </c>
      <c r="AQ2904">
        <v>0.35</v>
      </c>
      <c r="AR2904">
        <v>0.35</v>
      </c>
      <c r="AS2904">
        <v>0.35</v>
      </c>
      <c r="AT2904">
        <v>0.35</v>
      </c>
      <c r="AU2904">
        <v>0.35</v>
      </c>
      <c r="AV2904">
        <v>0.35</v>
      </c>
      <c r="AW2904">
        <v>0.35</v>
      </c>
      <c r="AX2904">
        <v>0.35</v>
      </c>
      <c r="AY2904">
        <v>0.35</v>
      </c>
      <c r="AZ2904">
        <v>0.35</v>
      </c>
      <c r="BA2904">
        <v>0.35</v>
      </c>
      <c r="BB2904">
        <v>0.35</v>
      </c>
      <c r="BC2904">
        <v>0.35</v>
      </c>
      <c r="BD2904">
        <v>0.35</v>
      </c>
      <c r="BE2904">
        <v>0.35</v>
      </c>
      <c r="BF2904">
        <v>0.35</v>
      </c>
    </row>
    <row r="2905" spans="1:58" ht="12" customHeight="1" x14ac:dyDescent="0.2">
      <c r="B2905" t="s">
        <v>412</v>
      </c>
      <c r="C2905">
        <v>0.2</v>
      </c>
      <c r="D2905">
        <v>0.2</v>
      </c>
      <c r="E2905">
        <v>0.2</v>
      </c>
      <c r="F2905">
        <v>0.2</v>
      </c>
      <c r="G2905">
        <v>0.2</v>
      </c>
      <c r="H2905">
        <v>0.2</v>
      </c>
      <c r="I2905">
        <v>0.2</v>
      </c>
      <c r="J2905">
        <v>0.2</v>
      </c>
      <c r="K2905">
        <v>0.2</v>
      </c>
      <c r="L2905">
        <v>0.2</v>
      </c>
      <c r="M2905">
        <v>0.2</v>
      </c>
      <c r="N2905">
        <v>0.2</v>
      </c>
      <c r="O2905">
        <v>0.2</v>
      </c>
      <c r="P2905">
        <v>0.2</v>
      </c>
      <c r="Q2905">
        <v>0.2</v>
      </c>
      <c r="R2905">
        <v>0.2</v>
      </c>
      <c r="S2905">
        <v>0.2</v>
      </c>
      <c r="T2905">
        <v>0.2</v>
      </c>
      <c r="U2905">
        <v>0.2</v>
      </c>
      <c r="V2905">
        <v>0.2</v>
      </c>
      <c r="W2905">
        <v>0.2</v>
      </c>
      <c r="X2905">
        <v>0.2</v>
      </c>
      <c r="Y2905">
        <v>0.2</v>
      </c>
      <c r="Z2905">
        <v>0.2</v>
      </c>
      <c r="AA2905">
        <v>0.2</v>
      </c>
      <c r="AB2905">
        <v>0.2</v>
      </c>
      <c r="AC2905">
        <v>0.2</v>
      </c>
      <c r="AD2905">
        <v>0.2</v>
      </c>
      <c r="AE2905">
        <v>0.2</v>
      </c>
      <c r="AF2905">
        <v>0.2</v>
      </c>
      <c r="AG2905">
        <v>0.2</v>
      </c>
      <c r="AH2905">
        <v>0.2</v>
      </c>
      <c r="AI2905">
        <v>0.2</v>
      </c>
      <c r="AJ2905">
        <v>0.2</v>
      </c>
      <c r="AK2905">
        <v>0.2</v>
      </c>
      <c r="AL2905">
        <v>0.2</v>
      </c>
      <c r="AM2905">
        <v>0.2</v>
      </c>
      <c r="AN2905">
        <v>0.2</v>
      </c>
      <c r="AO2905">
        <v>0.2</v>
      </c>
      <c r="AP2905">
        <v>0.2</v>
      </c>
      <c r="AQ2905">
        <v>0.2</v>
      </c>
      <c r="AR2905">
        <v>0.2</v>
      </c>
      <c r="AS2905">
        <v>0.2</v>
      </c>
      <c r="AT2905">
        <v>0.2</v>
      </c>
      <c r="AU2905">
        <v>0.2</v>
      </c>
      <c r="AV2905">
        <v>0.2</v>
      </c>
      <c r="AW2905">
        <v>0.2</v>
      </c>
      <c r="AX2905">
        <v>0.2</v>
      </c>
      <c r="AY2905">
        <v>0.2</v>
      </c>
      <c r="AZ2905">
        <v>0.2</v>
      </c>
      <c r="BA2905">
        <v>0.2</v>
      </c>
      <c r="BB2905">
        <v>0.2</v>
      </c>
      <c r="BC2905">
        <v>0.2</v>
      </c>
      <c r="BD2905">
        <v>0.2</v>
      </c>
      <c r="BE2905">
        <v>0.2</v>
      </c>
      <c r="BF2905">
        <v>0.2</v>
      </c>
    </row>
    <row r="2906" spans="1:58" ht="12" customHeight="1" x14ac:dyDescent="0.2">
      <c r="B2906" t="s">
        <v>975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 ht="12" customHeight="1" x14ac:dyDescent="0.2">
      <c r="B2907" t="s">
        <v>976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9" spans="1:58" ht="12" customHeight="1" x14ac:dyDescent="0.2">
      <c r="A2909" t="s">
        <v>984</v>
      </c>
      <c r="AA2909" s="8"/>
      <c r="AB2909" s="55"/>
      <c r="AC2909" s="55"/>
      <c r="AD2909" s="55"/>
      <c r="AE2909" s="55"/>
      <c r="AF2909" s="55"/>
      <c r="AG2909" s="55"/>
      <c r="AH2909" s="55"/>
      <c r="AI2909" s="55"/>
      <c r="AJ2909" s="55"/>
      <c r="AK2909" s="55"/>
      <c r="AL2909" s="55"/>
      <c r="AM2909" s="55"/>
      <c r="AN2909" s="55"/>
      <c r="AO2909" s="55"/>
      <c r="AP2909" s="55"/>
      <c r="AQ2909" s="55"/>
      <c r="AR2909" s="55"/>
      <c r="AS2909" s="55"/>
      <c r="AT2909" s="55"/>
      <c r="AU2909" s="55"/>
      <c r="AV2909" s="55"/>
      <c r="AW2909" s="55"/>
      <c r="AX2909" s="55"/>
      <c r="AY2909" s="55"/>
      <c r="AZ2909" s="55"/>
      <c r="BA2909" s="55"/>
      <c r="BB2909" s="55"/>
      <c r="BC2909" s="55"/>
      <c r="BD2909" s="55"/>
      <c r="BE2909" s="55"/>
      <c r="BF2909" s="55"/>
    </row>
    <row r="2910" spans="1:58" ht="12" customHeight="1" x14ac:dyDescent="0.2">
      <c r="C2910">
        <v>1995</v>
      </c>
      <c r="D2910">
        <v>1996</v>
      </c>
      <c r="E2910">
        <v>1997</v>
      </c>
      <c r="F2910">
        <v>1998</v>
      </c>
      <c r="G2910">
        <v>1999</v>
      </c>
      <c r="H2910">
        <v>2000</v>
      </c>
      <c r="I2910">
        <v>2001</v>
      </c>
      <c r="J2910">
        <v>2002</v>
      </c>
      <c r="K2910">
        <v>2003</v>
      </c>
      <c r="L2910">
        <v>2004</v>
      </c>
      <c r="M2910">
        <v>2005</v>
      </c>
      <c r="N2910">
        <v>2006</v>
      </c>
      <c r="O2910">
        <v>2007</v>
      </c>
      <c r="P2910">
        <v>2008</v>
      </c>
      <c r="Q2910">
        <v>2009</v>
      </c>
      <c r="R2910">
        <v>2010</v>
      </c>
      <c r="S2910">
        <v>2011</v>
      </c>
      <c r="T2910">
        <v>2012</v>
      </c>
      <c r="U2910">
        <v>2013</v>
      </c>
      <c r="V2910">
        <v>2014</v>
      </c>
      <c r="W2910">
        <v>2015</v>
      </c>
      <c r="X2910">
        <v>2016</v>
      </c>
      <c r="Y2910">
        <v>2017</v>
      </c>
      <c r="Z2910">
        <v>2018</v>
      </c>
      <c r="AA2910">
        <v>2019</v>
      </c>
      <c r="AB2910">
        <v>2020</v>
      </c>
      <c r="AC2910">
        <v>2021</v>
      </c>
      <c r="AD2910">
        <v>2022</v>
      </c>
      <c r="AE2910">
        <v>2023</v>
      </c>
      <c r="AF2910">
        <v>2024</v>
      </c>
      <c r="AG2910">
        <v>2025</v>
      </c>
      <c r="AH2910">
        <v>2026</v>
      </c>
      <c r="AI2910">
        <v>2027</v>
      </c>
      <c r="AJ2910">
        <v>2028</v>
      </c>
      <c r="AK2910">
        <v>2029</v>
      </c>
      <c r="AL2910">
        <v>2030</v>
      </c>
      <c r="AM2910">
        <v>2031</v>
      </c>
      <c r="AN2910">
        <v>2032</v>
      </c>
      <c r="AO2910">
        <v>2033</v>
      </c>
      <c r="AP2910">
        <v>2034</v>
      </c>
      <c r="AQ2910">
        <v>2035</v>
      </c>
      <c r="AR2910">
        <v>2036</v>
      </c>
      <c r="AS2910">
        <v>2037</v>
      </c>
      <c r="AT2910">
        <v>2038</v>
      </c>
      <c r="AU2910">
        <v>2039</v>
      </c>
      <c r="AV2910">
        <v>2040</v>
      </c>
      <c r="AW2910">
        <v>2041</v>
      </c>
      <c r="AX2910">
        <v>2042</v>
      </c>
      <c r="AY2910">
        <v>2043</v>
      </c>
      <c r="AZ2910">
        <v>2044</v>
      </c>
      <c r="BA2910">
        <v>2045</v>
      </c>
      <c r="BB2910">
        <v>2046</v>
      </c>
      <c r="BC2910">
        <v>2047</v>
      </c>
      <c r="BD2910">
        <v>2048</v>
      </c>
      <c r="BE2910">
        <v>2049</v>
      </c>
      <c r="BF2910">
        <v>2050</v>
      </c>
    </row>
    <row r="2911" spans="1:58" ht="12" customHeight="1" x14ac:dyDescent="0.2">
      <c r="A2911" t="s">
        <v>547</v>
      </c>
      <c r="B2911" t="s">
        <v>429</v>
      </c>
      <c r="C2911">
        <v>0.99750098242481045</v>
      </c>
      <c r="D2911">
        <v>0.9912381799789215</v>
      </c>
      <c r="E2911">
        <v>0.99072425364724459</v>
      </c>
      <c r="F2911">
        <v>0.98252792582759796</v>
      </c>
      <c r="G2911">
        <v>0.98528732800506169</v>
      </c>
      <c r="H2911">
        <v>0.98820438547188072</v>
      </c>
      <c r="I2911">
        <v>0.97401507500304008</v>
      </c>
      <c r="J2911">
        <v>0.97001855196531039</v>
      </c>
      <c r="K2911">
        <v>0.95998382777361468</v>
      </c>
      <c r="L2911">
        <v>0.93463724614974752</v>
      </c>
      <c r="M2911">
        <v>0.90929709830567795</v>
      </c>
      <c r="N2911">
        <v>0.88396343206606931</v>
      </c>
      <c r="O2911">
        <v>0.90403605862307834</v>
      </c>
      <c r="P2911">
        <v>0.89891197204647388</v>
      </c>
      <c r="Q2911">
        <v>0.83030792048351998</v>
      </c>
      <c r="R2911">
        <v>0.83803825300281753</v>
      </c>
      <c r="S2911">
        <v>0.75404709963254735</v>
      </c>
      <c r="T2911" s="8">
        <f>1-SUM(T2912:T2926)</f>
        <v>0.74477843976014135</v>
      </c>
      <c r="U2911" s="8">
        <f>1-SUM(U2912:U2926)</f>
        <v>0.84863109359455113</v>
      </c>
      <c r="V2911" s="8">
        <v>0.84291367661153038</v>
      </c>
      <c r="W2911" s="8">
        <v>0.94568861865274112</v>
      </c>
      <c r="X2911" s="8">
        <f>1-SUM(X2912:X2926)</f>
        <v>0.91214901540328208</v>
      </c>
      <c r="Y2911" s="8">
        <f>1-SUM(Y2912:Y2926)</f>
        <v>0.93348534604665701</v>
      </c>
      <c r="Z2911" s="8">
        <f>1-SUM(Z2912:Z2926)</f>
        <v>0.93295815632624823</v>
      </c>
      <c r="AA2911" s="8">
        <v>0.89803540000000004</v>
      </c>
      <c r="AB2911" s="55">
        <v>0.96240199999999998</v>
      </c>
      <c r="AC2911" s="75">
        <f t="shared" ref="AC2911:BF2911" si="418">1-SUM(AC2912:AC2926)</f>
        <v>0.93009642799699999</v>
      </c>
      <c r="AD2911" s="76">
        <f t="shared" si="418"/>
        <v>0.92135461488038439</v>
      </c>
      <c r="AE2911" s="76">
        <f t="shared" si="418"/>
        <v>0.91261280176376869</v>
      </c>
      <c r="AF2911" s="76">
        <f t="shared" si="418"/>
        <v>0.9038709886471531</v>
      </c>
      <c r="AG2911" s="76">
        <f t="shared" si="418"/>
        <v>0.89512917553053739</v>
      </c>
      <c r="AH2911" s="76">
        <f t="shared" si="418"/>
        <v>0.8863873624139218</v>
      </c>
      <c r="AI2911" s="76">
        <f t="shared" si="418"/>
        <v>0.87764554929730609</v>
      </c>
      <c r="AJ2911" s="76">
        <f t="shared" si="418"/>
        <v>0.8689037361806905</v>
      </c>
      <c r="AK2911" s="76">
        <f t="shared" si="418"/>
        <v>0.86016192306407491</v>
      </c>
      <c r="AL2911" s="76">
        <f t="shared" si="418"/>
        <v>0.8514201099474592</v>
      </c>
      <c r="AM2911" s="76">
        <f t="shared" si="418"/>
        <v>0.8426782968308435</v>
      </c>
      <c r="AN2911" s="76">
        <f t="shared" si="418"/>
        <v>0.83393648371422791</v>
      </c>
      <c r="AO2911" s="76">
        <f t="shared" si="418"/>
        <v>0.8251946705976122</v>
      </c>
      <c r="AP2911" s="76">
        <f t="shared" si="418"/>
        <v>0.81645285748099661</v>
      </c>
      <c r="AQ2911" s="76">
        <f t="shared" si="418"/>
        <v>0.8077110443643809</v>
      </c>
      <c r="AR2911" s="76">
        <f t="shared" si="418"/>
        <v>0.79896923124776531</v>
      </c>
      <c r="AS2911" s="76">
        <f t="shared" si="418"/>
        <v>0.79022741813114972</v>
      </c>
      <c r="AT2911" s="76">
        <f t="shared" si="418"/>
        <v>0.78148560501453401</v>
      </c>
      <c r="AU2911" s="76">
        <f t="shared" si="418"/>
        <v>0.77274379189791831</v>
      </c>
      <c r="AV2911" s="76">
        <f t="shared" si="418"/>
        <v>0.76400197878130272</v>
      </c>
      <c r="AW2911" s="76">
        <f t="shared" si="418"/>
        <v>0.75526016566468712</v>
      </c>
      <c r="AX2911" s="76">
        <f t="shared" si="418"/>
        <v>0.74651835254807142</v>
      </c>
      <c r="AY2911" s="76">
        <f t="shared" si="418"/>
        <v>0.73777653943145571</v>
      </c>
      <c r="AZ2911" s="76">
        <f t="shared" si="418"/>
        <v>0.72903472631484012</v>
      </c>
      <c r="BA2911" s="76">
        <f t="shared" si="418"/>
        <v>0.72029291319822453</v>
      </c>
      <c r="BB2911" s="76">
        <f t="shared" si="418"/>
        <v>0.71155110008160882</v>
      </c>
      <c r="BC2911" s="76">
        <f t="shared" si="418"/>
        <v>0.70280928696499312</v>
      </c>
      <c r="BD2911" s="76">
        <f t="shared" si="418"/>
        <v>0.69406747384837753</v>
      </c>
      <c r="BE2911" s="76">
        <f t="shared" si="418"/>
        <v>0.68532566073176193</v>
      </c>
      <c r="BF2911" s="76">
        <f t="shared" si="418"/>
        <v>0.67658384761514623</v>
      </c>
    </row>
    <row r="2912" spans="1:58" ht="12" customHeight="1" x14ac:dyDescent="0.2">
      <c r="A2912">
        <v>2</v>
      </c>
      <c r="B2912" t="s">
        <v>384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9.5472519980829089E-5</v>
      </c>
      <c r="L2912">
        <v>3.9362043692301037E-4</v>
      </c>
      <c r="M2912">
        <v>6.9176823265911034E-4</v>
      </c>
      <c r="N2912">
        <v>9.8991605953286147E-4</v>
      </c>
      <c r="O2912">
        <v>9.6789214564296114E-6</v>
      </c>
      <c r="P2912">
        <v>1.973064857122082E-5</v>
      </c>
      <c r="Q2912">
        <v>1.4950677655710112E-3</v>
      </c>
      <c r="R2912">
        <v>2.9461219212546133E-3</v>
      </c>
      <c r="S2912">
        <v>5.0728486044903766E-3</v>
      </c>
      <c r="T2912" s="8">
        <v>9.1717280958404541E-3</v>
      </c>
      <c r="U2912" s="8">
        <v>9.1192097869223446E-3</v>
      </c>
      <c r="V2912" s="8">
        <v>9.138721074941708E-3</v>
      </c>
      <c r="W2912" s="8">
        <v>1.8132147087977177E-4</v>
      </c>
      <c r="X2912" s="8">
        <v>3.0524215241503775E-6</v>
      </c>
      <c r="Y2912" s="8">
        <v>3.5426598279677336E-4</v>
      </c>
      <c r="Z2912" s="8">
        <v>4.6081900291028541E-4</v>
      </c>
      <c r="AA2912" s="8">
        <v>0</v>
      </c>
      <c r="AB2912" s="55">
        <v>0</v>
      </c>
      <c r="AC2912" s="73">
        <f>AB2912+(AB2912-AA2912)</f>
        <v>0</v>
      </c>
      <c r="AD2912" s="72">
        <f>AC2912</f>
        <v>0</v>
      </c>
      <c r="AE2912" s="72">
        <f t="shared" ref="AE2912:BF2912" si="419">AD2912</f>
        <v>0</v>
      </c>
      <c r="AF2912" s="72">
        <f t="shared" si="419"/>
        <v>0</v>
      </c>
      <c r="AG2912" s="72">
        <f t="shared" si="419"/>
        <v>0</v>
      </c>
      <c r="AH2912" s="72">
        <f t="shared" si="419"/>
        <v>0</v>
      </c>
      <c r="AI2912" s="72">
        <f t="shared" si="419"/>
        <v>0</v>
      </c>
      <c r="AJ2912" s="72">
        <f t="shared" si="419"/>
        <v>0</v>
      </c>
      <c r="AK2912" s="72">
        <f t="shared" si="419"/>
        <v>0</v>
      </c>
      <c r="AL2912" s="72">
        <f t="shared" si="419"/>
        <v>0</v>
      </c>
      <c r="AM2912" s="72">
        <f t="shared" si="419"/>
        <v>0</v>
      </c>
      <c r="AN2912" s="72">
        <f t="shared" si="419"/>
        <v>0</v>
      </c>
      <c r="AO2912" s="72">
        <f t="shared" si="419"/>
        <v>0</v>
      </c>
      <c r="AP2912" s="72">
        <f t="shared" si="419"/>
        <v>0</v>
      </c>
      <c r="AQ2912" s="72">
        <f t="shared" si="419"/>
        <v>0</v>
      </c>
      <c r="AR2912" s="72">
        <f t="shared" si="419"/>
        <v>0</v>
      </c>
      <c r="AS2912" s="72">
        <f t="shared" si="419"/>
        <v>0</v>
      </c>
      <c r="AT2912" s="72">
        <f t="shared" si="419"/>
        <v>0</v>
      </c>
      <c r="AU2912" s="72">
        <f t="shared" si="419"/>
        <v>0</v>
      </c>
      <c r="AV2912" s="72">
        <f t="shared" si="419"/>
        <v>0</v>
      </c>
      <c r="AW2912" s="72">
        <f t="shared" si="419"/>
        <v>0</v>
      </c>
      <c r="AX2912" s="72">
        <f t="shared" si="419"/>
        <v>0</v>
      </c>
      <c r="AY2912" s="72">
        <f t="shared" si="419"/>
        <v>0</v>
      </c>
      <c r="AZ2912" s="72">
        <f t="shared" si="419"/>
        <v>0</v>
      </c>
      <c r="BA2912" s="72">
        <f t="shared" si="419"/>
        <v>0</v>
      </c>
      <c r="BB2912" s="72">
        <f t="shared" si="419"/>
        <v>0</v>
      </c>
      <c r="BC2912" s="72">
        <f t="shared" si="419"/>
        <v>0</v>
      </c>
      <c r="BD2912" s="72">
        <f t="shared" si="419"/>
        <v>0</v>
      </c>
      <c r="BE2912" s="72">
        <f t="shared" si="419"/>
        <v>0</v>
      </c>
      <c r="BF2912" s="72">
        <f t="shared" si="419"/>
        <v>0</v>
      </c>
    </row>
    <row r="2913" spans="1:58" ht="12" customHeight="1" x14ac:dyDescent="0.2">
      <c r="A2913">
        <v>3</v>
      </c>
      <c r="B2913" t="s">
        <v>385</v>
      </c>
      <c r="C2913">
        <v>9.407816510582474E-5</v>
      </c>
      <c r="D2913">
        <v>1.3482513670365448E-4</v>
      </c>
      <c r="E2913">
        <v>1.3453415742870946E-4</v>
      </c>
      <c r="F2913">
        <v>3.1375577116012993E-4</v>
      </c>
      <c r="G2913">
        <v>1.9487493073500222E-4</v>
      </c>
      <c r="H2913">
        <v>2.0195812951751533E-3</v>
      </c>
      <c r="I2913">
        <v>8.6877380539645034E-3</v>
      </c>
      <c r="J2913">
        <v>1.5358790727000669E-2</v>
      </c>
      <c r="K2913">
        <v>2.7804977744611454E-2</v>
      </c>
      <c r="L2913">
        <v>5.0777956666624623E-2</v>
      </c>
      <c r="M2913">
        <v>7.3744396038740112E-2</v>
      </c>
      <c r="N2913">
        <v>9.6704246491348997E-2</v>
      </c>
      <c r="O2913">
        <v>7.8416003679913734E-2</v>
      </c>
      <c r="P2913">
        <v>7.7121502985633403E-2</v>
      </c>
      <c r="Q2913">
        <v>0.11824053114209958</v>
      </c>
      <c r="R2913">
        <v>0.13914742338191516</v>
      </c>
      <c r="S2913">
        <v>0.22375867791217394</v>
      </c>
      <c r="T2913" s="8">
        <v>0.23066678897783272</v>
      </c>
      <c r="U2913" s="8">
        <v>0.11420877565076692</v>
      </c>
      <c r="V2913" s="8">
        <v>0.1179412844561636</v>
      </c>
      <c r="W2913" s="8">
        <v>3.5711263689771053E-2</v>
      </c>
      <c r="X2913" s="8">
        <v>4.9238611606069738E-2</v>
      </c>
      <c r="Y2913" s="8">
        <v>4.9238611606069738E-2</v>
      </c>
      <c r="Z2913" s="8">
        <v>4.9238611606069738E-2</v>
      </c>
      <c r="AA2913" s="8">
        <v>6.0096163000000001E-2</v>
      </c>
      <c r="AB2913" s="55">
        <v>3.0646059999999999E-2</v>
      </c>
      <c r="AC2913" s="73">
        <f>AVERAGE(AA2913:AB2913)</f>
        <v>4.5371111499999998E-2</v>
      </c>
      <c r="AD2913" s="72">
        <f>AC2913</f>
        <v>4.5371111499999998E-2</v>
      </c>
      <c r="AE2913" s="72">
        <f t="shared" ref="AE2913:BF2913" si="420">AD2913</f>
        <v>4.5371111499999998E-2</v>
      </c>
      <c r="AF2913" s="72">
        <f t="shared" si="420"/>
        <v>4.5371111499999998E-2</v>
      </c>
      <c r="AG2913" s="72">
        <f t="shared" si="420"/>
        <v>4.5371111499999998E-2</v>
      </c>
      <c r="AH2913" s="72">
        <f t="shared" si="420"/>
        <v>4.5371111499999998E-2</v>
      </c>
      <c r="AI2913" s="72">
        <f t="shared" si="420"/>
        <v>4.5371111499999998E-2</v>
      </c>
      <c r="AJ2913" s="72">
        <f t="shared" si="420"/>
        <v>4.5371111499999998E-2</v>
      </c>
      <c r="AK2913" s="72">
        <f t="shared" si="420"/>
        <v>4.5371111499999998E-2</v>
      </c>
      <c r="AL2913" s="72">
        <f t="shared" si="420"/>
        <v>4.5371111499999998E-2</v>
      </c>
      <c r="AM2913" s="72">
        <f t="shared" si="420"/>
        <v>4.5371111499999998E-2</v>
      </c>
      <c r="AN2913" s="72">
        <f t="shared" si="420"/>
        <v>4.5371111499999998E-2</v>
      </c>
      <c r="AO2913" s="72">
        <f t="shared" si="420"/>
        <v>4.5371111499999998E-2</v>
      </c>
      <c r="AP2913" s="72">
        <f t="shared" si="420"/>
        <v>4.5371111499999998E-2</v>
      </c>
      <c r="AQ2913" s="72">
        <f t="shared" si="420"/>
        <v>4.5371111499999998E-2</v>
      </c>
      <c r="AR2913" s="72">
        <f t="shared" si="420"/>
        <v>4.5371111499999998E-2</v>
      </c>
      <c r="AS2913" s="72">
        <f t="shared" si="420"/>
        <v>4.5371111499999998E-2</v>
      </c>
      <c r="AT2913" s="72">
        <f t="shared" si="420"/>
        <v>4.5371111499999998E-2</v>
      </c>
      <c r="AU2913" s="72">
        <f t="shared" si="420"/>
        <v>4.5371111499999998E-2</v>
      </c>
      <c r="AV2913" s="72">
        <f t="shared" si="420"/>
        <v>4.5371111499999998E-2</v>
      </c>
      <c r="AW2913" s="72">
        <f t="shared" si="420"/>
        <v>4.5371111499999998E-2</v>
      </c>
      <c r="AX2913" s="72">
        <f t="shared" si="420"/>
        <v>4.5371111499999998E-2</v>
      </c>
      <c r="AY2913" s="72">
        <f t="shared" si="420"/>
        <v>4.5371111499999998E-2</v>
      </c>
      <c r="AZ2913" s="72">
        <f t="shared" si="420"/>
        <v>4.5371111499999998E-2</v>
      </c>
      <c r="BA2913" s="72">
        <f t="shared" si="420"/>
        <v>4.5371111499999998E-2</v>
      </c>
      <c r="BB2913" s="72">
        <f t="shared" si="420"/>
        <v>4.5371111499999998E-2</v>
      </c>
      <c r="BC2913" s="72">
        <f t="shared" si="420"/>
        <v>4.5371111499999998E-2</v>
      </c>
      <c r="BD2913" s="72">
        <f t="shared" si="420"/>
        <v>4.5371111499999998E-2</v>
      </c>
      <c r="BE2913" s="72">
        <f t="shared" si="420"/>
        <v>4.5371111499999998E-2</v>
      </c>
      <c r="BF2913" s="72">
        <f t="shared" si="420"/>
        <v>4.5371111499999998E-2</v>
      </c>
    </row>
    <row r="2914" spans="1:58" ht="12" customHeight="1" x14ac:dyDescent="0.2">
      <c r="A2914">
        <v>4</v>
      </c>
      <c r="B2914" t="s">
        <v>430</v>
      </c>
      <c r="C2914">
        <v>7.9505950659773404E-6</v>
      </c>
      <c r="D2914">
        <v>4.8013261035645682E-6</v>
      </c>
      <c r="E2914">
        <v>6.2201007286434402E-6</v>
      </c>
      <c r="F2914">
        <v>2.2725826654712405E-5</v>
      </c>
      <c r="G2914">
        <v>1.0526479449541709E-6</v>
      </c>
      <c r="H2914">
        <v>8.8483273401011303E-5</v>
      </c>
      <c r="I2914">
        <v>5.9819618008896612E-5</v>
      </c>
      <c r="J2914">
        <v>1.4371981925792583E-5</v>
      </c>
      <c r="K2914">
        <v>3.5215828922407122E-5</v>
      </c>
      <c r="L2914">
        <v>2.3758333088668571E-5</v>
      </c>
      <c r="M2914">
        <v>1.2300718685844993E-5</v>
      </c>
      <c r="N2914">
        <v>8.4321908772833031E-7</v>
      </c>
      <c r="O2914">
        <v>1.7598039011690203E-6</v>
      </c>
      <c r="P2914">
        <v>8.4560404512728161E-6</v>
      </c>
      <c r="Q2914">
        <v>7.1125406519876331E-6</v>
      </c>
      <c r="R2914">
        <v>8.2007710566997402E-6</v>
      </c>
      <c r="S2914">
        <v>4.9279756664670905E-4</v>
      </c>
      <c r="T2914" s="8">
        <v>1.7944335544590467E-4</v>
      </c>
      <c r="U2914" s="8">
        <v>6.7099235806666738E-4</v>
      </c>
      <c r="V2914" s="8">
        <v>1.349398969116406E-3</v>
      </c>
      <c r="W2914" s="8">
        <v>1.3407715430054235E-3</v>
      </c>
      <c r="X2914" s="8">
        <v>1.3735896858676698E-5</v>
      </c>
      <c r="Y2914" s="8">
        <v>0</v>
      </c>
      <c r="Z2914" s="8">
        <v>0</v>
      </c>
      <c r="AA2914" s="8">
        <v>0</v>
      </c>
      <c r="AB2914" s="55">
        <v>1.7244874E-5</v>
      </c>
      <c r="AC2914" s="73">
        <f t="shared" ref="AC2914:AC2925" si="421">AB2914+(AB2914-AA2914)</f>
        <v>3.4489748000000001E-5</v>
      </c>
      <c r="AD2914" s="74">
        <f t="shared" ref="AD2914:BD2917" si="422">AC2914+($BF2914-$AC2914)/29</f>
        <v>3.7812803255172416E-4</v>
      </c>
      <c r="AE2914" s="74">
        <f t="shared" si="422"/>
        <v>7.217663171034483E-4</v>
      </c>
      <c r="AF2914" s="74">
        <f t="shared" si="422"/>
        <v>1.0654046016551726E-3</v>
      </c>
      <c r="AG2914" s="74">
        <f t="shared" si="422"/>
        <v>1.4090428862068966E-3</v>
      </c>
      <c r="AH2914" s="74">
        <f t="shared" si="422"/>
        <v>1.7526811707586206E-3</v>
      </c>
      <c r="AI2914" s="74">
        <f t="shared" si="422"/>
        <v>2.0963194553103447E-3</v>
      </c>
      <c r="AJ2914" s="74">
        <f t="shared" si="422"/>
        <v>2.4399577398620687E-3</v>
      </c>
      <c r="AK2914" s="74">
        <f t="shared" si="422"/>
        <v>2.7835960244137928E-3</v>
      </c>
      <c r="AL2914" s="74">
        <f t="shared" si="422"/>
        <v>3.1272343089655168E-3</v>
      </c>
      <c r="AM2914" s="74">
        <f t="shared" si="422"/>
        <v>3.4708725935172408E-3</v>
      </c>
      <c r="AN2914" s="74">
        <f t="shared" si="422"/>
        <v>3.8145108780689649E-3</v>
      </c>
      <c r="AO2914" s="74">
        <f t="shared" si="422"/>
        <v>4.1581491626206894E-3</v>
      </c>
      <c r="AP2914" s="74">
        <f t="shared" si="422"/>
        <v>4.5017874471724138E-3</v>
      </c>
      <c r="AQ2914" s="74">
        <f t="shared" si="422"/>
        <v>4.8454257317241383E-3</v>
      </c>
      <c r="AR2914" s="74">
        <f t="shared" si="422"/>
        <v>5.1890640162758628E-3</v>
      </c>
      <c r="AS2914" s="74">
        <f t="shared" si="422"/>
        <v>5.5327023008275873E-3</v>
      </c>
      <c r="AT2914" s="74">
        <f t="shared" si="422"/>
        <v>5.8763405853793117E-3</v>
      </c>
      <c r="AU2914" s="74">
        <f t="shared" si="422"/>
        <v>6.2199788699310362E-3</v>
      </c>
      <c r="AV2914" s="74">
        <f t="shared" si="422"/>
        <v>6.5636171544827607E-3</v>
      </c>
      <c r="AW2914" s="74">
        <f t="shared" si="422"/>
        <v>6.9072554390344851E-3</v>
      </c>
      <c r="AX2914" s="74">
        <f t="shared" si="422"/>
        <v>7.2508937235862096E-3</v>
      </c>
      <c r="AY2914" s="74">
        <f t="shared" si="422"/>
        <v>7.5945320081379341E-3</v>
      </c>
      <c r="AZ2914" s="74">
        <f t="shared" si="422"/>
        <v>7.9381702926896586E-3</v>
      </c>
      <c r="BA2914" s="74">
        <f t="shared" si="422"/>
        <v>8.281808577241383E-3</v>
      </c>
      <c r="BB2914" s="74">
        <f t="shared" si="422"/>
        <v>8.6254468617931075E-3</v>
      </c>
      <c r="BC2914" s="74">
        <f t="shared" si="422"/>
        <v>8.969085146344832E-3</v>
      </c>
      <c r="BD2914" s="74">
        <f t="shared" si="422"/>
        <v>9.3127234308965565E-3</v>
      </c>
      <c r="BE2914" s="74">
        <f>BD2914+($BF2914-$AC2914)/29</f>
        <v>9.6563617154482809E-3</v>
      </c>
      <c r="BF2914" s="8">
        <v>0.01</v>
      </c>
    </row>
    <row r="2915" spans="1:58" ht="12" customHeight="1" x14ac:dyDescent="0.2">
      <c r="A2915">
        <v>5</v>
      </c>
      <c r="B2915" t="s">
        <v>37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8">
        <v>4.5866687266442003E-5</v>
      </c>
      <c r="U2915" s="8">
        <v>1.3235358427445363E-3</v>
      </c>
      <c r="V2915" s="8">
        <v>1.9931051911330662E-3</v>
      </c>
      <c r="W2915" s="8">
        <v>7.8572637381234441E-5</v>
      </c>
      <c r="X2915" s="8">
        <v>3.4339742146691748E-5</v>
      </c>
      <c r="Y2915" s="8">
        <v>0</v>
      </c>
      <c r="Z2915" s="8">
        <v>0</v>
      </c>
      <c r="AA2915" s="8">
        <v>3.8915495999999999E-5</v>
      </c>
      <c r="AB2915" s="55">
        <v>7.6643889999999999E-5</v>
      </c>
      <c r="AC2915" s="73">
        <f t="shared" si="421"/>
        <v>1.14372284E-4</v>
      </c>
      <c r="AD2915" s="74">
        <f t="shared" si="422"/>
        <v>4.552559983448276E-4</v>
      </c>
      <c r="AE2915" s="74">
        <f t="shared" si="422"/>
        <v>7.9613971268965519E-4</v>
      </c>
      <c r="AF2915" s="74">
        <f t="shared" si="422"/>
        <v>1.1370234270344829E-3</v>
      </c>
      <c r="AG2915" s="74">
        <f t="shared" si="422"/>
        <v>1.4779071413793105E-3</v>
      </c>
      <c r="AH2915" s="74">
        <f t="shared" si="422"/>
        <v>1.8187908557241381E-3</v>
      </c>
      <c r="AI2915" s="74">
        <f t="shared" si="422"/>
        <v>2.1596745700689654E-3</v>
      </c>
      <c r="AJ2915" s="74">
        <f t="shared" si="422"/>
        <v>2.5005582844137928E-3</v>
      </c>
      <c r="AK2915" s="74">
        <f t="shared" si="422"/>
        <v>2.8414419987586202E-3</v>
      </c>
      <c r="AL2915" s="74">
        <f t="shared" si="422"/>
        <v>3.1823257131034476E-3</v>
      </c>
      <c r="AM2915" s="74">
        <f t="shared" si="422"/>
        <v>3.5232094274482749E-3</v>
      </c>
      <c r="AN2915" s="74">
        <f t="shared" si="422"/>
        <v>3.8640931417931023E-3</v>
      </c>
      <c r="AO2915" s="74">
        <f t="shared" si="422"/>
        <v>4.2049768561379297E-3</v>
      </c>
      <c r="AP2915" s="74">
        <f t="shared" si="422"/>
        <v>4.545860570482757E-3</v>
      </c>
      <c r="AQ2915" s="74">
        <f t="shared" si="422"/>
        <v>4.8867442848275844E-3</v>
      </c>
      <c r="AR2915" s="74">
        <f t="shared" si="422"/>
        <v>5.2276279991724118E-3</v>
      </c>
      <c r="AS2915" s="74">
        <f t="shared" si="422"/>
        <v>5.5685117135172392E-3</v>
      </c>
      <c r="AT2915" s="74">
        <f t="shared" si="422"/>
        <v>5.9093954278620665E-3</v>
      </c>
      <c r="AU2915" s="74">
        <f t="shared" si="422"/>
        <v>6.2502791422068939E-3</v>
      </c>
      <c r="AV2915" s="74">
        <f t="shared" si="422"/>
        <v>6.5911628565517213E-3</v>
      </c>
      <c r="AW2915" s="74">
        <f t="shared" si="422"/>
        <v>6.9320465708965487E-3</v>
      </c>
      <c r="AX2915" s="74">
        <f t="shared" si="422"/>
        <v>7.272930285241376E-3</v>
      </c>
      <c r="AY2915" s="74">
        <f t="shared" si="422"/>
        <v>7.6138139995862034E-3</v>
      </c>
      <c r="AZ2915" s="74">
        <f t="shared" si="422"/>
        <v>7.9546977139310308E-3</v>
      </c>
      <c r="BA2915" s="74">
        <f t="shared" si="422"/>
        <v>8.295581428275859E-3</v>
      </c>
      <c r="BB2915" s="74">
        <f t="shared" si="422"/>
        <v>8.6364651426206872E-3</v>
      </c>
      <c r="BC2915" s="74">
        <f t="shared" si="422"/>
        <v>8.9773488569655155E-3</v>
      </c>
      <c r="BD2915" s="74">
        <f t="shared" si="422"/>
        <v>9.3182325713103437E-3</v>
      </c>
      <c r="BE2915" s="74">
        <f>BD2915+($BF2915-$AC2915)/29</f>
        <v>9.659116285655172E-3</v>
      </c>
      <c r="BF2915" s="8">
        <v>0.01</v>
      </c>
    </row>
    <row r="2916" spans="1:58" ht="12" customHeight="1" x14ac:dyDescent="0.2">
      <c r="A2916">
        <v>6</v>
      </c>
      <c r="B2916" t="s">
        <v>38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5.3614544782143415E-4</v>
      </c>
      <c r="T2916" s="8">
        <v>4.1682357901784135E-4</v>
      </c>
      <c r="U2916" s="8">
        <v>1.6398998567820792E-5</v>
      </c>
      <c r="V2916" s="8">
        <v>1.7928410331723274E-4</v>
      </c>
      <c r="W2916" s="8">
        <v>7.65579543714592E-5</v>
      </c>
      <c r="X2916" s="8">
        <v>2.594558295527821E-5</v>
      </c>
      <c r="Y2916" s="8">
        <v>0</v>
      </c>
      <c r="Z2916" s="8">
        <v>0</v>
      </c>
      <c r="AA2916" s="8">
        <v>6.6038425000000003E-5</v>
      </c>
      <c r="AB2916" s="55">
        <v>0</v>
      </c>
      <c r="AC2916" s="73">
        <v>6.9999999999999994E-5</v>
      </c>
      <c r="AD2916" s="74">
        <f t="shared" si="422"/>
        <v>4.124137931034483E-4</v>
      </c>
      <c r="AE2916" s="74">
        <f t="shared" si="422"/>
        <v>7.5482758620689662E-4</v>
      </c>
      <c r="AF2916" s="74">
        <f t="shared" si="422"/>
        <v>1.097241379310345E-3</v>
      </c>
      <c r="AG2916" s="74">
        <f t="shared" si="422"/>
        <v>1.4396551724137933E-3</v>
      </c>
      <c r="AH2916" s="74">
        <f t="shared" si="422"/>
        <v>1.7820689655172416E-3</v>
      </c>
      <c r="AI2916" s="74">
        <f t="shared" si="422"/>
        <v>2.1244827586206897E-3</v>
      </c>
      <c r="AJ2916" s="74">
        <f t="shared" si="422"/>
        <v>2.4668965517241378E-3</v>
      </c>
      <c r="AK2916" s="74">
        <f t="shared" si="422"/>
        <v>2.8093103448275859E-3</v>
      </c>
      <c r="AL2916" s="74">
        <f t="shared" si="422"/>
        <v>3.1517241379310341E-3</v>
      </c>
      <c r="AM2916" s="74">
        <f t="shared" si="422"/>
        <v>3.4941379310344822E-3</v>
      </c>
      <c r="AN2916" s="74">
        <f t="shared" si="422"/>
        <v>3.8365517241379303E-3</v>
      </c>
      <c r="AO2916" s="74">
        <f t="shared" si="422"/>
        <v>4.1789655172413788E-3</v>
      </c>
      <c r="AP2916" s="74">
        <f t="shared" si="422"/>
        <v>4.5213793103448269E-3</v>
      </c>
      <c r="AQ2916" s="74">
        <f t="shared" si="422"/>
        <v>4.8637931034482751E-3</v>
      </c>
      <c r="AR2916" s="74">
        <f t="shared" si="422"/>
        <v>5.2062068965517232E-3</v>
      </c>
      <c r="AS2916" s="74">
        <f t="shared" si="422"/>
        <v>5.5486206896551713E-3</v>
      </c>
      <c r="AT2916" s="74">
        <f t="shared" si="422"/>
        <v>5.8910344827586194E-3</v>
      </c>
      <c r="AU2916" s="74">
        <f t="shared" si="422"/>
        <v>6.2334482758620675E-3</v>
      </c>
      <c r="AV2916" s="74">
        <f t="shared" si="422"/>
        <v>6.5758620689655156E-3</v>
      </c>
      <c r="AW2916" s="74">
        <f t="shared" si="422"/>
        <v>6.9182758620689637E-3</v>
      </c>
      <c r="AX2916" s="74">
        <f t="shared" si="422"/>
        <v>7.2606896551724118E-3</v>
      </c>
      <c r="AY2916" s="74">
        <f t="shared" si="422"/>
        <v>7.60310344827586E-3</v>
      </c>
      <c r="AZ2916" s="74">
        <f t="shared" si="422"/>
        <v>7.9455172413793081E-3</v>
      </c>
      <c r="BA2916" s="74">
        <f t="shared" si="422"/>
        <v>8.287931034482757E-3</v>
      </c>
      <c r="BB2916" s="74">
        <f t="shared" si="422"/>
        <v>8.630344827586206E-3</v>
      </c>
      <c r="BC2916" s="74">
        <f t="shared" si="422"/>
        <v>8.972758620689655E-3</v>
      </c>
      <c r="BD2916" s="74">
        <f t="shared" si="422"/>
        <v>9.315172413793104E-3</v>
      </c>
      <c r="BE2916" s="74">
        <f>BD2916+($BF2916-$AC2916)/29</f>
        <v>9.657586206896553E-3</v>
      </c>
      <c r="BF2916" s="8">
        <v>0.01</v>
      </c>
    </row>
    <row r="2917" spans="1:58" ht="12" customHeight="1" x14ac:dyDescent="0.2">
      <c r="A2917">
        <v>7</v>
      </c>
      <c r="B2917" t="s">
        <v>389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2.2814829917915895E-6</v>
      </c>
      <c r="T2917" s="8">
        <v>1.0943630646028266E-4</v>
      </c>
      <c r="U2917" s="8">
        <v>0</v>
      </c>
      <c r="V2917" s="8">
        <v>0</v>
      </c>
      <c r="W2917" s="8">
        <v>7.4543271361683959E-5</v>
      </c>
      <c r="X2917" s="8">
        <v>5.6469798196781983E-5</v>
      </c>
      <c r="Y2917" s="8">
        <v>3.1797649612569216E-4</v>
      </c>
      <c r="Z2917" s="8">
        <v>3.9731377553845414E-4</v>
      </c>
      <c r="AA2917" s="8">
        <v>7.6651741000000002E-5</v>
      </c>
      <c r="AB2917" s="55">
        <v>1.1496584000000001E-5</v>
      </c>
      <c r="AC2917" s="73">
        <v>5.0000000000000002E-5</v>
      </c>
      <c r="AD2917" s="74">
        <f t="shared" si="422"/>
        <v>2.3946565822363357E-3</v>
      </c>
      <c r="AE2917" s="74">
        <f t="shared" si="422"/>
        <v>4.7393131644726718E-3</v>
      </c>
      <c r="AF2917" s="74">
        <f t="shared" si="422"/>
        <v>7.0839697467090079E-3</v>
      </c>
      <c r="AG2917" s="74">
        <f t="shared" si="422"/>
        <v>9.4286263289453439E-3</v>
      </c>
      <c r="AH2917" s="74">
        <f t="shared" si="422"/>
        <v>1.177328291118168E-2</v>
      </c>
      <c r="AI2917" s="74">
        <f t="shared" si="422"/>
        <v>1.4117939493418016E-2</v>
      </c>
      <c r="AJ2917" s="74">
        <f t="shared" si="422"/>
        <v>1.646259607565435E-2</v>
      </c>
      <c r="AK2917" s="74">
        <f t="shared" si="422"/>
        <v>1.8807252657890686E-2</v>
      </c>
      <c r="AL2917" s="74">
        <f t="shared" si="422"/>
        <v>2.1151909240127022E-2</v>
      </c>
      <c r="AM2917" s="74">
        <f t="shared" si="422"/>
        <v>2.3496565822363358E-2</v>
      </c>
      <c r="AN2917" s="74">
        <f t="shared" si="422"/>
        <v>2.5841222404599695E-2</v>
      </c>
      <c r="AO2917" s="74">
        <f t="shared" si="422"/>
        <v>2.8185878986836031E-2</v>
      </c>
      <c r="AP2917" s="74">
        <f t="shared" si="422"/>
        <v>3.0530535569072367E-2</v>
      </c>
      <c r="AQ2917" s="74">
        <f t="shared" si="422"/>
        <v>3.2875192151308699E-2</v>
      </c>
      <c r="AR2917" s="74">
        <f t="shared" si="422"/>
        <v>3.5219848733545035E-2</v>
      </c>
      <c r="AS2917" s="74">
        <f t="shared" si="422"/>
        <v>3.7564505315781371E-2</v>
      </c>
      <c r="AT2917" s="74">
        <f t="shared" si="422"/>
        <v>3.9909161898017707E-2</v>
      </c>
      <c r="AU2917" s="74">
        <f t="shared" si="422"/>
        <v>4.2253818480254043E-2</v>
      </c>
      <c r="AV2917" s="74">
        <f t="shared" si="422"/>
        <v>4.4598475062490379E-2</v>
      </c>
      <c r="AW2917" s="74">
        <f t="shared" si="422"/>
        <v>4.6943131644726716E-2</v>
      </c>
      <c r="AX2917" s="74">
        <f t="shared" si="422"/>
        <v>4.9287788226963052E-2</v>
      </c>
      <c r="AY2917" s="74">
        <f t="shared" si="422"/>
        <v>5.1632444809199388E-2</v>
      </c>
      <c r="AZ2917" s="74">
        <f t="shared" si="422"/>
        <v>5.3977101391435724E-2</v>
      </c>
      <c r="BA2917" s="74">
        <f t="shared" si="422"/>
        <v>5.632175797367206E-2</v>
      </c>
      <c r="BB2917" s="74">
        <f t="shared" si="422"/>
        <v>5.8666414555908396E-2</v>
      </c>
      <c r="BC2917" s="74">
        <f t="shared" si="422"/>
        <v>6.1011071138144732E-2</v>
      </c>
      <c r="BD2917" s="74">
        <f t="shared" si="422"/>
        <v>6.3355727720381061E-2</v>
      </c>
      <c r="BE2917" s="74">
        <f>BD2917+($BF2917-$AC2917)/29</f>
        <v>6.570038430261739E-2</v>
      </c>
      <c r="BF2917" s="8">
        <v>6.8045040884853733E-2</v>
      </c>
    </row>
    <row r="2918" spans="1:58" ht="12" customHeight="1" x14ac:dyDescent="0.2">
      <c r="A2918">
        <v>8</v>
      </c>
      <c r="B2918" t="s">
        <v>390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55">
        <v>0</v>
      </c>
      <c r="AC2918" s="73">
        <f t="shared" si="421"/>
        <v>0</v>
      </c>
      <c r="AD2918" s="72">
        <f t="shared" ref="AD2918:AD2924" si="423">AC2918</f>
        <v>0</v>
      </c>
      <c r="AE2918" s="72">
        <f t="shared" ref="AE2918:BF2918" si="424">AD2918</f>
        <v>0</v>
      </c>
      <c r="AF2918" s="72">
        <f t="shared" si="424"/>
        <v>0</v>
      </c>
      <c r="AG2918" s="72">
        <f t="shared" si="424"/>
        <v>0</v>
      </c>
      <c r="AH2918" s="72">
        <f t="shared" si="424"/>
        <v>0</v>
      </c>
      <c r="AI2918" s="72">
        <f t="shared" si="424"/>
        <v>0</v>
      </c>
      <c r="AJ2918" s="72">
        <f t="shared" si="424"/>
        <v>0</v>
      </c>
      <c r="AK2918" s="72">
        <f t="shared" si="424"/>
        <v>0</v>
      </c>
      <c r="AL2918" s="72">
        <f t="shared" si="424"/>
        <v>0</v>
      </c>
      <c r="AM2918" s="72">
        <f t="shared" si="424"/>
        <v>0</v>
      </c>
      <c r="AN2918" s="72">
        <f t="shared" si="424"/>
        <v>0</v>
      </c>
      <c r="AO2918" s="72">
        <f t="shared" si="424"/>
        <v>0</v>
      </c>
      <c r="AP2918" s="72">
        <f t="shared" si="424"/>
        <v>0</v>
      </c>
      <c r="AQ2918" s="72">
        <f t="shared" si="424"/>
        <v>0</v>
      </c>
      <c r="AR2918" s="72">
        <f t="shared" si="424"/>
        <v>0</v>
      </c>
      <c r="AS2918" s="72">
        <f t="shared" si="424"/>
        <v>0</v>
      </c>
      <c r="AT2918" s="72">
        <f t="shared" si="424"/>
        <v>0</v>
      </c>
      <c r="AU2918" s="72">
        <f t="shared" si="424"/>
        <v>0</v>
      </c>
      <c r="AV2918" s="72">
        <f t="shared" si="424"/>
        <v>0</v>
      </c>
      <c r="AW2918" s="72">
        <f t="shared" si="424"/>
        <v>0</v>
      </c>
      <c r="AX2918" s="72">
        <f t="shared" si="424"/>
        <v>0</v>
      </c>
      <c r="AY2918" s="72">
        <f t="shared" si="424"/>
        <v>0</v>
      </c>
      <c r="AZ2918" s="72">
        <f t="shared" si="424"/>
        <v>0</v>
      </c>
      <c r="BA2918" s="72">
        <f t="shared" si="424"/>
        <v>0</v>
      </c>
      <c r="BB2918" s="72">
        <f t="shared" si="424"/>
        <v>0</v>
      </c>
      <c r="BC2918" s="72">
        <f t="shared" si="424"/>
        <v>0</v>
      </c>
      <c r="BD2918" s="72">
        <f t="shared" si="424"/>
        <v>0</v>
      </c>
      <c r="BE2918" s="72">
        <f t="shared" si="424"/>
        <v>0</v>
      </c>
      <c r="BF2918" s="72">
        <f t="shared" si="424"/>
        <v>0</v>
      </c>
    </row>
    <row r="2919" spans="1:58" ht="12" customHeight="1" x14ac:dyDescent="0.2">
      <c r="A2919">
        <v>9</v>
      </c>
      <c r="B2919" t="s">
        <v>391</v>
      </c>
      <c r="C2919">
        <v>7.4712822680120467E-4</v>
      </c>
      <c r="D2919">
        <v>3.9326322455811406E-3</v>
      </c>
      <c r="E2919">
        <v>4.1769477021533271E-3</v>
      </c>
      <c r="F2919">
        <v>8.2673690305830588E-3</v>
      </c>
      <c r="G2919">
        <v>6.9231585836481684E-3</v>
      </c>
      <c r="H2919">
        <v>4.4021051554871933E-3</v>
      </c>
      <c r="I2919">
        <v>8.0473680733710116E-3</v>
      </c>
      <c r="J2919">
        <v>5.5344308168052457E-3</v>
      </c>
      <c r="K2919">
        <v>8.4305269608602757E-3</v>
      </c>
      <c r="L2919">
        <v>8.2698247195409774E-3</v>
      </c>
      <c r="M2919">
        <v>8.1091238028093773E-3</v>
      </c>
      <c r="N2919">
        <v>7.9484210643074246E-3</v>
      </c>
      <c r="O2919">
        <v>7.5887363791674123E-3</v>
      </c>
      <c r="P2919">
        <v>6.9149467914548738E-3</v>
      </c>
      <c r="Q2919">
        <v>1.3508210856180244E-2</v>
      </c>
      <c r="R2919">
        <v>8.6655802083352336E-3</v>
      </c>
      <c r="S2919">
        <v>8.9251584086391094E-3</v>
      </c>
      <c r="T2919" s="8">
        <v>4.0233936198633334E-6</v>
      </c>
      <c r="U2919" s="8">
        <v>2.049874820977599E-6</v>
      </c>
      <c r="V2919" s="8">
        <v>2.8609165422962668E-6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55">
        <v>0</v>
      </c>
      <c r="AC2919" s="73">
        <f t="shared" si="421"/>
        <v>0</v>
      </c>
      <c r="AD2919" s="72">
        <f t="shared" si="423"/>
        <v>0</v>
      </c>
      <c r="AE2919" s="72">
        <f t="shared" ref="AE2919:BF2919" si="425">AD2919</f>
        <v>0</v>
      </c>
      <c r="AF2919" s="72">
        <f t="shared" si="425"/>
        <v>0</v>
      </c>
      <c r="AG2919" s="72">
        <f t="shared" si="425"/>
        <v>0</v>
      </c>
      <c r="AH2919" s="72">
        <f t="shared" si="425"/>
        <v>0</v>
      </c>
      <c r="AI2919" s="72">
        <f t="shared" si="425"/>
        <v>0</v>
      </c>
      <c r="AJ2919" s="72">
        <f t="shared" si="425"/>
        <v>0</v>
      </c>
      <c r="AK2919" s="72">
        <f t="shared" si="425"/>
        <v>0</v>
      </c>
      <c r="AL2919" s="72">
        <f t="shared" si="425"/>
        <v>0</v>
      </c>
      <c r="AM2919" s="72">
        <f t="shared" si="425"/>
        <v>0</v>
      </c>
      <c r="AN2919" s="72">
        <f t="shared" si="425"/>
        <v>0</v>
      </c>
      <c r="AO2919" s="72">
        <f t="shared" si="425"/>
        <v>0</v>
      </c>
      <c r="AP2919" s="72">
        <f t="shared" si="425"/>
        <v>0</v>
      </c>
      <c r="AQ2919" s="72">
        <f t="shared" si="425"/>
        <v>0</v>
      </c>
      <c r="AR2919" s="72">
        <f t="shared" si="425"/>
        <v>0</v>
      </c>
      <c r="AS2919" s="72">
        <f t="shared" si="425"/>
        <v>0</v>
      </c>
      <c r="AT2919" s="72">
        <f t="shared" si="425"/>
        <v>0</v>
      </c>
      <c r="AU2919" s="72">
        <f t="shared" si="425"/>
        <v>0</v>
      </c>
      <c r="AV2919" s="72">
        <f t="shared" si="425"/>
        <v>0</v>
      </c>
      <c r="AW2919" s="72">
        <f t="shared" si="425"/>
        <v>0</v>
      </c>
      <c r="AX2919" s="72">
        <f t="shared" si="425"/>
        <v>0</v>
      </c>
      <c r="AY2919" s="72">
        <f t="shared" si="425"/>
        <v>0</v>
      </c>
      <c r="AZ2919" s="72">
        <f t="shared" si="425"/>
        <v>0</v>
      </c>
      <c r="BA2919" s="72">
        <f t="shared" si="425"/>
        <v>0</v>
      </c>
      <c r="BB2919" s="72">
        <f t="shared" si="425"/>
        <v>0</v>
      </c>
      <c r="BC2919" s="72">
        <f t="shared" si="425"/>
        <v>0</v>
      </c>
      <c r="BD2919" s="72">
        <f t="shared" si="425"/>
        <v>0</v>
      </c>
      <c r="BE2919" s="72">
        <f t="shared" si="425"/>
        <v>0</v>
      </c>
      <c r="BF2919" s="72">
        <f t="shared" si="425"/>
        <v>0</v>
      </c>
    </row>
    <row r="2920" spans="1:58" ht="12" customHeight="1" x14ac:dyDescent="0.2">
      <c r="A2920">
        <v>10</v>
      </c>
      <c r="B2920" t="s">
        <v>392</v>
      </c>
      <c r="C2920">
        <v>7.4712822680120467E-4</v>
      </c>
      <c r="D2920">
        <v>1.152325422180193E-3</v>
      </c>
      <c r="E2920">
        <v>1.1742181263828724E-3</v>
      </c>
      <c r="F2920">
        <v>1.1982710107885227E-3</v>
      </c>
      <c r="G2920">
        <v>1.0530729370142953E-3</v>
      </c>
      <c r="H2920">
        <v>7.8836568728158057E-4</v>
      </c>
      <c r="I2920">
        <v>8.6351435116053979E-4</v>
      </c>
      <c r="J2920">
        <v>1.0862169834919657E-3</v>
      </c>
      <c r="K2920">
        <v>1.3796789185246288E-3</v>
      </c>
      <c r="L2920">
        <v>1.2650586440288488E-3</v>
      </c>
      <c r="M2920">
        <v>1.1504382432749984E-3</v>
      </c>
      <c r="N2920">
        <v>1.0358180493639899E-3</v>
      </c>
      <c r="O2920">
        <v>9.8819177236627491E-4</v>
      </c>
      <c r="P2920">
        <v>1.2494615540640855E-3</v>
      </c>
      <c r="Q2920">
        <v>1.6718550963232012E-3</v>
      </c>
      <c r="R2920">
        <v>1.1742543333581065E-3</v>
      </c>
      <c r="S2920">
        <v>1.2239162309280933E-3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55">
        <v>0</v>
      </c>
      <c r="AC2920" s="73">
        <f t="shared" si="421"/>
        <v>0</v>
      </c>
      <c r="AD2920" s="72">
        <f t="shared" si="423"/>
        <v>0</v>
      </c>
      <c r="AE2920" s="72">
        <f t="shared" ref="AE2920:BF2920" si="426">AD2920</f>
        <v>0</v>
      </c>
      <c r="AF2920" s="72">
        <f t="shared" si="426"/>
        <v>0</v>
      </c>
      <c r="AG2920" s="72">
        <f t="shared" si="426"/>
        <v>0</v>
      </c>
      <c r="AH2920" s="72">
        <f t="shared" si="426"/>
        <v>0</v>
      </c>
      <c r="AI2920" s="72">
        <f t="shared" si="426"/>
        <v>0</v>
      </c>
      <c r="AJ2920" s="72">
        <f t="shared" si="426"/>
        <v>0</v>
      </c>
      <c r="AK2920" s="72">
        <f t="shared" si="426"/>
        <v>0</v>
      </c>
      <c r="AL2920" s="72">
        <f t="shared" si="426"/>
        <v>0</v>
      </c>
      <c r="AM2920" s="72">
        <f t="shared" si="426"/>
        <v>0</v>
      </c>
      <c r="AN2920" s="72">
        <f t="shared" si="426"/>
        <v>0</v>
      </c>
      <c r="AO2920" s="72">
        <f t="shared" si="426"/>
        <v>0</v>
      </c>
      <c r="AP2920" s="72">
        <f t="shared" si="426"/>
        <v>0</v>
      </c>
      <c r="AQ2920" s="72">
        <f t="shared" si="426"/>
        <v>0</v>
      </c>
      <c r="AR2920" s="72">
        <f t="shared" si="426"/>
        <v>0</v>
      </c>
      <c r="AS2920" s="72">
        <f t="shared" si="426"/>
        <v>0</v>
      </c>
      <c r="AT2920" s="72">
        <f t="shared" si="426"/>
        <v>0</v>
      </c>
      <c r="AU2920" s="72">
        <f t="shared" si="426"/>
        <v>0</v>
      </c>
      <c r="AV2920" s="72">
        <f t="shared" si="426"/>
        <v>0</v>
      </c>
      <c r="AW2920" s="72">
        <f t="shared" si="426"/>
        <v>0</v>
      </c>
      <c r="AX2920" s="72">
        <f t="shared" si="426"/>
        <v>0</v>
      </c>
      <c r="AY2920" s="72">
        <f t="shared" si="426"/>
        <v>0</v>
      </c>
      <c r="AZ2920" s="72">
        <f t="shared" si="426"/>
        <v>0</v>
      </c>
      <c r="BA2920" s="72">
        <f t="shared" si="426"/>
        <v>0</v>
      </c>
      <c r="BB2920" s="72">
        <f t="shared" si="426"/>
        <v>0</v>
      </c>
      <c r="BC2920" s="72">
        <f t="shared" si="426"/>
        <v>0</v>
      </c>
      <c r="BD2920" s="72">
        <f t="shared" si="426"/>
        <v>0</v>
      </c>
      <c r="BE2920" s="72">
        <f t="shared" si="426"/>
        <v>0</v>
      </c>
      <c r="BF2920" s="72">
        <f t="shared" si="426"/>
        <v>0</v>
      </c>
    </row>
    <row r="2921" spans="1:58" ht="12" customHeight="1" x14ac:dyDescent="0.2">
      <c r="A2921">
        <v>11</v>
      </c>
      <c r="B2921" t="s">
        <v>393</v>
      </c>
      <c r="C2921">
        <v>4.5136618070772084E-4</v>
      </c>
      <c r="D2921">
        <v>2.8252634938686428E-3</v>
      </c>
      <c r="E2921">
        <v>3.054000304687594E-3</v>
      </c>
      <c r="F2921">
        <v>6.9200002536102621E-3</v>
      </c>
      <c r="G2921">
        <v>5.9199996732005019E-3</v>
      </c>
      <c r="H2921">
        <v>4.002105086293734E-3</v>
      </c>
      <c r="I2921">
        <v>7.7747366124926148E-3</v>
      </c>
      <c r="J2921">
        <v>7.3386305292662884E-3</v>
      </c>
      <c r="K2921">
        <v>3.1735779393178093E-4</v>
      </c>
      <c r="L2921">
        <v>3.0672213049386205E-3</v>
      </c>
      <c r="M2921">
        <v>5.8170836212570352E-3</v>
      </c>
      <c r="N2921">
        <v>8.5669465307510392E-3</v>
      </c>
      <c r="O2921">
        <v>4.3676847838429013E-3</v>
      </c>
      <c r="P2921">
        <v>5.1782104759572492E-3</v>
      </c>
      <c r="Q2921">
        <v>1.6191473020634065E-2</v>
      </c>
      <c r="R2921">
        <v>7.1757129725879177E-6</v>
      </c>
      <c r="S2921">
        <v>3.4221752094682002E-6</v>
      </c>
      <c r="T2921" s="8">
        <v>1.6093574479453334E-6</v>
      </c>
      <c r="U2921" s="8">
        <v>0</v>
      </c>
      <c r="V2921" s="8">
        <v>9.5363884743208904E-7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55">
        <v>0</v>
      </c>
      <c r="AC2921" s="73">
        <f t="shared" si="421"/>
        <v>0</v>
      </c>
      <c r="AD2921" s="72">
        <f t="shared" si="423"/>
        <v>0</v>
      </c>
      <c r="AE2921" s="72">
        <f t="shared" ref="AE2921:BF2921" si="427">AD2921</f>
        <v>0</v>
      </c>
      <c r="AF2921" s="72">
        <f t="shared" si="427"/>
        <v>0</v>
      </c>
      <c r="AG2921" s="72">
        <f t="shared" si="427"/>
        <v>0</v>
      </c>
      <c r="AH2921" s="72">
        <f t="shared" si="427"/>
        <v>0</v>
      </c>
      <c r="AI2921" s="72">
        <f t="shared" si="427"/>
        <v>0</v>
      </c>
      <c r="AJ2921" s="72">
        <f t="shared" si="427"/>
        <v>0</v>
      </c>
      <c r="AK2921" s="72">
        <f t="shared" si="427"/>
        <v>0</v>
      </c>
      <c r="AL2921" s="72">
        <f t="shared" si="427"/>
        <v>0</v>
      </c>
      <c r="AM2921" s="72">
        <f t="shared" si="427"/>
        <v>0</v>
      </c>
      <c r="AN2921" s="72">
        <f t="shared" si="427"/>
        <v>0</v>
      </c>
      <c r="AO2921" s="72">
        <f t="shared" si="427"/>
        <v>0</v>
      </c>
      <c r="AP2921" s="72">
        <f t="shared" si="427"/>
        <v>0</v>
      </c>
      <c r="AQ2921" s="72">
        <f t="shared" si="427"/>
        <v>0</v>
      </c>
      <c r="AR2921" s="72">
        <f t="shared" si="427"/>
        <v>0</v>
      </c>
      <c r="AS2921" s="72">
        <f t="shared" si="427"/>
        <v>0</v>
      </c>
      <c r="AT2921" s="72">
        <f t="shared" si="427"/>
        <v>0</v>
      </c>
      <c r="AU2921" s="72">
        <f t="shared" si="427"/>
        <v>0</v>
      </c>
      <c r="AV2921" s="72">
        <f t="shared" si="427"/>
        <v>0</v>
      </c>
      <c r="AW2921" s="72">
        <f t="shared" si="427"/>
        <v>0</v>
      </c>
      <c r="AX2921" s="72">
        <f t="shared" si="427"/>
        <v>0</v>
      </c>
      <c r="AY2921" s="72">
        <f t="shared" si="427"/>
        <v>0</v>
      </c>
      <c r="AZ2921" s="72">
        <f t="shared" si="427"/>
        <v>0</v>
      </c>
      <c r="BA2921" s="72">
        <f t="shared" si="427"/>
        <v>0</v>
      </c>
      <c r="BB2921" s="72">
        <f t="shared" si="427"/>
        <v>0</v>
      </c>
      <c r="BC2921" s="72">
        <f t="shared" si="427"/>
        <v>0</v>
      </c>
      <c r="BD2921" s="72">
        <f t="shared" si="427"/>
        <v>0</v>
      </c>
      <c r="BE2921" s="72">
        <f t="shared" si="427"/>
        <v>0</v>
      </c>
      <c r="BF2921" s="72">
        <f t="shared" si="427"/>
        <v>0</v>
      </c>
    </row>
    <row r="2922" spans="1:58" ht="12" customHeight="1" x14ac:dyDescent="0.2">
      <c r="A2922">
        <v>12</v>
      </c>
      <c r="B2922" t="s">
        <v>394</v>
      </c>
      <c r="C2922">
        <v>4.5136618070772084E-4</v>
      </c>
      <c r="D2922">
        <v>7.1197239664130309E-4</v>
      </c>
      <c r="E2922">
        <v>7.2982596137436133E-4</v>
      </c>
      <c r="F2922">
        <v>7.4995227960550955E-4</v>
      </c>
      <c r="G2922">
        <v>6.2051322239523618E-4</v>
      </c>
      <c r="H2922">
        <v>4.9497403048063345E-4</v>
      </c>
      <c r="I2922">
        <v>5.5174828796253393E-4</v>
      </c>
      <c r="J2922">
        <v>6.4900699619969493E-4</v>
      </c>
      <c r="K2922">
        <v>5.8145286056177818E-4</v>
      </c>
      <c r="L2922">
        <v>5.7426927460731787E-4</v>
      </c>
      <c r="M2922">
        <v>5.6708531779692338E-4</v>
      </c>
      <c r="N2922">
        <v>5.5990160808378972E-4</v>
      </c>
      <c r="O2922">
        <v>6.1904464794099721E-4</v>
      </c>
      <c r="P2922">
        <v>7.7993315066608596E-4</v>
      </c>
      <c r="Q2922">
        <v>8.5955809343567062E-4</v>
      </c>
      <c r="R2922">
        <v>6.8316439593994413E-4</v>
      </c>
      <c r="S2922">
        <v>7.0032027007343079E-4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55">
        <v>0</v>
      </c>
      <c r="AC2922" s="73">
        <f t="shared" si="421"/>
        <v>0</v>
      </c>
      <c r="AD2922" s="72">
        <f t="shared" si="423"/>
        <v>0</v>
      </c>
      <c r="AE2922" s="72">
        <f t="shared" ref="AE2922:BF2922" si="428">AD2922</f>
        <v>0</v>
      </c>
      <c r="AF2922" s="72">
        <f t="shared" si="428"/>
        <v>0</v>
      </c>
      <c r="AG2922" s="72">
        <f t="shared" si="428"/>
        <v>0</v>
      </c>
      <c r="AH2922" s="72">
        <f t="shared" si="428"/>
        <v>0</v>
      </c>
      <c r="AI2922" s="72">
        <f t="shared" si="428"/>
        <v>0</v>
      </c>
      <c r="AJ2922" s="72">
        <f t="shared" si="428"/>
        <v>0</v>
      </c>
      <c r="AK2922" s="72">
        <f t="shared" si="428"/>
        <v>0</v>
      </c>
      <c r="AL2922" s="72">
        <f t="shared" si="428"/>
        <v>0</v>
      </c>
      <c r="AM2922" s="72">
        <f t="shared" si="428"/>
        <v>0</v>
      </c>
      <c r="AN2922" s="72">
        <f t="shared" si="428"/>
        <v>0</v>
      </c>
      <c r="AO2922" s="72">
        <f t="shared" si="428"/>
        <v>0</v>
      </c>
      <c r="AP2922" s="72">
        <f t="shared" si="428"/>
        <v>0</v>
      </c>
      <c r="AQ2922" s="72">
        <f t="shared" si="428"/>
        <v>0</v>
      </c>
      <c r="AR2922" s="72">
        <f t="shared" si="428"/>
        <v>0</v>
      </c>
      <c r="AS2922" s="72">
        <f t="shared" si="428"/>
        <v>0</v>
      </c>
      <c r="AT2922" s="72">
        <f t="shared" si="428"/>
        <v>0</v>
      </c>
      <c r="AU2922" s="72">
        <f t="shared" si="428"/>
        <v>0</v>
      </c>
      <c r="AV2922" s="72">
        <f t="shared" si="428"/>
        <v>0</v>
      </c>
      <c r="AW2922" s="72">
        <f t="shared" si="428"/>
        <v>0</v>
      </c>
      <c r="AX2922" s="72">
        <f t="shared" si="428"/>
        <v>0</v>
      </c>
      <c r="AY2922" s="72">
        <f t="shared" si="428"/>
        <v>0</v>
      </c>
      <c r="AZ2922" s="72">
        <f t="shared" si="428"/>
        <v>0</v>
      </c>
      <c r="BA2922" s="72">
        <f t="shared" si="428"/>
        <v>0</v>
      </c>
      <c r="BB2922" s="72">
        <f t="shared" si="428"/>
        <v>0</v>
      </c>
      <c r="BC2922" s="72">
        <f t="shared" si="428"/>
        <v>0</v>
      </c>
      <c r="BD2922" s="72">
        <f t="shared" si="428"/>
        <v>0</v>
      </c>
      <c r="BE2922" s="72">
        <f t="shared" si="428"/>
        <v>0</v>
      </c>
      <c r="BF2922" s="72">
        <f t="shared" si="428"/>
        <v>0</v>
      </c>
    </row>
    <row r="2923" spans="1:58" ht="12" customHeight="1" x14ac:dyDescent="0.2">
      <c r="A2923">
        <v>13</v>
      </c>
      <c r="B2923" t="s">
        <v>395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55">
        <v>0</v>
      </c>
      <c r="AC2923" s="73">
        <f t="shared" si="421"/>
        <v>0</v>
      </c>
      <c r="AD2923" s="72">
        <f t="shared" si="423"/>
        <v>0</v>
      </c>
      <c r="AE2923" s="72">
        <f t="shared" ref="AE2923:BF2923" si="429">AD2923</f>
        <v>0</v>
      </c>
      <c r="AF2923" s="72">
        <f t="shared" si="429"/>
        <v>0</v>
      </c>
      <c r="AG2923" s="72">
        <f t="shared" si="429"/>
        <v>0</v>
      </c>
      <c r="AH2923" s="72">
        <f t="shared" si="429"/>
        <v>0</v>
      </c>
      <c r="AI2923" s="72">
        <f t="shared" si="429"/>
        <v>0</v>
      </c>
      <c r="AJ2923" s="72">
        <f t="shared" si="429"/>
        <v>0</v>
      </c>
      <c r="AK2923" s="72">
        <f t="shared" si="429"/>
        <v>0</v>
      </c>
      <c r="AL2923" s="72">
        <f t="shared" si="429"/>
        <v>0</v>
      </c>
      <c r="AM2923" s="72">
        <f t="shared" si="429"/>
        <v>0</v>
      </c>
      <c r="AN2923" s="72">
        <f t="shared" si="429"/>
        <v>0</v>
      </c>
      <c r="AO2923" s="72">
        <f t="shared" si="429"/>
        <v>0</v>
      </c>
      <c r="AP2923" s="72">
        <f t="shared" si="429"/>
        <v>0</v>
      </c>
      <c r="AQ2923" s="72">
        <f t="shared" si="429"/>
        <v>0</v>
      </c>
      <c r="AR2923" s="72">
        <f t="shared" si="429"/>
        <v>0</v>
      </c>
      <c r="AS2923" s="72">
        <f t="shared" si="429"/>
        <v>0</v>
      </c>
      <c r="AT2923" s="72">
        <f t="shared" si="429"/>
        <v>0</v>
      </c>
      <c r="AU2923" s="72">
        <f t="shared" si="429"/>
        <v>0</v>
      </c>
      <c r="AV2923" s="72">
        <f t="shared" si="429"/>
        <v>0</v>
      </c>
      <c r="AW2923" s="72">
        <f t="shared" si="429"/>
        <v>0</v>
      </c>
      <c r="AX2923" s="72">
        <f t="shared" si="429"/>
        <v>0</v>
      </c>
      <c r="AY2923" s="72">
        <f t="shared" si="429"/>
        <v>0</v>
      </c>
      <c r="AZ2923" s="72">
        <f t="shared" si="429"/>
        <v>0</v>
      </c>
      <c r="BA2923" s="72">
        <f t="shared" si="429"/>
        <v>0</v>
      </c>
      <c r="BB2923" s="72">
        <f t="shared" si="429"/>
        <v>0</v>
      </c>
      <c r="BC2923" s="72">
        <f t="shared" si="429"/>
        <v>0</v>
      </c>
      <c r="BD2923" s="72">
        <f t="shared" si="429"/>
        <v>0</v>
      </c>
      <c r="BE2923" s="72">
        <f t="shared" si="429"/>
        <v>0</v>
      </c>
      <c r="BF2923" s="72">
        <f t="shared" si="429"/>
        <v>0</v>
      </c>
    </row>
    <row r="2924" spans="1:58" ht="12" customHeight="1" x14ac:dyDescent="0.2">
      <c r="A2924">
        <v>14</v>
      </c>
      <c r="B2924" t="s">
        <v>396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 s="8">
        <v>8.0467872397266668E-7</v>
      </c>
      <c r="U2924" s="8">
        <v>2.049874820977599E-6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55">
        <v>0</v>
      </c>
      <c r="AC2924" s="73">
        <f t="shared" si="421"/>
        <v>0</v>
      </c>
      <c r="AD2924" s="72">
        <f t="shared" si="423"/>
        <v>0</v>
      </c>
      <c r="AE2924" s="72">
        <f t="shared" ref="AE2924:BF2924" si="430">AD2924</f>
        <v>0</v>
      </c>
      <c r="AF2924" s="72">
        <f t="shared" si="430"/>
        <v>0</v>
      </c>
      <c r="AG2924" s="72">
        <f t="shared" si="430"/>
        <v>0</v>
      </c>
      <c r="AH2924" s="72">
        <f t="shared" si="430"/>
        <v>0</v>
      </c>
      <c r="AI2924" s="72">
        <f t="shared" si="430"/>
        <v>0</v>
      </c>
      <c r="AJ2924" s="72">
        <f t="shared" si="430"/>
        <v>0</v>
      </c>
      <c r="AK2924" s="72">
        <f t="shared" si="430"/>
        <v>0</v>
      </c>
      <c r="AL2924" s="72">
        <f t="shared" si="430"/>
        <v>0</v>
      </c>
      <c r="AM2924" s="72">
        <f t="shared" si="430"/>
        <v>0</v>
      </c>
      <c r="AN2924" s="72">
        <f t="shared" si="430"/>
        <v>0</v>
      </c>
      <c r="AO2924" s="72">
        <f t="shared" si="430"/>
        <v>0</v>
      </c>
      <c r="AP2924" s="72">
        <f t="shared" si="430"/>
        <v>0</v>
      </c>
      <c r="AQ2924" s="72">
        <f t="shared" si="430"/>
        <v>0</v>
      </c>
      <c r="AR2924" s="72">
        <f t="shared" si="430"/>
        <v>0</v>
      </c>
      <c r="AS2924" s="72">
        <f t="shared" si="430"/>
        <v>0</v>
      </c>
      <c r="AT2924" s="72">
        <f t="shared" si="430"/>
        <v>0</v>
      </c>
      <c r="AU2924" s="72">
        <f t="shared" si="430"/>
        <v>0</v>
      </c>
      <c r="AV2924" s="72">
        <f t="shared" si="430"/>
        <v>0</v>
      </c>
      <c r="AW2924" s="72">
        <f t="shared" si="430"/>
        <v>0</v>
      </c>
      <c r="AX2924" s="72">
        <f t="shared" si="430"/>
        <v>0</v>
      </c>
      <c r="AY2924" s="72">
        <f t="shared" si="430"/>
        <v>0</v>
      </c>
      <c r="AZ2924" s="72">
        <f t="shared" si="430"/>
        <v>0</v>
      </c>
      <c r="BA2924" s="72">
        <f t="shared" si="430"/>
        <v>0</v>
      </c>
      <c r="BB2924" s="72">
        <f t="shared" si="430"/>
        <v>0</v>
      </c>
      <c r="BC2924" s="72">
        <f t="shared" si="430"/>
        <v>0</v>
      </c>
      <c r="BD2924" s="72">
        <f t="shared" si="430"/>
        <v>0</v>
      </c>
      <c r="BE2924" s="72">
        <f t="shared" si="430"/>
        <v>0</v>
      </c>
      <c r="BF2924" s="72">
        <f t="shared" si="430"/>
        <v>0</v>
      </c>
    </row>
    <row r="2925" spans="1:58" ht="12" customHeight="1" x14ac:dyDescent="0.2">
      <c r="A2925">
        <v>15</v>
      </c>
      <c r="B2925" t="s">
        <v>759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 s="8">
        <v>0</v>
      </c>
      <c r="U2925" s="8">
        <v>0</v>
      </c>
      <c r="V2925" s="8">
        <v>0.01</v>
      </c>
      <c r="W2925" s="8">
        <v>1.4999999999999999E-2</v>
      </c>
      <c r="X2925" s="8">
        <v>2.3E-2</v>
      </c>
      <c r="Y2925" s="8">
        <v>2.6349059939216688E-4</v>
      </c>
      <c r="Z2925" s="8">
        <v>3.4342976528035885E-4</v>
      </c>
      <c r="AA2925" s="8">
        <v>7.6651741000000002E-5</v>
      </c>
      <c r="AB2925" s="55">
        <v>7.4727781000000001E-5</v>
      </c>
      <c r="AC2925" s="73">
        <f t="shared" si="421"/>
        <v>7.2803821E-5</v>
      </c>
      <c r="AD2925" s="74">
        <f t="shared" ref="AD2925:BE2925" si="431">AC2925+($BF2925-$AC2925)/29</f>
        <v>3.5185692064827589E-3</v>
      </c>
      <c r="AE2925" s="74">
        <f t="shared" si="431"/>
        <v>6.9643345919655174E-3</v>
      </c>
      <c r="AF2925" s="74">
        <f t="shared" si="431"/>
        <v>1.0410099977448276E-2</v>
      </c>
      <c r="AG2925" s="74">
        <f t="shared" si="431"/>
        <v>1.3855865362931034E-2</v>
      </c>
      <c r="AH2925" s="74">
        <f t="shared" si="431"/>
        <v>1.7301630748413795E-2</v>
      </c>
      <c r="AI2925" s="74">
        <f t="shared" si="431"/>
        <v>2.0747396133896555E-2</v>
      </c>
      <c r="AJ2925" s="74">
        <f t="shared" si="431"/>
        <v>2.4193161519379315E-2</v>
      </c>
      <c r="AK2925" s="74">
        <f t="shared" si="431"/>
        <v>2.7638926904862075E-2</v>
      </c>
      <c r="AL2925" s="74">
        <f t="shared" si="431"/>
        <v>3.1084692290344836E-2</v>
      </c>
      <c r="AM2925" s="74">
        <f t="shared" si="431"/>
        <v>3.4530457675827596E-2</v>
      </c>
      <c r="AN2925" s="74">
        <f t="shared" si="431"/>
        <v>3.7976223061310356E-2</v>
      </c>
      <c r="AO2925" s="74">
        <f t="shared" si="431"/>
        <v>4.1421988446793116E-2</v>
      </c>
      <c r="AP2925" s="74">
        <f t="shared" si="431"/>
        <v>4.4867753832275876E-2</v>
      </c>
      <c r="AQ2925" s="74">
        <f t="shared" si="431"/>
        <v>4.8313519217758637E-2</v>
      </c>
      <c r="AR2925" s="74">
        <f t="shared" si="431"/>
        <v>5.1759284603241397E-2</v>
      </c>
      <c r="AS2925" s="74">
        <f t="shared" si="431"/>
        <v>5.5205049988724157E-2</v>
      </c>
      <c r="AT2925" s="74">
        <f t="shared" si="431"/>
        <v>5.8650815374206917E-2</v>
      </c>
      <c r="AU2925" s="74">
        <f t="shared" si="431"/>
        <v>6.2096580759689678E-2</v>
      </c>
      <c r="AV2925" s="74">
        <f t="shared" si="431"/>
        <v>6.5542346145172431E-2</v>
      </c>
      <c r="AW2925" s="74">
        <f t="shared" si="431"/>
        <v>6.8988111530655191E-2</v>
      </c>
      <c r="AX2925" s="74">
        <f t="shared" si="431"/>
        <v>7.2433876916137951E-2</v>
      </c>
      <c r="AY2925" s="74">
        <f t="shared" si="431"/>
        <v>7.5879642301620712E-2</v>
      </c>
      <c r="AZ2925" s="74">
        <f t="shared" si="431"/>
        <v>7.9325407687103472E-2</v>
      </c>
      <c r="BA2925" s="74">
        <f t="shared" si="431"/>
        <v>8.2771173072586232E-2</v>
      </c>
      <c r="BB2925" s="74">
        <f t="shared" si="431"/>
        <v>8.6216938458068992E-2</v>
      </c>
      <c r="BC2925" s="74">
        <f t="shared" si="431"/>
        <v>8.9662703843551753E-2</v>
      </c>
      <c r="BD2925" s="74">
        <f t="shared" si="431"/>
        <v>9.3108469229034513E-2</v>
      </c>
      <c r="BE2925" s="74">
        <f t="shared" si="431"/>
        <v>9.6554234614517273E-2</v>
      </c>
      <c r="BF2925" s="8">
        <v>0.1</v>
      </c>
    </row>
    <row r="2926" spans="1:58" ht="12" customHeight="1" x14ac:dyDescent="0.2">
      <c r="A2926">
        <v>16</v>
      </c>
      <c r="B2926" t="s">
        <v>397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1.3714895989923028E-3</v>
      </c>
      <c r="L2926">
        <v>9.910444705003821E-4</v>
      </c>
      <c r="M2926">
        <v>6.107057190988406E-4</v>
      </c>
      <c r="N2926">
        <v>2.3047491145518605E-4</v>
      </c>
      <c r="O2926">
        <v>3.9728413883326659E-3</v>
      </c>
      <c r="P2926">
        <v>9.8157863067279364E-3</v>
      </c>
      <c r="Q2926">
        <v>1.7718271001584421E-2</v>
      </c>
      <c r="R2926">
        <v>9.3298262723499545E-3</v>
      </c>
      <c r="S2926">
        <v>5.237332268478413E-3</v>
      </c>
      <c r="T2926" s="8">
        <v>1.4625035808203216E-2</v>
      </c>
      <c r="U2926" s="8">
        <v>2.6025894018738588E-2</v>
      </c>
      <c r="V2926" s="8">
        <v>2.1480715038407806E-2</v>
      </c>
      <c r="W2926" s="8">
        <v>1.1848350780488197E-2</v>
      </c>
      <c r="X2926" s="8">
        <v>1.5478829548966564E-2</v>
      </c>
      <c r="Y2926" s="8">
        <v>1.6340309268958603E-2</v>
      </c>
      <c r="Z2926" s="8">
        <v>1.6601669523952974E-2</v>
      </c>
      <c r="AA2926" s="8">
        <v>4.1610103000000002E-2</v>
      </c>
      <c r="AB2926" s="55">
        <v>6.7714862999999998E-3</v>
      </c>
      <c r="AC2926" s="73">
        <f>AVERAGE(AA2926:AB2926)</f>
        <v>2.419079465E-2</v>
      </c>
      <c r="AD2926" s="74">
        <f t="shared" ref="AD2926:BE2926" si="432">AC2926+($BF2926-$AC2926)/29</f>
        <v>2.6115250006896552E-2</v>
      </c>
      <c r="AE2926" s="74">
        <f t="shared" si="432"/>
        <v>2.8039705363793105E-2</v>
      </c>
      <c r="AF2926" s="74">
        <f t="shared" si="432"/>
        <v>2.9964160720689657E-2</v>
      </c>
      <c r="AG2926" s="74">
        <f t="shared" si="432"/>
        <v>3.188861607758621E-2</v>
      </c>
      <c r="AH2926" s="74">
        <f t="shared" si="432"/>
        <v>3.3813071434482762E-2</v>
      </c>
      <c r="AI2926" s="74">
        <f t="shared" si="432"/>
        <v>3.5737526791379315E-2</v>
      </c>
      <c r="AJ2926" s="74">
        <f t="shared" si="432"/>
        <v>3.7661982148275867E-2</v>
      </c>
      <c r="AK2926" s="74">
        <f t="shared" si="432"/>
        <v>3.958643750517242E-2</v>
      </c>
      <c r="AL2926" s="74">
        <f t="shared" si="432"/>
        <v>4.1510892862068972E-2</v>
      </c>
      <c r="AM2926" s="74">
        <f t="shared" si="432"/>
        <v>4.3435348218965525E-2</v>
      </c>
      <c r="AN2926" s="74">
        <f t="shared" si="432"/>
        <v>4.5359803575862077E-2</v>
      </c>
      <c r="AO2926" s="74">
        <f t="shared" si="432"/>
        <v>4.728425893275863E-2</v>
      </c>
      <c r="AP2926" s="74">
        <f t="shared" si="432"/>
        <v>4.9208714289655182E-2</v>
      </c>
      <c r="AQ2926" s="74">
        <f t="shared" si="432"/>
        <v>5.1133169646551735E-2</v>
      </c>
      <c r="AR2926" s="74">
        <f t="shared" si="432"/>
        <v>5.3057625003448287E-2</v>
      </c>
      <c r="AS2926" s="74">
        <f t="shared" si="432"/>
        <v>5.498208036034484E-2</v>
      </c>
      <c r="AT2926" s="74">
        <f t="shared" si="432"/>
        <v>5.6906535717241392E-2</v>
      </c>
      <c r="AU2926" s="74">
        <f t="shared" si="432"/>
        <v>5.8830991074137945E-2</v>
      </c>
      <c r="AV2926" s="74">
        <f t="shared" si="432"/>
        <v>6.0755446431034497E-2</v>
      </c>
      <c r="AW2926" s="74">
        <f t="shared" si="432"/>
        <v>6.267990178793105E-2</v>
      </c>
      <c r="AX2926" s="74">
        <f t="shared" si="432"/>
        <v>6.4604357144827596E-2</v>
      </c>
      <c r="AY2926" s="74">
        <f t="shared" si="432"/>
        <v>6.6528812501724141E-2</v>
      </c>
      <c r="AZ2926" s="74">
        <f t="shared" si="432"/>
        <v>6.8453267858620687E-2</v>
      </c>
      <c r="BA2926" s="74">
        <f t="shared" si="432"/>
        <v>7.0377723215517232E-2</v>
      </c>
      <c r="BB2926" s="74">
        <f t="shared" si="432"/>
        <v>7.2302178572413778E-2</v>
      </c>
      <c r="BC2926" s="74">
        <f t="shared" si="432"/>
        <v>7.4226633929310323E-2</v>
      </c>
      <c r="BD2926" s="74">
        <f t="shared" si="432"/>
        <v>7.6151089286206869E-2</v>
      </c>
      <c r="BE2926" s="74">
        <f t="shared" si="432"/>
        <v>7.8075544643103414E-2</v>
      </c>
      <c r="BF2926" s="8">
        <v>0.08</v>
      </c>
    </row>
    <row r="2927" spans="1:58" ht="12" customHeight="1" x14ac:dyDescent="0.2">
      <c r="A2927" t="s">
        <v>548</v>
      </c>
      <c r="B2927" t="s">
        <v>429</v>
      </c>
      <c r="C2927">
        <v>0.99282787569881448</v>
      </c>
      <c r="D2927">
        <v>0.984223833146052</v>
      </c>
      <c r="E2927">
        <v>0.98334248001801194</v>
      </c>
      <c r="F2927">
        <v>0.96377659583971298</v>
      </c>
      <c r="G2927">
        <v>0.97371482970171352</v>
      </c>
      <c r="H2927">
        <v>0.75972462926913309</v>
      </c>
      <c r="I2927">
        <v>0.7343775285695171</v>
      </c>
      <c r="J2927">
        <v>0.74810696913496622</v>
      </c>
      <c r="K2927">
        <v>0.91115035500194441</v>
      </c>
      <c r="L2927">
        <v>0.87840081932131153</v>
      </c>
      <c r="M2927">
        <v>0.84565128364067865</v>
      </c>
      <c r="N2927">
        <v>0.81290174796004577</v>
      </c>
      <c r="O2927">
        <v>0.7666532250024598</v>
      </c>
      <c r="P2927">
        <v>0.31526873650116738</v>
      </c>
      <c r="Q2927">
        <v>0.36795061085032543</v>
      </c>
      <c r="R2927">
        <v>0.34050763830309028</v>
      </c>
      <c r="S2927">
        <v>0.30768395989187014</v>
      </c>
      <c r="T2927" s="8">
        <f>1-SUM(T2928:T2942)</f>
        <v>0.53158538798923005</v>
      </c>
      <c r="U2927" s="8">
        <f>1-SUM(U2928:U2942)</f>
        <v>0.70345169438328714</v>
      </c>
      <c r="V2927" s="8">
        <v>0.72705832653547131</v>
      </c>
      <c r="W2927" s="8">
        <v>0.80547988162754547</v>
      </c>
      <c r="X2927" s="8">
        <f>1-SUM(X2928:X2942)</f>
        <v>0.82276779623317897</v>
      </c>
      <c r="Y2927" s="8">
        <f>1-SUM(Y2928:Y2942)</f>
        <v>0.81766883369267462</v>
      </c>
      <c r="Z2927" s="8">
        <f>1-SUM(Z2928:Z2942)</f>
        <v>0.81612188358013416</v>
      </c>
      <c r="AA2927" s="8">
        <v>0.77889649999999999</v>
      </c>
      <c r="AB2927" s="55">
        <v>0.73321950000000002</v>
      </c>
      <c r="AC2927" s="75">
        <f t="shared" ref="AC2927:BF2927" si="433">1-SUM(AC2928:AC2942)</f>
        <v>0.63793390353599999</v>
      </c>
      <c r="AD2927" s="76">
        <f t="shared" si="433"/>
        <v>0.63113378128515496</v>
      </c>
      <c r="AE2927" s="76">
        <f t="shared" si="433"/>
        <v>0.62433365903430993</v>
      </c>
      <c r="AF2927" s="76">
        <f t="shared" si="433"/>
        <v>0.6175335367834649</v>
      </c>
      <c r="AG2927" s="76">
        <f t="shared" si="433"/>
        <v>0.61073341453261998</v>
      </c>
      <c r="AH2927" s="76">
        <f t="shared" si="433"/>
        <v>0.60393329228177484</v>
      </c>
      <c r="AI2927" s="76">
        <f t="shared" si="433"/>
        <v>0.59713317003092992</v>
      </c>
      <c r="AJ2927" s="76">
        <f t="shared" si="433"/>
        <v>0.59033304778008489</v>
      </c>
      <c r="AK2927" s="76">
        <f t="shared" si="433"/>
        <v>0.58353292552923985</v>
      </c>
      <c r="AL2927" s="76">
        <f t="shared" si="433"/>
        <v>0.57673280327839482</v>
      </c>
      <c r="AM2927" s="76">
        <f t="shared" si="433"/>
        <v>0.56993268102754979</v>
      </c>
      <c r="AN2927" s="76">
        <f t="shared" si="433"/>
        <v>0.56313255877670476</v>
      </c>
      <c r="AO2927" s="76">
        <f t="shared" si="433"/>
        <v>0.55633243652585984</v>
      </c>
      <c r="AP2927" s="76">
        <f t="shared" si="433"/>
        <v>0.54953231427501481</v>
      </c>
      <c r="AQ2927" s="76">
        <f t="shared" si="433"/>
        <v>0.54273219202416978</v>
      </c>
      <c r="AR2927" s="76">
        <f t="shared" si="433"/>
        <v>0.53593206977332475</v>
      </c>
      <c r="AS2927" s="76">
        <f t="shared" si="433"/>
        <v>0.52913194752247972</v>
      </c>
      <c r="AT2927" s="76">
        <f t="shared" si="433"/>
        <v>0.52233182527163469</v>
      </c>
      <c r="AU2927" s="76">
        <f t="shared" si="433"/>
        <v>0.51553170302078966</v>
      </c>
      <c r="AV2927" s="76">
        <f t="shared" si="433"/>
        <v>0.50873158076994462</v>
      </c>
      <c r="AW2927" s="76">
        <f t="shared" si="433"/>
        <v>0.50193145851909959</v>
      </c>
      <c r="AX2927" s="76">
        <f t="shared" si="433"/>
        <v>0.49513133626825456</v>
      </c>
      <c r="AY2927" s="76">
        <f t="shared" si="433"/>
        <v>0.48833121401740942</v>
      </c>
      <c r="AZ2927" s="76">
        <f t="shared" si="433"/>
        <v>0.4815310917665645</v>
      </c>
      <c r="BA2927" s="76">
        <f t="shared" si="433"/>
        <v>0.47473096951571947</v>
      </c>
      <c r="BB2927" s="76">
        <f t="shared" si="433"/>
        <v>0.46793084726487433</v>
      </c>
      <c r="BC2927" s="76">
        <f t="shared" si="433"/>
        <v>0.4611307250140293</v>
      </c>
      <c r="BD2927" s="76">
        <f t="shared" si="433"/>
        <v>0.45433060276318427</v>
      </c>
      <c r="BE2927" s="76">
        <f t="shared" si="433"/>
        <v>0.44753048051233912</v>
      </c>
      <c r="BF2927" s="76">
        <f t="shared" si="433"/>
        <v>0.45641026478738589</v>
      </c>
    </row>
    <row r="2928" spans="1:58" ht="12" customHeight="1" x14ac:dyDescent="0.2">
      <c r="A2928">
        <v>2</v>
      </c>
      <c r="B2928" t="s">
        <v>384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8.5843357333705321E-5</v>
      </c>
      <c r="L2928">
        <v>9.3362599559416917E-5</v>
      </c>
      <c r="M2928">
        <v>1.0088184178512851E-4</v>
      </c>
      <c r="N2928">
        <v>1.0840108401084011E-4</v>
      </c>
      <c r="O2928">
        <v>8.6701694151103719E-6</v>
      </c>
      <c r="P2928">
        <v>0</v>
      </c>
      <c r="Q2928">
        <v>1.5518999689620005E-4</v>
      </c>
      <c r="R2928">
        <v>2.3407935290063332E-4</v>
      </c>
      <c r="S2928">
        <v>1.2823618255133009E-4</v>
      </c>
      <c r="T2928" s="8">
        <v>6.4832974050602142E-4</v>
      </c>
      <c r="U2928" s="8">
        <v>4.4187567386040264E-4</v>
      </c>
      <c r="V2928" s="8">
        <v>6.772356472217947E-4</v>
      </c>
      <c r="W2928" s="8">
        <v>6.7582788916422613E-4</v>
      </c>
      <c r="X2928" s="8">
        <v>8.6306098964326815E-5</v>
      </c>
      <c r="Y2928" s="8">
        <v>2.5893438579279674E-4</v>
      </c>
      <c r="Z2928" s="8">
        <v>3.1130726470995511E-4</v>
      </c>
      <c r="AA2928" s="8">
        <v>2.8469739E-4</v>
      </c>
      <c r="AB2928" s="55">
        <v>0</v>
      </c>
      <c r="AC2928" s="73">
        <v>0</v>
      </c>
      <c r="AD2928" s="72">
        <f>AC2928</f>
        <v>0</v>
      </c>
      <c r="AE2928" s="72">
        <f t="shared" ref="AE2928:BE2928" si="434">AD2928</f>
        <v>0</v>
      </c>
      <c r="AF2928" s="72">
        <f t="shared" si="434"/>
        <v>0</v>
      </c>
      <c r="AG2928" s="72">
        <f t="shared" si="434"/>
        <v>0</v>
      </c>
      <c r="AH2928" s="72">
        <f t="shared" si="434"/>
        <v>0</v>
      </c>
      <c r="AI2928" s="72">
        <f t="shared" si="434"/>
        <v>0</v>
      </c>
      <c r="AJ2928" s="72">
        <f t="shared" si="434"/>
        <v>0</v>
      </c>
      <c r="AK2928" s="72">
        <f t="shared" si="434"/>
        <v>0</v>
      </c>
      <c r="AL2928" s="72">
        <f t="shared" si="434"/>
        <v>0</v>
      </c>
      <c r="AM2928" s="72">
        <f t="shared" si="434"/>
        <v>0</v>
      </c>
      <c r="AN2928" s="72">
        <f t="shared" si="434"/>
        <v>0</v>
      </c>
      <c r="AO2928" s="72">
        <f t="shared" si="434"/>
        <v>0</v>
      </c>
      <c r="AP2928" s="72">
        <f t="shared" si="434"/>
        <v>0</v>
      </c>
      <c r="AQ2928" s="72">
        <f t="shared" si="434"/>
        <v>0</v>
      </c>
      <c r="AR2928" s="72">
        <f t="shared" si="434"/>
        <v>0</v>
      </c>
      <c r="AS2928" s="72">
        <f t="shared" si="434"/>
        <v>0</v>
      </c>
      <c r="AT2928" s="72">
        <f t="shared" si="434"/>
        <v>0</v>
      </c>
      <c r="AU2928" s="72">
        <f t="shared" si="434"/>
        <v>0</v>
      </c>
      <c r="AV2928" s="72">
        <f t="shared" si="434"/>
        <v>0</v>
      </c>
      <c r="AW2928" s="72">
        <f t="shared" si="434"/>
        <v>0</v>
      </c>
      <c r="AX2928" s="72">
        <f t="shared" si="434"/>
        <v>0</v>
      </c>
      <c r="AY2928" s="72">
        <f t="shared" si="434"/>
        <v>0</v>
      </c>
      <c r="AZ2928" s="72">
        <f t="shared" si="434"/>
        <v>0</v>
      </c>
      <c r="BA2928" s="72">
        <f t="shared" si="434"/>
        <v>0</v>
      </c>
      <c r="BB2928" s="72">
        <f t="shared" si="434"/>
        <v>0</v>
      </c>
      <c r="BC2928" s="72">
        <f t="shared" si="434"/>
        <v>0</v>
      </c>
      <c r="BD2928" s="72">
        <f t="shared" si="434"/>
        <v>0</v>
      </c>
      <c r="BE2928" s="72">
        <f t="shared" si="434"/>
        <v>0</v>
      </c>
      <c r="BF2928" s="72">
        <v>0</v>
      </c>
    </row>
    <row r="2929" spans="1:71" ht="12" customHeight="1" x14ac:dyDescent="0.2">
      <c r="A2929">
        <v>3</v>
      </c>
      <c r="B2929" t="s">
        <v>385</v>
      </c>
      <c r="C2929">
        <v>5.8859291108643306E-3</v>
      </c>
      <c r="D2929">
        <v>1.2966947131855183E-2</v>
      </c>
      <c r="E2929">
        <v>1.3183538781943038E-2</v>
      </c>
      <c r="F2929">
        <v>3.1301309045042087E-2</v>
      </c>
      <c r="G2929">
        <v>1.9841689584655528E-2</v>
      </c>
      <c r="H2929">
        <v>0.20945490044073103</v>
      </c>
      <c r="I2929">
        <v>0.21083344887925332</v>
      </c>
      <c r="J2929">
        <v>0.2122119973177756</v>
      </c>
      <c r="K2929">
        <v>5.5991329820909298E-2</v>
      </c>
      <c r="L2929">
        <v>8.4972840777926287E-2</v>
      </c>
      <c r="M2929">
        <v>0.11395435173494328</v>
      </c>
      <c r="N2929">
        <v>0.14293586269196026</v>
      </c>
      <c r="O2929">
        <v>0.1805822885779188</v>
      </c>
      <c r="P2929">
        <v>0.62411478702039958</v>
      </c>
      <c r="Q2929">
        <v>0.5205626745887465</v>
      </c>
      <c r="R2929">
        <v>0.5359376828744945</v>
      </c>
      <c r="S2929">
        <v>0.61493524072781158</v>
      </c>
      <c r="T2929" s="8">
        <v>0.38308183542149538</v>
      </c>
      <c r="U2929" s="8">
        <v>0.19269314385704439</v>
      </c>
      <c r="V2929" s="8">
        <v>0.19870709558257657</v>
      </c>
      <c r="W2929" s="8">
        <v>7.2056125897081061E-2</v>
      </c>
      <c r="X2929" s="8">
        <v>5.2157652474108168E-2</v>
      </c>
      <c r="Y2929" s="8">
        <v>5.2157652474108168E-2</v>
      </c>
      <c r="Z2929" s="8">
        <v>5.2157652474108168E-2</v>
      </c>
      <c r="AA2929" s="8">
        <v>5.8042682999999998E-2</v>
      </c>
      <c r="AB2929" s="55">
        <v>6.2940121000000002E-2</v>
      </c>
      <c r="AC2929" s="73">
        <f t="shared" ref="AC2929:AC2942" si="435">AB2929+(AB2929-AA2929)</f>
        <v>6.7837559000000006E-2</v>
      </c>
      <c r="AD2929" s="72">
        <f>AC2929</f>
        <v>6.7837559000000006E-2</v>
      </c>
      <c r="AE2929" s="72">
        <f t="shared" ref="AE2929:BE2929" si="436">AD2929</f>
        <v>6.7837559000000006E-2</v>
      </c>
      <c r="AF2929" s="72">
        <f t="shared" si="436"/>
        <v>6.7837559000000006E-2</v>
      </c>
      <c r="AG2929" s="72">
        <f t="shared" si="436"/>
        <v>6.7837559000000006E-2</v>
      </c>
      <c r="AH2929" s="72">
        <f t="shared" si="436"/>
        <v>6.7837559000000006E-2</v>
      </c>
      <c r="AI2929" s="72">
        <f t="shared" si="436"/>
        <v>6.7837559000000006E-2</v>
      </c>
      <c r="AJ2929" s="72">
        <f t="shared" si="436"/>
        <v>6.7837559000000006E-2</v>
      </c>
      <c r="AK2929" s="72">
        <f t="shared" si="436"/>
        <v>6.7837559000000006E-2</v>
      </c>
      <c r="AL2929" s="72">
        <f t="shared" si="436"/>
        <v>6.7837559000000006E-2</v>
      </c>
      <c r="AM2929" s="72">
        <f t="shared" si="436"/>
        <v>6.7837559000000006E-2</v>
      </c>
      <c r="AN2929" s="72">
        <f t="shared" si="436"/>
        <v>6.7837559000000006E-2</v>
      </c>
      <c r="AO2929" s="72">
        <f t="shared" si="436"/>
        <v>6.7837559000000006E-2</v>
      </c>
      <c r="AP2929" s="72">
        <f t="shared" si="436"/>
        <v>6.7837559000000006E-2</v>
      </c>
      <c r="AQ2929" s="72">
        <f t="shared" si="436"/>
        <v>6.7837559000000006E-2</v>
      </c>
      <c r="AR2929" s="72">
        <f t="shared" si="436"/>
        <v>6.7837559000000006E-2</v>
      </c>
      <c r="AS2929" s="72">
        <f t="shared" si="436"/>
        <v>6.7837559000000006E-2</v>
      </c>
      <c r="AT2929" s="72">
        <f t="shared" si="436"/>
        <v>6.7837559000000006E-2</v>
      </c>
      <c r="AU2929" s="72">
        <f t="shared" si="436"/>
        <v>6.7837559000000006E-2</v>
      </c>
      <c r="AV2929" s="72">
        <f t="shared" si="436"/>
        <v>6.7837559000000006E-2</v>
      </c>
      <c r="AW2929" s="72">
        <f t="shared" si="436"/>
        <v>6.7837559000000006E-2</v>
      </c>
      <c r="AX2929" s="72">
        <f t="shared" si="436"/>
        <v>6.7837559000000006E-2</v>
      </c>
      <c r="AY2929" s="72">
        <f t="shared" si="436"/>
        <v>6.7837559000000006E-2</v>
      </c>
      <c r="AZ2929" s="72">
        <f t="shared" si="436"/>
        <v>6.7837559000000006E-2</v>
      </c>
      <c r="BA2929" s="72">
        <f t="shared" si="436"/>
        <v>6.7837559000000006E-2</v>
      </c>
      <c r="BB2929" s="72">
        <f t="shared" si="436"/>
        <v>6.7837559000000006E-2</v>
      </c>
      <c r="BC2929" s="72">
        <f t="shared" si="436"/>
        <v>6.7837559000000006E-2</v>
      </c>
      <c r="BD2929" s="72">
        <f t="shared" si="436"/>
        <v>6.7837559000000006E-2</v>
      </c>
      <c r="BE2929" s="72">
        <f t="shared" si="436"/>
        <v>6.7837559000000006E-2</v>
      </c>
      <c r="BF2929" s="72">
        <v>5.2157652474108168E-2</v>
      </c>
    </row>
    <row r="2930" spans="1:71" ht="12" customHeight="1" x14ac:dyDescent="0.2">
      <c r="A2930">
        <v>4</v>
      </c>
      <c r="B2930" t="s">
        <v>430</v>
      </c>
      <c r="C2930">
        <v>1.1246998301014645E-4</v>
      </c>
      <c r="D2930">
        <v>1.0277633129607806E-4</v>
      </c>
      <c r="E2930">
        <v>1.3192333671057077E-4</v>
      </c>
      <c r="F2930">
        <v>5.0918225330119833E-4</v>
      </c>
      <c r="G2930">
        <v>9.9999999999999995E-7</v>
      </c>
      <c r="H2930">
        <v>2.0816285513300891E-3</v>
      </c>
      <c r="I2930">
        <v>1.3674881557377838E-3</v>
      </c>
      <c r="J2930">
        <v>3.1886366701473881E-4</v>
      </c>
      <c r="K2930">
        <v>7.6793190401220051E-4</v>
      </c>
      <c r="L2930">
        <v>1.1322496945146076E-3</v>
      </c>
      <c r="M2930">
        <v>1.4965674850170147E-3</v>
      </c>
      <c r="N2930">
        <v>1.8608852755194218E-3</v>
      </c>
      <c r="O2930">
        <v>2.0635003207962683E-3</v>
      </c>
      <c r="P2930">
        <v>1.9994362822816475E-3</v>
      </c>
      <c r="Q2930">
        <v>3.1924799361504014E-3</v>
      </c>
      <c r="R2930">
        <v>3.6802476039377351E-3</v>
      </c>
      <c r="S2930">
        <v>5.3716712024279387E-3</v>
      </c>
      <c r="T2930" s="8">
        <v>2.4960695009481823E-3</v>
      </c>
      <c r="U2930" s="8">
        <v>3.1815048517948989E-3</v>
      </c>
      <c r="V2930" s="8">
        <v>3.6324457441896259E-3</v>
      </c>
      <c r="W2930" s="8">
        <v>1.2422360248447204E-2</v>
      </c>
      <c r="X2930" s="8">
        <v>7.6524741081703106E-3</v>
      </c>
      <c r="Y2930" s="8">
        <v>8.0862683746034444E-3</v>
      </c>
      <c r="Z2930" s="8">
        <v>8.2178751640135401E-3</v>
      </c>
      <c r="AA2930" s="8">
        <v>2.1352306E-4</v>
      </c>
      <c r="AB2930" s="55">
        <v>1.0783449000000001E-2</v>
      </c>
      <c r="AC2930" s="73">
        <f t="shared" si="435"/>
        <v>2.1353374940000003E-2</v>
      </c>
      <c r="AD2930" s="74">
        <f t="shared" ref="AD2930:BE2930" si="437">AC2930+($BF2930-$AC2930)/29</f>
        <v>2.1305418503524125E-2</v>
      </c>
      <c r="AE2930" s="74">
        <f t="shared" si="437"/>
        <v>2.1257462067048247E-2</v>
      </c>
      <c r="AF2930" s="74">
        <f t="shared" si="437"/>
        <v>2.1209505630572369E-2</v>
      </c>
      <c r="AG2930" s="74">
        <f t="shared" si="437"/>
        <v>2.1161549194096491E-2</v>
      </c>
      <c r="AH2930" s="74">
        <f t="shared" si="437"/>
        <v>2.1113592757620613E-2</v>
      </c>
      <c r="AI2930" s="74">
        <f t="shared" si="437"/>
        <v>2.1065636321144734E-2</v>
      </c>
      <c r="AJ2930" s="74">
        <f t="shared" si="437"/>
        <v>2.1017679884668856E-2</v>
      </c>
      <c r="AK2930" s="74">
        <f t="shared" si="437"/>
        <v>2.0969723448192978E-2</v>
      </c>
      <c r="AL2930" s="74">
        <f t="shared" si="437"/>
        <v>2.09217670117171E-2</v>
      </c>
      <c r="AM2930" s="74">
        <f t="shared" si="437"/>
        <v>2.0873810575241222E-2</v>
      </c>
      <c r="AN2930" s="74">
        <f t="shared" si="437"/>
        <v>2.0825854138765344E-2</v>
      </c>
      <c r="AO2930" s="74">
        <f t="shared" si="437"/>
        <v>2.0777897702289466E-2</v>
      </c>
      <c r="AP2930" s="74">
        <f t="shared" si="437"/>
        <v>2.0729941265813588E-2</v>
      </c>
      <c r="AQ2930" s="74">
        <f t="shared" si="437"/>
        <v>2.068198482933771E-2</v>
      </c>
      <c r="AR2930" s="74">
        <f t="shared" si="437"/>
        <v>2.0634028392861832E-2</v>
      </c>
      <c r="AS2930" s="74">
        <f t="shared" si="437"/>
        <v>2.0586071956385954E-2</v>
      </c>
      <c r="AT2930" s="74">
        <f t="shared" si="437"/>
        <v>2.0538115519910076E-2</v>
      </c>
      <c r="AU2930" s="74">
        <f t="shared" si="437"/>
        <v>2.0490159083434198E-2</v>
      </c>
      <c r="AV2930" s="74">
        <f t="shared" si="437"/>
        <v>2.044220264695832E-2</v>
      </c>
      <c r="AW2930" s="74">
        <f t="shared" si="437"/>
        <v>2.0394246210482442E-2</v>
      </c>
      <c r="AX2930" s="74">
        <f t="shared" si="437"/>
        <v>2.0346289774006564E-2</v>
      </c>
      <c r="AY2930" s="74">
        <f t="shared" si="437"/>
        <v>2.0298333337530686E-2</v>
      </c>
      <c r="AZ2930" s="74">
        <f t="shared" si="437"/>
        <v>2.0250376901054808E-2</v>
      </c>
      <c r="BA2930" s="74">
        <f t="shared" si="437"/>
        <v>2.020242046457893E-2</v>
      </c>
      <c r="BB2930" s="74">
        <f t="shared" si="437"/>
        <v>2.0154464028103052E-2</v>
      </c>
      <c r="BC2930" s="74">
        <f t="shared" si="437"/>
        <v>2.0106507591627173E-2</v>
      </c>
      <c r="BD2930" s="74">
        <f t="shared" si="437"/>
        <v>2.0058551155151295E-2</v>
      </c>
      <c r="BE2930" s="74">
        <f t="shared" si="437"/>
        <v>2.0010594718675417E-2</v>
      </c>
      <c r="BF2930" s="8">
        <v>1.9962638282199536E-2</v>
      </c>
    </row>
    <row r="2931" spans="1:71" ht="12" customHeight="1" x14ac:dyDescent="0.2">
      <c r="A2931">
        <v>5</v>
      </c>
      <c r="B2931" t="s">
        <v>37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8">
        <v>4.0520608781626334E-4</v>
      </c>
      <c r="U2931" s="8">
        <v>1.0481290983968751E-2</v>
      </c>
      <c r="V2931" s="8">
        <v>8.6809296598430053E-3</v>
      </c>
      <c r="W2931" s="8">
        <v>5.4388053937502014E-3</v>
      </c>
      <c r="X2931" s="8">
        <v>8.9470655926352123E-3</v>
      </c>
      <c r="Y2931" s="8">
        <v>9.3353781675737258E-3</v>
      </c>
      <c r="Z2931" s="8">
        <v>9.453186481859277E-3</v>
      </c>
      <c r="AA2931" s="8">
        <v>1.4661917E-2</v>
      </c>
      <c r="AB2931" s="55">
        <v>2.8389075999999999E-2</v>
      </c>
      <c r="AC2931" s="73">
        <f t="shared" si="435"/>
        <v>4.2116235000000002E-2</v>
      </c>
      <c r="AD2931" s="74">
        <f t="shared" ref="AD2931:BE2931" si="438">AC2931+($BF2931-$AC2931)/29</f>
        <v>4.1352452948872083E-2</v>
      </c>
      <c r="AE2931" s="74">
        <f t="shared" si="438"/>
        <v>4.0588670897744164E-2</v>
      </c>
      <c r="AF2931" s="74">
        <f t="shared" si="438"/>
        <v>3.9824888846616245E-2</v>
      </c>
      <c r="AG2931" s="74">
        <f t="shared" si="438"/>
        <v>3.9061106795488326E-2</v>
      </c>
      <c r="AH2931" s="74">
        <f t="shared" si="438"/>
        <v>3.8297324744360407E-2</v>
      </c>
      <c r="AI2931" s="74">
        <f t="shared" si="438"/>
        <v>3.7533542693232488E-2</v>
      </c>
      <c r="AJ2931" s="74">
        <f t="shared" si="438"/>
        <v>3.6769760642104569E-2</v>
      </c>
      <c r="AK2931" s="74">
        <f t="shared" si="438"/>
        <v>3.6005978590976651E-2</v>
      </c>
      <c r="AL2931" s="74">
        <f t="shared" si="438"/>
        <v>3.5242196539848732E-2</v>
      </c>
      <c r="AM2931" s="74">
        <f t="shared" si="438"/>
        <v>3.4478414488720813E-2</v>
      </c>
      <c r="AN2931" s="74">
        <f t="shared" si="438"/>
        <v>3.3714632437592894E-2</v>
      </c>
      <c r="AO2931" s="74">
        <f t="shared" si="438"/>
        <v>3.2950850386464975E-2</v>
      </c>
      <c r="AP2931" s="74">
        <f t="shared" si="438"/>
        <v>3.2187068335337056E-2</v>
      </c>
      <c r="AQ2931" s="74">
        <f t="shared" si="438"/>
        <v>3.1423286284209137E-2</v>
      </c>
      <c r="AR2931" s="74">
        <f t="shared" si="438"/>
        <v>3.0659504233081222E-2</v>
      </c>
      <c r="AS2931" s="74">
        <f t="shared" si="438"/>
        <v>2.9895722181953306E-2</v>
      </c>
      <c r="AT2931" s="74">
        <f t="shared" si="438"/>
        <v>2.9131940130825391E-2</v>
      </c>
      <c r="AU2931" s="74">
        <f t="shared" si="438"/>
        <v>2.8368158079697475E-2</v>
      </c>
      <c r="AV2931" s="74">
        <f t="shared" si="438"/>
        <v>2.760437602856956E-2</v>
      </c>
      <c r="AW2931" s="74">
        <f t="shared" si="438"/>
        <v>2.6840593977441644E-2</v>
      </c>
      <c r="AX2931" s="74">
        <f t="shared" si="438"/>
        <v>2.6076811926313729E-2</v>
      </c>
      <c r="AY2931" s="74">
        <f t="shared" si="438"/>
        <v>2.5313029875185813E-2</v>
      </c>
      <c r="AZ2931" s="74">
        <f t="shared" si="438"/>
        <v>2.4549247824057898E-2</v>
      </c>
      <c r="BA2931" s="74">
        <f t="shared" si="438"/>
        <v>2.3785465772929983E-2</v>
      </c>
      <c r="BB2931" s="74">
        <f t="shared" si="438"/>
        <v>2.3021683721802067E-2</v>
      </c>
      <c r="BC2931" s="74">
        <f t="shared" si="438"/>
        <v>2.2257901670674152E-2</v>
      </c>
      <c r="BD2931" s="74">
        <f t="shared" si="438"/>
        <v>2.1494119619546236E-2</v>
      </c>
      <c r="BE2931" s="74">
        <f t="shared" si="438"/>
        <v>2.0730337568418321E-2</v>
      </c>
      <c r="BF2931" s="8">
        <v>1.996655551729045E-2</v>
      </c>
    </row>
    <row r="2932" spans="1:71" ht="12" customHeight="1" x14ac:dyDescent="0.2">
      <c r="A2932">
        <v>6</v>
      </c>
      <c r="B2932" t="s">
        <v>38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1.4818403317042588E-3</v>
      </c>
      <c r="T2932" s="8">
        <v>5.5108027943011817E-3</v>
      </c>
      <c r="U2932" s="8">
        <v>3.199179878749315E-3</v>
      </c>
      <c r="V2932" s="8">
        <v>2.5704171155918115E-3</v>
      </c>
      <c r="W2932" s="8">
        <v>3.475686287130306E-3</v>
      </c>
      <c r="X2932" s="8">
        <v>5.8400460299194478E-3</v>
      </c>
      <c r="Y2932" s="8">
        <v>6.33751466444505E-3</v>
      </c>
      <c r="Z2932" s="8">
        <v>6.488439319029508E-3</v>
      </c>
      <c r="AA2932" s="8">
        <v>9.3238399999999999E-3</v>
      </c>
      <c r="AB2932" s="55">
        <v>9.5730620000000002E-3</v>
      </c>
      <c r="AC2932" s="73">
        <f t="shared" si="435"/>
        <v>9.8222840000000006E-3</v>
      </c>
      <c r="AD2932" s="74">
        <f t="shared" ref="AD2932:BE2932" si="439">AC2932+($BF2932-$AC2932)/29</f>
        <v>1.0171762281140423E-2</v>
      </c>
      <c r="AE2932" s="74">
        <f t="shared" si="439"/>
        <v>1.0521240562280845E-2</v>
      </c>
      <c r="AF2932" s="74">
        <f t="shared" si="439"/>
        <v>1.0870718843421267E-2</v>
      </c>
      <c r="AG2932" s="74">
        <f t="shared" si="439"/>
        <v>1.1220197124561689E-2</v>
      </c>
      <c r="AH2932" s="74">
        <f t="shared" si="439"/>
        <v>1.1569675405702111E-2</v>
      </c>
      <c r="AI2932" s="74">
        <f t="shared" si="439"/>
        <v>1.1919153686842533E-2</v>
      </c>
      <c r="AJ2932" s="74">
        <f t="shared" si="439"/>
        <v>1.2268631967982955E-2</v>
      </c>
      <c r="AK2932" s="74">
        <f t="shared" si="439"/>
        <v>1.2618110249123377E-2</v>
      </c>
      <c r="AL2932" s="74">
        <f t="shared" si="439"/>
        <v>1.2967588530263799E-2</v>
      </c>
      <c r="AM2932" s="74">
        <f t="shared" si="439"/>
        <v>1.3317066811404221E-2</v>
      </c>
      <c r="AN2932" s="74">
        <f t="shared" si="439"/>
        <v>1.3666545092544643E-2</v>
      </c>
      <c r="AO2932" s="74">
        <f t="shared" si="439"/>
        <v>1.4016023373685065E-2</v>
      </c>
      <c r="AP2932" s="74">
        <f t="shared" si="439"/>
        <v>1.4365501654825487E-2</v>
      </c>
      <c r="AQ2932" s="74">
        <f t="shared" si="439"/>
        <v>1.4714979935965909E-2</v>
      </c>
      <c r="AR2932" s="74">
        <f t="shared" si="439"/>
        <v>1.506445821710633E-2</v>
      </c>
      <c r="AS2932" s="74">
        <f t="shared" si="439"/>
        <v>1.5413936498246752E-2</v>
      </c>
      <c r="AT2932" s="74">
        <f t="shared" si="439"/>
        <v>1.5763414779387176E-2</v>
      </c>
      <c r="AU2932" s="74">
        <f t="shared" si="439"/>
        <v>1.61128930605276E-2</v>
      </c>
      <c r="AV2932" s="74">
        <f t="shared" si="439"/>
        <v>1.6462371341668024E-2</v>
      </c>
      <c r="AW2932" s="74">
        <f t="shared" si="439"/>
        <v>1.6811849622808447E-2</v>
      </c>
      <c r="AX2932" s="74">
        <f t="shared" si="439"/>
        <v>1.7161327903948871E-2</v>
      </c>
      <c r="AY2932" s="74">
        <f t="shared" si="439"/>
        <v>1.7510806185089295E-2</v>
      </c>
      <c r="AZ2932" s="74">
        <f t="shared" si="439"/>
        <v>1.7860284466229719E-2</v>
      </c>
      <c r="BA2932" s="74">
        <f t="shared" si="439"/>
        <v>1.8209762747370142E-2</v>
      </c>
      <c r="BB2932" s="74">
        <f t="shared" si="439"/>
        <v>1.8559241028510566E-2</v>
      </c>
      <c r="BC2932" s="74">
        <f t="shared" si="439"/>
        <v>1.890871930965099E-2</v>
      </c>
      <c r="BD2932" s="74">
        <f t="shared" si="439"/>
        <v>1.9258197590791414E-2</v>
      </c>
      <c r="BE2932" s="74">
        <f t="shared" si="439"/>
        <v>1.9607675871931837E-2</v>
      </c>
      <c r="BF2932" s="8">
        <v>1.9957154153072254E-2</v>
      </c>
    </row>
    <row r="2933" spans="1:71" ht="12" customHeight="1" x14ac:dyDescent="0.2">
      <c r="A2933">
        <v>7</v>
      </c>
      <c r="B2933" t="s">
        <v>389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8">
        <v>8.1041217563252677E-5</v>
      </c>
      <c r="U2933" s="8">
        <v>0</v>
      </c>
      <c r="V2933" s="8">
        <v>0</v>
      </c>
      <c r="W2933" s="8">
        <v>2.5745824349113379E-4</v>
      </c>
      <c r="X2933" s="8">
        <v>1.2370540851553509E-3</v>
      </c>
      <c r="Y2933" s="8">
        <v>2.2475561997402698E-3</v>
      </c>
      <c r="Z2933" s="8">
        <v>2.554127653729585E-3</v>
      </c>
      <c r="AA2933" s="8">
        <v>3.2882548999999997E-2</v>
      </c>
      <c r="AB2933" s="55">
        <v>0</v>
      </c>
      <c r="AC2933" s="73">
        <f>AVERAGE(AA2933:AB2933)</f>
        <v>1.6441274499999999E-2</v>
      </c>
      <c r="AD2933" s="74">
        <f t="shared" ref="AD2933:BE2933" si="440">AC2933+($BF2933-$AC2933)/29</f>
        <v>1.9690816091124583E-2</v>
      </c>
      <c r="AE2933" s="74">
        <f t="shared" si="440"/>
        <v>2.2940357682249168E-2</v>
      </c>
      <c r="AF2933" s="74">
        <f t="shared" si="440"/>
        <v>2.6189899273373753E-2</v>
      </c>
      <c r="AG2933" s="74">
        <f t="shared" si="440"/>
        <v>2.9439440864498338E-2</v>
      </c>
      <c r="AH2933" s="74">
        <f t="shared" si="440"/>
        <v>3.268898245562292E-2</v>
      </c>
      <c r="AI2933" s="74">
        <f t="shared" si="440"/>
        <v>3.5938524046747501E-2</v>
      </c>
      <c r="AJ2933" s="74">
        <f t="shared" si="440"/>
        <v>3.9188065637872083E-2</v>
      </c>
      <c r="AK2933" s="74">
        <f t="shared" si="440"/>
        <v>4.2437607228996664E-2</v>
      </c>
      <c r="AL2933" s="74">
        <f t="shared" si="440"/>
        <v>4.5687148820121246E-2</v>
      </c>
      <c r="AM2933" s="74">
        <f t="shared" si="440"/>
        <v>4.8936690411245827E-2</v>
      </c>
      <c r="AN2933" s="74">
        <f t="shared" si="440"/>
        <v>5.2186232002370408E-2</v>
      </c>
      <c r="AO2933" s="74">
        <f t="shared" si="440"/>
        <v>5.543577359349499E-2</v>
      </c>
      <c r="AP2933" s="74">
        <f t="shared" si="440"/>
        <v>5.8685315184619571E-2</v>
      </c>
      <c r="AQ2933" s="74">
        <f t="shared" si="440"/>
        <v>6.1934856775744153E-2</v>
      </c>
      <c r="AR2933" s="74">
        <f t="shared" si="440"/>
        <v>6.5184398366868734E-2</v>
      </c>
      <c r="AS2933" s="74">
        <f t="shared" si="440"/>
        <v>6.8433939957993323E-2</v>
      </c>
      <c r="AT2933" s="74">
        <f t="shared" si="440"/>
        <v>7.1683481549117911E-2</v>
      </c>
      <c r="AU2933" s="74">
        <f t="shared" si="440"/>
        <v>7.49330231402425E-2</v>
      </c>
      <c r="AV2933" s="74">
        <f t="shared" si="440"/>
        <v>7.8182564731367088E-2</v>
      </c>
      <c r="AW2933" s="74">
        <f t="shared" si="440"/>
        <v>8.1432106322491676E-2</v>
      </c>
      <c r="AX2933" s="74">
        <f t="shared" si="440"/>
        <v>8.4681647913616265E-2</v>
      </c>
      <c r="AY2933" s="74">
        <f t="shared" si="440"/>
        <v>8.7931189504740853E-2</v>
      </c>
      <c r="AZ2933" s="74">
        <f t="shared" si="440"/>
        <v>9.1180731095865442E-2</v>
      </c>
      <c r="BA2933" s="74">
        <f t="shared" si="440"/>
        <v>9.443027268699003E-2</v>
      </c>
      <c r="BB2933" s="74">
        <f t="shared" si="440"/>
        <v>9.7679814278114618E-2</v>
      </c>
      <c r="BC2933" s="74">
        <f t="shared" si="440"/>
        <v>0.10092935586923921</v>
      </c>
      <c r="BD2933" s="74">
        <f t="shared" si="440"/>
        <v>0.1041788974603638</v>
      </c>
      <c r="BE2933" s="74">
        <f t="shared" si="440"/>
        <v>0.10742843905148838</v>
      </c>
      <c r="BF2933" s="8">
        <v>0.11067798064261296</v>
      </c>
    </row>
    <row r="2934" spans="1:71" ht="12" customHeight="1" x14ac:dyDescent="0.2">
      <c r="A2934">
        <v>8</v>
      </c>
      <c r="B2934" t="s">
        <v>390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55">
        <v>0</v>
      </c>
      <c r="AC2934" s="73">
        <f t="shared" si="435"/>
        <v>0</v>
      </c>
      <c r="AD2934" s="72">
        <f t="shared" ref="AD2934:AD2939" si="441">AC2934</f>
        <v>0</v>
      </c>
      <c r="AE2934" s="72">
        <f t="shared" ref="AE2934:BE2934" si="442">AD2934</f>
        <v>0</v>
      </c>
      <c r="AF2934" s="72">
        <f t="shared" si="442"/>
        <v>0</v>
      </c>
      <c r="AG2934" s="72">
        <f t="shared" si="442"/>
        <v>0</v>
      </c>
      <c r="AH2934" s="72">
        <f t="shared" si="442"/>
        <v>0</v>
      </c>
      <c r="AI2934" s="72">
        <f t="shared" si="442"/>
        <v>0</v>
      </c>
      <c r="AJ2934" s="72">
        <f t="shared" si="442"/>
        <v>0</v>
      </c>
      <c r="AK2934" s="72">
        <f t="shared" si="442"/>
        <v>0</v>
      </c>
      <c r="AL2934" s="72">
        <f t="shared" si="442"/>
        <v>0</v>
      </c>
      <c r="AM2934" s="72">
        <f t="shared" si="442"/>
        <v>0</v>
      </c>
      <c r="AN2934" s="72">
        <f t="shared" si="442"/>
        <v>0</v>
      </c>
      <c r="AO2934" s="72">
        <f t="shared" si="442"/>
        <v>0</v>
      </c>
      <c r="AP2934" s="72">
        <f t="shared" si="442"/>
        <v>0</v>
      </c>
      <c r="AQ2934" s="72">
        <f t="shared" si="442"/>
        <v>0</v>
      </c>
      <c r="AR2934" s="72">
        <f t="shared" si="442"/>
        <v>0</v>
      </c>
      <c r="AS2934" s="72">
        <f t="shared" si="442"/>
        <v>0</v>
      </c>
      <c r="AT2934" s="72">
        <f t="shared" si="442"/>
        <v>0</v>
      </c>
      <c r="AU2934" s="72">
        <f t="shared" si="442"/>
        <v>0</v>
      </c>
      <c r="AV2934" s="72">
        <f t="shared" si="442"/>
        <v>0</v>
      </c>
      <c r="AW2934" s="72">
        <f t="shared" si="442"/>
        <v>0</v>
      </c>
      <c r="AX2934" s="72">
        <f t="shared" si="442"/>
        <v>0</v>
      </c>
      <c r="AY2934" s="72">
        <f t="shared" si="442"/>
        <v>0</v>
      </c>
      <c r="AZ2934" s="72">
        <f t="shared" si="442"/>
        <v>0</v>
      </c>
      <c r="BA2934" s="72">
        <f t="shared" si="442"/>
        <v>0</v>
      </c>
      <c r="BB2934" s="72">
        <f t="shared" si="442"/>
        <v>0</v>
      </c>
      <c r="BC2934" s="72">
        <f t="shared" si="442"/>
        <v>0</v>
      </c>
      <c r="BD2934" s="72">
        <f t="shared" si="442"/>
        <v>0</v>
      </c>
      <c r="BE2934" s="72">
        <f t="shared" si="442"/>
        <v>0</v>
      </c>
      <c r="BF2934" s="72">
        <f t="shared" ref="BF2934:BF2939" si="443">BE2934</f>
        <v>0</v>
      </c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</row>
    <row r="2935" spans="1:71" ht="12" customHeight="1" x14ac:dyDescent="0.2">
      <c r="A2935">
        <v>9</v>
      </c>
      <c r="B2935" t="s">
        <v>391</v>
      </c>
      <c r="C2935">
        <v>1.2455600000000001E-2</v>
      </c>
      <c r="D2935">
        <v>2.2956000000000001E-2</v>
      </c>
      <c r="E2935">
        <v>2.70192E-2</v>
      </c>
      <c r="F2935">
        <v>5.2276999999999997E-2</v>
      </c>
      <c r="G2935">
        <v>4.2171E-2</v>
      </c>
      <c r="H2935">
        <v>2.5409000000000001E-2</v>
      </c>
      <c r="I2935">
        <v>4.8142999999999998E-2</v>
      </c>
      <c r="J2935">
        <v>3.4370369999999997E-2</v>
      </c>
      <c r="K2935">
        <v>2.8835E-2</v>
      </c>
      <c r="L2935">
        <v>2.7123399999999999E-2</v>
      </c>
      <c r="M2935">
        <v>2.5411799999999998E-2</v>
      </c>
      <c r="N2935">
        <v>2.3700200000000001E-2</v>
      </c>
      <c r="O2935">
        <v>2.2300899999999999E-2</v>
      </c>
      <c r="P2935">
        <v>1.7350299999999999E-2</v>
      </c>
      <c r="Q2935">
        <v>2.2890799999999999E-2</v>
      </c>
      <c r="R2935">
        <v>2.1770999999999999E-2</v>
      </c>
      <c r="S2935">
        <v>2.16026E-2</v>
      </c>
      <c r="T2935" s="8">
        <f>AVERAGE(O2935:S2935)</f>
        <v>2.118312E-2</v>
      </c>
      <c r="U2935" s="8">
        <f>T2935</f>
        <v>2.118312E-2</v>
      </c>
      <c r="V2935" s="8">
        <v>2.118312E-2</v>
      </c>
      <c r="W2935" s="8">
        <v>2.118312E-2</v>
      </c>
      <c r="X2935" s="8">
        <f t="shared" ref="X2935:Z2938" si="444">W2935</f>
        <v>2.118312E-2</v>
      </c>
      <c r="Y2935" s="8">
        <f t="shared" si="444"/>
        <v>2.118312E-2</v>
      </c>
      <c r="Z2935" s="8">
        <f t="shared" si="444"/>
        <v>2.118312E-2</v>
      </c>
      <c r="AA2935" s="8">
        <v>0</v>
      </c>
      <c r="AB2935" s="55">
        <v>0</v>
      </c>
      <c r="AC2935" s="73">
        <f t="shared" si="435"/>
        <v>0</v>
      </c>
      <c r="AD2935" s="72">
        <f t="shared" si="441"/>
        <v>0</v>
      </c>
      <c r="AE2935" s="72">
        <f t="shared" ref="AE2935:BE2935" si="445">AD2935</f>
        <v>0</v>
      </c>
      <c r="AF2935" s="72">
        <f t="shared" si="445"/>
        <v>0</v>
      </c>
      <c r="AG2935" s="72">
        <f t="shared" si="445"/>
        <v>0</v>
      </c>
      <c r="AH2935" s="72">
        <f t="shared" si="445"/>
        <v>0</v>
      </c>
      <c r="AI2935" s="72">
        <f t="shared" si="445"/>
        <v>0</v>
      </c>
      <c r="AJ2935" s="72">
        <f t="shared" si="445"/>
        <v>0</v>
      </c>
      <c r="AK2935" s="72">
        <f t="shared" si="445"/>
        <v>0</v>
      </c>
      <c r="AL2935" s="72">
        <f t="shared" si="445"/>
        <v>0</v>
      </c>
      <c r="AM2935" s="72">
        <f t="shared" si="445"/>
        <v>0</v>
      </c>
      <c r="AN2935" s="72">
        <f t="shared" si="445"/>
        <v>0</v>
      </c>
      <c r="AO2935" s="72">
        <f t="shared" si="445"/>
        <v>0</v>
      </c>
      <c r="AP2935" s="72">
        <f t="shared" si="445"/>
        <v>0</v>
      </c>
      <c r="AQ2935" s="72">
        <f t="shared" si="445"/>
        <v>0</v>
      </c>
      <c r="AR2935" s="72">
        <f t="shared" si="445"/>
        <v>0</v>
      </c>
      <c r="AS2935" s="72">
        <f t="shared" si="445"/>
        <v>0</v>
      </c>
      <c r="AT2935" s="72">
        <f t="shared" si="445"/>
        <v>0</v>
      </c>
      <c r="AU2935" s="72">
        <f t="shared" si="445"/>
        <v>0</v>
      </c>
      <c r="AV2935" s="72">
        <f t="shared" si="445"/>
        <v>0</v>
      </c>
      <c r="AW2935" s="72">
        <f t="shared" si="445"/>
        <v>0</v>
      </c>
      <c r="AX2935" s="72">
        <f t="shared" si="445"/>
        <v>0</v>
      </c>
      <c r="AY2935" s="72">
        <f t="shared" si="445"/>
        <v>0</v>
      </c>
      <c r="AZ2935" s="72">
        <f t="shared" si="445"/>
        <v>0</v>
      </c>
      <c r="BA2935" s="72">
        <f t="shared" si="445"/>
        <v>0</v>
      </c>
      <c r="BB2935" s="72">
        <f t="shared" si="445"/>
        <v>0</v>
      </c>
      <c r="BC2935" s="72">
        <f t="shared" si="445"/>
        <v>0</v>
      </c>
      <c r="BD2935" s="72">
        <f t="shared" si="445"/>
        <v>0</v>
      </c>
      <c r="BE2935" s="72">
        <f t="shared" si="445"/>
        <v>0</v>
      </c>
      <c r="BF2935" s="72">
        <f t="shared" si="443"/>
        <v>0</v>
      </c>
    </row>
    <row r="2936" spans="1:71" ht="12" customHeight="1" x14ac:dyDescent="0.2">
      <c r="A2936">
        <v>10</v>
      </c>
      <c r="B2936" t="s">
        <v>392</v>
      </c>
      <c r="C2936">
        <v>1.0785582986101224E-3</v>
      </c>
      <c r="D2936">
        <v>1.2761394469263025E-3</v>
      </c>
      <c r="E2936">
        <v>1.3280282562197457E-3</v>
      </c>
      <c r="F2936">
        <v>1.3756853861120093E-3</v>
      </c>
      <c r="G2936">
        <v>1.1811578873140119E-3</v>
      </c>
      <c r="H2936">
        <v>9.4211637021404898E-4</v>
      </c>
      <c r="I2936">
        <v>1.0071365471312056E-3</v>
      </c>
      <c r="J2936">
        <v>1.2271419912385402E-3</v>
      </c>
      <c r="K2936">
        <v>1.5164224939987758E-3</v>
      </c>
      <c r="L2936">
        <v>1.3407388189084373E-3</v>
      </c>
      <c r="M2936">
        <v>1.1650551438180988E-3</v>
      </c>
      <c r="N2936">
        <v>9.8937146872776012E-4</v>
      </c>
      <c r="O2936">
        <v>8.2321432027460096E-4</v>
      </c>
      <c r="P2936">
        <v>9.5409574910165643E-4</v>
      </c>
      <c r="Q2936">
        <v>1.1024919528080102E-3</v>
      </c>
      <c r="R2936">
        <v>9.6689737356496497E-4</v>
      </c>
      <c r="S2936">
        <v>9.6721417289539861E-4</v>
      </c>
      <c r="T2936" s="8">
        <f>AVERAGE(O2936:S2936)</f>
        <v>9.6278271372892614E-4</v>
      </c>
      <c r="U2936" s="8">
        <f>T2936</f>
        <v>9.6278271372892614E-4</v>
      </c>
      <c r="V2936" s="8">
        <v>9.6278271372892614E-4</v>
      </c>
      <c r="W2936" s="8">
        <v>9.6278271372892614E-4</v>
      </c>
      <c r="X2936" s="8">
        <f t="shared" si="444"/>
        <v>9.6278271372892614E-4</v>
      </c>
      <c r="Y2936" s="8">
        <f t="shared" si="444"/>
        <v>9.6278271372892614E-4</v>
      </c>
      <c r="Z2936" s="8">
        <f t="shared" si="444"/>
        <v>9.6278271372892614E-4</v>
      </c>
      <c r="AA2936" s="8">
        <v>0</v>
      </c>
      <c r="AB2936" s="55">
        <v>0</v>
      </c>
      <c r="AC2936" s="73">
        <f t="shared" si="435"/>
        <v>0</v>
      </c>
      <c r="AD2936" s="72">
        <f t="shared" si="441"/>
        <v>0</v>
      </c>
      <c r="AE2936" s="72">
        <f t="shared" ref="AE2936:BE2936" si="446">AD2936</f>
        <v>0</v>
      </c>
      <c r="AF2936" s="72">
        <f t="shared" si="446"/>
        <v>0</v>
      </c>
      <c r="AG2936" s="72">
        <f t="shared" si="446"/>
        <v>0</v>
      </c>
      <c r="AH2936" s="72">
        <f t="shared" si="446"/>
        <v>0</v>
      </c>
      <c r="AI2936" s="72">
        <f t="shared" si="446"/>
        <v>0</v>
      </c>
      <c r="AJ2936" s="72">
        <f t="shared" si="446"/>
        <v>0</v>
      </c>
      <c r="AK2936" s="72">
        <f t="shared" si="446"/>
        <v>0</v>
      </c>
      <c r="AL2936" s="72">
        <f t="shared" si="446"/>
        <v>0</v>
      </c>
      <c r="AM2936" s="72">
        <f t="shared" si="446"/>
        <v>0</v>
      </c>
      <c r="AN2936" s="72">
        <f t="shared" si="446"/>
        <v>0</v>
      </c>
      <c r="AO2936" s="72">
        <f t="shared" si="446"/>
        <v>0</v>
      </c>
      <c r="AP2936" s="72">
        <f t="shared" si="446"/>
        <v>0</v>
      </c>
      <c r="AQ2936" s="72">
        <f t="shared" si="446"/>
        <v>0</v>
      </c>
      <c r="AR2936" s="72">
        <f t="shared" si="446"/>
        <v>0</v>
      </c>
      <c r="AS2936" s="72">
        <f t="shared" si="446"/>
        <v>0</v>
      </c>
      <c r="AT2936" s="72">
        <f t="shared" si="446"/>
        <v>0</v>
      </c>
      <c r="AU2936" s="72">
        <f t="shared" si="446"/>
        <v>0</v>
      </c>
      <c r="AV2936" s="72">
        <f t="shared" si="446"/>
        <v>0</v>
      </c>
      <c r="AW2936" s="72">
        <f t="shared" si="446"/>
        <v>0</v>
      </c>
      <c r="AX2936" s="72">
        <f t="shared" si="446"/>
        <v>0</v>
      </c>
      <c r="AY2936" s="72">
        <f t="shared" si="446"/>
        <v>0</v>
      </c>
      <c r="AZ2936" s="72">
        <f t="shared" si="446"/>
        <v>0</v>
      </c>
      <c r="BA2936" s="72">
        <f t="shared" si="446"/>
        <v>0</v>
      </c>
      <c r="BB2936" s="72">
        <f t="shared" si="446"/>
        <v>0</v>
      </c>
      <c r="BC2936" s="72">
        <f t="shared" si="446"/>
        <v>0</v>
      </c>
      <c r="BD2936" s="72">
        <f t="shared" si="446"/>
        <v>0</v>
      </c>
      <c r="BE2936" s="72">
        <f t="shared" si="446"/>
        <v>0</v>
      </c>
      <c r="BF2936" s="72">
        <f t="shared" si="443"/>
        <v>0</v>
      </c>
    </row>
    <row r="2937" spans="1:71" ht="12" customHeight="1" x14ac:dyDescent="0.2">
      <c r="A2937">
        <v>11</v>
      </c>
      <c r="B2937" t="s">
        <v>393</v>
      </c>
      <c r="C2937">
        <v>1.4756000000000001E-3</v>
      </c>
      <c r="D2937">
        <v>2.5709999999999999E-3</v>
      </c>
      <c r="E2937">
        <v>2.5056000000000002E-3</v>
      </c>
      <c r="F2937">
        <v>5.0740000000000004E-3</v>
      </c>
      <c r="G2937">
        <v>3.8630000000000001E-3</v>
      </c>
      <c r="H2937">
        <v>2.2980000000000001E-3</v>
      </c>
      <c r="I2937">
        <v>4.1790000000000004E-3</v>
      </c>
      <c r="J2937">
        <v>3.6583700000000002E-3</v>
      </c>
      <c r="K2937">
        <v>7.6185979633663469E-4</v>
      </c>
      <c r="L2937">
        <v>2.0340731975577566E-3</v>
      </c>
      <c r="M2937">
        <v>3.3062865987788783E-3</v>
      </c>
      <c r="N2937">
        <v>4.5785000000000001E-3</v>
      </c>
      <c r="O2937">
        <v>2.2986E-3</v>
      </c>
      <c r="P2937">
        <v>2.3246999999999999E-3</v>
      </c>
      <c r="Q2937">
        <v>3.6247949275041015E-3</v>
      </c>
      <c r="R2937">
        <v>1.0793659050418092E-3</v>
      </c>
      <c r="S2937">
        <v>5.8418705384494826E-4</v>
      </c>
      <c r="T2937" s="8">
        <f>AVERAGE(O2937:S2937)</f>
        <v>1.982329577278172E-3</v>
      </c>
      <c r="U2937" s="8">
        <f>T2937</f>
        <v>1.982329577278172E-3</v>
      </c>
      <c r="V2937" s="8">
        <v>1.982329577278172E-3</v>
      </c>
      <c r="W2937" s="8">
        <v>1.982329577278172E-3</v>
      </c>
      <c r="X2937" s="8">
        <f t="shared" si="444"/>
        <v>1.982329577278172E-3</v>
      </c>
      <c r="Y2937" s="8">
        <f t="shared" si="444"/>
        <v>1.982329577278172E-3</v>
      </c>
      <c r="Z2937" s="8">
        <f t="shared" si="444"/>
        <v>1.982329577278172E-3</v>
      </c>
      <c r="AA2937" s="8">
        <v>0</v>
      </c>
      <c r="AB2937" s="55">
        <v>0</v>
      </c>
      <c r="AC2937" s="73">
        <f t="shared" si="435"/>
        <v>0</v>
      </c>
      <c r="AD2937" s="72">
        <f t="shared" si="441"/>
        <v>0</v>
      </c>
      <c r="AE2937" s="72">
        <f t="shared" ref="AE2937:BE2937" si="447">AD2937</f>
        <v>0</v>
      </c>
      <c r="AF2937" s="72">
        <f t="shared" si="447"/>
        <v>0</v>
      </c>
      <c r="AG2937" s="72">
        <f t="shared" si="447"/>
        <v>0</v>
      </c>
      <c r="AH2937" s="72">
        <f t="shared" si="447"/>
        <v>0</v>
      </c>
      <c r="AI2937" s="72">
        <f t="shared" si="447"/>
        <v>0</v>
      </c>
      <c r="AJ2937" s="72">
        <f t="shared" si="447"/>
        <v>0</v>
      </c>
      <c r="AK2937" s="72">
        <f t="shared" si="447"/>
        <v>0</v>
      </c>
      <c r="AL2937" s="72">
        <f t="shared" si="447"/>
        <v>0</v>
      </c>
      <c r="AM2937" s="72">
        <f t="shared" si="447"/>
        <v>0</v>
      </c>
      <c r="AN2937" s="72">
        <f t="shared" si="447"/>
        <v>0</v>
      </c>
      <c r="AO2937" s="72">
        <f t="shared" si="447"/>
        <v>0</v>
      </c>
      <c r="AP2937" s="72">
        <f t="shared" si="447"/>
        <v>0</v>
      </c>
      <c r="AQ2937" s="72">
        <f t="shared" si="447"/>
        <v>0</v>
      </c>
      <c r="AR2937" s="72">
        <f t="shared" si="447"/>
        <v>0</v>
      </c>
      <c r="AS2937" s="72">
        <f t="shared" si="447"/>
        <v>0</v>
      </c>
      <c r="AT2937" s="72">
        <f t="shared" si="447"/>
        <v>0</v>
      </c>
      <c r="AU2937" s="72">
        <f t="shared" si="447"/>
        <v>0</v>
      </c>
      <c r="AV2937" s="72">
        <f t="shared" si="447"/>
        <v>0</v>
      </c>
      <c r="AW2937" s="72">
        <f t="shared" si="447"/>
        <v>0</v>
      </c>
      <c r="AX2937" s="72">
        <f t="shared" si="447"/>
        <v>0</v>
      </c>
      <c r="AY2937" s="72">
        <f t="shared" si="447"/>
        <v>0</v>
      </c>
      <c r="AZ2937" s="72">
        <f t="shared" si="447"/>
        <v>0</v>
      </c>
      <c r="BA2937" s="72">
        <f t="shared" si="447"/>
        <v>0</v>
      </c>
      <c r="BB2937" s="72">
        <f t="shared" si="447"/>
        <v>0</v>
      </c>
      <c r="BC2937" s="72">
        <f t="shared" si="447"/>
        <v>0</v>
      </c>
      <c r="BD2937" s="72">
        <f t="shared" si="447"/>
        <v>0</v>
      </c>
      <c r="BE2937" s="72">
        <f t="shared" si="447"/>
        <v>0</v>
      </c>
      <c r="BF2937" s="72">
        <f t="shared" si="443"/>
        <v>0</v>
      </c>
    </row>
    <row r="2938" spans="1:71" ht="12" customHeight="1" x14ac:dyDescent="0.2">
      <c r="A2938">
        <v>12</v>
      </c>
      <c r="B2938" t="s">
        <v>394</v>
      </c>
      <c r="C2938">
        <v>9.5166908700893154E-5</v>
      </c>
      <c r="D2938">
        <v>1.1134102557075124E-4</v>
      </c>
      <c r="E2938">
        <v>1.2312844759653272E-4</v>
      </c>
      <c r="F2938">
        <v>1.250623078283645E-4</v>
      </c>
      <c r="G2938">
        <v>1.0577533319229957E-4</v>
      </c>
      <c r="H2938">
        <v>8.9725368591814188E-5</v>
      </c>
      <c r="I2938">
        <v>9.2397848360661062E-5</v>
      </c>
      <c r="J2938">
        <v>1.0628788900491293E-4</v>
      </c>
      <c r="K2938">
        <v>9.7206570128126652E-5</v>
      </c>
      <c r="L2938">
        <v>9.1305401569197051E-5</v>
      </c>
      <c r="M2938">
        <v>8.540423301026745E-5</v>
      </c>
      <c r="N2938">
        <v>7.9503064451337863E-5</v>
      </c>
      <c r="O2938">
        <v>7.4089288824714093E-5</v>
      </c>
      <c r="P2938">
        <v>8.673597719105968E-5</v>
      </c>
      <c r="Q2938">
        <v>8.8199356224640823E-5</v>
      </c>
      <c r="R2938">
        <v>8.4633250611150445E-5</v>
      </c>
      <c r="S2938">
        <v>8.2632187460580578E-5</v>
      </c>
      <c r="T2938" s="8">
        <f>AVERAGE(O2938:S2938)</f>
        <v>8.3258012062429121E-5</v>
      </c>
      <c r="U2938" s="8">
        <f>T2938</f>
        <v>8.3258012062429121E-5</v>
      </c>
      <c r="V2938" s="8">
        <v>8.3258012062429121E-5</v>
      </c>
      <c r="W2938" s="8">
        <v>8.3258012062429121E-5</v>
      </c>
      <c r="X2938" s="8">
        <f t="shared" si="444"/>
        <v>8.3258012062429121E-5</v>
      </c>
      <c r="Y2938" s="8">
        <f t="shared" si="444"/>
        <v>8.3258012062429121E-5</v>
      </c>
      <c r="Z2938" s="8">
        <f t="shared" si="444"/>
        <v>8.3258012062429121E-5</v>
      </c>
      <c r="AA2938" s="8">
        <v>0</v>
      </c>
      <c r="AB2938" s="55">
        <v>0</v>
      </c>
      <c r="AC2938" s="73">
        <f t="shared" si="435"/>
        <v>0</v>
      </c>
      <c r="AD2938" s="72">
        <f t="shared" si="441"/>
        <v>0</v>
      </c>
      <c r="AE2938" s="72">
        <f t="shared" ref="AE2938:BE2938" si="448">AD2938</f>
        <v>0</v>
      </c>
      <c r="AF2938" s="72">
        <f t="shared" si="448"/>
        <v>0</v>
      </c>
      <c r="AG2938" s="72">
        <f t="shared" si="448"/>
        <v>0</v>
      </c>
      <c r="AH2938" s="72">
        <f t="shared" si="448"/>
        <v>0</v>
      </c>
      <c r="AI2938" s="72">
        <f t="shared" si="448"/>
        <v>0</v>
      </c>
      <c r="AJ2938" s="72">
        <f t="shared" si="448"/>
        <v>0</v>
      </c>
      <c r="AK2938" s="72">
        <f t="shared" si="448"/>
        <v>0</v>
      </c>
      <c r="AL2938" s="72">
        <f t="shared" si="448"/>
        <v>0</v>
      </c>
      <c r="AM2938" s="72">
        <f t="shared" si="448"/>
        <v>0</v>
      </c>
      <c r="AN2938" s="72">
        <f t="shared" si="448"/>
        <v>0</v>
      </c>
      <c r="AO2938" s="72">
        <f t="shared" si="448"/>
        <v>0</v>
      </c>
      <c r="AP2938" s="72">
        <f t="shared" si="448"/>
        <v>0</v>
      </c>
      <c r="AQ2938" s="72">
        <f t="shared" si="448"/>
        <v>0</v>
      </c>
      <c r="AR2938" s="72">
        <f t="shared" si="448"/>
        <v>0</v>
      </c>
      <c r="AS2938" s="72">
        <f t="shared" si="448"/>
        <v>0</v>
      </c>
      <c r="AT2938" s="72">
        <f t="shared" si="448"/>
        <v>0</v>
      </c>
      <c r="AU2938" s="72">
        <f t="shared" si="448"/>
        <v>0</v>
      </c>
      <c r="AV2938" s="72">
        <f t="shared" si="448"/>
        <v>0</v>
      </c>
      <c r="AW2938" s="72">
        <f t="shared" si="448"/>
        <v>0</v>
      </c>
      <c r="AX2938" s="72">
        <f t="shared" si="448"/>
        <v>0</v>
      </c>
      <c r="AY2938" s="72">
        <f t="shared" si="448"/>
        <v>0</v>
      </c>
      <c r="AZ2938" s="72">
        <f t="shared" si="448"/>
        <v>0</v>
      </c>
      <c r="BA2938" s="72">
        <f t="shared" si="448"/>
        <v>0</v>
      </c>
      <c r="BB2938" s="72">
        <f t="shared" si="448"/>
        <v>0</v>
      </c>
      <c r="BC2938" s="72">
        <f t="shared" si="448"/>
        <v>0</v>
      </c>
      <c r="BD2938" s="72">
        <f t="shared" si="448"/>
        <v>0</v>
      </c>
      <c r="BE2938" s="72">
        <f t="shared" si="448"/>
        <v>0</v>
      </c>
      <c r="BF2938" s="72">
        <f t="shared" si="443"/>
        <v>0</v>
      </c>
    </row>
    <row r="2939" spans="1:71" ht="12" customHeight="1" x14ac:dyDescent="0.2">
      <c r="A2939">
        <v>13</v>
      </c>
      <c r="B2939" t="s">
        <v>395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55">
        <v>0</v>
      </c>
      <c r="AC2939" s="73">
        <f t="shared" si="435"/>
        <v>0</v>
      </c>
      <c r="AD2939" s="72">
        <f t="shared" si="441"/>
        <v>0</v>
      </c>
      <c r="AE2939" s="72">
        <f t="shared" ref="AE2939:BE2939" si="449">AD2939</f>
        <v>0</v>
      </c>
      <c r="AF2939" s="72">
        <f t="shared" si="449"/>
        <v>0</v>
      </c>
      <c r="AG2939" s="72">
        <f t="shared" si="449"/>
        <v>0</v>
      </c>
      <c r="AH2939" s="72">
        <f t="shared" si="449"/>
        <v>0</v>
      </c>
      <c r="AI2939" s="72">
        <f t="shared" si="449"/>
        <v>0</v>
      </c>
      <c r="AJ2939" s="72">
        <f t="shared" si="449"/>
        <v>0</v>
      </c>
      <c r="AK2939" s="72">
        <f t="shared" si="449"/>
        <v>0</v>
      </c>
      <c r="AL2939" s="72">
        <f t="shared" si="449"/>
        <v>0</v>
      </c>
      <c r="AM2939" s="72">
        <f t="shared" si="449"/>
        <v>0</v>
      </c>
      <c r="AN2939" s="72">
        <f t="shared" si="449"/>
        <v>0</v>
      </c>
      <c r="AO2939" s="72">
        <f t="shared" si="449"/>
        <v>0</v>
      </c>
      <c r="AP2939" s="72">
        <f t="shared" si="449"/>
        <v>0</v>
      </c>
      <c r="AQ2939" s="72">
        <f t="shared" si="449"/>
        <v>0</v>
      </c>
      <c r="AR2939" s="72">
        <f t="shared" si="449"/>
        <v>0</v>
      </c>
      <c r="AS2939" s="72">
        <f t="shared" si="449"/>
        <v>0</v>
      </c>
      <c r="AT2939" s="72">
        <f t="shared" si="449"/>
        <v>0</v>
      </c>
      <c r="AU2939" s="72">
        <f t="shared" si="449"/>
        <v>0</v>
      </c>
      <c r="AV2939" s="72">
        <f t="shared" si="449"/>
        <v>0</v>
      </c>
      <c r="AW2939" s="72">
        <f t="shared" si="449"/>
        <v>0</v>
      </c>
      <c r="AX2939" s="72">
        <f t="shared" si="449"/>
        <v>0</v>
      </c>
      <c r="AY2939" s="72">
        <f t="shared" si="449"/>
        <v>0</v>
      </c>
      <c r="AZ2939" s="72">
        <f t="shared" si="449"/>
        <v>0</v>
      </c>
      <c r="BA2939" s="72">
        <f t="shared" si="449"/>
        <v>0</v>
      </c>
      <c r="BB2939" s="72">
        <f t="shared" si="449"/>
        <v>0</v>
      </c>
      <c r="BC2939" s="72">
        <f t="shared" si="449"/>
        <v>0</v>
      </c>
      <c r="BD2939" s="72">
        <f t="shared" si="449"/>
        <v>0</v>
      </c>
      <c r="BE2939" s="72">
        <f t="shared" si="449"/>
        <v>0</v>
      </c>
      <c r="BF2939" s="72">
        <f t="shared" si="443"/>
        <v>0</v>
      </c>
    </row>
    <row r="2940" spans="1:71" ht="12" customHeight="1" x14ac:dyDescent="0.2">
      <c r="A2940">
        <v>14</v>
      </c>
      <c r="B2940" t="s">
        <v>396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8">
        <v>0</v>
      </c>
      <c r="U2940" s="8">
        <v>0</v>
      </c>
      <c r="V2940" s="8">
        <v>0</v>
      </c>
      <c r="W2940" s="8">
        <v>6.4364560872783448E-5</v>
      </c>
      <c r="X2940" s="8">
        <v>8.0552359033371696E-4</v>
      </c>
      <c r="Y2940" s="8">
        <v>8.123559511004644E-4</v>
      </c>
      <c r="Z2940" s="8">
        <v>8.1442878869695146E-4</v>
      </c>
      <c r="AA2940" s="8">
        <v>7.1174355999999994E-5</v>
      </c>
      <c r="AB2940" s="55">
        <v>1.1003519E-4</v>
      </c>
      <c r="AC2940" s="73">
        <f t="shared" si="435"/>
        <v>1.4889602399999999E-4</v>
      </c>
      <c r="AD2940" s="74">
        <f t="shared" ref="AD2940:BE2940" si="450">AC2940+($BF2940-$AC2940)/29</f>
        <v>1.7824443696551725E-4</v>
      </c>
      <c r="AE2940" s="74">
        <f t="shared" si="450"/>
        <v>2.075928499310345E-4</v>
      </c>
      <c r="AF2940" s="74">
        <f t="shared" si="450"/>
        <v>2.3694126289655176E-4</v>
      </c>
      <c r="AG2940" s="74">
        <f t="shared" si="450"/>
        <v>2.6628967586206901E-4</v>
      </c>
      <c r="AH2940" s="74">
        <f t="shared" si="450"/>
        <v>2.9563808882758627E-4</v>
      </c>
      <c r="AI2940" s="74">
        <f t="shared" si="450"/>
        <v>3.2498650179310352E-4</v>
      </c>
      <c r="AJ2940" s="74">
        <f t="shared" si="450"/>
        <v>3.5433491475862078E-4</v>
      </c>
      <c r="AK2940" s="74">
        <f t="shared" si="450"/>
        <v>3.8368332772413803E-4</v>
      </c>
      <c r="AL2940" s="74">
        <f t="shared" si="450"/>
        <v>4.1303174068965529E-4</v>
      </c>
      <c r="AM2940" s="74">
        <f t="shared" si="450"/>
        <v>4.4238015365517255E-4</v>
      </c>
      <c r="AN2940" s="74">
        <f t="shared" si="450"/>
        <v>4.717285666206898E-4</v>
      </c>
      <c r="AO2940" s="74">
        <f t="shared" si="450"/>
        <v>5.01076979586207E-4</v>
      </c>
      <c r="AP2940" s="74">
        <f t="shared" si="450"/>
        <v>5.3042539255172426E-4</v>
      </c>
      <c r="AQ2940" s="74">
        <f t="shared" si="450"/>
        <v>5.5977380551724151E-4</v>
      </c>
      <c r="AR2940" s="74">
        <f t="shared" si="450"/>
        <v>5.8912221848275877E-4</v>
      </c>
      <c r="AS2940" s="74">
        <f t="shared" si="450"/>
        <v>6.1847063144827602E-4</v>
      </c>
      <c r="AT2940" s="74">
        <f t="shared" si="450"/>
        <v>6.4781904441379328E-4</v>
      </c>
      <c r="AU2940" s="74">
        <f t="shared" si="450"/>
        <v>6.7716745737931054E-4</v>
      </c>
      <c r="AV2940" s="74">
        <f t="shared" si="450"/>
        <v>7.0651587034482779E-4</v>
      </c>
      <c r="AW2940" s="74">
        <f t="shared" si="450"/>
        <v>7.3586428331034505E-4</v>
      </c>
      <c r="AX2940" s="74">
        <f t="shared" si="450"/>
        <v>7.652126962758623E-4</v>
      </c>
      <c r="AY2940" s="74">
        <f t="shared" si="450"/>
        <v>7.9456110924137956E-4</v>
      </c>
      <c r="AZ2940" s="74">
        <f t="shared" si="450"/>
        <v>8.2390952220689681E-4</v>
      </c>
      <c r="BA2940" s="74">
        <f t="shared" si="450"/>
        <v>8.5325793517241407E-4</v>
      </c>
      <c r="BB2940" s="74">
        <f t="shared" si="450"/>
        <v>8.8260634813793132E-4</v>
      </c>
      <c r="BC2940" s="74">
        <f t="shared" si="450"/>
        <v>9.1195476110344858E-4</v>
      </c>
      <c r="BD2940" s="74">
        <f t="shared" si="450"/>
        <v>9.4130317406896584E-4</v>
      </c>
      <c r="BE2940" s="74">
        <f t="shared" si="450"/>
        <v>9.7065158703448309E-4</v>
      </c>
      <c r="BF2940" s="8">
        <v>1E-3</v>
      </c>
    </row>
    <row r="2941" spans="1:71" ht="12" customHeight="1" x14ac:dyDescent="0.2">
      <c r="A2941">
        <v>15</v>
      </c>
      <c r="B2941" t="s">
        <v>759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1.0539623975686675E-3</v>
      </c>
      <c r="Z2941" s="8">
        <v>1.3737190611214354E-3</v>
      </c>
      <c r="AA2941" s="8">
        <v>3.2882548999999997E-2</v>
      </c>
      <c r="AB2941" s="55">
        <v>4.6599906000000003E-2</v>
      </c>
      <c r="AC2941" s="73">
        <f t="shared" si="435"/>
        <v>6.031726300000001E-2</v>
      </c>
      <c r="AD2941" s="74">
        <f t="shared" ref="AD2941:BE2941" si="451">AC2941+($BF2941-$AC2941)/29</f>
        <v>6.5133909103448281E-2</v>
      </c>
      <c r="AE2941" s="74">
        <f t="shared" si="451"/>
        <v>6.9950555206896553E-2</v>
      </c>
      <c r="AF2941" s="74">
        <f t="shared" si="451"/>
        <v>7.4767201310344825E-2</v>
      </c>
      <c r="AG2941" s="74">
        <f t="shared" si="451"/>
        <v>7.9583847413793096E-2</v>
      </c>
      <c r="AH2941" s="74">
        <f t="shared" si="451"/>
        <v>8.4400493517241368E-2</v>
      </c>
      <c r="AI2941" s="74">
        <f t="shared" si="451"/>
        <v>8.9217139620689639E-2</v>
      </c>
      <c r="AJ2941" s="74">
        <f t="shared" si="451"/>
        <v>9.4033785724137911E-2</v>
      </c>
      <c r="AK2941" s="74">
        <f t="shared" si="451"/>
        <v>9.8850431827586183E-2</v>
      </c>
      <c r="AL2941" s="74">
        <f t="shared" si="451"/>
        <v>0.10366707793103445</v>
      </c>
      <c r="AM2941" s="74">
        <f t="shared" si="451"/>
        <v>0.10848372403448273</v>
      </c>
      <c r="AN2941" s="74">
        <f t="shared" si="451"/>
        <v>0.113300370137931</v>
      </c>
      <c r="AO2941" s="74">
        <f t="shared" si="451"/>
        <v>0.11811701624137927</v>
      </c>
      <c r="AP2941" s="74">
        <f t="shared" si="451"/>
        <v>0.12293366234482754</v>
      </c>
      <c r="AQ2941" s="74">
        <f t="shared" si="451"/>
        <v>0.12775030844827581</v>
      </c>
      <c r="AR2941" s="74">
        <f t="shared" si="451"/>
        <v>0.1325669545517241</v>
      </c>
      <c r="AS2941" s="74">
        <f t="shared" si="451"/>
        <v>0.13738360065517238</v>
      </c>
      <c r="AT2941" s="74">
        <f t="shared" si="451"/>
        <v>0.14220024675862067</v>
      </c>
      <c r="AU2941" s="74">
        <f t="shared" si="451"/>
        <v>0.14701689286206895</v>
      </c>
      <c r="AV2941" s="74">
        <f t="shared" si="451"/>
        <v>0.15183353896551724</v>
      </c>
      <c r="AW2941" s="74">
        <f t="shared" si="451"/>
        <v>0.15665018506896553</v>
      </c>
      <c r="AX2941" s="74">
        <f t="shared" si="451"/>
        <v>0.16146683117241381</v>
      </c>
      <c r="AY2941" s="74">
        <f t="shared" si="451"/>
        <v>0.1662834772758621</v>
      </c>
      <c r="AZ2941" s="74">
        <f t="shared" si="451"/>
        <v>0.17110012337931038</v>
      </c>
      <c r="BA2941" s="74">
        <f t="shared" si="451"/>
        <v>0.17591676948275867</v>
      </c>
      <c r="BB2941" s="74">
        <f t="shared" si="451"/>
        <v>0.18073341558620695</v>
      </c>
      <c r="BC2941" s="74">
        <f t="shared" si="451"/>
        <v>0.18555006168965524</v>
      </c>
      <c r="BD2941" s="74">
        <f t="shared" si="451"/>
        <v>0.19036670779310352</v>
      </c>
      <c r="BE2941" s="74">
        <f t="shared" si="451"/>
        <v>0.19518335389655181</v>
      </c>
      <c r="BF2941" s="8">
        <v>0.2</v>
      </c>
    </row>
    <row r="2942" spans="1:71" ht="12" customHeight="1" x14ac:dyDescent="0.2">
      <c r="A2942">
        <v>16</v>
      </c>
      <c r="B2942" t="s">
        <v>397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7.9405105533677427E-4</v>
      </c>
      <c r="L2942">
        <v>4.8112101886527009E-3</v>
      </c>
      <c r="M2942">
        <v>8.8283693219686279E-3</v>
      </c>
      <c r="N2942">
        <v>1.2845528455284553E-2</v>
      </c>
      <c r="O2942">
        <v>2.519551232031074E-2</v>
      </c>
      <c r="P2942">
        <v>3.790120846985872E-2</v>
      </c>
      <c r="Q2942">
        <v>8.0432758391344839E-2</v>
      </c>
      <c r="R2942">
        <v>9.5738455336359024E-2</v>
      </c>
      <c r="S2942">
        <v>4.7162418249433624E-2</v>
      </c>
      <c r="T2942" s="8">
        <v>5.197983694507026E-2</v>
      </c>
      <c r="U2942" s="8">
        <v>6.2339820068225603E-2</v>
      </c>
      <c r="V2942" s="8">
        <v>3.4462059412036325E-2</v>
      </c>
      <c r="W2942" s="8">
        <v>7.591799954944807E-2</v>
      </c>
      <c r="X2942" s="8">
        <v>7.6294591484464908E-2</v>
      </c>
      <c r="Y2942" s="8">
        <v>7.7830053389323292E-2</v>
      </c>
      <c r="Z2942" s="8">
        <v>7.8295889909527891E-2</v>
      </c>
      <c r="AA2942" s="8">
        <v>7.2740189999999996E-2</v>
      </c>
      <c r="AB2942" s="55">
        <v>0.1083847</v>
      </c>
      <c r="AC2942" s="73">
        <f t="shared" si="435"/>
        <v>0.14402921000000002</v>
      </c>
      <c r="AD2942" s="74">
        <f t="shared" ref="AD2942:BE2942" si="452">AC2942+($BF2942-$AC2942)/29</f>
        <v>0.14319605634977003</v>
      </c>
      <c r="AE2942" s="74">
        <f t="shared" si="452"/>
        <v>0.14236290269954005</v>
      </c>
      <c r="AF2942" s="74">
        <f t="shared" si="452"/>
        <v>0.14152974904931007</v>
      </c>
      <c r="AG2942" s="74">
        <f t="shared" si="452"/>
        <v>0.14069659539908008</v>
      </c>
      <c r="AH2942" s="74">
        <f t="shared" si="452"/>
        <v>0.1398634417488501</v>
      </c>
      <c r="AI2942" s="74">
        <f t="shared" si="452"/>
        <v>0.13903028809862011</v>
      </c>
      <c r="AJ2942" s="74">
        <f t="shared" si="452"/>
        <v>0.13819713444839013</v>
      </c>
      <c r="AK2942" s="74">
        <f t="shared" si="452"/>
        <v>0.13736398079816015</v>
      </c>
      <c r="AL2942" s="74">
        <f t="shared" si="452"/>
        <v>0.13653082714793016</v>
      </c>
      <c r="AM2942" s="74">
        <f t="shared" si="452"/>
        <v>0.13569767349770018</v>
      </c>
      <c r="AN2942" s="74">
        <f t="shared" si="452"/>
        <v>0.13486451984747019</v>
      </c>
      <c r="AO2942" s="74">
        <f t="shared" si="452"/>
        <v>0.13403136619724021</v>
      </c>
      <c r="AP2942" s="74">
        <f t="shared" si="452"/>
        <v>0.13319821254701023</v>
      </c>
      <c r="AQ2942" s="74">
        <f t="shared" si="452"/>
        <v>0.13236505889678024</v>
      </c>
      <c r="AR2942" s="74">
        <f t="shared" si="452"/>
        <v>0.13153190524655026</v>
      </c>
      <c r="AS2942" s="74">
        <f t="shared" si="452"/>
        <v>0.13069875159632027</v>
      </c>
      <c r="AT2942" s="74">
        <f t="shared" si="452"/>
        <v>0.12986559794609029</v>
      </c>
      <c r="AU2942" s="74">
        <f t="shared" si="452"/>
        <v>0.1290324442958603</v>
      </c>
      <c r="AV2942" s="74">
        <f t="shared" si="452"/>
        <v>0.12819929064563032</v>
      </c>
      <c r="AW2942" s="74">
        <f t="shared" si="452"/>
        <v>0.12736613699540034</v>
      </c>
      <c r="AX2942" s="74">
        <f t="shared" si="452"/>
        <v>0.12653298334517035</v>
      </c>
      <c r="AY2942" s="74">
        <f t="shared" si="452"/>
        <v>0.12569982969494037</v>
      </c>
      <c r="AZ2942" s="74">
        <f t="shared" si="452"/>
        <v>0.1248666760447104</v>
      </c>
      <c r="BA2942" s="74">
        <f t="shared" si="452"/>
        <v>0.12403352239448043</v>
      </c>
      <c r="BB2942" s="74">
        <f t="shared" si="452"/>
        <v>0.12320036874425046</v>
      </c>
      <c r="BC2942" s="74">
        <f t="shared" si="452"/>
        <v>0.12236721509402049</v>
      </c>
      <c r="BD2942" s="74">
        <f t="shared" si="452"/>
        <v>0.12153406144379052</v>
      </c>
      <c r="BE2942" s="74">
        <f t="shared" si="452"/>
        <v>0.12070090779356055</v>
      </c>
      <c r="BF2942" s="8">
        <v>0.11986775414333069</v>
      </c>
    </row>
    <row r="2943" spans="1:71" ht="12" customHeight="1" x14ac:dyDescent="0.2">
      <c r="A2943" t="s">
        <v>549</v>
      </c>
      <c r="B2943" t="s">
        <v>429</v>
      </c>
      <c r="C2943">
        <v>0.97099968364441636</v>
      </c>
      <c r="D2943">
        <v>0.9651512751465231</v>
      </c>
      <c r="E2943">
        <v>0.95755179766779264</v>
      </c>
      <c r="F2943">
        <v>0.93469261820893224</v>
      </c>
      <c r="G2943">
        <v>0.93111915497131725</v>
      </c>
      <c r="H2943">
        <v>0.86117510583969181</v>
      </c>
      <c r="I2943">
        <v>0.88982558034999371</v>
      </c>
      <c r="J2943">
        <v>0.90207258333535545</v>
      </c>
      <c r="K2943">
        <v>0.9417939460170266</v>
      </c>
      <c r="L2943">
        <v>0.91223966627908826</v>
      </c>
      <c r="M2943">
        <v>0.88268538654114992</v>
      </c>
      <c r="N2943">
        <v>0.85313110680321169</v>
      </c>
      <c r="O2943">
        <v>0.84158066064271542</v>
      </c>
      <c r="P2943">
        <v>0.81353646073210717</v>
      </c>
      <c r="Q2943">
        <v>0.81153336052786684</v>
      </c>
      <c r="R2943">
        <v>0.77355704656276469</v>
      </c>
      <c r="S2943">
        <v>0.5792597391811336</v>
      </c>
      <c r="T2943" s="8">
        <f>1-SUM(T2944:T2958)</f>
        <v>0.67736657361875952</v>
      </c>
      <c r="U2943" s="8">
        <f>1-SUM(U2944:U2958)</f>
        <v>0.80474993970024611</v>
      </c>
      <c r="V2943" s="8">
        <v>0.83461417429486384</v>
      </c>
      <c r="W2943" s="8">
        <v>0.83125094330840454</v>
      </c>
      <c r="X2943" s="8">
        <f>1-SUM(X2944:X2958)</f>
        <v>0.8985363393541107</v>
      </c>
      <c r="Y2943" s="8">
        <f>1-SUM(Y2944:Y2958)</f>
        <v>0.89269783311893391</v>
      </c>
      <c r="Z2943" s="8">
        <f>1-SUM(Z2944:Z2958)</f>
        <v>0.89092651634501596</v>
      </c>
      <c r="AA2943" s="8">
        <v>0.89472759999999996</v>
      </c>
      <c r="AB2943" s="55">
        <v>0.88195259999999998</v>
      </c>
      <c r="AC2943" s="75">
        <f t="shared" ref="AC2943:BF2943" si="453">1-SUM(AC2944:AC2958)</f>
        <v>0.86478057469000003</v>
      </c>
      <c r="AD2943" s="76">
        <f t="shared" si="453"/>
        <v>0.85794250788622695</v>
      </c>
      <c r="AE2943" s="76">
        <f t="shared" si="453"/>
        <v>0.85110444108245387</v>
      </c>
      <c r="AF2943" s="76">
        <f t="shared" si="453"/>
        <v>0.84426637427868079</v>
      </c>
      <c r="AG2943" s="76">
        <f t="shared" si="453"/>
        <v>0.83742830747490782</v>
      </c>
      <c r="AH2943" s="76">
        <f t="shared" si="453"/>
        <v>0.83059024067113474</v>
      </c>
      <c r="AI2943" s="76">
        <f t="shared" si="453"/>
        <v>0.82375217386736166</v>
      </c>
      <c r="AJ2943" s="76">
        <f t="shared" si="453"/>
        <v>0.81691410706358858</v>
      </c>
      <c r="AK2943" s="76">
        <f t="shared" si="453"/>
        <v>0.8100760402598155</v>
      </c>
      <c r="AL2943" s="76">
        <f t="shared" si="453"/>
        <v>0.80323797345604242</v>
      </c>
      <c r="AM2943" s="76">
        <f t="shared" si="453"/>
        <v>0.79639990665226934</v>
      </c>
      <c r="AN2943" s="76">
        <f t="shared" si="453"/>
        <v>0.78956183984849637</v>
      </c>
      <c r="AO2943" s="76">
        <f t="shared" si="453"/>
        <v>0.78272377304472329</v>
      </c>
      <c r="AP2943" s="76">
        <f t="shared" si="453"/>
        <v>0.77588570624095021</v>
      </c>
      <c r="AQ2943" s="76">
        <f t="shared" si="453"/>
        <v>0.76904763943717724</v>
      </c>
      <c r="AR2943" s="76">
        <f t="shared" si="453"/>
        <v>0.76220957263340416</v>
      </c>
      <c r="AS2943" s="76">
        <f t="shared" si="453"/>
        <v>0.75537150582963108</v>
      </c>
      <c r="AT2943" s="76">
        <f t="shared" si="453"/>
        <v>0.74853343902585801</v>
      </c>
      <c r="AU2943" s="76">
        <f t="shared" si="453"/>
        <v>0.74169537222208493</v>
      </c>
      <c r="AV2943" s="76">
        <f t="shared" si="453"/>
        <v>0.73485730541831185</v>
      </c>
      <c r="AW2943" s="76">
        <f t="shared" si="453"/>
        <v>0.72801923861453877</v>
      </c>
      <c r="AX2943" s="76">
        <f t="shared" si="453"/>
        <v>0.72118117181076569</v>
      </c>
      <c r="AY2943" s="76">
        <f t="shared" si="453"/>
        <v>0.71434310500699261</v>
      </c>
      <c r="AZ2943" s="76">
        <f t="shared" si="453"/>
        <v>0.70750503820321964</v>
      </c>
      <c r="BA2943" s="76">
        <f t="shared" si="453"/>
        <v>0.70066697139944656</v>
      </c>
      <c r="BB2943" s="76">
        <f t="shared" si="453"/>
        <v>0.69382890459567348</v>
      </c>
      <c r="BC2943" s="76">
        <f t="shared" si="453"/>
        <v>0.6869908377919004</v>
      </c>
      <c r="BD2943" s="76">
        <f t="shared" si="453"/>
        <v>0.68015277098812743</v>
      </c>
      <c r="BE2943" s="76">
        <f t="shared" si="453"/>
        <v>0.67331470418435435</v>
      </c>
      <c r="BF2943" s="76">
        <f t="shared" si="453"/>
        <v>0.66647663738058116</v>
      </c>
    </row>
    <row r="2944" spans="1:71" ht="12" customHeight="1" x14ac:dyDescent="0.2">
      <c r="A2944">
        <v>2</v>
      </c>
      <c r="B2944" t="s">
        <v>384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5.346469502275677E-4</v>
      </c>
      <c r="L2944">
        <v>8.070166451753086E-4</v>
      </c>
      <c r="M2944">
        <v>1.0793863401230494E-3</v>
      </c>
      <c r="N2944">
        <v>1.3517560350707904E-3</v>
      </c>
      <c r="O2944">
        <v>2.2056998961482967E-4</v>
      </c>
      <c r="P2944">
        <v>2.6899331421456119E-4</v>
      </c>
      <c r="Q2944">
        <v>1.318663205175753E-3</v>
      </c>
      <c r="R2944">
        <v>3.7047520206308772E-3</v>
      </c>
      <c r="S2944">
        <v>3.5755048799235981E-3</v>
      </c>
      <c r="T2944" s="8">
        <v>5.4561779128392846E-3</v>
      </c>
      <c r="U2944" s="8">
        <v>1.1698331515868262E-2</v>
      </c>
      <c r="V2944" s="8">
        <v>1.1768987106218624E-2</v>
      </c>
      <c r="W2944" s="8">
        <v>1.3035489018046922E-2</v>
      </c>
      <c r="X2944" s="8">
        <v>1.3072931109614546E-3</v>
      </c>
      <c r="Y2944" s="8">
        <v>1.9640067832887684E-3</v>
      </c>
      <c r="Z2944" s="8">
        <v>2.1632440362090622E-3</v>
      </c>
      <c r="AA2944" s="8">
        <v>5.4794776999999998E-4</v>
      </c>
      <c r="AB2944" s="55">
        <v>0</v>
      </c>
      <c r="AC2944" s="73">
        <v>0</v>
      </c>
      <c r="AD2944" s="72">
        <f>AC2944</f>
        <v>0</v>
      </c>
      <c r="AE2944" s="72">
        <f t="shared" ref="AE2944:BF2944" si="454">AD2944</f>
        <v>0</v>
      </c>
      <c r="AF2944" s="72">
        <f t="shared" si="454"/>
        <v>0</v>
      </c>
      <c r="AG2944" s="72">
        <f t="shared" si="454"/>
        <v>0</v>
      </c>
      <c r="AH2944" s="72">
        <f t="shared" si="454"/>
        <v>0</v>
      </c>
      <c r="AI2944" s="72">
        <f t="shared" si="454"/>
        <v>0</v>
      </c>
      <c r="AJ2944" s="72">
        <f t="shared" si="454"/>
        <v>0</v>
      </c>
      <c r="AK2944" s="72">
        <f t="shared" si="454"/>
        <v>0</v>
      </c>
      <c r="AL2944" s="72">
        <f t="shared" si="454"/>
        <v>0</v>
      </c>
      <c r="AM2944" s="72">
        <f t="shared" si="454"/>
        <v>0</v>
      </c>
      <c r="AN2944" s="72">
        <f t="shared" si="454"/>
        <v>0</v>
      </c>
      <c r="AO2944" s="72">
        <f t="shared" si="454"/>
        <v>0</v>
      </c>
      <c r="AP2944" s="72">
        <f t="shared" si="454"/>
        <v>0</v>
      </c>
      <c r="AQ2944" s="72">
        <f t="shared" si="454"/>
        <v>0</v>
      </c>
      <c r="AR2944" s="72">
        <f t="shared" si="454"/>
        <v>0</v>
      </c>
      <c r="AS2944" s="72">
        <f t="shared" si="454"/>
        <v>0</v>
      </c>
      <c r="AT2944" s="72">
        <f t="shared" si="454"/>
        <v>0</v>
      </c>
      <c r="AU2944" s="72">
        <f t="shared" si="454"/>
        <v>0</v>
      </c>
      <c r="AV2944" s="72">
        <f t="shared" si="454"/>
        <v>0</v>
      </c>
      <c r="AW2944" s="72">
        <f t="shared" si="454"/>
        <v>0</v>
      </c>
      <c r="AX2944" s="72">
        <f t="shared" si="454"/>
        <v>0</v>
      </c>
      <c r="AY2944" s="72">
        <f t="shared" si="454"/>
        <v>0</v>
      </c>
      <c r="AZ2944" s="72">
        <f t="shared" si="454"/>
        <v>0</v>
      </c>
      <c r="BA2944" s="72">
        <f t="shared" si="454"/>
        <v>0</v>
      </c>
      <c r="BB2944" s="72">
        <f t="shared" si="454"/>
        <v>0</v>
      </c>
      <c r="BC2944" s="72">
        <f t="shared" si="454"/>
        <v>0</v>
      </c>
      <c r="BD2944" s="72">
        <f t="shared" si="454"/>
        <v>0</v>
      </c>
      <c r="BE2944" s="72">
        <f t="shared" si="454"/>
        <v>0</v>
      </c>
      <c r="BF2944" s="72">
        <f t="shared" si="454"/>
        <v>0</v>
      </c>
    </row>
    <row r="2945" spans="1:58" ht="12" customHeight="1" x14ac:dyDescent="0.2">
      <c r="A2945">
        <v>3</v>
      </c>
      <c r="B2945" t="s">
        <v>385</v>
      </c>
      <c r="C2945">
        <v>1.9426643165966163E-3</v>
      </c>
      <c r="D2945">
        <v>3.2340672685991869E-3</v>
      </c>
      <c r="E2945">
        <v>3.4936047122029988E-3</v>
      </c>
      <c r="F2945">
        <v>8.959492414098642E-3</v>
      </c>
      <c r="G2945">
        <v>6.1810715268516758E-3</v>
      </c>
      <c r="H2945">
        <v>7.1225542041248008E-2</v>
      </c>
      <c r="I2945">
        <v>7.5472863680063992E-2</v>
      </c>
      <c r="J2945">
        <v>7.9720185318879977E-2</v>
      </c>
      <c r="K2945">
        <v>3.7352172403078102E-2</v>
      </c>
      <c r="L2945">
        <v>6.7063758814911362E-2</v>
      </c>
      <c r="M2945">
        <v>9.6775345226744622E-2</v>
      </c>
      <c r="N2945">
        <v>0.12648693163857788</v>
      </c>
      <c r="O2945">
        <v>0.13186868733284932</v>
      </c>
      <c r="P2945">
        <v>0.13834933554312787</v>
      </c>
      <c r="Q2945">
        <v>0.10966882323045013</v>
      </c>
      <c r="R2945">
        <v>0.15090102839890557</v>
      </c>
      <c r="S2945">
        <v>0.35752719480095968</v>
      </c>
      <c r="T2945" s="8">
        <v>0.25190966226949374</v>
      </c>
      <c r="U2945" s="8">
        <v>9.7236941129490551E-2</v>
      </c>
      <c r="V2945" s="8">
        <v>8.1307738749989658E-2</v>
      </c>
      <c r="W2945" s="8">
        <v>7.0115915815586904E-2</v>
      </c>
      <c r="X2945" s="8">
        <v>2.3202167242099104E-2</v>
      </c>
      <c r="Y2945" s="8">
        <v>2.3202167242099104E-2</v>
      </c>
      <c r="Z2945" s="8">
        <v>2.3202167242099104E-2</v>
      </c>
      <c r="AA2945" s="8">
        <v>1.5687639E-2</v>
      </c>
      <c r="AB2945" s="55">
        <v>6.4587383999999996E-3</v>
      </c>
      <c r="AC2945" s="73">
        <v>5.0000000000000001E-3</v>
      </c>
      <c r="AD2945" s="72">
        <f>AC2945</f>
        <v>5.0000000000000001E-3</v>
      </c>
      <c r="AE2945" s="72">
        <f t="shared" ref="AE2945:BF2945" si="455">AD2945</f>
        <v>5.0000000000000001E-3</v>
      </c>
      <c r="AF2945" s="72">
        <f t="shared" si="455"/>
        <v>5.0000000000000001E-3</v>
      </c>
      <c r="AG2945" s="72">
        <f t="shared" si="455"/>
        <v>5.0000000000000001E-3</v>
      </c>
      <c r="AH2945" s="72">
        <f t="shared" si="455"/>
        <v>5.0000000000000001E-3</v>
      </c>
      <c r="AI2945" s="72">
        <f t="shared" si="455"/>
        <v>5.0000000000000001E-3</v>
      </c>
      <c r="AJ2945" s="72">
        <f t="shared" si="455"/>
        <v>5.0000000000000001E-3</v>
      </c>
      <c r="AK2945" s="72">
        <f t="shared" si="455"/>
        <v>5.0000000000000001E-3</v>
      </c>
      <c r="AL2945" s="72">
        <f t="shared" si="455"/>
        <v>5.0000000000000001E-3</v>
      </c>
      <c r="AM2945" s="72">
        <f t="shared" si="455"/>
        <v>5.0000000000000001E-3</v>
      </c>
      <c r="AN2945" s="72">
        <f t="shared" si="455"/>
        <v>5.0000000000000001E-3</v>
      </c>
      <c r="AO2945" s="72">
        <f t="shared" si="455"/>
        <v>5.0000000000000001E-3</v>
      </c>
      <c r="AP2945" s="72">
        <f t="shared" si="455"/>
        <v>5.0000000000000001E-3</v>
      </c>
      <c r="AQ2945" s="72">
        <f t="shared" si="455"/>
        <v>5.0000000000000001E-3</v>
      </c>
      <c r="AR2945" s="72">
        <f t="shared" si="455"/>
        <v>5.0000000000000001E-3</v>
      </c>
      <c r="AS2945" s="72">
        <f t="shared" si="455"/>
        <v>5.0000000000000001E-3</v>
      </c>
      <c r="AT2945" s="72">
        <f t="shared" si="455"/>
        <v>5.0000000000000001E-3</v>
      </c>
      <c r="AU2945" s="72">
        <f t="shared" si="455"/>
        <v>5.0000000000000001E-3</v>
      </c>
      <c r="AV2945" s="72">
        <f t="shared" si="455"/>
        <v>5.0000000000000001E-3</v>
      </c>
      <c r="AW2945" s="72">
        <f t="shared" si="455"/>
        <v>5.0000000000000001E-3</v>
      </c>
      <c r="AX2945" s="72">
        <f t="shared" si="455"/>
        <v>5.0000000000000001E-3</v>
      </c>
      <c r="AY2945" s="72">
        <f t="shared" si="455"/>
        <v>5.0000000000000001E-3</v>
      </c>
      <c r="AZ2945" s="72">
        <f t="shared" si="455"/>
        <v>5.0000000000000001E-3</v>
      </c>
      <c r="BA2945" s="72">
        <f t="shared" si="455"/>
        <v>5.0000000000000001E-3</v>
      </c>
      <c r="BB2945" s="72">
        <f t="shared" si="455"/>
        <v>5.0000000000000001E-3</v>
      </c>
      <c r="BC2945" s="72">
        <f t="shared" si="455"/>
        <v>5.0000000000000001E-3</v>
      </c>
      <c r="BD2945" s="72">
        <f t="shared" si="455"/>
        <v>5.0000000000000001E-3</v>
      </c>
      <c r="BE2945" s="72">
        <f t="shared" si="455"/>
        <v>5.0000000000000001E-3</v>
      </c>
      <c r="BF2945" s="72">
        <f t="shared" si="455"/>
        <v>5.0000000000000001E-3</v>
      </c>
    </row>
    <row r="2946" spans="1:58" ht="12" customHeight="1" x14ac:dyDescent="0.2">
      <c r="A2946">
        <v>4</v>
      </c>
      <c r="B2946" t="s">
        <v>430</v>
      </c>
      <c r="C2946">
        <v>2.1443786625691087E-3</v>
      </c>
      <c r="D2946">
        <v>1.5015312318496224E-3</v>
      </c>
      <c r="E2946">
        <v>2.0092752489872167E-3</v>
      </c>
      <c r="F2946">
        <v>8.3859266745647323E-3</v>
      </c>
      <c r="G2946">
        <v>9.9999999999999995E-7</v>
      </c>
      <c r="H2946">
        <v>4.088917428420337E-2</v>
      </c>
      <c r="I2946">
        <v>1.4499479940601041E-2</v>
      </c>
      <c r="J2946">
        <v>2.3129654445569058E-3</v>
      </c>
      <c r="K2946">
        <v>4.2593539587316084E-3</v>
      </c>
      <c r="L2946">
        <v>3.0225762767229639E-3</v>
      </c>
      <c r="M2946">
        <v>1.7857985947143194E-3</v>
      </c>
      <c r="N2946">
        <v>5.4902091270567493E-4</v>
      </c>
      <c r="O2946">
        <v>8.9606558281024552E-4</v>
      </c>
      <c r="P2946">
        <v>5.9004985053516654E-4</v>
      </c>
      <c r="Q2946">
        <v>1.1057540418400846E-3</v>
      </c>
      <c r="R2946">
        <v>1.2454005094820267E-3</v>
      </c>
      <c r="S2946">
        <v>5.3574340220353591E-3</v>
      </c>
      <c r="T2946" s="8">
        <v>1.2708059948891499E-3</v>
      </c>
      <c r="U2946" s="8">
        <v>1.8942593701843575E-3</v>
      </c>
      <c r="V2946" s="8">
        <v>3.1138606082159606E-3</v>
      </c>
      <c r="W2946" s="8">
        <v>4.9979935062566122E-3</v>
      </c>
      <c r="X2946" s="8">
        <v>2.8309447554386745E-3</v>
      </c>
      <c r="Y2946" s="8">
        <v>3.0828085772340108E-3</v>
      </c>
      <c r="Z2946" s="8">
        <v>3.1592203500948905E-3</v>
      </c>
      <c r="AA2946" s="8">
        <v>4.0569206000000001E-4</v>
      </c>
      <c r="AB2946" s="55">
        <v>9.5787541999999993E-3</v>
      </c>
      <c r="AC2946" s="73">
        <f>AVERAGE(AA2946:AB2946)</f>
        <v>4.99222313E-3</v>
      </c>
      <c r="AD2946" s="74">
        <f t="shared" ref="AD2946:BE2946" si="456">AC2946+($BF2946-$AC2946)/29</f>
        <v>5.1641570751516479E-3</v>
      </c>
      <c r="AE2946" s="74">
        <f t="shared" si="456"/>
        <v>5.3360910203032958E-3</v>
      </c>
      <c r="AF2946" s="74">
        <f t="shared" si="456"/>
        <v>5.5080249654549437E-3</v>
      </c>
      <c r="AG2946" s="74">
        <f t="shared" si="456"/>
        <v>5.6799589106065916E-3</v>
      </c>
      <c r="AH2946" s="74">
        <f t="shared" si="456"/>
        <v>5.8518928557582395E-3</v>
      </c>
      <c r="AI2946" s="74">
        <f t="shared" si="456"/>
        <v>6.0238268009098874E-3</v>
      </c>
      <c r="AJ2946" s="74">
        <f t="shared" si="456"/>
        <v>6.1957607460615353E-3</v>
      </c>
      <c r="AK2946" s="74">
        <f t="shared" si="456"/>
        <v>6.3676946912131832E-3</v>
      </c>
      <c r="AL2946" s="74">
        <f t="shared" si="456"/>
        <v>6.5396286363648311E-3</v>
      </c>
      <c r="AM2946" s="74">
        <f t="shared" si="456"/>
        <v>6.711562581516479E-3</v>
      </c>
      <c r="AN2946" s="74">
        <f t="shared" si="456"/>
        <v>6.8834965266681269E-3</v>
      </c>
      <c r="AO2946" s="74">
        <f t="shared" si="456"/>
        <v>7.0554304718197748E-3</v>
      </c>
      <c r="AP2946" s="74">
        <f t="shared" si="456"/>
        <v>7.2273644169714227E-3</v>
      </c>
      <c r="AQ2946" s="74">
        <f t="shared" si="456"/>
        <v>7.3992983621230706E-3</v>
      </c>
      <c r="AR2946" s="74">
        <f t="shared" si="456"/>
        <v>7.5712323072747185E-3</v>
      </c>
      <c r="AS2946" s="74">
        <f t="shared" si="456"/>
        <v>7.7431662524263664E-3</v>
      </c>
      <c r="AT2946" s="74">
        <f t="shared" si="456"/>
        <v>7.9151001975780143E-3</v>
      </c>
      <c r="AU2946" s="74">
        <f t="shared" si="456"/>
        <v>8.087034142729663E-3</v>
      </c>
      <c r="AV2946" s="74">
        <f t="shared" si="456"/>
        <v>8.2589680878813118E-3</v>
      </c>
      <c r="AW2946" s="74">
        <f t="shared" si="456"/>
        <v>8.4309020330329606E-3</v>
      </c>
      <c r="AX2946" s="74">
        <f t="shared" si="456"/>
        <v>8.6028359781846094E-3</v>
      </c>
      <c r="AY2946" s="74">
        <f t="shared" si="456"/>
        <v>8.7747699233362581E-3</v>
      </c>
      <c r="AZ2946" s="74">
        <f t="shared" si="456"/>
        <v>8.9467038684879069E-3</v>
      </c>
      <c r="BA2946" s="74">
        <f t="shared" si="456"/>
        <v>9.1186378136395557E-3</v>
      </c>
      <c r="BB2946" s="74">
        <f t="shared" si="456"/>
        <v>9.2905717587912044E-3</v>
      </c>
      <c r="BC2946" s="74">
        <f t="shared" si="456"/>
        <v>9.4625057039428532E-3</v>
      </c>
      <c r="BD2946" s="74">
        <f t="shared" si="456"/>
        <v>9.634439649094502E-3</v>
      </c>
      <c r="BE2946" s="74">
        <f t="shared" si="456"/>
        <v>9.8063735942461507E-3</v>
      </c>
      <c r="BF2946" s="8">
        <v>9.9783075393977926E-3</v>
      </c>
    </row>
    <row r="2947" spans="1:58" ht="12" customHeight="1" x14ac:dyDescent="0.2">
      <c r="A2947">
        <v>5</v>
      </c>
      <c r="B2947" t="s">
        <v>37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 s="8">
        <v>5.9396367152427648E-4</v>
      </c>
      <c r="U2947" s="8">
        <v>7.6845494990451912E-3</v>
      </c>
      <c r="V2947" s="8">
        <v>8.8867017889191231E-3</v>
      </c>
      <c r="W2947" s="8">
        <v>5.1074386195323045E-3</v>
      </c>
      <c r="X2947" s="8">
        <v>9.6767115940748234E-3</v>
      </c>
      <c r="Y2947" s="8">
        <v>1.0039390187378214E-2</v>
      </c>
      <c r="Z2947" s="8">
        <v>1.0149421529297268E-2</v>
      </c>
      <c r="AA2947" s="8">
        <v>1.0118594E-2</v>
      </c>
      <c r="AB2947" s="55">
        <v>8.2015712000000005E-3</v>
      </c>
      <c r="AC2947" s="73">
        <f t="shared" ref="AC2947:AC2974" si="457">AB2947+(AB2947-AA2947)</f>
        <v>6.284548400000001E-3</v>
      </c>
      <c r="AD2947" s="74">
        <f t="shared" ref="AD2947:BE2947" si="458">AC2947+($BF2947-$AC2947)/29</f>
        <v>6.7564178797957994E-3</v>
      </c>
      <c r="AE2947" s="74">
        <f t="shared" si="458"/>
        <v>7.2282873595915977E-3</v>
      </c>
      <c r="AF2947" s="74">
        <f t="shared" si="458"/>
        <v>7.7001568393873961E-3</v>
      </c>
      <c r="AG2947" s="74">
        <f t="shared" si="458"/>
        <v>8.1720263191831944E-3</v>
      </c>
      <c r="AH2947" s="74">
        <f t="shared" si="458"/>
        <v>8.6438957989789927E-3</v>
      </c>
      <c r="AI2947" s="74">
        <f t="shared" si="458"/>
        <v>9.1157652787747911E-3</v>
      </c>
      <c r="AJ2947" s="74">
        <f t="shared" si="458"/>
        <v>9.5876347585705894E-3</v>
      </c>
      <c r="AK2947" s="74">
        <f t="shared" si="458"/>
        <v>1.0059504238366388E-2</v>
      </c>
      <c r="AL2947" s="74">
        <f t="shared" si="458"/>
        <v>1.0531373718162186E-2</v>
      </c>
      <c r="AM2947" s="74">
        <f t="shared" si="458"/>
        <v>1.1003243197957984E-2</v>
      </c>
      <c r="AN2947" s="74">
        <f t="shared" si="458"/>
        <v>1.1475112677753783E-2</v>
      </c>
      <c r="AO2947" s="74">
        <f t="shared" si="458"/>
        <v>1.1946982157549581E-2</v>
      </c>
      <c r="AP2947" s="74">
        <f t="shared" si="458"/>
        <v>1.2418851637345379E-2</v>
      </c>
      <c r="AQ2947" s="74">
        <f t="shared" si="458"/>
        <v>1.2890721117141178E-2</v>
      </c>
      <c r="AR2947" s="74">
        <f t="shared" si="458"/>
        <v>1.3362590596936976E-2</v>
      </c>
      <c r="AS2947" s="74">
        <f t="shared" si="458"/>
        <v>1.3834460076732774E-2</v>
      </c>
      <c r="AT2947" s="74">
        <f t="shared" si="458"/>
        <v>1.4306329556528573E-2</v>
      </c>
      <c r="AU2947" s="74">
        <f t="shared" si="458"/>
        <v>1.4778199036324371E-2</v>
      </c>
      <c r="AV2947" s="74">
        <f t="shared" si="458"/>
        <v>1.5250068516120169E-2</v>
      </c>
      <c r="AW2947" s="74">
        <f t="shared" si="458"/>
        <v>1.5721937995915966E-2</v>
      </c>
      <c r="AX2947" s="74">
        <f t="shared" si="458"/>
        <v>1.6193807475711766E-2</v>
      </c>
      <c r="AY2947" s="74">
        <f t="shared" si="458"/>
        <v>1.6665676955507566E-2</v>
      </c>
      <c r="AZ2947" s="74">
        <f t="shared" si="458"/>
        <v>1.7137546435303366E-2</v>
      </c>
      <c r="BA2947" s="74">
        <f t="shared" si="458"/>
        <v>1.7609415915099166E-2</v>
      </c>
      <c r="BB2947" s="74">
        <f t="shared" si="458"/>
        <v>1.8081285394894966E-2</v>
      </c>
      <c r="BC2947" s="74">
        <f t="shared" si="458"/>
        <v>1.8553154874690767E-2</v>
      </c>
      <c r="BD2947" s="74">
        <f t="shared" si="458"/>
        <v>1.9025024354486567E-2</v>
      </c>
      <c r="BE2947" s="74">
        <f t="shared" si="458"/>
        <v>1.9496893834282367E-2</v>
      </c>
      <c r="BF2947" s="8">
        <v>1.9968763314078153E-2</v>
      </c>
    </row>
    <row r="2948" spans="1:58" ht="12" customHeight="1" x14ac:dyDescent="0.2">
      <c r="A2948">
        <v>6</v>
      </c>
      <c r="B2948" t="s">
        <v>38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2.7427732873681024E-3</v>
      </c>
      <c r="T2948" s="8">
        <v>4.9727191104358033E-3</v>
      </c>
      <c r="U2948" s="8">
        <v>4.5001459091677035E-3</v>
      </c>
      <c r="V2948" s="8">
        <v>3.3206242608199419E-3</v>
      </c>
      <c r="W2948" s="8">
        <v>1.5495123932190112E-3</v>
      </c>
      <c r="X2948" s="8">
        <v>3.1371987359785957E-3</v>
      </c>
      <c r="Y2948" s="8">
        <v>3.7296240176436608E-3</v>
      </c>
      <c r="Z2948" s="8">
        <v>3.9093571199882238E-3</v>
      </c>
      <c r="AA2948" s="8">
        <v>2.1153942000000001E-3</v>
      </c>
      <c r="AB2948" s="55">
        <v>6.4587360000000003E-4</v>
      </c>
      <c r="AC2948" s="73">
        <f>AVERAGE(AA2948:AB2948)</f>
        <v>1.3806339000000001E-3</v>
      </c>
      <c r="AD2948" s="74">
        <f t="shared" ref="AD2948:BE2948" si="459">AC2948+($BF2948-$AC2948)/29</f>
        <v>2.0209215500721477E-3</v>
      </c>
      <c r="AE2948" s="74">
        <f t="shared" si="459"/>
        <v>2.6612092001442956E-3</v>
      </c>
      <c r="AF2948" s="74">
        <f t="shared" si="459"/>
        <v>3.3014968502164434E-3</v>
      </c>
      <c r="AG2948" s="74">
        <f t="shared" si="459"/>
        <v>3.9417845002885912E-3</v>
      </c>
      <c r="AH2948" s="74">
        <f t="shared" si="459"/>
        <v>4.582072150360739E-3</v>
      </c>
      <c r="AI2948" s="74">
        <f t="shared" si="459"/>
        <v>5.2223598004328868E-3</v>
      </c>
      <c r="AJ2948" s="74">
        <f t="shared" si="459"/>
        <v>5.8626474505050347E-3</v>
      </c>
      <c r="AK2948" s="74">
        <f t="shared" si="459"/>
        <v>6.5029351005771825E-3</v>
      </c>
      <c r="AL2948" s="74">
        <f t="shared" si="459"/>
        <v>7.1432227506493303E-3</v>
      </c>
      <c r="AM2948" s="74">
        <f t="shared" si="459"/>
        <v>7.7835104007214781E-3</v>
      </c>
      <c r="AN2948" s="74">
        <f t="shared" si="459"/>
        <v>8.423798050793626E-3</v>
      </c>
      <c r="AO2948" s="74">
        <f t="shared" si="459"/>
        <v>9.0640857008657729E-3</v>
      </c>
      <c r="AP2948" s="74">
        <f t="shared" si="459"/>
        <v>9.7043733509379199E-3</v>
      </c>
      <c r="AQ2948" s="74">
        <f t="shared" si="459"/>
        <v>1.0344661001010067E-2</v>
      </c>
      <c r="AR2948" s="74">
        <f t="shared" si="459"/>
        <v>1.0984948651082214E-2</v>
      </c>
      <c r="AS2948" s="74">
        <f t="shared" si="459"/>
        <v>1.1625236301154361E-2</v>
      </c>
      <c r="AT2948" s="74">
        <f t="shared" si="459"/>
        <v>1.2265523951226508E-2</v>
      </c>
      <c r="AU2948" s="74">
        <f t="shared" si="459"/>
        <v>1.2905811601298655E-2</v>
      </c>
      <c r="AV2948" s="74">
        <f t="shared" si="459"/>
        <v>1.3546099251370802E-2</v>
      </c>
      <c r="AW2948" s="74">
        <f t="shared" si="459"/>
        <v>1.4186386901442949E-2</v>
      </c>
      <c r="AX2948" s="74">
        <f t="shared" si="459"/>
        <v>1.4826674551515096E-2</v>
      </c>
      <c r="AY2948" s="74">
        <f t="shared" si="459"/>
        <v>1.5466962201587242E-2</v>
      </c>
      <c r="AZ2948" s="74">
        <f t="shared" si="459"/>
        <v>1.6107249851659389E-2</v>
      </c>
      <c r="BA2948" s="74">
        <f t="shared" si="459"/>
        <v>1.6747537501731538E-2</v>
      </c>
      <c r="BB2948" s="74">
        <f t="shared" si="459"/>
        <v>1.7387825151803687E-2</v>
      </c>
      <c r="BC2948" s="74">
        <f t="shared" si="459"/>
        <v>1.8028112801875835E-2</v>
      </c>
      <c r="BD2948" s="74">
        <f t="shared" si="459"/>
        <v>1.8668400451947984E-2</v>
      </c>
      <c r="BE2948" s="74">
        <f t="shared" si="459"/>
        <v>1.9308688102020133E-2</v>
      </c>
      <c r="BF2948" s="8">
        <v>1.9948975752092282E-2</v>
      </c>
    </row>
    <row r="2949" spans="1:58" ht="12" customHeight="1" x14ac:dyDescent="0.2">
      <c r="A2949">
        <v>7</v>
      </c>
      <c r="B2949" t="s">
        <v>389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5.0319212504324308E-5</v>
      </c>
      <c r="S2949">
        <v>0</v>
      </c>
      <c r="T2949" s="8">
        <v>1.01296130027396E-4</v>
      </c>
      <c r="U2949" s="8">
        <v>6.5531134968539934E-4</v>
      </c>
      <c r="V2949" s="8">
        <v>4.1352730520796287E-4</v>
      </c>
      <c r="W2949" s="8">
        <v>7.0025671599377127E-3</v>
      </c>
      <c r="X2949" s="8">
        <v>7.6350183904753486E-3</v>
      </c>
      <c r="Y2949" s="8">
        <v>8.4207467117671398E-3</v>
      </c>
      <c r="Z2949" s="8">
        <v>8.6591251084298278E-3</v>
      </c>
      <c r="AA2949" s="8">
        <v>7.7476660000000003E-3</v>
      </c>
      <c r="AB2949" s="55">
        <v>3.0755892E-4</v>
      </c>
      <c r="AC2949" s="73">
        <v>5.0000000000000001E-4</v>
      </c>
      <c r="AD2949" s="74">
        <f t="shared" ref="AD2949:BE2949" si="460">AC2949+($BF2949-$AC2949)/29</f>
        <v>3.0279727683703958E-3</v>
      </c>
      <c r="AE2949" s="74">
        <f t="shared" si="460"/>
        <v>5.5559455367407921E-3</v>
      </c>
      <c r="AF2949" s="74">
        <f t="shared" si="460"/>
        <v>8.0839183051111888E-3</v>
      </c>
      <c r="AG2949" s="74">
        <f t="shared" si="460"/>
        <v>1.0611891073481584E-2</v>
      </c>
      <c r="AH2949" s="74">
        <f t="shared" si="460"/>
        <v>1.3139863841851979E-2</v>
      </c>
      <c r="AI2949" s="74">
        <f t="shared" si="460"/>
        <v>1.5667836610222374E-2</v>
      </c>
      <c r="AJ2949" s="74">
        <f t="shared" si="460"/>
        <v>1.8195809378592769E-2</v>
      </c>
      <c r="AK2949" s="74">
        <f t="shared" si="460"/>
        <v>2.0723782146963163E-2</v>
      </c>
      <c r="AL2949" s="74">
        <f t="shared" si="460"/>
        <v>2.3251754915333558E-2</v>
      </c>
      <c r="AM2949" s="74">
        <f t="shared" si="460"/>
        <v>2.5779727683703953E-2</v>
      </c>
      <c r="AN2949" s="74">
        <f t="shared" si="460"/>
        <v>2.8307700452074348E-2</v>
      </c>
      <c r="AO2949" s="74">
        <f t="shared" si="460"/>
        <v>3.0835673220444743E-2</v>
      </c>
      <c r="AP2949" s="74">
        <f t="shared" si="460"/>
        <v>3.3363645988815138E-2</v>
      </c>
      <c r="AQ2949" s="74">
        <f t="shared" si="460"/>
        <v>3.5891618757185537E-2</v>
      </c>
      <c r="AR2949" s="74">
        <f t="shared" si="460"/>
        <v>3.8419591525555935E-2</v>
      </c>
      <c r="AS2949" s="74">
        <f t="shared" si="460"/>
        <v>4.0947564293926333E-2</v>
      </c>
      <c r="AT2949" s="74">
        <f t="shared" si="460"/>
        <v>4.3475537062296732E-2</v>
      </c>
      <c r="AU2949" s="74">
        <f t="shared" si="460"/>
        <v>4.600350983066713E-2</v>
      </c>
      <c r="AV2949" s="74">
        <f t="shared" si="460"/>
        <v>4.8531482599037529E-2</v>
      </c>
      <c r="AW2949" s="74">
        <f t="shared" si="460"/>
        <v>5.1059455367407927E-2</v>
      </c>
      <c r="AX2949" s="74">
        <f t="shared" si="460"/>
        <v>5.3587428135778326E-2</v>
      </c>
      <c r="AY2949" s="74">
        <f t="shared" si="460"/>
        <v>5.6115400904148724E-2</v>
      </c>
      <c r="AZ2949" s="74">
        <f t="shared" si="460"/>
        <v>5.8643373672519122E-2</v>
      </c>
      <c r="BA2949" s="74">
        <f t="shared" si="460"/>
        <v>6.1171346440889521E-2</v>
      </c>
      <c r="BB2949" s="74">
        <f t="shared" si="460"/>
        <v>6.3699319209259919E-2</v>
      </c>
      <c r="BC2949" s="74">
        <f t="shared" si="460"/>
        <v>6.6227291977630318E-2</v>
      </c>
      <c r="BD2949" s="74">
        <f t="shared" si="460"/>
        <v>6.8755264746000716E-2</v>
      </c>
      <c r="BE2949" s="74">
        <f t="shared" si="460"/>
        <v>7.1283237514371114E-2</v>
      </c>
      <c r="BF2949" s="8">
        <v>7.3811210282741485E-2</v>
      </c>
    </row>
    <row r="2950" spans="1:58" ht="12" customHeight="1" x14ac:dyDescent="0.2">
      <c r="A2950">
        <v>8</v>
      </c>
      <c r="B2950" t="s">
        <v>390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55">
        <v>0</v>
      </c>
      <c r="AC2950" s="73">
        <f t="shared" si="457"/>
        <v>0</v>
      </c>
      <c r="AD2950" s="72">
        <f t="shared" ref="AD2950:AD2955" si="461">AC2950</f>
        <v>0</v>
      </c>
      <c r="AE2950" s="72">
        <f t="shared" ref="AE2950:BF2950" si="462">AD2950</f>
        <v>0</v>
      </c>
      <c r="AF2950" s="72">
        <f t="shared" si="462"/>
        <v>0</v>
      </c>
      <c r="AG2950" s="72">
        <f t="shared" si="462"/>
        <v>0</v>
      </c>
      <c r="AH2950" s="72">
        <f t="shared" si="462"/>
        <v>0</v>
      </c>
      <c r="AI2950" s="72">
        <f t="shared" si="462"/>
        <v>0</v>
      </c>
      <c r="AJ2950" s="72">
        <f t="shared" si="462"/>
        <v>0</v>
      </c>
      <c r="AK2950" s="72">
        <f t="shared" si="462"/>
        <v>0</v>
      </c>
      <c r="AL2950" s="72">
        <f t="shared" si="462"/>
        <v>0</v>
      </c>
      <c r="AM2950" s="72">
        <f t="shared" si="462"/>
        <v>0</v>
      </c>
      <c r="AN2950" s="72">
        <f t="shared" si="462"/>
        <v>0</v>
      </c>
      <c r="AO2950" s="72">
        <f t="shared" si="462"/>
        <v>0</v>
      </c>
      <c r="AP2950" s="72">
        <f t="shared" si="462"/>
        <v>0</v>
      </c>
      <c r="AQ2950" s="72">
        <f t="shared" si="462"/>
        <v>0</v>
      </c>
      <c r="AR2950" s="72">
        <f t="shared" si="462"/>
        <v>0</v>
      </c>
      <c r="AS2950" s="72">
        <f t="shared" si="462"/>
        <v>0</v>
      </c>
      <c r="AT2950" s="72">
        <f t="shared" si="462"/>
        <v>0</v>
      </c>
      <c r="AU2950" s="72">
        <f t="shared" si="462"/>
        <v>0</v>
      </c>
      <c r="AV2950" s="72">
        <f t="shared" si="462"/>
        <v>0</v>
      </c>
      <c r="AW2950" s="72">
        <f t="shared" si="462"/>
        <v>0</v>
      </c>
      <c r="AX2950" s="72">
        <f t="shared" si="462"/>
        <v>0</v>
      </c>
      <c r="AY2950" s="72">
        <f t="shared" si="462"/>
        <v>0</v>
      </c>
      <c r="AZ2950" s="72">
        <f t="shared" si="462"/>
        <v>0</v>
      </c>
      <c r="BA2950" s="72">
        <f t="shared" si="462"/>
        <v>0</v>
      </c>
      <c r="BB2950" s="72">
        <f t="shared" si="462"/>
        <v>0</v>
      </c>
      <c r="BC2950" s="72">
        <f t="shared" si="462"/>
        <v>0</v>
      </c>
      <c r="BD2950" s="72">
        <f t="shared" si="462"/>
        <v>0</v>
      </c>
      <c r="BE2950" s="72">
        <f t="shared" si="462"/>
        <v>0</v>
      </c>
      <c r="BF2950" s="72">
        <f t="shared" si="462"/>
        <v>0</v>
      </c>
    </row>
    <row r="2951" spans="1:58" ht="12" customHeight="1" x14ac:dyDescent="0.2">
      <c r="A2951">
        <v>9</v>
      </c>
      <c r="B2951" t="s">
        <v>391</v>
      </c>
      <c r="C2951">
        <v>3.4803E-3</v>
      </c>
      <c r="D2951">
        <v>4.5170000000000002E-3</v>
      </c>
      <c r="E2951">
        <v>4.5611000000000002E-3</v>
      </c>
      <c r="F2951">
        <v>7.7229999999999998E-3</v>
      </c>
      <c r="G2951">
        <v>5.5209999999999999E-3</v>
      </c>
      <c r="H2951">
        <v>2.977E-3</v>
      </c>
      <c r="I2951">
        <v>5.195E-3</v>
      </c>
      <c r="J2951">
        <v>3.4117499999999999E-3</v>
      </c>
      <c r="K2951">
        <v>4.47E-3</v>
      </c>
      <c r="L2951">
        <v>4.1421333333333333E-3</v>
      </c>
      <c r="M2951">
        <v>3.8142666666666665E-3</v>
      </c>
      <c r="N2951">
        <v>3.4864000000000002E-3</v>
      </c>
      <c r="O2951">
        <v>3.4388000000000001E-3</v>
      </c>
      <c r="P2951">
        <v>2.8587999999999999E-3</v>
      </c>
      <c r="Q2951">
        <v>5.1051999999999998E-3</v>
      </c>
      <c r="R2951">
        <v>3.6286999999999999E-3</v>
      </c>
      <c r="S2951">
        <v>3.7036E-3</v>
      </c>
      <c r="T2951" s="8">
        <f>AVERAGE(O2951:S2951)</f>
        <v>3.7470200000000002E-3</v>
      </c>
      <c r="U2951" s="8">
        <f>T2951</f>
        <v>3.7470200000000002E-3</v>
      </c>
      <c r="V2951" s="8">
        <v>3.7470200000000002E-3</v>
      </c>
      <c r="W2951" s="8">
        <v>3.7470200000000002E-3</v>
      </c>
      <c r="X2951" s="8">
        <f t="shared" ref="X2951:Z2954" si="463">W2951</f>
        <v>3.7470200000000002E-3</v>
      </c>
      <c r="Y2951" s="8">
        <f t="shared" si="463"/>
        <v>3.7470200000000002E-3</v>
      </c>
      <c r="Z2951" s="8">
        <f t="shared" si="463"/>
        <v>3.7470200000000002E-3</v>
      </c>
      <c r="AA2951" s="8">
        <v>0</v>
      </c>
      <c r="AB2951" s="55">
        <v>0</v>
      </c>
      <c r="AC2951" s="73">
        <f t="shared" si="457"/>
        <v>0</v>
      </c>
      <c r="AD2951" s="72">
        <f t="shared" si="461"/>
        <v>0</v>
      </c>
      <c r="AE2951" s="72">
        <f t="shared" ref="AE2951:BF2951" si="464">AD2951</f>
        <v>0</v>
      </c>
      <c r="AF2951" s="72">
        <f t="shared" si="464"/>
        <v>0</v>
      </c>
      <c r="AG2951" s="72">
        <f t="shared" si="464"/>
        <v>0</v>
      </c>
      <c r="AH2951" s="72">
        <f t="shared" si="464"/>
        <v>0</v>
      </c>
      <c r="AI2951" s="72">
        <f t="shared" si="464"/>
        <v>0</v>
      </c>
      <c r="AJ2951" s="72">
        <f t="shared" si="464"/>
        <v>0</v>
      </c>
      <c r="AK2951" s="72">
        <f t="shared" si="464"/>
        <v>0</v>
      </c>
      <c r="AL2951" s="72">
        <f t="shared" si="464"/>
        <v>0</v>
      </c>
      <c r="AM2951" s="72">
        <f t="shared" si="464"/>
        <v>0</v>
      </c>
      <c r="AN2951" s="72">
        <f t="shared" si="464"/>
        <v>0</v>
      </c>
      <c r="AO2951" s="72">
        <f t="shared" si="464"/>
        <v>0</v>
      </c>
      <c r="AP2951" s="72">
        <f t="shared" si="464"/>
        <v>0</v>
      </c>
      <c r="AQ2951" s="72">
        <f t="shared" si="464"/>
        <v>0</v>
      </c>
      <c r="AR2951" s="72">
        <f t="shared" si="464"/>
        <v>0</v>
      </c>
      <c r="AS2951" s="72">
        <f t="shared" si="464"/>
        <v>0</v>
      </c>
      <c r="AT2951" s="72">
        <f t="shared" si="464"/>
        <v>0</v>
      </c>
      <c r="AU2951" s="72">
        <f t="shared" si="464"/>
        <v>0</v>
      </c>
      <c r="AV2951" s="72">
        <f t="shared" si="464"/>
        <v>0</v>
      </c>
      <c r="AW2951" s="72">
        <f t="shared" si="464"/>
        <v>0</v>
      </c>
      <c r="AX2951" s="72">
        <f t="shared" si="464"/>
        <v>0</v>
      </c>
      <c r="AY2951" s="72">
        <f t="shared" si="464"/>
        <v>0</v>
      </c>
      <c r="AZ2951" s="72">
        <f t="shared" si="464"/>
        <v>0</v>
      </c>
      <c r="BA2951" s="72">
        <f t="shared" si="464"/>
        <v>0</v>
      </c>
      <c r="BB2951" s="72">
        <f t="shared" si="464"/>
        <v>0</v>
      </c>
      <c r="BC2951" s="72">
        <f t="shared" si="464"/>
        <v>0</v>
      </c>
      <c r="BD2951" s="72">
        <f t="shared" si="464"/>
        <v>0</v>
      </c>
      <c r="BE2951" s="72">
        <f t="shared" si="464"/>
        <v>0</v>
      </c>
      <c r="BF2951" s="72">
        <f t="shared" si="464"/>
        <v>0</v>
      </c>
    </row>
    <row r="2952" spans="1:58" ht="12" customHeight="1" x14ac:dyDescent="0.2">
      <c r="A2952">
        <v>10</v>
      </c>
      <c r="B2952" t="s">
        <v>392</v>
      </c>
      <c r="C2952">
        <v>1.6168180654102832E-2</v>
      </c>
      <c r="D2952">
        <v>1.442129996303923E-2</v>
      </c>
      <c r="E2952">
        <v>1.601989725543862E-2</v>
      </c>
      <c r="F2952">
        <v>1.7938762957146727E-2</v>
      </c>
      <c r="G2952">
        <v>1.5092821913168646E-2</v>
      </c>
      <c r="H2952">
        <v>1.4589786205333534E-2</v>
      </c>
      <c r="I2952">
        <v>8.38682520589616E-3</v>
      </c>
      <c r="J2952">
        <v>7.0616251123614927E-3</v>
      </c>
      <c r="K2952">
        <v>6.6498077110809812E-3</v>
      </c>
      <c r="L2952">
        <v>5.3289354249766016E-3</v>
      </c>
      <c r="M2952">
        <v>4.008063138872222E-3</v>
      </c>
      <c r="N2952">
        <v>2.6871908527678436E-3</v>
      </c>
      <c r="O2952">
        <v>2.5039167561203136E-3</v>
      </c>
      <c r="P2952">
        <v>2.8357383486903899E-3</v>
      </c>
      <c r="Q2952">
        <v>4.049005315498717E-3</v>
      </c>
      <c r="R2952">
        <v>2.988094184021052E-3</v>
      </c>
      <c r="S2952">
        <v>3.0127890914196632E-3</v>
      </c>
      <c r="T2952" s="8">
        <f>AVERAGE(O2952:S2952)</f>
        <v>3.0779087391500275E-3</v>
      </c>
      <c r="U2952" s="8">
        <f>T2952</f>
        <v>3.0779087391500275E-3</v>
      </c>
      <c r="V2952" s="8">
        <v>3.0779087391500275E-3</v>
      </c>
      <c r="W2952" s="8">
        <v>3.0779087391500275E-3</v>
      </c>
      <c r="X2952" s="8">
        <f>W2952</f>
        <v>3.0779087391500275E-3</v>
      </c>
      <c r="Y2952" s="8">
        <f>X2952</f>
        <v>3.0779087391500275E-3</v>
      </c>
      <c r="Z2952" s="8">
        <f>Y2952</f>
        <v>3.0779087391500275E-3</v>
      </c>
      <c r="AA2952" s="8">
        <v>0</v>
      </c>
      <c r="AB2952" s="55">
        <v>0</v>
      </c>
      <c r="AC2952" s="73">
        <f t="shared" si="457"/>
        <v>0</v>
      </c>
      <c r="AD2952" s="72">
        <f t="shared" si="461"/>
        <v>0</v>
      </c>
      <c r="AE2952" s="72">
        <f t="shared" ref="AE2952:BF2952" si="465">AD2952</f>
        <v>0</v>
      </c>
      <c r="AF2952" s="72">
        <f t="shared" si="465"/>
        <v>0</v>
      </c>
      <c r="AG2952" s="72">
        <f t="shared" si="465"/>
        <v>0</v>
      </c>
      <c r="AH2952" s="72">
        <f t="shared" si="465"/>
        <v>0</v>
      </c>
      <c r="AI2952" s="72">
        <f t="shared" si="465"/>
        <v>0</v>
      </c>
      <c r="AJ2952" s="72">
        <f t="shared" si="465"/>
        <v>0</v>
      </c>
      <c r="AK2952" s="72">
        <f t="shared" si="465"/>
        <v>0</v>
      </c>
      <c r="AL2952" s="72">
        <f t="shared" si="465"/>
        <v>0</v>
      </c>
      <c r="AM2952" s="72">
        <f t="shared" si="465"/>
        <v>0</v>
      </c>
      <c r="AN2952" s="72">
        <f t="shared" si="465"/>
        <v>0</v>
      </c>
      <c r="AO2952" s="72">
        <f t="shared" si="465"/>
        <v>0</v>
      </c>
      <c r="AP2952" s="72">
        <f t="shared" si="465"/>
        <v>0</v>
      </c>
      <c r="AQ2952" s="72">
        <f t="shared" si="465"/>
        <v>0</v>
      </c>
      <c r="AR2952" s="72">
        <f t="shared" si="465"/>
        <v>0</v>
      </c>
      <c r="AS2952" s="72">
        <f t="shared" si="465"/>
        <v>0</v>
      </c>
      <c r="AT2952" s="72">
        <f t="shared" si="465"/>
        <v>0</v>
      </c>
      <c r="AU2952" s="72">
        <f t="shared" si="465"/>
        <v>0</v>
      </c>
      <c r="AV2952" s="72">
        <f t="shared" si="465"/>
        <v>0</v>
      </c>
      <c r="AW2952" s="72">
        <f t="shared" si="465"/>
        <v>0</v>
      </c>
      <c r="AX2952" s="72">
        <f t="shared" si="465"/>
        <v>0</v>
      </c>
      <c r="AY2952" s="72">
        <f t="shared" si="465"/>
        <v>0</v>
      </c>
      <c r="AZ2952" s="72">
        <f t="shared" si="465"/>
        <v>0</v>
      </c>
      <c r="BA2952" s="72">
        <f t="shared" si="465"/>
        <v>0</v>
      </c>
      <c r="BB2952" s="72">
        <f t="shared" si="465"/>
        <v>0</v>
      </c>
      <c r="BC2952" s="72">
        <f t="shared" si="465"/>
        <v>0</v>
      </c>
      <c r="BD2952" s="72">
        <f t="shared" si="465"/>
        <v>0</v>
      </c>
      <c r="BE2952" s="72">
        <f t="shared" si="465"/>
        <v>0</v>
      </c>
      <c r="BF2952" s="72">
        <f t="shared" si="465"/>
        <v>0</v>
      </c>
    </row>
    <row r="2953" spans="1:58" ht="12" customHeight="1" x14ac:dyDescent="0.2">
      <c r="A2953">
        <v>11</v>
      </c>
      <c r="B2953" t="s">
        <v>393</v>
      </c>
      <c r="C2953">
        <v>1.0434999999999999E-3</v>
      </c>
      <c r="D2953">
        <v>1.281E-3</v>
      </c>
      <c r="E2953">
        <v>1.1634E-3</v>
      </c>
      <c r="F2953">
        <v>2.2490000000000001E-3</v>
      </c>
      <c r="G2953">
        <v>1.658E-3</v>
      </c>
      <c r="H2953">
        <v>9.7499999999999996E-4</v>
      </c>
      <c r="I2953">
        <v>1.8090000000000001E-3</v>
      </c>
      <c r="J2953">
        <v>1.63518E-3</v>
      </c>
      <c r="K2953">
        <v>4.615328373759345E-4</v>
      </c>
      <c r="L2953">
        <v>7.9282189158395638E-4</v>
      </c>
      <c r="M2953">
        <v>1.1241109457919782E-3</v>
      </c>
      <c r="N2953">
        <v>1.4553999999999999E-3</v>
      </c>
      <c r="O2953">
        <v>7.6650000000000004E-4</v>
      </c>
      <c r="P2953">
        <v>8.3149999999999999E-4</v>
      </c>
      <c r="Q2953">
        <v>1.2431147923792256E-3</v>
      </c>
      <c r="R2953">
        <v>1.3334591313645941E-3</v>
      </c>
      <c r="S2953">
        <v>9.899606345065337E-4</v>
      </c>
      <c r="T2953" s="8">
        <f>AVERAGE(O2953:S2953)</f>
        <v>1.0329069116500709E-3</v>
      </c>
      <c r="U2953" s="8">
        <f>T2953</f>
        <v>1.0329069116500709E-3</v>
      </c>
      <c r="V2953" s="8">
        <v>1.0329069116500709E-3</v>
      </c>
      <c r="W2953" s="8">
        <v>1.0329069116500709E-3</v>
      </c>
      <c r="X2953" s="8">
        <f t="shared" si="463"/>
        <v>1.0329069116500709E-3</v>
      </c>
      <c r="Y2953" s="8">
        <f t="shared" si="463"/>
        <v>1.0329069116500709E-3</v>
      </c>
      <c r="Z2953" s="8">
        <f t="shared" si="463"/>
        <v>1.0329069116500709E-3</v>
      </c>
      <c r="AA2953" s="8">
        <v>0</v>
      </c>
      <c r="AB2953" s="55">
        <v>0</v>
      </c>
      <c r="AC2953" s="73">
        <f t="shared" si="457"/>
        <v>0</v>
      </c>
      <c r="AD2953" s="72">
        <f t="shared" si="461"/>
        <v>0</v>
      </c>
      <c r="AE2953" s="72">
        <f t="shared" ref="AE2953:BF2953" si="466">AD2953</f>
        <v>0</v>
      </c>
      <c r="AF2953" s="72">
        <f t="shared" si="466"/>
        <v>0</v>
      </c>
      <c r="AG2953" s="72">
        <f t="shared" si="466"/>
        <v>0</v>
      </c>
      <c r="AH2953" s="72">
        <f t="shared" si="466"/>
        <v>0</v>
      </c>
      <c r="AI2953" s="72">
        <f t="shared" si="466"/>
        <v>0</v>
      </c>
      <c r="AJ2953" s="72">
        <f t="shared" si="466"/>
        <v>0</v>
      </c>
      <c r="AK2953" s="72">
        <f t="shared" si="466"/>
        <v>0</v>
      </c>
      <c r="AL2953" s="72">
        <f t="shared" si="466"/>
        <v>0</v>
      </c>
      <c r="AM2953" s="72">
        <f t="shared" si="466"/>
        <v>0</v>
      </c>
      <c r="AN2953" s="72">
        <f t="shared" si="466"/>
        <v>0</v>
      </c>
      <c r="AO2953" s="72">
        <f t="shared" si="466"/>
        <v>0</v>
      </c>
      <c r="AP2953" s="72">
        <f t="shared" si="466"/>
        <v>0</v>
      </c>
      <c r="AQ2953" s="72">
        <f t="shared" si="466"/>
        <v>0</v>
      </c>
      <c r="AR2953" s="72">
        <f t="shared" si="466"/>
        <v>0</v>
      </c>
      <c r="AS2953" s="72">
        <f t="shared" si="466"/>
        <v>0</v>
      </c>
      <c r="AT2953" s="72">
        <f t="shared" si="466"/>
        <v>0</v>
      </c>
      <c r="AU2953" s="72">
        <f t="shared" si="466"/>
        <v>0</v>
      </c>
      <c r="AV2953" s="72">
        <f t="shared" si="466"/>
        <v>0</v>
      </c>
      <c r="AW2953" s="72">
        <f t="shared" si="466"/>
        <v>0</v>
      </c>
      <c r="AX2953" s="72">
        <f t="shared" si="466"/>
        <v>0</v>
      </c>
      <c r="AY2953" s="72">
        <f t="shared" si="466"/>
        <v>0</v>
      </c>
      <c r="AZ2953" s="72">
        <f t="shared" si="466"/>
        <v>0</v>
      </c>
      <c r="BA2953" s="72">
        <f t="shared" si="466"/>
        <v>0</v>
      </c>
      <c r="BB2953" s="72">
        <f t="shared" si="466"/>
        <v>0</v>
      </c>
      <c r="BC2953" s="72">
        <f t="shared" si="466"/>
        <v>0</v>
      </c>
      <c r="BD2953" s="72">
        <f t="shared" si="466"/>
        <v>0</v>
      </c>
      <c r="BE2953" s="72">
        <f t="shared" si="466"/>
        <v>0</v>
      </c>
      <c r="BF2953" s="72">
        <f t="shared" si="466"/>
        <v>0</v>
      </c>
    </row>
    <row r="2954" spans="1:58" ht="12" customHeight="1" x14ac:dyDescent="0.2">
      <c r="A2954">
        <v>12</v>
      </c>
      <c r="B2954" t="s">
        <v>394</v>
      </c>
      <c r="C2954">
        <v>8.7450927223151204E-3</v>
      </c>
      <c r="D2954">
        <v>7.9861661122551351E-3</v>
      </c>
      <c r="E2954">
        <v>8.9059767792946908E-3</v>
      </c>
      <c r="F2954">
        <v>1.0027511377368677E-2</v>
      </c>
      <c r="G2954">
        <v>9.1869350775809142E-3</v>
      </c>
      <c r="H2954">
        <v>8.1683916295233056E-3</v>
      </c>
      <c r="I2954">
        <v>4.8112508234451319E-3</v>
      </c>
      <c r="J2954">
        <v>3.7857107888462013E-3</v>
      </c>
      <c r="K2954">
        <v>2.5135983395916128E-3</v>
      </c>
      <c r="L2954">
        <v>2.1085315686342854E-3</v>
      </c>
      <c r="M2954">
        <v>1.7034647976769581E-3</v>
      </c>
      <c r="N2954">
        <v>1.2983980267196309E-3</v>
      </c>
      <c r="O2954">
        <v>1.4100555111257738E-3</v>
      </c>
      <c r="P2954">
        <v>1.5862563912639874E-3</v>
      </c>
      <c r="Q2954">
        <v>1.8560805351182572E-3</v>
      </c>
      <c r="R2954">
        <v>1.5602851141445688E-3</v>
      </c>
      <c r="S2954">
        <v>1.5422151156744438E-3</v>
      </c>
      <c r="T2954" s="8">
        <f>AVERAGE(O2954:S2954)</f>
        <v>1.590978533465406E-3</v>
      </c>
      <c r="U2954" s="8">
        <f>T2954</f>
        <v>1.590978533465406E-3</v>
      </c>
      <c r="V2954" s="8">
        <v>1.590978533465406E-3</v>
      </c>
      <c r="W2954" s="8">
        <v>1.590978533465406E-3</v>
      </c>
      <c r="X2954" s="8">
        <f t="shared" si="463"/>
        <v>1.590978533465406E-3</v>
      </c>
      <c r="Y2954" s="8">
        <f t="shared" si="463"/>
        <v>1.590978533465406E-3</v>
      </c>
      <c r="Z2954" s="8">
        <f t="shared" si="463"/>
        <v>1.590978533465406E-3</v>
      </c>
      <c r="AA2954" s="8">
        <v>0</v>
      </c>
      <c r="AB2954" s="55">
        <v>0</v>
      </c>
      <c r="AC2954" s="73">
        <f t="shared" si="457"/>
        <v>0</v>
      </c>
      <c r="AD2954" s="72">
        <f t="shared" si="461"/>
        <v>0</v>
      </c>
      <c r="AE2954" s="72">
        <f t="shared" ref="AE2954:BF2954" si="467">AD2954</f>
        <v>0</v>
      </c>
      <c r="AF2954" s="72">
        <f t="shared" si="467"/>
        <v>0</v>
      </c>
      <c r="AG2954" s="72">
        <f t="shared" si="467"/>
        <v>0</v>
      </c>
      <c r="AH2954" s="72">
        <f t="shared" si="467"/>
        <v>0</v>
      </c>
      <c r="AI2954" s="72">
        <f t="shared" si="467"/>
        <v>0</v>
      </c>
      <c r="AJ2954" s="72">
        <f t="shared" si="467"/>
        <v>0</v>
      </c>
      <c r="AK2954" s="72">
        <f t="shared" si="467"/>
        <v>0</v>
      </c>
      <c r="AL2954" s="72">
        <f t="shared" si="467"/>
        <v>0</v>
      </c>
      <c r="AM2954" s="72">
        <f t="shared" si="467"/>
        <v>0</v>
      </c>
      <c r="AN2954" s="72">
        <f t="shared" si="467"/>
        <v>0</v>
      </c>
      <c r="AO2954" s="72">
        <f t="shared" si="467"/>
        <v>0</v>
      </c>
      <c r="AP2954" s="72">
        <f t="shared" si="467"/>
        <v>0</v>
      </c>
      <c r="AQ2954" s="72">
        <f t="shared" si="467"/>
        <v>0</v>
      </c>
      <c r="AR2954" s="72">
        <f t="shared" si="467"/>
        <v>0</v>
      </c>
      <c r="AS2954" s="72">
        <f t="shared" si="467"/>
        <v>0</v>
      </c>
      <c r="AT2954" s="72">
        <f t="shared" si="467"/>
        <v>0</v>
      </c>
      <c r="AU2954" s="72">
        <f t="shared" si="467"/>
        <v>0</v>
      </c>
      <c r="AV2954" s="72">
        <f t="shared" si="467"/>
        <v>0</v>
      </c>
      <c r="AW2954" s="72">
        <f t="shared" si="467"/>
        <v>0</v>
      </c>
      <c r="AX2954" s="72">
        <f t="shared" si="467"/>
        <v>0</v>
      </c>
      <c r="AY2954" s="72">
        <f t="shared" si="467"/>
        <v>0</v>
      </c>
      <c r="AZ2954" s="72">
        <f t="shared" si="467"/>
        <v>0</v>
      </c>
      <c r="BA2954" s="72">
        <f t="shared" si="467"/>
        <v>0</v>
      </c>
      <c r="BB2954" s="72">
        <f t="shared" si="467"/>
        <v>0</v>
      </c>
      <c r="BC2954" s="72">
        <f t="shared" si="467"/>
        <v>0</v>
      </c>
      <c r="BD2954" s="72">
        <f t="shared" si="467"/>
        <v>0</v>
      </c>
      <c r="BE2954" s="72">
        <f t="shared" si="467"/>
        <v>0</v>
      </c>
      <c r="BF2954" s="72">
        <f t="shared" si="467"/>
        <v>0</v>
      </c>
    </row>
    <row r="2955" spans="1:58" ht="12" customHeight="1" x14ac:dyDescent="0.2">
      <c r="A2955">
        <v>13</v>
      </c>
      <c r="B2955" t="s">
        <v>395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55">
        <v>0</v>
      </c>
      <c r="AC2955" s="73">
        <f t="shared" si="457"/>
        <v>0</v>
      </c>
      <c r="AD2955" s="72">
        <f t="shared" si="461"/>
        <v>0</v>
      </c>
      <c r="AE2955" s="72">
        <f t="shared" ref="AE2955:BF2955" si="468">AD2955</f>
        <v>0</v>
      </c>
      <c r="AF2955" s="72">
        <f t="shared" si="468"/>
        <v>0</v>
      </c>
      <c r="AG2955" s="72">
        <f t="shared" si="468"/>
        <v>0</v>
      </c>
      <c r="AH2955" s="72">
        <f t="shared" si="468"/>
        <v>0</v>
      </c>
      <c r="AI2955" s="72">
        <f t="shared" si="468"/>
        <v>0</v>
      </c>
      <c r="AJ2955" s="72">
        <f t="shared" si="468"/>
        <v>0</v>
      </c>
      <c r="AK2955" s="72">
        <f t="shared" si="468"/>
        <v>0</v>
      </c>
      <c r="AL2955" s="72">
        <f t="shared" si="468"/>
        <v>0</v>
      </c>
      <c r="AM2955" s="72">
        <f t="shared" si="468"/>
        <v>0</v>
      </c>
      <c r="AN2955" s="72">
        <f t="shared" si="468"/>
        <v>0</v>
      </c>
      <c r="AO2955" s="72">
        <f t="shared" si="468"/>
        <v>0</v>
      </c>
      <c r="AP2955" s="72">
        <f t="shared" si="468"/>
        <v>0</v>
      </c>
      <c r="AQ2955" s="72">
        <f t="shared" si="468"/>
        <v>0</v>
      </c>
      <c r="AR2955" s="72">
        <f t="shared" si="468"/>
        <v>0</v>
      </c>
      <c r="AS2955" s="72">
        <f t="shared" si="468"/>
        <v>0</v>
      </c>
      <c r="AT2955" s="72">
        <f t="shared" si="468"/>
        <v>0</v>
      </c>
      <c r="AU2955" s="72">
        <f t="shared" si="468"/>
        <v>0</v>
      </c>
      <c r="AV2955" s="72">
        <f t="shared" si="468"/>
        <v>0</v>
      </c>
      <c r="AW2955" s="72">
        <f t="shared" si="468"/>
        <v>0</v>
      </c>
      <c r="AX2955" s="72">
        <f t="shared" si="468"/>
        <v>0</v>
      </c>
      <c r="AY2955" s="72">
        <f t="shared" si="468"/>
        <v>0</v>
      </c>
      <c r="AZ2955" s="72">
        <f t="shared" si="468"/>
        <v>0</v>
      </c>
      <c r="BA2955" s="72">
        <f t="shared" si="468"/>
        <v>0</v>
      </c>
      <c r="BB2955" s="72">
        <f t="shared" si="468"/>
        <v>0</v>
      </c>
      <c r="BC2955" s="72">
        <f t="shared" si="468"/>
        <v>0</v>
      </c>
      <c r="BD2955" s="72">
        <f t="shared" si="468"/>
        <v>0</v>
      </c>
      <c r="BE2955" s="72">
        <f t="shared" si="468"/>
        <v>0</v>
      </c>
      <c r="BF2955" s="72">
        <f t="shared" si="468"/>
        <v>0</v>
      </c>
    </row>
    <row r="2956" spans="1:58" ht="12" customHeight="1" x14ac:dyDescent="0.2">
      <c r="A2956">
        <v>14</v>
      </c>
      <c r="B2956" t="s">
        <v>396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8">
        <v>0</v>
      </c>
      <c r="U2956" s="8">
        <v>0</v>
      </c>
      <c r="V2956" s="8">
        <v>0</v>
      </c>
      <c r="W2956" s="8">
        <v>2.3041076479093104E-5</v>
      </c>
      <c r="X2956" s="8">
        <v>2.5292617298321851E-4</v>
      </c>
      <c r="Y2956" s="8">
        <v>4.1970075005515444E-4</v>
      </c>
      <c r="Z2956" s="8">
        <v>4.7029769967400629E-4</v>
      </c>
      <c r="AA2956" s="8">
        <v>2.2128662E-4</v>
      </c>
      <c r="AB2956" s="55">
        <v>1.1960625E-4</v>
      </c>
      <c r="AC2956" s="73">
        <f t="shared" si="457"/>
        <v>1.7925879999999996E-5</v>
      </c>
      <c r="AD2956" s="74">
        <f t="shared" ref="AD2956:BE2956" si="469">AC2956+($BF2956-$AC2956)/29</f>
        <v>1.892262318397696E-4</v>
      </c>
      <c r="AE2956" s="74">
        <f t="shared" si="469"/>
        <v>3.6052658367953917E-4</v>
      </c>
      <c r="AF2956" s="74">
        <f t="shared" si="469"/>
        <v>5.3182693551930872E-4</v>
      </c>
      <c r="AG2956" s="74">
        <f t="shared" si="469"/>
        <v>7.0312728735907838E-4</v>
      </c>
      <c r="AH2956" s="74">
        <f t="shared" si="469"/>
        <v>8.7442763919884803E-4</v>
      </c>
      <c r="AI2956" s="74">
        <f t="shared" si="469"/>
        <v>1.0457279910386177E-3</v>
      </c>
      <c r="AJ2956" s="74">
        <f t="shared" si="469"/>
        <v>1.2170283428783873E-3</v>
      </c>
      <c r="AK2956" s="74">
        <f t="shared" si="469"/>
        <v>1.388328694718157E-3</v>
      </c>
      <c r="AL2956" s="74">
        <f t="shared" si="469"/>
        <v>1.5596290465579267E-3</v>
      </c>
      <c r="AM2956" s="74">
        <f t="shared" si="469"/>
        <v>1.7309293983976963E-3</v>
      </c>
      <c r="AN2956" s="74">
        <f t="shared" si="469"/>
        <v>1.902229750237466E-3</v>
      </c>
      <c r="AO2956" s="74">
        <f t="shared" si="469"/>
        <v>2.0735301020772356E-3</v>
      </c>
      <c r="AP2956" s="74">
        <f t="shared" si="469"/>
        <v>2.2448304539170053E-3</v>
      </c>
      <c r="AQ2956" s="74">
        <f t="shared" si="469"/>
        <v>2.4161308057567749E-3</v>
      </c>
      <c r="AR2956" s="74">
        <f t="shared" si="469"/>
        <v>2.5874311575965446E-3</v>
      </c>
      <c r="AS2956" s="74">
        <f t="shared" si="469"/>
        <v>2.7587315094363143E-3</v>
      </c>
      <c r="AT2956" s="74">
        <f t="shared" si="469"/>
        <v>2.9300318612760839E-3</v>
      </c>
      <c r="AU2956" s="74">
        <f t="shared" si="469"/>
        <v>3.1013322131158536E-3</v>
      </c>
      <c r="AV2956" s="74">
        <f t="shared" si="469"/>
        <v>3.2726325649556232E-3</v>
      </c>
      <c r="AW2956" s="74">
        <f t="shared" si="469"/>
        <v>3.4439329167953929E-3</v>
      </c>
      <c r="AX2956" s="74">
        <f t="shared" si="469"/>
        <v>3.6152332686351625E-3</v>
      </c>
      <c r="AY2956" s="74">
        <f t="shared" si="469"/>
        <v>3.7865336204749322E-3</v>
      </c>
      <c r="AZ2956" s="74">
        <f t="shared" si="469"/>
        <v>3.9578339723147019E-3</v>
      </c>
      <c r="BA2956" s="74">
        <f t="shared" si="469"/>
        <v>4.1291343241544711E-3</v>
      </c>
      <c r="BB2956" s="74">
        <f t="shared" si="469"/>
        <v>4.3004346759942403E-3</v>
      </c>
      <c r="BC2956" s="74">
        <f t="shared" si="469"/>
        <v>4.4717350278340095E-3</v>
      </c>
      <c r="BD2956" s="74">
        <f t="shared" si="469"/>
        <v>4.6430353796737787E-3</v>
      </c>
      <c r="BE2956" s="74">
        <f t="shared" si="469"/>
        <v>4.814335731513548E-3</v>
      </c>
      <c r="BF2956" s="8">
        <v>4.9856360833533189E-3</v>
      </c>
    </row>
    <row r="2957" spans="1:58" ht="12" customHeight="1" x14ac:dyDescent="0.2">
      <c r="A2957">
        <v>15</v>
      </c>
      <c r="B2957" t="s">
        <v>759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1.0539623975686675E-3</v>
      </c>
      <c r="Z2957" s="8">
        <v>1.3737190611214354E-3</v>
      </c>
      <c r="AA2957" s="8">
        <v>7.7476660000000003E-3</v>
      </c>
      <c r="AB2957" s="55">
        <v>3.1678568999999997E-2</v>
      </c>
      <c r="AC2957" s="73">
        <f t="shared" si="457"/>
        <v>5.5609471999999993E-2</v>
      </c>
      <c r="AD2957" s="74">
        <f t="shared" ref="AD2957:BE2957" si="470">AC2957+($BF2957-$AC2957)/29</f>
        <v>5.7140179862068957E-2</v>
      </c>
      <c r="AE2957" s="74">
        <f t="shared" si="470"/>
        <v>5.8670887724137921E-2</v>
      </c>
      <c r="AF2957" s="74">
        <f t="shared" si="470"/>
        <v>6.0201595586206885E-2</v>
      </c>
      <c r="AG2957" s="74">
        <f t="shared" si="470"/>
        <v>6.1732303448275849E-2</v>
      </c>
      <c r="AH2957" s="74">
        <f t="shared" si="470"/>
        <v>6.3263011310344813E-2</v>
      </c>
      <c r="AI2957" s="74">
        <f t="shared" si="470"/>
        <v>6.4793719172413777E-2</v>
      </c>
      <c r="AJ2957" s="74">
        <f t="shared" si="470"/>
        <v>6.6324427034482741E-2</v>
      </c>
      <c r="AK2957" s="74">
        <f t="shared" si="470"/>
        <v>6.7855134896551705E-2</v>
      </c>
      <c r="AL2957" s="74">
        <f t="shared" si="470"/>
        <v>6.9385842758620669E-2</v>
      </c>
      <c r="AM2957" s="74">
        <f t="shared" si="470"/>
        <v>7.0916550620689633E-2</v>
      </c>
      <c r="AN2957" s="74">
        <f t="shared" si="470"/>
        <v>7.2447258482758597E-2</v>
      </c>
      <c r="AO2957" s="74">
        <f t="shared" si="470"/>
        <v>7.3977966344827562E-2</v>
      </c>
      <c r="AP2957" s="74">
        <f t="shared" si="470"/>
        <v>7.5508674206896526E-2</v>
      </c>
      <c r="AQ2957" s="74">
        <f t="shared" si="470"/>
        <v>7.703938206896549E-2</v>
      </c>
      <c r="AR2957" s="74">
        <f t="shared" si="470"/>
        <v>7.8570089931034454E-2</v>
      </c>
      <c r="AS2957" s="74">
        <f t="shared" si="470"/>
        <v>8.0100797793103418E-2</v>
      </c>
      <c r="AT2957" s="74">
        <f t="shared" si="470"/>
        <v>8.1631505655172382E-2</v>
      </c>
      <c r="AU2957" s="74">
        <f t="shared" si="470"/>
        <v>8.3162213517241346E-2</v>
      </c>
      <c r="AV2957" s="74">
        <f t="shared" si="470"/>
        <v>8.469292137931031E-2</v>
      </c>
      <c r="AW2957" s="74">
        <f t="shared" si="470"/>
        <v>8.6223629241379274E-2</v>
      </c>
      <c r="AX2957" s="74">
        <f t="shared" si="470"/>
        <v>8.7754337103448238E-2</v>
      </c>
      <c r="AY2957" s="74">
        <f t="shared" si="470"/>
        <v>8.9285044965517202E-2</v>
      </c>
      <c r="AZ2957" s="74">
        <f t="shared" si="470"/>
        <v>9.0815752827586166E-2</v>
      </c>
      <c r="BA2957" s="74">
        <f t="shared" si="470"/>
        <v>9.234646068965513E-2</v>
      </c>
      <c r="BB2957" s="74">
        <f t="shared" si="470"/>
        <v>9.3877168551724094E-2</v>
      </c>
      <c r="BC2957" s="74">
        <f t="shared" si="470"/>
        <v>9.5407876413793058E-2</v>
      </c>
      <c r="BD2957" s="74">
        <f t="shared" si="470"/>
        <v>9.6938584275862022E-2</v>
      </c>
      <c r="BE2957" s="74">
        <f t="shared" si="470"/>
        <v>9.8469292137930986E-2</v>
      </c>
      <c r="BF2957" s="8">
        <v>0.1</v>
      </c>
    </row>
    <row r="2958" spans="1:58" ht="12" customHeight="1" x14ac:dyDescent="0.2">
      <c r="A2958">
        <v>16</v>
      </c>
      <c r="B2958" t="s">
        <v>397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1.9649417828876419E-3</v>
      </c>
      <c r="L2958">
        <v>4.4945597655739206E-3</v>
      </c>
      <c r="M2958">
        <v>7.0241777482601998E-3</v>
      </c>
      <c r="N2958">
        <v>9.553795730946479E-3</v>
      </c>
      <c r="O2958">
        <v>1.7314744184764128E-2</v>
      </c>
      <c r="P2958">
        <v>3.9142865820060831E-2</v>
      </c>
      <c r="Q2958">
        <v>6.4119998351670995E-2</v>
      </c>
      <c r="R2958">
        <v>6.1030914866182347E-2</v>
      </c>
      <c r="S2958">
        <v>4.2288788986979103E-2</v>
      </c>
      <c r="T2958" s="8">
        <v>4.8879987107765269E-2</v>
      </c>
      <c r="U2958" s="8">
        <v>6.2131707342046927E-2</v>
      </c>
      <c r="V2958" s="8">
        <v>4.7125571701499447E-2</v>
      </c>
      <c r="W2958" s="8">
        <v>5.7468284918271384E-2</v>
      </c>
      <c r="X2958" s="8">
        <v>4.3972586459612564E-2</v>
      </c>
      <c r="Y2958" s="8">
        <v>4.5940946029765832E-2</v>
      </c>
      <c r="Z2958" s="8">
        <v>4.6538117323804681E-2</v>
      </c>
      <c r="AA2958" s="8">
        <v>6.0679945999999998E-2</v>
      </c>
      <c r="AB2958" s="55">
        <v>6.1057284000000003E-2</v>
      </c>
      <c r="AC2958" s="73">
        <f t="shared" si="457"/>
        <v>6.1434622000000008E-2</v>
      </c>
      <c r="AD2958" s="74">
        <f t="shared" ref="AD2958:BE2958" si="471">AC2958+($BF2958-$AC2958)/29</f>
        <v>6.2758616746474344E-2</v>
      </c>
      <c r="AE2958" s="74">
        <f t="shared" si="471"/>
        <v>6.408261149294868E-2</v>
      </c>
      <c r="AF2958" s="74">
        <f t="shared" si="471"/>
        <v>6.5406606239423015E-2</v>
      </c>
      <c r="AG2958" s="74">
        <f t="shared" si="471"/>
        <v>6.6730600985897351E-2</v>
      </c>
      <c r="AH2958" s="74">
        <f t="shared" si="471"/>
        <v>6.8054595732371687E-2</v>
      </c>
      <c r="AI2958" s="74">
        <f t="shared" si="471"/>
        <v>6.9378590478846022E-2</v>
      </c>
      <c r="AJ2958" s="74">
        <f t="shared" si="471"/>
        <v>7.0702585225320358E-2</v>
      </c>
      <c r="AK2958" s="74">
        <f t="shared" si="471"/>
        <v>7.2026579971794694E-2</v>
      </c>
      <c r="AL2958" s="74">
        <f t="shared" si="471"/>
        <v>7.3350574718269029E-2</v>
      </c>
      <c r="AM2958" s="74">
        <f t="shared" si="471"/>
        <v>7.4674569464743365E-2</v>
      </c>
      <c r="AN2958" s="74">
        <f t="shared" si="471"/>
        <v>7.5998564211217701E-2</v>
      </c>
      <c r="AO2958" s="74">
        <f t="shared" si="471"/>
        <v>7.7322558957692036E-2</v>
      </c>
      <c r="AP2958" s="74">
        <f t="shared" si="471"/>
        <v>7.8646553704166372E-2</v>
      </c>
      <c r="AQ2958" s="74">
        <f t="shared" si="471"/>
        <v>7.9970548450640708E-2</v>
      </c>
      <c r="AR2958" s="74">
        <f t="shared" si="471"/>
        <v>8.1294543197115043E-2</v>
      </c>
      <c r="AS2958" s="74">
        <f t="shared" si="471"/>
        <v>8.2618537943589379E-2</v>
      </c>
      <c r="AT2958" s="74">
        <f t="shared" si="471"/>
        <v>8.3942532690063715E-2</v>
      </c>
      <c r="AU2958" s="74">
        <f t="shared" si="471"/>
        <v>8.526652743653805E-2</v>
      </c>
      <c r="AV2958" s="74">
        <f t="shared" si="471"/>
        <v>8.6590522183012386E-2</v>
      </c>
      <c r="AW2958" s="74">
        <f t="shared" si="471"/>
        <v>8.7914516929486722E-2</v>
      </c>
      <c r="AX2958" s="74">
        <f t="shared" si="471"/>
        <v>8.9238511675961057E-2</v>
      </c>
      <c r="AY2958" s="74">
        <f t="shared" si="471"/>
        <v>9.0562506422435393E-2</v>
      </c>
      <c r="AZ2958" s="74">
        <f t="shared" si="471"/>
        <v>9.1886501168909729E-2</v>
      </c>
      <c r="BA2958" s="74">
        <f t="shared" si="471"/>
        <v>9.3210495915384065E-2</v>
      </c>
      <c r="BB2958" s="74">
        <f t="shared" si="471"/>
        <v>9.45344906618584E-2</v>
      </c>
      <c r="BC2958" s="74">
        <f t="shared" si="471"/>
        <v>9.5858485408332736E-2</v>
      </c>
      <c r="BD2958" s="74">
        <f t="shared" si="471"/>
        <v>9.7182480154807072E-2</v>
      </c>
      <c r="BE2958" s="74">
        <f t="shared" si="471"/>
        <v>9.8506474901281407E-2</v>
      </c>
      <c r="BF2958" s="8">
        <v>9.9830469647755826E-2</v>
      </c>
    </row>
    <row r="2959" spans="1:58" ht="12" customHeight="1" x14ac:dyDescent="0.2">
      <c r="A2959" t="s">
        <v>911</v>
      </c>
      <c r="B2959" t="s">
        <v>429</v>
      </c>
      <c r="C2959">
        <v>0.99990569503717253</v>
      </c>
      <c r="D2959">
        <v>0.99986400160584576</v>
      </c>
      <c r="E2959">
        <v>0.99986422469166691</v>
      </c>
      <c r="F2959">
        <v>0.9996807667226224</v>
      </c>
      <c r="G2959">
        <v>0.99980225423639868</v>
      </c>
      <c r="H2959">
        <v>0.99796048029238404</v>
      </c>
      <c r="I2959">
        <v>0.99115934345711443</v>
      </c>
      <c r="J2959">
        <v>0.984413290156402</v>
      </c>
      <c r="K2959">
        <v>0.97050380258121227</v>
      </c>
      <c r="L2959">
        <v>0.94751756562824241</v>
      </c>
      <c r="M2959">
        <v>0.92440915421829217</v>
      </c>
      <c r="N2959">
        <v>0.9011775880502968</v>
      </c>
      <c r="O2959">
        <v>0.91647732659634085</v>
      </c>
      <c r="P2959">
        <v>0.91181482534733971</v>
      </c>
      <c r="Q2959">
        <v>0.85929474858243837</v>
      </c>
      <c r="R2959">
        <v>0.84949324237241464</v>
      </c>
      <c r="S2959">
        <v>0.76705394921676751</v>
      </c>
      <c r="T2959" s="8">
        <f>1-SUM(T2960:T2974)</f>
        <v>0.69490773598296662</v>
      </c>
      <c r="U2959" s="8">
        <f>1-SUM(U2960:U2974)</f>
        <v>0.83624737736037569</v>
      </c>
      <c r="V2959" s="8">
        <v>0.86790013735153915</v>
      </c>
      <c r="W2959" s="8">
        <v>0.86821179574147356</v>
      </c>
      <c r="X2959" s="8">
        <f>1-SUM(X2960:X2974)</f>
        <v>0.93115425721410761</v>
      </c>
      <c r="Y2959" s="8">
        <f>1-SUM(Y2960:Y2974)</f>
        <v>0.92606242106397263</v>
      </c>
      <c r="Z2959" s="8">
        <f>1-SUM(Z2960:Z2974)</f>
        <v>0.92451763299327827</v>
      </c>
      <c r="AA2959" s="8">
        <v>0.92139130000000002</v>
      </c>
      <c r="AB2959" s="55">
        <v>0.92900119999999997</v>
      </c>
      <c r="AC2959" s="75">
        <f t="shared" ref="AC2959:BF2959" si="472">1-SUM(AC2960:AC2974)</f>
        <v>0.92696847299999996</v>
      </c>
      <c r="AD2959" s="76">
        <f t="shared" si="472"/>
        <v>0.92201707846162084</v>
      </c>
      <c r="AE2959" s="76">
        <f t="shared" si="472"/>
        <v>0.91706568392324161</v>
      </c>
      <c r="AF2959" s="76">
        <f t="shared" si="472"/>
        <v>0.9121142893848625</v>
      </c>
      <c r="AG2959" s="76">
        <f t="shared" si="472"/>
        <v>0.90716289484648327</v>
      </c>
      <c r="AH2959" s="76">
        <f t="shared" si="472"/>
        <v>0.90221150030810415</v>
      </c>
      <c r="AI2959" s="76">
        <f t="shared" si="472"/>
        <v>0.89726010576972492</v>
      </c>
      <c r="AJ2959" s="76">
        <f t="shared" si="472"/>
        <v>0.8923087112313457</v>
      </c>
      <c r="AK2959" s="76">
        <f t="shared" si="472"/>
        <v>0.88735731669296658</v>
      </c>
      <c r="AL2959" s="76">
        <f t="shared" si="472"/>
        <v>0.88240592215458735</v>
      </c>
      <c r="AM2959" s="76">
        <f t="shared" si="472"/>
        <v>0.87745452761620824</v>
      </c>
      <c r="AN2959" s="76">
        <f t="shared" si="472"/>
        <v>0.87250313307782901</v>
      </c>
      <c r="AO2959" s="76">
        <f t="shared" si="472"/>
        <v>0.86755173853944978</v>
      </c>
      <c r="AP2959" s="76">
        <f t="shared" si="472"/>
        <v>0.86260034400107066</v>
      </c>
      <c r="AQ2959" s="76">
        <f t="shared" si="472"/>
        <v>0.85764894946269155</v>
      </c>
      <c r="AR2959" s="76">
        <f t="shared" si="472"/>
        <v>0.85269755492431232</v>
      </c>
      <c r="AS2959" s="76">
        <f t="shared" si="472"/>
        <v>0.84774616038593309</v>
      </c>
      <c r="AT2959" s="76">
        <f t="shared" si="472"/>
        <v>0.84279476584755397</v>
      </c>
      <c r="AU2959" s="76">
        <f t="shared" si="472"/>
        <v>0.83784337130917474</v>
      </c>
      <c r="AV2959" s="76">
        <f t="shared" si="472"/>
        <v>0.83289197677079563</v>
      </c>
      <c r="AW2959" s="76">
        <f t="shared" si="472"/>
        <v>0.8279405822324164</v>
      </c>
      <c r="AX2959" s="76">
        <f t="shared" si="472"/>
        <v>0.82298918769403717</v>
      </c>
      <c r="AY2959" s="76">
        <f t="shared" si="472"/>
        <v>0.81803779315565806</v>
      </c>
      <c r="AZ2959" s="76">
        <f t="shared" si="472"/>
        <v>0.81308639861727894</v>
      </c>
      <c r="BA2959" s="76">
        <f t="shared" si="472"/>
        <v>0.80813500407889971</v>
      </c>
      <c r="BB2959" s="76">
        <f t="shared" si="472"/>
        <v>0.80318360954052048</v>
      </c>
      <c r="BC2959" s="76">
        <f t="shared" si="472"/>
        <v>0.79823221500214137</v>
      </c>
      <c r="BD2959" s="76">
        <f t="shared" si="472"/>
        <v>0.79328082046376214</v>
      </c>
      <c r="BE2959" s="76">
        <f t="shared" si="472"/>
        <v>0.78832942592538302</v>
      </c>
      <c r="BF2959" s="76">
        <f t="shared" si="472"/>
        <v>0.7833780313870039</v>
      </c>
    </row>
    <row r="2960" spans="1:58" ht="12" customHeight="1" x14ac:dyDescent="0.2">
      <c r="A2960">
        <v>2</v>
      </c>
      <c r="B2960" t="s">
        <v>384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55">
        <v>0</v>
      </c>
      <c r="AC2960" s="73">
        <f t="shared" si="457"/>
        <v>0</v>
      </c>
      <c r="AD2960" s="72">
        <f>AC2960</f>
        <v>0</v>
      </c>
      <c r="AE2960" s="72">
        <f t="shared" ref="AE2960:BF2960" si="473">AD2960</f>
        <v>0</v>
      </c>
      <c r="AF2960" s="72">
        <f t="shared" si="473"/>
        <v>0</v>
      </c>
      <c r="AG2960" s="72">
        <f t="shared" si="473"/>
        <v>0</v>
      </c>
      <c r="AH2960" s="72">
        <f t="shared" si="473"/>
        <v>0</v>
      </c>
      <c r="AI2960" s="72">
        <f t="shared" si="473"/>
        <v>0</v>
      </c>
      <c r="AJ2960" s="72">
        <f t="shared" si="473"/>
        <v>0</v>
      </c>
      <c r="AK2960" s="72">
        <f t="shared" si="473"/>
        <v>0</v>
      </c>
      <c r="AL2960" s="72">
        <f t="shared" si="473"/>
        <v>0</v>
      </c>
      <c r="AM2960" s="72">
        <f t="shared" si="473"/>
        <v>0</v>
      </c>
      <c r="AN2960" s="72">
        <f t="shared" si="473"/>
        <v>0</v>
      </c>
      <c r="AO2960" s="72">
        <f t="shared" si="473"/>
        <v>0</v>
      </c>
      <c r="AP2960" s="72">
        <f t="shared" si="473"/>
        <v>0</v>
      </c>
      <c r="AQ2960" s="72">
        <f t="shared" si="473"/>
        <v>0</v>
      </c>
      <c r="AR2960" s="72">
        <f t="shared" si="473"/>
        <v>0</v>
      </c>
      <c r="AS2960" s="72">
        <f t="shared" si="473"/>
        <v>0</v>
      </c>
      <c r="AT2960" s="72">
        <f t="shared" si="473"/>
        <v>0</v>
      </c>
      <c r="AU2960" s="72">
        <f t="shared" si="473"/>
        <v>0</v>
      </c>
      <c r="AV2960" s="72">
        <f t="shared" si="473"/>
        <v>0</v>
      </c>
      <c r="AW2960" s="72">
        <f t="shared" si="473"/>
        <v>0</v>
      </c>
      <c r="AX2960" s="72">
        <f t="shared" si="473"/>
        <v>0</v>
      </c>
      <c r="AY2960" s="72">
        <f t="shared" si="473"/>
        <v>0</v>
      </c>
      <c r="AZ2960" s="72">
        <f t="shared" si="473"/>
        <v>0</v>
      </c>
      <c r="BA2960" s="72">
        <f t="shared" si="473"/>
        <v>0</v>
      </c>
      <c r="BB2960" s="72">
        <f t="shared" si="473"/>
        <v>0</v>
      </c>
      <c r="BC2960" s="72">
        <f t="shared" si="473"/>
        <v>0</v>
      </c>
      <c r="BD2960" s="72">
        <f t="shared" si="473"/>
        <v>0</v>
      </c>
      <c r="BE2960" s="72">
        <f t="shared" si="473"/>
        <v>0</v>
      </c>
      <c r="BF2960" s="72">
        <f t="shared" si="473"/>
        <v>0</v>
      </c>
    </row>
    <row r="2961" spans="1:58" ht="12" customHeight="1" x14ac:dyDescent="0.2">
      <c r="A2961">
        <v>3</v>
      </c>
      <c r="B2961" t="s">
        <v>385</v>
      </c>
      <c r="C2961">
        <v>9.4304962827495084E-5</v>
      </c>
      <c r="D2961">
        <v>1.3599839415430687E-4</v>
      </c>
      <c r="E2961">
        <v>1.3577530833306793E-4</v>
      </c>
      <c r="F2961">
        <v>3.1923327737764764E-4</v>
      </c>
      <c r="G2961">
        <v>1.9774576360127136E-4</v>
      </c>
      <c r="H2961">
        <v>2.0395197076160526E-3</v>
      </c>
      <c r="I2961">
        <v>8.840656542885612E-3</v>
      </c>
      <c r="J2961">
        <v>1.5586709843597986E-2</v>
      </c>
      <c r="K2961">
        <v>2.8109678362409886E-2</v>
      </c>
      <c r="L2961">
        <v>5.1477732228775185E-2</v>
      </c>
      <c r="M2961">
        <v>7.4969990443754658E-2</v>
      </c>
      <c r="N2961">
        <v>9.8587448808381994E-2</v>
      </c>
      <c r="O2961">
        <v>7.9495158107293601E-2</v>
      </c>
      <c r="P2961">
        <v>7.8228493959510967E-2</v>
      </c>
      <c r="Q2961">
        <v>0.12236841896056691</v>
      </c>
      <c r="R2961">
        <v>0.14104940369120936</v>
      </c>
      <c r="S2961">
        <v>0.22761837774814686</v>
      </c>
      <c r="T2961" s="8">
        <v>0.255500354861604</v>
      </c>
      <c r="U2961" s="8">
        <v>9.9910080927165551E-2</v>
      </c>
      <c r="V2961" s="8">
        <v>8.362284883251192E-2</v>
      </c>
      <c r="W2961" s="8">
        <v>7.2432636140945916E-2</v>
      </c>
      <c r="X2961" s="8">
        <v>2.3779836123975776E-2</v>
      </c>
      <c r="Y2961" s="8">
        <v>2.3779836123975776E-2</v>
      </c>
      <c r="Z2961" s="8">
        <v>2.3779836123975776E-2</v>
      </c>
      <c r="AA2961" s="8">
        <v>1.6185561000000001E-2</v>
      </c>
      <c r="AB2961" s="55">
        <v>6.7715453999999996E-3</v>
      </c>
      <c r="AC2961" s="73">
        <v>7.0000000000000001E-3</v>
      </c>
      <c r="AD2961" s="72">
        <f>AC2961</f>
        <v>7.0000000000000001E-3</v>
      </c>
      <c r="AE2961" s="72">
        <f t="shared" ref="AE2961:BF2961" si="474">AD2961</f>
        <v>7.0000000000000001E-3</v>
      </c>
      <c r="AF2961" s="72">
        <f t="shared" si="474"/>
        <v>7.0000000000000001E-3</v>
      </c>
      <c r="AG2961" s="72">
        <f t="shared" si="474"/>
        <v>7.0000000000000001E-3</v>
      </c>
      <c r="AH2961" s="72">
        <f t="shared" si="474"/>
        <v>7.0000000000000001E-3</v>
      </c>
      <c r="AI2961" s="72">
        <f t="shared" si="474"/>
        <v>7.0000000000000001E-3</v>
      </c>
      <c r="AJ2961" s="72">
        <f t="shared" si="474"/>
        <v>7.0000000000000001E-3</v>
      </c>
      <c r="AK2961" s="72">
        <f t="shared" si="474"/>
        <v>7.0000000000000001E-3</v>
      </c>
      <c r="AL2961" s="72">
        <f t="shared" si="474"/>
        <v>7.0000000000000001E-3</v>
      </c>
      <c r="AM2961" s="72">
        <f t="shared" si="474"/>
        <v>7.0000000000000001E-3</v>
      </c>
      <c r="AN2961" s="72">
        <f t="shared" si="474"/>
        <v>7.0000000000000001E-3</v>
      </c>
      <c r="AO2961" s="72">
        <f t="shared" si="474"/>
        <v>7.0000000000000001E-3</v>
      </c>
      <c r="AP2961" s="72">
        <f t="shared" si="474"/>
        <v>7.0000000000000001E-3</v>
      </c>
      <c r="AQ2961" s="72">
        <f t="shared" si="474"/>
        <v>7.0000000000000001E-3</v>
      </c>
      <c r="AR2961" s="72">
        <f t="shared" si="474"/>
        <v>7.0000000000000001E-3</v>
      </c>
      <c r="AS2961" s="72">
        <f t="shared" si="474"/>
        <v>7.0000000000000001E-3</v>
      </c>
      <c r="AT2961" s="72">
        <f t="shared" si="474"/>
        <v>7.0000000000000001E-3</v>
      </c>
      <c r="AU2961" s="72">
        <f t="shared" si="474"/>
        <v>7.0000000000000001E-3</v>
      </c>
      <c r="AV2961" s="72">
        <f t="shared" si="474"/>
        <v>7.0000000000000001E-3</v>
      </c>
      <c r="AW2961" s="72">
        <f t="shared" si="474"/>
        <v>7.0000000000000001E-3</v>
      </c>
      <c r="AX2961" s="72">
        <f t="shared" si="474"/>
        <v>7.0000000000000001E-3</v>
      </c>
      <c r="AY2961" s="72">
        <f t="shared" si="474"/>
        <v>7.0000000000000001E-3</v>
      </c>
      <c r="AZ2961" s="72">
        <f t="shared" si="474"/>
        <v>7.0000000000000001E-3</v>
      </c>
      <c r="BA2961" s="72">
        <f t="shared" si="474"/>
        <v>7.0000000000000001E-3</v>
      </c>
      <c r="BB2961" s="72">
        <f t="shared" si="474"/>
        <v>7.0000000000000001E-3</v>
      </c>
      <c r="BC2961" s="72">
        <f t="shared" si="474"/>
        <v>7.0000000000000001E-3</v>
      </c>
      <c r="BD2961" s="72">
        <f t="shared" si="474"/>
        <v>7.0000000000000001E-3</v>
      </c>
      <c r="BE2961" s="72">
        <f t="shared" si="474"/>
        <v>7.0000000000000001E-3</v>
      </c>
      <c r="BF2961" s="72">
        <f t="shared" si="474"/>
        <v>7.0000000000000001E-3</v>
      </c>
    </row>
    <row r="2962" spans="1:58" ht="12" customHeight="1" x14ac:dyDescent="0.2">
      <c r="A2962">
        <v>4</v>
      </c>
      <c r="B2962" t="s">
        <v>430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55">
        <v>0</v>
      </c>
      <c r="AC2962" s="73">
        <f t="shared" si="457"/>
        <v>0</v>
      </c>
      <c r="AD2962" s="74">
        <f t="shared" ref="AD2962:BE2962" si="475">AC2962+($BF2962-$AC2962)/29</f>
        <v>0</v>
      </c>
      <c r="AE2962" s="74">
        <f t="shared" si="475"/>
        <v>0</v>
      </c>
      <c r="AF2962" s="74">
        <f t="shared" si="475"/>
        <v>0</v>
      </c>
      <c r="AG2962" s="74">
        <f t="shared" si="475"/>
        <v>0</v>
      </c>
      <c r="AH2962" s="74">
        <f t="shared" si="475"/>
        <v>0</v>
      </c>
      <c r="AI2962" s="74">
        <f t="shared" si="475"/>
        <v>0</v>
      </c>
      <c r="AJ2962" s="74">
        <f t="shared" si="475"/>
        <v>0</v>
      </c>
      <c r="AK2962" s="74">
        <f t="shared" si="475"/>
        <v>0</v>
      </c>
      <c r="AL2962" s="74">
        <f t="shared" si="475"/>
        <v>0</v>
      </c>
      <c r="AM2962" s="74">
        <f t="shared" si="475"/>
        <v>0</v>
      </c>
      <c r="AN2962" s="74">
        <f t="shared" si="475"/>
        <v>0</v>
      </c>
      <c r="AO2962" s="74">
        <f t="shared" si="475"/>
        <v>0</v>
      </c>
      <c r="AP2962" s="74">
        <f t="shared" si="475"/>
        <v>0</v>
      </c>
      <c r="AQ2962" s="74">
        <f t="shared" si="475"/>
        <v>0</v>
      </c>
      <c r="AR2962" s="74">
        <f t="shared" si="475"/>
        <v>0</v>
      </c>
      <c r="AS2962" s="74">
        <f t="shared" si="475"/>
        <v>0</v>
      </c>
      <c r="AT2962" s="74">
        <f t="shared" si="475"/>
        <v>0</v>
      </c>
      <c r="AU2962" s="74">
        <f t="shared" si="475"/>
        <v>0</v>
      </c>
      <c r="AV2962" s="74">
        <f t="shared" si="475"/>
        <v>0</v>
      </c>
      <c r="AW2962" s="74">
        <f t="shared" si="475"/>
        <v>0</v>
      </c>
      <c r="AX2962" s="74">
        <f t="shared" si="475"/>
        <v>0</v>
      </c>
      <c r="AY2962" s="74">
        <f t="shared" si="475"/>
        <v>0</v>
      </c>
      <c r="AZ2962" s="74">
        <f t="shared" si="475"/>
        <v>0</v>
      </c>
      <c r="BA2962" s="74">
        <f t="shared" si="475"/>
        <v>0</v>
      </c>
      <c r="BB2962" s="74">
        <f t="shared" si="475"/>
        <v>0</v>
      </c>
      <c r="BC2962" s="74">
        <f t="shared" si="475"/>
        <v>0</v>
      </c>
      <c r="BD2962" s="74">
        <f t="shared" si="475"/>
        <v>0</v>
      </c>
      <c r="BE2962" s="74">
        <f t="shared" si="475"/>
        <v>0</v>
      </c>
      <c r="BF2962" s="8">
        <v>0</v>
      </c>
    </row>
    <row r="2963" spans="1:58" ht="12" customHeight="1" x14ac:dyDescent="0.2">
      <c r="A2963">
        <v>5</v>
      </c>
      <c r="B2963" t="s">
        <v>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55">
        <v>0</v>
      </c>
      <c r="AC2963" s="73">
        <f t="shared" si="457"/>
        <v>0</v>
      </c>
      <c r="AD2963" s="74">
        <f t="shared" ref="AD2963:BE2963" si="476">AC2963+($BF2963-$AC2963)/29</f>
        <v>0</v>
      </c>
      <c r="AE2963" s="74">
        <f t="shared" si="476"/>
        <v>0</v>
      </c>
      <c r="AF2963" s="74">
        <f t="shared" si="476"/>
        <v>0</v>
      </c>
      <c r="AG2963" s="74">
        <f t="shared" si="476"/>
        <v>0</v>
      </c>
      <c r="AH2963" s="74">
        <f t="shared" si="476"/>
        <v>0</v>
      </c>
      <c r="AI2963" s="74">
        <f t="shared" si="476"/>
        <v>0</v>
      </c>
      <c r="AJ2963" s="74">
        <f t="shared" si="476"/>
        <v>0</v>
      </c>
      <c r="AK2963" s="74">
        <f t="shared" si="476"/>
        <v>0</v>
      </c>
      <c r="AL2963" s="74">
        <f t="shared" si="476"/>
        <v>0</v>
      </c>
      <c r="AM2963" s="74">
        <f t="shared" si="476"/>
        <v>0</v>
      </c>
      <c r="AN2963" s="74">
        <f t="shared" si="476"/>
        <v>0</v>
      </c>
      <c r="AO2963" s="74">
        <f t="shared" si="476"/>
        <v>0</v>
      </c>
      <c r="AP2963" s="74">
        <f t="shared" si="476"/>
        <v>0</v>
      </c>
      <c r="AQ2963" s="74">
        <f t="shared" si="476"/>
        <v>0</v>
      </c>
      <c r="AR2963" s="74">
        <f t="shared" si="476"/>
        <v>0</v>
      </c>
      <c r="AS2963" s="74">
        <f t="shared" si="476"/>
        <v>0</v>
      </c>
      <c r="AT2963" s="74">
        <f t="shared" si="476"/>
        <v>0</v>
      </c>
      <c r="AU2963" s="74">
        <f t="shared" si="476"/>
        <v>0</v>
      </c>
      <c r="AV2963" s="74">
        <f t="shared" si="476"/>
        <v>0</v>
      </c>
      <c r="AW2963" s="74">
        <f t="shared" si="476"/>
        <v>0</v>
      </c>
      <c r="AX2963" s="74">
        <f t="shared" si="476"/>
        <v>0</v>
      </c>
      <c r="AY2963" s="74">
        <f t="shared" si="476"/>
        <v>0</v>
      </c>
      <c r="AZ2963" s="74">
        <f t="shared" si="476"/>
        <v>0</v>
      </c>
      <c r="BA2963" s="74">
        <f t="shared" si="476"/>
        <v>0</v>
      </c>
      <c r="BB2963" s="74">
        <f t="shared" si="476"/>
        <v>0</v>
      </c>
      <c r="BC2963" s="74">
        <f t="shared" si="476"/>
        <v>0</v>
      </c>
      <c r="BD2963" s="74">
        <f t="shared" si="476"/>
        <v>0</v>
      </c>
      <c r="BE2963" s="74">
        <f t="shared" si="476"/>
        <v>0</v>
      </c>
      <c r="BF2963" s="8">
        <v>0</v>
      </c>
    </row>
    <row r="2964" spans="1:58" ht="12" customHeight="1" x14ac:dyDescent="0.2">
      <c r="A2964">
        <v>6</v>
      </c>
      <c r="B2964" t="s">
        <v>38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55">
        <v>0</v>
      </c>
      <c r="AC2964" s="73">
        <f t="shared" si="457"/>
        <v>0</v>
      </c>
      <c r="AD2964" s="74">
        <f t="shared" ref="AD2964:BE2964" si="477">AC2964+($BF2964-$AC2964)/29</f>
        <v>0</v>
      </c>
      <c r="AE2964" s="74">
        <f t="shared" si="477"/>
        <v>0</v>
      </c>
      <c r="AF2964" s="74">
        <f t="shared" si="477"/>
        <v>0</v>
      </c>
      <c r="AG2964" s="74">
        <f t="shared" si="477"/>
        <v>0</v>
      </c>
      <c r="AH2964" s="74">
        <f t="shared" si="477"/>
        <v>0</v>
      </c>
      <c r="AI2964" s="74">
        <f t="shared" si="477"/>
        <v>0</v>
      </c>
      <c r="AJ2964" s="74">
        <f t="shared" si="477"/>
        <v>0</v>
      </c>
      <c r="AK2964" s="74">
        <f t="shared" si="477"/>
        <v>0</v>
      </c>
      <c r="AL2964" s="74">
        <f t="shared" si="477"/>
        <v>0</v>
      </c>
      <c r="AM2964" s="74">
        <f t="shared" si="477"/>
        <v>0</v>
      </c>
      <c r="AN2964" s="74">
        <f t="shared" si="477"/>
        <v>0</v>
      </c>
      <c r="AO2964" s="74">
        <f t="shared" si="477"/>
        <v>0</v>
      </c>
      <c r="AP2964" s="74">
        <f t="shared" si="477"/>
        <v>0</v>
      </c>
      <c r="AQ2964" s="74">
        <f t="shared" si="477"/>
        <v>0</v>
      </c>
      <c r="AR2964" s="74">
        <f t="shared" si="477"/>
        <v>0</v>
      </c>
      <c r="AS2964" s="74">
        <f t="shared" si="477"/>
        <v>0</v>
      </c>
      <c r="AT2964" s="74">
        <f t="shared" si="477"/>
        <v>0</v>
      </c>
      <c r="AU2964" s="74">
        <f t="shared" si="477"/>
        <v>0</v>
      </c>
      <c r="AV2964" s="74">
        <f t="shared" si="477"/>
        <v>0</v>
      </c>
      <c r="AW2964" s="74">
        <f t="shared" si="477"/>
        <v>0</v>
      </c>
      <c r="AX2964" s="74">
        <f t="shared" si="477"/>
        <v>0</v>
      </c>
      <c r="AY2964" s="74">
        <f t="shared" si="477"/>
        <v>0</v>
      </c>
      <c r="AZ2964" s="74">
        <f t="shared" si="477"/>
        <v>0</v>
      </c>
      <c r="BA2964" s="74">
        <f t="shared" si="477"/>
        <v>0</v>
      </c>
      <c r="BB2964" s="74">
        <f t="shared" si="477"/>
        <v>0</v>
      </c>
      <c r="BC2964" s="74">
        <f t="shared" si="477"/>
        <v>0</v>
      </c>
      <c r="BD2964" s="74">
        <f t="shared" si="477"/>
        <v>0</v>
      </c>
      <c r="BE2964" s="74">
        <f t="shared" si="477"/>
        <v>0</v>
      </c>
      <c r="BF2964" s="8">
        <v>0</v>
      </c>
    </row>
    <row r="2965" spans="1:58" ht="12" customHeight="1" x14ac:dyDescent="0.2">
      <c r="A2965">
        <v>7</v>
      </c>
      <c r="B2965" t="s">
        <v>389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7.0264159837911161E-4</v>
      </c>
      <c r="Z2965" s="8">
        <v>9.1581270741429035E-4</v>
      </c>
      <c r="AA2965" s="8">
        <v>0</v>
      </c>
      <c r="AB2965" s="55">
        <v>0</v>
      </c>
      <c r="AC2965" s="73">
        <f t="shared" si="457"/>
        <v>0</v>
      </c>
      <c r="AD2965" s="74">
        <f t="shared" ref="AD2965:BE2965" si="478">AC2965+($BF2965-$AC2965)/29</f>
        <v>1.3793103448275863E-3</v>
      </c>
      <c r="AE2965" s="74">
        <f t="shared" si="478"/>
        <v>2.7586206896551726E-3</v>
      </c>
      <c r="AF2965" s="74">
        <f t="shared" si="478"/>
        <v>4.1379310344827587E-3</v>
      </c>
      <c r="AG2965" s="74">
        <f t="shared" si="478"/>
        <v>5.5172413793103453E-3</v>
      </c>
      <c r="AH2965" s="74">
        <f t="shared" si="478"/>
        <v>6.8965517241379318E-3</v>
      </c>
      <c r="AI2965" s="74">
        <f t="shared" si="478"/>
        <v>8.2758620689655175E-3</v>
      </c>
      <c r="AJ2965" s="74">
        <f t="shared" si="478"/>
        <v>9.655172413793104E-3</v>
      </c>
      <c r="AK2965" s="74">
        <f t="shared" si="478"/>
        <v>1.1034482758620691E-2</v>
      </c>
      <c r="AL2965" s="74">
        <f t="shared" si="478"/>
        <v>1.2413793103448277E-2</v>
      </c>
      <c r="AM2965" s="74">
        <f t="shared" si="478"/>
        <v>1.3793103448275864E-2</v>
      </c>
      <c r="AN2965" s="74">
        <f t="shared" si="478"/>
        <v>1.517241379310345E-2</v>
      </c>
      <c r="AO2965" s="74">
        <f t="shared" si="478"/>
        <v>1.6551724137931035E-2</v>
      </c>
      <c r="AP2965" s="74">
        <f t="shared" si="478"/>
        <v>1.793103448275862E-2</v>
      </c>
      <c r="AQ2965" s="74">
        <f t="shared" si="478"/>
        <v>1.9310344827586205E-2</v>
      </c>
      <c r="AR2965" s="74">
        <f t="shared" si="478"/>
        <v>2.0689655172413789E-2</v>
      </c>
      <c r="AS2965" s="74">
        <f t="shared" si="478"/>
        <v>2.2068965517241374E-2</v>
      </c>
      <c r="AT2965" s="74">
        <f t="shared" si="478"/>
        <v>2.3448275862068959E-2</v>
      </c>
      <c r="AU2965" s="74">
        <f t="shared" si="478"/>
        <v>2.4827586206896544E-2</v>
      </c>
      <c r="AV2965" s="74">
        <f t="shared" si="478"/>
        <v>2.6206896551724129E-2</v>
      </c>
      <c r="AW2965" s="74">
        <f t="shared" si="478"/>
        <v>2.7586206896551713E-2</v>
      </c>
      <c r="AX2965" s="74">
        <f t="shared" si="478"/>
        <v>2.8965517241379298E-2</v>
      </c>
      <c r="AY2965" s="74">
        <f t="shared" si="478"/>
        <v>3.0344827586206883E-2</v>
      </c>
      <c r="AZ2965" s="74">
        <f t="shared" si="478"/>
        <v>3.1724137931034471E-2</v>
      </c>
      <c r="BA2965" s="74">
        <f t="shared" si="478"/>
        <v>3.3103448275862056E-2</v>
      </c>
      <c r="BB2965" s="74">
        <f t="shared" si="478"/>
        <v>3.4482758620689641E-2</v>
      </c>
      <c r="BC2965" s="74">
        <f t="shared" si="478"/>
        <v>3.5862068965517226E-2</v>
      </c>
      <c r="BD2965" s="74">
        <f t="shared" si="478"/>
        <v>3.724137931034481E-2</v>
      </c>
      <c r="BE2965" s="74">
        <f t="shared" si="478"/>
        <v>3.8620689655172395E-2</v>
      </c>
      <c r="BF2965" s="8">
        <v>0.04</v>
      </c>
    </row>
    <row r="2966" spans="1:58" ht="12" customHeight="1" x14ac:dyDescent="0.2">
      <c r="A2966">
        <v>8</v>
      </c>
      <c r="B2966" t="s">
        <v>390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55">
        <v>0</v>
      </c>
      <c r="AC2966" s="73">
        <f t="shared" si="457"/>
        <v>0</v>
      </c>
      <c r="AD2966" s="72">
        <f t="shared" ref="AD2966:AD2972" si="479">AC2966</f>
        <v>0</v>
      </c>
      <c r="AE2966" s="72">
        <f t="shared" ref="AE2966:BF2966" si="480">AD2966</f>
        <v>0</v>
      </c>
      <c r="AF2966" s="72">
        <f t="shared" si="480"/>
        <v>0</v>
      </c>
      <c r="AG2966" s="72">
        <f t="shared" si="480"/>
        <v>0</v>
      </c>
      <c r="AH2966" s="72">
        <f t="shared" si="480"/>
        <v>0</v>
      </c>
      <c r="AI2966" s="72">
        <f t="shared" si="480"/>
        <v>0</v>
      </c>
      <c r="AJ2966" s="72">
        <f t="shared" si="480"/>
        <v>0</v>
      </c>
      <c r="AK2966" s="72">
        <f t="shared" si="480"/>
        <v>0</v>
      </c>
      <c r="AL2966" s="72">
        <f t="shared" si="480"/>
        <v>0</v>
      </c>
      <c r="AM2966" s="72">
        <f t="shared" si="480"/>
        <v>0</v>
      </c>
      <c r="AN2966" s="72">
        <f t="shared" si="480"/>
        <v>0</v>
      </c>
      <c r="AO2966" s="72">
        <f t="shared" si="480"/>
        <v>0</v>
      </c>
      <c r="AP2966" s="72">
        <f t="shared" si="480"/>
        <v>0</v>
      </c>
      <c r="AQ2966" s="72">
        <f t="shared" si="480"/>
        <v>0</v>
      </c>
      <c r="AR2966" s="72">
        <f t="shared" si="480"/>
        <v>0</v>
      </c>
      <c r="AS2966" s="72">
        <f t="shared" si="480"/>
        <v>0</v>
      </c>
      <c r="AT2966" s="72">
        <f t="shared" si="480"/>
        <v>0</v>
      </c>
      <c r="AU2966" s="72">
        <f t="shared" si="480"/>
        <v>0</v>
      </c>
      <c r="AV2966" s="72">
        <f t="shared" si="480"/>
        <v>0</v>
      </c>
      <c r="AW2966" s="72">
        <f t="shared" si="480"/>
        <v>0</v>
      </c>
      <c r="AX2966" s="72">
        <f t="shared" si="480"/>
        <v>0</v>
      </c>
      <c r="AY2966" s="72">
        <f t="shared" si="480"/>
        <v>0</v>
      </c>
      <c r="AZ2966" s="72">
        <f t="shared" si="480"/>
        <v>0</v>
      </c>
      <c r="BA2966" s="72">
        <f t="shared" si="480"/>
        <v>0</v>
      </c>
      <c r="BB2966" s="72">
        <f t="shared" si="480"/>
        <v>0</v>
      </c>
      <c r="BC2966" s="72">
        <f t="shared" si="480"/>
        <v>0</v>
      </c>
      <c r="BD2966" s="72">
        <f t="shared" si="480"/>
        <v>0</v>
      </c>
      <c r="BE2966" s="72">
        <f t="shared" si="480"/>
        <v>0</v>
      </c>
      <c r="BF2966" s="72">
        <f t="shared" si="480"/>
        <v>0</v>
      </c>
    </row>
    <row r="2967" spans="1:58" ht="12" customHeight="1" x14ac:dyDescent="0.2">
      <c r="A2967">
        <v>9</v>
      </c>
      <c r="B2967" t="s">
        <v>391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55">
        <v>0</v>
      </c>
      <c r="AC2967" s="73">
        <f t="shared" si="457"/>
        <v>0</v>
      </c>
      <c r="AD2967" s="72">
        <f t="shared" si="479"/>
        <v>0</v>
      </c>
      <c r="AE2967" s="72">
        <f t="shared" ref="AE2967:BF2967" si="481">AD2967</f>
        <v>0</v>
      </c>
      <c r="AF2967" s="72">
        <f t="shared" si="481"/>
        <v>0</v>
      </c>
      <c r="AG2967" s="72">
        <f t="shared" si="481"/>
        <v>0</v>
      </c>
      <c r="AH2967" s="72">
        <f t="shared" si="481"/>
        <v>0</v>
      </c>
      <c r="AI2967" s="72">
        <f t="shared" si="481"/>
        <v>0</v>
      </c>
      <c r="AJ2967" s="72">
        <f t="shared" si="481"/>
        <v>0</v>
      </c>
      <c r="AK2967" s="72">
        <f t="shared" si="481"/>
        <v>0</v>
      </c>
      <c r="AL2967" s="72">
        <f t="shared" si="481"/>
        <v>0</v>
      </c>
      <c r="AM2967" s="72">
        <f t="shared" si="481"/>
        <v>0</v>
      </c>
      <c r="AN2967" s="72">
        <f t="shared" si="481"/>
        <v>0</v>
      </c>
      <c r="AO2967" s="72">
        <f t="shared" si="481"/>
        <v>0</v>
      </c>
      <c r="AP2967" s="72">
        <f t="shared" si="481"/>
        <v>0</v>
      </c>
      <c r="AQ2967" s="72">
        <f t="shared" si="481"/>
        <v>0</v>
      </c>
      <c r="AR2967" s="72">
        <f t="shared" si="481"/>
        <v>0</v>
      </c>
      <c r="AS2967" s="72">
        <f t="shared" si="481"/>
        <v>0</v>
      </c>
      <c r="AT2967" s="72">
        <f t="shared" si="481"/>
        <v>0</v>
      </c>
      <c r="AU2967" s="72">
        <f t="shared" si="481"/>
        <v>0</v>
      </c>
      <c r="AV2967" s="72">
        <f t="shared" si="481"/>
        <v>0</v>
      </c>
      <c r="AW2967" s="72">
        <f t="shared" si="481"/>
        <v>0</v>
      </c>
      <c r="AX2967" s="72">
        <f t="shared" si="481"/>
        <v>0</v>
      </c>
      <c r="AY2967" s="72">
        <f t="shared" si="481"/>
        <v>0</v>
      </c>
      <c r="AZ2967" s="72">
        <f t="shared" si="481"/>
        <v>0</v>
      </c>
      <c r="BA2967" s="72">
        <f t="shared" si="481"/>
        <v>0</v>
      </c>
      <c r="BB2967" s="72">
        <f t="shared" si="481"/>
        <v>0</v>
      </c>
      <c r="BC2967" s="72">
        <f t="shared" si="481"/>
        <v>0</v>
      </c>
      <c r="BD2967" s="72">
        <f t="shared" si="481"/>
        <v>0</v>
      </c>
      <c r="BE2967" s="72">
        <f t="shared" si="481"/>
        <v>0</v>
      </c>
      <c r="BF2967" s="72">
        <f t="shared" si="481"/>
        <v>0</v>
      </c>
    </row>
    <row r="2968" spans="1:58" ht="12" customHeight="1" x14ac:dyDescent="0.2">
      <c r="A2968">
        <v>10</v>
      </c>
      <c r="B2968" t="s">
        <v>392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55">
        <v>0</v>
      </c>
      <c r="AC2968" s="73">
        <f t="shared" si="457"/>
        <v>0</v>
      </c>
      <c r="AD2968" s="72">
        <f t="shared" si="479"/>
        <v>0</v>
      </c>
      <c r="AE2968" s="72">
        <f t="shared" ref="AE2968:BF2968" si="482">AD2968</f>
        <v>0</v>
      </c>
      <c r="AF2968" s="72">
        <f t="shared" si="482"/>
        <v>0</v>
      </c>
      <c r="AG2968" s="72">
        <f t="shared" si="482"/>
        <v>0</v>
      </c>
      <c r="AH2968" s="72">
        <f t="shared" si="482"/>
        <v>0</v>
      </c>
      <c r="AI2968" s="72">
        <f t="shared" si="482"/>
        <v>0</v>
      </c>
      <c r="AJ2968" s="72">
        <f t="shared" si="482"/>
        <v>0</v>
      </c>
      <c r="AK2968" s="72">
        <f t="shared" si="482"/>
        <v>0</v>
      </c>
      <c r="AL2968" s="72">
        <f t="shared" si="482"/>
        <v>0</v>
      </c>
      <c r="AM2968" s="72">
        <f t="shared" si="482"/>
        <v>0</v>
      </c>
      <c r="AN2968" s="72">
        <f t="shared" si="482"/>
        <v>0</v>
      </c>
      <c r="AO2968" s="72">
        <f t="shared" si="482"/>
        <v>0</v>
      </c>
      <c r="AP2968" s="72">
        <f t="shared" si="482"/>
        <v>0</v>
      </c>
      <c r="AQ2968" s="72">
        <f t="shared" si="482"/>
        <v>0</v>
      </c>
      <c r="AR2968" s="72">
        <f t="shared" si="482"/>
        <v>0</v>
      </c>
      <c r="AS2968" s="72">
        <f t="shared" si="482"/>
        <v>0</v>
      </c>
      <c r="AT2968" s="72">
        <f t="shared" si="482"/>
        <v>0</v>
      </c>
      <c r="AU2968" s="72">
        <f t="shared" si="482"/>
        <v>0</v>
      </c>
      <c r="AV2968" s="72">
        <f t="shared" si="482"/>
        <v>0</v>
      </c>
      <c r="AW2968" s="72">
        <f t="shared" si="482"/>
        <v>0</v>
      </c>
      <c r="AX2968" s="72">
        <f t="shared" si="482"/>
        <v>0</v>
      </c>
      <c r="AY2968" s="72">
        <f t="shared" si="482"/>
        <v>0</v>
      </c>
      <c r="AZ2968" s="72">
        <f t="shared" si="482"/>
        <v>0</v>
      </c>
      <c r="BA2968" s="72">
        <f t="shared" si="482"/>
        <v>0</v>
      </c>
      <c r="BB2968" s="72">
        <f t="shared" si="482"/>
        <v>0</v>
      </c>
      <c r="BC2968" s="72">
        <f t="shared" si="482"/>
        <v>0</v>
      </c>
      <c r="BD2968" s="72">
        <f t="shared" si="482"/>
        <v>0</v>
      </c>
      <c r="BE2968" s="72">
        <f t="shared" si="482"/>
        <v>0</v>
      </c>
      <c r="BF2968" s="72">
        <f t="shared" si="482"/>
        <v>0</v>
      </c>
    </row>
    <row r="2969" spans="1:58" ht="12" customHeight="1" x14ac:dyDescent="0.2">
      <c r="A2969">
        <v>11</v>
      </c>
      <c r="B2969" t="s">
        <v>393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55">
        <v>0</v>
      </c>
      <c r="AC2969" s="73">
        <f t="shared" si="457"/>
        <v>0</v>
      </c>
      <c r="AD2969" s="72">
        <f t="shared" si="479"/>
        <v>0</v>
      </c>
      <c r="AE2969" s="72">
        <f t="shared" ref="AE2969:BF2969" si="483">AD2969</f>
        <v>0</v>
      </c>
      <c r="AF2969" s="72">
        <f t="shared" si="483"/>
        <v>0</v>
      </c>
      <c r="AG2969" s="72">
        <f t="shared" si="483"/>
        <v>0</v>
      </c>
      <c r="AH2969" s="72">
        <f t="shared" si="483"/>
        <v>0</v>
      </c>
      <c r="AI2969" s="72">
        <f t="shared" si="483"/>
        <v>0</v>
      </c>
      <c r="AJ2969" s="72">
        <f t="shared" si="483"/>
        <v>0</v>
      </c>
      <c r="AK2969" s="72">
        <f t="shared" si="483"/>
        <v>0</v>
      </c>
      <c r="AL2969" s="72">
        <f t="shared" si="483"/>
        <v>0</v>
      </c>
      <c r="AM2969" s="72">
        <f t="shared" si="483"/>
        <v>0</v>
      </c>
      <c r="AN2969" s="72">
        <f t="shared" si="483"/>
        <v>0</v>
      </c>
      <c r="AO2969" s="72">
        <f t="shared" si="483"/>
        <v>0</v>
      </c>
      <c r="AP2969" s="72">
        <f t="shared" si="483"/>
        <v>0</v>
      </c>
      <c r="AQ2969" s="72">
        <f t="shared" si="483"/>
        <v>0</v>
      </c>
      <c r="AR2969" s="72">
        <f t="shared" si="483"/>
        <v>0</v>
      </c>
      <c r="AS2969" s="72">
        <f t="shared" si="483"/>
        <v>0</v>
      </c>
      <c r="AT2969" s="72">
        <f t="shared" si="483"/>
        <v>0</v>
      </c>
      <c r="AU2969" s="72">
        <f t="shared" si="483"/>
        <v>0</v>
      </c>
      <c r="AV2969" s="72">
        <f t="shared" si="483"/>
        <v>0</v>
      </c>
      <c r="AW2969" s="72">
        <f t="shared" si="483"/>
        <v>0</v>
      </c>
      <c r="AX2969" s="72">
        <f t="shared" si="483"/>
        <v>0</v>
      </c>
      <c r="AY2969" s="72">
        <f t="shared" si="483"/>
        <v>0</v>
      </c>
      <c r="AZ2969" s="72">
        <f t="shared" si="483"/>
        <v>0</v>
      </c>
      <c r="BA2969" s="72">
        <f t="shared" si="483"/>
        <v>0</v>
      </c>
      <c r="BB2969" s="72">
        <f t="shared" si="483"/>
        <v>0</v>
      </c>
      <c r="BC2969" s="72">
        <f t="shared" si="483"/>
        <v>0</v>
      </c>
      <c r="BD2969" s="72">
        <f t="shared" si="483"/>
        <v>0</v>
      </c>
      <c r="BE2969" s="72">
        <f t="shared" si="483"/>
        <v>0</v>
      </c>
      <c r="BF2969" s="72">
        <f t="shared" si="483"/>
        <v>0</v>
      </c>
    </row>
    <row r="2970" spans="1:58" ht="12" customHeight="1" x14ac:dyDescent="0.2">
      <c r="A2970">
        <v>12</v>
      </c>
      <c r="B2970" t="s">
        <v>394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55">
        <v>0</v>
      </c>
      <c r="AC2970" s="73">
        <f t="shared" si="457"/>
        <v>0</v>
      </c>
      <c r="AD2970" s="72">
        <f t="shared" si="479"/>
        <v>0</v>
      </c>
      <c r="AE2970" s="72">
        <f t="shared" ref="AE2970:BF2970" si="484">AD2970</f>
        <v>0</v>
      </c>
      <c r="AF2970" s="72">
        <f t="shared" si="484"/>
        <v>0</v>
      </c>
      <c r="AG2970" s="72">
        <f t="shared" si="484"/>
        <v>0</v>
      </c>
      <c r="AH2970" s="72">
        <f t="shared" si="484"/>
        <v>0</v>
      </c>
      <c r="AI2970" s="72">
        <f t="shared" si="484"/>
        <v>0</v>
      </c>
      <c r="AJ2970" s="72">
        <f t="shared" si="484"/>
        <v>0</v>
      </c>
      <c r="AK2970" s="72">
        <f t="shared" si="484"/>
        <v>0</v>
      </c>
      <c r="AL2970" s="72">
        <f t="shared" si="484"/>
        <v>0</v>
      </c>
      <c r="AM2970" s="72">
        <f t="shared" si="484"/>
        <v>0</v>
      </c>
      <c r="AN2970" s="72">
        <f t="shared" si="484"/>
        <v>0</v>
      </c>
      <c r="AO2970" s="72">
        <f t="shared" si="484"/>
        <v>0</v>
      </c>
      <c r="AP2970" s="72">
        <f t="shared" si="484"/>
        <v>0</v>
      </c>
      <c r="AQ2970" s="72">
        <f t="shared" si="484"/>
        <v>0</v>
      </c>
      <c r="AR2970" s="72">
        <f t="shared" si="484"/>
        <v>0</v>
      </c>
      <c r="AS2970" s="72">
        <f t="shared" si="484"/>
        <v>0</v>
      </c>
      <c r="AT2970" s="72">
        <f t="shared" si="484"/>
        <v>0</v>
      </c>
      <c r="AU2970" s="72">
        <f t="shared" si="484"/>
        <v>0</v>
      </c>
      <c r="AV2970" s="72">
        <f t="shared" si="484"/>
        <v>0</v>
      </c>
      <c r="AW2970" s="72">
        <f t="shared" si="484"/>
        <v>0</v>
      </c>
      <c r="AX2970" s="72">
        <f t="shared" si="484"/>
        <v>0</v>
      </c>
      <c r="AY2970" s="72">
        <f t="shared" si="484"/>
        <v>0</v>
      </c>
      <c r="AZ2970" s="72">
        <f t="shared" si="484"/>
        <v>0</v>
      </c>
      <c r="BA2970" s="72">
        <f t="shared" si="484"/>
        <v>0</v>
      </c>
      <c r="BB2970" s="72">
        <f t="shared" si="484"/>
        <v>0</v>
      </c>
      <c r="BC2970" s="72">
        <f t="shared" si="484"/>
        <v>0</v>
      </c>
      <c r="BD2970" s="72">
        <f t="shared" si="484"/>
        <v>0</v>
      </c>
      <c r="BE2970" s="72">
        <f t="shared" si="484"/>
        <v>0</v>
      </c>
      <c r="BF2970" s="72">
        <f t="shared" si="484"/>
        <v>0</v>
      </c>
    </row>
    <row r="2971" spans="1:58" ht="12" customHeight="1" x14ac:dyDescent="0.2">
      <c r="A2971">
        <v>13</v>
      </c>
      <c r="B2971" t="s">
        <v>395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55">
        <v>0</v>
      </c>
      <c r="AC2971" s="73">
        <f t="shared" si="457"/>
        <v>0</v>
      </c>
      <c r="AD2971" s="72">
        <f t="shared" si="479"/>
        <v>0</v>
      </c>
      <c r="AE2971" s="72">
        <f t="shared" ref="AE2971:BF2971" si="485">AD2971</f>
        <v>0</v>
      </c>
      <c r="AF2971" s="72">
        <f t="shared" si="485"/>
        <v>0</v>
      </c>
      <c r="AG2971" s="72">
        <f t="shared" si="485"/>
        <v>0</v>
      </c>
      <c r="AH2971" s="72">
        <f t="shared" si="485"/>
        <v>0</v>
      </c>
      <c r="AI2971" s="72">
        <f t="shared" si="485"/>
        <v>0</v>
      </c>
      <c r="AJ2971" s="72">
        <f t="shared" si="485"/>
        <v>0</v>
      </c>
      <c r="AK2971" s="72">
        <f t="shared" si="485"/>
        <v>0</v>
      </c>
      <c r="AL2971" s="72">
        <f t="shared" si="485"/>
        <v>0</v>
      </c>
      <c r="AM2971" s="72">
        <f t="shared" si="485"/>
        <v>0</v>
      </c>
      <c r="AN2971" s="72">
        <f t="shared" si="485"/>
        <v>0</v>
      </c>
      <c r="AO2971" s="72">
        <f t="shared" si="485"/>
        <v>0</v>
      </c>
      <c r="AP2971" s="72">
        <f t="shared" si="485"/>
        <v>0</v>
      </c>
      <c r="AQ2971" s="72">
        <f t="shared" si="485"/>
        <v>0</v>
      </c>
      <c r="AR2971" s="72">
        <f t="shared" si="485"/>
        <v>0</v>
      </c>
      <c r="AS2971" s="72">
        <f t="shared" si="485"/>
        <v>0</v>
      </c>
      <c r="AT2971" s="72">
        <f t="shared" si="485"/>
        <v>0</v>
      </c>
      <c r="AU2971" s="72">
        <f t="shared" si="485"/>
        <v>0</v>
      </c>
      <c r="AV2971" s="72">
        <f t="shared" si="485"/>
        <v>0</v>
      </c>
      <c r="AW2971" s="72">
        <f t="shared" si="485"/>
        <v>0</v>
      </c>
      <c r="AX2971" s="72">
        <f t="shared" si="485"/>
        <v>0</v>
      </c>
      <c r="AY2971" s="72">
        <f t="shared" si="485"/>
        <v>0</v>
      </c>
      <c r="AZ2971" s="72">
        <f t="shared" si="485"/>
        <v>0</v>
      </c>
      <c r="BA2971" s="72">
        <f t="shared" si="485"/>
        <v>0</v>
      </c>
      <c r="BB2971" s="72">
        <f t="shared" si="485"/>
        <v>0</v>
      </c>
      <c r="BC2971" s="72">
        <f t="shared" si="485"/>
        <v>0</v>
      </c>
      <c r="BD2971" s="72">
        <f t="shared" si="485"/>
        <v>0</v>
      </c>
      <c r="BE2971" s="72">
        <f t="shared" si="485"/>
        <v>0</v>
      </c>
      <c r="BF2971" s="72">
        <f t="shared" si="485"/>
        <v>0</v>
      </c>
    </row>
    <row r="2972" spans="1:58" ht="12" customHeight="1" x14ac:dyDescent="0.2">
      <c r="A2972">
        <v>14</v>
      </c>
      <c r="B2972" t="s">
        <v>396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55">
        <v>0</v>
      </c>
      <c r="AC2972" s="73">
        <f t="shared" si="457"/>
        <v>0</v>
      </c>
      <c r="AD2972" s="72">
        <f t="shared" si="479"/>
        <v>0</v>
      </c>
      <c r="AE2972" s="72">
        <f t="shared" ref="AE2972:BF2972" si="486">AD2972</f>
        <v>0</v>
      </c>
      <c r="AF2972" s="72">
        <f t="shared" si="486"/>
        <v>0</v>
      </c>
      <c r="AG2972" s="72">
        <f t="shared" si="486"/>
        <v>0</v>
      </c>
      <c r="AH2972" s="72">
        <f t="shared" si="486"/>
        <v>0</v>
      </c>
      <c r="AI2972" s="72">
        <f t="shared" si="486"/>
        <v>0</v>
      </c>
      <c r="AJ2972" s="72">
        <f t="shared" si="486"/>
        <v>0</v>
      </c>
      <c r="AK2972" s="72">
        <f t="shared" si="486"/>
        <v>0</v>
      </c>
      <c r="AL2972" s="72">
        <f t="shared" si="486"/>
        <v>0</v>
      </c>
      <c r="AM2972" s="72">
        <f t="shared" si="486"/>
        <v>0</v>
      </c>
      <c r="AN2972" s="72">
        <f t="shared" si="486"/>
        <v>0</v>
      </c>
      <c r="AO2972" s="72">
        <f t="shared" si="486"/>
        <v>0</v>
      </c>
      <c r="AP2972" s="72">
        <f t="shared" si="486"/>
        <v>0</v>
      </c>
      <c r="AQ2972" s="72">
        <f t="shared" si="486"/>
        <v>0</v>
      </c>
      <c r="AR2972" s="72">
        <f t="shared" si="486"/>
        <v>0</v>
      </c>
      <c r="AS2972" s="72">
        <f t="shared" si="486"/>
        <v>0</v>
      </c>
      <c r="AT2972" s="72">
        <f t="shared" si="486"/>
        <v>0</v>
      </c>
      <c r="AU2972" s="72">
        <f t="shared" si="486"/>
        <v>0</v>
      </c>
      <c r="AV2972" s="72">
        <f t="shared" si="486"/>
        <v>0</v>
      </c>
      <c r="AW2972" s="72">
        <f t="shared" si="486"/>
        <v>0</v>
      </c>
      <c r="AX2972" s="72">
        <f t="shared" si="486"/>
        <v>0</v>
      </c>
      <c r="AY2972" s="72">
        <f t="shared" si="486"/>
        <v>0</v>
      </c>
      <c r="AZ2972" s="72">
        <f t="shared" si="486"/>
        <v>0</v>
      </c>
      <c r="BA2972" s="72">
        <f t="shared" si="486"/>
        <v>0</v>
      </c>
      <c r="BB2972" s="72">
        <f t="shared" si="486"/>
        <v>0</v>
      </c>
      <c r="BC2972" s="72">
        <f t="shared" si="486"/>
        <v>0</v>
      </c>
      <c r="BD2972" s="72">
        <f t="shared" si="486"/>
        <v>0</v>
      </c>
      <c r="BE2972" s="72">
        <f t="shared" si="486"/>
        <v>0</v>
      </c>
      <c r="BF2972" s="72">
        <f t="shared" si="486"/>
        <v>0</v>
      </c>
    </row>
    <row r="2973" spans="1:58" ht="12" customHeight="1" x14ac:dyDescent="0.2">
      <c r="A2973">
        <v>15</v>
      </c>
      <c r="B2973" t="s">
        <v>759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7.0264159837911161E-4</v>
      </c>
      <c r="Z2973" s="8">
        <v>9.1581270741429035E-4</v>
      </c>
      <c r="AA2973" s="8">
        <v>0</v>
      </c>
      <c r="AB2973" s="55">
        <v>0</v>
      </c>
      <c r="AC2973" s="73">
        <f t="shared" si="457"/>
        <v>0</v>
      </c>
      <c r="AD2973" s="74">
        <f t="shared" ref="AD2973:BE2973" si="487">AC2973+($BF2973-$AC2973)/29</f>
        <v>6.8756838173547542E-4</v>
      </c>
      <c r="AE2973" s="74">
        <f t="shared" si="487"/>
        <v>1.3751367634709508E-3</v>
      </c>
      <c r="AF2973" s="74">
        <f t="shared" si="487"/>
        <v>2.0627051452064265E-3</v>
      </c>
      <c r="AG2973" s="74">
        <f t="shared" si="487"/>
        <v>2.7502735269419017E-3</v>
      </c>
      <c r="AH2973" s="74">
        <f t="shared" si="487"/>
        <v>3.4378419086773769E-3</v>
      </c>
      <c r="AI2973" s="74">
        <f t="shared" si="487"/>
        <v>4.1254102904128521E-3</v>
      </c>
      <c r="AJ2973" s="74">
        <f t="shared" si="487"/>
        <v>4.8129786721483273E-3</v>
      </c>
      <c r="AK2973" s="74">
        <f t="shared" si="487"/>
        <v>5.5005470538838025E-3</v>
      </c>
      <c r="AL2973" s="74">
        <f t="shared" si="487"/>
        <v>6.1881154356192777E-3</v>
      </c>
      <c r="AM2973" s="74">
        <f t="shared" si="487"/>
        <v>6.8756838173547529E-3</v>
      </c>
      <c r="AN2973" s="74">
        <f t="shared" si="487"/>
        <v>7.5632521990902282E-3</v>
      </c>
      <c r="AO2973" s="74">
        <f t="shared" si="487"/>
        <v>8.2508205808257042E-3</v>
      </c>
      <c r="AP2973" s="74">
        <f t="shared" si="487"/>
        <v>8.9383889625611803E-3</v>
      </c>
      <c r="AQ2973" s="74">
        <f t="shared" si="487"/>
        <v>9.6259573442966564E-3</v>
      </c>
      <c r="AR2973" s="74">
        <f t="shared" si="487"/>
        <v>1.0313525726032132E-2</v>
      </c>
      <c r="AS2973" s="74">
        <f t="shared" si="487"/>
        <v>1.1001094107767609E-2</v>
      </c>
      <c r="AT2973" s="74">
        <f t="shared" si="487"/>
        <v>1.1688662489503085E-2</v>
      </c>
      <c r="AU2973" s="74">
        <f t="shared" si="487"/>
        <v>1.2376230871238561E-2</v>
      </c>
      <c r="AV2973" s="74">
        <f t="shared" si="487"/>
        <v>1.3063799252974037E-2</v>
      </c>
      <c r="AW2973" s="74">
        <f t="shared" si="487"/>
        <v>1.3751367634709513E-2</v>
      </c>
      <c r="AX2973" s="74">
        <f t="shared" si="487"/>
        <v>1.4438936016444989E-2</v>
      </c>
      <c r="AY2973" s="74">
        <f t="shared" si="487"/>
        <v>1.5126504398180465E-2</v>
      </c>
      <c r="AZ2973" s="74">
        <f t="shared" si="487"/>
        <v>1.5814072779915939E-2</v>
      </c>
      <c r="BA2973" s="74">
        <f t="shared" si="487"/>
        <v>1.6501641161651415E-2</v>
      </c>
      <c r="BB2973" s="74">
        <f t="shared" si="487"/>
        <v>1.7189209543386891E-2</v>
      </c>
      <c r="BC2973" s="74">
        <f t="shared" si="487"/>
        <v>1.7876777925122368E-2</v>
      </c>
      <c r="BD2973" s="74">
        <f t="shared" si="487"/>
        <v>1.8564346306857844E-2</v>
      </c>
      <c r="BE2973" s="74">
        <f t="shared" si="487"/>
        <v>1.925191468859332E-2</v>
      </c>
      <c r="BF2973" s="8">
        <v>1.9939483070328789E-2</v>
      </c>
    </row>
    <row r="2974" spans="1:58" ht="12" customHeight="1" x14ac:dyDescent="0.2">
      <c r="A2974">
        <v>16</v>
      </c>
      <c r="B2974" t="s">
        <v>397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1.386519056377791E-3</v>
      </c>
      <c r="L2974">
        <v>1.0047021429824346E-3</v>
      </c>
      <c r="M2974">
        <v>6.2085533795319702E-4</v>
      </c>
      <c r="N2974">
        <v>2.349631413211745E-4</v>
      </c>
      <c r="O2974">
        <v>4.0275152963654892E-3</v>
      </c>
      <c r="P2974">
        <v>9.9566806931493581E-3</v>
      </c>
      <c r="Q2974">
        <v>1.8336832456994714E-2</v>
      </c>
      <c r="R2974">
        <v>9.4573539363760461E-3</v>
      </c>
      <c r="S2974">
        <v>5.327673035085535E-3</v>
      </c>
      <c r="T2974" s="8">
        <v>4.9591909155429381E-2</v>
      </c>
      <c r="U2974" s="8">
        <v>6.3842541712458789E-2</v>
      </c>
      <c r="V2974" s="8">
        <v>4.847701381594894E-2</v>
      </c>
      <c r="W2974" s="8">
        <v>5.9355568117580554E-2</v>
      </c>
      <c r="X2974" s="8">
        <v>4.5065906661916635E-2</v>
      </c>
      <c r="Y2974" s="8">
        <v>4.8752459615293328E-2</v>
      </c>
      <c r="Z2974" s="8">
        <v>4.9870905467917337E-2</v>
      </c>
      <c r="AA2974" s="8">
        <v>6.2422667000000001E-2</v>
      </c>
      <c r="AB2974" s="8">
        <v>6.4227096999999997E-2</v>
      </c>
      <c r="AC2974" s="72">
        <f t="shared" si="457"/>
        <v>6.6031526999999993E-2</v>
      </c>
      <c r="AD2974" s="74">
        <f t="shared" ref="AD2974:BE2974" si="488">AC2974+($BF2974-$AC2974)/29</f>
        <v>6.8916042811816111E-2</v>
      </c>
      <c r="AE2974" s="74">
        <f t="shared" si="488"/>
        <v>7.180055862363223E-2</v>
      </c>
      <c r="AF2974" s="74">
        <f t="shared" si="488"/>
        <v>7.4685074435448348E-2</v>
      </c>
      <c r="AG2974" s="74">
        <f t="shared" si="488"/>
        <v>7.7569590247264467E-2</v>
      </c>
      <c r="AH2974" s="74">
        <f t="shared" si="488"/>
        <v>8.0454106059080585E-2</v>
      </c>
      <c r="AI2974" s="74">
        <f t="shared" si="488"/>
        <v>8.3338621870896704E-2</v>
      </c>
      <c r="AJ2974" s="74">
        <f t="shared" si="488"/>
        <v>8.6223137682712822E-2</v>
      </c>
      <c r="AK2974" s="74">
        <f t="shared" si="488"/>
        <v>8.9107653494528941E-2</v>
      </c>
      <c r="AL2974" s="74">
        <f t="shared" si="488"/>
        <v>9.1992169306345059E-2</v>
      </c>
      <c r="AM2974" s="74">
        <f t="shared" si="488"/>
        <v>9.4876685118161178E-2</v>
      </c>
      <c r="AN2974" s="74">
        <f t="shared" si="488"/>
        <v>9.7761200929977296E-2</v>
      </c>
      <c r="AO2974" s="74">
        <f t="shared" si="488"/>
        <v>0.10064571674179341</v>
      </c>
      <c r="AP2974" s="74">
        <f t="shared" si="488"/>
        <v>0.10353023255360953</v>
      </c>
      <c r="AQ2974" s="74">
        <f t="shared" si="488"/>
        <v>0.10641474836542565</v>
      </c>
      <c r="AR2974" s="74">
        <f t="shared" si="488"/>
        <v>0.10929926417724177</v>
      </c>
      <c r="AS2974" s="74">
        <f t="shared" si="488"/>
        <v>0.11218377998905789</v>
      </c>
      <c r="AT2974" s="74">
        <f t="shared" si="488"/>
        <v>0.11506829580087401</v>
      </c>
      <c r="AU2974" s="74">
        <f t="shared" si="488"/>
        <v>0.11795281161269013</v>
      </c>
      <c r="AV2974" s="74">
        <f t="shared" si="488"/>
        <v>0.12083732742450624</v>
      </c>
      <c r="AW2974" s="74">
        <f t="shared" si="488"/>
        <v>0.12372184323632236</v>
      </c>
      <c r="AX2974" s="74">
        <f t="shared" si="488"/>
        <v>0.12660635904813847</v>
      </c>
      <c r="AY2974" s="74">
        <f t="shared" si="488"/>
        <v>0.12949087485995459</v>
      </c>
      <c r="AZ2974" s="74">
        <f t="shared" si="488"/>
        <v>0.1323753906717707</v>
      </c>
      <c r="BA2974" s="74">
        <f t="shared" si="488"/>
        <v>0.13525990648358682</v>
      </c>
      <c r="BB2974" s="74">
        <f t="shared" si="488"/>
        <v>0.13814442229540294</v>
      </c>
      <c r="BC2974" s="74">
        <f t="shared" si="488"/>
        <v>0.14102893810721906</v>
      </c>
      <c r="BD2974" s="74">
        <f t="shared" si="488"/>
        <v>0.14391345391903518</v>
      </c>
      <c r="BE2974" s="74">
        <f t="shared" si="488"/>
        <v>0.1467979697308513</v>
      </c>
      <c r="BF2974" s="8">
        <v>0.14968248554266733</v>
      </c>
    </row>
    <row r="2975" spans="1:58" ht="12" customHeight="1" x14ac:dyDescent="0.2">
      <c r="A2975" t="s">
        <v>1118</v>
      </c>
    </row>
    <row r="2977" spans="1:58" ht="12" customHeight="1" x14ac:dyDescent="0.2">
      <c r="A2977" t="s">
        <v>983</v>
      </c>
    </row>
    <row r="2978" spans="1:58" ht="12" customHeight="1" x14ac:dyDescent="0.2">
      <c r="C2978">
        <v>1995</v>
      </c>
      <c r="D2978">
        <v>1996</v>
      </c>
      <c r="E2978">
        <v>1997</v>
      </c>
      <c r="F2978">
        <v>1998</v>
      </c>
      <c r="G2978">
        <v>1999</v>
      </c>
      <c r="H2978">
        <v>2000</v>
      </c>
      <c r="I2978">
        <v>2001</v>
      </c>
      <c r="J2978">
        <v>2002</v>
      </c>
      <c r="K2978">
        <v>2003</v>
      </c>
      <c r="L2978">
        <v>2004</v>
      </c>
      <c r="M2978">
        <v>2005</v>
      </c>
      <c r="N2978">
        <v>2006</v>
      </c>
      <c r="O2978">
        <v>2007</v>
      </c>
      <c r="P2978">
        <v>2008</v>
      </c>
      <c r="Q2978">
        <v>2009</v>
      </c>
      <c r="R2978">
        <v>2010</v>
      </c>
      <c r="S2978">
        <v>2011</v>
      </c>
      <c r="T2978">
        <v>2012</v>
      </c>
      <c r="U2978">
        <v>2013</v>
      </c>
      <c r="V2978">
        <v>2014</v>
      </c>
      <c r="W2978">
        <v>2015</v>
      </c>
      <c r="X2978">
        <v>2016</v>
      </c>
      <c r="Y2978">
        <v>2017</v>
      </c>
      <c r="Z2978">
        <v>2018</v>
      </c>
      <c r="AA2978">
        <v>2019</v>
      </c>
      <c r="AB2978">
        <v>2020</v>
      </c>
      <c r="AC2978">
        <v>2021</v>
      </c>
      <c r="AD2978">
        <v>2022</v>
      </c>
      <c r="AE2978">
        <v>2023</v>
      </c>
      <c r="AF2978">
        <v>2024</v>
      </c>
      <c r="AG2978">
        <v>2025</v>
      </c>
      <c r="AH2978">
        <v>2026</v>
      </c>
      <c r="AI2978">
        <v>2027</v>
      </c>
      <c r="AJ2978">
        <v>2028</v>
      </c>
      <c r="AK2978">
        <v>2029</v>
      </c>
      <c r="AL2978">
        <v>2030</v>
      </c>
      <c r="AM2978">
        <v>2031</v>
      </c>
      <c r="AN2978">
        <v>2032</v>
      </c>
      <c r="AO2978">
        <v>2033</v>
      </c>
      <c r="AP2978">
        <v>2034</v>
      </c>
      <c r="AQ2978">
        <v>2035</v>
      </c>
      <c r="AR2978">
        <v>2036</v>
      </c>
      <c r="AS2978">
        <v>2037</v>
      </c>
      <c r="AT2978">
        <v>2038</v>
      </c>
      <c r="AU2978">
        <v>2039</v>
      </c>
      <c r="AV2978">
        <v>2040</v>
      </c>
      <c r="AW2978">
        <v>2041</v>
      </c>
      <c r="AX2978">
        <v>2042</v>
      </c>
      <c r="AY2978">
        <v>2043</v>
      </c>
      <c r="AZ2978">
        <v>2044</v>
      </c>
      <c r="BA2978">
        <v>2045</v>
      </c>
      <c r="BB2978">
        <v>2046</v>
      </c>
      <c r="BC2978">
        <v>2047</v>
      </c>
      <c r="BD2978">
        <v>2048</v>
      </c>
      <c r="BE2978">
        <v>2049</v>
      </c>
      <c r="BF2978">
        <v>2050</v>
      </c>
    </row>
    <row r="2979" spans="1:58" ht="12" customHeight="1" x14ac:dyDescent="0.2">
      <c r="A2979" t="s">
        <v>547</v>
      </c>
      <c r="B2979" t="s">
        <v>429</v>
      </c>
      <c r="C2979">
        <v>0.87142990619835436</v>
      </c>
      <c r="D2979">
        <v>0.9721252636349953</v>
      </c>
      <c r="E2979">
        <v>0.94173215600133353</v>
      </c>
      <c r="F2979">
        <v>0.91621743510769305</v>
      </c>
      <c r="G2979">
        <v>0.92840336108515265</v>
      </c>
      <c r="H2979">
        <v>0.94344560787468557</v>
      </c>
      <c r="I2979">
        <v>0.93017538249223064</v>
      </c>
      <c r="J2979">
        <v>0.87291873479793958</v>
      </c>
      <c r="K2979">
        <v>0.80985518301619708</v>
      </c>
      <c r="L2979">
        <v>0.83788837424753115</v>
      </c>
      <c r="M2979">
        <v>0.86589261793836825</v>
      </c>
      <c r="N2979">
        <v>0.89386727947456002</v>
      </c>
      <c r="O2979">
        <v>0.86378521971998512</v>
      </c>
      <c r="P2979">
        <v>0.84168781151233796</v>
      </c>
      <c r="Q2979">
        <v>0.62274838156610002</v>
      </c>
      <c r="R2979">
        <v>0.62334961863793192</v>
      </c>
      <c r="S2979">
        <v>0.60283785076711593</v>
      </c>
      <c r="T2979" s="8">
        <f t="shared" ref="T2979:Z2979" si="489">1-SUM(T2980:T2994)</f>
        <v>0.5339351701895716</v>
      </c>
      <c r="U2979" s="8">
        <f t="shared" si="489"/>
        <v>0.57668410243412116</v>
      </c>
      <c r="V2979" s="8">
        <f t="shared" si="489"/>
        <v>0.61922349992730696</v>
      </c>
      <c r="W2979" s="8">
        <f t="shared" si="489"/>
        <v>0.70495062600429437</v>
      </c>
      <c r="X2979" s="8">
        <f t="shared" si="489"/>
        <v>0.76367918880890096</v>
      </c>
      <c r="Y2979" s="8">
        <f t="shared" si="489"/>
        <v>0.76229211501616134</v>
      </c>
      <c r="Z2979" s="8">
        <f t="shared" si="489"/>
        <v>0.76186877983839985</v>
      </c>
      <c r="AA2979" s="8">
        <v>0.75544489999999997</v>
      </c>
      <c r="AB2979" s="8">
        <v>0.83748100000000003</v>
      </c>
      <c r="AC2979" s="75">
        <f t="shared" ref="AC2979:AX2979" si="490">1-SUM(AC2980:AC2994)</f>
        <v>0.79621791780090001</v>
      </c>
      <c r="AD2979" s="76">
        <f t="shared" si="490"/>
        <v>0.79252557547675839</v>
      </c>
      <c r="AE2979" s="76">
        <f t="shared" si="490"/>
        <v>0.78883323315261689</v>
      </c>
      <c r="AF2979" s="76">
        <f t="shared" si="490"/>
        <v>0.78514089082847538</v>
      </c>
      <c r="AG2979" s="76">
        <f t="shared" si="490"/>
        <v>0.78144854850433376</v>
      </c>
      <c r="AH2979" s="76">
        <f t="shared" si="490"/>
        <v>0.77775620618019226</v>
      </c>
      <c r="AI2979" s="76">
        <f t="shared" si="490"/>
        <v>0.77406386385605064</v>
      </c>
      <c r="AJ2979" s="76">
        <f t="shared" si="490"/>
        <v>0.77037152153190913</v>
      </c>
      <c r="AK2979" s="76">
        <f t="shared" si="490"/>
        <v>0.76667917920776762</v>
      </c>
      <c r="AL2979" s="76">
        <f t="shared" si="490"/>
        <v>0.76298683688362601</v>
      </c>
      <c r="AM2979" s="76">
        <f t="shared" si="490"/>
        <v>0.75929449455948439</v>
      </c>
      <c r="AN2979" s="76">
        <f t="shared" si="490"/>
        <v>0.75560215223534288</v>
      </c>
      <c r="AO2979" s="76">
        <f t="shared" si="490"/>
        <v>0.75190980991120138</v>
      </c>
      <c r="AP2979" s="76">
        <f t="shared" si="490"/>
        <v>0.74821746758705987</v>
      </c>
      <c r="AQ2979" s="76">
        <f t="shared" si="490"/>
        <v>0.74452512526291825</v>
      </c>
      <c r="AR2979" s="76">
        <f t="shared" si="490"/>
        <v>0.74083278293877664</v>
      </c>
      <c r="AS2979" s="76">
        <f t="shared" si="490"/>
        <v>0.73714044061463513</v>
      </c>
      <c r="AT2979" s="76">
        <f t="shared" si="490"/>
        <v>0.73344809829049362</v>
      </c>
      <c r="AU2979" s="76">
        <f t="shared" si="490"/>
        <v>0.72975575596635212</v>
      </c>
      <c r="AV2979" s="76">
        <f t="shared" si="490"/>
        <v>0.7260634136422105</v>
      </c>
      <c r="AW2979" s="76">
        <f t="shared" si="490"/>
        <v>0.72237107131806899</v>
      </c>
      <c r="AX2979" s="76">
        <f t="shared" si="490"/>
        <v>0.71867872899392737</v>
      </c>
      <c r="AY2979" s="76">
        <f>1-SUM(AY2980:AY2994)</f>
        <v>0.71498638666978587</v>
      </c>
      <c r="AZ2979" s="76">
        <f t="shared" ref="AZ2979:BE2979" si="491">1-SUM(AZ2980:AZ2994)</f>
        <v>0.71129404434564436</v>
      </c>
      <c r="BA2979" s="76">
        <f t="shared" si="491"/>
        <v>0.70760170202150274</v>
      </c>
      <c r="BB2979" s="76">
        <f t="shared" si="491"/>
        <v>0.70390935969736124</v>
      </c>
      <c r="BC2979" s="76">
        <f t="shared" si="491"/>
        <v>0.70021701737321962</v>
      </c>
      <c r="BD2979" s="76">
        <f t="shared" si="491"/>
        <v>0.69652467504907811</v>
      </c>
      <c r="BE2979" s="76">
        <f t="shared" si="491"/>
        <v>0.69283233272493661</v>
      </c>
      <c r="BF2979" s="76">
        <f>1-SUM(BF2980:BF2994)</f>
        <v>0.6891399904007951</v>
      </c>
    </row>
    <row r="2980" spans="1:58" ht="12" customHeight="1" x14ac:dyDescent="0.2">
      <c r="A2980">
        <v>2</v>
      </c>
      <c r="B2980" t="s">
        <v>384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4.7668600090522786E-4</v>
      </c>
      <c r="M2980">
        <v>9.5337194859225558E-4</v>
      </c>
      <c r="N2980">
        <v>1.4300579804500005E-3</v>
      </c>
      <c r="O2980">
        <v>5.814601035041909E-4</v>
      </c>
      <c r="P2980">
        <v>4.4793743921829474E-4</v>
      </c>
      <c r="Q2980">
        <v>1.1996552656860301E-4</v>
      </c>
      <c r="R2980">
        <v>4.385824859158794E-5</v>
      </c>
      <c r="S2980">
        <v>1.1033545485713133E-3</v>
      </c>
      <c r="T2980" s="8">
        <v>2.1837483151702594E-3</v>
      </c>
      <c r="U2980" s="8">
        <v>3.3245431140292245E-3</v>
      </c>
      <c r="V2980" s="8">
        <v>4.4498521908296002E-3</v>
      </c>
      <c r="W2980" s="8">
        <v>1.8812491381712062E-3</v>
      </c>
      <c r="X2980" s="8">
        <v>1.1616893808551219E-4</v>
      </c>
      <c r="Y2980" s="8">
        <v>4.6340848085814763E-4</v>
      </c>
      <c r="Z2980" s="8">
        <v>5.6875584230738053E-4</v>
      </c>
      <c r="AA2980" s="8">
        <v>3.7646528999999999E-5</v>
      </c>
      <c r="AB2980" s="8">
        <v>6.6864893999999994E-5</v>
      </c>
      <c r="AC2980" s="73">
        <f>AB2980+(AB2980-AA2980)</f>
        <v>9.608325899999999E-5</v>
      </c>
      <c r="AD2980" s="72">
        <f>AC2980</f>
        <v>9.608325899999999E-5</v>
      </c>
      <c r="AE2980" s="72">
        <f t="shared" ref="AE2980:BF2980" si="492">AD2980</f>
        <v>9.608325899999999E-5</v>
      </c>
      <c r="AF2980" s="72">
        <f t="shared" si="492"/>
        <v>9.608325899999999E-5</v>
      </c>
      <c r="AG2980" s="72">
        <f t="shared" si="492"/>
        <v>9.608325899999999E-5</v>
      </c>
      <c r="AH2980" s="72">
        <f t="shared" si="492"/>
        <v>9.608325899999999E-5</v>
      </c>
      <c r="AI2980" s="72">
        <f t="shared" si="492"/>
        <v>9.608325899999999E-5</v>
      </c>
      <c r="AJ2980" s="72">
        <f t="shared" si="492"/>
        <v>9.608325899999999E-5</v>
      </c>
      <c r="AK2980" s="72">
        <f t="shared" si="492"/>
        <v>9.608325899999999E-5</v>
      </c>
      <c r="AL2980" s="72">
        <f t="shared" si="492"/>
        <v>9.608325899999999E-5</v>
      </c>
      <c r="AM2980" s="72">
        <f t="shared" si="492"/>
        <v>9.608325899999999E-5</v>
      </c>
      <c r="AN2980" s="72">
        <f t="shared" si="492"/>
        <v>9.608325899999999E-5</v>
      </c>
      <c r="AO2980" s="72">
        <f t="shared" si="492"/>
        <v>9.608325899999999E-5</v>
      </c>
      <c r="AP2980" s="72">
        <f t="shared" si="492"/>
        <v>9.608325899999999E-5</v>
      </c>
      <c r="AQ2980" s="72">
        <f t="shared" si="492"/>
        <v>9.608325899999999E-5</v>
      </c>
      <c r="AR2980" s="72">
        <f t="shared" si="492"/>
        <v>9.608325899999999E-5</v>
      </c>
      <c r="AS2980" s="72">
        <f t="shared" si="492"/>
        <v>9.608325899999999E-5</v>
      </c>
      <c r="AT2980" s="72">
        <f t="shared" si="492"/>
        <v>9.608325899999999E-5</v>
      </c>
      <c r="AU2980" s="72">
        <f t="shared" si="492"/>
        <v>9.608325899999999E-5</v>
      </c>
      <c r="AV2980" s="72">
        <f t="shared" si="492"/>
        <v>9.608325899999999E-5</v>
      </c>
      <c r="AW2980" s="72">
        <f t="shared" si="492"/>
        <v>9.608325899999999E-5</v>
      </c>
      <c r="AX2980" s="72">
        <f t="shared" si="492"/>
        <v>9.608325899999999E-5</v>
      </c>
      <c r="AY2980" s="72">
        <f t="shared" si="492"/>
        <v>9.608325899999999E-5</v>
      </c>
      <c r="AZ2980" s="72">
        <f t="shared" si="492"/>
        <v>9.608325899999999E-5</v>
      </c>
      <c r="BA2980" s="72">
        <f t="shared" si="492"/>
        <v>9.608325899999999E-5</v>
      </c>
      <c r="BB2980" s="72">
        <f t="shared" si="492"/>
        <v>9.608325899999999E-5</v>
      </c>
      <c r="BC2980" s="72">
        <f t="shared" si="492"/>
        <v>9.608325899999999E-5</v>
      </c>
      <c r="BD2980" s="72">
        <f t="shared" si="492"/>
        <v>9.608325899999999E-5</v>
      </c>
      <c r="BE2980" s="72">
        <f t="shared" si="492"/>
        <v>9.608325899999999E-5</v>
      </c>
      <c r="BF2980" s="72">
        <f t="shared" si="492"/>
        <v>9.608325899999999E-5</v>
      </c>
    </row>
    <row r="2981" spans="1:58" ht="12" customHeight="1" x14ac:dyDescent="0.2">
      <c r="A2981">
        <v>3</v>
      </c>
      <c r="B2981" t="s">
        <v>385</v>
      </c>
      <c r="C2981">
        <v>0</v>
      </c>
      <c r="D2981">
        <v>1.0786816960687958E-4</v>
      </c>
      <c r="E2981">
        <v>1.1387085757632025E-5</v>
      </c>
      <c r="F2981">
        <v>3.7725904075386707E-5</v>
      </c>
      <c r="G2981">
        <v>5.8595649766721106E-3</v>
      </c>
      <c r="H2981">
        <v>1.9884394587216473E-3</v>
      </c>
      <c r="I2981">
        <v>3.5251819752263713E-2</v>
      </c>
      <c r="J2981">
        <v>6.8422518560610865E-2</v>
      </c>
      <c r="K2981">
        <v>0.14163193697648907</v>
      </c>
      <c r="L2981">
        <v>0.10612926292034723</v>
      </c>
      <c r="M2981">
        <v>7.0655545246729137E-2</v>
      </c>
      <c r="N2981">
        <v>3.5211420353413098E-2</v>
      </c>
      <c r="O2981">
        <v>8.7877955849239228E-2</v>
      </c>
      <c r="P2981">
        <v>0.12135955843959011</v>
      </c>
      <c r="Q2981">
        <v>0.24759342709636042</v>
      </c>
      <c r="R2981">
        <v>0.31291767268266546</v>
      </c>
      <c r="S2981">
        <v>0.32575215811007691</v>
      </c>
      <c r="T2981" s="8">
        <v>0.46264989325058076</v>
      </c>
      <c r="U2981" s="8">
        <v>0.41871361882160135</v>
      </c>
      <c r="V2981" s="8">
        <v>0.37505451977596699</v>
      </c>
      <c r="W2981" s="8">
        <v>0.29254057278900464</v>
      </c>
      <c r="X2981" s="8">
        <v>0.23603038884588531</v>
      </c>
      <c r="Y2981" s="8">
        <v>0.23603038884588531</v>
      </c>
      <c r="Z2981" s="8">
        <v>0.23603038884588531</v>
      </c>
      <c r="AA2981" s="8">
        <v>0.24421300000000001</v>
      </c>
      <c r="AB2981" s="8">
        <v>0.16151019999999999</v>
      </c>
      <c r="AC2981" s="73">
        <f>AVERAGE(AA2981:AB2981)</f>
        <v>0.2028616</v>
      </c>
      <c r="AD2981" s="72">
        <f>AC2981</f>
        <v>0.2028616</v>
      </c>
      <c r="AE2981" s="72">
        <f t="shared" ref="AE2981:BF2981" si="493">AD2981</f>
        <v>0.2028616</v>
      </c>
      <c r="AF2981" s="72">
        <f t="shared" si="493"/>
        <v>0.2028616</v>
      </c>
      <c r="AG2981" s="72">
        <f t="shared" si="493"/>
        <v>0.2028616</v>
      </c>
      <c r="AH2981" s="72">
        <f t="shared" si="493"/>
        <v>0.2028616</v>
      </c>
      <c r="AI2981" s="72">
        <f t="shared" si="493"/>
        <v>0.2028616</v>
      </c>
      <c r="AJ2981" s="72">
        <f t="shared" si="493"/>
        <v>0.2028616</v>
      </c>
      <c r="AK2981" s="72">
        <f t="shared" si="493"/>
        <v>0.2028616</v>
      </c>
      <c r="AL2981" s="72">
        <f t="shared" si="493"/>
        <v>0.2028616</v>
      </c>
      <c r="AM2981" s="72">
        <f t="shared" si="493"/>
        <v>0.2028616</v>
      </c>
      <c r="AN2981" s="72">
        <f t="shared" si="493"/>
        <v>0.2028616</v>
      </c>
      <c r="AO2981" s="72">
        <f t="shared" si="493"/>
        <v>0.2028616</v>
      </c>
      <c r="AP2981" s="72">
        <f t="shared" si="493"/>
        <v>0.2028616</v>
      </c>
      <c r="AQ2981" s="72">
        <f t="shared" si="493"/>
        <v>0.2028616</v>
      </c>
      <c r="AR2981" s="72">
        <f t="shared" si="493"/>
        <v>0.2028616</v>
      </c>
      <c r="AS2981" s="72">
        <f t="shared" si="493"/>
        <v>0.2028616</v>
      </c>
      <c r="AT2981" s="72">
        <f t="shared" si="493"/>
        <v>0.2028616</v>
      </c>
      <c r="AU2981" s="72">
        <f t="shared" si="493"/>
        <v>0.2028616</v>
      </c>
      <c r="AV2981" s="72">
        <f t="shared" si="493"/>
        <v>0.2028616</v>
      </c>
      <c r="AW2981" s="72">
        <f t="shared" si="493"/>
        <v>0.2028616</v>
      </c>
      <c r="AX2981" s="72">
        <f t="shared" si="493"/>
        <v>0.2028616</v>
      </c>
      <c r="AY2981" s="72">
        <f t="shared" si="493"/>
        <v>0.2028616</v>
      </c>
      <c r="AZ2981" s="72">
        <f t="shared" si="493"/>
        <v>0.2028616</v>
      </c>
      <c r="BA2981" s="72">
        <f t="shared" si="493"/>
        <v>0.2028616</v>
      </c>
      <c r="BB2981" s="72">
        <f t="shared" si="493"/>
        <v>0.2028616</v>
      </c>
      <c r="BC2981" s="72">
        <f t="shared" si="493"/>
        <v>0.2028616</v>
      </c>
      <c r="BD2981" s="72">
        <f t="shared" si="493"/>
        <v>0.2028616</v>
      </c>
      <c r="BE2981" s="72">
        <f t="shared" si="493"/>
        <v>0.2028616</v>
      </c>
      <c r="BF2981" s="72">
        <f t="shared" si="493"/>
        <v>0.2028616</v>
      </c>
    </row>
    <row r="2982" spans="1:58" ht="12" customHeight="1" x14ac:dyDescent="0.2">
      <c r="A2982">
        <v>4</v>
      </c>
      <c r="B2982" t="s">
        <v>430</v>
      </c>
      <c r="C2982">
        <v>5.067459850364545E-5</v>
      </c>
      <c r="D2982">
        <v>6.6741434922421011E-5</v>
      </c>
      <c r="E2982">
        <v>9.3783579618474466E-5</v>
      </c>
      <c r="F2982">
        <v>1.7365191914193632E-4</v>
      </c>
      <c r="G2982">
        <v>4.8209913212981094E-4</v>
      </c>
      <c r="H2982">
        <v>9.6306412015391115E-4</v>
      </c>
      <c r="I2982">
        <v>1.345188088533931E-3</v>
      </c>
      <c r="J2982">
        <v>3.24872073453589E-4</v>
      </c>
      <c r="K2982">
        <v>2.0659696637692948E-6</v>
      </c>
      <c r="L2982">
        <v>2.7198607620958199E-4</v>
      </c>
      <c r="M2982">
        <v>5.4190647263397502E-4</v>
      </c>
      <c r="N2982">
        <v>8.1182655019186958E-4</v>
      </c>
      <c r="O2982">
        <v>3.9511023283292758E-4</v>
      </c>
      <c r="P2982">
        <v>6.0969888794202968E-4</v>
      </c>
      <c r="Q2982">
        <v>3.7576963980261147E-4</v>
      </c>
      <c r="R2982">
        <v>6.0507667227165899E-4</v>
      </c>
      <c r="S2982">
        <v>5.5949657774931186E-4</v>
      </c>
      <c r="T2982" s="8">
        <v>2.437996524113527E-4</v>
      </c>
      <c r="U2982" s="8">
        <v>1.4235641532657777E-4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73">
        <f>AB2982+(AB2982-AA2982)</f>
        <v>0</v>
      </c>
      <c r="AD2982" s="74">
        <f t="shared" ref="AD2982:BE2982" si="494">AC2982+($BF2982-$AC2982)/29</f>
        <v>0</v>
      </c>
      <c r="AE2982" s="74">
        <f t="shared" si="494"/>
        <v>0</v>
      </c>
      <c r="AF2982" s="74">
        <f t="shared" si="494"/>
        <v>0</v>
      </c>
      <c r="AG2982" s="74">
        <f t="shared" si="494"/>
        <v>0</v>
      </c>
      <c r="AH2982" s="74">
        <f t="shared" si="494"/>
        <v>0</v>
      </c>
      <c r="AI2982" s="74">
        <f t="shared" si="494"/>
        <v>0</v>
      </c>
      <c r="AJ2982" s="74">
        <f t="shared" si="494"/>
        <v>0</v>
      </c>
      <c r="AK2982" s="74">
        <f t="shared" si="494"/>
        <v>0</v>
      </c>
      <c r="AL2982" s="74">
        <f t="shared" si="494"/>
        <v>0</v>
      </c>
      <c r="AM2982" s="74">
        <f t="shared" si="494"/>
        <v>0</v>
      </c>
      <c r="AN2982" s="74">
        <f t="shared" si="494"/>
        <v>0</v>
      </c>
      <c r="AO2982" s="74">
        <f t="shared" si="494"/>
        <v>0</v>
      </c>
      <c r="AP2982" s="74">
        <f t="shared" si="494"/>
        <v>0</v>
      </c>
      <c r="AQ2982" s="74">
        <f t="shared" si="494"/>
        <v>0</v>
      </c>
      <c r="AR2982" s="74">
        <f t="shared" si="494"/>
        <v>0</v>
      </c>
      <c r="AS2982" s="74">
        <f t="shared" si="494"/>
        <v>0</v>
      </c>
      <c r="AT2982" s="74">
        <f t="shared" si="494"/>
        <v>0</v>
      </c>
      <c r="AU2982" s="74">
        <f t="shared" si="494"/>
        <v>0</v>
      </c>
      <c r="AV2982" s="74">
        <f t="shared" si="494"/>
        <v>0</v>
      </c>
      <c r="AW2982" s="74">
        <f t="shared" si="494"/>
        <v>0</v>
      </c>
      <c r="AX2982" s="74">
        <f t="shared" si="494"/>
        <v>0</v>
      </c>
      <c r="AY2982" s="74">
        <f t="shared" si="494"/>
        <v>0</v>
      </c>
      <c r="AZ2982" s="74">
        <f t="shared" si="494"/>
        <v>0</v>
      </c>
      <c r="BA2982" s="74">
        <f t="shared" si="494"/>
        <v>0</v>
      </c>
      <c r="BB2982" s="74">
        <f t="shared" si="494"/>
        <v>0</v>
      </c>
      <c r="BC2982" s="74">
        <f t="shared" si="494"/>
        <v>0</v>
      </c>
      <c r="BD2982" s="74">
        <f t="shared" si="494"/>
        <v>0</v>
      </c>
      <c r="BE2982" s="74">
        <f t="shared" si="494"/>
        <v>0</v>
      </c>
      <c r="BF2982" s="8">
        <v>0</v>
      </c>
    </row>
    <row r="2983" spans="1:58" ht="12" customHeight="1" x14ac:dyDescent="0.2">
      <c r="A2983">
        <v>5</v>
      </c>
      <c r="B2983" t="s">
        <v>37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8">
        <v>0</v>
      </c>
      <c r="U2983" s="8">
        <v>3.4721076908921408E-6</v>
      </c>
      <c r="V2983" s="8">
        <v>6.9231461545384683E-6</v>
      </c>
      <c r="W2983" s="8">
        <v>8.4424045093696613E-6</v>
      </c>
      <c r="X2983" s="8">
        <v>8.2977812918223E-6</v>
      </c>
      <c r="Y2983" s="8">
        <v>0</v>
      </c>
      <c r="Z2983" s="8">
        <v>0</v>
      </c>
      <c r="AA2983" s="8">
        <v>4.5713641000000001E-5</v>
      </c>
      <c r="AB2983" s="8">
        <v>1.0226396000000001E-4</v>
      </c>
      <c r="AC2983" s="73">
        <f>AB2983+(AB2983-AA2983)</f>
        <v>1.5881427900000001E-4</v>
      </c>
      <c r="AD2983" s="74">
        <f t="shared" ref="AD2983:BE2983" si="495">AC2983+($BF2983-$AC2983)/29</f>
        <v>1.5333792455172416E-4</v>
      </c>
      <c r="AE2983" s="74">
        <f t="shared" si="495"/>
        <v>1.4786157010344831E-4</v>
      </c>
      <c r="AF2983" s="74">
        <f t="shared" si="495"/>
        <v>1.4238521565517246E-4</v>
      </c>
      <c r="AG2983" s="74">
        <f t="shared" si="495"/>
        <v>1.3690886120689661E-4</v>
      </c>
      <c r="AH2983" s="74">
        <f t="shared" si="495"/>
        <v>1.3143250675862075E-4</v>
      </c>
      <c r="AI2983" s="74">
        <f t="shared" si="495"/>
        <v>1.259561523103449E-4</v>
      </c>
      <c r="AJ2983" s="74">
        <f t="shared" si="495"/>
        <v>1.2047979786206904E-4</v>
      </c>
      <c r="AK2983" s="74">
        <f t="shared" si="495"/>
        <v>1.1500344341379317E-4</v>
      </c>
      <c r="AL2983" s="74">
        <f t="shared" si="495"/>
        <v>1.0952708896551731E-4</v>
      </c>
      <c r="AM2983" s="74">
        <f t="shared" si="495"/>
        <v>1.0405073451724144E-4</v>
      </c>
      <c r="AN2983" s="74">
        <f t="shared" si="495"/>
        <v>9.857438006896558E-5</v>
      </c>
      <c r="AO2983" s="74">
        <f t="shared" si="495"/>
        <v>9.3098025620689715E-5</v>
      </c>
      <c r="AP2983" s="74">
        <f t="shared" si="495"/>
        <v>8.762167117241385E-5</v>
      </c>
      <c r="AQ2983" s="74">
        <f t="shared" si="495"/>
        <v>8.2145316724137985E-5</v>
      </c>
      <c r="AR2983" s="74">
        <f t="shared" si="495"/>
        <v>7.6668962275862121E-5</v>
      </c>
      <c r="AS2983" s="74">
        <f t="shared" si="495"/>
        <v>7.1192607827586256E-5</v>
      </c>
      <c r="AT2983" s="74">
        <f t="shared" si="495"/>
        <v>6.5716253379310391E-5</v>
      </c>
      <c r="AU2983" s="74">
        <f t="shared" si="495"/>
        <v>6.0239898931034526E-5</v>
      </c>
      <c r="AV2983" s="74">
        <f t="shared" si="495"/>
        <v>5.4763544482758661E-5</v>
      </c>
      <c r="AW2983" s="74">
        <f t="shared" si="495"/>
        <v>4.9287190034482797E-5</v>
      </c>
      <c r="AX2983" s="74">
        <f t="shared" si="495"/>
        <v>4.3810835586206932E-5</v>
      </c>
      <c r="AY2983" s="74">
        <f t="shared" si="495"/>
        <v>3.8334481137931067E-5</v>
      </c>
      <c r="AZ2983" s="74">
        <f t="shared" si="495"/>
        <v>3.2858126689655202E-5</v>
      </c>
      <c r="BA2983" s="74">
        <f t="shared" si="495"/>
        <v>2.7381772241379341E-5</v>
      </c>
      <c r="BB2983" s="74">
        <f t="shared" si="495"/>
        <v>2.1905417793103479E-5</v>
      </c>
      <c r="BC2983" s="74">
        <f t="shared" si="495"/>
        <v>1.6429063344827618E-5</v>
      </c>
      <c r="BD2983" s="74">
        <f t="shared" si="495"/>
        <v>1.0952708896551757E-5</v>
      </c>
      <c r="BE2983" s="74">
        <f t="shared" si="495"/>
        <v>5.4763544482758944E-6</v>
      </c>
      <c r="BF2983" s="8">
        <v>0</v>
      </c>
    </row>
    <row r="2984" spans="1:58" ht="12" customHeight="1" x14ac:dyDescent="0.2">
      <c r="A2984">
        <v>6</v>
      </c>
      <c r="B2984" t="s">
        <v>38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73">
        <v>6.9999999999999994E-5</v>
      </c>
      <c r="AD2984" s="74">
        <f t="shared" ref="AD2984:BE2984" si="496">AC2984+($BF2984-$AC2984)/29</f>
        <v>6.7586206896551716E-5</v>
      </c>
      <c r="AE2984" s="74">
        <f t="shared" si="496"/>
        <v>6.5172413793103439E-5</v>
      </c>
      <c r="AF2984" s="74">
        <f t="shared" si="496"/>
        <v>6.2758620689655161E-5</v>
      </c>
      <c r="AG2984" s="74">
        <f t="shared" si="496"/>
        <v>6.0344827586206884E-5</v>
      </c>
      <c r="AH2984" s="74">
        <f t="shared" si="496"/>
        <v>5.7931034482758606E-5</v>
      </c>
      <c r="AI2984" s="74">
        <f t="shared" si="496"/>
        <v>5.5517241379310329E-5</v>
      </c>
      <c r="AJ2984" s="74">
        <f t="shared" si="496"/>
        <v>5.3103448275862051E-5</v>
      </c>
      <c r="AK2984" s="74">
        <f t="shared" si="496"/>
        <v>5.0689655172413774E-5</v>
      </c>
      <c r="AL2984" s="74">
        <f t="shared" si="496"/>
        <v>4.8275862068965496E-5</v>
      </c>
      <c r="AM2984" s="74">
        <f t="shared" si="496"/>
        <v>4.5862068965517219E-5</v>
      </c>
      <c r="AN2984" s="74">
        <f t="shared" si="496"/>
        <v>4.3448275862068941E-5</v>
      </c>
      <c r="AO2984" s="74">
        <f t="shared" si="496"/>
        <v>4.1034482758620664E-5</v>
      </c>
      <c r="AP2984" s="74">
        <f t="shared" si="496"/>
        <v>3.8620689655172386E-5</v>
      </c>
      <c r="AQ2984" s="74">
        <f t="shared" si="496"/>
        <v>3.6206896551724109E-5</v>
      </c>
      <c r="AR2984" s="74">
        <f t="shared" si="496"/>
        <v>3.3793103448275831E-5</v>
      </c>
      <c r="AS2984" s="74">
        <f t="shared" si="496"/>
        <v>3.1379310344827554E-5</v>
      </c>
      <c r="AT2984" s="74">
        <f t="shared" si="496"/>
        <v>2.8965517241379276E-5</v>
      </c>
      <c r="AU2984" s="74">
        <f t="shared" si="496"/>
        <v>2.6551724137930999E-5</v>
      </c>
      <c r="AV2984" s="74">
        <f t="shared" si="496"/>
        <v>2.4137931034482721E-5</v>
      </c>
      <c r="AW2984" s="74">
        <f t="shared" si="496"/>
        <v>2.1724137931034443E-5</v>
      </c>
      <c r="AX2984" s="74">
        <f t="shared" si="496"/>
        <v>1.9310344827586166E-5</v>
      </c>
      <c r="AY2984" s="74">
        <f t="shared" si="496"/>
        <v>1.6896551724137888E-5</v>
      </c>
      <c r="AZ2984" s="74">
        <f t="shared" si="496"/>
        <v>1.4482758620689613E-5</v>
      </c>
      <c r="BA2984" s="74">
        <f t="shared" si="496"/>
        <v>1.2068965517241337E-5</v>
      </c>
      <c r="BB2984" s="74">
        <f t="shared" si="496"/>
        <v>9.655172413793061E-6</v>
      </c>
      <c r="BC2984" s="74">
        <f t="shared" si="496"/>
        <v>7.2413793103447851E-6</v>
      </c>
      <c r="BD2984" s="74">
        <f t="shared" si="496"/>
        <v>4.8275862068965093E-6</v>
      </c>
      <c r="BE2984" s="74">
        <f t="shared" si="496"/>
        <v>2.4137931034482335E-6</v>
      </c>
      <c r="BF2984" s="8">
        <v>0</v>
      </c>
    </row>
    <row r="2985" spans="1:58" ht="12" customHeight="1" x14ac:dyDescent="0.2">
      <c r="A2985">
        <v>7</v>
      </c>
      <c r="B2985" t="s">
        <v>389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4.0335566999999999E-6</v>
      </c>
      <c r="AB2985" s="8">
        <v>0</v>
      </c>
      <c r="AC2985" s="73">
        <v>5.0000000000000002E-5</v>
      </c>
      <c r="AD2985" s="74">
        <f t="shared" ref="AD2985:BE2985" si="497">AC2985+($BF2985-$AC2985)/29</f>
        <v>2.3946565822363357E-3</v>
      </c>
      <c r="AE2985" s="74">
        <f t="shared" si="497"/>
        <v>4.7393131644726718E-3</v>
      </c>
      <c r="AF2985" s="74">
        <f t="shared" si="497"/>
        <v>7.0839697467090079E-3</v>
      </c>
      <c r="AG2985" s="74">
        <f t="shared" si="497"/>
        <v>9.4286263289453439E-3</v>
      </c>
      <c r="AH2985" s="74">
        <f t="shared" si="497"/>
        <v>1.177328291118168E-2</v>
      </c>
      <c r="AI2985" s="74">
        <f t="shared" si="497"/>
        <v>1.4117939493418016E-2</v>
      </c>
      <c r="AJ2985" s="74">
        <f t="shared" si="497"/>
        <v>1.646259607565435E-2</v>
      </c>
      <c r="AK2985" s="74">
        <f t="shared" si="497"/>
        <v>1.8807252657890686E-2</v>
      </c>
      <c r="AL2985" s="74">
        <f t="shared" si="497"/>
        <v>2.1151909240127022E-2</v>
      </c>
      <c r="AM2985" s="74">
        <f t="shared" si="497"/>
        <v>2.3496565822363358E-2</v>
      </c>
      <c r="AN2985" s="74">
        <f t="shared" si="497"/>
        <v>2.5841222404599695E-2</v>
      </c>
      <c r="AO2985" s="74">
        <f t="shared" si="497"/>
        <v>2.8185878986836031E-2</v>
      </c>
      <c r="AP2985" s="74">
        <f t="shared" si="497"/>
        <v>3.0530535569072367E-2</v>
      </c>
      <c r="AQ2985" s="74">
        <f t="shared" si="497"/>
        <v>3.2875192151308699E-2</v>
      </c>
      <c r="AR2985" s="74">
        <f t="shared" si="497"/>
        <v>3.5219848733545035E-2</v>
      </c>
      <c r="AS2985" s="74">
        <f t="shared" si="497"/>
        <v>3.7564505315781371E-2</v>
      </c>
      <c r="AT2985" s="74">
        <f t="shared" si="497"/>
        <v>3.9909161898017707E-2</v>
      </c>
      <c r="AU2985" s="74">
        <f t="shared" si="497"/>
        <v>4.2253818480254043E-2</v>
      </c>
      <c r="AV2985" s="74">
        <f t="shared" si="497"/>
        <v>4.4598475062490379E-2</v>
      </c>
      <c r="AW2985" s="74">
        <f t="shared" si="497"/>
        <v>4.6943131644726716E-2</v>
      </c>
      <c r="AX2985" s="74">
        <f t="shared" si="497"/>
        <v>4.9287788226963052E-2</v>
      </c>
      <c r="AY2985" s="74">
        <f t="shared" si="497"/>
        <v>5.1632444809199388E-2</v>
      </c>
      <c r="AZ2985" s="74">
        <f t="shared" si="497"/>
        <v>5.3977101391435724E-2</v>
      </c>
      <c r="BA2985" s="74">
        <f t="shared" si="497"/>
        <v>5.632175797367206E-2</v>
      </c>
      <c r="BB2985" s="74">
        <f t="shared" si="497"/>
        <v>5.8666414555908396E-2</v>
      </c>
      <c r="BC2985" s="74">
        <f t="shared" si="497"/>
        <v>6.1011071138144732E-2</v>
      </c>
      <c r="BD2985" s="74">
        <f t="shared" si="497"/>
        <v>6.3355727720381061E-2</v>
      </c>
      <c r="BE2985" s="74">
        <f t="shared" si="497"/>
        <v>6.570038430261739E-2</v>
      </c>
      <c r="BF2985" s="8">
        <v>6.8045040884853733E-2</v>
      </c>
    </row>
    <row r="2986" spans="1:58" ht="12" customHeight="1" x14ac:dyDescent="0.2">
      <c r="A2986">
        <v>8</v>
      </c>
      <c r="B2986" t="s">
        <v>390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73">
        <f t="shared" ref="AC2986:AC2993" si="498">AB2986+(AB2986-AA2986)</f>
        <v>0</v>
      </c>
      <c r="AD2986" s="72">
        <f t="shared" ref="AD2986:AD2992" si="499">AC2986</f>
        <v>0</v>
      </c>
      <c r="AE2986" s="72">
        <f t="shared" ref="AE2986:BE2986" si="500">AD2986</f>
        <v>0</v>
      </c>
      <c r="AF2986" s="72">
        <f t="shared" si="500"/>
        <v>0</v>
      </c>
      <c r="AG2986" s="72">
        <f t="shared" si="500"/>
        <v>0</v>
      </c>
      <c r="AH2986" s="72">
        <f t="shared" si="500"/>
        <v>0</v>
      </c>
      <c r="AI2986" s="72">
        <f t="shared" si="500"/>
        <v>0</v>
      </c>
      <c r="AJ2986" s="72">
        <f t="shared" si="500"/>
        <v>0</v>
      </c>
      <c r="AK2986" s="72">
        <f t="shared" si="500"/>
        <v>0</v>
      </c>
      <c r="AL2986" s="72">
        <f t="shared" si="500"/>
        <v>0</v>
      </c>
      <c r="AM2986" s="72">
        <f t="shared" si="500"/>
        <v>0</v>
      </c>
      <c r="AN2986" s="72">
        <f t="shared" si="500"/>
        <v>0</v>
      </c>
      <c r="AO2986" s="72">
        <f t="shared" si="500"/>
        <v>0</v>
      </c>
      <c r="AP2986" s="72">
        <f t="shared" si="500"/>
        <v>0</v>
      </c>
      <c r="AQ2986" s="72">
        <f t="shared" si="500"/>
        <v>0</v>
      </c>
      <c r="AR2986" s="72">
        <f t="shared" si="500"/>
        <v>0</v>
      </c>
      <c r="AS2986" s="72">
        <f t="shared" si="500"/>
        <v>0</v>
      </c>
      <c r="AT2986" s="72">
        <f t="shared" si="500"/>
        <v>0</v>
      </c>
      <c r="AU2986" s="72">
        <f t="shared" si="500"/>
        <v>0</v>
      </c>
      <c r="AV2986" s="72">
        <f t="shared" si="500"/>
        <v>0</v>
      </c>
      <c r="AW2986" s="72">
        <f t="shared" si="500"/>
        <v>0</v>
      </c>
      <c r="AX2986" s="72">
        <f t="shared" si="500"/>
        <v>0</v>
      </c>
      <c r="AY2986" s="72">
        <f t="shared" si="500"/>
        <v>0</v>
      </c>
      <c r="AZ2986" s="72">
        <f t="shared" si="500"/>
        <v>0</v>
      </c>
      <c r="BA2986" s="72">
        <f t="shared" si="500"/>
        <v>0</v>
      </c>
      <c r="BB2986" s="72">
        <f t="shared" si="500"/>
        <v>0</v>
      </c>
      <c r="BC2986" s="72">
        <f t="shared" si="500"/>
        <v>0</v>
      </c>
      <c r="BD2986" s="72">
        <f t="shared" si="500"/>
        <v>0</v>
      </c>
      <c r="BE2986" s="72">
        <f t="shared" si="500"/>
        <v>0</v>
      </c>
      <c r="BF2986" s="72">
        <f t="shared" ref="BF2986:BF2992" si="501">BE2986</f>
        <v>0</v>
      </c>
    </row>
    <row r="2987" spans="1:58" ht="12" customHeight="1" x14ac:dyDescent="0.2">
      <c r="A2987">
        <v>9</v>
      </c>
      <c r="B2987" t="s">
        <v>391</v>
      </c>
      <c r="C2987">
        <v>3.1445967268923115E-3</v>
      </c>
      <c r="D2987">
        <v>3.9327953206658231E-3</v>
      </c>
      <c r="E2987">
        <v>4.1769780992244859E-3</v>
      </c>
      <c r="F2987">
        <v>8.267241574507294E-3</v>
      </c>
      <c r="G2987">
        <v>6.9230243593983564E-3</v>
      </c>
      <c r="H2987">
        <v>4.4020307759372913E-3</v>
      </c>
      <c r="I2987">
        <v>8.0473673594468366E-3</v>
      </c>
      <c r="J2987">
        <v>5.5344272126616094E-3</v>
      </c>
      <c r="K2987">
        <v>8.4304411557260886E-3</v>
      </c>
      <c r="L2987">
        <v>8.269776414895038E-3</v>
      </c>
      <c r="M2987">
        <v>8.1091108981176281E-3</v>
      </c>
      <c r="N2987">
        <v>7.9484442657718098E-3</v>
      </c>
      <c r="O2987">
        <v>7.5886923202349707E-3</v>
      </c>
      <c r="P2987">
        <v>6.914959975512433E-3</v>
      </c>
      <c r="Q2987">
        <v>1.3508230241651618E-2</v>
      </c>
      <c r="R2987">
        <v>8.6656274273781957E-3</v>
      </c>
      <c r="S2987">
        <v>8.9251905643141401E-3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73">
        <f t="shared" si="498"/>
        <v>0</v>
      </c>
      <c r="AD2987" s="72">
        <f t="shared" si="499"/>
        <v>0</v>
      </c>
      <c r="AE2987" s="72">
        <f t="shared" ref="AE2987:BE2987" si="502">AD2987</f>
        <v>0</v>
      </c>
      <c r="AF2987" s="72">
        <f t="shared" si="502"/>
        <v>0</v>
      </c>
      <c r="AG2987" s="72">
        <f t="shared" si="502"/>
        <v>0</v>
      </c>
      <c r="AH2987" s="72">
        <f t="shared" si="502"/>
        <v>0</v>
      </c>
      <c r="AI2987" s="72">
        <f t="shared" si="502"/>
        <v>0</v>
      </c>
      <c r="AJ2987" s="72">
        <f t="shared" si="502"/>
        <v>0</v>
      </c>
      <c r="AK2987" s="72">
        <f t="shared" si="502"/>
        <v>0</v>
      </c>
      <c r="AL2987" s="72">
        <f t="shared" si="502"/>
        <v>0</v>
      </c>
      <c r="AM2987" s="72">
        <f t="shared" si="502"/>
        <v>0</v>
      </c>
      <c r="AN2987" s="72">
        <f t="shared" si="502"/>
        <v>0</v>
      </c>
      <c r="AO2987" s="72">
        <f t="shared" si="502"/>
        <v>0</v>
      </c>
      <c r="AP2987" s="72">
        <f t="shared" si="502"/>
        <v>0</v>
      </c>
      <c r="AQ2987" s="72">
        <f t="shared" si="502"/>
        <v>0</v>
      </c>
      <c r="AR2987" s="72">
        <f t="shared" si="502"/>
        <v>0</v>
      </c>
      <c r="AS2987" s="72">
        <f t="shared" si="502"/>
        <v>0</v>
      </c>
      <c r="AT2987" s="72">
        <f t="shared" si="502"/>
        <v>0</v>
      </c>
      <c r="AU2987" s="72">
        <f t="shared" si="502"/>
        <v>0</v>
      </c>
      <c r="AV2987" s="72">
        <f t="shared" si="502"/>
        <v>0</v>
      </c>
      <c r="AW2987" s="72">
        <f t="shared" si="502"/>
        <v>0</v>
      </c>
      <c r="AX2987" s="72">
        <f t="shared" si="502"/>
        <v>0</v>
      </c>
      <c r="AY2987" s="72">
        <f t="shared" si="502"/>
        <v>0</v>
      </c>
      <c r="AZ2987" s="72">
        <f t="shared" si="502"/>
        <v>0</v>
      </c>
      <c r="BA2987" s="72">
        <f t="shared" si="502"/>
        <v>0</v>
      </c>
      <c r="BB2987" s="72">
        <f t="shared" si="502"/>
        <v>0</v>
      </c>
      <c r="BC2987" s="72">
        <f t="shared" si="502"/>
        <v>0</v>
      </c>
      <c r="BD2987" s="72">
        <f t="shared" si="502"/>
        <v>0</v>
      </c>
      <c r="BE2987" s="72">
        <f t="shared" si="502"/>
        <v>0</v>
      </c>
      <c r="BF2987" s="72">
        <f t="shared" si="501"/>
        <v>0</v>
      </c>
    </row>
    <row r="2988" spans="1:58" ht="12" customHeight="1" x14ac:dyDescent="0.2">
      <c r="A2988">
        <v>10</v>
      </c>
      <c r="B2988" t="s">
        <v>392</v>
      </c>
      <c r="C2988">
        <v>0.10279187280150212</v>
      </c>
      <c r="D2988">
        <v>1.6786681804584577E-2</v>
      </c>
      <c r="E2988">
        <v>4.088003646132217E-2</v>
      </c>
      <c r="F2988">
        <v>5.428032272494332E-2</v>
      </c>
      <c r="G2988">
        <v>4.0110238351861484E-2</v>
      </c>
      <c r="H2988">
        <v>3.3440052478854961E-2</v>
      </c>
      <c r="I2988">
        <v>1.5458699329890087E-2</v>
      </c>
      <c r="J2988">
        <v>3.5521282623020865E-2</v>
      </c>
      <c r="K2988">
        <v>3.9895451853364981E-2</v>
      </c>
      <c r="L2988">
        <v>4.2065399382657034E-2</v>
      </c>
      <c r="M2988">
        <v>4.4235339266350683E-2</v>
      </c>
      <c r="N2988">
        <v>4.6405270923722673E-2</v>
      </c>
      <c r="O2988">
        <v>2.6118786427745452E-2</v>
      </c>
      <c r="P2988">
        <v>1.7419249506131003E-2</v>
      </c>
      <c r="Q2988">
        <v>8.3434808955188927E-2</v>
      </c>
      <c r="R2988">
        <v>3.8121608741354444E-2</v>
      </c>
      <c r="S2988">
        <v>4.2299946495856812E-2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73">
        <f t="shared" si="498"/>
        <v>0</v>
      </c>
      <c r="AD2988" s="72">
        <f t="shared" si="499"/>
        <v>0</v>
      </c>
      <c r="AE2988" s="72">
        <f t="shared" ref="AE2988:BE2988" si="503">AD2988</f>
        <v>0</v>
      </c>
      <c r="AF2988" s="72">
        <f t="shared" si="503"/>
        <v>0</v>
      </c>
      <c r="AG2988" s="72">
        <f t="shared" si="503"/>
        <v>0</v>
      </c>
      <c r="AH2988" s="72">
        <f t="shared" si="503"/>
        <v>0</v>
      </c>
      <c r="AI2988" s="72">
        <f t="shared" si="503"/>
        <v>0</v>
      </c>
      <c r="AJ2988" s="72">
        <f t="shared" si="503"/>
        <v>0</v>
      </c>
      <c r="AK2988" s="72">
        <f t="shared" si="503"/>
        <v>0</v>
      </c>
      <c r="AL2988" s="72">
        <f t="shared" si="503"/>
        <v>0</v>
      </c>
      <c r="AM2988" s="72">
        <f t="shared" si="503"/>
        <v>0</v>
      </c>
      <c r="AN2988" s="72">
        <f t="shared" si="503"/>
        <v>0</v>
      </c>
      <c r="AO2988" s="72">
        <f t="shared" si="503"/>
        <v>0</v>
      </c>
      <c r="AP2988" s="72">
        <f t="shared" si="503"/>
        <v>0</v>
      </c>
      <c r="AQ2988" s="72">
        <f t="shared" si="503"/>
        <v>0</v>
      </c>
      <c r="AR2988" s="72">
        <f t="shared" si="503"/>
        <v>0</v>
      </c>
      <c r="AS2988" s="72">
        <f t="shared" si="503"/>
        <v>0</v>
      </c>
      <c r="AT2988" s="72">
        <f t="shared" si="503"/>
        <v>0</v>
      </c>
      <c r="AU2988" s="72">
        <f t="shared" si="503"/>
        <v>0</v>
      </c>
      <c r="AV2988" s="72">
        <f t="shared" si="503"/>
        <v>0</v>
      </c>
      <c r="AW2988" s="72">
        <f t="shared" si="503"/>
        <v>0</v>
      </c>
      <c r="AX2988" s="72">
        <f t="shared" si="503"/>
        <v>0</v>
      </c>
      <c r="AY2988" s="72">
        <f t="shared" si="503"/>
        <v>0</v>
      </c>
      <c r="AZ2988" s="72">
        <f t="shared" si="503"/>
        <v>0</v>
      </c>
      <c r="BA2988" s="72">
        <f t="shared" si="503"/>
        <v>0</v>
      </c>
      <c r="BB2988" s="72">
        <f t="shared" si="503"/>
        <v>0</v>
      </c>
      <c r="BC2988" s="72">
        <f t="shared" si="503"/>
        <v>0</v>
      </c>
      <c r="BD2988" s="72">
        <f t="shared" si="503"/>
        <v>0</v>
      </c>
      <c r="BE2988" s="72">
        <f t="shared" si="503"/>
        <v>0</v>
      </c>
      <c r="BF2988" s="72">
        <f t="shared" si="501"/>
        <v>0</v>
      </c>
    </row>
    <row r="2989" spans="1:58" ht="12" customHeight="1" x14ac:dyDescent="0.2">
      <c r="A2989">
        <v>11</v>
      </c>
      <c r="B2989" t="s">
        <v>393</v>
      </c>
      <c r="C2989">
        <v>2.3888111217296804E-3</v>
      </c>
      <c r="D2989">
        <v>2.8253832781722291E-3</v>
      </c>
      <c r="E2989">
        <v>3.053979163934527E-3</v>
      </c>
      <c r="F2989">
        <v>6.9202660174533335E-3</v>
      </c>
      <c r="G2989">
        <v>5.9200136480380633E-3</v>
      </c>
      <c r="H2989">
        <v>4.0021950476853436E-3</v>
      </c>
      <c r="I2989">
        <v>7.7750410572911379E-3</v>
      </c>
      <c r="J2989">
        <v>7.3386273390748293E-3</v>
      </c>
      <c r="K2989">
        <v>1.8386834531336233E-4</v>
      </c>
      <c r="L2989">
        <v>2.9782389913191039E-3</v>
      </c>
      <c r="M2989">
        <v>5.7726092062019285E-3</v>
      </c>
      <c r="N2989">
        <v>8.5669789187881526E-3</v>
      </c>
      <c r="O2989">
        <v>4.3676858808961846E-3</v>
      </c>
      <c r="P2989">
        <v>5.1782418595894371E-3</v>
      </c>
      <c r="Q2989">
        <v>1.6191501880436634E-2</v>
      </c>
      <c r="R2989">
        <v>7.9524566004207844E-3</v>
      </c>
      <c r="S2989">
        <v>8.4513736676062202E-3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73">
        <f t="shared" si="498"/>
        <v>0</v>
      </c>
      <c r="AD2989" s="72">
        <f t="shared" si="499"/>
        <v>0</v>
      </c>
      <c r="AE2989" s="72">
        <f t="shared" ref="AE2989:BE2989" si="504">AD2989</f>
        <v>0</v>
      </c>
      <c r="AF2989" s="72">
        <f t="shared" si="504"/>
        <v>0</v>
      </c>
      <c r="AG2989" s="72">
        <f t="shared" si="504"/>
        <v>0</v>
      </c>
      <c r="AH2989" s="72">
        <f t="shared" si="504"/>
        <v>0</v>
      </c>
      <c r="AI2989" s="72">
        <f t="shared" si="504"/>
        <v>0</v>
      </c>
      <c r="AJ2989" s="72">
        <f t="shared" si="504"/>
        <v>0</v>
      </c>
      <c r="AK2989" s="72">
        <f t="shared" si="504"/>
        <v>0</v>
      </c>
      <c r="AL2989" s="72">
        <f t="shared" si="504"/>
        <v>0</v>
      </c>
      <c r="AM2989" s="72">
        <f t="shared" si="504"/>
        <v>0</v>
      </c>
      <c r="AN2989" s="72">
        <f t="shared" si="504"/>
        <v>0</v>
      </c>
      <c r="AO2989" s="72">
        <f t="shared" si="504"/>
        <v>0</v>
      </c>
      <c r="AP2989" s="72">
        <f t="shared" si="504"/>
        <v>0</v>
      </c>
      <c r="AQ2989" s="72">
        <f t="shared" si="504"/>
        <v>0</v>
      </c>
      <c r="AR2989" s="72">
        <f t="shared" si="504"/>
        <v>0</v>
      </c>
      <c r="AS2989" s="72">
        <f t="shared" si="504"/>
        <v>0</v>
      </c>
      <c r="AT2989" s="72">
        <f t="shared" si="504"/>
        <v>0</v>
      </c>
      <c r="AU2989" s="72">
        <f t="shared" si="504"/>
        <v>0</v>
      </c>
      <c r="AV2989" s="72">
        <f t="shared" si="504"/>
        <v>0</v>
      </c>
      <c r="AW2989" s="72">
        <f t="shared" si="504"/>
        <v>0</v>
      </c>
      <c r="AX2989" s="72">
        <f t="shared" si="504"/>
        <v>0</v>
      </c>
      <c r="AY2989" s="72">
        <f t="shared" si="504"/>
        <v>0</v>
      </c>
      <c r="AZ2989" s="72">
        <f t="shared" si="504"/>
        <v>0</v>
      </c>
      <c r="BA2989" s="72">
        <f t="shared" si="504"/>
        <v>0</v>
      </c>
      <c r="BB2989" s="72">
        <f t="shared" si="504"/>
        <v>0</v>
      </c>
      <c r="BC2989" s="72">
        <f t="shared" si="504"/>
        <v>0</v>
      </c>
      <c r="BD2989" s="72">
        <f t="shared" si="504"/>
        <v>0</v>
      </c>
      <c r="BE2989" s="72">
        <f t="shared" si="504"/>
        <v>0</v>
      </c>
      <c r="BF2989" s="72">
        <f t="shared" si="501"/>
        <v>0</v>
      </c>
    </row>
    <row r="2990" spans="1:58" ht="12" customHeight="1" x14ac:dyDescent="0.2">
      <c r="A2990">
        <v>12</v>
      </c>
      <c r="B2990" t="s">
        <v>394</v>
      </c>
      <c r="C2990">
        <v>2.0194138553017972E-2</v>
      </c>
      <c r="D2990">
        <v>4.1552663570528676E-3</v>
      </c>
      <c r="E2990">
        <v>1.0051679608809082E-2</v>
      </c>
      <c r="F2990">
        <v>1.4103356752185591E-2</v>
      </c>
      <c r="G2990">
        <v>1.2301698446747365E-2</v>
      </c>
      <c r="H2990">
        <v>1.1758610243961087E-2</v>
      </c>
      <c r="I2990">
        <v>1.9465019203437925E-3</v>
      </c>
      <c r="J2990">
        <v>9.9395373932388287E-3</v>
      </c>
      <c r="K2990">
        <v>1.0526832459175355E-6</v>
      </c>
      <c r="L2990">
        <v>1.9202759661360637E-3</v>
      </c>
      <c r="M2990">
        <v>3.8394990230063626E-3</v>
      </c>
      <c r="N2990">
        <v>5.7587215331021324E-3</v>
      </c>
      <c r="O2990">
        <v>9.2850894655620991E-3</v>
      </c>
      <c r="P2990">
        <v>5.28909655515608E-3</v>
      </c>
      <c r="Q2990">
        <v>1.285411160091283E-2</v>
      </c>
      <c r="R2990">
        <v>7.9288314236259996E-3</v>
      </c>
      <c r="S2990">
        <v>8.2231718565502904E-3</v>
      </c>
      <c r="T2990" s="8">
        <v>0</v>
      </c>
      <c r="U2990" s="8">
        <v>5.2081615363382107E-6</v>
      </c>
      <c r="V2990" s="8">
        <v>5.1923596159038513E-6</v>
      </c>
      <c r="W2990" s="8">
        <v>4.2212022546848306E-6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73">
        <f t="shared" si="498"/>
        <v>0</v>
      </c>
      <c r="AD2990" s="72">
        <f t="shared" si="499"/>
        <v>0</v>
      </c>
      <c r="AE2990" s="72">
        <f t="shared" ref="AE2990:BE2990" si="505">AD2990</f>
        <v>0</v>
      </c>
      <c r="AF2990" s="72">
        <f t="shared" si="505"/>
        <v>0</v>
      </c>
      <c r="AG2990" s="72">
        <f t="shared" si="505"/>
        <v>0</v>
      </c>
      <c r="AH2990" s="72">
        <f t="shared" si="505"/>
        <v>0</v>
      </c>
      <c r="AI2990" s="72">
        <f t="shared" si="505"/>
        <v>0</v>
      </c>
      <c r="AJ2990" s="72">
        <f t="shared" si="505"/>
        <v>0</v>
      </c>
      <c r="AK2990" s="72">
        <f t="shared" si="505"/>
        <v>0</v>
      </c>
      <c r="AL2990" s="72">
        <f t="shared" si="505"/>
        <v>0</v>
      </c>
      <c r="AM2990" s="72">
        <f t="shared" si="505"/>
        <v>0</v>
      </c>
      <c r="AN2990" s="72">
        <f t="shared" si="505"/>
        <v>0</v>
      </c>
      <c r="AO2990" s="72">
        <f t="shared" si="505"/>
        <v>0</v>
      </c>
      <c r="AP2990" s="72">
        <f t="shared" si="505"/>
        <v>0</v>
      </c>
      <c r="AQ2990" s="72">
        <f t="shared" si="505"/>
        <v>0</v>
      </c>
      <c r="AR2990" s="72">
        <f t="shared" si="505"/>
        <v>0</v>
      </c>
      <c r="AS2990" s="72">
        <f t="shared" si="505"/>
        <v>0</v>
      </c>
      <c r="AT2990" s="72">
        <f t="shared" si="505"/>
        <v>0</v>
      </c>
      <c r="AU2990" s="72">
        <f t="shared" si="505"/>
        <v>0</v>
      </c>
      <c r="AV2990" s="72">
        <f t="shared" si="505"/>
        <v>0</v>
      </c>
      <c r="AW2990" s="72">
        <f t="shared" si="505"/>
        <v>0</v>
      </c>
      <c r="AX2990" s="72">
        <f t="shared" si="505"/>
        <v>0</v>
      </c>
      <c r="AY2990" s="72">
        <f t="shared" si="505"/>
        <v>0</v>
      </c>
      <c r="AZ2990" s="72">
        <f t="shared" si="505"/>
        <v>0</v>
      </c>
      <c r="BA2990" s="72">
        <f t="shared" si="505"/>
        <v>0</v>
      </c>
      <c r="BB2990" s="72">
        <f t="shared" si="505"/>
        <v>0</v>
      </c>
      <c r="BC2990" s="72">
        <f t="shared" si="505"/>
        <v>0</v>
      </c>
      <c r="BD2990" s="72">
        <f t="shared" si="505"/>
        <v>0</v>
      </c>
      <c r="BE2990" s="72">
        <f t="shared" si="505"/>
        <v>0</v>
      </c>
      <c r="BF2990" s="72">
        <f t="shared" si="501"/>
        <v>0</v>
      </c>
    </row>
    <row r="2991" spans="1:58" ht="12" customHeight="1" x14ac:dyDescent="0.2">
      <c r="A2991">
        <v>13</v>
      </c>
      <c r="B2991" t="s">
        <v>395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73">
        <f t="shared" si="498"/>
        <v>0</v>
      </c>
      <c r="AD2991" s="72">
        <f t="shared" si="499"/>
        <v>0</v>
      </c>
      <c r="AE2991" s="72">
        <f t="shared" ref="AE2991:BE2991" si="506">AD2991</f>
        <v>0</v>
      </c>
      <c r="AF2991" s="72">
        <f t="shared" si="506"/>
        <v>0</v>
      </c>
      <c r="AG2991" s="72">
        <f t="shared" si="506"/>
        <v>0</v>
      </c>
      <c r="AH2991" s="72">
        <f t="shared" si="506"/>
        <v>0</v>
      </c>
      <c r="AI2991" s="72">
        <f t="shared" si="506"/>
        <v>0</v>
      </c>
      <c r="AJ2991" s="72">
        <f t="shared" si="506"/>
        <v>0</v>
      </c>
      <c r="AK2991" s="72">
        <f t="shared" si="506"/>
        <v>0</v>
      </c>
      <c r="AL2991" s="72">
        <f t="shared" si="506"/>
        <v>0</v>
      </c>
      <c r="AM2991" s="72">
        <f t="shared" si="506"/>
        <v>0</v>
      </c>
      <c r="AN2991" s="72">
        <f t="shared" si="506"/>
        <v>0</v>
      </c>
      <c r="AO2991" s="72">
        <f t="shared" si="506"/>
        <v>0</v>
      </c>
      <c r="AP2991" s="72">
        <f t="shared" si="506"/>
        <v>0</v>
      </c>
      <c r="AQ2991" s="72">
        <f t="shared" si="506"/>
        <v>0</v>
      </c>
      <c r="AR2991" s="72">
        <f t="shared" si="506"/>
        <v>0</v>
      </c>
      <c r="AS2991" s="72">
        <f t="shared" si="506"/>
        <v>0</v>
      </c>
      <c r="AT2991" s="72">
        <f t="shared" si="506"/>
        <v>0</v>
      </c>
      <c r="AU2991" s="72">
        <f t="shared" si="506"/>
        <v>0</v>
      </c>
      <c r="AV2991" s="72">
        <f t="shared" si="506"/>
        <v>0</v>
      </c>
      <c r="AW2991" s="72">
        <f t="shared" si="506"/>
        <v>0</v>
      </c>
      <c r="AX2991" s="72">
        <f t="shared" si="506"/>
        <v>0</v>
      </c>
      <c r="AY2991" s="72">
        <f t="shared" si="506"/>
        <v>0</v>
      </c>
      <c r="AZ2991" s="72">
        <f t="shared" si="506"/>
        <v>0</v>
      </c>
      <c r="BA2991" s="72">
        <f t="shared" si="506"/>
        <v>0</v>
      </c>
      <c r="BB2991" s="72">
        <f t="shared" si="506"/>
        <v>0</v>
      </c>
      <c r="BC2991" s="72">
        <f t="shared" si="506"/>
        <v>0</v>
      </c>
      <c r="BD2991" s="72">
        <f t="shared" si="506"/>
        <v>0</v>
      </c>
      <c r="BE2991" s="72">
        <f t="shared" si="506"/>
        <v>0</v>
      </c>
      <c r="BF2991" s="72">
        <f t="shared" si="501"/>
        <v>0</v>
      </c>
    </row>
    <row r="2992" spans="1:58" ht="12" customHeight="1" x14ac:dyDescent="0.2">
      <c r="A2992">
        <v>14</v>
      </c>
      <c r="B2992" t="s">
        <v>396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73">
        <f t="shared" si="498"/>
        <v>0</v>
      </c>
      <c r="AD2992" s="72">
        <f t="shared" si="499"/>
        <v>0</v>
      </c>
      <c r="AE2992" s="72">
        <f t="shared" ref="AE2992:BE2992" si="507">AD2992</f>
        <v>0</v>
      </c>
      <c r="AF2992" s="72">
        <f t="shared" si="507"/>
        <v>0</v>
      </c>
      <c r="AG2992" s="72">
        <f t="shared" si="507"/>
        <v>0</v>
      </c>
      <c r="AH2992" s="72">
        <f t="shared" si="507"/>
        <v>0</v>
      </c>
      <c r="AI2992" s="72">
        <f t="shared" si="507"/>
        <v>0</v>
      </c>
      <c r="AJ2992" s="72">
        <f t="shared" si="507"/>
        <v>0</v>
      </c>
      <c r="AK2992" s="72">
        <f t="shared" si="507"/>
        <v>0</v>
      </c>
      <c r="AL2992" s="72">
        <f t="shared" si="507"/>
        <v>0</v>
      </c>
      <c r="AM2992" s="72">
        <f t="shared" si="507"/>
        <v>0</v>
      </c>
      <c r="AN2992" s="72">
        <f t="shared" si="507"/>
        <v>0</v>
      </c>
      <c r="AO2992" s="72">
        <f t="shared" si="507"/>
        <v>0</v>
      </c>
      <c r="AP2992" s="72">
        <f t="shared" si="507"/>
        <v>0</v>
      </c>
      <c r="AQ2992" s="72">
        <f t="shared" si="507"/>
        <v>0</v>
      </c>
      <c r="AR2992" s="72">
        <f t="shared" si="507"/>
        <v>0</v>
      </c>
      <c r="AS2992" s="72">
        <f t="shared" si="507"/>
        <v>0</v>
      </c>
      <c r="AT2992" s="72">
        <f t="shared" si="507"/>
        <v>0</v>
      </c>
      <c r="AU2992" s="72">
        <f t="shared" si="507"/>
        <v>0</v>
      </c>
      <c r="AV2992" s="72">
        <f t="shared" si="507"/>
        <v>0</v>
      </c>
      <c r="AW2992" s="72">
        <f t="shared" si="507"/>
        <v>0</v>
      </c>
      <c r="AX2992" s="72">
        <f t="shared" si="507"/>
        <v>0</v>
      </c>
      <c r="AY2992" s="72">
        <f t="shared" si="507"/>
        <v>0</v>
      </c>
      <c r="AZ2992" s="72">
        <f t="shared" si="507"/>
        <v>0</v>
      </c>
      <c r="BA2992" s="72">
        <f t="shared" si="507"/>
        <v>0</v>
      </c>
      <c r="BB2992" s="72">
        <f t="shared" si="507"/>
        <v>0</v>
      </c>
      <c r="BC2992" s="72">
        <f t="shared" si="507"/>
        <v>0</v>
      </c>
      <c r="BD2992" s="72">
        <f t="shared" si="507"/>
        <v>0</v>
      </c>
      <c r="BE2992" s="72">
        <f t="shared" si="507"/>
        <v>0</v>
      </c>
      <c r="BF2992" s="72">
        <f t="shared" si="501"/>
        <v>0</v>
      </c>
    </row>
    <row r="2993" spans="1:67" ht="12" customHeight="1" x14ac:dyDescent="0.2">
      <c r="A2993">
        <v>15</v>
      </c>
      <c r="B2993" t="s">
        <v>759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1.3445189E-6</v>
      </c>
      <c r="AB2993" s="8">
        <v>0</v>
      </c>
      <c r="AC2993" s="73">
        <f t="shared" si="498"/>
        <v>-1.3445189E-6</v>
      </c>
      <c r="AD2993" s="74">
        <f t="shared" ref="AD2993:BE2993" si="508">AC2993+($BF2993-$AC2993)/29</f>
        <v>3.4172110911762744E-4</v>
      </c>
      <c r="AE2993" s="74">
        <f t="shared" si="508"/>
        <v>6.8478673713525491E-4</v>
      </c>
      <c r="AF2993" s="74">
        <f t="shared" si="508"/>
        <v>1.0278523651528824E-3</v>
      </c>
      <c r="AG2993" s="74">
        <f t="shared" si="508"/>
        <v>1.37091799317051E-3</v>
      </c>
      <c r="AH2993" s="74">
        <f t="shared" si="508"/>
        <v>1.7139836211881375E-3</v>
      </c>
      <c r="AI2993" s="74">
        <f t="shared" si="508"/>
        <v>2.057049249205765E-3</v>
      </c>
      <c r="AJ2993" s="74">
        <f t="shared" si="508"/>
        <v>2.4001148772233925E-3</v>
      </c>
      <c r="AK2993" s="74">
        <f t="shared" si="508"/>
        <v>2.74318050524102E-3</v>
      </c>
      <c r="AL2993" s="74">
        <f t="shared" si="508"/>
        <v>3.0862461332586476E-3</v>
      </c>
      <c r="AM2993" s="74">
        <f t="shared" si="508"/>
        <v>3.4293117612762751E-3</v>
      </c>
      <c r="AN2993" s="74">
        <f t="shared" si="508"/>
        <v>3.7723773892939026E-3</v>
      </c>
      <c r="AO2993" s="74">
        <f t="shared" si="508"/>
        <v>4.1154430173115297E-3</v>
      </c>
      <c r="AP2993" s="74">
        <f t="shared" si="508"/>
        <v>4.4585086453291572E-3</v>
      </c>
      <c r="AQ2993" s="74">
        <f t="shared" si="508"/>
        <v>4.8015742733467847E-3</v>
      </c>
      <c r="AR2993" s="74">
        <f t="shared" si="508"/>
        <v>5.1446399013644123E-3</v>
      </c>
      <c r="AS2993" s="74">
        <f t="shared" si="508"/>
        <v>5.4877055293820398E-3</v>
      </c>
      <c r="AT2993" s="74">
        <f t="shared" si="508"/>
        <v>5.8307711573996673E-3</v>
      </c>
      <c r="AU2993" s="74">
        <f t="shared" si="508"/>
        <v>6.1738367854172948E-3</v>
      </c>
      <c r="AV2993" s="74">
        <f t="shared" si="508"/>
        <v>6.5169024134349223E-3</v>
      </c>
      <c r="AW2993" s="74">
        <f t="shared" si="508"/>
        <v>6.8599680414525499E-3</v>
      </c>
      <c r="AX2993" s="74">
        <f t="shared" si="508"/>
        <v>7.2030336694701774E-3</v>
      </c>
      <c r="AY2993" s="74">
        <f t="shared" si="508"/>
        <v>7.5460992974878049E-3</v>
      </c>
      <c r="AZ2993" s="74">
        <f t="shared" si="508"/>
        <v>7.8891649255054316E-3</v>
      </c>
      <c r="BA2993" s="74">
        <f t="shared" si="508"/>
        <v>8.2322305535230591E-3</v>
      </c>
      <c r="BB2993" s="74">
        <f t="shared" si="508"/>
        <v>8.5752961815406866E-3</v>
      </c>
      <c r="BC2993" s="74">
        <f t="shared" si="508"/>
        <v>8.9183618095583141E-3</v>
      </c>
      <c r="BD2993" s="74">
        <f t="shared" si="508"/>
        <v>9.2614274375759417E-3</v>
      </c>
      <c r="BE2993" s="74">
        <f t="shared" si="508"/>
        <v>9.6044930655935692E-3</v>
      </c>
      <c r="BF2993" s="8">
        <v>9.947558693611195E-3</v>
      </c>
    </row>
    <row r="2994" spans="1:67" ht="12" customHeight="1" x14ac:dyDescent="0.2">
      <c r="A2994">
        <v>16</v>
      </c>
      <c r="B2994" t="s">
        <v>397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1.0934458245228226E-3</v>
      </c>
      <c r="Q2994">
        <v>3.1738034929784413E-3</v>
      </c>
      <c r="R2994">
        <v>4.1524956575989468E-4</v>
      </c>
      <c r="S2994">
        <v>1.847457412159158E-3</v>
      </c>
      <c r="T2994" s="8">
        <v>9.8738859226597852E-4</v>
      </c>
      <c r="U2994" s="8">
        <v>1.1266989456944997E-3</v>
      </c>
      <c r="V2994" s="8">
        <v>1.2600126001260012E-3</v>
      </c>
      <c r="W2994" s="8">
        <v>6.1488846176575699E-4</v>
      </c>
      <c r="X2994" s="8">
        <v>1.65955625836446E-4</v>
      </c>
      <c r="Y2994" s="8">
        <v>1.2140876570952272E-3</v>
      </c>
      <c r="Z2994" s="8">
        <v>1.5320754734074859E-3</v>
      </c>
      <c r="AA2994" s="8">
        <v>2.5411406999999999E-4</v>
      </c>
      <c r="AB2994" s="8">
        <v>8.3974429000000005E-4</v>
      </c>
      <c r="AC2994" s="73">
        <f>AVERAGE(AA2994:AB2994)</f>
        <v>5.4692917999999997E-4</v>
      </c>
      <c r="AD2994" s="74">
        <f t="shared" ref="AD2994:BE2994" si="509">AC2994+($BF2994-$AC2994)/29</f>
        <v>1.5594394414393119E-3</v>
      </c>
      <c r="AE2994" s="74">
        <f t="shared" si="509"/>
        <v>2.5719497028786238E-3</v>
      </c>
      <c r="AF2994" s="74">
        <f t="shared" si="509"/>
        <v>3.5844599643179357E-3</v>
      </c>
      <c r="AG2994" s="74">
        <f t="shared" si="509"/>
        <v>4.5969702257572477E-3</v>
      </c>
      <c r="AH2994" s="74">
        <f t="shared" si="509"/>
        <v>5.6094804871965592E-3</v>
      </c>
      <c r="AI2994" s="74">
        <f t="shared" si="509"/>
        <v>6.6219907486358715E-3</v>
      </c>
      <c r="AJ2994" s="74">
        <f t="shared" si="509"/>
        <v>7.6345010100751839E-3</v>
      </c>
      <c r="AK2994" s="74">
        <f t="shared" si="509"/>
        <v>8.6470112715144962E-3</v>
      </c>
      <c r="AL2994" s="74">
        <f t="shared" si="509"/>
        <v>9.6595215329538086E-3</v>
      </c>
      <c r="AM2994" s="74">
        <f t="shared" si="509"/>
        <v>1.0672031794393121E-2</v>
      </c>
      <c r="AN2994" s="74">
        <f t="shared" si="509"/>
        <v>1.1684542055832433E-2</v>
      </c>
      <c r="AO2994" s="74">
        <f t="shared" si="509"/>
        <v>1.2697052317271746E-2</v>
      </c>
      <c r="AP2994" s="74">
        <f t="shared" si="509"/>
        <v>1.3709562578711058E-2</v>
      </c>
      <c r="AQ2994" s="74">
        <f t="shared" si="509"/>
        <v>1.472207284015037E-2</v>
      </c>
      <c r="AR2994" s="74">
        <f t="shared" si="509"/>
        <v>1.5734583101589681E-2</v>
      </c>
      <c r="AS2994" s="74">
        <f t="shared" si="509"/>
        <v>1.6747093363028993E-2</v>
      </c>
      <c r="AT2994" s="74">
        <f t="shared" si="509"/>
        <v>1.7759603624468306E-2</v>
      </c>
      <c r="AU2994" s="74">
        <f t="shared" si="509"/>
        <v>1.8772113885907618E-2</v>
      </c>
      <c r="AV2994" s="74">
        <f t="shared" si="509"/>
        <v>1.978462414734693E-2</v>
      </c>
      <c r="AW2994" s="74">
        <f t="shared" si="509"/>
        <v>2.0797134408786243E-2</v>
      </c>
      <c r="AX2994" s="74">
        <f t="shared" si="509"/>
        <v>2.1809644670225555E-2</v>
      </c>
      <c r="AY2994" s="74">
        <f t="shared" si="509"/>
        <v>2.2822154931664868E-2</v>
      </c>
      <c r="AZ2994" s="74">
        <f t="shared" si="509"/>
        <v>2.383466519310418E-2</v>
      </c>
      <c r="BA2994" s="74">
        <f t="shared" si="509"/>
        <v>2.4847175454543492E-2</v>
      </c>
      <c r="BB2994" s="74">
        <f t="shared" si="509"/>
        <v>2.5859685715982805E-2</v>
      </c>
      <c r="BC2994" s="74">
        <f t="shared" si="509"/>
        <v>2.6872195977422117E-2</v>
      </c>
      <c r="BD2994" s="74">
        <f t="shared" si="509"/>
        <v>2.7884706238861429E-2</v>
      </c>
      <c r="BE2994" s="74">
        <f t="shared" si="509"/>
        <v>2.8897216500300742E-2</v>
      </c>
      <c r="BF2994" s="8">
        <v>2.9909726761740047E-2</v>
      </c>
    </row>
    <row r="2995" spans="1:67" ht="12" customHeight="1" x14ac:dyDescent="0.2">
      <c r="A2995" t="s">
        <v>548</v>
      </c>
      <c r="B2995" t="s">
        <v>429</v>
      </c>
      <c r="C2995">
        <v>0.87523397123960767</v>
      </c>
      <c r="D2995">
        <v>0.94954222700261182</v>
      </c>
      <c r="E2995">
        <v>0.91283429704030117</v>
      </c>
      <c r="F2995">
        <v>0.86985524922714297</v>
      </c>
      <c r="G2995">
        <v>0.8786947922805346</v>
      </c>
      <c r="H2995">
        <v>0.91859335674809439</v>
      </c>
      <c r="I2995">
        <v>0.88275153849446708</v>
      </c>
      <c r="J2995">
        <v>0.84724442529954935</v>
      </c>
      <c r="K2995">
        <v>0.7783012382129515</v>
      </c>
      <c r="L2995">
        <v>0.79928757189394561</v>
      </c>
      <c r="M2995">
        <v>0.82027390557493973</v>
      </c>
      <c r="N2995">
        <v>0.84126023925593396</v>
      </c>
      <c r="O2995">
        <v>0.75951209023479671</v>
      </c>
      <c r="P2995">
        <v>0.72626163393697318</v>
      </c>
      <c r="Q2995">
        <v>0.56299042545114741</v>
      </c>
      <c r="R2995">
        <v>0.48327619572973113</v>
      </c>
      <c r="S2995">
        <v>0.4262825581149069</v>
      </c>
      <c r="T2995" s="8">
        <f t="shared" ref="T2995:Z2995" si="510">1-SUM(T2996:T3010)</f>
        <v>0.38733408812876557</v>
      </c>
      <c r="U2995" s="8">
        <f t="shared" si="510"/>
        <v>0.46773371836991373</v>
      </c>
      <c r="V2995" s="8">
        <f t="shared" si="510"/>
        <v>0.71852826576807449</v>
      </c>
      <c r="W2995" s="8">
        <f t="shared" si="510"/>
        <v>0.85063023247578196</v>
      </c>
      <c r="X2995" s="8">
        <f t="shared" si="510"/>
        <v>0.8483164643272153</v>
      </c>
      <c r="Y2995" s="8">
        <f t="shared" si="510"/>
        <v>0.84534798189113236</v>
      </c>
      <c r="Z2995" s="8">
        <f t="shared" si="510"/>
        <v>0.84443921958092183</v>
      </c>
      <c r="AA2995" s="8">
        <v>0.81790269999999998</v>
      </c>
      <c r="AB2995" s="8">
        <v>0.85773580000000005</v>
      </c>
      <c r="AC2995" s="75">
        <f>1-SUM(AC2996:AC3010)</f>
        <v>0.809496038413</v>
      </c>
      <c r="AD2995" s="76">
        <f t="shared" ref="AD2995:AX2995" si="511">1-SUM(AD2996:AD3010)</f>
        <v>0.80049778743920097</v>
      </c>
      <c r="AE2995" s="76">
        <f t="shared" si="511"/>
        <v>0.79149953646540194</v>
      </c>
      <c r="AF2995" s="76">
        <f t="shared" si="511"/>
        <v>0.78250128549160292</v>
      </c>
      <c r="AG2995" s="76">
        <f t="shared" si="511"/>
        <v>0.77350303451780389</v>
      </c>
      <c r="AH2995" s="76">
        <f t="shared" si="511"/>
        <v>0.76450478354400486</v>
      </c>
      <c r="AI2995" s="76">
        <f t="shared" si="511"/>
        <v>0.75550653257020584</v>
      </c>
      <c r="AJ2995" s="76">
        <f t="shared" si="511"/>
        <v>0.74650828159640681</v>
      </c>
      <c r="AK2995" s="76">
        <f t="shared" si="511"/>
        <v>0.73751003062260767</v>
      </c>
      <c r="AL2995" s="76">
        <f t="shared" si="511"/>
        <v>0.72851177964880875</v>
      </c>
      <c r="AM2995" s="76">
        <f t="shared" si="511"/>
        <v>0.71951352867500962</v>
      </c>
      <c r="AN2995" s="76">
        <f t="shared" si="511"/>
        <v>0.7105152777012107</v>
      </c>
      <c r="AO2995" s="76">
        <f t="shared" si="511"/>
        <v>0.70151702672741156</v>
      </c>
      <c r="AP2995" s="76">
        <f t="shared" si="511"/>
        <v>0.69251877575361265</v>
      </c>
      <c r="AQ2995" s="76">
        <f t="shared" si="511"/>
        <v>0.68352052477981351</v>
      </c>
      <c r="AR2995" s="76">
        <f t="shared" si="511"/>
        <v>0.67452227380601459</v>
      </c>
      <c r="AS2995" s="76">
        <f t="shared" si="511"/>
        <v>0.66552402283221546</v>
      </c>
      <c r="AT2995" s="76">
        <f t="shared" si="511"/>
        <v>0.65652577185841643</v>
      </c>
      <c r="AU2995" s="76">
        <f t="shared" si="511"/>
        <v>0.6475275208846174</v>
      </c>
      <c r="AV2995" s="76">
        <f t="shared" si="511"/>
        <v>0.63852926991081838</v>
      </c>
      <c r="AW2995" s="76">
        <f t="shared" si="511"/>
        <v>0.62953101893701935</v>
      </c>
      <c r="AX2995" s="76">
        <f t="shared" si="511"/>
        <v>0.62053276796322032</v>
      </c>
      <c r="AY2995" s="76">
        <f>1-SUM(AY2996:AY3010)</f>
        <v>0.6115345169894213</v>
      </c>
      <c r="AZ2995" s="76">
        <f t="shared" ref="AZ2995:BE2995" si="512">1-SUM(AZ2996:AZ3010)</f>
        <v>0.60253626601562227</v>
      </c>
      <c r="BA2995" s="76">
        <f t="shared" si="512"/>
        <v>0.59353801504182324</v>
      </c>
      <c r="BB2995" s="76">
        <f t="shared" si="512"/>
        <v>0.58453976406802421</v>
      </c>
      <c r="BC2995" s="76">
        <f t="shared" si="512"/>
        <v>0.57554151309422519</v>
      </c>
      <c r="BD2995" s="76">
        <f t="shared" si="512"/>
        <v>0.56654326212042616</v>
      </c>
      <c r="BE2995" s="76">
        <f t="shared" si="512"/>
        <v>0.55754501114662713</v>
      </c>
      <c r="BF2995" s="76">
        <f>1-SUM(BF2996:BF3010)</f>
        <v>0.54854676017282777</v>
      </c>
    </row>
    <row r="2996" spans="1:67" ht="12" customHeight="1" x14ac:dyDescent="0.2">
      <c r="A2996">
        <v>2</v>
      </c>
      <c r="B2996" t="s">
        <v>384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1.5887579487546124E-4</v>
      </c>
      <c r="M2996">
        <v>3.1775158975092248E-4</v>
      </c>
      <c r="N2996">
        <v>4.7662738462638372E-4</v>
      </c>
      <c r="O2996">
        <v>2.1548855692383746E-4</v>
      </c>
      <c r="P2996">
        <v>1.4970246634813308E-4</v>
      </c>
      <c r="Q2996">
        <v>5.114043162524292E-5</v>
      </c>
      <c r="R2996">
        <v>1.5850215463866462E-4</v>
      </c>
      <c r="S2996">
        <v>1.1023602758350379E-4</v>
      </c>
      <c r="T2996" s="8">
        <v>4.7656239657934102E-4</v>
      </c>
      <c r="U2996" s="8">
        <v>9.5220255377602946E-4</v>
      </c>
      <c r="V2996" s="8">
        <v>3.458301094933296E-3</v>
      </c>
      <c r="W2996" s="8">
        <v>1.1914295201078146E-3</v>
      </c>
      <c r="X2996" s="8">
        <v>1.4943054845049945E-3</v>
      </c>
      <c r="Y2996" s="8">
        <v>1.7931282239895872E-3</v>
      </c>
      <c r="Z2996" s="8">
        <v>1.8837866406387126E-3</v>
      </c>
      <c r="AA2996" s="8">
        <v>9.5678207999999999E-4</v>
      </c>
      <c r="AB2996" s="8">
        <v>7.2395249000000003E-4</v>
      </c>
      <c r="AC2996" s="73">
        <v>0</v>
      </c>
      <c r="AD2996" s="72">
        <f>AC2996</f>
        <v>0</v>
      </c>
      <c r="AE2996" s="72">
        <f t="shared" ref="AE2996:BE2996" si="513">AD2996</f>
        <v>0</v>
      </c>
      <c r="AF2996" s="72">
        <f t="shared" si="513"/>
        <v>0</v>
      </c>
      <c r="AG2996" s="72">
        <f t="shared" si="513"/>
        <v>0</v>
      </c>
      <c r="AH2996" s="72">
        <f t="shared" si="513"/>
        <v>0</v>
      </c>
      <c r="AI2996" s="72">
        <f t="shared" si="513"/>
        <v>0</v>
      </c>
      <c r="AJ2996" s="72">
        <f t="shared" si="513"/>
        <v>0</v>
      </c>
      <c r="AK2996" s="72">
        <f t="shared" si="513"/>
        <v>0</v>
      </c>
      <c r="AL2996" s="72">
        <f t="shared" si="513"/>
        <v>0</v>
      </c>
      <c r="AM2996" s="72">
        <f t="shared" si="513"/>
        <v>0</v>
      </c>
      <c r="AN2996" s="72">
        <f t="shared" si="513"/>
        <v>0</v>
      </c>
      <c r="AO2996" s="72">
        <f t="shared" si="513"/>
        <v>0</v>
      </c>
      <c r="AP2996" s="72">
        <f t="shared" si="513"/>
        <v>0</v>
      </c>
      <c r="AQ2996" s="72">
        <f t="shared" si="513"/>
        <v>0</v>
      </c>
      <c r="AR2996" s="72">
        <f t="shared" si="513"/>
        <v>0</v>
      </c>
      <c r="AS2996" s="72">
        <f t="shared" si="513"/>
        <v>0</v>
      </c>
      <c r="AT2996" s="72">
        <f t="shared" si="513"/>
        <v>0</v>
      </c>
      <c r="AU2996" s="72">
        <f t="shared" si="513"/>
        <v>0</v>
      </c>
      <c r="AV2996" s="72">
        <f t="shared" si="513"/>
        <v>0</v>
      </c>
      <c r="AW2996" s="72">
        <f t="shared" si="513"/>
        <v>0</v>
      </c>
      <c r="AX2996" s="72">
        <f t="shared" si="513"/>
        <v>0</v>
      </c>
      <c r="AY2996" s="72">
        <f t="shared" si="513"/>
        <v>0</v>
      </c>
      <c r="AZ2996" s="72">
        <f t="shared" si="513"/>
        <v>0</v>
      </c>
      <c r="BA2996" s="72">
        <f t="shared" si="513"/>
        <v>0</v>
      </c>
      <c r="BB2996" s="72">
        <f t="shared" si="513"/>
        <v>0</v>
      </c>
      <c r="BC2996" s="72">
        <f t="shared" si="513"/>
        <v>0</v>
      </c>
      <c r="BD2996" s="72">
        <f t="shared" si="513"/>
        <v>0</v>
      </c>
      <c r="BE2996" s="72">
        <f t="shared" si="513"/>
        <v>0</v>
      </c>
      <c r="BF2996" s="72">
        <f>BE2996</f>
        <v>0</v>
      </c>
    </row>
    <row r="2997" spans="1:67" ht="12" customHeight="1" x14ac:dyDescent="0.2">
      <c r="A2997">
        <v>3</v>
      </c>
      <c r="B2997" t="s">
        <v>385</v>
      </c>
      <c r="C2997">
        <v>0</v>
      </c>
      <c r="D2997">
        <v>4.6302713689948065E-4</v>
      </c>
      <c r="E2997">
        <v>8.0826589047276666E-4</v>
      </c>
      <c r="F2997">
        <v>3.8358452859368398E-4</v>
      </c>
      <c r="G2997">
        <v>2.1539224679071111E-2</v>
      </c>
      <c r="H2997">
        <v>7.0810428736866162E-3</v>
      </c>
      <c r="I2997">
        <v>4.4647062387887175E-2</v>
      </c>
      <c r="J2997">
        <v>8.2213081902087731E-2</v>
      </c>
      <c r="K2997">
        <v>0.1618503759089602</v>
      </c>
      <c r="L2997">
        <v>0.14191754423624567</v>
      </c>
      <c r="M2997">
        <v>0.12198471256353113</v>
      </c>
      <c r="N2997">
        <v>0.10205188089081658</v>
      </c>
      <c r="O2997">
        <v>0.19992901553418979</v>
      </c>
      <c r="P2997">
        <v>0.22208360882745543</v>
      </c>
      <c r="Q2997">
        <v>0.34774641164638098</v>
      </c>
      <c r="R2997">
        <v>0.44151765813066524</v>
      </c>
      <c r="S2997">
        <v>0.50327645970873192</v>
      </c>
      <c r="T2997" s="8">
        <v>0.56454111012562713</v>
      </c>
      <c r="U2997" s="8">
        <v>0.48935406325122538</v>
      </c>
      <c r="V2997" s="8">
        <v>0.23738013176713324</v>
      </c>
      <c r="W2997" s="8">
        <v>0.10660364460243364</v>
      </c>
      <c r="X2997" s="8">
        <v>0.10637839584286907</v>
      </c>
      <c r="Y2997" s="8">
        <v>0.10637839584286907</v>
      </c>
      <c r="Z2997" s="8">
        <v>0.10637839584286907</v>
      </c>
      <c r="AA2997" s="8">
        <v>0.16592870000000001</v>
      </c>
      <c r="AB2997" s="8">
        <v>6.8731152000000004E-2</v>
      </c>
      <c r="AC2997" s="73">
        <v>0.06</v>
      </c>
      <c r="AD2997" s="72">
        <f>AC2997</f>
        <v>0.06</v>
      </c>
      <c r="AE2997" s="72">
        <f t="shared" ref="AE2997:BE2997" si="514">AD2997</f>
        <v>0.06</v>
      </c>
      <c r="AF2997" s="72">
        <f t="shared" si="514"/>
        <v>0.06</v>
      </c>
      <c r="AG2997" s="72">
        <f t="shared" si="514"/>
        <v>0.06</v>
      </c>
      <c r="AH2997" s="72">
        <f t="shared" si="514"/>
        <v>0.06</v>
      </c>
      <c r="AI2997" s="72">
        <f t="shared" si="514"/>
        <v>0.06</v>
      </c>
      <c r="AJ2997" s="72">
        <f t="shared" si="514"/>
        <v>0.06</v>
      </c>
      <c r="AK2997" s="72">
        <f t="shared" si="514"/>
        <v>0.06</v>
      </c>
      <c r="AL2997" s="72">
        <f t="shared" si="514"/>
        <v>0.06</v>
      </c>
      <c r="AM2997" s="72">
        <f t="shared" si="514"/>
        <v>0.06</v>
      </c>
      <c r="AN2997" s="72">
        <f t="shared" si="514"/>
        <v>0.06</v>
      </c>
      <c r="AO2997" s="72">
        <f t="shared" si="514"/>
        <v>0.06</v>
      </c>
      <c r="AP2997" s="72">
        <f t="shared" si="514"/>
        <v>0.06</v>
      </c>
      <c r="AQ2997" s="72">
        <f t="shared" si="514"/>
        <v>0.06</v>
      </c>
      <c r="AR2997" s="72">
        <f t="shared" si="514"/>
        <v>0.06</v>
      </c>
      <c r="AS2997" s="72">
        <f t="shared" si="514"/>
        <v>0.06</v>
      </c>
      <c r="AT2997" s="72">
        <f t="shared" si="514"/>
        <v>0.06</v>
      </c>
      <c r="AU2997" s="72">
        <f t="shared" si="514"/>
        <v>0.06</v>
      </c>
      <c r="AV2997" s="72">
        <f t="shared" si="514"/>
        <v>0.06</v>
      </c>
      <c r="AW2997" s="72">
        <f t="shared" si="514"/>
        <v>0.06</v>
      </c>
      <c r="AX2997" s="72">
        <f t="shared" si="514"/>
        <v>0.06</v>
      </c>
      <c r="AY2997" s="72">
        <f t="shared" si="514"/>
        <v>0.06</v>
      </c>
      <c r="AZ2997" s="72">
        <f t="shared" si="514"/>
        <v>0.06</v>
      </c>
      <c r="BA2997" s="72">
        <f t="shared" si="514"/>
        <v>0.06</v>
      </c>
      <c r="BB2997" s="72">
        <f t="shared" si="514"/>
        <v>0.06</v>
      </c>
      <c r="BC2997" s="72">
        <f t="shared" si="514"/>
        <v>0.06</v>
      </c>
      <c r="BD2997" s="72">
        <f t="shared" si="514"/>
        <v>0.06</v>
      </c>
      <c r="BE2997" s="72">
        <f t="shared" si="514"/>
        <v>0.06</v>
      </c>
      <c r="BF2997" s="72">
        <f>BE2997</f>
        <v>0.06</v>
      </c>
    </row>
    <row r="2998" spans="1:67" ht="12" customHeight="1" x14ac:dyDescent="0.2">
      <c r="A2998">
        <v>4</v>
      </c>
      <c r="B2998" t="s">
        <v>430</v>
      </c>
      <c r="C2998">
        <v>1.3740479103307586E-4</v>
      </c>
      <c r="D2998">
        <v>1.9495879448399185E-4</v>
      </c>
      <c r="E2998">
        <v>2.6557307829819476E-4</v>
      </c>
      <c r="F2998">
        <v>4.9318010819187946E-4</v>
      </c>
      <c r="G2998">
        <v>1.315513937388429E-3</v>
      </c>
      <c r="H2998">
        <v>2.5434294808826629E-3</v>
      </c>
      <c r="I2998">
        <v>3.6879279680216777E-3</v>
      </c>
      <c r="J2998">
        <v>9.2373807502069995E-4</v>
      </c>
      <c r="K2998">
        <v>3.1684338157598321E-3</v>
      </c>
      <c r="L2998">
        <v>2.9631008820429228E-3</v>
      </c>
      <c r="M2998">
        <v>2.7577679483260136E-3</v>
      </c>
      <c r="N2998">
        <v>2.5524350146091043E-3</v>
      </c>
      <c r="O2998">
        <v>1.2229739484840927E-3</v>
      </c>
      <c r="P2998">
        <v>1.6162084868233809E-3</v>
      </c>
      <c r="Q2998">
        <v>6.6912750548001759E-4</v>
      </c>
      <c r="R2998">
        <v>1.7517847721298086E-3</v>
      </c>
      <c r="S2998">
        <v>1.5625059455052809E-3</v>
      </c>
      <c r="T2998" s="8">
        <v>4.7656239657934102E-4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73">
        <f>AB2998+(AB2998-AA2998)</f>
        <v>0</v>
      </c>
      <c r="AD2998" s="74">
        <f t="shared" ref="AD2998:BE2998" si="515">AC2998+($BF2998-$AC2998)/29</f>
        <v>0</v>
      </c>
      <c r="AE2998" s="74">
        <f t="shared" si="515"/>
        <v>0</v>
      </c>
      <c r="AF2998" s="74">
        <f t="shared" si="515"/>
        <v>0</v>
      </c>
      <c r="AG2998" s="74">
        <f t="shared" si="515"/>
        <v>0</v>
      </c>
      <c r="AH2998" s="74">
        <f t="shared" si="515"/>
        <v>0</v>
      </c>
      <c r="AI2998" s="74">
        <f t="shared" si="515"/>
        <v>0</v>
      </c>
      <c r="AJ2998" s="74">
        <f t="shared" si="515"/>
        <v>0</v>
      </c>
      <c r="AK2998" s="74">
        <f t="shared" si="515"/>
        <v>0</v>
      </c>
      <c r="AL2998" s="74">
        <f t="shared" si="515"/>
        <v>0</v>
      </c>
      <c r="AM2998" s="74">
        <f t="shared" si="515"/>
        <v>0</v>
      </c>
      <c r="AN2998" s="74">
        <f t="shared" si="515"/>
        <v>0</v>
      </c>
      <c r="AO2998" s="74">
        <f t="shared" si="515"/>
        <v>0</v>
      </c>
      <c r="AP2998" s="74">
        <f t="shared" si="515"/>
        <v>0</v>
      </c>
      <c r="AQ2998" s="74">
        <f t="shared" si="515"/>
        <v>0</v>
      </c>
      <c r="AR2998" s="74">
        <f t="shared" si="515"/>
        <v>0</v>
      </c>
      <c r="AS2998" s="74">
        <f t="shared" si="515"/>
        <v>0</v>
      </c>
      <c r="AT2998" s="74">
        <f t="shared" si="515"/>
        <v>0</v>
      </c>
      <c r="AU2998" s="74">
        <f t="shared" si="515"/>
        <v>0</v>
      </c>
      <c r="AV2998" s="74">
        <f t="shared" si="515"/>
        <v>0</v>
      </c>
      <c r="AW2998" s="74">
        <f t="shared" si="515"/>
        <v>0</v>
      </c>
      <c r="AX2998" s="74">
        <f t="shared" si="515"/>
        <v>0</v>
      </c>
      <c r="AY2998" s="74">
        <f t="shared" si="515"/>
        <v>0</v>
      </c>
      <c r="AZ2998" s="74">
        <f t="shared" si="515"/>
        <v>0</v>
      </c>
      <c r="BA2998" s="74">
        <f t="shared" si="515"/>
        <v>0</v>
      </c>
      <c r="BB2998" s="74">
        <f t="shared" si="515"/>
        <v>0</v>
      </c>
      <c r="BC2998" s="74">
        <f t="shared" si="515"/>
        <v>0</v>
      </c>
      <c r="BD2998" s="74">
        <f t="shared" si="515"/>
        <v>0</v>
      </c>
      <c r="BE2998" s="74">
        <f t="shared" si="515"/>
        <v>0</v>
      </c>
      <c r="BF2998" s="8">
        <v>0</v>
      </c>
    </row>
    <row r="2999" spans="1:67" ht="12" customHeight="1" x14ac:dyDescent="0.2">
      <c r="A2999">
        <v>5</v>
      </c>
      <c r="B2999" t="s">
        <v>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2.6924423144234134E-5</v>
      </c>
      <c r="Y2999" s="8">
        <v>7.0264159837911161E-4</v>
      </c>
      <c r="Z2999" s="8">
        <v>9.1581270741429035E-4</v>
      </c>
      <c r="AA2999" s="8">
        <v>4.2487610999999998E-3</v>
      </c>
      <c r="AB2999" s="8">
        <v>3.6345361999999999E-3</v>
      </c>
      <c r="AC2999" s="73">
        <f>AB2999+(AB2999-AA2999)</f>
        <v>3.0203113E-3</v>
      </c>
      <c r="AD2999" s="74">
        <f t="shared" ref="AD2999:BE2999" si="516">AC2999+($BF2999-$AC2999)/29</f>
        <v>3.603731016218234E-3</v>
      </c>
      <c r="AE2999" s="74">
        <f t="shared" si="516"/>
        <v>4.187150732436468E-3</v>
      </c>
      <c r="AF2999" s="74">
        <f t="shared" si="516"/>
        <v>4.770570448654702E-3</v>
      </c>
      <c r="AG2999" s="74">
        <f t="shared" si="516"/>
        <v>5.3539901648729359E-3</v>
      </c>
      <c r="AH2999" s="74">
        <f t="shared" si="516"/>
        <v>5.9374098810911699E-3</v>
      </c>
      <c r="AI2999" s="74">
        <f t="shared" si="516"/>
        <v>6.5208295973094039E-3</v>
      </c>
      <c r="AJ2999" s="74">
        <f t="shared" si="516"/>
        <v>7.1042493135276379E-3</v>
      </c>
      <c r="AK2999" s="74">
        <f t="shared" si="516"/>
        <v>7.6876690297458718E-3</v>
      </c>
      <c r="AL2999" s="74">
        <f t="shared" si="516"/>
        <v>8.2710887459641058E-3</v>
      </c>
      <c r="AM2999" s="74">
        <f t="shared" si="516"/>
        <v>8.8545084621823398E-3</v>
      </c>
      <c r="AN2999" s="74">
        <f t="shared" si="516"/>
        <v>9.4379281784005738E-3</v>
      </c>
      <c r="AO2999" s="74">
        <f t="shared" si="516"/>
        <v>1.0021347894618808E-2</v>
      </c>
      <c r="AP2999" s="74">
        <f t="shared" si="516"/>
        <v>1.0604767610837042E-2</v>
      </c>
      <c r="AQ2999" s="74">
        <f t="shared" si="516"/>
        <v>1.1188187327055276E-2</v>
      </c>
      <c r="AR2999" s="74">
        <f t="shared" si="516"/>
        <v>1.177160704327351E-2</v>
      </c>
      <c r="AS2999" s="74">
        <f t="shared" si="516"/>
        <v>1.2355026759491744E-2</v>
      </c>
      <c r="AT2999" s="74">
        <f t="shared" si="516"/>
        <v>1.2938446475709978E-2</v>
      </c>
      <c r="AU2999" s="74">
        <f t="shared" si="516"/>
        <v>1.3521866191928212E-2</v>
      </c>
      <c r="AV2999" s="74">
        <f t="shared" si="516"/>
        <v>1.4105285908146446E-2</v>
      </c>
      <c r="AW2999" s="74">
        <f t="shared" si="516"/>
        <v>1.468870562436468E-2</v>
      </c>
      <c r="AX2999" s="74">
        <f t="shared" si="516"/>
        <v>1.5272125340582914E-2</v>
      </c>
      <c r="AY2999" s="74">
        <f t="shared" si="516"/>
        <v>1.5855545056801149E-2</v>
      </c>
      <c r="AZ2999" s="74">
        <f t="shared" si="516"/>
        <v>1.6438964773019385E-2</v>
      </c>
      <c r="BA2999" s="74">
        <f t="shared" si="516"/>
        <v>1.7022384489237621E-2</v>
      </c>
      <c r="BB2999" s="74">
        <f t="shared" si="516"/>
        <v>1.7605804205455856E-2</v>
      </c>
      <c r="BC2999" s="74">
        <f t="shared" si="516"/>
        <v>1.8189223921674092E-2</v>
      </c>
      <c r="BD2999" s="74">
        <f t="shared" si="516"/>
        <v>1.8772643637892328E-2</v>
      </c>
      <c r="BE2999" s="74">
        <f t="shared" si="516"/>
        <v>1.9356063354110564E-2</v>
      </c>
      <c r="BF2999" s="8">
        <v>1.9939483070328789E-2</v>
      </c>
    </row>
    <row r="3000" spans="1:67" ht="12" customHeight="1" x14ac:dyDescent="0.2">
      <c r="A3000">
        <v>6</v>
      </c>
      <c r="B3000" t="s">
        <v>38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7.0264159837911161E-4</v>
      </c>
      <c r="Z3000" s="8">
        <v>9.1581270741429035E-4</v>
      </c>
      <c r="AA3000" s="8">
        <v>0</v>
      </c>
      <c r="AB3000" s="8">
        <v>0</v>
      </c>
      <c r="AC3000" s="73">
        <f>AB3000+(AB3000-AA3000)</f>
        <v>0</v>
      </c>
      <c r="AD3000" s="74">
        <f t="shared" ref="AD3000:BE3000" si="517">AC3000+($BF3000-$AC3000)/29</f>
        <v>1.0344827586206897E-3</v>
      </c>
      <c r="AE3000" s="74">
        <f t="shared" si="517"/>
        <v>2.0689655172413794E-3</v>
      </c>
      <c r="AF3000" s="74">
        <f t="shared" si="517"/>
        <v>3.1034482758620693E-3</v>
      </c>
      <c r="AG3000" s="74">
        <f t="shared" si="517"/>
        <v>4.1379310344827587E-3</v>
      </c>
      <c r="AH3000" s="74">
        <f t="shared" si="517"/>
        <v>5.1724137931034482E-3</v>
      </c>
      <c r="AI3000" s="74">
        <f t="shared" si="517"/>
        <v>6.2068965517241377E-3</v>
      </c>
      <c r="AJ3000" s="74">
        <f t="shared" si="517"/>
        <v>7.2413793103448271E-3</v>
      </c>
      <c r="AK3000" s="74">
        <f t="shared" si="517"/>
        <v>8.2758620689655175E-3</v>
      </c>
      <c r="AL3000" s="74">
        <f t="shared" si="517"/>
        <v>9.3103448275862078E-3</v>
      </c>
      <c r="AM3000" s="74">
        <f t="shared" si="517"/>
        <v>1.0344827586206898E-2</v>
      </c>
      <c r="AN3000" s="74">
        <f t="shared" si="517"/>
        <v>1.1379310344827588E-2</v>
      </c>
      <c r="AO3000" s="74">
        <f t="shared" si="517"/>
        <v>1.2413793103448279E-2</v>
      </c>
      <c r="AP3000" s="74">
        <f t="shared" si="517"/>
        <v>1.3448275862068969E-2</v>
      </c>
      <c r="AQ3000" s="74">
        <f t="shared" si="517"/>
        <v>1.4482758620689659E-2</v>
      </c>
      <c r="AR3000" s="74">
        <f t="shared" si="517"/>
        <v>1.551724137931035E-2</v>
      </c>
      <c r="AS3000" s="74">
        <f t="shared" si="517"/>
        <v>1.6551724137931038E-2</v>
      </c>
      <c r="AT3000" s="74">
        <f t="shared" si="517"/>
        <v>1.7586206896551729E-2</v>
      </c>
      <c r="AU3000" s="74">
        <f t="shared" si="517"/>
        <v>1.8620689655172419E-2</v>
      </c>
      <c r="AV3000" s="74">
        <f t="shared" si="517"/>
        <v>1.9655172413793109E-2</v>
      </c>
      <c r="AW3000" s="74">
        <f t="shared" si="517"/>
        <v>2.06896551724138E-2</v>
      </c>
      <c r="AX3000" s="74">
        <f t="shared" si="517"/>
        <v>2.172413793103449E-2</v>
      </c>
      <c r="AY3000" s="74">
        <f t="shared" si="517"/>
        <v>2.275862068965518E-2</v>
      </c>
      <c r="AZ3000" s="74">
        <f t="shared" si="517"/>
        <v>2.3793103448275871E-2</v>
      </c>
      <c r="BA3000" s="74">
        <f t="shared" si="517"/>
        <v>2.4827586206896561E-2</v>
      </c>
      <c r="BB3000" s="74">
        <f t="shared" si="517"/>
        <v>2.5862068965517251E-2</v>
      </c>
      <c r="BC3000" s="74">
        <f t="shared" si="517"/>
        <v>2.6896551724137942E-2</v>
      </c>
      <c r="BD3000" s="74">
        <f t="shared" si="517"/>
        <v>2.7931034482758632E-2</v>
      </c>
      <c r="BE3000" s="74">
        <f t="shared" si="517"/>
        <v>2.8965517241379322E-2</v>
      </c>
      <c r="BF3000" s="8">
        <v>0.03</v>
      </c>
    </row>
    <row r="3001" spans="1:67" ht="12" customHeight="1" x14ac:dyDescent="0.2">
      <c r="A3001">
        <v>7</v>
      </c>
      <c r="B3001" t="s">
        <v>389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6.4866573999999995E-5</v>
      </c>
      <c r="AB3001" s="8">
        <v>0</v>
      </c>
      <c r="AC3001" s="73">
        <f>AVERAGE(AA3001:AB3001)</f>
        <v>3.2433286999999998E-5</v>
      </c>
      <c r="AD3001" s="74">
        <f t="shared" ref="AD3001:BE3001" si="518">AC3001+($BF3001-$AC3001)/29</f>
        <v>3.8477969889176879E-3</v>
      </c>
      <c r="AE3001" s="74">
        <f t="shared" si="518"/>
        <v>7.6631606908353755E-3</v>
      </c>
      <c r="AF3001" s="74">
        <f t="shared" si="518"/>
        <v>1.1478524392753063E-2</v>
      </c>
      <c r="AG3001" s="74">
        <f t="shared" si="518"/>
        <v>1.5293888094670751E-2</v>
      </c>
      <c r="AH3001" s="74">
        <f t="shared" si="518"/>
        <v>1.9109251796588438E-2</v>
      </c>
      <c r="AI3001" s="74">
        <f t="shared" si="518"/>
        <v>2.2924615498506128E-2</v>
      </c>
      <c r="AJ3001" s="74">
        <f t="shared" si="518"/>
        <v>2.6739979200423817E-2</v>
      </c>
      <c r="AK3001" s="74">
        <f t="shared" si="518"/>
        <v>3.0555342902341506E-2</v>
      </c>
      <c r="AL3001" s="74">
        <f t="shared" si="518"/>
        <v>3.4370706604259192E-2</v>
      </c>
      <c r="AM3001" s="74">
        <f t="shared" si="518"/>
        <v>3.8186070306176878E-2</v>
      </c>
      <c r="AN3001" s="74">
        <f t="shared" si="518"/>
        <v>4.2001434008094564E-2</v>
      </c>
      <c r="AO3001" s="74">
        <f t="shared" si="518"/>
        <v>4.581679771001225E-2</v>
      </c>
      <c r="AP3001" s="74">
        <f t="shared" si="518"/>
        <v>4.9632161411929936E-2</v>
      </c>
      <c r="AQ3001" s="74">
        <f t="shared" si="518"/>
        <v>5.3447525113847622E-2</v>
      </c>
      <c r="AR3001" s="74">
        <f t="shared" si="518"/>
        <v>5.7262888815765307E-2</v>
      </c>
      <c r="AS3001" s="74">
        <f t="shared" si="518"/>
        <v>6.1078252517682993E-2</v>
      </c>
      <c r="AT3001" s="74">
        <f t="shared" si="518"/>
        <v>6.4893616219600686E-2</v>
      </c>
      <c r="AU3001" s="74">
        <f t="shared" si="518"/>
        <v>6.8708979921518379E-2</v>
      </c>
      <c r="AV3001" s="74">
        <f t="shared" si="518"/>
        <v>7.2524343623436072E-2</v>
      </c>
      <c r="AW3001" s="74">
        <f t="shared" si="518"/>
        <v>7.6339707325353764E-2</v>
      </c>
      <c r="AX3001" s="74">
        <f t="shared" si="518"/>
        <v>8.0155071027271457E-2</v>
      </c>
      <c r="AY3001" s="74">
        <f t="shared" si="518"/>
        <v>8.397043472918915E-2</v>
      </c>
      <c r="AZ3001" s="74">
        <f t="shared" si="518"/>
        <v>8.7785798431106843E-2</v>
      </c>
      <c r="BA3001" s="74">
        <f t="shared" si="518"/>
        <v>9.1601162133024536E-2</v>
      </c>
      <c r="BB3001" s="74">
        <f t="shared" si="518"/>
        <v>9.5416525834942229E-2</v>
      </c>
      <c r="BC3001" s="74">
        <f t="shared" si="518"/>
        <v>9.9231889536859921E-2</v>
      </c>
      <c r="BD3001" s="74">
        <f t="shared" si="518"/>
        <v>0.10304725323877761</v>
      </c>
      <c r="BE3001" s="74">
        <f t="shared" si="518"/>
        <v>0.10686261694069531</v>
      </c>
      <c r="BF3001" s="8">
        <v>0.11067798064261296</v>
      </c>
    </row>
    <row r="3002" spans="1:67" ht="12" customHeight="1" x14ac:dyDescent="0.2">
      <c r="A3002">
        <v>8</v>
      </c>
      <c r="B3002" t="s">
        <v>390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73">
        <f t="shared" ref="AC3002:AC3010" si="519">AB3002+(AB3002-AA3002)</f>
        <v>0</v>
      </c>
      <c r="AD3002" s="72">
        <f t="shared" ref="AD3002:AD3007" si="520">AC3002</f>
        <v>0</v>
      </c>
      <c r="AE3002" s="72">
        <f t="shared" ref="AE3002:BE3002" si="521">AD3002</f>
        <v>0</v>
      </c>
      <c r="AF3002" s="72">
        <f t="shared" si="521"/>
        <v>0</v>
      </c>
      <c r="AG3002" s="72">
        <f t="shared" si="521"/>
        <v>0</v>
      </c>
      <c r="AH3002" s="72">
        <f t="shared" si="521"/>
        <v>0</v>
      </c>
      <c r="AI3002" s="72">
        <f t="shared" si="521"/>
        <v>0</v>
      </c>
      <c r="AJ3002" s="72">
        <f t="shared" si="521"/>
        <v>0</v>
      </c>
      <c r="AK3002" s="72">
        <f t="shared" si="521"/>
        <v>0</v>
      </c>
      <c r="AL3002" s="72">
        <f t="shared" si="521"/>
        <v>0</v>
      </c>
      <c r="AM3002" s="72">
        <f t="shared" si="521"/>
        <v>0</v>
      </c>
      <c r="AN3002" s="72">
        <f t="shared" si="521"/>
        <v>0</v>
      </c>
      <c r="AO3002" s="72">
        <f t="shared" si="521"/>
        <v>0</v>
      </c>
      <c r="AP3002" s="72">
        <f t="shared" si="521"/>
        <v>0</v>
      </c>
      <c r="AQ3002" s="72">
        <f t="shared" si="521"/>
        <v>0</v>
      </c>
      <c r="AR3002" s="72">
        <f t="shared" si="521"/>
        <v>0</v>
      </c>
      <c r="AS3002" s="72">
        <f t="shared" si="521"/>
        <v>0</v>
      </c>
      <c r="AT3002" s="72">
        <f t="shared" si="521"/>
        <v>0</v>
      </c>
      <c r="AU3002" s="72">
        <f t="shared" si="521"/>
        <v>0</v>
      </c>
      <c r="AV3002" s="72">
        <f t="shared" si="521"/>
        <v>0</v>
      </c>
      <c r="AW3002" s="72">
        <f t="shared" si="521"/>
        <v>0</v>
      </c>
      <c r="AX3002" s="72">
        <f t="shared" si="521"/>
        <v>0</v>
      </c>
      <c r="AY3002" s="72">
        <f t="shared" si="521"/>
        <v>0</v>
      </c>
      <c r="AZ3002" s="72">
        <f t="shared" si="521"/>
        <v>0</v>
      </c>
      <c r="BA3002" s="72">
        <f t="shared" si="521"/>
        <v>0</v>
      </c>
      <c r="BB3002" s="72">
        <f t="shared" si="521"/>
        <v>0</v>
      </c>
      <c r="BC3002" s="72">
        <f t="shared" si="521"/>
        <v>0</v>
      </c>
      <c r="BD3002" s="72">
        <f t="shared" si="521"/>
        <v>0</v>
      </c>
      <c r="BE3002" s="72">
        <f t="shared" si="521"/>
        <v>0</v>
      </c>
      <c r="BF3002" s="72">
        <f t="shared" ref="BF3002:BF3007" si="522">BE3002</f>
        <v>0</v>
      </c>
      <c r="BG3002" s="8"/>
      <c r="BH3002" s="8"/>
      <c r="BI3002" s="8"/>
      <c r="BJ3002" s="8"/>
      <c r="BK3002" s="8"/>
      <c r="BL3002" s="8"/>
      <c r="BM3002" s="8"/>
      <c r="BN3002" s="8"/>
      <c r="BO3002" s="8"/>
    </row>
    <row r="3003" spans="1:67" ht="12" customHeight="1" x14ac:dyDescent="0.2">
      <c r="A3003">
        <v>9</v>
      </c>
      <c r="B3003" t="s">
        <v>391</v>
      </c>
      <c r="C3003">
        <v>1.2455553068159453E-2</v>
      </c>
      <c r="D3003">
        <v>2.2956398050490039E-2</v>
      </c>
      <c r="E3003">
        <v>2.7019174052946772E-2</v>
      </c>
      <c r="F3003">
        <v>5.2277091468339219E-2</v>
      </c>
      <c r="G3003">
        <v>4.2170559457691048E-2</v>
      </c>
      <c r="H3003">
        <v>2.5408945013336102E-2</v>
      </c>
      <c r="I3003">
        <v>4.8142861036273951E-2</v>
      </c>
      <c r="J3003">
        <v>3.437037312799792E-2</v>
      </c>
      <c r="K3003">
        <v>2.883467969525335E-2</v>
      </c>
      <c r="L3003">
        <v>2.7123170543558849E-2</v>
      </c>
      <c r="M3003">
        <v>2.5411661391864349E-2</v>
      </c>
      <c r="N3003">
        <v>2.3700152240169848E-2</v>
      </c>
      <c r="O3003">
        <v>2.2300856277478003E-2</v>
      </c>
      <c r="P3003">
        <v>1.7350256404208991E-2</v>
      </c>
      <c r="Q3003">
        <v>2.2890769354137395E-2</v>
      </c>
      <c r="R3003">
        <v>2.1770989082145208E-2</v>
      </c>
      <c r="S3003">
        <v>2.160260467162789E-2</v>
      </c>
      <c r="T3003" s="8">
        <f>AVERAGE(O3003:S3003)</f>
        <v>2.1183095157919499E-2</v>
      </c>
      <c r="U3003" s="8">
        <f>T3003</f>
        <v>2.1183095157919499E-2</v>
      </c>
      <c r="V3003" s="8">
        <f t="shared" ref="V3003:Z3006" si="523">U3003</f>
        <v>2.1183095157919499E-2</v>
      </c>
      <c r="W3003" s="8">
        <f t="shared" si="523"/>
        <v>2.1183095157919499E-2</v>
      </c>
      <c r="X3003" s="8">
        <f t="shared" si="523"/>
        <v>2.1183095157919499E-2</v>
      </c>
      <c r="Y3003" s="8">
        <f t="shared" si="523"/>
        <v>2.1183095157919499E-2</v>
      </c>
      <c r="Z3003" s="8">
        <f t="shared" si="523"/>
        <v>2.1183095157919499E-2</v>
      </c>
      <c r="AA3003" s="8">
        <v>0</v>
      </c>
      <c r="AB3003" s="8">
        <v>0</v>
      </c>
      <c r="AC3003" s="73">
        <f t="shared" si="519"/>
        <v>0</v>
      </c>
      <c r="AD3003" s="72">
        <f t="shared" si="520"/>
        <v>0</v>
      </c>
      <c r="AE3003" s="72">
        <f t="shared" ref="AE3003:BE3003" si="524">AD3003</f>
        <v>0</v>
      </c>
      <c r="AF3003" s="72">
        <f t="shared" si="524"/>
        <v>0</v>
      </c>
      <c r="AG3003" s="72">
        <f t="shared" si="524"/>
        <v>0</v>
      </c>
      <c r="AH3003" s="72">
        <f t="shared" si="524"/>
        <v>0</v>
      </c>
      <c r="AI3003" s="72">
        <f t="shared" si="524"/>
        <v>0</v>
      </c>
      <c r="AJ3003" s="72">
        <f t="shared" si="524"/>
        <v>0</v>
      </c>
      <c r="AK3003" s="72">
        <f t="shared" si="524"/>
        <v>0</v>
      </c>
      <c r="AL3003" s="72">
        <f t="shared" si="524"/>
        <v>0</v>
      </c>
      <c r="AM3003" s="72">
        <f t="shared" si="524"/>
        <v>0</v>
      </c>
      <c r="AN3003" s="72">
        <f t="shared" si="524"/>
        <v>0</v>
      </c>
      <c r="AO3003" s="72">
        <f t="shared" si="524"/>
        <v>0</v>
      </c>
      <c r="AP3003" s="72">
        <f t="shared" si="524"/>
        <v>0</v>
      </c>
      <c r="AQ3003" s="72">
        <f t="shared" si="524"/>
        <v>0</v>
      </c>
      <c r="AR3003" s="72">
        <f t="shared" si="524"/>
        <v>0</v>
      </c>
      <c r="AS3003" s="72">
        <f t="shared" si="524"/>
        <v>0</v>
      </c>
      <c r="AT3003" s="72">
        <f t="shared" si="524"/>
        <v>0</v>
      </c>
      <c r="AU3003" s="72">
        <f t="shared" si="524"/>
        <v>0</v>
      </c>
      <c r="AV3003" s="72">
        <f t="shared" si="524"/>
        <v>0</v>
      </c>
      <c r="AW3003" s="72">
        <f t="shared" si="524"/>
        <v>0</v>
      </c>
      <c r="AX3003" s="72">
        <f t="shared" si="524"/>
        <v>0</v>
      </c>
      <c r="AY3003" s="72">
        <f t="shared" si="524"/>
        <v>0</v>
      </c>
      <c r="AZ3003" s="72">
        <f t="shared" si="524"/>
        <v>0</v>
      </c>
      <c r="BA3003" s="72">
        <f t="shared" si="524"/>
        <v>0</v>
      </c>
      <c r="BB3003" s="72">
        <f t="shared" si="524"/>
        <v>0</v>
      </c>
      <c r="BC3003" s="72">
        <f t="shared" si="524"/>
        <v>0</v>
      </c>
      <c r="BD3003" s="72">
        <f t="shared" si="524"/>
        <v>0</v>
      </c>
      <c r="BE3003" s="72">
        <f t="shared" si="524"/>
        <v>0</v>
      </c>
      <c r="BF3003" s="72">
        <f t="shared" si="522"/>
        <v>0</v>
      </c>
    </row>
    <row r="3004" spans="1:67" ht="12" customHeight="1" x14ac:dyDescent="0.2">
      <c r="A3004">
        <v>10</v>
      </c>
      <c r="B3004" t="s">
        <v>392</v>
      </c>
      <c r="C3004">
        <v>0.10794964936754368</v>
      </c>
      <c r="D3004">
        <v>2.3602199057218262E-2</v>
      </c>
      <c r="E3004">
        <v>5.516992035255542E-2</v>
      </c>
      <c r="F3004">
        <v>7.0217887848563809E-2</v>
      </c>
      <c r="G3004">
        <v>5.1129024087653095E-2</v>
      </c>
      <c r="H3004">
        <v>4.2993253151930193E-2</v>
      </c>
      <c r="I3004">
        <v>1.6425015532520924E-2</v>
      </c>
      <c r="J3004">
        <v>3.0776025964798566E-2</v>
      </c>
      <c r="K3004">
        <v>2.7540258563205126E-2</v>
      </c>
      <c r="L3004">
        <v>2.6676015266757749E-2</v>
      </c>
      <c r="M3004">
        <v>2.5811771970310371E-2</v>
      </c>
      <c r="N3004">
        <v>2.4947528673862997E-2</v>
      </c>
      <c r="O3004">
        <v>1.3835813706344133E-2</v>
      </c>
      <c r="P3004">
        <v>7.8817838535496388E-3</v>
      </c>
      <c r="Q3004">
        <v>2.5492931875448575E-2</v>
      </c>
      <c r="R3004">
        <v>1.6337879195149455E-2</v>
      </c>
      <c r="S3004">
        <v>1.7699187460870958E-2</v>
      </c>
      <c r="T3004" s="8">
        <f>AVERAGE(O3004:S3004)</f>
        <v>1.624951921827255E-2</v>
      </c>
      <c r="U3004" s="8">
        <f>T3004</f>
        <v>1.624951921827255E-2</v>
      </c>
      <c r="V3004" s="8">
        <f>U3004</f>
        <v>1.624951921827255E-2</v>
      </c>
      <c r="W3004" s="8">
        <f t="shared" si="523"/>
        <v>1.624951921827255E-2</v>
      </c>
      <c r="X3004" s="8">
        <f t="shared" si="523"/>
        <v>1.624951921827255E-2</v>
      </c>
      <c r="Y3004" s="8">
        <f t="shared" si="523"/>
        <v>1.624951921827255E-2</v>
      </c>
      <c r="Z3004" s="8">
        <f t="shared" si="523"/>
        <v>1.624951921827255E-2</v>
      </c>
      <c r="AA3004" s="8">
        <v>0</v>
      </c>
      <c r="AB3004" s="8">
        <v>0</v>
      </c>
      <c r="AC3004" s="73">
        <f t="shared" si="519"/>
        <v>0</v>
      </c>
      <c r="AD3004" s="72">
        <f t="shared" si="520"/>
        <v>0</v>
      </c>
      <c r="AE3004" s="72">
        <f t="shared" ref="AE3004:BE3004" si="525">AD3004</f>
        <v>0</v>
      </c>
      <c r="AF3004" s="72">
        <f t="shared" si="525"/>
        <v>0</v>
      </c>
      <c r="AG3004" s="72">
        <f t="shared" si="525"/>
        <v>0</v>
      </c>
      <c r="AH3004" s="72">
        <f t="shared" si="525"/>
        <v>0</v>
      </c>
      <c r="AI3004" s="72">
        <f t="shared" si="525"/>
        <v>0</v>
      </c>
      <c r="AJ3004" s="72">
        <f t="shared" si="525"/>
        <v>0</v>
      </c>
      <c r="AK3004" s="72">
        <f t="shared" si="525"/>
        <v>0</v>
      </c>
      <c r="AL3004" s="72">
        <f t="shared" si="525"/>
        <v>0</v>
      </c>
      <c r="AM3004" s="72">
        <f t="shared" si="525"/>
        <v>0</v>
      </c>
      <c r="AN3004" s="72">
        <f t="shared" si="525"/>
        <v>0</v>
      </c>
      <c r="AO3004" s="72">
        <f t="shared" si="525"/>
        <v>0</v>
      </c>
      <c r="AP3004" s="72">
        <f t="shared" si="525"/>
        <v>0</v>
      </c>
      <c r="AQ3004" s="72">
        <f t="shared" si="525"/>
        <v>0</v>
      </c>
      <c r="AR3004" s="72">
        <f t="shared" si="525"/>
        <v>0</v>
      </c>
      <c r="AS3004" s="72">
        <f t="shared" si="525"/>
        <v>0</v>
      </c>
      <c r="AT3004" s="72">
        <f t="shared" si="525"/>
        <v>0</v>
      </c>
      <c r="AU3004" s="72">
        <f t="shared" si="525"/>
        <v>0</v>
      </c>
      <c r="AV3004" s="72">
        <f t="shared" si="525"/>
        <v>0</v>
      </c>
      <c r="AW3004" s="72">
        <f t="shared" si="525"/>
        <v>0</v>
      </c>
      <c r="AX3004" s="72">
        <f t="shared" si="525"/>
        <v>0</v>
      </c>
      <c r="AY3004" s="72">
        <f t="shared" si="525"/>
        <v>0</v>
      </c>
      <c r="AZ3004" s="72">
        <f t="shared" si="525"/>
        <v>0</v>
      </c>
      <c r="BA3004" s="72">
        <f t="shared" si="525"/>
        <v>0</v>
      </c>
      <c r="BB3004" s="72">
        <f t="shared" si="525"/>
        <v>0</v>
      </c>
      <c r="BC3004" s="72">
        <f t="shared" si="525"/>
        <v>0</v>
      </c>
      <c r="BD3004" s="72">
        <f t="shared" si="525"/>
        <v>0</v>
      </c>
      <c r="BE3004" s="72">
        <f t="shared" si="525"/>
        <v>0</v>
      </c>
      <c r="BF3004" s="72">
        <f t="shared" si="522"/>
        <v>0</v>
      </c>
    </row>
    <row r="3005" spans="1:67" ht="12" customHeight="1" x14ac:dyDescent="0.2">
      <c r="A3005">
        <v>11</v>
      </c>
      <c r="B3005" t="s">
        <v>393</v>
      </c>
      <c r="C3005">
        <v>1.4755707467505976E-3</v>
      </c>
      <c r="D3005">
        <v>2.5710191022576424E-3</v>
      </c>
      <c r="E3005">
        <v>2.5056242604655768E-3</v>
      </c>
      <c r="F3005">
        <v>5.0742753353964481E-3</v>
      </c>
      <c r="G3005">
        <v>3.8631641682463024E-3</v>
      </c>
      <c r="H3005">
        <v>2.2983814578075891E-3</v>
      </c>
      <c r="I3005">
        <v>4.179096704169034E-3</v>
      </c>
      <c r="J3005">
        <v>3.6583686139433661E-3</v>
      </c>
      <c r="K3005">
        <v>3.0401380387001358E-4</v>
      </c>
      <c r="L3005">
        <v>1.7288493478500482E-3</v>
      </c>
      <c r="M3005">
        <v>3.1536848918300828E-3</v>
      </c>
      <c r="N3005">
        <v>4.5785204358101171E-3</v>
      </c>
      <c r="O3005">
        <v>2.2986016381146804E-3</v>
      </c>
      <c r="P3005">
        <v>2.3246834399514383E-3</v>
      </c>
      <c r="Q3005">
        <v>4.9151958735877835E-3</v>
      </c>
      <c r="R3005">
        <v>3.4231812229947407E-3</v>
      </c>
      <c r="S3005">
        <v>1.2248447509278198E-5</v>
      </c>
      <c r="T3005" s="8">
        <f>AVERAGE(O3005:S3005)</f>
        <v>2.5947821244315847E-3</v>
      </c>
      <c r="U3005" s="8">
        <f>T3005</f>
        <v>2.5947821244315847E-3</v>
      </c>
      <c r="V3005" s="8">
        <f>U3005</f>
        <v>2.5947821244315847E-3</v>
      </c>
      <c r="W3005" s="8">
        <f t="shared" si="523"/>
        <v>2.5947821244315847E-3</v>
      </c>
      <c r="X3005" s="8">
        <f t="shared" si="523"/>
        <v>2.5947821244315847E-3</v>
      </c>
      <c r="Y3005" s="8">
        <f t="shared" si="523"/>
        <v>2.5947821244315847E-3</v>
      </c>
      <c r="Z3005" s="8">
        <f t="shared" si="523"/>
        <v>2.5947821244315847E-3</v>
      </c>
      <c r="AA3005" s="8">
        <v>0</v>
      </c>
      <c r="AB3005" s="8">
        <v>0</v>
      </c>
      <c r="AC3005" s="73">
        <f t="shared" si="519"/>
        <v>0</v>
      </c>
      <c r="AD3005" s="72">
        <f t="shared" si="520"/>
        <v>0</v>
      </c>
      <c r="AE3005" s="72">
        <f t="shared" ref="AE3005:BE3005" si="526">AD3005</f>
        <v>0</v>
      </c>
      <c r="AF3005" s="72">
        <f t="shared" si="526"/>
        <v>0</v>
      </c>
      <c r="AG3005" s="72">
        <f t="shared" si="526"/>
        <v>0</v>
      </c>
      <c r="AH3005" s="72">
        <f t="shared" si="526"/>
        <v>0</v>
      </c>
      <c r="AI3005" s="72">
        <f t="shared" si="526"/>
        <v>0</v>
      </c>
      <c r="AJ3005" s="72">
        <f t="shared" si="526"/>
        <v>0</v>
      </c>
      <c r="AK3005" s="72">
        <f t="shared" si="526"/>
        <v>0</v>
      </c>
      <c r="AL3005" s="72">
        <f t="shared" si="526"/>
        <v>0</v>
      </c>
      <c r="AM3005" s="72">
        <f t="shared" si="526"/>
        <v>0</v>
      </c>
      <c r="AN3005" s="72">
        <f t="shared" si="526"/>
        <v>0</v>
      </c>
      <c r="AO3005" s="72">
        <f t="shared" si="526"/>
        <v>0</v>
      </c>
      <c r="AP3005" s="72">
        <f t="shared" si="526"/>
        <v>0</v>
      </c>
      <c r="AQ3005" s="72">
        <f t="shared" si="526"/>
        <v>0</v>
      </c>
      <c r="AR3005" s="72">
        <f t="shared" si="526"/>
        <v>0</v>
      </c>
      <c r="AS3005" s="72">
        <f t="shared" si="526"/>
        <v>0</v>
      </c>
      <c r="AT3005" s="72">
        <f t="shared" si="526"/>
        <v>0</v>
      </c>
      <c r="AU3005" s="72">
        <f t="shared" si="526"/>
        <v>0</v>
      </c>
      <c r="AV3005" s="72">
        <f t="shared" si="526"/>
        <v>0</v>
      </c>
      <c r="AW3005" s="72">
        <f t="shared" si="526"/>
        <v>0</v>
      </c>
      <c r="AX3005" s="72">
        <f t="shared" si="526"/>
        <v>0</v>
      </c>
      <c r="AY3005" s="72">
        <f t="shared" si="526"/>
        <v>0</v>
      </c>
      <c r="AZ3005" s="72">
        <f t="shared" si="526"/>
        <v>0</v>
      </c>
      <c r="BA3005" s="72">
        <f t="shared" si="526"/>
        <v>0</v>
      </c>
      <c r="BB3005" s="72">
        <f t="shared" si="526"/>
        <v>0</v>
      </c>
      <c r="BC3005" s="72">
        <f t="shared" si="526"/>
        <v>0</v>
      </c>
      <c r="BD3005" s="72">
        <f t="shared" si="526"/>
        <v>0</v>
      </c>
      <c r="BE3005" s="72">
        <f t="shared" si="526"/>
        <v>0</v>
      </c>
      <c r="BF3005" s="72">
        <f t="shared" si="522"/>
        <v>0</v>
      </c>
    </row>
    <row r="3006" spans="1:67" ht="12" customHeight="1" x14ac:dyDescent="0.2">
      <c r="A3006">
        <v>12</v>
      </c>
      <c r="B3006" t="s">
        <v>394</v>
      </c>
      <c r="C3006">
        <v>2.7478507869055243E-3</v>
      </c>
      <c r="D3006">
        <v>6.7017085603872199E-4</v>
      </c>
      <c r="E3006">
        <v>1.3971453249600682E-3</v>
      </c>
      <c r="F3006">
        <v>1.6987314837720291E-3</v>
      </c>
      <c r="G3006">
        <v>1.2877213894154341E-3</v>
      </c>
      <c r="H3006">
        <v>1.0815912742623947E-3</v>
      </c>
      <c r="I3006">
        <v>1.664978766601209E-4</v>
      </c>
      <c r="J3006">
        <v>8.1398701660239899E-4</v>
      </c>
      <c r="K3006">
        <v>9.9999999999999995E-7</v>
      </c>
      <c r="L3006">
        <v>1.4487203472367819E-4</v>
      </c>
      <c r="M3006">
        <v>2.8874406944735635E-4</v>
      </c>
      <c r="N3006">
        <v>4.3261610417103462E-4</v>
      </c>
      <c r="O3006">
        <v>6.85160103668799E-4</v>
      </c>
      <c r="P3006">
        <v>3.3209763427877691E-4</v>
      </c>
      <c r="Q3006">
        <v>5.4521500446519952E-4</v>
      </c>
      <c r="R3006">
        <v>4.9925971006917484E-4</v>
      </c>
      <c r="S3006">
        <v>4.9886971133059695E-4</v>
      </c>
      <c r="T3006" s="8">
        <f>AVERAGE(O3006:S3006)</f>
        <v>5.1212043276250944E-4</v>
      </c>
      <c r="U3006" s="8">
        <f>T3006</f>
        <v>5.1212043276250944E-4</v>
      </c>
      <c r="V3006" s="8">
        <f>U3006</f>
        <v>5.1212043276250944E-4</v>
      </c>
      <c r="W3006" s="8">
        <f t="shared" si="523"/>
        <v>5.1212043276250944E-4</v>
      </c>
      <c r="X3006" s="8">
        <f t="shared" si="523"/>
        <v>5.1212043276250944E-4</v>
      </c>
      <c r="Y3006" s="8">
        <f t="shared" si="523"/>
        <v>5.1212043276250944E-4</v>
      </c>
      <c r="Z3006" s="8">
        <f t="shared" si="523"/>
        <v>5.1212043276250944E-4</v>
      </c>
      <c r="AA3006" s="8">
        <v>0</v>
      </c>
      <c r="AB3006" s="8">
        <v>0</v>
      </c>
      <c r="AC3006" s="73">
        <f t="shared" si="519"/>
        <v>0</v>
      </c>
      <c r="AD3006" s="72">
        <f t="shared" si="520"/>
        <v>0</v>
      </c>
      <c r="AE3006" s="72">
        <f t="shared" ref="AE3006:BE3006" si="527">AD3006</f>
        <v>0</v>
      </c>
      <c r="AF3006" s="72">
        <f t="shared" si="527"/>
        <v>0</v>
      </c>
      <c r="AG3006" s="72">
        <f t="shared" si="527"/>
        <v>0</v>
      </c>
      <c r="AH3006" s="72">
        <f t="shared" si="527"/>
        <v>0</v>
      </c>
      <c r="AI3006" s="72">
        <f t="shared" si="527"/>
        <v>0</v>
      </c>
      <c r="AJ3006" s="72">
        <f t="shared" si="527"/>
        <v>0</v>
      </c>
      <c r="AK3006" s="72">
        <f t="shared" si="527"/>
        <v>0</v>
      </c>
      <c r="AL3006" s="72">
        <f t="shared" si="527"/>
        <v>0</v>
      </c>
      <c r="AM3006" s="72">
        <f t="shared" si="527"/>
        <v>0</v>
      </c>
      <c r="AN3006" s="72">
        <f t="shared" si="527"/>
        <v>0</v>
      </c>
      <c r="AO3006" s="72">
        <f t="shared" si="527"/>
        <v>0</v>
      </c>
      <c r="AP3006" s="72">
        <f t="shared" si="527"/>
        <v>0</v>
      </c>
      <c r="AQ3006" s="72">
        <f t="shared" si="527"/>
        <v>0</v>
      </c>
      <c r="AR3006" s="72">
        <f t="shared" si="527"/>
        <v>0</v>
      </c>
      <c r="AS3006" s="72">
        <f t="shared" si="527"/>
        <v>0</v>
      </c>
      <c r="AT3006" s="72">
        <f t="shared" si="527"/>
        <v>0</v>
      </c>
      <c r="AU3006" s="72">
        <f t="shared" si="527"/>
        <v>0</v>
      </c>
      <c r="AV3006" s="72">
        <f t="shared" si="527"/>
        <v>0</v>
      </c>
      <c r="AW3006" s="72">
        <f t="shared" si="527"/>
        <v>0</v>
      </c>
      <c r="AX3006" s="72">
        <f t="shared" si="527"/>
        <v>0</v>
      </c>
      <c r="AY3006" s="72">
        <f t="shared" si="527"/>
        <v>0</v>
      </c>
      <c r="AZ3006" s="72">
        <f t="shared" si="527"/>
        <v>0</v>
      </c>
      <c r="BA3006" s="72">
        <f t="shared" si="527"/>
        <v>0</v>
      </c>
      <c r="BB3006" s="72">
        <f t="shared" si="527"/>
        <v>0</v>
      </c>
      <c r="BC3006" s="72">
        <f t="shared" si="527"/>
        <v>0</v>
      </c>
      <c r="BD3006" s="72">
        <f t="shared" si="527"/>
        <v>0</v>
      </c>
      <c r="BE3006" s="72">
        <f t="shared" si="527"/>
        <v>0</v>
      </c>
      <c r="BF3006" s="72">
        <f t="shared" si="522"/>
        <v>0</v>
      </c>
    </row>
    <row r="3007" spans="1:67" ht="12" customHeight="1" x14ac:dyDescent="0.2">
      <c r="A3007">
        <v>13</v>
      </c>
      <c r="B3007" t="s">
        <v>395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73">
        <f t="shared" si="519"/>
        <v>0</v>
      </c>
      <c r="AD3007" s="72">
        <f t="shared" si="520"/>
        <v>0</v>
      </c>
      <c r="AE3007" s="72">
        <f t="shared" ref="AE3007:BE3007" si="528">AD3007</f>
        <v>0</v>
      </c>
      <c r="AF3007" s="72">
        <f t="shared" si="528"/>
        <v>0</v>
      </c>
      <c r="AG3007" s="72">
        <f t="shared" si="528"/>
        <v>0</v>
      </c>
      <c r="AH3007" s="72">
        <f t="shared" si="528"/>
        <v>0</v>
      </c>
      <c r="AI3007" s="72">
        <f t="shared" si="528"/>
        <v>0</v>
      </c>
      <c r="AJ3007" s="72">
        <f t="shared" si="528"/>
        <v>0</v>
      </c>
      <c r="AK3007" s="72">
        <f t="shared" si="528"/>
        <v>0</v>
      </c>
      <c r="AL3007" s="72">
        <f t="shared" si="528"/>
        <v>0</v>
      </c>
      <c r="AM3007" s="72">
        <f t="shared" si="528"/>
        <v>0</v>
      </c>
      <c r="AN3007" s="72">
        <f t="shared" si="528"/>
        <v>0</v>
      </c>
      <c r="AO3007" s="72">
        <f t="shared" si="528"/>
        <v>0</v>
      </c>
      <c r="AP3007" s="72">
        <f t="shared" si="528"/>
        <v>0</v>
      </c>
      <c r="AQ3007" s="72">
        <f t="shared" si="528"/>
        <v>0</v>
      </c>
      <c r="AR3007" s="72">
        <f t="shared" si="528"/>
        <v>0</v>
      </c>
      <c r="AS3007" s="72">
        <f t="shared" si="528"/>
        <v>0</v>
      </c>
      <c r="AT3007" s="72">
        <f t="shared" si="528"/>
        <v>0</v>
      </c>
      <c r="AU3007" s="72">
        <f t="shared" si="528"/>
        <v>0</v>
      </c>
      <c r="AV3007" s="72">
        <f t="shared" si="528"/>
        <v>0</v>
      </c>
      <c r="AW3007" s="72">
        <f t="shared" si="528"/>
        <v>0</v>
      </c>
      <c r="AX3007" s="72">
        <f t="shared" si="528"/>
        <v>0</v>
      </c>
      <c r="AY3007" s="72">
        <f t="shared" si="528"/>
        <v>0</v>
      </c>
      <c r="AZ3007" s="72">
        <f t="shared" si="528"/>
        <v>0</v>
      </c>
      <c r="BA3007" s="72">
        <f t="shared" si="528"/>
        <v>0</v>
      </c>
      <c r="BB3007" s="72">
        <f t="shared" si="528"/>
        <v>0</v>
      </c>
      <c r="BC3007" s="72">
        <f t="shared" si="528"/>
        <v>0</v>
      </c>
      <c r="BD3007" s="72">
        <f t="shared" si="528"/>
        <v>0</v>
      </c>
      <c r="BE3007" s="72">
        <f t="shared" si="528"/>
        <v>0</v>
      </c>
      <c r="BF3007" s="72">
        <f t="shared" si="522"/>
        <v>0</v>
      </c>
    </row>
    <row r="3008" spans="1:67" ht="12" customHeight="1" x14ac:dyDescent="0.2">
      <c r="A3008">
        <v>14</v>
      </c>
      <c r="B3008" t="s">
        <v>396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73">
        <f t="shared" si="519"/>
        <v>0</v>
      </c>
      <c r="AD3008" s="74">
        <f t="shared" ref="AD3008:BE3008" si="529">AC3008+($BF3008-$AC3008)/29</f>
        <v>3.4244828737823862E-5</v>
      </c>
      <c r="AE3008" s="74">
        <f t="shared" si="529"/>
        <v>6.8489657475647724E-5</v>
      </c>
      <c r="AF3008" s="74">
        <f t="shared" si="529"/>
        <v>1.0273448621347158E-4</v>
      </c>
      <c r="AG3008" s="74">
        <f t="shared" si="529"/>
        <v>1.3697931495129545E-4</v>
      </c>
      <c r="AH3008" s="74">
        <f t="shared" si="529"/>
        <v>1.7122414368911932E-4</v>
      </c>
      <c r="AI3008" s="74">
        <f t="shared" si="529"/>
        <v>2.0546897242694319E-4</v>
      </c>
      <c r="AJ3008" s="74">
        <f t="shared" si="529"/>
        <v>2.3971380116476706E-4</v>
      </c>
      <c r="AK3008" s="74">
        <f t="shared" si="529"/>
        <v>2.739586299025909E-4</v>
      </c>
      <c r="AL3008" s="74">
        <f t="shared" si="529"/>
        <v>3.0820345864041477E-4</v>
      </c>
      <c r="AM3008" s="74">
        <f t="shared" si="529"/>
        <v>3.4244828737823864E-4</v>
      </c>
      <c r="AN3008" s="74">
        <f t="shared" si="529"/>
        <v>3.766931161160625E-4</v>
      </c>
      <c r="AO3008" s="74">
        <f t="shared" si="529"/>
        <v>4.1093794485388637E-4</v>
      </c>
      <c r="AP3008" s="74">
        <f t="shared" si="529"/>
        <v>4.4518277359171024E-4</v>
      </c>
      <c r="AQ3008" s="74">
        <f t="shared" si="529"/>
        <v>4.7942760232953411E-4</v>
      </c>
      <c r="AR3008" s="74">
        <f t="shared" si="529"/>
        <v>5.1367243106735798E-4</v>
      </c>
      <c r="AS3008" s="74">
        <f t="shared" si="529"/>
        <v>5.479172598051818E-4</v>
      </c>
      <c r="AT3008" s="74">
        <f t="shared" si="529"/>
        <v>5.8216208854300561E-4</v>
      </c>
      <c r="AU3008" s="74">
        <f t="shared" si="529"/>
        <v>6.1640691728082943E-4</v>
      </c>
      <c r="AV3008" s="74">
        <f t="shared" si="529"/>
        <v>6.5065174601865324E-4</v>
      </c>
      <c r="AW3008" s="74">
        <f t="shared" si="529"/>
        <v>6.8489657475647705E-4</v>
      </c>
      <c r="AX3008" s="74">
        <f t="shared" si="529"/>
        <v>7.1914140349430087E-4</v>
      </c>
      <c r="AY3008" s="74">
        <f t="shared" si="529"/>
        <v>7.5338623223212468E-4</v>
      </c>
      <c r="AZ3008" s="74">
        <f t="shared" si="529"/>
        <v>7.876310609699485E-4</v>
      </c>
      <c r="BA3008" s="74">
        <f t="shared" si="529"/>
        <v>8.2187588970777231E-4</v>
      </c>
      <c r="BB3008" s="74">
        <f t="shared" si="529"/>
        <v>8.5612071844559613E-4</v>
      </c>
      <c r="BC3008" s="74">
        <f t="shared" si="529"/>
        <v>8.9036554718341994E-4</v>
      </c>
      <c r="BD3008" s="74">
        <f t="shared" si="529"/>
        <v>9.2461037592124376E-4</v>
      </c>
      <c r="BE3008" s="74">
        <f t="shared" si="529"/>
        <v>9.5885520465906757E-4</v>
      </c>
      <c r="BF3008" s="8">
        <v>9.9310003339689204E-4</v>
      </c>
    </row>
    <row r="3009" spans="1:67" ht="12" customHeight="1" x14ac:dyDescent="0.2">
      <c r="A3009">
        <v>15</v>
      </c>
      <c r="B3009" t="s">
        <v>759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73">
        <f t="shared" si="519"/>
        <v>0</v>
      </c>
      <c r="AD3009" s="74">
        <f t="shared" ref="AD3009:BE3009" si="530">AC3009+($BF3009-$AC3009)/29</f>
        <v>1.0290577958908132E-3</v>
      </c>
      <c r="AE3009" s="74">
        <f t="shared" si="530"/>
        <v>2.0581155917816264E-3</v>
      </c>
      <c r="AF3009" s="74">
        <f t="shared" si="530"/>
        <v>3.0871733876724396E-3</v>
      </c>
      <c r="AG3009" s="74">
        <f t="shared" si="530"/>
        <v>4.1162311835632528E-3</v>
      </c>
      <c r="AH3009" s="74">
        <f t="shared" si="530"/>
        <v>5.1452889794540661E-3</v>
      </c>
      <c r="AI3009" s="74">
        <f t="shared" si="530"/>
        <v>6.1743467753448793E-3</v>
      </c>
      <c r="AJ3009" s="74">
        <f t="shared" si="530"/>
        <v>7.2034045712356925E-3</v>
      </c>
      <c r="AK3009" s="74">
        <f t="shared" si="530"/>
        <v>8.2324623671265057E-3</v>
      </c>
      <c r="AL3009" s="74">
        <f t="shared" si="530"/>
        <v>9.2615201630173189E-3</v>
      </c>
      <c r="AM3009" s="74">
        <f t="shared" si="530"/>
        <v>1.0290577958908132E-2</v>
      </c>
      <c r="AN3009" s="74">
        <f t="shared" si="530"/>
        <v>1.1319635754798945E-2</v>
      </c>
      <c r="AO3009" s="74">
        <f t="shared" si="530"/>
        <v>1.2348693550689759E-2</v>
      </c>
      <c r="AP3009" s="74">
        <f t="shared" si="530"/>
        <v>1.3377751346580572E-2</v>
      </c>
      <c r="AQ3009" s="74">
        <f t="shared" si="530"/>
        <v>1.4406809142471385E-2</v>
      </c>
      <c r="AR3009" s="74">
        <f t="shared" si="530"/>
        <v>1.5435866938362198E-2</v>
      </c>
      <c r="AS3009" s="74">
        <f t="shared" si="530"/>
        <v>1.6464924734253011E-2</v>
      </c>
      <c r="AT3009" s="74">
        <f t="shared" si="530"/>
        <v>1.7493982530143823E-2</v>
      </c>
      <c r="AU3009" s="74">
        <f t="shared" si="530"/>
        <v>1.8523040326034634E-2</v>
      </c>
      <c r="AV3009" s="74">
        <f t="shared" si="530"/>
        <v>1.9552098121925446E-2</v>
      </c>
      <c r="AW3009" s="74">
        <f t="shared" si="530"/>
        <v>2.0581155917816257E-2</v>
      </c>
      <c r="AX3009" s="74">
        <f t="shared" si="530"/>
        <v>2.1610213713707069E-2</v>
      </c>
      <c r="AY3009" s="74">
        <f t="shared" si="530"/>
        <v>2.263927150959788E-2</v>
      </c>
      <c r="AZ3009" s="74">
        <f t="shared" si="530"/>
        <v>2.3668329305488692E-2</v>
      </c>
      <c r="BA3009" s="74">
        <f t="shared" si="530"/>
        <v>2.4697387101379503E-2</v>
      </c>
      <c r="BB3009" s="74">
        <f t="shared" si="530"/>
        <v>2.5726444897270315E-2</v>
      </c>
      <c r="BC3009" s="74">
        <f t="shared" si="530"/>
        <v>2.6755502693161126E-2</v>
      </c>
      <c r="BD3009" s="74">
        <f t="shared" si="530"/>
        <v>2.7784560489051938E-2</v>
      </c>
      <c r="BE3009" s="74">
        <f t="shared" si="530"/>
        <v>2.8813618284942749E-2</v>
      </c>
      <c r="BF3009" s="8">
        <v>2.9842676080833585E-2</v>
      </c>
    </row>
    <row r="3010" spans="1:67" ht="12" customHeight="1" x14ac:dyDescent="0.2">
      <c r="A3010">
        <v>16</v>
      </c>
      <c r="B3010" t="s">
        <v>397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2.2000024950411059E-2</v>
      </c>
      <c r="Q3010">
        <v>3.4698782857727317E-2</v>
      </c>
      <c r="R3010">
        <v>3.1264550002476597E-2</v>
      </c>
      <c r="S3010">
        <v>2.8955329911933662E-2</v>
      </c>
      <c r="T3010" s="8">
        <v>6.6321600190624962E-3</v>
      </c>
      <c r="U3010" s="8">
        <v>1.420498891698667E-3</v>
      </c>
      <c r="V3010" s="8">
        <v>9.3784436472767348E-5</v>
      </c>
      <c r="W3010" s="8">
        <v>1.0351764682903963E-3</v>
      </c>
      <c r="X3010" s="8">
        <v>3.2443929888802134E-3</v>
      </c>
      <c r="Y3010" s="8">
        <v>4.5356939118645981E-3</v>
      </c>
      <c r="Z3010" s="8">
        <v>4.9274555873556778E-3</v>
      </c>
      <c r="AA3010" s="8">
        <v>1.0897585E-2</v>
      </c>
      <c r="AB3010" s="8">
        <v>6.9174400999999996E-2</v>
      </c>
      <c r="AC3010" s="73">
        <f t="shared" si="519"/>
        <v>0.12745121700000001</v>
      </c>
      <c r="AD3010" s="74">
        <f t="shared" ref="AD3010:BE3010" si="531">AC3010+($BF3010-$AC3010)/29</f>
        <v>0.12995289917241379</v>
      </c>
      <c r="AE3010" s="74">
        <f t="shared" si="531"/>
        <v>0.13245458134482757</v>
      </c>
      <c r="AF3010" s="74">
        <f t="shared" si="531"/>
        <v>0.13495626351724135</v>
      </c>
      <c r="AG3010" s="74">
        <f t="shared" si="531"/>
        <v>0.13745794568965514</v>
      </c>
      <c r="AH3010" s="74">
        <f t="shared" si="531"/>
        <v>0.13995962786206892</v>
      </c>
      <c r="AI3010" s="74">
        <f t="shared" si="531"/>
        <v>0.1424613100344827</v>
      </c>
      <c r="AJ3010" s="74">
        <f t="shared" si="531"/>
        <v>0.14496299220689648</v>
      </c>
      <c r="AK3010" s="74">
        <f t="shared" si="531"/>
        <v>0.14746467437931027</v>
      </c>
      <c r="AL3010" s="74">
        <f t="shared" si="531"/>
        <v>0.14996635655172405</v>
      </c>
      <c r="AM3010" s="74">
        <f t="shared" si="531"/>
        <v>0.15246803872413783</v>
      </c>
      <c r="AN3010" s="74">
        <f t="shared" si="531"/>
        <v>0.15496972089655162</v>
      </c>
      <c r="AO3010" s="74">
        <f t="shared" si="531"/>
        <v>0.1574714030689654</v>
      </c>
      <c r="AP3010" s="74">
        <f t="shared" si="531"/>
        <v>0.15997308524137918</v>
      </c>
      <c r="AQ3010" s="74">
        <f t="shared" si="531"/>
        <v>0.16247476741379296</v>
      </c>
      <c r="AR3010" s="74">
        <f t="shared" si="531"/>
        <v>0.16497644958620675</v>
      </c>
      <c r="AS3010" s="74">
        <f t="shared" si="531"/>
        <v>0.16747813175862053</v>
      </c>
      <c r="AT3010" s="74">
        <f t="shared" si="531"/>
        <v>0.16997981393103431</v>
      </c>
      <c r="AU3010" s="74">
        <f t="shared" si="531"/>
        <v>0.1724814961034481</v>
      </c>
      <c r="AV3010" s="74">
        <f t="shared" si="531"/>
        <v>0.17498317827586188</v>
      </c>
      <c r="AW3010" s="74">
        <f t="shared" si="531"/>
        <v>0.17748486044827566</v>
      </c>
      <c r="AX3010" s="74">
        <f t="shared" si="531"/>
        <v>0.17998654262068944</v>
      </c>
      <c r="AY3010" s="74">
        <f t="shared" si="531"/>
        <v>0.18248822479310323</v>
      </c>
      <c r="AZ3010" s="74">
        <f t="shared" si="531"/>
        <v>0.18498990696551701</v>
      </c>
      <c r="BA3010" s="74">
        <f t="shared" si="531"/>
        <v>0.18749158913793079</v>
      </c>
      <c r="BB3010" s="74">
        <f t="shared" si="531"/>
        <v>0.18999327131034457</v>
      </c>
      <c r="BC3010" s="74">
        <f t="shared" si="531"/>
        <v>0.19249495348275836</v>
      </c>
      <c r="BD3010" s="74">
        <f t="shared" si="531"/>
        <v>0.19499663565517214</v>
      </c>
      <c r="BE3010" s="74">
        <f t="shared" si="531"/>
        <v>0.19749831782758592</v>
      </c>
      <c r="BF3010" s="8">
        <v>0.2</v>
      </c>
    </row>
    <row r="3011" spans="1:67" ht="12" customHeight="1" x14ac:dyDescent="0.2">
      <c r="A3011" t="s">
        <v>549</v>
      </c>
      <c r="B3011" t="s">
        <v>429</v>
      </c>
      <c r="C3011">
        <v>0.81880968476925753</v>
      </c>
      <c r="D3011">
        <v>0.96623178657399189</v>
      </c>
      <c r="E3011">
        <v>0.94333038040524919</v>
      </c>
      <c r="F3011">
        <v>0.93657708496676273</v>
      </c>
      <c r="G3011">
        <v>0.9581043893792337</v>
      </c>
      <c r="H3011">
        <v>0.97032911243190101</v>
      </c>
      <c r="I3011">
        <v>0.95319774843228733</v>
      </c>
      <c r="J3011">
        <v>0.92044560457867108</v>
      </c>
      <c r="K3011">
        <v>0.84237928041911458</v>
      </c>
      <c r="L3011">
        <v>0.86469848096290947</v>
      </c>
      <c r="M3011">
        <v>0.88701768150670435</v>
      </c>
      <c r="N3011">
        <v>0.90933688205049934</v>
      </c>
      <c r="O3011">
        <v>0.85229893325241379</v>
      </c>
      <c r="P3011">
        <v>0.82565592119282549</v>
      </c>
      <c r="Q3011">
        <v>0.72301119150201321</v>
      </c>
      <c r="R3011">
        <v>0.64019904407541739</v>
      </c>
      <c r="S3011">
        <v>0.57817832640435585</v>
      </c>
      <c r="T3011" s="8">
        <f t="shared" ref="T3011:Z3011" si="532">1-SUM(T3012:T3026)</f>
        <v>0.52547024640082718</v>
      </c>
      <c r="U3011" s="8">
        <f t="shared" si="532"/>
        <v>0.57338278338595694</v>
      </c>
      <c r="V3011" s="8">
        <f t="shared" si="532"/>
        <v>0.76130457078857428</v>
      </c>
      <c r="W3011" s="8">
        <f t="shared" si="532"/>
        <v>0.81292570413642329</v>
      </c>
      <c r="X3011" s="8">
        <f t="shared" si="532"/>
        <v>0.84217856123683188</v>
      </c>
      <c r="Y3011" s="8">
        <f t="shared" si="532"/>
        <v>0.84000359203631914</v>
      </c>
      <c r="Z3011" s="8">
        <f t="shared" si="532"/>
        <v>0.83934373842437782</v>
      </c>
      <c r="AA3011" s="8">
        <v>0.88594600000000001</v>
      </c>
      <c r="AB3011" s="8">
        <v>0.90861899999999995</v>
      </c>
      <c r="AC3011" s="75">
        <f t="shared" ref="AC3011:AX3011" si="533">1-SUM(AC3012:AC3026)</f>
        <v>0.94994202943500006</v>
      </c>
      <c r="AD3011" s="76">
        <f t="shared" si="533"/>
        <v>0.94688780274004247</v>
      </c>
      <c r="AE3011" s="76">
        <f t="shared" si="533"/>
        <v>0.94383357604508489</v>
      </c>
      <c r="AF3011" s="76">
        <f t="shared" si="533"/>
        <v>0.94077934935012741</v>
      </c>
      <c r="AG3011" s="76">
        <f t="shared" si="533"/>
        <v>0.93772512265516983</v>
      </c>
      <c r="AH3011" s="76">
        <f t="shared" si="533"/>
        <v>0.93467089596021236</v>
      </c>
      <c r="AI3011" s="76">
        <f t="shared" si="533"/>
        <v>0.93161666926525477</v>
      </c>
      <c r="AJ3011" s="76">
        <f t="shared" si="533"/>
        <v>0.92856244257029719</v>
      </c>
      <c r="AK3011" s="76">
        <f t="shared" si="533"/>
        <v>0.92550821587533971</v>
      </c>
      <c r="AL3011" s="76">
        <f t="shared" si="533"/>
        <v>0.92245398918038213</v>
      </c>
      <c r="AM3011" s="76">
        <f t="shared" si="533"/>
        <v>0.91939976248542465</v>
      </c>
      <c r="AN3011" s="76">
        <f t="shared" si="533"/>
        <v>0.91634553579046707</v>
      </c>
      <c r="AO3011" s="76">
        <f t="shared" si="533"/>
        <v>0.91329130909550948</v>
      </c>
      <c r="AP3011" s="76">
        <f t="shared" si="533"/>
        <v>0.91023708240055201</v>
      </c>
      <c r="AQ3011" s="76">
        <f t="shared" si="533"/>
        <v>0.90718285570559443</v>
      </c>
      <c r="AR3011" s="76">
        <f t="shared" si="533"/>
        <v>0.90412862901063695</v>
      </c>
      <c r="AS3011" s="76">
        <f t="shared" si="533"/>
        <v>0.90107440231567937</v>
      </c>
      <c r="AT3011" s="76">
        <f t="shared" si="533"/>
        <v>0.89802017562072178</v>
      </c>
      <c r="AU3011" s="76">
        <f t="shared" si="533"/>
        <v>0.8949659489257642</v>
      </c>
      <c r="AV3011" s="76">
        <f t="shared" si="533"/>
        <v>0.89191172223080672</v>
      </c>
      <c r="AW3011" s="76">
        <f t="shared" si="533"/>
        <v>0.88885749553584925</v>
      </c>
      <c r="AX3011" s="76">
        <f t="shared" si="533"/>
        <v>0.88580326884089167</v>
      </c>
      <c r="AY3011" s="76">
        <f>1-SUM(AY3012:AY3026)</f>
        <v>0.88274904214593408</v>
      </c>
      <c r="AZ3011" s="76">
        <f t="shared" ref="AZ3011:BE3011" si="534">1-SUM(AZ3012:AZ3026)</f>
        <v>0.8796948154509765</v>
      </c>
      <c r="BA3011" s="76">
        <f t="shared" si="534"/>
        <v>0.87664058875601902</v>
      </c>
      <c r="BB3011" s="76">
        <f t="shared" si="534"/>
        <v>0.87358636206106144</v>
      </c>
      <c r="BC3011" s="76">
        <f t="shared" si="534"/>
        <v>0.87053213536610397</v>
      </c>
      <c r="BD3011" s="76">
        <f t="shared" si="534"/>
        <v>0.86747790867114638</v>
      </c>
      <c r="BE3011" s="76">
        <f t="shared" si="534"/>
        <v>0.8644236819761888</v>
      </c>
      <c r="BF3011" s="76">
        <f>1-SUM(BF3012:BF3026)</f>
        <v>0.86136945528123132</v>
      </c>
    </row>
    <row r="3012" spans="1:67" ht="12" customHeight="1" x14ac:dyDescent="0.2">
      <c r="A3012">
        <v>2</v>
      </c>
      <c r="B3012" t="s">
        <v>384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2.2983526268186333E-4</v>
      </c>
      <c r="M3012">
        <v>4.5967052536372667E-4</v>
      </c>
      <c r="N3012">
        <v>6.8950578804559003E-4</v>
      </c>
      <c r="O3012">
        <v>4.9486858004193265E-4</v>
      </c>
      <c r="P3012">
        <v>8.6143494684112732E-4</v>
      </c>
      <c r="Q3012">
        <v>1.173477221381413E-3</v>
      </c>
      <c r="R3012">
        <v>2.1498808645484344E-3</v>
      </c>
      <c r="S3012">
        <v>2.7599289083327636E-3</v>
      </c>
      <c r="T3012" s="8">
        <v>2.419381205113395E-3</v>
      </c>
      <c r="U3012" s="8">
        <v>3.7268999466873939E-3</v>
      </c>
      <c r="V3012" s="8">
        <v>8.8241242402631263E-3</v>
      </c>
      <c r="W3012" s="8">
        <v>1.5632943022884496E-2</v>
      </c>
      <c r="X3012" s="8">
        <v>1.0467973323369227E-2</v>
      </c>
      <c r="Y3012" s="8">
        <v>1.1154174045551793E-2</v>
      </c>
      <c r="Z3012" s="8">
        <v>1.1362357234969896E-2</v>
      </c>
      <c r="AA3012" s="8">
        <v>3.9094612000000004E-3</v>
      </c>
      <c r="AB3012" s="8">
        <v>1.1204367999999999E-2</v>
      </c>
      <c r="AC3012" s="73">
        <v>0</v>
      </c>
      <c r="AD3012" s="72">
        <f>AC3012</f>
        <v>0</v>
      </c>
      <c r="AE3012" s="72">
        <f t="shared" ref="AE3012:BE3012" si="535">AD3012</f>
        <v>0</v>
      </c>
      <c r="AF3012" s="72">
        <f t="shared" si="535"/>
        <v>0</v>
      </c>
      <c r="AG3012" s="72">
        <f t="shared" si="535"/>
        <v>0</v>
      </c>
      <c r="AH3012" s="72">
        <f t="shared" si="535"/>
        <v>0</v>
      </c>
      <c r="AI3012" s="72">
        <f t="shared" si="535"/>
        <v>0</v>
      </c>
      <c r="AJ3012" s="72">
        <f t="shared" si="535"/>
        <v>0</v>
      </c>
      <c r="AK3012" s="72">
        <f t="shared" si="535"/>
        <v>0</v>
      </c>
      <c r="AL3012" s="72">
        <f t="shared" si="535"/>
        <v>0</v>
      </c>
      <c r="AM3012" s="72">
        <f t="shared" si="535"/>
        <v>0</v>
      </c>
      <c r="AN3012" s="72">
        <f t="shared" si="535"/>
        <v>0</v>
      </c>
      <c r="AO3012" s="72">
        <f t="shared" si="535"/>
        <v>0</v>
      </c>
      <c r="AP3012" s="72">
        <f t="shared" si="535"/>
        <v>0</v>
      </c>
      <c r="AQ3012" s="72">
        <f t="shared" si="535"/>
        <v>0</v>
      </c>
      <c r="AR3012" s="72">
        <f t="shared" si="535"/>
        <v>0</v>
      </c>
      <c r="AS3012" s="72">
        <f t="shared" si="535"/>
        <v>0</v>
      </c>
      <c r="AT3012" s="72">
        <f t="shared" si="535"/>
        <v>0</v>
      </c>
      <c r="AU3012" s="72">
        <f t="shared" si="535"/>
        <v>0</v>
      </c>
      <c r="AV3012" s="72">
        <f t="shared" si="535"/>
        <v>0</v>
      </c>
      <c r="AW3012" s="72">
        <f t="shared" si="535"/>
        <v>0</v>
      </c>
      <c r="AX3012" s="72">
        <f t="shared" si="535"/>
        <v>0</v>
      </c>
      <c r="AY3012" s="72">
        <f t="shared" si="535"/>
        <v>0</v>
      </c>
      <c r="AZ3012" s="72">
        <f t="shared" si="535"/>
        <v>0</v>
      </c>
      <c r="BA3012" s="72">
        <f t="shared" si="535"/>
        <v>0</v>
      </c>
      <c r="BB3012" s="72">
        <f t="shared" si="535"/>
        <v>0</v>
      </c>
      <c r="BC3012" s="72">
        <f t="shared" si="535"/>
        <v>0</v>
      </c>
      <c r="BD3012" s="72">
        <f t="shared" si="535"/>
        <v>0</v>
      </c>
      <c r="BE3012" s="72">
        <f t="shared" si="535"/>
        <v>0</v>
      </c>
      <c r="BF3012" s="72">
        <f>BE3012</f>
        <v>0</v>
      </c>
    </row>
    <row r="3013" spans="1:67" ht="12" customHeight="1" x14ac:dyDescent="0.2">
      <c r="A3013">
        <v>3</v>
      </c>
      <c r="B3013" t="s">
        <v>385</v>
      </c>
      <c r="C3013">
        <v>0</v>
      </c>
      <c r="D3013">
        <v>8.1095613415005055E-6</v>
      </c>
      <c r="E3013">
        <v>1.9830731224105031E-5</v>
      </c>
      <c r="F3013">
        <v>5.4849878952899138E-6</v>
      </c>
      <c r="G3013">
        <v>3.6944982910728705E-4</v>
      </c>
      <c r="H3013">
        <v>1.07163476543924E-4</v>
      </c>
      <c r="I3013">
        <v>3.1458172780693454E-2</v>
      </c>
      <c r="J3013">
        <v>6.2809182084842985E-2</v>
      </c>
      <c r="K3013">
        <v>0.14832936359897073</v>
      </c>
      <c r="L3013">
        <v>0.12582712402974422</v>
      </c>
      <c r="M3013">
        <v>0.10332488446051773</v>
      </c>
      <c r="N3013">
        <v>8.0822644891291234E-2</v>
      </c>
      <c r="O3013">
        <v>0.13965436140095022</v>
      </c>
      <c r="P3013">
        <v>0.15766482585119962</v>
      </c>
      <c r="Q3013">
        <v>0.2456625211116229</v>
      </c>
      <c r="R3013">
        <v>0.33666348165797844</v>
      </c>
      <c r="S3013">
        <v>0.39661517077950192</v>
      </c>
      <c r="T3013" s="8">
        <v>0.45684891945204287</v>
      </c>
      <c r="U3013" s="8">
        <v>0.41353143699894868</v>
      </c>
      <c r="V3013" s="8">
        <v>0.22114951337811034</v>
      </c>
      <c r="W3013" s="8">
        <v>0.16091320329985837</v>
      </c>
      <c r="X3013" s="8">
        <v>0.13195534268600609</v>
      </c>
      <c r="Y3013" s="8">
        <v>0.13195534268600609</v>
      </c>
      <c r="Z3013" s="8">
        <v>0.13195534268600609</v>
      </c>
      <c r="AA3013" s="8">
        <v>9.4552860000000002E-2</v>
      </c>
      <c r="AB3013" s="8">
        <v>5.0689206000000001E-2</v>
      </c>
      <c r="AC3013" s="73">
        <v>5.0000000000000001E-3</v>
      </c>
      <c r="AD3013" s="72">
        <f>AC3013</f>
        <v>5.0000000000000001E-3</v>
      </c>
      <c r="AE3013" s="72">
        <f t="shared" ref="AE3013:BE3013" si="536">AD3013</f>
        <v>5.0000000000000001E-3</v>
      </c>
      <c r="AF3013" s="72">
        <f t="shared" si="536"/>
        <v>5.0000000000000001E-3</v>
      </c>
      <c r="AG3013" s="72">
        <f t="shared" si="536"/>
        <v>5.0000000000000001E-3</v>
      </c>
      <c r="AH3013" s="72">
        <f t="shared" si="536"/>
        <v>5.0000000000000001E-3</v>
      </c>
      <c r="AI3013" s="72">
        <f t="shared" si="536"/>
        <v>5.0000000000000001E-3</v>
      </c>
      <c r="AJ3013" s="72">
        <f t="shared" si="536"/>
        <v>5.0000000000000001E-3</v>
      </c>
      <c r="AK3013" s="72">
        <f t="shared" si="536"/>
        <v>5.0000000000000001E-3</v>
      </c>
      <c r="AL3013" s="72">
        <f t="shared" si="536"/>
        <v>5.0000000000000001E-3</v>
      </c>
      <c r="AM3013" s="72">
        <f t="shared" si="536"/>
        <v>5.0000000000000001E-3</v>
      </c>
      <c r="AN3013" s="72">
        <f t="shared" si="536"/>
        <v>5.0000000000000001E-3</v>
      </c>
      <c r="AO3013" s="72">
        <f t="shared" si="536"/>
        <v>5.0000000000000001E-3</v>
      </c>
      <c r="AP3013" s="72">
        <f t="shared" si="536"/>
        <v>5.0000000000000001E-3</v>
      </c>
      <c r="AQ3013" s="72">
        <f t="shared" si="536"/>
        <v>5.0000000000000001E-3</v>
      </c>
      <c r="AR3013" s="72">
        <f t="shared" si="536"/>
        <v>5.0000000000000001E-3</v>
      </c>
      <c r="AS3013" s="72">
        <f t="shared" si="536"/>
        <v>5.0000000000000001E-3</v>
      </c>
      <c r="AT3013" s="72">
        <f t="shared" si="536"/>
        <v>5.0000000000000001E-3</v>
      </c>
      <c r="AU3013" s="72">
        <f t="shared" si="536"/>
        <v>5.0000000000000001E-3</v>
      </c>
      <c r="AV3013" s="72">
        <f t="shared" si="536"/>
        <v>5.0000000000000001E-3</v>
      </c>
      <c r="AW3013" s="72">
        <f t="shared" si="536"/>
        <v>5.0000000000000001E-3</v>
      </c>
      <c r="AX3013" s="72">
        <f t="shared" si="536"/>
        <v>5.0000000000000001E-3</v>
      </c>
      <c r="AY3013" s="72">
        <f t="shared" si="536"/>
        <v>5.0000000000000001E-3</v>
      </c>
      <c r="AZ3013" s="72">
        <f t="shared" si="536"/>
        <v>5.0000000000000001E-3</v>
      </c>
      <c r="BA3013" s="72">
        <f t="shared" si="536"/>
        <v>5.0000000000000001E-3</v>
      </c>
      <c r="BB3013" s="72">
        <f t="shared" si="536"/>
        <v>5.0000000000000001E-3</v>
      </c>
      <c r="BC3013" s="72">
        <f t="shared" si="536"/>
        <v>5.0000000000000001E-3</v>
      </c>
      <c r="BD3013" s="72">
        <f t="shared" si="536"/>
        <v>5.0000000000000001E-3</v>
      </c>
      <c r="BE3013" s="72">
        <f t="shared" si="536"/>
        <v>5.0000000000000001E-3</v>
      </c>
      <c r="BF3013" s="72">
        <f>BE3013</f>
        <v>5.0000000000000001E-3</v>
      </c>
    </row>
    <row r="3014" spans="1:67" ht="12" customHeight="1" x14ac:dyDescent="0.2">
      <c r="A3014">
        <v>4</v>
      </c>
      <c r="B3014" t="s">
        <v>430</v>
      </c>
      <c r="C3014">
        <v>2.0376270061439749E-4</v>
      </c>
      <c r="D3014">
        <v>2.5950596292801618E-4</v>
      </c>
      <c r="E3014">
        <v>2.9085072462020709E-4</v>
      </c>
      <c r="F3014">
        <v>4.6073898320435276E-4</v>
      </c>
      <c r="G3014">
        <v>1.0919294949170927E-3</v>
      </c>
      <c r="H3014">
        <v>1.8921051327286634E-3</v>
      </c>
      <c r="I3014">
        <v>2.5228972649021307E-3</v>
      </c>
      <c r="J3014">
        <v>5.8706603290543545E-4</v>
      </c>
      <c r="K3014">
        <v>4.7828124850537108E-6</v>
      </c>
      <c r="L3014">
        <v>4.2711004877331511E-4</v>
      </c>
      <c r="M3014">
        <v>8.4943728506157654E-4</v>
      </c>
      <c r="N3014">
        <v>1.2717645213498377E-3</v>
      </c>
      <c r="O3014">
        <v>6.3734633226886521E-4</v>
      </c>
      <c r="P3014">
        <v>8.9954439056133604E-4</v>
      </c>
      <c r="Q3014">
        <v>5.1217956807816164E-4</v>
      </c>
      <c r="R3014">
        <v>9.2710298592982472E-4</v>
      </c>
      <c r="S3014">
        <v>8.4958755963760509E-4</v>
      </c>
      <c r="T3014" s="8">
        <v>4.9404781365678936E-4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2.1531303000000001E-4</v>
      </c>
      <c r="AC3014" s="73">
        <f>AVERAGE(AA3014:AB3014)</f>
        <v>1.07656515E-4</v>
      </c>
      <c r="AD3014" s="74">
        <f t="shared" ref="AD3014:BE3014" si="537">AC3014+($BF3014-$AC3014)/29</f>
        <v>1.0394422137931034E-4</v>
      </c>
      <c r="AE3014" s="74">
        <f t="shared" si="537"/>
        <v>1.0023192775862068E-4</v>
      </c>
      <c r="AF3014" s="74">
        <f t="shared" si="537"/>
        <v>9.6519634137931024E-5</v>
      </c>
      <c r="AG3014" s="74">
        <f t="shared" si="537"/>
        <v>9.2807340517241365E-5</v>
      </c>
      <c r="AH3014" s="74">
        <f t="shared" si="537"/>
        <v>8.9095046896551705E-5</v>
      </c>
      <c r="AI3014" s="74">
        <f t="shared" si="537"/>
        <v>8.5382753275862046E-5</v>
      </c>
      <c r="AJ3014" s="74">
        <f t="shared" si="537"/>
        <v>8.1670459655172386E-5</v>
      </c>
      <c r="AK3014" s="74">
        <f t="shared" si="537"/>
        <v>7.7958166034482727E-5</v>
      </c>
      <c r="AL3014" s="74">
        <f t="shared" si="537"/>
        <v>7.4245872413793067E-5</v>
      </c>
      <c r="AM3014" s="74">
        <f t="shared" si="537"/>
        <v>7.0533578793103408E-5</v>
      </c>
      <c r="AN3014" s="74">
        <f t="shared" si="537"/>
        <v>6.6821285172413749E-5</v>
      </c>
      <c r="AO3014" s="74">
        <f t="shared" si="537"/>
        <v>6.3108991551724089E-5</v>
      </c>
      <c r="AP3014" s="74">
        <f t="shared" si="537"/>
        <v>5.9396697931034436E-5</v>
      </c>
      <c r="AQ3014" s="74">
        <f t="shared" si="537"/>
        <v>5.5684404310344784E-5</v>
      </c>
      <c r="AR3014" s="74">
        <f t="shared" si="537"/>
        <v>5.1972110689655131E-5</v>
      </c>
      <c r="AS3014" s="74">
        <f t="shared" si="537"/>
        <v>4.8259817068965478E-5</v>
      </c>
      <c r="AT3014" s="74">
        <f t="shared" si="537"/>
        <v>4.4547523448275826E-5</v>
      </c>
      <c r="AU3014" s="74">
        <f t="shared" si="537"/>
        <v>4.0835229827586173E-5</v>
      </c>
      <c r="AV3014" s="74">
        <f t="shared" si="537"/>
        <v>3.712293620689652E-5</v>
      </c>
      <c r="AW3014" s="74">
        <f t="shared" si="537"/>
        <v>3.3410642586206867E-5</v>
      </c>
      <c r="AX3014" s="74">
        <f t="shared" si="537"/>
        <v>2.9698348965517211E-5</v>
      </c>
      <c r="AY3014" s="74">
        <f t="shared" si="537"/>
        <v>2.5986055344827555E-5</v>
      </c>
      <c r="AZ3014" s="74">
        <f t="shared" si="537"/>
        <v>2.2273761724137899E-5</v>
      </c>
      <c r="BA3014" s="74">
        <f t="shared" si="537"/>
        <v>1.8561468103448243E-5</v>
      </c>
      <c r="BB3014" s="74">
        <f t="shared" si="537"/>
        <v>1.4849174482758587E-5</v>
      </c>
      <c r="BC3014" s="74">
        <f t="shared" si="537"/>
        <v>1.1136880862068931E-5</v>
      </c>
      <c r="BD3014" s="74">
        <f t="shared" si="537"/>
        <v>7.4245872413792757E-6</v>
      </c>
      <c r="BE3014" s="74">
        <f t="shared" si="537"/>
        <v>3.7122936206896205E-6</v>
      </c>
      <c r="BF3014" s="8">
        <v>0</v>
      </c>
    </row>
    <row r="3015" spans="1:67" ht="12" customHeight="1" x14ac:dyDescent="0.2">
      <c r="A3015">
        <v>5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 s="8">
        <v>0</v>
      </c>
      <c r="U3015" s="8">
        <v>0</v>
      </c>
      <c r="V3015" s="8">
        <v>0</v>
      </c>
      <c r="W3015" s="8">
        <v>1.2744636154957592E-4</v>
      </c>
      <c r="X3015" s="8">
        <v>2.3483587531279368E-3</v>
      </c>
      <c r="Y3015" s="8">
        <v>2.6171768249242233E-3</v>
      </c>
      <c r="Z3015" s="8">
        <v>2.6987322674509747E-3</v>
      </c>
      <c r="AA3015" s="8">
        <v>1.8098379E-3</v>
      </c>
      <c r="AB3015" s="8">
        <v>3.8383999E-3</v>
      </c>
      <c r="AC3015" s="73">
        <f>AB3015+(AB3015-AA3015)</f>
        <v>5.8669619000000003E-3</v>
      </c>
      <c r="AD3015" s="74">
        <f t="shared" ref="AD3015:BE3015" si="538">AC3015+($BF3015-$AC3015)/29</f>
        <v>6.008682086491024E-3</v>
      </c>
      <c r="AE3015" s="74">
        <f t="shared" si="538"/>
        <v>6.1504022729820477E-3</v>
      </c>
      <c r="AF3015" s="74">
        <f t="shared" si="538"/>
        <v>6.2921224594730714E-3</v>
      </c>
      <c r="AG3015" s="74">
        <f t="shared" si="538"/>
        <v>6.4338426459640951E-3</v>
      </c>
      <c r="AH3015" s="74">
        <f t="shared" si="538"/>
        <v>6.5755628324551188E-3</v>
      </c>
      <c r="AI3015" s="74">
        <f t="shared" si="538"/>
        <v>6.7172830189461425E-3</v>
      </c>
      <c r="AJ3015" s="74">
        <f t="shared" si="538"/>
        <v>6.8590032054371662E-3</v>
      </c>
      <c r="AK3015" s="74">
        <f t="shared" si="538"/>
        <v>7.0007233919281899E-3</v>
      </c>
      <c r="AL3015" s="74">
        <f t="shared" si="538"/>
        <v>7.1424435784192136E-3</v>
      </c>
      <c r="AM3015" s="74">
        <f t="shared" si="538"/>
        <v>7.2841637649102373E-3</v>
      </c>
      <c r="AN3015" s="74">
        <f t="shared" si="538"/>
        <v>7.425883951401261E-3</v>
      </c>
      <c r="AO3015" s="74">
        <f t="shared" si="538"/>
        <v>7.5676041378922847E-3</v>
      </c>
      <c r="AP3015" s="74">
        <f t="shared" si="538"/>
        <v>7.7093243243833084E-3</v>
      </c>
      <c r="AQ3015" s="74">
        <f t="shared" si="538"/>
        <v>7.8510445108743322E-3</v>
      </c>
      <c r="AR3015" s="74">
        <f t="shared" si="538"/>
        <v>7.9927646973653559E-3</v>
      </c>
      <c r="AS3015" s="74">
        <f t="shared" si="538"/>
        <v>8.1344848838563796E-3</v>
      </c>
      <c r="AT3015" s="74">
        <f t="shared" si="538"/>
        <v>8.2762050703474033E-3</v>
      </c>
      <c r="AU3015" s="74">
        <f t="shared" si="538"/>
        <v>8.417925256838427E-3</v>
      </c>
      <c r="AV3015" s="74">
        <f t="shared" si="538"/>
        <v>8.5596454433294507E-3</v>
      </c>
      <c r="AW3015" s="74">
        <f t="shared" si="538"/>
        <v>8.7013656298204744E-3</v>
      </c>
      <c r="AX3015" s="74">
        <f t="shared" si="538"/>
        <v>8.8430858163114981E-3</v>
      </c>
      <c r="AY3015" s="74">
        <f t="shared" si="538"/>
        <v>8.9848060028025218E-3</v>
      </c>
      <c r="AZ3015" s="74">
        <f t="shared" si="538"/>
        <v>9.1265261892935455E-3</v>
      </c>
      <c r="BA3015" s="74">
        <f t="shared" si="538"/>
        <v>9.2682463757845692E-3</v>
      </c>
      <c r="BB3015" s="74">
        <f t="shared" si="538"/>
        <v>9.4099665622755929E-3</v>
      </c>
      <c r="BC3015" s="74">
        <f t="shared" si="538"/>
        <v>9.5516867487666166E-3</v>
      </c>
      <c r="BD3015" s="74">
        <f t="shared" si="538"/>
        <v>9.6934069352576403E-3</v>
      </c>
      <c r="BE3015" s="74">
        <f t="shared" si="538"/>
        <v>9.835127121748664E-3</v>
      </c>
      <c r="BF3015" s="8">
        <v>9.976847308239686E-3</v>
      </c>
    </row>
    <row r="3016" spans="1:67" ht="12" customHeight="1" x14ac:dyDescent="0.2">
      <c r="A3016">
        <v>6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3.5132079918955581E-4</v>
      </c>
      <c r="Z3016" s="8">
        <v>4.5790635370714517E-4</v>
      </c>
      <c r="AA3016" s="8">
        <v>0</v>
      </c>
      <c r="AB3016" s="8">
        <v>0</v>
      </c>
      <c r="AC3016" s="73">
        <f>AVERAGE(AA3016:AB3016)</f>
        <v>0</v>
      </c>
      <c r="AD3016" s="74">
        <f t="shared" ref="AD3016:BE3016" si="539">AC3016+($BF3016-$AC3016)/29</f>
        <v>3.4378419086773771E-4</v>
      </c>
      <c r="AE3016" s="74">
        <f t="shared" si="539"/>
        <v>6.8756838173547542E-4</v>
      </c>
      <c r="AF3016" s="74">
        <f t="shared" si="539"/>
        <v>1.0313525726032132E-3</v>
      </c>
      <c r="AG3016" s="74">
        <f t="shared" si="539"/>
        <v>1.3751367634709508E-3</v>
      </c>
      <c r="AH3016" s="74">
        <f t="shared" si="539"/>
        <v>1.7189209543386885E-3</v>
      </c>
      <c r="AI3016" s="74">
        <f t="shared" si="539"/>
        <v>2.0627051452064261E-3</v>
      </c>
      <c r="AJ3016" s="74">
        <f t="shared" si="539"/>
        <v>2.4064893360741637E-3</v>
      </c>
      <c r="AK3016" s="74">
        <f t="shared" si="539"/>
        <v>2.7502735269419013E-3</v>
      </c>
      <c r="AL3016" s="74">
        <f t="shared" si="539"/>
        <v>3.0940577178096389E-3</v>
      </c>
      <c r="AM3016" s="74">
        <f t="shared" si="539"/>
        <v>3.4378419086773765E-3</v>
      </c>
      <c r="AN3016" s="74">
        <f t="shared" si="539"/>
        <v>3.7816260995451141E-3</v>
      </c>
      <c r="AO3016" s="74">
        <f t="shared" si="539"/>
        <v>4.1254102904128521E-3</v>
      </c>
      <c r="AP3016" s="74">
        <f t="shared" si="539"/>
        <v>4.4691944812805902E-3</v>
      </c>
      <c r="AQ3016" s="74">
        <f t="shared" si="539"/>
        <v>4.8129786721483282E-3</v>
      </c>
      <c r="AR3016" s="74">
        <f t="shared" si="539"/>
        <v>5.1567628630160662E-3</v>
      </c>
      <c r="AS3016" s="74">
        <f t="shared" si="539"/>
        <v>5.5005470538838043E-3</v>
      </c>
      <c r="AT3016" s="74">
        <f t="shared" si="539"/>
        <v>5.8443312447515423E-3</v>
      </c>
      <c r="AU3016" s="74">
        <f t="shared" si="539"/>
        <v>6.1881154356192803E-3</v>
      </c>
      <c r="AV3016" s="74">
        <f t="shared" si="539"/>
        <v>6.5318996264870184E-3</v>
      </c>
      <c r="AW3016" s="74">
        <f t="shared" si="539"/>
        <v>6.8756838173547564E-3</v>
      </c>
      <c r="AX3016" s="74">
        <f t="shared" si="539"/>
        <v>7.2194680082224945E-3</v>
      </c>
      <c r="AY3016" s="74">
        <f t="shared" si="539"/>
        <v>7.5632521990902325E-3</v>
      </c>
      <c r="AZ3016" s="74">
        <f t="shared" si="539"/>
        <v>7.9070363899579697E-3</v>
      </c>
      <c r="BA3016" s="74">
        <f t="shared" si="539"/>
        <v>8.2508205808257077E-3</v>
      </c>
      <c r="BB3016" s="74">
        <f t="shared" si="539"/>
        <v>8.5946047716934457E-3</v>
      </c>
      <c r="BC3016" s="74">
        <f t="shared" si="539"/>
        <v>8.9383889625611838E-3</v>
      </c>
      <c r="BD3016" s="74">
        <f t="shared" si="539"/>
        <v>9.2821731534289218E-3</v>
      </c>
      <c r="BE3016" s="74">
        <f t="shared" si="539"/>
        <v>9.6259573442966598E-3</v>
      </c>
      <c r="BF3016" s="8">
        <v>9.9697415351643944E-3</v>
      </c>
    </row>
    <row r="3017" spans="1:67" ht="12" customHeight="1" x14ac:dyDescent="0.2">
      <c r="A3017">
        <v>7</v>
      </c>
      <c r="B3017" t="s">
        <v>389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1.4963436E-3</v>
      </c>
      <c r="AB3017" s="8">
        <v>0</v>
      </c>
      <c r="AC3017" s="73">
        <v>5.0000000000000001E-4</v>
      </c>
      <c r="AD3017" s="74">
        <f t="shared" ref="AD3017:BE3017" si="540">AC3017+($BF3017-$AC3017)/29</f>
        <v>3.0279727683703958E-3</v>
      </c>
      <c r="AE3017" s="74">
        <f t="shared" si="540"/>
        <v>5.5559455367407921E-3</v>
      </c>
      <c r="AF3017" s="74">
        <f t="shared" si="540"/>
        <v>8.0839183051111888E-3</v>
      </c>
      <c r="AG3017" s="74">
        <f t="shared" si="540"/>
        <v>1.0611891073481584E-2</v>
      </c>
      <c r="AH3017" s="74">
        <f t="shared" si="540"/>
        <v>1.3139863841851979E-2</v>
      </c>
      <c r="AI3017" s="74">
        <f t="shared" si="540"/>
        <v>1.5667836610222374E-2</v>
      </c>
      <c r="AJ3017" s="74">
        <f t="shared" si="540"/>
        <v>1.8195809378592769E-2</v>
      </c>
      <c r="AK3017" s="74">
        <f t="shared" si="540"/>
        <v>2.0723782146963163E-2</v>
      </c>
      <c r="AL3017" s="74">
        <f t="shared" si="540"/>
        <v>2.3251754915333558E-2</v>
      </c>
      <c r="AM3017" s="74">
        <f t="shared" si="540"/>
        <v>2.5779727683703953E-2</v>
      </c>
      <c r="AN3017" s="74">
        <f t="shared" si="540"/>
        <v>2.8307700452074348E-2</v>
      </c>
      <c r="AO3017" s="74">
        <f t="shared" si="540"/>
        <v>3.0835673220444743E-2</v>
      </c>
      <c r="AP3017" s="74">
        <f t="shared" si="540"/>
        <v>3.3363645988815138E-2</v>
      </c>
      <c r="AQ3017" s="74">
        <f t="shared" si="540"/>
        <v>3.5891618757185537E-2</v>
      </c>
      <c r="AR3017" s="74">
        <f t="shared" si="540"/>
        <v>3.8419591525555935E-2</v>
      </c>
      <c r="AS3017" s="74">
        <f t="shared" si="540"/>
        <v>4.0947564293926333E-2</v>
      </c>
      <c r="AT3017" s="74">
        <f t="shared" si="540"/>
        <v>4.3475537062296732E-2</v>
      </c>
      <c r="AU3017" s="74">
        <f t="shared" si="540"/>
        <v>4.600350983066713E-2</v>
      </c>
      <c r="AV3017" s="74">
        <f t="shared" si="540"/>
        <v>4.8531482599037529E-2</v>
      </c>
      <c r="AW3017" s="74">
        <f t="shared" si="540"/>
        <v>5.1059455367407927E-2</v>
      </c>
      <c r="AX3017" s="74">
        <f t="shared" si="540"/>
        <v>5.3587428135778326E-2</v>
      </c>
      <c r="AY3017" s="74">
        <f t="shared" si="540"/>
        <v>5.6115400904148724E-2</v>
      </c>
      <c r="AZ3017" s="74">
        <f t="shared" si="540"/>
        <v>5.8643373672519122E-2</v>
      </c>
      <c r="BA3017" s="74">
        <f t="shared" si="540"/>
        <v>6.1171346440889521E-2</v>
      </c>
      <c r="BB3017" s="74">
        <f t="shared" si="540"/>
        <v>6.3699319209259919E-2</v>
      </c>
      <c r="BC3017" s="74">
        <f t="shared" si="540"/>
        <v>6.6227291977630318E-2</v>
      </c>
      <c r="BD3017" s="74">
        <f t="shared" si="540"/>
        <v>6.8755264746000716E-2</v>
      </c>
      <c r="BE3017" s="74">
        <f t="shared" si="540"/>
        <v>7.1283237514371114E-2</v>
      </c>
      <c r="BF3017" s="8">
        <v>7.3811210282741485E-2</v>
      </c>
    </row>
    <row r="3018" spans="1:67" ht="12" customHeight="1" x14ac:dyDescent="0.2">
      <c r="A3018">
        <v>8</v>
      </c>
      <c r="B3018" t="s">
        <v>390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73">
        <f t="shared" ref="AC3018:AC3026" si="541">AB3018+(AB3018-AA3018)</f>
        <v>0</v>
      </c>
      <c r="AD3018" s="72">
        <f t="shared" ref="AD3018:AD3024" si="542">AC3018</f>
        <v>0</v>
      </c>
      <c r="AE3018" s="72">
        <f t="shared" ref="AE3018:BE3018" si="543">AD3018</f>
        <v>0</v>
      </c>
      <c r="AF3018" s="72">
        <f t="shared" si="543"/>
        <v>0</v>
      </c>
      <c r="AG3018" s="72">
        <f t="shared" si="543"/>
        <v>0</v>
      </c>
      <c r="AH3018" s="72">
        <f t="shared" si="543"/>
        <v>0</v>
      </c>
      <c r="AI3018" s="72">
        <f t="shared" si="543"/>
        <v>0</v>
      </c>
      <c r="AJ3018" s="72">
        <f t="shared" si="543"/>
        <v>0</v>
      </c>
      <c r="AK3018" s="72">
        <f t="shared" si="543"/>
        <v>0</v>
      </c>
      <c r="AL3018" s="72">
        <f t="shared" si="543"/>
        <v>0</v>
      </c>
      <c r="AM3018" s="72">
        <f t="shared" si="543"/>
        <v>0</v>
      </c>
      <c r="AN3018" s="72">
        <f t="shared" si="543"/>
        <v>0</v>
      </c>
      <c r="AO3018" s="72">
        <f t="shared" si="543"/>
        <v>0</v>
      </c>
      <c r="AP3018" s="72">
        <f t="shared" si="543"/>
        <v>0</v>
      </c>
      <c r="AQ3018" s="72">
        <f t="shared" si="543"/>
        <v>0</v>
      </c>
      <c r="AR3018" s="72">
        <f t="shared" si="543"/>
        <v>0</v>
      </c>
      <c r="AS3018" s="72">
        <f t="shared" si="543"/>
        <v>0</v>
      </c>
      <c r="AT3018" s="72">
        <f t="shared" si="543"/>
        <v>0</v>
      </c>
      <c r="AU3018" s="72">
        <f t="shared" si="543"/>
        <v>0</v>
      </c>
      <c r="AV3018" s="72">
        <f t="shared" si="543"/>
        <v>0</v>
      </c>
      <c r="AW3018" s="72">
        <f t="shared" si="543"/>
        <v>0</v>
      </c>
      <c r="AX3018" s="72">
        <f t="shared" si="543"/>
        <v>0</v>
      </c>
      <c r="AY3018" s="72">
        <f t="shared" si="543"/>
        <v>0</v>
      </c>
      <c r="AZ3018" s="72">
        <f t="shared" si="543"/>
        <v>0</v>
      </c>
      <c r="BA3018" s="72">
        <f t="shared" si="543"/>
        <v>0</v>
      </c>
      <c r="BB3018" s="72">
        <f t="shared" si="543"/>
        <v>0</v>
      </c>
      <c r="BC3018" s="72">
        <f t="shared" si="543"/>
        <v>0</v>
      </c>
      <c r="BD3018" s="72">
        <f t="shared" si="543"/>
        <v>0</v>
      </c>
      <c r="BE3018" s="72">
        <f t="shared" si="543"/>
        <v>0</v>
      </c>
      <c r="BF3018" s="72">
        <f t="shared" ref="BF3018:BF3024" si="544">BE3018</f>
        <v>0</v>
      </c>
      <c r="BG3018" s="8"/>
      <c r="BH3018" s="8"/>
      <c r="BI3018" s="8"/>
      <c r="BJ3018" s="8"/>
      <c r="BK3018" s="8"/>
      <c r="BL3018" s="8"/>
      <c r="BM3018" s="8"/>
      <c r="BN3018" s="8"/>
      <c r="BO3018" s="8"/>
    </row>
    <row r="3019" spans="1:67" ht="12" customHeight="1" x14ac:dyDescent="0.2">
      <c r="A3019">
        <v>9</v>
      </c>
      <c r="B3019" t="s">
        <v>391</v>
      </c>
      <c r="C3019">
        <v>3.4803444438268227E-3</v>
      </c>
      <c r="D3019">
        <v>4.5170256672157809E-3</v>
      </c>
      <c r="E3019">
        <v>4.561068181544157E-3</v>
      </c>
      <c r="F3019">
        <v>7.7228629565681993E-3</v>
      </c>
      <c r="G3019">
        <v>5.5212224461033453E-3</v>
      </c>
      <c r="H3019">
        <v>2.9771353327358967E-3</v>
      </c>
      <c r="I3019">
        <v>5.1947366574912543E-3</v>
      </c>
      <c r="J3019">
        <v>3.4117450079844676E-3</v>
      </c>
      <c r="K3019">
        <v>4.4703593220920155E-3</v>
      </c>
      <c r="L3019">
        <v>4.1423582059163582E-3</v>
      </c>
      <c r="M3019">
        <v>3.814357089740701E-3</v>
      </c>
      <c r="N3019">
        <v>3.4863559735650441E-3</v>
      </c>
      <c r="O3019">
        <v>3.438801111084102E-3</v>
      </c>
      <c r="P3019">
        <v>2.8587959534181E-3</v>
      </c>
      <c r="Q3019">
        <v>5.105166474025832E-3</v>
      </c>
      <c r="R3019">
        <v>3.6286556437012509E-3</v>
      </c>
      <c r="S3019">
        <v>3.7035550311588657E-3</v>
      </c>
      <c r="T3019" s="8">
        <f>AVERAGE(O3019:S3019)</f>
        <v>3.74699484267763E-3</v>
      </c>
      <c r="U3019" s="8">
        <f>T3019</f>
        <v>3.74699484267763E-3</v>
      </c>
      <c r="V3019" s="8">
        <f t="shared" ref="V3019:Z3022" si="545">U3019</f>
        <v>3.74699484267763E-3</v>
      </c>
      <c r="W3019" s="8">
        <f t="shared" si="545"/>
        <v>3.74699484267763E-3</v>
      </c>
      <c r="X3019" s="8">
        <f t="shared" si="545"/>
        <v>3.74699484267763E-3</v>
      </c>
      <c r="Y3019" s="8">
        <f t="shared" si="545"/>
        <v>3.74699484267763E-3</v>
      </c>
      <c r="Z3019" s="8">
        <f t="shared" si="545"/>
        <v>3.74699484267763E-3</v>
      </c>
      <c r="AA3019" s="8">
        <v>0</v>
      </c>
      <c r="AB3019" s="8">
        <v>0</v>
      </c>
      <c r="AC3019" s="73">
        <f t="shared" si="541"/>
        <v>0</v>
      </c>
      <c r="AD3019" s="72">
        <f t="shared" si="542"/>
        <v>0</v>
      </c>
      <c r="AE3019" s="72">
        <f t="shared" ref="AE3019:BE3019" si="546">AD3019</f>
        <v>0</v>
      </c>
      <c r="AF3019" s="72">
        <f t="shared" si="546"/>
        <v>0</v>
      </c>
      <c r="AG3019" s="72">
        <f t="shared" si="546"/>
        <v>0</v>
      </c>
      <c r="AH3019" s="72">
        <f t="shared" si="546"/>
        <v>0</v>
      </c>
      <c r="AI3019" s="72">
        <f t="shared" si="546"/>
        <v>0</v>
      </c>
      <c r="AJ3019" s="72">
        <f t="shared" si="546"/>
        <v>0</v>
      </c>
      <c r="AK3019" s="72">
        <f t="shared" si="546"/>
        <v>0</v>
      </c>
      <c r="AL3019" s="72">
        <f t="shared" si="546"/>
        <v>0</v>
      </c>
      <c r="AM3019" s="72">
        <f t="shared" si="546"/>
        <v>0</v>
      </c>
      <c r="AN3019" s="72">
        <f t="shared" si="546"/>
        <v>0</v>
      </c>
      <c r="AO3019" s="72">
        <f t="shared" si="546"/>
        <v>0</v>
      </c>
      <c r="AP3019" s="72">
        <f t="shared" si="546"/>
        <v>0</v>
      </c>
      <c r="AQ3019" s="72">
        <f t="shared" si="546"/>
        <v>0</v>
      </c>
      <c r="AR3019" s="72">
        <f t="shared" si="546"/>
        <v>0</v>
      </c>
      <c r="AS3019" s="72">
        <f t="shared" si="546"/>
        <v>0</v>
      </c>
      <c r="AT3019" s="72">
        <f t="shared" si="546"/>
        <v>0</v>
      </c>
      <c r="AU3019" s="72">
        <f t="shared" si="546"/>
        <v>0</v>
      </c>
      <c r="AV3019" s="72">
        <f t="shared" si="546"/>
        <v>0</v>
      </c>
      <c r="AW3019" s="72">
        <f t="shared" si="546"/>
        <v>0</v>
      </c>
      <c r="AX3019" s="72">
        <f t="shared" si="546"/>
        <v>0</v>
      </c>
      <c r="AY3019" s="72">
        <f t="shared" si="546"/>
        <v>0</v>
      </c>
      <c r="AZ3019" s="72">
        <f t="shared" si="546"/>
        <v>0</v>
      </c>
      <c r="BA3019" s="72">
        <f t="shared" si="546"/>
        <v>0</v>
      </c>
      <c r="BB3019" s="72">
        <f t="shared" si="546"/>
        <v>0</v>
      </c>
      <c r="BC3019" s="72">
        <f t="shared" si="546"/>
        <v>0</v>
      </c>
      <c r="BD3019" s="72">
        <f t="shared" si="546"/>
        <v>0</v>
      </c>
      <c r="BE3019" s="72">
        <f t="shared" si="546"/>
        <v>0</v>
      </c>
      <c r="BF3019" s="72">
        <f t="shared" si="544"/>
        <v>0</v>
      </c>
    </row>
    <row r="3020" spans="1:67" ht="12" customHeight="1" x14ac:dyDescent="0.2">
      <c r="A3020">
        <v>10</v>
      </c>
      <c r="B3020" t="s">
        <v>392</v>
      </c>
      <c r="C3020">
        <v>8.7903001287938903E-2</v>
      </c>
      <c r="D3020">
        <v>1.3518638756281341E-2</v>
      </c>
      <c r="E3020">
        <v>2.7187932508247994E-2</v>
      </c>
      <c r="F3020">
        <v>3.0249708242523876E-2</v>
      </c>
      <c r="G3020">
        <v>1.9511055974965948E-2</v>
      </c>
      <c r="H3020">
        <v>1.4668000851949638E-2</v>
      </c>
      <c r="I3020">
        <v>4.7053553808054198E-3</v>
      </c>
      <c r="J3020">
        <v>7.0417187507138884E-3</v>
      </c>
      <c r="K3020">
        <v>4.5330279107194732E-3</v>
      </c>
      <c r="L3020">
        <v>3.6939182590273825E-3</v>
      </c>
      <c r="M3020">
        <v>2.8548086073352918E-3</v>
      </c>
      <c r="N3020">
        <v>2.0156989556432015E-3</v>
      </c>
      <c r="O3020">
        <v>1.1722254085459515E-3</v>
      </c>
      <c r="P3020">
        <v>7.1085946961432409E-4</v>
      </c>
      <c r="Q3020">
        <v>3.1262908700874798E-3</v>
      </c>
      <c r="R3020">
        <v>1.5560079047557628E-3</v>
      </c>
      <c r="S3020">
        <v>1.716216521729344E-3</v>
      </c>
      <c r="T3020" s="8">
        <f>AVERAGE(O3020:S3020)</f>
        <v>1.6563200349465723E-3</v>
      </c>
      <c r="U3020" s="8">
        <f>T3020</f>
        <v>1.6563200349465723E-3</v>
      </c>
      <c r="V3020" s="8">
        <f>U3020</f>
        <v>1.6563200349465723E-3</v>
      </c>
      <c r="W3020" s="8">
        <f t="shared" si="545"/>
        <v>1.6563200349465723E-3</v>
      </c>
      <c r="X3020" s="8">
        <f t="shared" si="545"/>
        <v>1.6563200349465723E-3</v>
      </c>
      <c r="Y3020" s="8">
        <f t="shared" si="545"/>
        <v>1.6563200349465723E-3</v>
      </c>
      <c r="Z3020" s="8">
        <f t="shared" si="545"/>
        <v>1.6563200349465723E-3</v>
      </c>
      <c r="AA3020" s="8">
        <v>0</v>
      </c>
      <c r="AB3020" s="8">
        <v>0</v>
      </c>
      <c r="AC3020" s="73">
        <f t="shared" si="541"/>
        <v>0</v>
      </c>
      <c r="AD3020" s="72">
        <f t="shared" si="542"/>
        <v>0</v>
      </c>
      <c r="AE3020" s="72">
        <f t="shared" ref="AE3020:BE3020" si="547">AD3020</f>
        <v>0</v>
      </c>
      <c r="AF3020" s="72">
        <f t="shared" si="547"/>
        <v>0</v>
      </c>
      <c r="AG3020" s="72">
        <f t="shared" si="547"/>
        <v>0</v>
      </c>
      <c r="AH3020" s="72">
        <f t="shared" si="547"/>
        <v>0</v>
      </c>
      <c r="AI3020" s="72">
        <f t="shared" si="547"/>
        <v>0</v>
      </c>
      <c r="AJ3020" s="72">
        <f t="shared" si="547"/>
        <v>0</v>
      </c>
      <c r="AK3020" s="72">
        <f t="shared" si="547"/>
        <v>0</v>
      </c>
      <c r="AL3020" s="72">
        <f t="shared" si="547"/>
        <v>0</v>
      </c>
      <c r="AM3020" s="72">
        <f t="shared" si="547"/>
        <v>0</v>
      </c>
      <c r="AN3020" s="72">
        <f t="shared" si="547"/>
        <v>0</v>
      </c>
      <c r="AO3020" s="72">
        <f t="shared" si="547"/>
        <v>0</v>
      </c>
      <c r="AP3020" s="72">
        <f t="shared" si="547"/>
        <v>0</v>
      </c>
      <c r="AQ3020" s="72">
        <f t="shared" si="547"/>
        <v>0</v>
      </c>
      <c r="AR3020" s="72">
        <f t="shared" si="547"/>
        <v>0</v>
      </c>
      <c r="AS3020" s="72">
        <f t="shared" si="547"/>
        <v>0</v>
      </c>
      <c r="AT3020" s="72">
        <f t="shared" si="547"/>
        <v>0</v>
      </c>
      <c r="AU3020" s="72">
        <f t="shared" si="547"/>
        <v>0</v>
      </c>
      <c r="AV3020" s="72">
        <f t="shared" si="547"/>
        <v>0</v>
      </c>
      <c r="AW3020" s="72">
        <f t="shared" si="547"/>
        <v>0</v>
      </c>
      <c r="AX3020" s="72">
        <f t="shared" si="547"/>
        <v>0</v>
      </c>
      <c r="AY3020" s="72">
        <f t="shared" si="547"/>
        <v>0</v>
      </c>
      <c r="AZ3020" s="72">
        <f t="shared" si="547"/>
        <v>0</v>
      </c>
      <c r="BA3020" s="72">
        <f t="shared" si="547"/>
        <v>0</v>
      </c>
      <c r="BB3020" s="72">
        <f t="shared" si="547"/>
        <v>0</v>
      </c>
      <c r="BC3020" s="72">
        <f t="shared" si="547"/>
        <v>0</v>
      </c>
      <c r="BD3020" s="72">
        <f t="shared" si="547"/>
        <v>0</v>
      </c>
      <c r="BE3020" s="72">
        <f t="shared" si="547"/>
        <v>0</v>
      </c>
      <c r="BF3020" s="72">
        <f t="shared" si="544"/>
        <v>0</v>
      </c>
    </row>
    <row r="3021" spans="1:67" ht="12" customHeight="1" x14ac:dyDescent="0.2">
      <c r="A3021">
        <v>11</v>
      </c>
      <c r="B3021" t="s">
        <v>393</v>
      </c>
      <c r="C3021">
        <v>1.0434552243130696E-3</v>
      </c>
      <c r="D3021">
        <v>1.2813106919570797E-3</v>
      </c>
      <c r="E3021">
        <v>1.1634028984808284E-3</v>
      </c>
      <c r="F3021">
        <v>2.2488450370688647E-3</v>
      </c>
      <c r="G3021">
        <v>1.6584192328815996E-3</v>
      </c>
      <c r="H3021">
        <v>9.7451786482131151E-4</v>
      </c>
      <c r="I3021">
        <v>1.8085829790563468E-3</v>
      </c>
      <c r="J3021">
        <v>1.6351786885114745E-3</v>
      </c>
      <c r="K3021">
        <v>2.8218593661816894E-4</v>
      </c>
      <c r="L3021">
        <v>6.7324315611498305E-4</v>
      </c>
      <c r="M3021">
        <v>1.0643003756117971E-3</v>
      </c>
      <c r="N3021">
        <v>1.4553575951086113E-3</v>
      </c>
      <c r="O3021">
        <v>7.6645507481850673E-4</v>
      </c>
      <c r="P3021">
        <v>8.3153005859206439E-4</v>
      </c>
      <c r="Q3021">
        <v>2.3746507247260221E-3</v>
      </c>
      <c r="R3021">
        <v>1.2726043443109182E-3</v>
      </c>
      <c r="S3021">
        <v>3.4178686171303578E-5</v>
      </c>
      <c r="T3021" s="8">
        <f>AVERAGE(O3021:S3021)</f>
        <v>1.0558837777237631E-3</v>
      </c>
      <c r="U3021" s="8">
        <f>T3021</f>
        <v>1.0558837777237631E-3</v>
      </c>
      <c r="V3021" s="8">
        <f>U3021</f>
        <v>1.0558837777237631E-3</v>
      </c>
      <c r="W3021" s="8">
        <f t="shared" si="545"/>
        <v>1.0558837777237631E-3</v>
      </c>
      <c r="X3021" s="8">
        <f t="shared" si="545"/>
        <v>1.0558837777237631E-3</v>
      </c>
      <c r="Y3021" s="8">
        <f t="shared" si="545"/>
        <v>1.0558837777237631E-3</v>
      </c>
      <c r="Z3021" s="8">
        <f t="shared" si="545"/>
        <v>1.0558837777237631E-3</v>
      </c>
      <c r="AA3021" s="8">
        <v>0</v>
      </c>
      <c r="AB3021" s="8">
        <v>0</v>
      </c>
      <c r="AC3021" s="73">
        <f t="shared" si="541"/>
        <v>0</v>
      </c>
      <c r="AD3021" s="72">
        <f t="shared" si="542"/>
        <v>0</v>
      </c>
      <c r="AE3021" s="72">
        <f t="shared" ref="AE3021:BE3021" si="548">AD3021</f>
        <v>0</v>
      </c>
      <c r="AF3021" s="72">
        <f t="shared" si="548"/>
        <v>0</v>
      </c>
      <c r="AG3021" s="72">
        <f t="shared" si="548"/>
        <v>0</v>
      </c>
      <c r="AH3021" s="72">
        <f t="shared" si="548"/>
        <v>0</v>
      </c>
      <c r="AI3021" s="72">
        <f t="shared" si="548"/>
        <v>0</v>
      </c>
      <c r="AJ3021" s="72">
        <f t="shared" si="548"/>
        <v>0</v>
      </c>
      <c r="AK3021" s="72">
        <f t="shared" si="548"/>
        <v>0</v>
      </c>
      <c r="AL3021" s="72">
        <f t="shared" si="548"/>
        <v>0</v>
      </c>
      <c r="AM3021" s="72">
        <f t="shared" si="548"/>
        <v>0</v>
      </c>
      <c r="AN3021" s="72">
        <f t="shared" si="548"/>
        <v>0</v>
      </c>
      <c r="AO3021" s="72">
        <f t="shared" si="548"/>
        <v>0</v>
      </c>
      <c r="AP3021" s="72">
        <f t="shared" si="548"/>
        <v>0</v>
      </c>
      <c r="AQ3021" s="72">
        <f t="shared" si="548"/>
        <v>0</v>
      </c>
      <c r="AR3021" s="72">
        <f t="shared" si="548"/>
        <v>0</v>
      </c>
      <c r="AS3021" s="72">
        <f t="shared" si="548"/>
        <v>0</v>
      </c>
      <c r="AT3021" s="72">
        <f t="shared" si="548"/>
        <v>0</v>
      </c>
      <c r="AU3021" s="72">
        <f t="shared" si="548"/>
        <v>0</v>
      </c>
      <c r="AV3021" s="72">
        <f t="shared" si="548"/>
        <v>0</v>
      </c>
      <c r="AW3021" s="72">
        <f t="shared" si="548"/>
        <v>0</v>
      </c>
      <c r="AX3021" s="72">
        <f t="shared" si="548"/>
        <v>0</v>
      </c>
      <c r="AY3021" s="72">
        <f t="shared" si="548"/>
        <v>0</v>
      </c>
      <c r="AZ3021" s="72">
        <f t="shared" si="548"/>
        <v>0</v>
      </c>
      <c r="BA3021" s="72">
        <f t="shared" si="548"/>
        <v>0</v>
      </c>
      <c r="BB3021" s="72">
        <f t="shared" si="548"/>
        <v>0</v>
      </c>
      <c r="BC3021" s="72">
        <f t="shared" si="548"/>
        <v>0</v>
      </c>
      <c r="BD3021" s="72">
        <f t="shared" si="548"/>
        <v>0</v>
      </c>
      <c r="BE3021" s="72">
        <f t="shared" si="548"/>
        <v>0</v>
      </c>
      <c r="BF3021" s="72">
        <f t="shared" si="544"/>
        <v>0</v>
      </c>
    </row>
    <row r="3022" spans="1:67" ht="12" customHeight="1" x14ac:dyDescent="0.2">
      <c r="A3022">
        <v>12</v>
      </c>
      <c r="B3022" t="s">
        <v>394</v>
      </c>
      <c r="C3022">
        <v>8.8559751574049009E-2</v>
      </c>
      <c r="D3022">
        <v>1.4183622786284383E-2</v>
      </c>
      <c r="E3022">
        <v>2.3446534550633513E-2</v>
      </c>
      <c r="F3022">
        <v>2.2735274825976693E-2</v>
      </c>
      <c r="G3022">
        <v>1.3743533642791078E-2</v>
      </c>
      <c r="H3022">
        <v>9.0519649093196049E-3</v>
      </c>
      <c r="I3022">
        <v>1.1125065047640722E-3</v>
      </c>
      <c r="J3022">
        <v>4.0695048563706626E-3</v>
      </c>
      <c r="K3022">
        <v>9.9999999999999995E-7</v>
      </c>
      <c r="L3022">
        <v>3.079300748323919E-4</v>
      </c>
      <c r="M3022">
        <v>6.1486014966478377E-4</v>
      </c>
      <c r="N3022">
        <v>9.2179022449717565E-4</v>
      </c>
      <c r="O3022">
        <v>1.5370088398766846E-3</v>
      </c>
      <c r="P3022">
        <v>7.9861989796177154E-4</v>
      </c>
      <c r="Q3022">
        <v>1.7759992815177812E-3</v>
      </c>
      <c r="R3022">
        <v>1.2149498059811259E-3</v>
      </c>
      <c r="S3022">
        <v>1.2496736099669077E-3</v>
      </c>
      <c r="T3022" s="8">
        <f>AVERAGE(O3022:S3022)</f>
        <v>1.3152502870608543E-3</v>
      </c>
      <c r="U3022" s="8">
        <f>T3022</f>
        <v>1.3152502870608543E-3</v>
      </c>
      <c r="V3022" s="8">
        <f>U3022</f>
        <v>1.3152502870608543E-3</v>
      </c>
      <c r="W3022" s="8">
        <f t="shared" si="545"/>
        <v>1.3152502870608543E-3</v>
      </c>
      <c r="X3022" s="8">
        <f t="shared" si="545"/>
        <v>1.3152502870608543E-3</v>
      </c>
      <c r="Y3022" s="8">
        <f t="shared" si="545"/>
        <v>1.3152502870608543E-3</v>
      </c>
      <c r="Z3022" s="8">
        <f t="shared" si="545"/>
        <v>1.3152502870608543E-3</v>
      </c>
      <c r="AA3022" s="8">
        <v>0</v>
      </c>
      <c r="AB3022" s="8">
        <v>0</v>
      </c>
      <c r="AC3022" s="73">
        <f t="shared" si="541"/>
        <v>0</v>
      </c>
      <c r="AD3022" s="72">
        <f t="shared" si="542"/>
        <v>0</v>
      </c>
      <c r="AE3022" s="72">
        <f t="shared" ref="AE3022:BE3022" si="549">AD3022</f>
        <v>0</v>
      </c>
      <c r="AF3022" s="72">
        <f t="shared" si="549"/>
        <v>0</v>
      </c>
      <c r="AG3022" s="72">
        <f t="shared" si="549"/>
        <v>0</v>
      </c>
      <c r="AH3022" s="72">
        <f t="shared" si="549"/>
        <v>0</v>
      </c>
      <c r="AI3022" s="72">
        <f t="shared" si="549"/>
        <v>0</v>
      </c>
      <c r="AJ3022" s="72">
        <f t="shared" si="549"/>
        <v>0</v>
      </c>
      <c r="AK3022" s="72">
        <f t="shared" si="549"/>
        <v>0</v>
      </c>
      <c r="AL3022" s="72">
        <f t="shared" si="549"/>
        <v>0</v>
      </c>
      <c r="AM3022" s="72">
        <f t="shared" si="549"/>
        <v>0</v>
      </c>
      <c r="AN3022" s="72">
        <f t="shared" si="549"/>
        <v>0</v>
      </c>
      <c r="AO3022" s="72">
        <f t="shared" si="549"/>
        <v>0</v>
      </c>
      <c r="AP3022" s="72">
        <f t="shared" si="549"/>
        <v>0</v>
      </c>
      <c r="AQ3022" s="72">
        <f t="shared" si="549"/>
        <v>0</v>
      </c>
      <c r="AR3022" s="72">
        <f t="shared" si="549"/>
        <v>0</v>
      </c>
      <c r="AS3022" s="72">
        <f t="shared" si="549"/>
        <v>0</v>
      </c>
      <c r="AT3022" s="72">
        <f t="shared" si="549"/>
        <v>0</v>
      </c>
      <c r="AU3022" s="72">
        <f t="shared" si="549"/>
        <v>0</v>
      </c>
      <c r="AV3022" s="72">
        <f t="shared" si="549"/>
        <v>0</v>
      </c>
      <c r="AW3022" s="72">
        <f t="shared" si="549"/>
        <v>0</v>
      </c>
      <c r="AX3022" s="72">
        <f t="shared" si="549"/>
        <v>0</v>
      </c>
      <c r="AY3022" s="72">
        <f t="shared" si="549"/>
        <v>0</v>
      </c>
      <c r="AZ3022" s="72">
        <f t="shared" si="549"/>
        <v>0</v>
      </c>
      <c r="BA3022" s="72">
        <f t="shared" si="549"/>
        <v>0</v>
      </c>
      <c r="BB3022" s="72">
        <f t="shared" si="549"/>
        <v>0</v>
      </c>
      <c r="BC3022" s="72">
        <f t="shared" si="549"/>
        <v>0</v>
      </c>
      <c r="BD3022" s="72">
        <f t="shared" si="549"/>
        <v>0</v>
      </c>
      <c r="BE3022" s="72">
        <f t="shared" si="549"/>
        <v>0</v>
      </c>
      <c r="BF3022" s="72">
        <f t="shared" si="544"/>
        <v>0</v>
      </c>
    </row>
    <row r="3023" spans="1:67" ht="12" customHeight="1" x14ac:dyDescent="0.2">
      <c r="A3023">
        <v>13</v>
      </c>
      <c r="B3023" t="s">
        <v>395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73">
        <f t="shared" si="541"/>
        <v>0</v>
      </c>
      <c r="AD3023" s="72">
        <f t="shared" si="542"/>
        <v>0</v>
      </c>
      <c r="AE3023" s="72">
        <f t="shared" ref="AE3023:BE3023" si="550">AD3023</f>
        <v>0</v>
      </c>
      <c r="AF3023" s="72">
        <f t="shared" si="550"/>
        <v>0</v>
      </c>
      <c r="AG3023" s="72">
        <f t="shared" si="550"/>
        <v>0</v>
      </c>
      <c r="AH3023" s="72">
        <f t="shared" si="550"/>
        <v>0</v>
      </c>
      <c r="AI3023" s="72">
        <f t="shared" si="550"/>
        <v>0</v>
      </c>
      <c r="AJ3023" s="72">
        <f t="shared" si="550"/>
        <v>0</v>
      </c>
      <c r="AK3023" s="72">
        <f t="shared" si="550"/>
        <v>0</v>
      </c>
      <c r="AL3023" s="72">
        <f t="shared" si="550"/>
        <v>0</v>
      </c>
      <c r="AM3023" s="72">
        <f t="shared" si="550"/>
        <v>0</v>
      </c>
      <c r="AN3023" s="72">
        <f t="shared" si="550"/>
        <v>0</v>
      </c>
      <c r="AO3023" s="72">
        <f t="shared" si="550"/>
        <v>0</v>
      </c>
      <c r="AP3023" s="72">
        <f t="shared" si="550"/>
        <v>0</v>
      </c>
      <c r="AQ3023" s="72">
        <f t="shared" si="550"/>
        <v>0</v>
      </c>
      <c r="AR3023" s="72">
        <f t="shared" si="550"/>
        <v>0</v>
      </c>
      <c r="AS3023" s="72">
        <f t="shared" si="550"/>
        <v>0</v>
      </c>
      <c r="AT3023" s="72">
        <f t="shared" si="550"/>
        <v>0</v>
      </c>
      <c r="AU3023" s="72">
        <f t="shared" si="550"/>
        <v>0</v>
      </c>
      <c r="AV3023" s="72">
        <f t="shared" si="550"/>
        <v>0</v>
      </c>
      <c r="AW3023" s="72">
        <f t="shared" si="550"/>
        <v>0</v>
      </c>
      <c r="AX3023" s="72">
        <f t="shared" si="550"/>
        <v>0</v>
      </c>
      <c r="AY3023" s="72">
        <f t="shared" si="550"/>
        <v>0</v>
      </c>
      <c r="AZ3023" s="72">
        <f t="shared" si="550"/>
        <v>0</v>
      </c>
      <c r="BA3023" s="72">
        <f t="shared" si="550"/>
        <v>0</v>
      </c>
      <c r="BB3023" s="72">
        <f t="shared" si="550"/>
        <v>0</v>
      </c>
      <c r="BC3023" s="72">
        <f t="shared" si="550"/>
        <v>0</v>
      </c>
      <c r="BD3023" s="72">
        <f t="shared" si="550"/>
        <v>0</v>
      </c>
      <c r="BE3023" s="72">
        <f t="shared" si="550"/>
        <v>0</v>
      </c>
      <c r="BF3023" s="72">
        <f t="shared" si="544"/>
        <v>0</v>
      </c>
    </row>
    <row r="3024" spans="1:67" ht="12" customHeight="1" x14ac:dyDescent="0.2">
      <c r="A3024">
        <v>14</v>
      </c>
      <c r="B3024" t="s">
        <v>396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73">
        <f t="shared" si="541"/>
        <v>0</v>
      </c>
      <c r="AD3024" s="72">
        <f t="shared" si="542"/>
        <v>0</v>
      </c>
      <c r="AE3024" s="72">
        <f t="shared" ref="AE3024:BE3024" si="551">AD3024</f>
        <v>0</v>
      </c>
      <c r="AF3024" s="72">
        <f t="shared" si="551"/>
        <v>0</v>
      </c>
      <c r="AG3024" s="72">
        <f t="shared" si="551"/>
        <v>0</v>
      </c>
      <c r="AH3024" s="72">
        <f t="shared" si="551"/>
        <v>0</v>
      </c>
      <c r="AI3024" s="72">
        <f t="shared" si="551"/>
        <v>0</v>
      </c>
      <c r="AJ3024" s="72">
        <f t="shared" si="551"/>
        <v>0</v>
      </c>
      <c r="AK3024" s="72">
        <f t="shared" si="551"/>
        <v>0</v>
      </c>
      <c r="AL3024" s="72">
        <f t="shared" si="551"/>
        <v>0</v>
      </c>
      <c r="AM3024" s="72">
        <f t="shared" si="551"/>
        <v>0</v>
      </c>
      <c r="AN3024" s="72">
        <f t="shared" si="551"/>
        <v>0</v>
      </c>
      <c r="AO3024" s="72">
        <f t="shared" si="551"/>
        <v>0</v>
      </c>
      <c r="AP3024" s="72">
        <f t="shared" si="551"/>
        <v>0</v>
      </c>
      <c r="AQ3024" s="72">
        <f t="shared" si="551"/>
        <v>0</v>
      </c>
      <c r="AR3024" s="72">
        <f t="shared" si="551"/>
        <v>0</v>
      </c>
      <c r="AS3024" s="72">
        <f t="shared" si="551"/>
        <v>0</v>
      </c>
      <c r="AT3024" s="72">
        <f t="shared" si="551"/>
        <v>0</v>
      </c>
      <c r="AU3024" s="72">
        <f t="shared" si="551"/>
        <v>0</v>
      </c>
      <c r="AV3024" s="72">
        <f t="shared" si="551"/>
        <v>0</v>
      </c>
      <c r="AW3024" s="72">
        <f t="shared" si="551"/>
        <v>0</v>
      </c>
      <c r="AX3024" s="72">
        <f t="shared" si="551"/>
        <v>0</v>
      </c>
      <c r="AY3024" s="72">
        <f t="shared" si="551"/>
        <v>0</v>
      </c>
      <c r="AZ3024" s="72">
        <f t="shared" si="551"/>
        <v>0</v>
      </c>
      <c r="BA3024" s="72">
        <f t="shared" si="551"/>
        <v>0</v>
      </c>
      <c r="BB3024" s="72">
        <f t="shared" si="551"/>
        <v>0</v>
      </c>
      <c r="BC3024" s="72">
        <f t="shared" si="551"/>
        <v>0</v>
      </c>
      <c r="BD3024" s="72">
        <f t="shared" si="551"/>
        <v>0</v>
      </c>
      <c r="BE3024" s="72">
        <f t="shared" si="551"/>
        <v>0</v>
      </c>
      <c r="BF3024" s="72">
        <f t="shared" si="544"/>
        <v>0</v>
      </c>
    </row>
    <row r="3025" spans="1:58" ht="12" customHeight="1" x14ac:dyDescent="0.2">
      <c r="A3025">
        <v>15</v>
      </c>
      <c r="B3025" t="s">
        <v>759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5.2951585000000001E-4</v>
      </c>
      <c r="AB3025" s="8">
        <v>1.0037144999999999E-3</v>
      </c>
      <c r="AC3025" s="73">
        <f t="shared" si="541"/>
        <v>1.4779131499999998E-3</v>
      </c>
      <c r="AD3025" s="74">
        <f t="shared" ref="AD3025:BE3025" si="552">AC3025+($BF3025-$AC3025)/29</f>
        <v>1.7699698928831445E-3</v>
      </c>
      <c r="AE3025" s="74">
        <f t="shared" si="552"/>
        <v>2.0620266357662892E-3</v>
      </c>
      <c r="AF3025" s="74">
        <f t="shared" si="552"/>
        <v>2.3540833786494337E-3</v>
      </c>
      <c r="AG3025" s="74">
        <f t="shared" si="552"/>
        <v>2.6461401215325782E-3</v>
      </c>
      <c r="AH3025" s="74">
        <f t="shared" si="552"/>
        <v>2.9381968644157227E-3</v>
      </c>
      <c r="AI3025" s="74">
        <f t="shared" si="552"/>
        <v>3.2302536072988672E-3</v>
      </c>
      <c r="AJ3025" s="74">
        <f t="shared" si="552"/>
        <v>3.5223103501820117E-3</v>
      </c>
      <c r="AK3025" s="74">
        <f t="shared" si="552"/>
        <v>3.8143670930651562E-3</v>
      </c>
      <c r="AL3025" s="74">
        <f t="shared" si="552"/>
        <v>4.1064238359483007E-3</v>
      </c>
      <c r="AM3025" s="74">
        <f t="shared" si="552"/>
        <v>4.3984805788314452E-3</v>
      </c>
      <c r="AN3025" s="74">
        <f t="shared" si="552"/>
        <v>4.6905373217145897E-3</v>
      </c>
      <c r="AO3025" s="74">
        <f t="shared" si="552"/>
        <v>4.9825940645977342E-3</v>
      </c>
      <c r="AP3025" s="74">
        <f t="shared" si="552"/>
        <v>5.2746508074808787E-3</v>
      </c>
      <c r="AQ3025" s="74">
        <f t="shared" si="552"/>
        <v>5.5667075503640232E-3</v>
      </c>
      <c r="AR3025" s="74">
        <f t="shared" si="552"/>
        <v>5.8587642932471677E-3</v>
      </c>
      <c r="AS3025" s="74">
        <f t="shared" si="552"/>
        <v>6.1508210361303122E-3</v>
      </c>
      <c r="AT3025" s="74">
        <f t="shared" si="552"/>
        <v>6.4428777790134567E-3</v>
      </c>
      <c r="AU3025" s="74">
        <f t="shared" si="552"/>
        <v>6.7349345218966012E-3</v>
      </c>
      <c r="AV3025" s="74">
        <f t="shared" si="552"/>
        <v>7.0269912647797457E-3</v>
      </c>
      <c r="AW3025" s="74">
        <f t="shared" si="552"/>
        <v>7.3190480076628902E-3</v>
      </c>
      <c r="AX3025" s="74">
        <f t="shared" si="552"/>
        <v>7.6111047505460347E-3</v>
      </c>
      <c r="AY3025" s="74">
        <f t="shared" si="552"/>
        <v>7.90316149342918E-3</v>
      </c>
      <c r="AZ3025" s="74">
        <f t="shared" si="552"/>
        <v>8.1952182363123245E-3</v>
      </c>
      <c r="BA3025" s="74">
        <f t="shared" si="552"/>
        <v>8.487274979195469E-3</v>
      </c>
      <c r="BB3025" s="74">
        <f t="shared" si="552"/>
        <v>8.7793317220786135E-3</v>
      </c>
      <c r="BC3025" s="74">
        <f t="shared" si="552"/>
        <v>9.071388464961758E-3</v>
      </c>
      <c r="BD3025" s="74">
        <f t="shared" si="552"/>
        <v>9.3634452078449025E-3</v>
      </c>
      <c r="BE3025" s="74">
        <f t="shared" si="552"/>
        <v>9.655501950728047E-3</v>
      </c>
      <c r="BF3025" s="8">
        <v>9.947558693611195E-3</v>
      </c>
    </row>
    <row r="3026" spans="1:58" ht="12" customHeight="1" x14ac:dyDescent="0.2">
      <c r="A3026">
        <v>16</v>
      </c>
      <c r="B3026" t="s">
        <v>397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9.7184682389861374E-3</v>
      </c>
      <c r="Q3026">
        <v>1.7258523246547197E-2</v>
      </c>
      <c r="R3026">
        <v>1.2388272717376842E-2</v>
      </c>
      <c r="S3026">
        <v>1.4893362499145532E-2</v>
      </c>
      <c r="T3026" s="8">
        <v>6.9929561859508787E-3</v>
      </c>
      <c r="U3026" s="8">
        <v>1.5844307259981166E-3</v>
      </c>
      <c r="V3026" s="8">
        <v>9.4734265064344786E-4</v>
      </c>
      <c r="W3026" s="8">
        <v>2.6262542368755307E-3</v>
      </c>
      <c r="X3026" s="8">
        <v>5.2753150582560545E-3</v>
      </c>
      <c r="Y3026" s="8">
        <v>6.1439446656004005E-3</v>
      </c>
      <c r="Z3026" s="8">
        <v>6.4074740910792473E-3</v>
      </c>
      <c r="AA3026" s="8">
        <v>1.1756045E-2</v>
      </c>
      <c r="AB3026" s="8">
        <v>2.4430741999999998E-2</v>
      </c>
      <c r="AC3026" s="73">
        <f t="shared" si="541"/>
        <v>3.7105438999999997E-2</v>
      </c>
      <c r="AD3026" s="74">
        <f t="shared" ref="AD3026:BE3026" si="553">AC3026+($BF3026-$AC3026)/29</f>
        <v>3.6857844099965925E-2</v>
      </c>
      <c r="AE3026" s="74">
        <f t="shared" si="553"/>
        <v>3.6610249199931853E-2</v>
      </c>
      <c r="AF3026" s="74">
        <f t="shared" si="553"/>
        <v>3.6362654299897781E-2</v>
      </c>
      <c r="AG3026" s="74">
        <f t="shared" si="553"/>
        <v>3.611505939986371E-2</v>
      </c>
      <c r="AH3026" s="74">
        <f t="shared" si="553"/>
        <v>3.5867464499829638E-2</v>
      </c>
      <c r="AI3026" s="74">
        <f t="shared" si="553"/>
        <v>3.5619869599795566E-2</v>
      </c>
      <c r="AJ3026" s="74">
        <f t="shared" si="553"/>
        <v>3.5372274699761494E-2</v>
      </c>
      <c r="AK3026" s="74">
        <f t="shared" si="553"/>
        <v>3.5124679799727422E-2</v>
      </c>
      <c r="AL3026" s="74">
        <f t="shared" si="553"/>
        <v>3.487708489969335E-2</v>
      </c>
      <c r="AM3026" s="74">
        <f t="shared" si="553"/>
        <v>3.4629489999659278E-2</v>
      </c>
      <c r="AN3026" s="74">
        <f t="shared" si="553"/>
        <v>3.4381895099625207E-2</v>
      </c>
      <c r="AO3026" s="74">
        <f t="shared" si="553"/>
        <v>3.4134300199591135E-2</v>
      </c>
      <c r="AP3026" s="74">
        <f t="shared" si="553"/>
        <v>3.3886705299557063E-2</v>
      </c>
      <c r="AQ3026" s="74">
        <f t="shared" si="553"/>
        <v>3.3639110399522991E-2</v>
      </c>
      <c r="AR3026" s="74">
        <f t="shared" si="553"/>
        <v>3.3391515499488919E-2</v>
      </c>
      <c r="AS3026" s="74">
        <f t="shared" si="553"/>
        <v>3.3143920599454847E-2</v>
      </c>
      <c r="AT3026" s="74">
        <f t="shared" si="553"/>
        <v>3.2896325699420775E-2</v>
      </c>
      <c r="AU3026" s="74">
        <f t="shared" si="553"/>
        <v>3.2648730799386703E-2</v>
      </c>
      <c r="AV3026" s="74">
        <f t="shared" si="553"/>
        <v>3.2401135899352632E-2</v>
      </c>
      <c r="AW3026" s="74">
        <f t="shared" si="553"/>
        <v>3.215354099931856E-2</v>
      </c>
      <c r="AX3026" s="74">
        <f t="shared" si="553"/>
        <v>3.1905946099284488E-2</v>
      </c>
      <c r="AY3026" s="74">
        <f t="shared" si="553"/>
        <v>3.1658351199250416E-2</v>
      </c>
      <c r="AZ3026" s="74">
        <f t="shared" si="553"/>
        <v>3.1410756299216344E-2</v>
      </c>
      <c r="BA3026" s="74">
        <f t="shared" si="553"/>
        <v>3.1163161399182272E-2</v>
      </c>
      <c r="BB3026" s="74">
        <f t="shared" si="553"/>
        <v>3.09155664991482E-2</v>
      </c>
      <c r="BC3026" s="74">
        <f t="shared" si="553"/>
        <v>3.0667971599114129E-2</v>
      </c>
      <c r="BD3026" s="74">
        <f t="shared" si="553"/>
        <v>3.0420376699080057E-2</v>
      </c>
      <c r="BE3026" s="74">
        <f t="shared" si="553"/>
        <v>3.0172781799045985E-2</v>
      </c>
      <c r="BF3026" s="8">
        <v>2.9925186899011882E-2</v>
      </c>
    </row>
    <row r="3027" spans="1:58" ht="12" customHeight="1" x14ac:dyDescent="0.2">
      <c r="A3027" t="s">
        <v>911</v>
      </c>
      <c r="B3027" t="s">
        <v>429</v>
      </c>
      <c r="C3027">
        <v>1</v>
      </c>
      <c r="D3027">
        <v>0.9998890511276789</v>
      </c>
      <c r="E3027">
        <v>0.99998790850668295</v>
      </c>
      <c r="F3027">
        <v>0.99995882598463759</v>
      </c>
      <c r="G3027">
        <v>0.9937281413901633</v>
      </c>
      <c r="H3027">
        <v>0.99789679728128056</v>
      </c>
      <c r="I3027">
        <v>0.96348578155835296</v>
      </c>
      <c r="J3027">
        <v>0.927313800052329</v>
      </c>
      <c r="K3027">
        <v>0.85114676383892851</v>
      </c>
      <c r="L3027">
        <v>0.88757703379489516</v>
      </c>
      <c r="M3027">
        <v>0.92455748884666278</v>
      </c>
      <c r="N3027">
        <v>0.9621007129321415</v>
      </c>
      <c r="O3027">
        <v>0.90765855178049082</v>
      </c>
      <c r="P3027">
        <v>0.87299261450154675</v>
      </c>
      <c r="Q3027">
        <v>0.7129218675662139</v>
      </c>
      <c r="R3027">
        <v>0.66548653511580691</v>
      </c>
      <c r="S3027">
        <v>0.64790797082932861</v>
      </c>
      <c r="T3027" s="8">
        <f t="shared" ref="T3027:Z3027" si="554">1-SUM(T3028:T3042)</f>
        <v>0.53471308922267602</v>
      </c>
      <c r="U3027" s="8">
        <f t="shared" si="554"/>
        <v>0.58329373752732105</v>
      </c>
      <c r="V3027" s="8">
        <f t="shared" si="554"/>
        <v>0.77591131664853097</v>
      </c>
      <c r="W3027" s="8">
        <f t="shared" si="554"/>
        <v>0.83384011499336574</v>
      </c>
      <c r="X3027" s="8">
        <f t="shared" si="554"/>
        <v>0.86096582984658299</v>
      </c>
      <c r="Y3027" s="8">
        <f t="shared" si="554"/>
        <v>0.85764019506729516</v>
      </c>
      <c r="Z3027" s="8">
        <f t="shared" si="554"/>
        <v>0.85663124647133659</v>
      </c>
      <c r="AA3027" s="8">
        <v>0.89287970000000005</v>
      </c>
      <c r="AB3027" s="8">
        <v>0.9235603</v>
      </c>
      <c r="AC3027" s="75">
        <f t="shared" ref="AC3027:AX3027" si="555">1-SUM(AC3028:AC3042)</f>
        <v>0.95505762900000002</v>
      </c>
      <c r="AD3027" s="76">
        <f t="shared" si="555"/>
        <v>0.95041185228263725</v>
      </c>
      <c r="AE3027" s="76">
        <f t="shared" si="555"/>
        <v>0.94576607556527459</v>
      </c>
      <c r="AF3027" s="76">
        <f t="shared" si="555"/>
        <v>0.94112029884791182</v>
      </c>
      <c r="AG3027" s="76">
        <f t="shared" si="555"/>
        <v>0.93647452213054905</v>
      </c>
      <c r="AH3027" s="76">
        <f t="shared" si="555"/>
        <v>0.93182874541318639</v>
      </c>
      <c r="AI3027" s="76">
        <f t="shared" si="555"/>
        <v>0.92718296869582362</v>
      </c>
      <c r="AJ3027" s="76">
        <f t="shared" si="555"/>
        <v>0.92253719197846085</v>
      </c>
      <c r="AK3027" s="76">
        <f t="shared" si="555"/>
        <v>0.91789141526109819</v>
      </c>
      <c r="AL3027" s="76">
        <f t="shared" si="555"/>
        <v>0.91324563854373542</v>
      </c>
      <c r="AM3027" s="76">
        <f t="shared" si="555"/>
        <v>0.90859986182637265</v>
      </c>
      <c r="AN3027" s="76">
        <f t="shared" si="555"/>
        <v>0.90395408510900999</v>
      </c>
      <c r="AO3027" s="76">
        <f t="shared" si="555"/>
        <v>0.89930830839164722</v>
      </c>
      <c r="AP3027" s="76">
        <f t="shared" si="555"/>
        <v>0.89466253167428456</v>
      </c>
      <c r="AQ3027" s="76">
        <f t="shared" si="555"/>
        <v>0.89001675495692179</v>
      </c>
      <c r="AR3027" s="76">
        <f t="shared" si="555"/>
        <v>0.88537097823955913</v>
      </c>
      <c r="AS3027" s="76">
        <f t="shared" si="555"/>
        <v>0.88072520152219635</v>
      </c>
      <c r="AT3027" s="76">
        <f t="shared" si="555"/>
        <v>0.87607942480483358</v>
      </c>
      <c r="AU3027" s="76">
        <f t="shared" si="555"/>
        <v>0.87143364808747092</v>
      </c>
      <c r="AV3027" s="76">
        <f t="shared" si="555"/>
        <v>0.86678787137010815</v>
      </c>
      <c r="AW3027" s="76">
        <f t="shared" si="555"/>
        <v>0.86214209465274538</v>
      </c>
      <c r="AX3027" s="76">
        <f t="shared" si="555"/>
        <v>0.85749631793538272</v>
      </c>
      <c r="AY3027" s="76">
        <f>1-SUM(AY3028:AY3042)</f>
        <v>0.85285054121802006</v>
      </c>
      <c r="AZ3027" s="76">
        <f t="shared" ref="AZ3027:BE3027" si="556">1-SUM(AZ3028:AZ3042)</f>
        <v>0.84820476450065729</v>
      </c>
      <c r="BA3027" s="76">
        <f t="shared" si="556"/>
        <v>0.84355898778329452</v>
      </c>
      <c r="BB3027" s="76">
        <f t="shared" si="556"/>
        <v>0.83891321106593186</v>
      </c>
      <c r="BC3027" s="76">
        <f t="shared" si="556"/>
        <v>0.83426743434856909</v>
      </c>
      <c r="BD3027" s="76">
        <f t="shared" si="556"/>
        <v>0.82962165763120632</v>
      </c>
      <c r="BE3027" s="76">
        <f t="shared" si="556"/>
        <v>0.82497588091384366</v>
      </c>
      <c r="BF3027" s="76">
        <f>1-SUM(BF3028:BF3042)</f>
        <v>0.82033010419648089</v>
      </c>
    </row>
    <row r="3028" spans="1:58" ht="12" customHeight="1" x14ac:dyDescent="0.2">
      <c r="A3028">
        <v>2</v>
      </c>
      <c r="B3028" t="s">
        <v>384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73">
        <f>AB3028+(AB3028-AA3028)</f>
        <v>0</v>
      </c>
      <c r="AD3028" s="72">
        <f>AC3028</f>
        <v>0</v>
      </c>
      <c r="AE3028" s="72">
        <f t="shared" ref="AE3028:BE3028" si="557">AD3028</f>
        <v>0</v>
      </c>
      <c r="AF3028" s="72">
        <f t="shared" si="557"/>
        <v>0</v>
      </c>
      <c r="AG3028" s="72">
        <f t="shared" si="557"/>
        <v>0</v>
      </c>
      <c r="AH3028" s="72">
        <f t="shared" si="557"/>
        <v>0</v>
      </c>
      <c r="AI3028" s="72">
        <f t="shared" si="557"/>
        <v>0</v>
      </c>
      <c r="AJ3028" s="72">
        <f t="shared" si="557"/>
        <v>0</v>
      </c>
      <c r="AK3028" s="72">
        <f t="shared" si="557"/>
        <v>0</v>
      </c>
      <c r="AL3028" s="72">
        <f t="shared" si="557"/>
        <v>0</v>
      </c>
      <c r="AM3028" s="72">
        <f t="shared" si="557"/>
        <v>0</v>
      </c>
      <c r="AN3028" s="72">
        <f t="shared" si="557"/>
        <v>0</v>
      </c>
      <c r="AO3028" s="72">
        <f t="shared" si="557"/>
        <v>0</v>
      </c>
      <c r="AP3028" s="72">
        <f t="shared" si="557"/>
        <v>0</v>
      </c>
      <c r="AQ3028" s="72">
        <f t="shared" si="557"/>
        <v>0</v>
      </c>
      <c r="AR3028" s="72">
        <f t="shared" si="557"/>
        <v>0</v>
      </c>
      <c r="AS3028" s="72">
        <f t="shared" si="557"/>
        <v>0</v>
      </c>
      <c r="AT3028" s="72">
        <f t="shared" si="557"/>
        <v>0</v>
      </c>
      <c r="AU3028" s="72">
        <f t="shared" si="557"/>
        <v>0</v>
      </c>
      <c r="AV3028" s="72">
        <f t="shared" si="557"/>
        <v>0</v>
      </c>
      <c r="AW3028" s="72">
        <f t="shared" si="557"/>
        <v>0</v>
      </c>
      <c r="AX3028" s="72">
        <f t="shared" si="557"/>
        <v>0</v>
      </c>
      <c r="AY3028" s="72">
        <f t="shared" si="557"/>
        <v>0</v>
      </c>
      <c r="AZ3028" s="72">
        <f t="shared" si="557"/>
        <v>0</v>
      </c>
      <c r="BA3028" s="72">
        <f t="shared" si="557"/>
        <v>0</v>
      </c>
      <c r="BB3028" s="72">
        <f t="shared" si="557"/>
        <v>0</v>
      </c>
      <c r="BC3028" s="72">
        <f t="shared" si="557"/>
        <v>0</v>
      </c>
      <c r="BD3028" s="72">
        <f t="shared" si="557"/>
        <v>0</v>
      </c>
      <c r="BE3028" s="72">
        <f t="shared" si="557"/>
        <v>0</v>
      </c>
      <c r="BF3028" s="72">
        <f>BE3028</f>
        <v>0</v>
      </c>
    </row>
    <row r="3029" spans="1:58" ht="12" customHeight="1" x14ac:dyDescent="0.2">
      <c r="A3029">
        <v>3</v>
      </c>
      <c r="B3029" t="s">
        <v>385</v>
      </c>
      <c r="C3029">
        <v>0</v>
      </c>
      <c r="D3029">
        <v>1.1094887232104611E-4</v>
      </c>
      <c r="E3029">
        <v>1.2091493317070679E-5</v>
      </c>
      <c r="F3029">
        <v>4.1174015362410761E-5</v>
      </c>
      <c r="G3029">
        <v>6.2718586098367288E-3</v>
      </c>
      <c r="H3029">
        <v>2.1032027187195472E-3</v>
      </c>
      <c r="I3029">
        <v>3.651421844164713E-2</v>
      </c>
      <c r="J3029">
        <v>7.2686199947671032E-2</v>
      </c>
      <c r="K3029">
        <v>0.14885323616107149</v>
      </c>
      <c r="L3029">
        <v>0.11242296620510475</v>
      </c>
      <c r="M3029">
        <v>7.5442511153337166E-2</v>
      </c>
      <c r="N3029">
        <v>3.7899287067858507E-2</v>
      </c>
      <c r="O3029">
        <v>9.2341448219509195E-2</v>
      </c>
      <c r="P3029">
        <v>0.12587327126261708</v>
      </c>
      <c r="Q3029">
        <v>0.28344476463953805</v>
      </c>
      <c r="R3029">
        <v>0.33407014545884456</v>
      </c>
      <c r="S3029">
        <v>0.35010644982859379</v>
      </c>
      <c r="T3029" s="8">
        <v>0.45822662144389836</v>
      </c>
      <c r="U3029" s="8">
        <v>0.41518578352180935</v>
      </c>
      <c r="V3029" s="8">
        <v>0.22313656147986943</v>
      </c>
      <c r="W3029" s="8">
        <v>0.16347854931446262</v>
      </c>
      <c r="X3029" s="8">
        <v>0.13369508368200836</v>
      </c>
      <c r="Y3029" s="8">
        <v>0.13369508368200836</v>
      </c>
      <c r="Z3029" s="8">
        <v>0.13369508368200836</v>
      </c>
      <c r="AA3029" s="8">
        <v>9.5290950999999999E-2</v>
      </c>
      <c r="AB3029" s="8">
        <v>5.1553796999999998E-2</v>
      </c>
      <c r="AC3029" s="73">
        <v>7.0000000000000001E-3</v>
      </c>
      <c r="AD3029" s="72">
        <f>AC3029</f>
        <v>7.0000000000000001E-3</v>
      </c>
      <c r="AE3029" s="72">
        <f t="shared" ref="AE3029:BE3029" si="558">AD3029</f>
        <v>7.0000000000000001E-3</v>
      </c>
      <c r="AF3029" s="72">
        <f t="shared" si="558"/>
        <v>7.0000000000000001E-3</v>
      </c>
      <c r="AG3029" s="72">
        <f t="shared" si="558"/>
        <v>7.0000000000000001E-3</v>
      </c>
      <c r="AH3029" s="72">
        <f t="shared" si="558"/>
        <v>7.0000000000000001E-3</v>
      </c>
      <c r="AI3029" s="72">
        <f t="shared" si="558"/>
        <v>7.0000000000000001E-3</v>
      </c>
      <c r="AJ3029" s="72">
        <f t="shared" si="558"/>
        <v>7.0000000000000001E-3</v>
      </c>
      <c r="AK3029" s="72">
        <f t="shared" si="558"/>
        <v>7.0000000000000001E-3</v>
      </c>
      <c r="AL3029" s="72">
        <f t="shared" si="558"/>
        <v>7.0000000000000001E-3</v>
      </c>
      <c r="AM3029" s="72">
        <f t="shared" si="558"/>
        <v>7.0000000000000001E-3</v>
      </c>
      <c r="AN3029" s="72">
        <f t="shared" si="558"/>
        <v>7.0000000000000001E-3</v>
      </c>
      <c r="AO3029" s="72">
        <f t="shared" si="558"/>
        <v>7.0000000000000001E-3</v>
      </c>
      <c r="AP3029" s="72">
        <f t="shared" si="558"/>
        <v>7.0000000000000001E-3</v>
      </c>
      <c r="AQ3029" s="72">
        <f t="shared" si="558"/>
        <v>7.0000000000000001E-3</v>
      </c>
      <c r="AR3029" s="72">
        <f t="shared" si="558"/>
        <v>7.0000000000000001E-3</v>
      </c>
      <c r="AS3029" s="72">
        <f t="shared" si="558"/>
        <v>7.0000000000000001E-3</v>
      </c>
      <c r="AT3029" s="72">
        <f t="shared" si="558"/>
        <v>7.0000000000000001E-3</v>
      </c>
      <c r="AU3029" s="72">
        <f t="shared" si="558"/>
        <v>7.0000000000000001E-3</v>
      </c>
      <c r="AV3029" s="72">
        <f t="shared" si="558"/>
        <v>7.0000000000000001E-3</v>
      </c>
      <c r="AW3029" s="72">
        <f t="shared" si="558"/>
        <v>7.0000000000000001E-3</v>
      </c>
      <c r="AX3029" s="72">
        <f t="shared" si="558"/>
        <v>7.0000000000000001E-3</v>
      </c>
      <c r="AY3029" s="72">
        <f t="shared" si="558"/>
        <v>7.0000000000000001E-3</v>
      </c>
      <c r="AZ3029" s="72">
        <f t="shared" si="558"/>
        <v>7.0000000000000001E-3</v>
      </c>
      <c r="BA3029" s="72">
        <f t="shared" si="558"/>
        <v>7.0000000000000001E-3</v>
      </c>
      <c r="BB3029" s="72">
        <f t="shared" si="558"/>
        <v>7.0000000000000001E-3</v>
      </c>
      <c r="BC3029" s="72">
        <f t="shared" si="558"/>
        <v>7.0000000000000001E-3</v>
      </c>
      <c r="BD3029" s="72">
        <f t="shared" si="558"/>
        <v>7.0000000000000001E-3</v>
      </c>
      <c r="BE3029" s="72">
        <f t="shared" si="558"/>
        <v>7.0000000000000001E-3</v>
      </c>
      <c r="BF3029" s="72">
        <f>BE3029</f>
        <v>7.0000000000000001E-3</v>
      </c>
    </row>
    <row r="3030" spans="1:58" ht="12" customHeight="1" x14ac:dyDescent="0.2">
      <c r="A3030">
        <v>4</v>
      </c>
      <c r="B3030" t="s">
        <v>430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73">
        <f t="shared" ref="AC3030:AC3042" si="559">AB3030+(AB3030-AA3030)</f>
        <v>0</v>
      </c>
      <c r="AD3030" s="74">
        <f t="shared" ref="AD3030:BE3030" si="560">AC3030+($BF3030-$AC3030)/29</f>
        <v>0</v>
      </c>
      <c r="AE3030" s="74">
        <f t="shared" si="560"/>
        <v>0</v>
      </c>
      <c r="AF3030" s="74">
        <f t="shared" si="560"/>
        <v>0</v>
      </c>
      <c r="AG3030" s="74">
        <f t="shared" si="560"/>
        <v>0</v>
      </c>
      <c r="AH3030" s="74">
        <f t="shared" si="560"/>
        <v>0</v>
      </c>
      <c r="AI3030" s="74">
        <f t="shared" si="560"/>
        <v>0</v>
      </c>
      <c r="AJ3030" s="74">
        <f t="shared" si="560"/>
        <v>0</v>
      </c>
      <c r="AK3030" s="74">
        <f t="shared" si="560"/>
        <v>0</v>
      </c>
      <c r="AL3030" s="74">
        <f t="shared" si="560"/>
        <v>0</v>
      </c>
      <c r="AM3030" s="74">
        <f t="shared" si="560"/>
        <v>0</v>
      </c>
      <c r="AN3030" s="74">
        <f t="shared" si="560"/>
        <v>0</v>
      </c>
      <c r="AO3030" s="74">
        <f t="shared" si="560"/>
        <v>0</v>
      </c>
      <c r="AP3030" s="74">
        <f t="shared" si="560"/>
        <v>0</v>
      </c>
      <c r="AQ3030" s="74">
        <f t="shared" si="560"/>
        <v>0</v>
      </c>
      <c r="AR3030" s="74">
        <f t="shared" si="560"/>
        <v>0</v>
      </c>
      <c r="AS3030" s="74">
        <f t="shared" si="560"/>
        <v>0</v>
      </c>
      <c r="AT3030" s="74">
        <f t="shared" si="560"/>
        <v>0</v>
      </c>
      <c r="AU3030" s="74">
        <f t="shared" si="560"/>
        <v>0</v>
      </c>
      <c r="AV3030" s="74">
        <f t="shared" si="560"/>
        <v>0</v>
      </c>
      <c r="AW3030" s="74">
        <f t="shared" si="560"/>
        <v>0</v>
      </c>
      <c r="AX3030" s="74">
        <f t="shared" si="560"/>
        <v>0</v>
      </c>
      <c r="AY3030" s="74">
        <f t="shared" si="560"/>
        <v>0</v>
      </c>
      <c r="AZ3030" s="74">
        <f t="shared" si="560"/>
        <v>0</v>
      </c>
      <c r="BA3030" s="74">
        <f t="shared" si="560"/>
        <v>0</v>
      </c>
      <c r="BB3030" s="74">
        <f t="shared" si="560"/>
        <v>0</v>
      </c>
      <c r="BC3030" s="74">
        <f t="shared" si="560"/>
        <v>0</v>
      </c>
      <c r="BD3030" s="74">
        <f t="shared" si="560"/>
        <v>0</v>
      </c>
      <c r="BE3030" s="74">
        <f t="shared" si="560"/>
        <v>0</v>
      </c>
      <c r="BF3030" s="8">
        <v>0</v>
      </c>
    </row>
    <row r="3031" spans="1:58" ht="12" customHeight="1" x14ac:dyDescent="0.2">
      <c r="A3031">
        <v>5</v>
      </c>
      <c r="B3031" t="s">
        <v>37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73">
        <f t="shared" si="559"/>
        <v>0</v>
      </c>
      <c r="AD3031" s="74">
        <f t="shared" ref="AD3031:BE3031" si="561">AC3031+($BF3031-$AC3031)/29</f>
        <v>0</v>
      </c>
      <c r="AE3031" s="74">
        <f t="shared" si="561"/>
        <v>0</v>
      </c>
      <c r="AF3031" s="74">
        <f t="shared" si="561"/>
        <v>0</v>
      </c>
      <c r="AG3031" s="74">
        <f t="shared" si="561"/>
        <v>0</v>
      </c>
      <c r="AH3031" s="74">
        <f t="shared" si="561"/>
        <v>0</v>
      </c>
      <c r="AI3031" s="74">
        <f t="shared" si="561"/>
        <v>0</v>
      </c>
      <c r="AJ3031" s="74">
        <f t="shared" si="561"/>
        <v>0</v>
      </c>
      <c r="AK3031" s="74">
        <f t="shared" si="561"/>
        <v>0</v>
      </c>
      <c r="AL3031" s="74">
        <f t="shared" si="561"/>
        <v>0</v>
      </c>
      <c r="AM3031" s="74">
        <f t="shared" si="561"/>
        <v>0</v>
      </c>
      <c r="AN3031" s="74">
        <f t="shared" si="561"/>
        <v>0</v>
      </c>
      <c r="AO3031" s="74">
        <f t="shared" si="561"/>
        <v>0</v>
      </c>
      <c r="AP3031" s="74">
        <f t="shared" si="561"/>
        <v>0</v>
      </c>
      <c r="AQ3031" s="74">
        <f t="shared" si="561"/>
        <v>0</v>
      </c>
      <c r="AR3031" s="74">
        <f t="shared" si="561"/>
        <v>0</v>
      </c>
      <c r="AS3031" s="74">
        <f t="shared" si="561"/>
        <v>0</v>
      </c>
      <c r="AT3031" s="74">
        <f t="shared" si="561"/>
        <v>0</v>
      </c>
      <c r="AU3031" s="74">
        <f t="shared" si="561"/>
        <v>0</v>
      </c>
      <c r="AV3031" s="74">
        <f t="shared" si="561"/>
        <v>0</v>
      </c>
      <c r="AW3031" s="74">
        <f t="shared" si="561"/>
        <v>0</v>
      </c>
      <c r="AX3031" s="74">
        <f t="shared" si="561"/>
        <v>0</v>
      </c>
      <c r="AY3031" s="74">
        <f t="shared" si="561"/>
        <v>0</v>
      </c>
      <c r="AZ3031" s="74">
        <f t="shared" si="561"/>
        <v>0</v>
      </c>
      <c r="BA3031" s="74">
        <f t="shared" si="561"/>
        <v>0</v>
      </c>
      <c r="BB3031" s="74">
        <f t="shared" si="561"/>
        <v>0</v>
      </c>
      <c r="BC3031" s="74">
        <f t="shared" si="561"/>
        <v>0</v>
      </c>
      <c r="BD3031" s="74">
        <f t="shared" si="561"/>
        <v>0</v>
      </c>
      <c r="BE3031" s="74">
        <f t="shared" si="561"/>
        <v>0</v>
      </c>
      <c r="BF3031" s="8">
        <v>0</v>
      </c>
    </row>
    <row r="3032" spans="1:58" ht="12" customHeight="1" x14ac:dyDescent="0.2">
      <c r="A3032">
        <v>6</v>
      </c>
      <c r="B3032" t="s">
        <v>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73">
        <f t="shared" si="559"/>
        <v>0</v>
      </c>
      <c r="AD3032" s="74">
        <f t="shared" ref="AD3032:BE3032" si="562">AC3032+($BF3032-$AC3032)/29</f>
        <v>0</v>
      </c>
      <c r="AE3032" s="74">
        <f t="shared" si="562"/>
        <v>0</v>
      </c>
      <c r="AF3032" s="74">
        <f t="shared" si="562"/>
        <v>0</v>
      </c>
      <c r="AG3032" s="74">
        <f t="shared" si="562"/>
        <v>0</v>
      </c>
      <c r="AH3032" s="74">
        <f t="shared" si="562"/>
        <v>0</v>
      </c>
      <c r="AI3032" s="74">
        <f t="shared" si="562"/>
        <v>0</v>
      </c>
      <c r="AJ3032" s="74">
        <f t="shared" si="562"/>
        <v>0</v>
      </c>
      <c r="AK3032" s="74">
        <f t="shared" si="562"/>
        <v>0</v>
      </c>
      <c r="AL3032" s="74">
        <f t="shared" si="562"/>
        <v>0</v>
      </c>
      <c r="AM3032" s="74">
        <f t="shared" si="562"/>
        <v>0</v>
      </c>
      <c r="AN3032" s="74">
        <f t="shared" si="562"/>
        <v>0</v>
      </c>
      <c r="AO3032" s="74">
        <f t="shared" si="562"/>
        <v>0</v>
      </c>
      <c r="AP3032" s="74">
        <f t="shared" si="562"/>
        <v>0</v>
      </c>
      <c r="AQ3032" s="74">
        <f t="shared" si="562"/>
        <v>0</v>
      </c>
      <c r="AR3032" s="74">
        <f t="shared" si="562"/>
        <v>0</v>
      </c>
      <c r="AS3032" s="74">
        <f t="shared" si="562"/>
        <v>0</v>
      </c>
      <c r="AT3032" s="74">
        <f t="shared" si="562"/>
        <v>0</v>
      </c>
      <c r="AU3032" s="74">
        <f t="shared" si="562"/>
        <v>0</v>
      </c>
      <c r="AV3032" s="74">
        <f t="shared" si="562"/>
        <v>0</v>
      </c>
      <c r="AW3032" s="74">
        <f t="shared" si="562"/>
        <v>0</v>
      </c>
      <c r="AX3032" s="74">
        <f t="shared" si="562"/>
        <v>0</v>
      </c>
      <c r="AY3032" s="74">
        <f t="shared" si="562"/>
        <v>0</v>
      </c>
      <c r="AZ3032" s="74">
        <f t="shared" si="562"/>
        <v>0</v>
      </c>
      <c r="BA3032" s="74">
        <f t="shared" si="562"/>
        <v>0</v>
      </c>
      <c r="BB3032" s="74">
        <f t="shared" si="562"/>
        <v>0</v>
      </c>
      <c r="BC3032" s="74">
        <f t="shared" si="562"/>
        <v>0</v>
      </c>
      <c r="BD3032" s="74">
        <f t="shared" si="562"/>
        <v>0</v>
      </c>
      <c r="BE3032" s="74">
        <f t="shared" si="562"/>
        <v>0</v>
      </c>
      <c r="BF3032" s="8">
        <v>0</v>
      </c>
    </row>
    <row r="3033" spans="1:58" ht="12" customHeight="1" x14ac:dyDescent="0.2">
      <c r="A3033">
        <v>7</v>
      </c>
      <c r="B3033" t="s">
        <v>389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73">
        <f t="shared" si="559"/>
        <v>0</v>
      </c>
      <c r="AD3033" s="74">
        <f t="shared" ref="AD3033:BE3033" si="563">AC3033+($BF3033-$AC3033)/29</f>
        <v>2.1727160862841039E-3</v>
      </c>
      <c r="AE3033" s="74">
        <f t="shared" si="563"/>
        <v>4.3454321725682078E-3</v>
      </c>
      <c r="AF3033" s="74">
        <f t="shared" si="563"/>
        <v>6.5181482588523116E-3</v>
      </c>
      <c r="AG3033" s="74">
        <f t="shared" si="563"/>
        <v>8.6908643451364155E-3</v>
      </c>
      <c r="AH3033" s="74">
        <f t="shared" si="563"/>
        <v>1.0863580431420519E-2</v>
      </c>
      <c r="AI3033" s="74">
        <f t="shared" si="563"/>
        <v>1.3036296517704622E-2</v>
      </c>
      <c r="AJ3033" s="74">
        <f t="shared" si="563"/>
        <v>1.5209012603988725E-2</v>
      </c>
      <c r="AK3033" s="74">
        <f t="shared" si="563"/>
        <v>1.7381728690272828E-2</v>
      </c>
      <c r="AL3033" s="74">
        <f t="shared" si="563"/>
        <v>1.9554444776556931E-2</v>
      </c>
      <c r="AM3033" s="74">
        <f t="shared" si="563"/>
        <v>2.1727160862841034E-2</v>
      </c>
      <c r="AN3033" s="74">
        <f t="shared" si="563"/>
        <v>2.3899876949125137E-2</v>
      </c>
      <c r="AO3033" s="74">
        <f t="shared" si="563"/>
        <v>2.607259303540924E-2</v>
      </c>
      <c r="AP3033" s="74">
        <f t="shared" si="563"/>
        <v>2.8245309121693343E-2</v>
      </c>
      <c r="AQ3033" s="74">
        <f t="shared" si="563"/>
        <v>3.0418025207977446E-2</v>
      </c>
      <c r="AR3033" s="74">
        <f t="shared" si="563"/>
        <v>3.2590741294261552E-2</v>
      </c>
      <c r="AS3033" s="74">
        <f t="shared" si="563"/>
        <v>3.4763457380545655E-2</v>
      </c>
      <c r="AT3033" s="74">
        <f t="shared" si="563"/>
        <v>3.6936173466829758E-2</v>
      </c>
      <c r="AU3033" s="74">
        <f t="shared" si="563"/>
        <v>3.9108889553113861E-2</v>
      </c>
      <c r="AV3033" s="74">
        <f t="shared" si="563"/>
        <v>4.1281605639397964E-2</v>
      </c>
      <c r="AW3033" s="74">
        <f t="shared" si="563"/>
        <v>4.3454321725682067E-2</v>
      </c>
      <c r="AX3033" s="74">
        <f t="shared" si="563"/>
        <v>4.562703781196617E-2</v>
      </c>
      <c r="AY3033" s="74">
        <f t="shared" si="563"/>
        <v>4.7799753898250273E-2</v>
      </c>
      <c r="AZ3033" s="74">
        <f t="shared" si="563"/>
        <v>4.9972469984534376E-2</v>
      </c>
      <c r="BA3033" s="74">
        <f t="shared" si="563"/>
        <v>5.2145186070818479E-2</v>
      </c>
      <c r="BB3033" s="74">
        <f t="shared" si="563"/>
        <v>5.4317902157102582E-2</v>
      </c>
      <c r="BC3033" s="74">
        <f t="shared" si="563"/>
        <v>5.6490618243386685E-2</v>
      </c>
      <c r="BD3033" s="74">
        <f t="shared" si="563"/>
        <v>5.8663334329670788E-2</v>
      </c>
      <c r="BE3033" s="74">
        <f t="shared" si="563"/>
        <v>6.0836050415954891E-2</v>
      </c>
      <c r="BF3033" s="8">
        <v>6.3008766502239008E-2</v>
      </c>
    </row>
    <row r="3034" spans="1:58" ht="12" customHeight="1" x14ac:dyDescent="0.2">
      <c r="A3034">
        <v>8</v>
      </c>
      <c r="B3034" t="s">
        <v>390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73">
        <f t="shared" si="559"/>
        <v>0</v>
      </c>
      <c r="AD3034" s="72">
        <f t="shared" ref="AD3034:AD3040" si="564">AC3034</f>
        <v>0</v>
      </c>
      <c r="AE3034" s="72">
        <f t="shared" ref="AE3034:BE3034" si="565">AD3034</f>
        <v>0</v>
      </c>
      <c r="AF3034" s="72">
        <f t="shared" si="565"/>
        <v>0</v>
      </c>
      <c r="AG3034" s="72">
        <f t="shared" si="565"/>
        <v>0</v>
      </c>
      <c r="AH3034" s="72">
        <f t="shared" si="565"/>
        <v>0</v>
      </c>
      <c r="AI3034" s="72">
        <f t="shared" si="565"/>
        <v>0</v>
      </c>
      <c r="AJ3034" s="72">
        <f t="shared" si="565"/>
        <v>0</v>
      </c>
      <c r="AK3034" s="72">
        <f t="shared" si="565"/>
        <v>0</v>
      </c>
      <c r="AL3034" s="72">
        <f t="shared" si="565"/>
        <v>0</v>
      </c>
      <c r="AM3034" s="72">
        <f t="shared" si="565"/>
        <v>0</v>
      </c>
      <c r="AN3034" s="72">
        <f t="shared" si="565"/>
        <v>0</v>
      </c>
      <c r="AO3034" s="72">
        <f t="shared" si="565"/>
        <v>0</v>
      </c>
      <c r="AP3034" s="72">
        <f t="shared" si="565"/>
        <v>0</v>
      </c>
      <c r="AQ3034" s="72">
        <f t="shared" si="565"/>
        <v>0</v>
      </c>
      <c r="AR3034" s="72">
        <f t="shared" si="565"/>
        <v>0</v>
      </c>
      <c r="AS3034" s="72">
        <f t="shared" si="565"/>
        <v>0</v>
      </c>
      <c r="AT3034" s="72">
        <f t="shared" si="565"/>
        <v>0</v>
      </c>
      <c r="AU3034" s="72">
        <f t="shared" si="565"/>
        <v>0</v>
      </c>
      <c r="AV3034" s="72">
        <f t="shared" si="565"/>
        <v>0</v>
      </c>
      <c r="AW3034" s="72">
        <f t="shared" si="565"/>
        <v>0</v>
      </c>
      <c r="AX3034" s="72">
        <f t="shared" si="565"/>
        <v>0</v>
      </c>
      <c r="AY3034" s="72">
        <f t="shared" si="565"/>
        <v>0</v>
      </c>
      <c r="AZ3034" s="72">
        <f t="shared" si="565"/>
        <v>0</v>
      </c>
      <c r="BA3034" s="72">
        <f t="shared" si="565"/>
        <v>0</v>
      </c>
      <c r="BB3034" s="72">
        <f t="shared" si="565"/>
        <v>0</v>
      </c>
      <c r="BC3034" s="72">
        <f t="shared" si="565"/>
        <v>0</v>
      </c>
      <c r="BD3034" s="72">
        <f t="shared" si="565"/>
        <v>0</v>
      </c>
      <c r="BE3034" s="72">
        <f t="shared" si="565"/>
        <v>0</v>
      </c>
      <c r="BF3034" s="72">
        <f t="shared" ref="BF3034:BF3040" si="566">BE3034</f>
        <v>0</v>
      </c>
    </row>
    <row r="3035" spans="1:58" ht="12" customHeight="1" x14ac:dyDescent="0.2">
      <c r="A3035">
        <v>9</v>
      </c>
      <c r="B3035" t="s">
        <v>391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73">
        <f t="shared" si="559"/>
        <v>0</v>
      </c>
      <c r="AD3035" s="72">
        <f t="shared" si="564"/>
        <v>0</v>
      </c>
      <c r="AE3035" s="72">
        <f t="shared" ref="AE3035:BE3035" si="567">AD3035</f>
        <v>0</v>
      </c>
      <c r="AF3035" s="72">
        <f t="shared" si="567"/>
        <v>0</v>
      </c>
      <c r="AG3035" s="72">
        <f t="shared" si="567"/>
        <v>0</v>
      </c>
      <c r="AH3035" s="72">
        <f t="shared" si="567"/>
        <v>0</v>
      </c>
      <c r="AI3035" s="72">
        <f t="shared" si="567"/>
        <v>0</v>
      </c>
      <c r="AJ3035" s="72">
        <f t="shared" si="567"/>
        <v>0</v>
      </c>
      <c r="AK3035" s="72">
        <f t="shared" si="567"/>
        <v>0</v>
      </c>
      <c r="AL3035" s="72">
        <f t="shared" si="567"/>
        <v>0</v>
      </c>
      <c r="AM3035" s="72">
        <f t="shared" si="567"/>
        <v>0</v>
      </c>
      <c r="AN3035" s="72">
        <f t="shared" si="567"/>
        <v>0</v>
      </c>
      <c r="AO3035" s="72">
        <f t="shared" si="567"/>
        <v>0</v>
      </c>
      <c r="AP3035" s="72">
        <f t="shared" si="567"/>
        <v>0</v>
      </c>
      <c r="AQ3035" s="72">
        <f t="shared" si="567"/>
        <v>0</v>
      </c>
      <c r="AR3035" s="72">
        <f t="shared" si="567"/>
        <v>0</v>
      </c>
      <c r="AS3035" s="72">
        <f t="shared" si="567"/>
        <v>0</v>
      </c>
      <c r="AT3035" s="72">
        <f t="shared" si="567"/>
        <v>0</v>
      </c>
      <c r="AU3035" s="72">
        <f t="shared" si="567"/>
        <v>0</v>
      </c>
      <c r="AV3035" s="72">
        <f t="shared" si="567"/>
        <v>0</v>
      </c>
      <c r="AW3035" s="72">
        <f t="shared" si="567"/>
        <v>0</v>
      </c>
      <c r="AX3035" s="72">
        <f t="shared" si="567"/>
        <v>0</v>
      </c>
      <c r="AY3035" s="72">
        <f t="shared" si="567"/>
        <v>0</v>
      </c>
      <c r="AZ3035" s="72">
        <f t="shared" si="567"/>
        <v>0</v>
      </c>
      <c r="BA3035" s="72">
        <f t="shared" si="567"/>
        <v>0</v>
      </c>
      <c r="BB3035" s="72">
        <f t="shared" si="567"/>
        <v>0</v>
      </c>
      <c r="BC3035" s="72">
        <f t="shared" si="567"/>
        <v>0</v>
      </c>
      <c r="BD3035" s="72">
        <f t="shared" si="567"/>
        <v>0</v>
      </c>
      <c r="BE3035" s="72">
        <f t="shared" si="567"/>
        <v>0</v>
      </c>
      <c r="BF3035" s="72">
        <f t="shared" si="566"/>
        <v>0</v>
      </c>
    </row>
    <row r="3036" spans="1:58" ht="12" customHeight="1" x14ac:dyDescent="0.2">
      <c r="A3036">
        <v>10</v>
      </c>
      <c r="B3036" t="s">
        <v>392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73">
        <f t="shared" si="559"/>
        <v>0</v>
      </c>
      <c r="AD3036" s="72">
        <f t="shared" si="564"/>
        <v>0</v>
      </c>
      <c r="AE3036" s="72">
        <f t="shared" ref="AE3036:BE3036" si="568">AD3036</f>
        <v>0</v>
      </c>
      <c r="AF3036" s="72">
        <f t="shared" si="568"/>
        <v>0</v>
      </c>
      <c r="AG3036" s="72">
        <f t="shared" si="568"/>
        <v>0</v>
      </c>
      <c r="AH3036" s="72">
        <f t="shared" si="568"/>
        <v>0</v>
      </c>
      <c r="AI3036" s="72">
        <f t="shared" si="568"/>
        <v>0</v>
      </c>
      <c r="AJ3036" s="72">
        <f t="shared" si="568"/>
        <v>0</v>
      </c>
      <c r="AK3036" s="72">
        <f t="shared" si="568"/>
        <v>0</v>
      </c>
      <c r="AL3036" s="72">
        <f t="shared" si="568"/>
        <v>0</v>
      </c>
      <c r="AM3036" s="72">
        <f t="shared" si="568"/>
        <v>0</v>
      </c>
      <c r="AN3036" s="72">
        <f t="shared" si="568"/>
        <v>0</v>
      </c>
      <c r="AO3036" s="72">
        <f t="shared" si="568"/>
        <v>0</v>
      </c>
      <c r="AP3036" s="72">
        <f t="shared" si="568"/>
        <v>0</v>
      </c>
      <c r="AQ3036" s="72">
        <f t="shared" si="568"/>
        <v>0</v>
      </c>
      <c r="AR3036" s="72">
        <f t="shared" si="568"/>
        <v>0</v>
      </c>
      <c r="AS3036" s="72">
        <f t="shared" si="568"/>
        <v>0</v>
      </c>
      <c r="AT3036" s="72">
        <f t="shared" si="568"/>
        <v>0</v>
      </c>
      <c r="AU3036" s="72">
        <f t="shared" si="568"/>
        <v>0</v>
      </c>
      <c r="AV3036" s="72">
        <f t="shared" si="568"/>
        <v>0</v>
      </c>
      <c r="AW3036" s="72">
        <f t="shared" si="568"/>
        <v>0</v>
      </c>
      <c r="AX3036" s="72">
        <f t="shared" si="568"/>
        <v>0</v>
      </c>
      <c r="AY3036" s="72">
        <f t="shared" si="568"/>
        <v>0</v>
      </c>
      <c r="AZ3036" s="72">
        <f t="shared" si="568"/>
        <v>0</v>
      </c>
      <c r="BA3036" s="72">
        <f t="shared" si="568"/>
        <v>0</v>
      </c>
      <c r="BB3036" s="72">
        <f t="shared" si="568"/>
        <v>0</v>
      </c>
      <c r="BC3036" s="72">
        <f t="shared" si="568"/>
        <v>0</v>
      </c>
      <c r="BD3036" s="72">
        <f t="shared" si="568"/>
        <v>0</v>
      </c>
      <c r="BE3036" s="72">
        <f t="shared" si="568"/>
        <v>0</v>
      </c>
      <c r="BF3036" s="72">
        <f t="shared" si="566"/>
        <v>0</v>
      </c>
    </row>
    <row r="3037" spans="1:58" ht="12" customHeight="1" x14ac:dyDescent="0.2">
      <c r="A3037">
        <v>11</v>
      </c>
      <c r="B3037" t="s">
        <v>393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73">
        <f t="shared" si="559"/>
        <v>0</v>
      </c>
      <c r="AD3037" s="72">
        <f t="shared" si="564"/>
        <v>0</v>
      </c>
      <c r="AE3037" s="72">
        <f t="shared" ref="AE3037:BE3037" si="569">AD3037</f>
        <v>0</v>
      </c>
      <c r="AF3037" s="72">
        <f t="shared" si="569"/>
        <v>0</v>
      </c>
      <c r="AG3037" s="72">
        <f t="shared" si="569"/>
        <v>0</v>
      </c>
      <c r="AH3037" s="72">
        <f t="shared" si="569"/>
        <v>0</v>
      </c>
      <c r="AI3037" s="72">
        <f t="shared" si="569"/>
        <v>0</v>
      </c>
      <c r="AJ3037" s="72">
        <f t="shared" si="569"/>
        <v>0</v>
      </c>
      <c r="AK3037" s="72">
        <f t="shared" si="569"/>
        <v>0</v>
      </c>
      <c r="AL3037" s="72">
        <f t="shared" si="569"/>
        <v>0</v>
      </c>
      <c r="AM3037" s="72">
        <f t="shared" si="569"/>
        <v>0</v>
      </c>
      <c r="AN3037" s="72">
        <f t="shared" si="569"/>
        <v>0</v>
      </c>
      <c r="AO3037" s="72">
        <f t="shared" si="569"/>
        <v>0</v>
      </c>
      <c r="AP3037" s="72">
        <f t="shared" si="569"/>
        <v>0</v>
      </c>
      <c r="AQ3037" s="72">
        <f t="shared" si="569"/>
        <v>0</v>
      </c>
      <c r="AR3037" s="72">
        <f t="shared" si="569"/>
        <v>0</v>
      </c>
      <c r="AS3037" s="72">
        <f t="shared" si="569"/>
        <v>0</v>
      </c>
      <c r="AT3037" s="72">
        <f t="shared" si="569"/>
        <v>0</v>
      </c>
      <c r="AU3037" s="72">
        <f t="shared" si="569"/>
        <v>0</v>
      </c>
      <c r="AV3037" s="72">
        <f t="shared" si="569"/>
        <v>0</v>
      </c>
      <c r="AW3037" s="72">
        <f t="shared" si="569"/>
        <v>0</v>
      </c>
      <c r="AX3037" s="72">
        <f t="shared" si="569"/>
        <v>0</v>
      </c>
      <c r="AY3037" s="72">
        <f t="shared" si="569"/>
        <v>0</v>
      </c>
      <c r="AZ3037" s="72">
        <f t="shared" si="569"/>
        <v>0</v>
      </c>
      <c r="BA3037" s="72">
        <f t="shared" si="569"/>
        <v>0</v>
      </c>
      <c r="BB3037" s="72">
        <f t="shared" si="569"/>
        <v>0</v>
      </c>
      <c r="BC3037" s="72">
        <f t="shared" si="569"/>
        <v>0</v>
      </c>
      <c r="BD3037" s="72">
        <f t="shared" si="569"/>
        <v>0</v>
      </c>
      <c r="BE3037" s="72">
        <f t="shared" si="569"/>
        <v>0</v>
      </c>
      <c r="BF3037" s="72">
        <f t="shared" si="566"/>
        <v>0</v>
      </c>
    </row>
    <row r="3038" spans="1:58" ht="12" customHeight="1" x14ac:dyDescent="0.2">
      <c r="A3038">
        <v>12</v>
      </c>
      <c r="B3038" t="s">
        <v>394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73">
        <f t="shared" si="559"/>
        <v>0</v>
      </c>
      <c r="AD3038" s="72">
        <f t="shared" si="564"/>
        <v>0</v>
      </c>
      <c r="AE3038" s="72">
        <f t="shared" ref="AE3038:BE3038" si="570">AD3038</f>
        <v>0</v>
      </c>
      <c r="AF3038" s="72">
        <f t="shared" si="570"/>
        <v>0</v>
      </c>
      <c r="AG3038" s="72">
        <f t="shared" si="570"/>
        <v>0</v>
      </c>
      <c r="AH3038" s="72">
        <f t="shared" si="570"/>
        <v>0</v>
      </c>
      <c r="AI3038" s="72">
        <f t="shared" si="570"/>
        <v>0</v>
      </c>
      <c r="AJ3038" s="72">
        <f t="shared" si="570"/>
        <v>0</v>
      </c>
      <c r="AK3038" s="72">
        <f t="shared" si="570"/>
        <v>0</v>
      </c>
      <c r="AL3038" s="72">
        <f t="shared" si="570"/>
        <v>0</v>
      </c>
      <c r="AM3038" s="72">
        <f t="shared" si="570"/>
        <v>0</v>
      </c>
      <c r="AN3038" s="72">
        <f t="shared" si="570"/>
        <v>0</v>
      </c>
      <c r="AO3038" s="72">
        <f t="shared" si="570"/>
        <v>0</v>
      </c>
      <c r="AP3038" s="72">
        <f t="shared" si="570"/>
        <v>0</v>
      </c>
      <c r="AQ3038" s="72">
        <f t="shared" si="570"/>
        <v>0</v>
      </c>
      <c r="AR3038" s="72">
        <f t="shared" si="570"/>
        <v>0</v>
      </c>
      <c r="AS3038" s="72">
        <f t="shared" si="570"/>
        <v>0</v>
      </c>
      <c r="AT3038" s="72">
        <f t="shared" si="570"/>
        <v>0</v>
      </c>
      <c r="AU3038" s="72">
        <f t="shared" si="570"/>
        <v>0</v>
      </c>
      <c r="AV3038" s="72">
        <f t="shared" si="570"/>
        <v>0</v>
      </c>
      <c r="AW3038" s="72">
        <f t="shared" si="570"/>
        <v>0</v>
      </c>
      <c r="AX3038" s="72">
        <f t="shared" si="570"/>
        <v>0</v>
      </c>
      <c r="AY3038" s="72">
        <f t="shared" si="570"/>
        <v>0</v>
      </c>
      <c r="AZ3038" s="72">
        <f t="shared" si="570"/>
        <v>0</v>
      </c>
      <c r="BA3038" s="72">
        <f t="shared" si="570"/>
        <v>0</v>
      </c>
      <c r="BB3038" s="72">
        <f t="shared" si="570"/>
        <v>0</v>
      </c>
      <c r="BC3038" s="72">
        <f t="shared" si="570"/>
        <v>0</v>
      </c>
      <c r="BD3038" s="72">
        <f t="shared" si="570"/>
        <v>0</v>
      </c>
      <c r="BE3038" s="72">
        <f t="shared" si="570"/>
        <v>0</v>
      </c>
      <c r="BF3038" s="72">
        <f t="shared" si="566"/>
        <v>0</v>
      </c>
    </row>
    <row r="3039" spans="1:58" ht="12" customHeight="1" x14ac:dyDescent="0.2">
      <c r="A3039">
        <v>13</v>
      </c>
      <c r="B3039" t="s">
        <v>395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73">
        <f t="shared" si="559"/>
        <v>0</v>
      </c>
      <c r="AD3039" s="72">
        <f t="shared" si="564"/>
        <v>0</v>
      </c>
      <c r="AE3039" s="72">
        <f t="shared" ref="AE3039:BE3039" si="571">AD3039</f>
        <v>0</v>
      </c>
      <c r="AF3039" s="72">
        <f t="shared" si="571"/>
        <v>0</v>
      </c>
      <c r="AG3039" s="72">
        <f t="shared" si="571"/>
        <v>0</v>
      </c>
      <c r="AH3039" s="72">
        <f t="shared" si="571"/>
        <v>0</v>
      </c>
      <c r="AI3039" s="72">
        <f t="shared" si="571"/>
        <v>0</v>
      </c>
      <c r="AJ3039" s="72">
        <f t="shared" si="571"/>
        <v>0</v>
      </c>
      <c r="AK3039" s="72">
        <f t="shared" si="571"/>
        <v>0</v>
      </c>
      <c r="AL3039" s="72">
        <f t="shared" si="571"/>
        <v>0</v>
      </c>
      <c r="AM3039" s="72">
        <f t="shared" si="571"/>
        <v>0</v>
      </c>
      <c r="AN3039" s="72">
        <f t="shared" si="571"/>
        <v>0</v>
      </c>
      <c r="AO3039" s="72">
        <f t="shared" si="571"/>
        <v>0</v>
      </c>
      <c r="AP3039" s="72">
        <f t="shared" si="571"/>
        <v>0</v>
      </c>
      <c r="AQ3039" s="72">
        <f t="shared" si="571"/>
        <v>0</v>
      </c>
      <c r="AR3039" s="72">
        <f t="shared" si="571"/>
        <v>0</v>
      </c>
      <c r="AS3039" s="72">
        <f t="shared" si="571"/>
        <v>0</v>
      </c>
      <c r="AT3039" s="72">
        <f t="shared" si="571"/>
        <v>0</v>
      </c>
      <c r="AU3039" s="72">
        <f t="shared" si="571"/>
        <v>0</v>
      </c>
      <c r="AV3039" s="72">
        <f t="shared" si="571"/>
        <v>0</v>
      </c>
      <c r="AW3039" s="72">
        <f t="shared" si="571"/>
        <v>0</v>
      </c>
      <c r="AX3039" s="72">
        <f t="shared" si="571"/>
        <v>0</v>
      </c>
      <c r="AY3039" s="72">
        <f t="shared" si="571"/>
        <v>0</v>
      </c>
      <c r="AZ3039" s="72">
        <f t="shared" si="571"/>
        <v>0</v>
      </c>
      <c r="BA3039" s="72">
        <f t="shared" si="571"/>
        <v>0</v>
      </c>
      <c r="BB3039" s="72">
        <f t="shared" si="571"/>
        <v>0</v>
      </c>
      <c r="BC3039" s="72">
        <f t="shared" si="571"/>
        <v>0</v>
      </c>
      <c r="BD3039" s="72">
        <f t="shared" si="571"/>
        <v>0</v>
      </c>
      <c r="BE3039" s="72">
        <f t="shared" si="571"/>
        <v>0</v>
      </c>
      <c r="BF3039" s="72">
        <f t="shared" si="566"/>
        <v>0</v>
      </c>
    </row>
    <row r="3040" spans="1:58" ht="12" customHeight="1" x14ac:dyDescent="0.2">
      <c r="A3040">
        <v>14</v>
      </c>
      <c r="B3040" t="s">
        <v>396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73">
        <f t="shared" si="559"/>
        <v>0</v>
      </c>
      <c r="AD3040" s="72">
        <f t="shared" si="564"/>
        <v>0</v>
      </c>
      <c r="AE3040" s="72">
        <f t="shared" ref="AE3040:BE3040" si="572">AD3040</f>
        <v>0</v>
      </c>
      <c r="AF3040" s="72">
        <f t="shared" si="572"/>
        <v>0</v>
      </c>
      <c r="AG3040" s="72">
        <f t="shared" si="572"/>
        <v>0</v>
      </c>
      <c r="AH3040" s="72">
        <f t="shared" si="572"/>
        <v>0</v>
      </c>
      <c r="AI3040" s="72">
        <f t="shared" si="572"/>
        <v>0</v>
      </c>
      <c r="AJ3040" s="72">
        <f t="shared" si="572"/>
        <v>0</v>
      </c>
      <c r="AK3040" s="72">
        <f t="shared" si="572"/>
        <v>0</v>
      </c>
      <c r="AL3040" s="72">
        <f t="shared" si="572"/>
        <v>0</v>
      </c>
      <c r="AM3040" s="72">
        <f t="shared" si="572"/>
        <v>0</v>
      </c>
      <c r="AN3040" s="72">
        <f t="shared" si="572"/>
        <v>0</v>
      </c>
      <c r="AO3040" s="72">
        <f t="shared" si="572"/>
        <v>0</v>
      </c>
      <c r="AP3040" s="72">
        <f t="shared" si="572"/>
        <v>0</v>
      </c>
      <c r="AQ3040" s="72">
        <f t="shared" si="572"/>
        <v>0</v>
      </c>
      <c r="AR3040" s="72">
        <f t="shared" si="572"/>
        <v>0</v>
      </c>
      <c r="AS3040" s="72">
        <f t="shared" si="572"/>
        <v>0</v>
      </c>
      <c r="AT3040" s="72">
        <f t="shared" si="572"/>
        <v>0</v>
      </c>
      <c r="AU3040" s="72">
        <f t="shared" si="572"/>
        <v>0</v>
      </c>
      <c r="AV3040" s="72">
        <f t="shared" si="572"/>
        <v>0</v>
      </c>
      <c r="AW3040" s="72">
        <f t="shared" si="572"/>
        <v>0</v>
      </c>
      <c r="AX3040" s="72">
        <f t="shared" si="572"/>
        <v>0</v>
      </c>
      <c r="AY3040" s="72">
        <f t="shared" si="572"/>
        <v>0</v>
      </c>
      <c r="AZ3040" s="72">
        <f t="shared" si="572"/>
        <v>0</v>
      </c>
      <c r="BA3040" s="72">
        <f t="shared" si="572"/>
        <v>0</v>
      </c>
      <c r="BB3040" s="72">
        <f t="shared" si="572"/>
        <v>0</v>
      </c>
      <c r="BC3040" s="72">
        <f t="shared" si="572"/>
        <v>0</v>
      </c>
      <c r="BD3040" s="72">
        <f t="shared" si="572"/>
        <v>0</v>
      </c>
      <c r="BE3040" s="72">
        <f t="shared" si="572"/>
        <v>0</v>
      </c>
      <c r="BF3040" s="72">
        <f t="shared" si="566"/>
        <v>0</v>
      </c>
    </row>
    <row r="3041" spans="1:60" ht="12" customHeight="1" x14ac:dyDescent="0.2">
      <c r="A3041">
        <v>15</v>
      </c>
      <c r="B3041" t="s">
        <v>759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73">
        <f t="shared" si="559"/>
        <v>0</v>
      </c>
      <c r="AD3041" s="74">
        <f t="shared" ref="AD3041:BE3041" si="573">AC3041+($BF3041-$AC3041)/29</f>
        <v>3.4301926529693776E-4</v>
      </c>
      <c r="AE3041" s="74">
        <f t="shared" si="573"/>
        <v>6.8603853059387551E-4</v>
      </c>
      <c r="AF3041" s="74">
        <f t="shared" si="573"/>
        <v>1.0290577958908132E-3</v>
      </c>
      <c r="AG3041" s="74">
        <f t="shared" si="573"/>
        <v>1.372077061187751E-3</v>
      </c>
      <c r="AH3041" s="74">
        <f t="shared" si="573"/>
        <v>1.7150963264846888E-3</v>
      </c>
      <c r="AI3041" s="74">
        <f t="shared" si="573"/>
        <v>2.0581155917816264E-3</v>
      </c>
      <c r="AJ3041" s="74">
        <f t="shared" si="573"/>
        <v>2.401134857078564E-3</v>
      </c>
      <c r="AK3041" s="74">
        <f t="shared" si="573"/>
        <v>2.7441541223755016E-3</v>
      </c>
      <c r="AL3041" s="74">
        <f t="shared" si="573"/>
        <v>3.0871733876724392E-3</v>
      </c>
      <c r="AM3041" s="74">
        <f t="shared" si="573"/>
        <v>3.4301926529693768E-3</v>
      </c>
      <c r="AN3041" s="74">
        <f t="shared" si="573"/>
        <v>3.7732119182663144E-3</v>
      </c>
      <c r="AO3041" s="74">
        <f t="shared" si="573"/>
        <v>4.116231183563252E-3</v>
      </c>
      <c r="AP3041" s="74">
        <f t="shared" si="573"/>
        <v>4.45925044886019E-3</v>
      </c>
      <c r="AQ3041" s="74">
        <f t="shared" si="573"/>
        <v>4.802269714157128E-3</v>
      </c>
      <c r="AR3041" s="74">
        <f t="shared" si="573"/>
        <v>5.1452889794540661E-3</v>
      </c>
      <c r="AS3041" s="74">
        <f t="shared" si="573"/>
        <v>5.4883082447510041E-3</v>
      </c>
      <c r="AT3041" s="74">
        <f t="shared" si="573"/>
        <v>5.8313275100479421E-3</v>
      </c>
      <c r="AU3041" s="74">
        <f t="shared" si="573"/>
        <v>6.1743467753448801E-3</v>
      </c>
      <c r="AV3041" s="74">
        <f t="shared" si="573"/>
        <v>6.5173660406418182E-3</v>
      </c>
      <c r="AW3041" s="74">
        <f t="shared" si="573"/>
        <v>6.8603853059387562E-3</v>
      </c>
      <c r="AX3041" s="74">
        <f t="shared" si="573"/>
        <v>7.2034045712356942E-3</v>
      </c>
      <c r="AY3041" s="74">
        <f t="shared" si="573"/>
        <v>7.5464238365326322E-3</v>
      </c>
      <c r="AZ3041" s="74">
        <f t="shared" si="573"/>
        <v>7.8894431018295703E-3</v>
      </c>
      <c r="BA3041" s="74">
        <f t="shared" si="573"/>
        <v>8.2324623671265074E-3</v>
      </c>
      <c r="BB3041" s="74">
        <f t="shared" si="573"/>
        <v>8.5754816324234446E-3</v>
      </c>
      <c r="BC3041" s="74">
        <f t="shared" si="573"/>
        <v>8.9185008977203818E-3</v>
      </c>
      <c r="BD3041" s="74">
        <f t="shared" si="573"/>
        <v>9.2615201630173189E-3</v>
      </c>
      <c r="BE3041" s="74">
        <f t="shared" si="573"/>
        <v>9.6045394283142561E-3</v>
      </c>
      <c r="BF3041" s="8">
        <v>9.947558693611195E-3</v>
      </c>
    </row>
    <row r="3042" spans="1:60" ht="12" customHeight="1" x14ac:dyDescent="0.2">
      <c r="A3042">
        <v>16</v>
      </c>
      <c r="B3042" t="s">
        <v>397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1.1341142358362235E-3</v>
      </c>
      <c r="Q3042">
        <v>3.6333677942480495E-3</v>
      </c>
      <c r="R3042">
        <v>4.4331942534869422E-4</v>
      </c>
      <c r="S3042">
        <v>1.9855793420775971E-3</v>
      </c>
      <c r="T3042" s="8">
        <v>7.0602893334256248E-3</v>
      </c>
      <c r="U3042" s="8">
        <v>1.520478950869524E-3</v>
      </c>
      <c r="V3042" s="8">
        <v>9.5212187159956477E-4</v>
      </c>
      <c r="W3042" s="8">
        <v>2.6813356921716056E-3</v>
      </c>
      <c r="X3042" s="8">
        <v>5.3390864714086472E-3</v>
      </c>
      <c r="Y3042" s="8">
        <v>8.6647212506964621E-3</v>
      </c>
      <c r="Z3042" s="8">
        <v>9.6736698466551099E-3</v>
      </c>
      <c r="AA3042" s="8">
        <v>1.1829397E-2</v>
      </c>
      <c r="AB3042" s="8">
        <v>2.4885884E-2</v>
      </c>
      <c r="AC3042" s="72">
        <f t="shared" si="559"/>
        <v>3.7942371000000003E-2</v>
      </c>
      <c r="AD3042" s="74">
        <f t="shared" ref="AD3042:BE3042" si="574">AC3042+($BF3042-$AC3042)/29</f>
        <v>4.0072412365781691E-2</v>
      </c>
      <c r="AE3042" s="74">
        <f t="shared" si="574"/>
        <v>4.220245373156338E-2</v>
      </c>
      <c r="AF3042" s="74">
        <f t="shared" si="574"/>
        <v>4.4332495097345069E-2</v>
      </c>
      <c r="AG3042" s="74">
        <f t="shared" si="574"/>
        <v>4.6462536463126758E-2</v>
      </c>
      <c r="AH3042" s="74">
        <f t="shared" si="574"/>
        <v>4.8592577828908447E-2</v>
      </c>
      <c r="AI3042" s="74">
        <f t="shared" si="574"/>
        <v>5.0722619194690136E-2</v>
      </c>
      <c r="AJ3042" s="74">
        <f t="shared" si="574"/>
        <v>5.2852660560471824E-2</v>
      </c>
      <c r="AK3042" s="74">
        <f t="shared" si="574"/>
        <v>5.4982701926253513E-2</v>
      </c>
      <c r="AL3042" s="74">
        <f t="shared" si="574"/>
        <v>5.7112743292035202E-2</v>
      </c>
      <c r="AM3042" s="74">
        <f t="shared" si="574"/>
        <v>5.9242784657816891E-2</v>
      </c>
      <c r="AN3042" s="74">
        <f t="shared" si="574"/>
        <v>6.137282602359858E-2</v>
      </c>
      <c r="AO3042" s="74">
        <f t="shared" si="574"/>
        <v>6.3502867389380269E-2</v>
      </c>
      <c r="AP3042" s="74">
        <f t="shared" si="574"/>
        <v>6.5632908755161951E-2</v>
      </c>
      <c r="AQ3042" s="74">
        <f t="shared" si="574"/>
        <v>6.7762950120943632E-2</v>
      </c>
      <c r="AR3042" s="74">
        <f t="shared" si="574"/>
        <v>6.9892991486725314E-2</v>
      </c>
      <c r="AS3042" s="74">
        <f t="shared" si="574"/>
        <v>7.2023032852506996E-2</v>
      </c>
      <c r="AT3042" s="74">
        <f t="shared" si="574"/>
        <v>7.4153074218288678E-2</v>
      </c>
      <c r="AU3042" s="74">
        <f t="shared" si="574"/>
        <v>7.628311558407036E-2</v>
      </c>
      <c r="AV3042" s="74">
        <f t="shared" si="574"/>
        <v>7.8413156949852042E-2</v>
      </c>
      <c r="AW3042" s="74">
        <f t="shared" si="574"/>
        <v>8.0543198315633724E-2</v>
      </c>
      <c r="AX3042" s="74">
        <f t="shared" si="574"/>
        <v>8.2673239681415406E-2</v>
      </c>
      <c r="AY3042" s="74">
        <f t="shared" si="574"/>
        <v>8.4803281047197088E-2</v>
      </c>
      <c r="AZ3042" s="74">
        <f t="shared" si="574"/>
        <v>8.693332241297877E-2</v>
      </c>
      <c r="BA3042" s="74">
        <f t="shared" si="574"/>
        <v>8.9063363778760452E-2</v>
      </c>
      <c r="BB3042" s="74">
        <f t="shared" si="574"/>
        <v>9.1193405144542133E-2</v>
      </c>
      <c r="BC3042" s="74">
        <f t="shared" si="574"/>
        <v>9.3323446510323815E-2</v>
      </c>
      <c r="BD3042" s="74">
        <f t="shared" si="574"/>
        <v>9.5453487876105497E-2</v>
      </c>
      <c r="BE3042" s="74">
        <f t="shared" si="574"/>
        <v>9.7583529241887179E-2</v>
      </c>
      <c r="BF3042" s="8">
        <v>9.9713570607668889E-2</v>
      </c>
    </row>
    <row r="3043" spans="1:60" ht="12" customHeight="1" x14ac:dyDescent="0.2">
      <c r="A3043" t="s">
        <v>1118</v>
      </c>
    </row>
    <row r="3045" spans="1:60" ht="12" customHeight="1" x14ac:dyDescent="0.2">
      <c r="A3045" t="s">
        <v>550</v>
      </c>
    </row>
    <row r="3046" spans="1:60" ht="12" customHeight="1" x14ac:dyDescent="0.2">
      <c r="C3046">
        <v>1995</v>
      </c>
      <c r="D3046">
        <v>1996</v>
      </c>
      <c r="E3046">
        <v>1997</v>
      </c>
      <c r="F3046">
        <v>1998</v>
      </c>
      <c r="G3046">
        <v>1999</v>
      </c>
      <c r="H3046">
        <v>2000</v>
      </c>
      <c r="I3046">
        <v>2001</v>
      </c>
      <c r="J3046">
        <v>2002</v>
      </c>
      <c r="K3046">
        <v>2003</v>
      </c>
      <c r="L3046">
        <v>2004</v>
      </c>
      <c r="M3046">
        <v>2005</v>
      </c>
      <c r="N3046">
        <v>2006</v>
      </c>
      <c r="O3046">
        <v>2007</v>
      </c>
      <c r="P3046">
        <v>2008</v>
      </c>
      <c r="Q3046">
        <v>2009</v>
      </c>
      <c r="R3046">
        <v>2010</v>
      </c>
      <c r="S3046">
        <v>2011</v>
      </c>
      <c r="T3046">
        <v>2012</v>
      </c>
      <c r="U3046">
        <v>2013</v>
      </c>
      <c r="V3046">
        <v>2014</v>
      </c>
      <c r="W3046">
        <v>2015</v>
      </c>
      <c r="X3046">
        <v>2016</v>
      </c>
      <c r="Y3046">
        <v>2017</v>
      </c>
      <c r="Z3046">
        <v>2018</v>
      </c>
      <c r="AA3046">
        <v>2019</v>
      </c>
      <c r="AB3046">
        <v>2020</v>
      </c>
      <c r="AC3046">
        <v>2021</v>
      </c>
      <c r="AD3046">
        <v>2022</v>
      </c>
      <c r="AE3046">
        <v>2023</v>
      </c>
      <c r="AF3046">
        <v>2024</v>
      </c>
      <c r="AG3046">
        <v>2025</v>
      </c>
      <c r="AH3046">
        <v>2026</v>
      </c>
      <c r="AI3046">
        <v>2027</v>
      </c>
      <c r="AJ3046">
        <v>2028</v>
      </c>
      <c r="AK3046">
        <v>2029</v>
      </c>
      <c r="AL3046">
        <v>2030</v>
      </c>
      <c r="AM3046">
        <v>2031</v>
      </c>
      <c r="AN3046">
        <v>2032</v>
      </c>
      <c r="AO3046">
        <v>2033</v>
      </c>
      <c r="AP3046">
        <v>2034</v>
      </c>
      <c r="AQ3046">
        <v>2035</v>
      </c>
      <c r="AR3046">
        <v>2036</v>
      </c>
      <c r="AS3046">
        <v>2037</v>
      </c>
      <c r="AT3046">
        <v>2038</v>
      </c>
      <c r="AU3046">
        <v>2039</v>
      </c>
      <c r="AV3046">
        <v>2040</v>
      </c>
      <c r="AW3046">
        <v>2041</v>
      </c>
      <c r="AX3046">
        <v>2042</v>
      </c>
      <c r="AY3046">
        <v>2043</v>
      </c>
      <c r="AZ3046">
        <v>2044</v>
      </c>
      <c r="BA3046">
        <v>2045</v>
      </c>
      <c r="BB3046">
        <v>2046</v>
      </c>
      <c r="BC3046">
        <v>2047</v>
      </c>
      <c r="BD3046">
        <v>2048</v>
      </c>
      <c r="BE3046">
        <v>2049</v>
      </c>
      <c r="BF3046">
        <v>2050</v>
      </c>
      <c r="BH3046" t="s">
        <v>1117</v>
      </c>
    </row>
    <row r="3047" spans="1:60" ht="12" customHeight="1" x14ac:dyDescent="0.2">
      <c r="A3047" t="s">
        <v>326</v>
      </c>
      <c r="B3047" t="s">
        <v>544</v>
      </c>
      <c r="C3047" s="80">
        <v>16594.633780113083</v>
      </c>
      <c r="D3047" s="80">
        <v>16594.633780113083</v>
      </c>
      <c r="E3047" s="80">
        <v>16594.633780113083</v>
      </c>
      <c r="F3047" s="80">
        <v>16594.633780113083</v>
      </c>
      <c r="G3047" s="80">
        <v>16594.633780113083</v>
      </c>
      <c r="H3047" s="80">
        <v>16594.633780113083</v>
      </c>
      <c r="I3047" s="80">
        <v>16594.633780113083</v>
      </c>
      <c r="J3047" s="80">
        <v>16594.633780113083</v>
      </c>
      <c r="K3047" s="80">
        <v>16594.633780113083</v>
      </c>
      <c r="L3047" s="80">
        <v>16594.633780113083</v>
      </c>
      <c r="M3047" s="80">
        <v>16594.633780113083</v>
      </c>
      <c r="N3047" s="80">
        <v>16594.633780113083</v>
      </c>
      <c r="O3047" s="80">
        <v>16594.633780113083</v>
      </c>
      <c r="P3047" s="80">
        <v>16594.633780113083</v>
      </c>
      <c r="Q3047" s="80">
        <v>16594.633780113083</v>
      </c>
      <c r="R3047" s="80">
        <v>16594.633780113083</v>
      </c>
      <c r="S3047" s="80">
        <v>16594.633780113083</v>
      </c>
      <c r="T3047" s="80">
        <v>16594.633780113083</v>
      </c>
      <c r="U3047" s="80">
        <v>16594.633780113083</v>
      </c>
      <c r="V3047" s="80">
        <v>16594.633780113083</v>
      </c>
      <c r="W3047" s="80">
        <v>16594.633780113083</v>
      </c>
      <c r="X3047" s="80">
        <v>16594.633780113083</v>
      </c>
      <c r="Y3047" s="80">
        <f>AVERAGE(X3047,Z3047)</f>
        <v>15306.831560923456</v>
      </c>
      <c r="Z3047" s="80">
        <v>14019.029341733831</v>
      </c>
      <c r="AA3047" s="80">
        <v>13042.606808170638</v>
      </c>
      <c r="AB3047" s="80">
        <v>12879.901166536343</v>
      </c>
      <c r="AC3047" s="80">
        <v>13031</v>
      </c>
      <c r="AD3047" s="3">
        <f>AVERAGE(Z3047:AC3047)</f>
        <v>13243.134329110202</v>
      </c>
      <c r="AE3047" s="3">
        <f>AD3047</f>
        <v>13243.134329110202</v>
      </c>
      <c r="AF3047" s="3">
        <f t="shared" ref="AF3047:BF3049" si="575">AE3047</f>
        <v>13243.134329110202</v>
      </c>
      <c r="AG3047" s="3">
        <f t="shared" si="575"/>
        <v>13243.134329110202</v>
      </c>
      <c r="AH3047" s="3">
        <f t="shared" si="575"/>
        <v>13243.134329110202</v>
      </c>
      <c r="AI3047" s="3">
        <f t="shared" si="575"/>
        <v>13243.134329110202</v>
      </c>
      <c r="AJ3047" s="3">
        <f t="shared" si="575"/>
        <v>13243.134329110202</v>
      </c>
      <c r="AK3047" s="3">
        <f t="shared" si="575"/>
        <v>13243.134329110202</v>
      </c>
      <c r="AL3047" s="3">
        <f t="shared" si="575"/>
        <v>13243.134329110202</v>
      </c>
      <c r="AM3047" s="3">
        <f t="shared" si="575"/>
        <v>13243.134329110202</v>
      </c>
      <c r="AN3047" s="3">
        <f t="shared" si="575"/>
        <v>13243.134329110202</v>
      </c>
      <c r="AO3047" s="3">
        <f t="shared" si="575"/>
        <v>13243.134329110202</v>
      </c>
      <c r="AP3047" s="3">
        <f t="shared" si="575"/>
        <v>13243.134329110202</v>
      </c>
      <c r="AQ3047" s="3">
        <f t="shared" si="575"/>
        <v>13243.134329110202</v>
      </c>
      <c r="AR3047" s="3">
        <f t="shared" si="575"/>
        <v>13243.134329110202</v>
      </c>
      <c r="AS3047" s="3">
        <f t="shared" si="575"/>
        <v>13243.134329110202</v>
      </c>
      <c r="AT3047" s="3">
        <f t="shared" si="575"/>
        <v>13243.134329110202</v>
      </c>
      <c r="AU3047" s="3">
        <f t="shared" si="575"/>
        <v>13243.134329110202</v>
      </c>
      <c r="AV3047" s="3">
        <f t="shared" si="575"/>
        <v>13243.134329110202</v>
      </c>
      <c r="AW3047" s="3">
        <f t="shared" si="575"/>
        <v>13243.134329110202</v>
      </c>
      <c r="AX3047" s="3">
        <f t="shared" si="575"/>
        <v>13243.134329110202</v>
      </c>
      <c r="AY3047" s="3">
        <f t="shared" si="575"/>
        <v>13243.134329110202</v>
      </c>
      <c r="AZ3047" s="3">
        <f t="shared" si="575"/>
        <v>13243.134329110202</v>
      </c>
      <c r="BA3047" s="3">
        <f t="shared" si="575"/>
        <v>13243.134329110202</v>
      </c>
      <c r="BB3047" s="3">
        <f t="shared" si="575"/>
        <v>13243.134329110202</v>
      </c>
      <c r="BC3047" s="3">
        <f t="shared" si="575"/>
        <v>13243.134329110202</v>
      </c>
      <c r="BD3047" s="3">
        <f t="shared" si="575"/>
        <v>13243.134329110202</v>
      </c>
      <c r="BE3047" s="3">
        <f t="shared" si="575"/>
        <v>13243.134329110202</v>
      </c>
      <c r="BF3047" s="3">
        <f t="shared" si="575"/>
        <v>13243.134329110202</v>
      </c>
      <c r="BH3047" s="3">
        <v>20557.894736842107</v>
      </c>
    </row>
    <row r="3048" spans="1:60" ht="12" customHeight="1" x14ac:dyDescent="0.2">
      <c r="B3048" t="s">
        <v>551</v>
      </c>
      <c r="C3048" s="80">
        <v>9878.8536009680047</v>
      </c>
      <c r="D3048" s="80">
        <v>9878.8536009680047</v>
      </c>
      <c r="E3048" s="80">
        <v>9878.8536009680047</v>
      </c>
      <c r="F3048" s="80">
        <v>9878.8536009680047</v>
      </c>
      <c r="G3048" s="80">
        <v>9878.8536009680047</v>
      </c>
      <c r="H3048" s="80">
        <v>9878.8536009680047</v>
      </c>
      <c r="I3048" s="80">
        <v>9878.8536009680047</v>
      </c>
      <c r="J3048" s="80">
        <v>9878.8536009680047</v>
      </c>
      <c r="K3048" s="80">
        <v>9878.8536009680047</v>
      </c>
      <c r="L3048" s="80">
        <v>9878.8536009680047</v>
      </c>
      <c r="M3048" s="80">
        <v>9878.8536009680047</v>
      </c>
      <c r="N3048" s="80">
        <v>9878.8536009680047</v>
      </c>
      <c r="O3048" s="80">
        <v>9878.8536009680047</v>
      </c>
      <c r="P3048" s="80">
        <v>9878.8536009680047</v>
      </c>
      <c r="Q3048" s="80">
        <v>9878.8536009680047</v>
      </c>
      <c r="R3048" s="80">
        <v>9878.8536009680047</v>
      </c>
      <c r="S3048" s="80">
        <v>9878.8536009680047</v>
      </c>
      <c r="T3048" s="80">
        <v>9878.8536009680047</v>
      </c>
      <c r="U3048" s="80">
        <v>9878.8536009680047</v>
      </c>
      <c r="V3048" s="80">
        <v>9878.8536009680047</v>
      </c>
      <c r="W3048" s="80">
        <v>9878.8536009680047</v>
      </c>
      <c r="X3048" s="80">
        <v>9878.8536009680047</v>
      </c>
      <c r="Y3048" s="80">
        <f>AVERAGE(X3048,Z3048)</f>
        <v>9726.7120938173393</v>
      </c>
      <c r="Z3048" s="80">
        <v>9574.5705866666758</v>
      </c>
      <c r="AA3048" s="80">
        <v>8859.727191073207</v>
      </c>
      <c r="AB3048" s="80">
        <v>9083.8851735172739</v>
      </c>
      <c r="AC3048" s="80">
        <v>8461</v>
      </c>
      <c r="AD3048" s="3">
        <f>AVERAGE(Z3048:AC3048)</f>
        <v>8994.7957378142892</v>
      </c>
      <c r="AE3048" s="3">
        <f t="shared" ref="AE3048:AT3049" si="576">AD3048</f>
        <v>8994.7957378142892</v>
      </c>
      <c r="AF3048" s="3">
        <f t="shared" si="576"/>
        <v>8994.7957378142892</v>
      </c>
      <c r="AG3048" s="3">
        <f t="shared" si="576"/>
        <v>8994.7957378142892</v>
      </c>
      <c r="AH3048" s="3">
        <f t="shared" si="576"/>
        <v>8994.7957378142892</v>
      </c>
      <c r="AI3048" s="3">
        <f t="shared" si="576"/>
        <v>8994.7957378142892</v>
      </c>
      <c r="AJ3048" s="3">
        <f t="shared" si="576"/>
        <v>8994.7957378142892</v>
      </c>
      <c r="AK3048" s="3">
        <f t="shared" si="576"/>
        <v>8994.7957378142892</v>
      </c>
      <c r="AL3048" s="3">
        <f t="shared" si="576"/>
        <v>8994.7957378142892</v>
      </c>
      <c r="AM3048" s="3">
        <f t="shared" si="576"/>
        <v>8994.7957378142892</v>
      </c>
      <c r="AN3048" s="3">
        <f t="shared" si="576"/>
        <v>8994.7957378142892</v>
      </c>
      <c r="AO3048" s="3">
        <f t="shared" si="576"/>
        <v>8994.7957378142892</v>
      </c>
      <c r="AP3048" s="3">
        <f t="shared" si="576"/>
        <v>8994.7957378142892</v>
      </c>
      <c r="AQ3048" s="3">
        <f t="shared" si="576"/>
        <v>8994.7957378142892</v>
      </c>
      <c r="AR3048" s="3">
        <f t="shared" si="576"/>
        <v>8994.7957378142892</v>
      </c>
      <c r="AS3048" s="3">
        <f t="shared" si="576"/>
        <v>8994.7957378142892</v>
      </c>
      <c r="AT3048" s="3">
        <f t="shared" si="576"/>
        <v>8994.7957378142892</v>
      </c>
      <c r="AU3048" s="3">
        <f t="shared" si="575"/>
        <v>8994.7957378142892</v>
      </c>
      <c r="AV3048" s="3">
        <f t="shared" si="575"/>
        <v>8994.7957378142892</v>
      </c>
      <c r="AW3048" s="3">
        <f t="shared" si="575"/>
        <v>8994.7957378142892</v>
      </c>
      <c r="AX3048" s="3">
        <f t="shared" si="575"/>
        <v>8994.7957378142892</v>
      </c>
      <c r="AY3048" s="3">
        <f t="shared" si="575"/>
        <v>8994.7957378142892</v>
      </c>
      <c r="AZ3048" s="3">
        <f t="shared" si="575"/>
        <v>8994.7957378142892</v>
      </c>
      <c r="BA3048" s="3">
        <f t="shared" si="575"/>
        <v>8994.7957378142892</v>
      </c>
      <c r="BB3048" s="3">
        <f t="shared" si="575"/>
        <v>8994.7957378142892</v>
      </c>
      <c r="BC3048" s="3">
        <f t="shared" si="575"/>
        <v>8994.7957378142892</v>
      </c>
      <c r="BD3048" s="3">
        <f t="shared" si="575"/>
        <v>8994.7957378142892</v>
      </c>
      <c r="BE3048" s="3">
        <f t="shared" si="575"/>
        <v>8994.7957378142892</v>
      </c>
      <c r="BF3048" s="3">
        <f t="shared" si="575"/>
        <v>8994.7957378142892</v>
      </c>
      <c r="BH3048">
        <v>12895</v>
      </c>
    </row>
    <row r="3049" spans="1:60" ht="12" customHeight="1" x14ac:dyDescent="0.2">
      <c r="B3049" t="s">
        <v>546</v>
      </c>
      <c r="C3049" s="80">
        <v>6458.256660779557</v>
      </c>
      <c r="D3049" s="80">
        <v>6458.256660779557</v>
      </c>
      <c r="E3049" s="80">
        <v>6458.256660779557</v>
      </c>
      <c r="F3049" s="80">
        <v>6458.256660779557</v>
      </c>
      <c r="G3049" s="80">
        <v>6458.256660779557</v>
      </c>
      <c r="H3049" s="80">
        <v>6458.256660779557</v>
      </c>
      <c r="I3049" s="80">
        <v>6458.256660779557</v>
      </c>
      <c r="J3049" s="80">
        <v>6458.256660779557</v>
      </c>
      <c r="K3049" s="80">
        <v>6458.256660779557</v>
      </c>
      <c r="L3049" s="80">
        <v>6458.256660779557</v>
      </c>
      <c r="M3049" s="80">
        <v>6458.256660779557</v>
      </c>
      <c r="N3049" s="80">
        <v>6458.256660779557</v>
      </c>
      <c r="O3049" s="80">
        <v>6458.256660779557</v>
      </c>
      <c r="P3049" s="80">
        <v>6458.256660779557</v>
      </c>
      <c r="Q3049" s="80">
        <v>6458.256660779557</v>
      </c>
      <c r="R3049" s="80">
        <v>6458.256660779557</v>
      </c>
      <c r="S3049" s="80">
        <v>6458.256660779557</v>
      </c>
      <c r="T3049" s="80">
        <v>6458.256660779557</v>
      </c>
      <c r="U3049" s="80">
        <v>6458.256660779557</v>
      </c>
      <c r="V3049" s="80">
        <v>6458.256660779557</v>
      </c>
      <c r="W3049" s="80">
        <v>6458.256660779557</v>
      </c>
      <c r="X3049" s="80">
        <v>6458.256660779557</v>
      </c>
      <c r="Y3049" s="80">
        <f>AVERAGE(X3049,Z3049)</f>
        <v>6721.7047048101249</v>
      </c>
      <c r="Z3049" s="80">
        <v>6985.1527488406919</v>
      </c>
      <c r="AA3049" s="80">
        <v>6713.7543569791014</v>
      </c>
      <c r="AB3049" s="80">
        <v>6809.0669661682023</v>
      </c>
      <c r="AC3049" s="80">
        <v>6466</v>
      </c>
      <c r="AD3049" s="3">
        <f>AVERAGE(Z3049:AC3049)</f>
        <v>6743.4935179969989</v>
      </c>
      <c r="AE3049" s="3">
        <f t="shared" si="576"/>
        <v>6743.4935179969989</v>
      </c>
      <c r="AF3049" s="3">
        <f t="shared" si="575"/>
        <v>6743.4935179969989</v>
      </c>
      <c r="AG3049" s="3">
        <f t="shared" si="575"/>
        <v>6743.4935179969989</v>
      </c>
      <c r="AH3049" s="3">
        <f t="shared" si="575"/>
        <v>6743.4935179969989</v>
      </c>
      <c r="AI3049" s="3">
        <f t="shared" si="575"/>
        <v>6743.4935179969989</v>
      </c>
      <c r="AJ3049" s="3">
        <f t="shared" si="575"/>
        <v>6743.4935179969989</v>
      </c>
      <c r="AK3049" s="3">
        <f t="shared" si="575"/>
        <v>6743.4935179969989</v>
      </c>
      <c r="AL3049" s="3">
        <f t="shared" si="575"/>
        <v>6743.4935179969989</v>
      </c>
      <c r="AM3049" s="3">
        <f t="shared" si="575"/>
        <v>6743.4935179969989</v>
      </c>
      <c r="AN3049" s="3">
        <f t="shared" si="575"/>
        <v>6743.4935179969989</v>
      </c>
      <c r="AO3049" s="3">
        <f t="shared" si="575"/>
        <v>6743.4935179969989</v>
      </c>
      <c r="AP3049" s="3">
        <f t="shared" si="575"/>
        <v>6743.4935179969989</v>
      </c>
      <c r="AQ3049" s="3">
        <f t="shared" si="575"/>
        <v>6743.4935179969989</v>
      </c>
      <c r="AR3049" s="3">
        <f t="shared" si="575"/>
        <v>6743.4935179969989</v>
      </c>
      <c r="AS3049" s="3">
        <f t="shared" si="575"/>
        <v>6743.4935179969989</v>
      </c>
      <c r="AT3049" s="3">
        <f t="shared" si="575"/>
        <v>6743.4935179969989</v>
      </c>
      <c r="AU3049" s="3">
        <f t="shared" si="575"/>
        <v>6743.4935179969989</v>
      </c>
      <c r="AV3049" s="3">
        <f t="shared" si="575"/>
        <v>6743.4935179969989</v>
      </c>
      <c r="AW3049" s="3">
        <f t="shared" si="575"/>
        <v>6743.4935179969989</v>
      </c>
      <c r="AX3049" s="3">
        <f t="shared" si="575"/>
        <v>6743.4935179969989</v>
      </c>
      <c r="AY3049" s="3">
        <f t="shared" si="575"/>
        <v>6743.4935179969989</v>
      </c>
      <c r="AZ3049" s="3">
        <f t="shared" si="575"/>
        <v>6743.4935179969989</v>
      </c>
      <c r="BA3049" s="3">
        <f t="shared" si="575"/>
        <v>6743.4935179969989</v>
      </c>
      <c r="BB3049" s="3">
        <f t="shared" si="575"/>
        <v>6743.4935179969989</v>
      </c>
      <c r="BC3049" s="3">
        <f t="shared" si="575"/>
        <v>6743.4935179969989</v>
      </c>
      <c r="BD3049" s="3">
        <f t="shared" si="575"/>
        <v>6743.4935179969989</v>
      </c>
      <c r="BE3049" s="3">
        <f t="shared" si="575"/>
        <v>6743.4935179969989</v>
      </c>
      <c r="BF3049" s="3">
        <f t="shared" si="575"/>
        <v>6743.4935179969989</v>
      </c>
      <c r="BH3049">
        <v>13399</v>
      </c>
    </row>
    <row r="3050" spans="1:60" ht="12" customHeight="1" x14ac:dyDescent="0.2">
      <c r="B3050" t="s">
        <v>910</v>
      </c>
      <c r="C3050">
        <v>65000</v>
      </c>
      <c r="D3050">
        <v>65000</v>
      </c>
      <c r="E3050">
        <v>65000</v>
      </c>
      <c r="F3050">
        <v>65000</v>
      </c>
      <c r="G3050">
        <v>65000</v>
      </c>
      <c r="H3050">
        <v>65000</v>
      </c>
      <c r="I3050">
        <v>65000</v>
      </c>
      <c r="J3050">
        <v>65000</v>
      </c>
      <c r="K3050">
        <v>65000</v>
      </c>
      <c r="L3050">
        <v>65000</v>
      </c>
      <c r="M3050">
        <v>65000</v>
      </c>
      <c r="N3050">
        <v>65000</v>
      </c>
      <c r="O3050">
        <v>65000</v>
      </c>
      <c r="P3050">
        <v>65000</v>
      </c>
      <c r="Q3050">
        <v>65000</v>
      </c>
      <c r="R3050">
        <v>65000</v>
      </c>
      <c r="S3050">
        <v>65000</v>
      </c>
      <c r="T3050">
        <v>65000</v>
      </c>
      <c r="U3050">
        <v>65000</v>
      </c>
      <c r="V3050">
        <v>65000</v>
      </c>
      <c r="W3050">
        <v>65000</v>
      </c>
      <c r="X3050">
        <v>65000</v>
      </c>
      <c r="Y3050">
        <v>65000</v>
      </c>
      <c r="Z3050">
        <v>65000</v>
      </c>
      <c r="AA3050">
        <v>65000</v>
      </c>
      <c r="AB3050">
        <v>65000</v>
      </c>
      <c r="AC3050">
        <v>65000</v>
      </c>
      <c r="AD3050">
        <v>65000</v>
      </c>
      <c r="AE3050">
        <v>65000</v>
      </c>
      <c r="AF3050">
        <v>65000</v>
      </c>
      <c r="AG3050">
        <v>65000</v>
      </c>
      <c r="AH3050">
        <v>65000</v>
      </c>
      <c r="AI3050">
        <v>65000</v>
      </c>
      <c r="AJ3050">
        <v>65000</v>
      </c>
      <c r="AK3050">
        <v>65000</v>
      </c>
      <c r="AL3050">
        <v>65000</v>
      </c>
      <c r="AM3050">
        <v>65000</v>
      </c>
      <c r="AN3050">
        <v>65000</v>
      </c>
      <c r="AO3050">
        <v>65000</v>
      </c>
      <c r="AP3050">
        <v>65000</v>
      </c>
      <c r="AQ3050">
        <v>65000</v>
      </c>
      <c r="AR3050">
        <v>65000</v>
      </c>
      <c r="AS3050">
        <v>65000</v>
      </c>
      <c r="AT3050">
        <v>65000</v>
      </c>
      <c r="AU3050">
        <v>65000</v>
      </c>
      <c r="AV3050">
        <v>65000</v>
      </c>
      <c r="AW3050">
        <v>65000</v>
      </c>
      <c r="AX3050">
        <v>65000</v>
      </c>
      <c r="AY3050">
        <v>65000</v>
      </c>
      <c r="AZ3050">
        <v>65000</v>
      </c>
      <c r="BA3050">
        <v>65000</v>
      </c>
      <c r="BB3050">
        <v>65000</v>
      </c>
      <c r="BC3050">
        <v>65000</v>
      </c>
      <c r="BD3050">
        <v>65000</v>
      </c>
      <c r="BE3050">
        <v>65000</v>
      </c>
      <c r="BF3050">
        <v>65000</v>
      </c>
      <c r="BH3050">
        <v>65000</v>
      </c>
    </row>
    <row r="3051" spans="1:60" ht="12" customHeight="1" x14ac:dyDescent="0.2">
      <c r="A3051" t="s">
        <v>460</v>
      </c>
      <c r="B3051" t="s">
        <v>544</v>
      </c>
      <c r="C3051" s="80">
        <v>17630.675219500226</v>
      </c>
      <c r="D3051" s="80">
        <v>17630.675219500226</v>
      </c>
      <c r="E3051" s="80">
        <v>17630.675219500226</v>
      </c>
      <c r="F3051" s="80">
        <v>17630.675219500226</v>
      </c>
      <c r="G3051" s="80">
        <v>17630.675219500226</v>
      </c>
      <c r="H3051" s="80">
        <v>17630.675219500226</v>
      </c>
      <c r="I3051" s="80">
        <v>17630.675219500226</v>
      </c>
      <c r="J3051" s="80">
        <v>17630.675219500226</v>
      </c>
      <c r="K3051" s="80">
        <v>17630.675219500226</v>
      </c>
      <c r="L3051" s="80">
        <v>17630.675219500226</v>
      </c>
      <c r="M3051" s="80">
        <v>17630.675219500226</v>
      </c>
      <c r="N3051" s="80">
        <v>17630.675219500226</v>
      </c>
      <c r="O3051" s="80">
        <v>17630.675219500226</v>
      </c>
      <c r="P3051" s="80">
        <v>17630.675219500226</v>
      </c>
      <c r="Q3051" s="80">
        <v>17630.675219500226</v>
      </c>
      <c r="R3051" s="80">
        <v>17630.675219500226</v>
      </c>
      <c r="S3051" s="80">
        <v>17630.675219500226</v>
      </c>
      <c r="T3051" s="80">
        <v>17630.675219500226</v>
      </c>
      <c r="U3051" s="80">
        <v>17630.675219500226</v>
      </c>
      <c r="V3051" s="80">
        <v>17630.675219500226</v>
      </c>
      <c r="W3051" s="80">
        <v>17630.675219500226</v>
      </c>
      <c r="X3051" s="80">
        <v>17630.675219500226</v>
      </c>
      <c r="Y3051" s="80">
        <f>AVERAGE(X3051,Z3051)</f>
        <v>15738.458468366636</v>
      </c>
      <c r="Z3051" s="80">
        <v>13846.241717233048</v>
      </c>
      <c r="AA3051" s="80">
        <v>13153.731081750482</v>
      </c>
      <c r="AB3051" s="80">
        <v>12812.633959907549</v>
      </c>
      <c r="AC3051" s="80">
        <v>13416</v>
      </c>
      <c r="AD3051" s="3">
        <f>AVERAGE(Z3051:AC3051)</f>
        <v>13307.15168972277</v>
      </c>
      <c r="AE3051" s="3">
        <f>AD3051</f>
        <v>13307.15168972277</v>
      </c>
      <c r="AF3051" s="3">
        <f t="shared" ref="AF3051:BF3051" si="577">AE3051</f>
        <v>13307.15168972277</v>
      </c>
      <c r="AG3051" s="3">
        <f t="shared" si="577"/>
        <v>13307.15168972277</v>
      </c>
      <c r="AH3051" s="3">
        <f t="shared" si="577"/>
        <v>13307.15168972277</v>
      </c>
      <c r="AI3051" s="3">
        <f t="shared" si="577"/>
        <v>13307.15168972277</v>
      </c>
      <c r="AJ3051" s="3">
        <f t="shared" si="577"/>
        <v>13307.15168972277</v>
      </c>
      <c r="AK3051" s="3">
        <f t="shared" si="577"/>
        <v>13307.15168972277</v>
      </c>
      <c r="AL3051" s="3">
        <f t="shared" si="577"/>
        <v>13307.15168972277</v>
      </c>
      <c r="AM3051" s="3">
        <f t="shared" si="577"/>
        <v>13307.15168972277</v>
      </c>
      <c r="AN3051" s="3">
        <f t="shared" si="577"/>
        <v>13307.15168972277</v>
      </c>
      <c r="AO3051" s="3">
        <f t="shared" si="577"/>
        <v>13307.15168972277</v>
      </c>
      <c r="AP3051" s="3">
        <f t="shared" si="577"/>
        <v>13307.15168972277</v>
      </c>
      <c r="AQ3051" s="3">
        <f t="shared" si="577"/>
        <v>13307.15168972277</v>
      </c>
      <c r="AR3051" s="3">
        <f t="shared" si="577"/>
        <v>13307.15168972277</v>
      </c>
      <c r="AS3051" s="3">
        <f t="shared" si="577"/>
        <v>13307.15168972277</v>
      </c>
      <c r="AT3051" s="3">
        <f t="shared" si="577"/>
        <v>13307.15168972277</v>
      </c>
      <c r="AU3051" s="3">
        <f t="shared" si="577"/>
        <v>13307.15168972277</v>
      </c>
      <c r="AV3051" s="3">
        <f t="shared" si="577"/>
        <v>13307.15168972277</v>
      </c>
      <c r="AW3051" s="3">
        <f t="shared" si="577"/>
        <v>13307.15168972277</v>
      </c>
      <c r="AX3051" s="3">
        <f t="shared" si="577"/>
        <v>13307.15168972277</v>
      </c>
      <c r="AY3051" s="3">
        <f t="shared" si="577"/>
        <v>13307.15168972277</v>
      </c>
      <c r="AZ3051" s="3">
        <f t="shared" si="577"/>
        <v>13307.15168972277</v>
      </c>
      <c r="BA3051" s="3">
        <f t="shared" si="577"/>
        <v>13307.15168972277</v>
      </c>
      <c r="BB3051" s="3">
        <f t="shared" si="577"/>
        <v>13307.15168972277</v>
      </c>
      <c r="BC3051" s="3">
        <f t="shared" si="577"/>
        <v>13307.15168972277</v>
      </c>
      <c r="BD3051" s="3">
        <f t="shared" si="577"/>
        <v>13307.15168972277</v>
      </c>
      <c r="BE3051" s="3">
        <f t="shared" si="577"/>
        <v>13307.15168972277</v>
      </c>
      <c r="BF3051" s="3">
        <f t="shared" si="577"/>
        <v>13307.15168972277</v>
      </c>
      <c r="BH3051" s="3">
        <v>24244.21052631579</v>
      </c>
    </row>
    <row r="3052" spans="1:60" ht="12" customHeight="1" x14ac:dyDescent="0.2">
      <c r="B3052" t="s">
        <v>551</v>
      </c>
      <c r="C3052" s="80">
        <v>11561.051720576637</v>
      </c>
      <c r="D3052" s="80">
        <v>11561.051720576637</v>
      </c>
      <c r="E3052" s="80">
        <v>11561.051720576637</v>
      </c>
      <c r="F3052" s="80">
        <v>11561.051720576637</v>
      </c>
      <c r="G3052" s="80">
        <v>11561.051720576637</v>
      </c>
      <c r="H3052" s="80">
        <v>11561.051720576637</v>
      </c>
      <c r="I3052" s="80">
        <v>11561.051720576637</v>
      </c>
      <c r="J3052" s="80">
        <v>11561.051720576637</v>
      </c>
      <c r="K3052" s="80">
        <v>11561.051720576637</v>
      </c>
      <c r="L3052" s="80">
        <v>11561.051720576637</v>
      </c>
      <c r="M3052" s="80">
        <v>11561.051720576637</v>
      </c>
      <c r="N3052" s="80">
        <v>11561.051720576637</v>
      </c>
      <c r="O3052" s="80">
        <v>11561.051720576637</v>
      </c>
      <c r="P3052" s="80">
        <v>11561.051720576637</v>
      </c>
      <c r="Q3052" s="80">
        <v>11561.051720576637</v>
      </c>
      <c r="R3052" s="80">
        <v>11561.051720576637</v>
      </c>
      <c r="S3052" s="80">
        <v>11561.051720576637</v>
      </c>
      <c r="T3052" s="80">
        <v>11561.051720576637</v>
      </c>
      <c r="U3052" s="80">
        <v>11561.051720576637</v>
      </c>
      <c r="V3052" s="80">
        <v>11561.051720576637</v>
      </c>
      <c r="W3052" s="80">
        <v>11561.051720576637</v>
      </c>
      <c r="X3052" s="80">
        <v>11561.051720576637</v>
      </c>
      <c r="Y3052" s="80">
        <f>AVERAGE(X3052,Z3052)</f>
        <v>11501.927381090225</v>
      </c>
      <c r="Z3052" s="80">
        <v>11442.803041603813</v>
      </c>
      <c r="AA3052" s="80">
        <v>10955.686297052847</v>
      </c>
      <c r="AB3052" s="80">
        <v>11193.892428273793</v>
      </c>
      <c r="AC3052" s="80">
        <v>11100</v>
      </c>
      <c r="AD3052" s="3">
        <f>AVERAGE(Z3052:AC3052)</f>
        <v>11173.095441732614</v>
      </c>
      <c r="AE3052" s="3">
        <f t="shared" ref="AE3052:BF3052" si="578">AD3052</f>
        <v>11173.095441732614</v>
      </c>
      <c r="AF3052" s="3">
        <f t="shared" si="578"/>
        <v>11173.095441732614</v>
      </c>
      <c r="AG3052" s="3">
        <f t="shared" si="578"/>
        <v>11173.095441732614</v>
      </c>
      <c r="AH3052" s="3">
        <f t="shared" si="578"/>
        <v>11173.095441732614</v>
      </c>
      <c r="AI3052" s="3">
        <f t="shared" si="578"/>
        <v>11173.095441732614</v>
      </c>
      <c r="AJ3052" s="3">
        <f t="shared" si="578"/>
        <v>11173.095441732614</v>
      </c>
      <c r="AK3052" s="3">
        <f t="shared" si="578"/>
        <v>11173.095441732614</v>
      </c>
      <c r="AL3052" s="3">
        <f t="shared" si="578"/>
        <v>11173.095441732614</v>
      </c>
      <c r="AM3052" s="3">
        <f t="shared" si="578"/>
        <v>11173.095441732614</v>
      </c>
      <c r="AN3052" s="3">
        <f t="shared" si="578"/>
        <v>11173.095441732614</v>
      </c>
      <c r="AO3052" s="3">
        <f t="shared" si="578"/>
        <v>11173.095441732614</v>
      </c>
      <c r="AP3052" s="3">
        <f t="shared" si="578"/>
        <v>11173.095441732614</v>
      </c>
      <c r="AQ3052" s="3">
        <f t="shared" si="578"/>
        <v>11173.095441732614</v>
      </c>
      <c r="AR3052" s="3">
        <f t="shared" si="578"/>
        <v>11173.095441732614</v>
      </c>
      <c r="AS3052" s="3">
        <f t="shared" si="578"/>
        <v>11173.095441732614</v>
      </c>
      <c r="AT3052" s="3">
        <f t="shared" si="578"/>
        <v>11173.095441732614</v>
      </c>
      <c r="AU3052" s="3">
        <f t="shared" si="578"/>
        <v>11173.095441732614</v>
      </c>
      <c r="AV3052" s="3">
        <f t="shared" si="578"/>
        <v>11173.095441732614</v>
      </c>
      <c r="AW3052" s="3">
        <f t="shared" si="578"/>
        <v>11173.095441732614</v>
      </c>
      <c r="AX3052" s="3">
        <f t="shared" si="578"/>
        <v>11173.095441732614</v>
      </c>
      <c r="AY3052" s="3">
        <f t="shared" si="578"/>
        <v>11173.095441732614</v>
      </c>
      <c r="AZ3052" s="3">
        <f t="shared" si="578"/>
        <v>11173.095441732614</v>
      </c>
      <c r="BA3052" s="3">
        <f t="shared" si="578"/>
        <v>11173.095441732614</v>
      </c>
      <c r="BB3052" s="3">
        <f t="shared" si="578"/>
        <v>11173.095441732614</v>
      </c>
      <c r="BC3052" s="3">
        <f t="shared" si="578"/>
        <v>11173.095441732614</v>
      </c>
      <c r="BD3052" s="3">
        <f t="shared" si="578"/>
        <v>11173.095441732614</v>
      </c>
      <c r="BE3052" s="3">
        <f t="shared" si="578"/>
        <v>11173.095441732614</v>
      </c>
      <c r="BF3052" s="3">
        <f t="shared" si="578"/>
        <v>11173.095441732614</v>
      </c>
      <c r="BH3052">
        <v>6797</v>
      </c>
    </row>
    <row r="3053" spans="1:60" ht="12" customHeight="1" x14ac:dyDescent="0.2">
      <c r="B3053" t="s">
        <v>546</v>
      </c>
      <c r="C3053" s="80">
        <v>8342.2002801561666</v>
      </c>
      <c r="D3053" s="80">
        <v>8342.2002801561666</v>
      </c>
      <c r="E3053" s="80">
        <v>8342.2002801561666</v>
      </c>
      <c r="F3053" s="80">
        <v>8342.2002801561666</v>
      </c>
      <c r="G3053" s="80">
        <v>8342.2002801561666</v>
      </c>
      <c r="H3053" s="80">
        <v>8342.2002801561666</v>
      </c>
      <c r="I3053" s="80">
        <v>8342.2002801561666</v>
      </c>
      <c r="J3053" s="80">
        <v>8342.2002801561666</v>
      </c>
      <c r="K3053" s="80">
        <v>8342.2002801561666</v>
      </c>
      <c r="L3053" s="80">
        <v>8342.2002801561666</v>
      </c>
      <c r="M3053" s="80">
        <v>8342.2002801561666</v>
      </c>
      <c r="N3053" s="80">
        <v>8342.2002801561666</v>
      </c>
      <c r="O3053" s="80">
        <v>8342.2002801561666</v>
      </c>
      <c r="P3053" s="80">
        <v>8342.2002801561666</v>
      </c>
      <c r="Q3053" s="80">
        <v>8342.2002801561666</v>
      </c>
      <c r="R3053" s="80">
        <v>8342.2002801561666</v>
      </c>
      <c r="S3053" s="80">
        <v>8342.2002801561666</v>
      </c>
      <c r="T3053" s="80">
        <v>8342.2002801561666</v>
      </c>
      <c r="U3053" s="80">
        <v>8342.2002801561666</v>
      </c>
      <c r="V3053" s="80">
        <v>8342.2002801561666</v>
      </c>
      <c r="W3053" s="80">
        <v>8342.2002801561666</v>
      </c>
      <c r="X3053" s="80">
        <v>8342.2002801561666</v>
      </c>
      <c r="Y3053" s="80">
        <f>AVERAGE(X3053,Z3053)</f>
        <v>8540.3193810775301</v>
      </c>
      <c r="Z3053" s="80">
        <v>8738.4384819988936</v>
      </c>
      <c r="AA3053" s="80">
        <v>8340.5331128356265</v>
      </c>
      <c r="AB3053" s="80">
        <v>8666.6330814818593</v>
      </c>
      <c r="AC3053" s="80">
        <v>8422</v>
      </c>
      <c r="AD3053" s="3">
        <f>AVERAGE(Z3053:AC3053)</f>
        <v>8541.901169079094</v>
      </c>
      <c r="AE3053" s="3">
        <f t="shared" ref="AE3053:BF3053" si="579">AD3053</f>
        <v>8541.901169079094</v>
      </c>
      <c r="AF3053" s="3">
        <f t="shared" si="579"/>
        <v>8541.901169079094</v>
      </c>
      <c r="AG3053" s="3">
        <f t="shared" si="579"/>
        <v>8541.901169079094</v>
      </c>
      <c r="AH3053" s="3">
        <f t="shared" si="579"/>
        <v>8541.901169079094</v>
      </c>
      <c r="AI3053" s="3">
        <f t="shared" si="579"/>
        <v>8541.901169079094</v>
      </c>
      <c r="AJ3053" s="3">
        <f t="shared" si="579"/>
        <v>8541.901169079094</v>
      </c>
      <c r="AK3053" s="3">
        <f t="shared" si="579"/>
        <v>8541.901169079094</v>
      </c>
      <c r="AL3053" s="3">
        <f t="shared" si="579"/>
        <v>8541.901169079094</v>
      </c>
      <c r="AM3053" s="3">
        <f t="shared" si="579"/>
        <v>8541.901169079094</v>
      </c>
      <c r="AN3053" s="3">
        <f t="shared" si="579"/>
        <v>8541.901169079094</v>
      </c>
      <c r="AO3053" s="3">
        <f t="shared" si="579"/>
        <v>8541.901169079094</v>
      </c>
      <c r="AP3053" s="3">
        <f t="shared" si="579"/>
        <v>8541.901169079094</v>
      </c>
      <c r="AQ3053" s="3">
        <f t="shared" si="579"/>
        <v>8541.901169079094</v>
      </c>
      <c r="AR3053" s="3">
        <f t="shared" si="579"/>
        <v>8541.901169079094</v>
      </c>
      <c r="AS3053" s="3">
        <f t="shared" si="579"/>
        <v>8541.901169079094</v>
      </c>
      <c r="AT3053" s="3">
        <f t="shared" si="579"/>
        <v>8541.901169079094</v>
      </c>
      <c r="AU3053" s="3">
        <f t="shared" si="579"/>
        <v>8541.901169079094</v>
      </c>
      <c r="AV3053" s="3">
        <f t="shared" si="579"/>
        <v>8541.901169079094</v>
      </c>
      <c r="AW3053" s="3">
        <f t="shared" si="579"/>
        <v>8541.901169079094</v>
      </c>
      <c r="AX3053" s="3">
        <f t="shared" si="579"/>
        <v>8541.901169079094</v>
      </c>
      <c r="AY3053" s="3">
        <f t="shared" si="579"/>
        <v>8541.901169079094</v>
      </c>
      <c r="AZ3053" s="3">
        <f t="shared" si="579"/>
        <v>8541.901169079094</v>
      </c>
      <c r="BA3053" s="3">
        <f t="shared" si="579"/>
        <v>8541.901169079094</v>
      </c>
      <c r="BB3053" s="3">
        <f t="shared" si="579"/>
        <v>8541.901169079094</v>
      </c>
      <c r="BC3053" s="3">
        <f t="shared" si="579"/>
        <v>8541.901169079094</v>
      </c>
      <c r="BD3053" s="3">
        <f t="shared" si="579"/>
        <v>8541.901169079094</v>
      </c>
      <c r="BE3053" s="3">
        <f t="shared" si="579"/>
        <v>8541.901169079094</v>
      </c>
      <c r="BF3053" s="3">
        <f t="shared" si="579"/>
        <v>8541.901169079094</v>
      </c>
      <c r="BH3053">
        <v>12096</v>
      </c>
    </row>
    <row r="3054" spans="1:60" ht="12" customHeight="1" x14ac:dyDescent="0.2">
      <c r="B3054" t="s">
        <v>910</v>
      </c>
      <c r="C3054">
        <v>65000</v>
      </c>
      <c r="D3054">
        <v>65000</v>
      </c>
      <c r="E3054">
        <v>65000</v>
      </c>
      <c r="F3054">
        <v>65000</v>
      </c>
      <c r="G3054">
        <v>65000</v>
      </c>
      <c r="H3054">
        <v>65000</v>
      </c>
      <c r="I3054">
        <v>65000</v>
      </c>
      <c r="J3054">
        <v>65000</v>
      </c>
      <c r="K3054">
        <v>65000</v>
      </c>
      <c r="L3054">
        <v>65000</v>
      </c>
      <c r="M3054">
        <v>65000</v>
      </c>
      <c r="N3054">
        <v>65000</v>
      </c>
      <c r="O3054">
        <v>65000</v>
      </c>
      <c r="P3054">
        <v>65000</v>
      </c>
      <c r="Q3054">
        <v>65000</v>
      </c>
      <c r="R3054">
        <v>65000</v>
      </c>
      <c r="S3054">
        <v>65000</v>
      </c>
      <c r="T3054">
        <v>65000</v>
      </c>
      <c r="U3054">
        <v>65000</v>
      </c>
      <c r="V3054">
        <v>65000</v>
      </c>
      <c r="W3054">
        <v>65000</v>
      </c>
      <c r="X3054">
        <v>65000</v>
      </c>
      <c r="Y3054">
        <v>65000</v>
      </c>
      <c r="Z3054">
        <v>65000</v>
      </c>
      <c r="AA3054">
        <v>65000</v>
      </c>
      <c r="AB3054">
        <v>65000</v>
      </c>
      <c r="AC3054">
        <v>65000</v>
      </c>
      <c r="AD3054">
        <v>65000</v>
      </c>
      <c r="AE3054">
        <v>65000</v>
      </c>
      <c r="AF3054">
        <v>65000</v>
      </c>
      <c r="AG3054">
        <v>65000</v>
      </c>
      <c r="AH3054">
        <v>65000</v>
      </c>
      <c r="AI3054">
        <v>65000</v>
      </c>
      <c r="AJ3054">
        <v>65000</v>
      </c>
      <c r="AK3054">
        <v>65000</v>
      </c>
      <c r="AL3054">
        <v>65000</v>
      </c>
      <c r="AM3054">
        <v>65000</v>
      </c>
      <c r="AN3054">
        <v>65000</v>
      </c>
      <c r="AO3054">
        <v>65000</v>
      </c>
      <c r="AP3054">
        <v>65000</v>
      </c>
      <c r="AQ3054">
        <v>65000</v>
      </c>
      <c r="AR3054">
        <v>65000</v>
      </c>
      <c r="AS3054">
        <v>65000</v>
      </c>
      <c r="AT3054">
        <v>65000</v>
      </c>
      <c r="AU3054">
        <v>65000</v>
      </c>
      <c r="AV3054">
        <v>65000</v>
      </c>
      <c r="AW3054">
        <v>65000</v>
      </c>
      <c r="AX3054">
        <v>65000</v>
      </c>
      <c r="AY3054">
        <v>65000</v>
      </c>
      <c r="AZ3054">
        <v>65000</v>
      </c>
      <c r="BA3054">
        <v>65000</v>
      </c>
      <c r="BB3054">
        <v>65000</v>
      </c>
      <c r="BC3054">
        <v>65000</v>
      </c>
      <c r="BD3054">
        <v>65000</v>
      </c>
      <c r="BE3054">
        <v>65000</v>
      </c>
      <c r="BF3054">
        <v>65000</v>
      </c>
      <c r="BH3054">
        <v>65000</v>
      </c>
    </row>
    <row r="3055" spans="1:60" ht="12" customHeight="1" x14ac:dyDescent="0.2">
      <c r="A3055" t="s">
        <v>1227</v>
      </c>
    </row>
    <row r="3056" spans="1:60" ht="12" customHeight="1" x14ac:dyDescent="0.2">
      <c r="AB3056" t="s">
        <v>1113</v>
      </c>
    </row>
    <row r="3057" spans="1:58" ht="12" customHeight="1" x14ac:dyDescent="0.2">
      <c r="C3057">
        <v>1995</v>
      </c>
      <c r="D3057">
        <v>1996</v>
      </c>
      <c r="E3057">
        <v>1997</v>
      </c>
      <c r="F3057">
        <v>1998</v>
      </c>
      <c r="G3057">
        <v>1999</v>
      </c>
      <c r="H3057">
        <v>2000</v>
      </c>
      <c r="I3057">
        <v>2001</v>
      </c>
      <c r="J3057">
        <v>2002</v>
      </c>
      <c r="K3057">
        <v>2003</v>
      </c>
      <c r="L3057">
        <v>2004</v>
      </c>
      <c r="M3057">
        <v>2005</v>
      </c>
      <c r="N3057">
        <v>2006</v>
      </c>
      <c r="O3057">
        <v>2007</v>
      </c>
      <c r="P3057">
        <v>2008</v>
      </c>
      <c r="Q3057">
        <v>2009</v>
      </c>
      <c r="R3057">
        <v>2010</v>
      </c>
      <c r="S3057">
        <v>2011</v>
      </c>
      <c r="T3057">
        <v>2012</v>
      </c>
      <c r="U3057">
        <v>2013</v>
      </c>
      <c r="V3057">
        <v>2014</v>
      </c>
      <c r="W3057">
        <v>2015</v>
      </c>
      <c r="X3057">
        <v>2016</v>
      </c>
      <c r="Y3057">
        <v>2017</v>
      </c>
      <c r="Z3057">
        <v>2018</v>
      </c>
      <c r="AA3057">
        <v>2019</v>
      </c>
      <c r="AB3057">
        <v>2020</v>
      </c>
      <c r="AC3057">
        <v>2021</v>
      </c>
      <c r="AD3057">
        <v>2022</v>
      </c>
      <c r="AE3057">
        <v>2023</v>
      </c>
      <c r="AF3057">
        <v>2024</v>
      </c>
      <c r="AG3057">
        <v>2025</v>
      </c>
      <c r="AH3057">
        <v>2026</v>
      </c>
      <c r="AI3057">
        <v>2027</v>
      </c>
      <c r="AJ3057">
        <v>2028</v>
      </c>
      <c r="AK3057">
        <v>2029</v>
      </c>
      <c r="AL3057">
        <v>2030</v>
      </c>
      <c r="AM3057">
        <v>2031</v>
      </c>
      <c r="AN3057">
        <v>2032</v>
      </c>
      <c r="AO3057">
        <v>2033</v>
      </c>
      <c r="AP3057">
        <v>2034</v>
      </c>
      <c r="AQ3057">
        <v>2035</v>
      </c>
      <c r="AR3057">
        <v>2036</v>
      </c>
      <c r="AS3057">
        <v>2037</v>
      </c>
      <c r="AT3057">
        <v>2038</v>
      </c>
      <c r="AU3057">
        <v>2039</v>
      </c>
      <c r="AV3057">
        <v>2040</v>
      </c>
      <c r="AW3057">
        <v>2041</v>
      </c>
      <c r="AX3057">
        <v>2042</v>
      </c>
      <c r="AY3057">
        <v>2043</v>
      </c>
      <c r="AZ3057">
        <v>2044</v>
      </c>
      <c r="BA3057">
        <v>2045</v>
      </c>
      <c r="BB3057">
        <v>2046</v>
      </c>
      <c r="BC3057">
        <v>2047</v>
      </c>
      <c r="BD3057">
        <v>2048</v>
      </c>
      <c r="BE3057">
        <v>2049</v>
      </c>
      <c r="BF3057">
        <v>2050</v>
      </c>
    </row>
    <row r="3058" spans="1:58" ht="12" customHeight="1" x14ac:dyDescent="0.2">
      <c r="A3058" s="63" t="s">
        <v>1018</v>
      </c>
      <c r="B3058" t="s">
        <v>544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 s="79">
        <v>0</v>
      </c>
      <c r="AC3058" s="79">
        <v>0</v>
      </c>
      <c r="AD3058" s="79">
        <v>0</v>
      </c>
      <c r="AE3058" s="79">
        <v>0</v>
      </c>
      <c r="AF3058" s="79">
        <v>0</v>
      </c>
      <c r="AG3058" s="79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</row>
    <row r="3059" spans="1:58" ht="12" customHeight="1" x14ac:dyDescent="0.2">
      <c r="B3059" t="s">
        <v>551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s="79">
        <v>0</v>
      </c>
      <c r="AC3059" s="79">
        <v>0</v>
      </c>
      <c r="AD3059" s="79">
        <v>0</v>
      </c>
      <c r="AE3059" s="79">
        <v>0</v>
      </c>
      <c r="AF3059" s="79">
        <v>0</v>
      </c>
      <c r="AG3059" s="7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 ht="12" customHeight="1" x14ac:dyDescent="0.2">
      <c r="B3060" t="s">
        <v>546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s="79">
        <v>0</v>
      </c>
      <c r="AC3060" s="79">
        <v>0</v>
      </c>
      <c r="AD3060" s="79">
        <v>0</v>
      </c>
      <c r="AE3060" s="79">
        <v>0</v>
      </c>
      <c r="AF3060" s="79">
        <v>0</v>
      </c>
      <c r="AG3060" s="79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</row>
    <row r="3061" spans="1:58" ht="12" customHeight="1" x14ac:dyDescent="0.2">
      <c r="B3061" t="s">
        <v>910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0.5</v>
      </c>
      <c r="AC3061">
        <v>0.4</v>
      </c>
      <c r="AD3061">
        <v>0.2</v>
      </c>
      <c r="AE3061">
        <v>0.1</v>
      </c>
      <c r="AF3061">
        <v>0.05</v>
      </c>
      <c r="AG3061">
        <v>2.5000000000000001E-2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</row>
    <row r="3063" spans="1:58" ht="12" customHeight="1" x14ac:dyDescent="0.2">
      <c r="A3063" t="s">
        <v>977</v>
      </c>
    </row>
    <row r="3064" spans="1:58" ht="12" customHeight="1" x14ac:dyDescent="0.2">
      <c r="B3064" t="s">
        <v>978</v>
      </c>
      <c r="C3064">
        <v>1</v>
      </c>
      <c r="D3064">
        <v>2</v>
      </c>
      <c r="E3064">
        <v>3</v>
      </c>
      <c r="F3064">
        <v>4</v>
      </c>
      <c r="G3064">
        <v>5</v>
      </c>
      <c r="H3064">
        <v>6</v>
      </c>
      <c r="I3064">
        <v>7</v>
      </c>
      <c r="J3064">
        <v>8</v>
      </c>
      <c r="K3064">
        <v>9</v>
      </c>
      <c r="L3064">
        <v>10</v>
      </c>
      <c r="M3064">
        <v>11</v>
      </c>
      <c r="N3064">
        <v>12</v>
      </c>
      <c r="O3064">
        <v>13</v>
      </c>
      <c r="P3064">
        <v>14</v>
      </c>
      <c r="Q3064">
        <v>15</v>
      </c>
      <c r="R3064">
        <v>16</v>
      </c>
      <c r="S3064">
        <v>17</v>
      </c>
      <c r="T3064">
        <v>18</v>
      </c>
      <c r="U3064">
        <v>19</v>
      </c>
      <c r="V3064">
        <v>20</v>
      </c>
      <c r="W3064">
        <v>21</v>
      </c>
      <c r="X3064">
        <v>22</v>
      </c>
      <c r="Y3064">
        <v>23</v>
      </c>
      <c r="Z3064">
        <v>24</v>
      </c>
      <c r="AA3064" t="s">
        <v>541</v>
      </c>
    </row>
    <row r="3065" spans="1:58" ht="12" customHeight="1" x14ac:dyDescent="0.2">
      <c r="B3065" t="s">
        <v>979</v>
      </c>
      <c r="C3065" s="127">
        <v>0</v>
      </c>
      <c r="D3065" s="127">
        <v>0.34652807706933708</v>
      </c>
      <c r="E3065" s="127">
        <v>0.53145423068599862</v>
      </c>
      <c r="F3065" s="127">
        <v>1</v>
      </c>
      <c r="G3065" s="127">
        <v>1</v>
      </c>
      <c r="H3065" s="127">
        <v>1</v>
      </c>
      <c r="I3065" s="127">
        <v>1</v>
      </c>
      <c r="J3065" s="127">
        <v>1</v>
      </c>
      <c r="K3065" s="127">
        <v>1</v>
      </c>
      <c r="L3065" s="127">
        <v>1</v>
      </c>
      <c r="M3065" s="127">
        <v>1</v>
      </c>
      <c r="N3065" s="127">
        <v>1</v>
      </c>
      <c r="O3065" s="127">
        <v>1</v>
      </c>
      <c r="P3065" s="127">
        <v>1</v>
      </c>
      <c r="Q3065" s="127">
        <v>1</v>
      </c>
      <c r="R3065" s="127">
        <v>1</v>
      </c>
      <c r="S3065" s="127">
        <v>1</v>
      </c>
      <c r="T3065" s="127">
        <v>1</v>
      </c>
      <c r="U3065" s="127">
        <v>1</v>
      </c>
      <c r="V3065" s="127">
        <v>1</v>
      </c>
      <c r="W3065" s="127">
        <v>1</v>
      </c>
      <c r="X3065" s="127">
        <v>1</v>
      </c>
      <c r="Y3065" s="127">
        <v>1</v>
      </c>
      <c r="Z3065" s="127">
        <v>1</v>
      </c>
      <c r="AA3065" s="127">
        <v>1</v>
      </c>
      <c r="AB3065" s="5">
        <f t="array" ref="AB3065">PRODUCT(1-D3065:AA3065)</f>
        <v>0</v>
      </c>
    </row>
    <row r="3066" spans="1:58" ht="12" customHeight="1" x14ac:dyDescent="0.2">
      <c r="B3066" t="s">
        <v>551</v>
      </c>
      <c r="C3066" s="127">
        <v>0</v>
      </c>
      <c r="D3066" s="127">
        <v>3.5246718717611425E-2</v>
      </c>
      <c r="E3066" s="127">
        <v>7.7308579684076673E-4</v>
      </c>
      <c r="F3066" s="127">
        <v>1.9011153253308488E-2</v>
      </c>
      <c r="G3066" s="127">
        <v>3.1438332025067073E-2</v>
      </c>
      <c r="H3066" s="127">
        <v>5.042536617936666E-2</v>
      </c>
      <c r="I3066" s="127">
        <v>6.9431407585069049E-2</v>
      </c>
      <c r="J3066" s="127">
        <v>9.9309339960895415E-2</v>
      </c>
      <c r="K3066" s="127">
        <v>0.10618008663090983</v>
      </c>
      <c r="L3066" s="127">
        <v>0.12070013750521191</v>
      </c>
      <c r="M3066" s="127">
        <v>0.13910340361283502</v>
      </c>
      <c r="N3066" s="127">
        <v>0.14077055364585311</v>
      </c>
      <c r="O3066" s="127">
        <v>0.1386414964331415</v>
      </c>
      <c r="P3066" s="127">
        <v>9.8504793047473949E-2</v>
      </c>
      <c r="Q3066" s="127">
        <v>8.4326240011103448E-2</v>
      </c>
      <c r="R3066" s="127">
        <v>7.1504151361123092E-2</v>
      </c>
      <c r="S3066" s="127">
        <v>5.4612229910607879E-2</v>
      </c>
      <c r="T3066" s="127">
        <v>4.5438123010807518E-2</v>
      </c>
      <c r="U3066" s="127">
        <v>3.1542456868060342E-2</v>
      </c>
      <c r="V3066" s="127">
        <v>2.9977831957050838E-2</v>
      </c>
      <c r="W3066" s="127">
        <v>2.6219403004634656E-2</v>
      </c>
      <c r="X3066" s="127">
        <v>2.7034815913578591E-2</v>
      </c>
      <c r="Y3066" s="127">
        <v>2.0628740385756905E-2</v>
      </c>
      <c r="Z3066" s="127">
        <v>1.9157778358317223E-2</v>
      </c>
      <c r="AA3066" s="127">
        <v>0</v>
      </c>
      <c r="AB3066" s="5">
        <f t="array" ref="AB3066">PRODUCT(1-D3066:AA3066)</f>
        <v>0.21588446994822411</v>
      </c>
    </row>
    <row r="3067" spans="1:58" ht="12" customHeight="1" x14ac:dyDescent="0.2">
      <c r="B3067" t="s">
        <v>980</v>
      </c>
      <c r="C3067" s="127">
        <v>0</v>
      </c>
      <c r="D3067" s="127">
        <v>0.27927342820811918</v>
      </c>
      <c r="E3067" s="127">
        <v>0.15883038852512465</v>
      </c>
      <c r="F3067" s="127">
        <v>0.18385778103677042</v>
      </c>
      <c r="G3067" s="127">
        <v>0.20614775286795528</v>
      </c>
      <c r="H3067" s="127">
        <v>9.9390909788423354E-2</v>
      </c>
      <c r="I3067" s="127">
        <v>6.2472488004931215E-2</v>
      </c>
      <c r="J3067" s="127">
        <v>7.3339190616995786E-2</v>
      </c>
      <c r="K3067" s="127">
        <v>7.369457660304024E-2</v>
      </c>
      <c r="L3067" s="127">
        <v>8.2643938816199802E-2</v>
      </c>
      <c r="M3067" s="127">
        <v>9.5792027801313684E-2</v>
      </c>
      <c r="N3067" s="127">
        <v>9.7890116489231294E-2</v>
      </c>
      <c r="O3067" s="127">
        <v>9.8324570742339024E-2</v>
      </c>
      <c r="P3067" s="127">
        <v>0.1059436848976878</v>
      </c>
      <c r="Q3067" s="127">
        <v>0.1172290087595157</v>
      </c>
      <c r="R3067" s="127">
        <v>0.12423345252859708</v>
      </c>
      <c r="S3067" s="127">
        <v>0.13349433543957046</v>
      </c>
      <c r="T3067" s="127">
        <v>0.14796321451682992</v>
      </c>
      <c r="U3067" s="127">
        <v>0.15634567741909822</v>
      </c>
      <c r="V3067" s="127">
        <v>0.16411336768322471</v>
      </c>
      <c r="W3067" s="127">
        <v>0.15724988978156007</v>
      </c>
      <c r="X3067" s="127">
        <v>0.15484517539579057</v>
      </c>
      <c r="Y3067" s="127">
        <v>0.14533180265824208</v>
      </c>
      <c r="Z3067" s="127">
        <v>0.14257741574494354</v>
      </c>
      <c r="AA3067" s="127">
        <v>5.6195288374519037E-2</v>
      </c>
      <c r="AB3067" s="5">
        <f t="array" ref="AB3067">PRODUCT(1-D3067:AA3067)</f>
        <v>3.4050505913168432E-2</v>
      </c>
    </row>
    <row r="3068" spans="1:58" ht="12" customHeight="1" x14ac:dyDescent="0.2">
      <c r="B3068" t="s">
        <v>910</v>
      </c>
      <c r="C3068" s="127">
        <v>0</v>
      </c>
      <c r="D3068" s="127">
        <v>0</v>
      </c>
      <c r="E3068" s="127">
        <v>0</v>
      </c>
      <c r="F3068" s="127">
        <v>0</v>
      </c>
      <c r="G3068" s="127">
        <v>0</v>
      </c>
      <c r="H3068" s="127">
        <v>0</v>
      </c>
      <c r="I3068" s="127">
        <v>0</v>
      </c>
      <c r="J3068" s="127">
        <v>0</v>
      </c>
      <c r="K3068" s="127">
        <v>0</v>
      </c>
      <c r="L3068" s="127">
        <v>0</v>
      </c>
      <c r="M3068" s="127">
        <v>0</v>
      </c>
      <c r="N3068" s="127">
        <v>0</v>
      </c>
      <c r="O3068" s="127">
        <v>0</v>
      </c>
      <c r="P3068" s="127">
        <v>0</v>
      </c>
      <c r="Q3068" s="127">
        <v>0</v>
      </c>
      <c r="R3068" s="127">
        <v>0</v>
      </c>
      <c r="S3068" s="127">
        <v>0</v>
      </c>
      <c r="T3068" s="127">
        <v>0</v>
      </c>
      <c r="U3068" s="127">
        <v>0</v>
      </c>
      <c r="V3068" s="127">
        <v>0</v>
      </c>
      <c r="W3068" s="127">
        <v>0</v>
      </c>
      <c r="X3068" s="127">
        <v>0</v>
      </c>
      <c r="Y3068" s="127">
        <v>0</v>
      </c>
      <c r="Z3068" s="127">
        <v>0</v>
      </c>
      <c r="AA3068" s="127">
        <v>0</v>
      </c>
      <c r="AB3068" s="5">
        <f t="array" ref="AB3068">PRODUCT(1-D3068:AA3068)</f>
        <v>1</v>
      </c>
    </row>
    <row r="3069" spans="1:58" ht="12" customHeight="1" x14ac:dyDescent="0.2">
      <c r="A3069" t="s">
        <v>1226</v>
      </c>
    </row>
    <row r="3070" spans="1:58" ht="12" customHeight="1" x14ac:dyDescent="0.2">
      <c r="A3070" t="s">
        <v>981</v>
      </c>
    </row>
    <row r="3071" spans="1:58" ht="12" customHeight="1" x14ac:dyDescent="0.2">
      <c r="B3071" t="s">
        <v>978</v>
      </c>
      <c r="C3071">
        <v>1</v>
      </c>
      <c r="D3071">
        <v>2</v>
      </c>
      <c r="E3071">
        <v>3</v>
      </c>
      <c r="F3071">
        <v>4</v>
      </c>
      <c r="G3071">
        <v>5</v>
      </c>
      <c r="H3071">
        <v>6</v>
      </c>
      <c r="I3071">
        <v>7</v>
      </c>
      <c r="J3071">
        <v>8</v>
      </c>
      <c r="K3071">
        <v>9</v>
      </c>
      <c r="L3071">
        <v>10</v>
      </c>
      <c r="M3071">
        <v>11</v>
      </c>
      <c r="N3071">
        <v>12</v>
      </c>
      <c r="O3071">
        <v>13</v>
      </c>
      <c r="P3071">
        <v>14</v>
      </c>
      <c r="Q3071">
        <v>15</v>
      </c>
      <c r="R3071">
        <v>16</v>
      </c>
      <c r="S3071">
        <v>17</v>
      </c>
      <c r="T3071">
        <v>18</v>
      </c>
      <c r="U3071">
        <v>19</v>
      </c>
      <c r="V3071">
        <v>20</v>
      </c>
      <c r="W3071">
        <v>21</v>
      </c>
      <c r="X3071">
        <v>22</v>
      </c>
      <c r="Y3071">
        <v>23</v>
      </c>
      <c r="Z3071">
        <v>24</v>
      </c>
      <c r="AA3071" t="s">
        <v>541</v>
      </c>
    </row>
    <row r="3072" spans="1:58" ht="12" customHeight="1" x14ac:dyDescent="0.2">
      <c r="B3072" t="s">
        <v>979</v>
      </c>
      <c r="C3072" s="127">
        <v>0</v>
      </c>
      <c r="D3072" s="127">
        <v>0.32929797805873962</v>
      </c>
      <c r="E3072" s="127">
        <v>0.52062531638505904</v>
      </c>
      <c r="F3072" s="127">
        <v>1</v>
      </c>
      <c r="G3072" s="127">
        <v>1</v>
      </c>
      <c r="H3072" s="127">
        <v>1</v>
      </c>
      <c r="I3072" s="127">
        <v>1</v>
      </c>
      <c r="J3072" s="127">
        <v>1</v>
      </c>
      <c r="K3072" s="127">
        <v>1</v>
      </c>
      <c r="L3072" s="127">
        <v>1</v>
      </c>
      <c r="M3072" s="127">
        <v>1</v>
      </c>
      <c r="N3072" s="127">
        <v>1</v>
      </c>
      <c r="O3072" s="127">
        <v>1</v>
      </c>
      <c r="P3072" s="127">
        <v>1</v>
      </c>
      <c r="Q3072" s="127">
        <v>1</v>
      </c>
      <c r="R3072" s="127">
        <v>1</v>
      </c>
      <c r="S3072" s="127">
        <v>1</v>
      </c>
      <c r="T3072" s="127">
        <v>1</v>
      </c>
      <c r="U3072" s="127">
        <v>1</v>
      </c>
      <c r="V3072" s="127">
        <v>1</v>
      </c>
      <c r="W3072" s="127">
        <v>1</v>
      </c>
      <c r="X3072" s="127">
        <v>1</v>
      </c>
      <c r="Y3072" s="127">
        <v>1</v>
      </c>
      <c r="Z3072" s="127">
        <v>1</v>
      </c>
      <c r="AA3072" s="127">
        <v>1</v>
      </c>
      <c r="AB3072" s="5">
        <f t="array" ref="AB3072">PRODUCT(1-D3072:AA3072)</f>
        <v>0</v>
      </c>
    </row>
    <row r="3073" spans="1:58" ht="12" customHeight="1" x14ac:dyDescent="0.2">
      <c r="B3073" t="s">
        <v>551</v>
      </c>
      <c r="C3073" s="127">
        <v>0</v>
      </c>
      <c r="D3073" s="127">
        <v>2.64439169447096E-2</v>
      </c>
      <c r="E3073" s="127">
        <v>0</v>
      </c>
      <c r="F3073" s="127">
        <v>8.426223679147582E-3</v>
      </c>
      <c r="G3073" s="127">
        <v>2.1082321975152696E-2</v>
      </c>
      <c r="H3073" s="127">
        <v>2.6225251905838909E-2</v>
      </c>
      <c r="I3073" s="127">
        <v>4.6526744037940215E-2</v>
      </c>
      <c r="J3073" s="127">
        <v>4.8662411990810228E-2</v>
      </c>
      <c r="K3073" s="127">
        <v>5.8167425039584608E-2</v>
      </c>
      <c r="L3073" s="127">
        <v>6.9500939630635195E-2</v>
      </c>
      <c r="M3073" s="127">
        <v>7.9891991738283763E-2</v>
      </c>
      <c r="N3073" s="127">
        <v>9.5928009977157114E-2</v>
      </c>
      <c r="O3073" s="127">
        <v>0.10033549103299533</v>
      </c>
      <c r="P3073" s="127">
        <v>0.10230156878964192</v>
      </c>
      <c r="Q3073" s="127">
        <v>9.0206674433905731E-2</v>
      </c>
      <c r="R3073" s="127">
        <v>8.6271511368673948E-2</v>
      </c>
      <c r="S3073" s="127">
        <v>7.7111545127370729E-2</v>
      </c>
      <c r="T3073" s="127">
        <v>7.9101089240336098E-2</v>
      </c>
      <c r="U3073" s="127">
        <v>7.6075339394913732E-2</v>
      </c>
      <c r="V3073" s="127">
        <v>7.5612469875913302E-2</v>
      </c>
      <c r="W3073" s="127">
        <v>6.6501998139359308E-2</v>
      </c>
      <c r="X3073" s="127">
        <v>5.814851157604517E-2</v>
      </c>
      <c r="Y3073" s="127">
        <v>5.2160423364338127E-2</v>
      </c>
      <c r="Z3073" s="127">
        <v>4.7077041169884537E-2</v>
      </c>
      <c r="AA3073" s="127">
        <v>4.3303193832580078E-3</v>
      </c>
      <c r="AB3073" s="5">
        <f t="array" ref="AB3073">PRODUCT(1-D3073:AA3073)</f>
        <v>0.23447245971363295</v>
      </c>
    </row>
    <row r="3074" spans="1:58" ht="12" customHeight="1" x14ac:dyDescent="0.2">
      <c r="B3074" t="s">
        <v>980</v>
      </c>
      <c r="C3074" s="127">
        <v>0</v>
      </c>
      <c r="D3074" s="127">
        <v>0.12999795342353504</v>
      </c>
      <c r="E3074" s="127">
        <v>7.0941539654082342E-2</v>
      </c>
      <c r="F3074" s="127">
        <v>0.11042438830754531</v>
      </c>
      <c r="G3074" s="127">
        <v>0.14136392579650758</v>
      </c>
      <c r="H3074" s="127">
        <v>7.8633842285112832E-2</v>
      </c>
      <c r="I3074" s="127">
        <v>7.5815532560624344E-2</v>
      </c>
      <c r="J3074" s="127">
        <v>7.8768274254734094E-2</v>
      </c>
      <c r="K3074" s="127">
        <v>8.0881351877275076E-2</v>
      </c>
      <c r="L3074" s="127">
        <v>8.4666078197738082E-2</v>
      </c>
      <c r="M3074" s="127">
        <v>8.5660771613129238E-2</v>
      </c>
      <c r="N3074" s="127">
        <v>8.920420186417477E-2</v>
      </c>
      <c r="O3074" s="127">
        <v>9.504116048110367E-2</v>
      </c>
      <c r="P3074" s="127">
        <v>0.10153078238538293</v>
      </c>
      <c r="Q3074" s="127">
        <v>0.1087819684625807</v>
      </c>
      <c r="R3074" s="127">
        <v>0.11463112611534532</v>
      </c>
      <c r="S3074" s="127">
        <v>0.12569932938984563</v>
      </c>
      <c r="T3074" s="127">
        <v>0.12831955475999857</v>
      </c>
      <c r="U3074" s="127">
        <v>0.13773765381840819</v>
      </c>
      <c r="V3074" s="127">
        <v>0.14050244436636528</v>
      </c>
      <c r="W3074" s="127">
        <v>0.14109919921851988</v>
      </c>
      <c r="X3074" s="127">
        <v>0.13702003188601097</v>
      </c>
      <c r="Y3074" s="127">
        <v>0.13434812330804868</v>
      </c>
      <c r="Z3074" s="127">
        <v>0.13467947307750505</v>
      </c>
      <c r="AA3074" s="127">
        <v>6.5452473536521061E-2</v>
      </c>
      <c r="AB3074" s="5">
        <f t="array" ref="AB3074">PRODUCT(1-D3074:AA3074)</f>
        <v>6.3797322269606757E-2</v>
      </c>
    </row>
    <row r="3075" spans="1:58" ht="12" customHeight="1" x14ac:dyDescent="0.2">
      <c r="B3075" t="s">
        <v>910</v>
      </c>
      <c r="C3075" s="127">
        <v>0</v>
      </c>
      <c r="D3075" s="127">
        <v>0</v>
      </c>
      <c r="E3075" s="127">
        <v>0</v>
      </c>
      <c r="F3075" s="127">
        <v>0</v>
      </c>
      <c r="G3075" s="127">
        <v>0</v>
      </c>
      <c r="H3075" s="127">
        <v>0</v>
      </c>
      <c r="I3075" s="127">
        <v>0</v>
      </c>
      <c r="J3075" s="127">
        <v>0</v>
      </c>
      <c r="K3075" s="127">
        <v>0</v>
      </c>
      <c r="L3075" s="127">
        <v>0</v>
      </c>
      <c r="M3075" s="127">
        <v>0</v>
      </c>
      <c r="N3075" s="127">
        <v>0</v>
      </c>
      <c r="O3075" s="127">
        <v>0</v>
      </c>
      <c r="P3075" s="127">
        <v>0</v>
      </c>
      <c r="Q3075" s="127">
        <v>0</v>
      </c>
      <c r="R3075" s="127">
        <v>0</v>
      </c>
      <c r="S3075" s="127">
        <v>0</v>
      </c>
      <c r="T3075" s="127">
        <v>0</v>
      </c>
      <c r="U3075" s="127">
        <v>0</v>
      </c>
      <c r="V3075" s="127">
        <v>0</v>
      </c>
      <c r="W3075" s="127">
        <v>0</v>
      </c>
      <c r="X3075" s="127">
        <v>0</v>
      </c>
      <c r="Y3075" s="127">
        <v>0</v>
      </c>
      <c r="Z3075" s="127">
        <v>0</v>
      </c>
      <c r="AA3075" s="127">
        <v>0</v>
      </c>
      <c r="AB3075" s="5">
        <f t="array" ref="AB3075">PRODUCT(1-D3075:AA3075)</f>
        <v>1</v>
      </c>
    </row>
    <row r="3076" spans="1:58" ht="12" customHeight="1" x14ac:dyDescent="0.2">
      <c r="A3076" t="s">
        <v>1226</v>
      </c>
    </row>
    <row r="3077" spans="1:58" ht="12" customHeight="1" x14ac:dyDescent="0.2">
      <c r="A3077" t="s">
        <v>1114</v>
      </c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</row>
    <row r="3078" spans="1:58" ht="12" customHeight="1" x14ac:dyDescent="0.2">
      <c r="A3078" t="s">
        <v>1115</v>
      </c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</row>
    <row r="3079" spans="1:58" ht="12" customHeight="1" x14ac:dyDescent="0.2">
      <c r="C3079">
        <v>1</v>
      </c>
      <c r="D3079">
        <v>2</v>
      </c>
      <c r="E3079">
        <v>3</v>
      </c>
      <c r="F3079">
        <v>4</v>
      </c>
      <c r="G3079">
        <v>5</v>
      </c>
      <c r="H3079">
        <v>6</v>
      </c>
      <c r="I3079">
        <v>7</v>
      </c>
      <c r="J3079">
        <v>8</v>
      </c>
      <c r="K3079">
        <v>9</v>
      </c>
      <c r="L3079">
        <v>10</v>
      </c>
      <c r="M3079">
        <v>11</v>
      </c>
      <c r="N3079">
        <v>12</v>
      </c>
      <c r="O3079">
        <v>13</v>
      </c>
      <c r="P3079">
        <v>14</v>
      </c>
      <c r="Q3079">
        <v>15</v>
      </c>
      <c r="R3079">
        <v>16</v>
      </c>
      <c r="S3079">
        <v>17</v>
      </c>
      <c r="T3079">
        <v>18</v>
      </c>
      <c r="U3079">
        <v>19</v>
      </c>
      <c r="V3079">
        <v>20</v>
      </c>
      <c r="W3079">
        <v>21</v>
      </c>
      <c r="X3079">
        <v>22</v>
      </c>
      <c r="Y3079">
        <v>23</v>
      </c>
      <c r="Z3079">
        <v>24</v>
      </c>
      <c r="AA3079" t="s">
        <v>541</v>
      </c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</row>
    <row r="3080" spans="1:58" ht="12" customHeight="1" x14ac:dyDescent="0.2">
      <c r="A3080" t="s">
        <v>539</v>
      </c>
      <c r="B3080" t="s">
        <v>326</v>
      </c>
      <c r="C3080" s="127">
        <v>1</v>
      </c>
      <c r="D3080" s="127">
        <v>1</v>
      </c>
      <c r="E3080" s="127">
        <v>0.97895193816201664</v>
      </c>
      <c r="F3080" s="127">
        <v>0.98306391343994515</v>
      </c>
      <c r="G3080" s="127">
        <v>0.98059661963465528</v>
      </c>
      <c r="H3080" s="127">
        <v>0.97816396322442212</v>
      </c>
      <c r="I3080" s="127">
        <v>0.97667216022182868</v>
      </c>
      <c r="J3080" s="127">
        <v>0.97305751608967994</v>
      </c>
      <c r="K3080" s="127">
        <v>0.9697451553113231</v>
      </c>
      <c r="L3080" s="127">
        <v>0.96511426700811354</v>
      </c>
      <c r="M3080" s="127">
        <v>0.95822849372661134</v>
      </c>
      <c r="N3080" s="127">
        <v>0.95063464425440647</v>
      </c>
      <c r="O3080" s="127">
        <v>0.93887061080112078</v>
      </c>
      <c r="P3080" s="127">
        <v>0.9266100676722292</v>
      </c>
      <c r="Q3080" s="127">
        <v>0.91176215246428072</v>
      </c>
      <c r="R3080" s="127">
        <v>0.89432096405990136</v>
      </c>
      <c r="S3080" s="127">
        <v>0.87971715264249117</v>
      </c>
      <c r="T3080" s="127">
        <v>0.86801402152853879</v>
      </c>
      <c r="U3080" s="127">
        <v>0.8488196069354681</v>
      </c>
      <c r="V3080" s="127">
        <v>0.83769448847210959</v>
      </c>
      <c r="W3080" s="127">
        <v>0.83128786501228391</v>
      </c>
      <c r="X3080" s="127">
        <v>0.8255506815721001</v>
      </c>
      <c r="Y3080" s="127">
        <v>0.82158738741214421</v>
      </c>
      <c r="Z3080" s="127">
        <v>0.82208184075491531</v>
      </c>
      <c r="AA3080" s="127">
        <v>0.93629638627785516</v>
      </c>
      <c r="AB3080" s="8">
        <f>PRODUCT(C3080:AA3080)</f>
        <v>0.12501942791140441</v>
      </c>
      <c r="AC3080" s="8"/>
      <c r="BC3080" s="8"/>
      <c r="BD3080" s="8"/>
      <c r="BE3080" s="8"/>
      <c r="BF3080" s="8"/>
    </row>
    <row r="3081" spans="1:58" ht="12" customHeight="1" x14ac:dyDescent="0.2">
      <c r="A3081" t="s">
        <v>540</v>
      </c>
      <c r="B3081" t="s">
        <v>326</v>
      </c>
      <c r="C3081" s="127">
        <v>1</v>
      </c>
      <c r="D3081" s="127">
        <v>1</v>
      </c>
      <c r="E3081" s="127">
        <v>0.97895193816201664</v>
      </c>
      <c r="F3081" s="127">
        <v>0.98306391343994515</v>
      </c>
      <c r="G3081" s="127">
        <v>0.98059661963465528</v>
      </c>
      <c r="H3081" s="127">
        <v>0.97816396322442212</v>
      </c>
      <c r="I3081" s="127">
        <v>0.97667216022182868</v>
      </c>
      <c r="J3081" s="127">
        <v>0.97305751608967994</v>
      </c>
      <c r="K3081" s="127">
        <v>0.9697451553113231</v>
      </c>
      <c r="L3081" s="127">
        <v>0.96511426700811354</v>
      </c>
      <c r="M3081" s="127">
        <v>0.95822849372661134</v>
      </c>
      <c r="N3081" s="127">
        <v>0.95063464425440647</v>
      </c>
      <c r="O3081" s="127">
        <v>0.93887061080112078</v>
      </c>
      <c r="P3081" s="127">
        <v>0.9266100676722292</v>
      </c>
      <c r="Q3081" s="127">
        <v>0.91176215246428072</v>
      </c>
      <c r="R3081" s="127">
        <v>0.89432096405990136</v>
      </c>
      <c r="S3081" s="127">
        <v>0.87971715264249117</v>
      </c>
      <c r="T3081" s="127">
        <v>0.86801402152853879</v>
      </c>
      <c r="U3081" s="127">
        <v>0.8488196069354681</v>
      </c>
      <c r="V3081" s="127">
        <v>0.83769448847210959</v>
      </c>
      <c r="W3081" s="127">
        <v>0.83128786501228391</v>
      </c>
      <c r="X3081" s="127">
        <v>0.8255506815721001</v>
      </c>
      <c r="Y3081" s="127">
        <v>0.82158738741214421</v>
      </c>
      <c r="Z3081" s="127">
        <v>0.82208184075491531</v>
      </c>
      <c r="AA3081" s="127">
        <v>0.93629638627785516</v>
      </c>
      <c r="AB3081" s="8">
        <f t="shared" ref="AB3081:AB3087" si="580">PRODUCT(C3081:AA3081)</f>
        <v>0.12501942791140441</v>
      </c>
      <c r="AC3081" s="8"/>
      <c r="BC3081" s="8"/>
      <c r="BD3081" s="8"/>
      <c r="BE3081" s="8"/>
      <c r="BF3081" s="8"/>
    </row>
    <row r="3082" spans="1:58" ht="12" customHeight="1" x14ac:dyDescent="0.2">
      <c r="A3082" t="s">
        <v>1116</v>
      </c>
      <c r="B3082" t="s">
        <v>326</v>
      </c>
      <c r="C3082" s="127">
        <v>1</v>
      </c>
      <c r="D3082" s="127">
        <v>1</v>
      </c>
      <c r="E3082" s="127">
        <v>0.97895193816201664</v>
      </c>
      <c r="F3082" s="127">
        <v>0.98788092661580074</v>
      </c>
      <c r="G3082" s="127">
        <v>0.98540154307086503</v>
      </c>
      <c r="H3082" s="127">
        <v>0.98295696664422172</v>
      </c>
      <c r="I3082" s="127">
        <v>0.98145785380691553</v>
      </c>
      <c r="J3082" s="127">
        <v>0.97782549791851925</v>
      </c>
      <c r="K3082" s="127">
        <v>0.97449690657234844</v>
      </c>
      <c r="L3082" s="127">
        <v>0.96984332691645325</v>
      </c>
      <c r="M3082" s="127">
        <v>0.96292381334587163</v>
      </c>
      <c r="N3082" s="127">
        <v>0.95529275401125302</v>
      </c>
      <c r="O3082" s="127">
        <v>0.94347107679404618</v>
      </c>
      <c r="P3082" s="127">
        <v>0.93115045700382304</v>
      </c>
      <c r="Q3082" s="127">
        <v>0.9162297870113556</v>
      </c>
      <c r="R3082" s="127">
        <v>0.89870313678379476</v>
      </c>
      <c r="S3082" s="127">
        <v>0.88402776669043925</v>
      </c>
      <c r="T3082" s="127">
        <v>0.8722672902340286</v>
      </c>
      <c r="U3082" s="127">
        <v>0.85297882300945183</v>
      </c>
      <c r="V3082" s="127">
        <v>0.84179919146562288</v>
      </c>
      <c r="W3082" s="127">
        <v>0.83536117555084399</v>
      </c>
      <c r="X3082" s="127">
        <v>0.82959587991180328</v>
      </c>
      <c r="Y3082" s="127">
        <v>0.82561316561046361</v>
      </c>
      <c r="Z3082" s="127">
        <v>0.82611004177461433</v>
      </c>
      <c r="AA3082" s="127">
        <v>0.93629638627785516</v>
      </c>
      <c r="AB3082" s="8">
        <f t="shared" si="580"/>
        <v>0.13853428831448458</v>
      </c>
      <c r="AC3082" s="8"/>
      <c r="BC3082" s="8"/>
      <c r="BD3082" s="8"/>
      <c r="BE3082" s="8"/>
      <c r="BF3082" s="8"/>
    </row>
    <row r="3083" spans="1:58" ht="12" customHeight="1" x14ac:dyDescent="0.2">
      <c r="A3083" t="s">
        <v>909</v>
      </c>
      <c r="B3083" t="s">
        <v>326</v>
      </c>
      <c r="C3083" s="127">
        <v>0.99</v>
      </c>
      <c r="D3083" s="127">
        <v>0.98888888888888893</v>
      </c>
      <c r="E3083" s="127">
        <v>0.97650663942798777</v>
      </c>
      <c r="F3083" s="127">
        <v>0.95397489539748959</v>
      </c>
      <c r="G3083" s="127">
        <v>0.90899122807017541</v>
      </c>
      <c r="H3083" s="127">
        <v>0.83835946924004823</v>
      </c>
      <c r="I3083" s="127">
        <v>0.74532374100719434</v>
      </c>
      <c r="J3083" s="127">
        <v>0.64864864864864868</v>
      </c>
      <c r="K3083" s="127">
        <v>0.5714285714285714</v>
      </c>
      <c r="L3083" s="127">
        <v>0.52604166666666674</v>
      </c>
      <c r="M3083" s="127">
        <v>0.49504950495049505</v>
      </c>
      <c r="N3083" s="127">
        <v>0.48</v>
      </c>
      <c r="O3083" s="127">
        <v>0.5</v>
      </c>
      <c r="P3083" s="127">
        <v>0.41666666666666663</v>
      </c>
      <c r="Q3083" s="127">
        <v>1</v>
      </c>
      <c r="R3083" s="127">
        <v>1</v>
      </c>
      <c r="S3083" s="127">
        <v>1</v>
      </c>
      <c r="T3083" s="127">
        <v>1</v>
      </c>
      <c r="U3083" s="127">
        <v>1</v>
      </c>
      <c r="V3083" s="127">
        <v>1</v>
      </c>
      <c r="W3083" s="127">
        <v>1</v>
      </c>
      <c r="X3083" s="127">
        <v>1</v>
      </c>
      <c r="Y3083" s="127">
        <v>1</v>
      </c>
      <c r="Z3083" s="127">
        <v>1</v>
      </c>
      <c r="AA3083" s="127">
        <v>1</v>
      </c>
      <c r="AB3083" s="8">
        <f t="shared" si="580"/>
        <v>5.0000000000000001E-3</v>
      </c>
      <c r="AC3083" s="8"/>
      <c r="BC3083" s="8"/>
      <c r="BD3083" s="8"/>
      <c r="BE3083" s="8"/>
      <c r="BF3083" s="8"/>
    </row>
    <row r="3084" spans="1:58" ht="12" customHeight="1" x14ac:dyDescent="0.2">
      <c r="A3084" t="s">
        <v>539</v>
      </c>
      <c r="B3084" t="s">
        <v>327</v>
      </c>
      <c r="C3084" s="127">
        <v>1</v>
      </c>
      <c r="D3084" s="127">
        <v>1</v>
      </c>
      <c r="E3084" s="127">
        <v>0.99499224807302744</v>
      </c>
      <c r="F3084" s="127">
        <v>0.99739290565236627</v>
      </c>
      <c r="G3084" s="127">
        <v>0.99567437855087015</v>
      </c>
      <c r="H3084" s="127">
        <v>0.99403622302181238</v>
      </c>
      <c r="I3084" s="127">
        <v>0.99145302911240507</v>
      </c>
      <c r="J3084" s="127">
        <v>0.98927276654737883</v>
      </c>
      <c r="K3084" s="127">
        <v>0.98628455649740077</v>
      </c>
      <c r="L3084" s="127">
        <v>0.9816575742430167</v>
      </c>
      <c r="M3084" s="127">
        <v>0.97577510168031623</v>
      </c>
      <c r="N3084" s="127">
        <v>0.96969027721263967</v>
      </c>
      <c r="O3084" s="127">
        <v>0.96170153652257917</v>
      </c>
      <c r="P3084" s="127">
        <v>0.95447975071610558</v>
      </c>
      <c r="Q3084" s="127">
        <v>0.94185679367180042</v>
      </c>
      <c r="R3084" s="127">
        <v>0.93019912543186167</v>
      </c>
      <c r="S3084" s="127">
        <v>0.92116522976578641</v>
      </c>
      <c r="T3084" s="127">
        <v>0.91162961294965128</v>
      </c>
      <c r="U3084" s="127">
        <v>0.90104301102842432</v>
      </c>
      <c r="V3084" s="127">
        <v>0.8962430220776344</v>
      </c>
      <c r="W3084" s="127">
        <v>0.8919862378436747</v>
      </c>
      <c r="X3084" s="127">
        <v>0.88868123447872915</v>
      </c>
      <c r="Y3084" s="127">
        <v>0.88819056870864066</v>
      </c>
      <c r="Z3084" s="127">
        <v>0.86510878150291748</v>
      </c>
      <c r="AA3084" s="127">
        <v>0.94144910855553599</v>
      </c>
      <c r="AB3084" s="8">
        <f t="shared" si="580"/>
        <v>0.27600168353286736</v>
      </c>
      <c r="AC3084" s="8"/>
      <c r="BC3084" s="8"/>
      <c r="BD3084" s="8"/>
      <c r="BE3084" s="8"/>
      <c r="BF3084" s="8"/>
    </row>
    <row r="3085" spans="1:58" ht="12" customHeight="1" x14ac:dyDescent="0.2">
      <c r="A3085" t="s">
        <v>540</v>
      </c>
      <c r="B3085" t="s">
        <v>327</v>
      </c>
      <c r="C3085" s="127">
        <v>1</v>
      </c>
      <c r="D3085" s="127">
        <v>1</v>
      </c>
      <c r="E3085" s="127">
        <v>0.99499224807302744</v>
      </c>
      <c r="F3085" s="127">
        <v>0.99739290565236627</v>
      </c>
      <c r="G3085" s="127">
        <v>0.99567437855087015</v>
      </c>
      <c r="H3085" s="127">
        <v>0.99403622302181238</v>
      </c>
      <c r="I3085" s="127">
        <v>0.99145302911240507</v>
      </c>
      <c r="J3085" s="127">
        <v>0.98927276654737883</v>
      </c>
      <c r="K3085" s="127">
        <v>0.98628455649740077</v>
      </c>
      <c r="L3085" s="127">
        <v>0.9816575742430167</v>
      </c>
      <c r="M3085" s="127">
        <v>0.97577510168031623</v>
      </c>
      <c r="N3085" s="127">
        <v>0.96969027721263967</v>
      </c>
      <c r="O3085" s="127">
        <v>0.96170153652257917</v>
      </c>
      <c r="P3085" s="127">
        <v>0.95447975071610558</v>
      </c>
      <c r="Q3085" s="127">
        <v>0.94185679367180042</v>
      </c>
      <c r="R3085" s="127">
        <v>0.93019912543186167</v>
      </c>
      <c r="S3085" s="127">
        <v>0.92116522976578641</v>
      </c>
      <c r="T3085" s="127">
        <v>0.91162961294965128</v>
      </c>
      <c r="U3085" s="127">
        <v>0.90104301102842432</v>
      </c>
      <c r="V3085" s="127">
        <v>0.8962430220776344</v>
      </c>
      <c r="W3085" s="127">
        <v>0.8919862378436747</v>
      </c>
      <c r="X3085" s="127">
        <v>0.88868123447872915</v>
      </c>
      <c r="Y3085" s="127">
        <v>0.88819056870864066</v>
      </c>
      <c r="Z3085" s="127">
        <v>0.86510878150291748</v>
      </c>
      <c r="AA3085" s="127">
        <v>0.94144910855553599</v>
      </c>
      <c r="AB3085" s="8">
        <f t="shared" si="580"/>
        <v>0.27600168353286736</v>
      </c>
      <c r="AC3085" s="8"/>
      <c r="BC3085" s="8"/>
      <c r="BD3085" s="8"/>
      <c r="BE3085" s="8"/>
      <c r="BF3085" s="8"/>
    </row>
    <row r="3086" spans="1:58" ht="12" customHeight="1" x14ac:dyDescent="0.2">
      <c r="A3086" t="s">
        <v>1116</v>
      </c>
      <c r="B3086" t="s">
        <v>327</v>
      </c>
      <c r="C3086" s="127">
        <v>1</v>
      </c>
      <c r="D3086" s="127">
        <v>1</v>
      </c>
      <c r="E3086" s="127">
        <v>0.99499224807302744</v>
      </c>
      <c r="F3086" s="127">
        <v>0.99739290565236627</v>
      </c>
      <c r="G3086" s="127">
        <v>0.99567437855087015</v>
      </c>
      <c r="H3086" s="127">
        <v>1</v>
      </c>
      <c r="I3086" s="127">
        <v>0.99839320031619183</v>
      </c>
      <c r="J3086" s="127">
        <v>0.9961976759132104</v>
      </c>
      <c r="K3086" s="127">
        <v>0.99318854839288251</v>
      </c>
      <c r="L3086" s="127">
        <v>0.98852917726271772</v>
      </c>
      <c r="M3086" s="127">
        <v>0.98260552739207829</v>
      </c>
      <c r="N3086" s="127">
        <v>0.97647810915312805</v>
      </c>
      <c r="O3086" s="127">
        <v>0.9684334472782371</v>
      </c>
      <c r="P3086" s="127">
        <v>0.96116110897111817</v>
      </c>
      <c r="Q3086" s="127">
        <v>0.94844979122750295</v>
      </c>
      <c r="R3086" s="127">
        <v>0.93671051930988458</v>
      </c>
      <c r="S3086" s="127">
        <v>0.92761338637414681</v>
      </c>
      <c r="T3086" s="127">
        <v>0.91801102024029879</v>
      </c>
      <c r="U3086" s="127">
        <v>0.90735031210562322</v>
      </c>
      <c r="V3086" s="127">
        <v>0.9025167232321778</v>
      </c>
      <c r="W3086" s="127">
        <v>0.89823014150858038</v>
      </c>
      <c r="X3086" s="127">
        <v>0.89490200312008017</v>
      </c>
      <c r="Y3086" s="127">
        <v>0.89440790268960102</v>
      </c>
      <c r="Z3086" s="127">
        <v>0.87116454297343782</v>
      </c>
      <c r="AA3086" s="127">
        <v>0.94803925231542463</v>
      </c>
      <c r="AB3086" s="8">
        <f t="shared" si="580"/>
        <v>0.31700744447984835</v>
      </c>
      <c r="AC3086" s="8"/>
      <c r="BC3086" s="8"/>
      <c r="BD3086" s="8"/>
      <c r="BE3086" s="8"/>
      <c r="BF3086" s="8"/>
    </row>
    <row r="3087" spans="1:58" ht="12" customHeight="1" x14ac:dyDescent="0.2">
      <c r="A3087" t="s">
        <v>909</v>
      </c>
      <c r="B3087" t="s">
        <v>327</v>
      </c>
      <c r="C3087" s="127">
        <v>0.99</v>
      </c>
      <c r="D3087" s="127">
        <v>0.98888888888888893</v>
      </c>
      <c r="E3087" s="127">
        <v>0.97650663942798777</v>
      </c>
      <c r="F3087" s="127">
        <v>0.95397489539748959</v>
      </c>
      <c r="G3087" s="127">
        <v>0.90899122807017541</v>
      </c>
      <c r="H3087" s="127">
        <v>0.83835946924004823</v>
      </c>
      <c r="I3087" s="127">
        <v>0.74532374100719434</v>
      </c>
      <c r="J3087" s="127">
        <v>0.64864864864864868</v>
      </c>
      <c r="K3087" s="127">
        <v>0.5714285714285714</v>
      </c>
      <c r="L3087" s="127">
        <v>0.52604166666666674</v>
      </c>
      <c r="M3087" s="127">
        <v>0.49504950495049505</v>
      </c>
      <c r="N3087" s="127">
        <v>0.48</v>
      </c>
      <c r="O3087" s="127">
        <v>0.5</v>
      </c>
      <c r="P3087" s="127">
        <v>0.41666666666666663</v>
      </c>
      <c r="Q3087" s="127">
        <v>1</v>
      </c>
      <c r="R3087" s="127">
        <v>1</v>
      </c>
      <c r="S3087" s="127">
        <v>1</v>
      </c>
      <c r="T3087" s="127">
        <v>1</v>
      </c>
      <c r="U3087" s="127">
        <v>1</v>
      </c>
      <c r="V3087" s="127">
        <v>1</v>
      </c>
      <c r="W3087" s="127">
        <v>1</v>
      </c>
      <c r="X3087" s="127">
        <v>1</v>
      </c>
      <c r="Y3087" s="127">
        <v>1</v>
      </c>
      <c r="Z3087" s="127">
        <v>1</v>
      </c>
      <c r="AA3087" s="127">
        <v>1</v>
      </c>
      <c r="AB3087" s="8">
        <f t="shared" si="580"/>
        <v>5.0000000000000001E-3</v>
      </c>
      <c r="AC3087" s="8"/>
      <c r="BC3087" s="8"/>
      <c r="BD3087" s="8"/>
      <c r="BE3087" s="8"/>
      <c r="BF3087" s="8"/>
    </row>
    <row r="3088" spans="1:58" ht="12" customHeight="1" x14ac:dyDescent="0.2">
      <c r="A3088" t="s">
        <v>1226</v>
      </c>
    </row>
    <row r="3090" spans="1:53" ht="12" customHeight="1" x14ac:dyDescent="0.2">
      <c r="A3090" t="s">
        <v>552</v>
      </c>
    </row>
    <row r="3091" spans="1:53" ht="12" customHeight="1" x14ac:dyDescent="0.2">
      <c r="B3091" t="s">
        <v>553</v>
      </c>
    </row>
    <row r="3094" spans="1:53" ht="12" customHeight="1" x14ac:dyDescent="0.2">
      <c r="A3094" t="s">
        <v>554</v>
      </c>
    </row>
    <row r="3095" spans="1:53" s="50" customFormat="1" ht="14.4" x14ac:dyDescent="0.3">
      <c r="C3095" t="s">
        <v>555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</row>
    <row r="3096" spans="1:53" s="50" customFormat="1" ht="14.4" x14ac:dyDescent="0.3">
      <c r="B3096" t="s">
        <v>853</v>
      </c>
      <c r="C3096">
        <v>1</v>
      </c>
      <c r="D3096">
        <v>2</v>
      </c>
      <c r="E3096">
        <v>3</v>
      </c>
      <c r="F3096">
        <v>4</v>
      </c>
      <c r="G3096">
        <v>5</v>
      </c>
      <c r="H3096">
        <v>6</v>
      </c>
      <c r="I3096">
        <v>7</v>
      </c>
      <c r="J3096">
        <v>8</v>
      </c>
      <c r="K3096">
        <v>9</v>
      </c>
      <c r="L3096">
        <v>10</v>
      </c>
      <c r="M3096">
        <v>11</v>
      </c>
      <c r="N3096">
        <v>12</v>
      </c>
      <c r="O3096">
        <v>13</v>
      </c>
      <c r="P3096">
        <v>14</v>
      </c>
      <c r="Q3096">
        <v>15</v>
      </c>
      <c r="R3096">
        <v>16</v>
      </c>
      <c r="S3096">
        <v>17</v>
      </c>
      <c r="T3096">
        <v>18</v>
      </c>
      <c r="U3096">
        <v>19</v>
      </c>
      <c r="V3096">
        <v>20</v>
      </c>
      <c r="W3096">
        <v>21</v>
      </c>
      <c r="X3096">
        <v>22</v>
      </c>
      <c r="Y3096">
        <v>23</v>
      </c>
      <c r="Z3096">
        <v>24</v>
      </c>
      <c r="AA3096" t="s">
        <v>541</v>
      </c>
      <c r="AC3096" s="128"/>
      <c r="AD3096" s="128"/>
    </row>
    <row r="3097" spans="1:53" s="50" customFormat="1" ht="14.4" x14ac:dyDescent="0.3">
      <c r="A3097" t="s">
        <v>326</v>
      </c>
      <c r="B3097">
        <v>1</v>
      </c>
      <c r="C3097" s="126">
        <v>1</v>
      </c>
      <c r="D3097" s="126">
        <v>1.0103074747061271</v>
      </c>
      <c r="E3097" s="126">
        <v>1.0153235861405818</v>
      </c>
      <c r="F3097" s="126">
        <v>1.0054260663265966</v>
      </c>
      <c r="G3097" s="126">
        <v>0.98611591572769541</v>
      </c>
      <c r="H3097" s="126">
        <v>0.95865722782692753</v>
      </c>
      <c r="I3097" s="126">
        <v>0.92569946542407311</v>
      </c>
      <c r="J3097" s="126">
        <v>0.89109455308356245</v>
      </c>
      <c r="K3097" s="126">
        <v>0.85375604180969344</v>
      </c>
      <c r="L3097" s="126">
        <v>0.81427541308740592</v>
      </c>
      <c r="M3097" s="126">
        <v>0.77233693053300478</v>
      </c>
      <c r="N3097" s="126">
        <v>0.72695760635262729</v>
      </c>
      <c r="O3097" s="126">
        <v>0.67484682670398222</v>
      </c>
      <c r="P3097" s="126">
        <v>0.61670301754632184</v>
      </c>
      <c r="Q3097" s="126">
        <v>0.55274463818499786</v>
      </c>
      <c r="R3097" s="126">
        <v>0.48484816874743303</v>
      </c>
      <c r="S3097" s="126">
        <v>0.4160364392355988</v>
      </c>
      <c r="T3097" s="126">
        <v>0.35039497900591438</v>
      </c>
      <c r="U3097" s="126">
        <v>0.28844281187054382</v>
      </c>
      <c r="V3097" s="126">
        <v>0.23401340690898378</v>
      </c>
      <c r="W3097" s="126">
        <v>0.18805994793240291</v>
      </c>
      <c r="X3097" s="126">
        <v>0.15066717273908056</v>
      </c>
      <c r="Y3097" s="126">
        <v>0.12017505128012507</v>
      </c>
      <c r="Z3097" s="126">
        <v>9.7292443693651184E-2</v>
      </c>
      <c r="AA3097" s="126">
        <v>9.2429716411517468E-2</v>
      </c>
      <c r="AB3097" s="129">
        <f>PRODUCT(C3097:AA3097)</f>
        <v>1.0549590123721801E-8</v>
      </c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</row>
    <row r="3098" spans="1:53" s="50" customFormat="1" ht="14.4" x14ac:dyDescent="0.3">
      <c r="B3098">
        <v>2</v>
      </c>
      <c r="C3098" s="126">
        <v>1</v>
      </c>
      <c r="D3098" s="126">
        <v>0.98550242443049529</v>
      </c>
      <c r="E3098" s="126">
        <v>0.94299096552723316</v>
      </c>
      <c r="F3098" s="126">
        <v>0.8291943539067429</v>
      </c>
      <c r="G3098" s="126">
        <v>0.75789196964125782</v>
      </c>
      <c r="H3098" s="126">
        <v>0.72295574978269872</v>
      </c>
      <c r="I3098" s="126">
        <v>0.69140298248169096</v>
      </c>
      <c r="J3098" s="126">
        <v>0.65926155397599229</v>
      </c>
      <c r="K3098" s="126">
        <v>0.62714599125113757</v>
      </c>
      <c r="L3098" s="126">
        <v>0.59516685236416345</v>
      </c>
      <c r="M3098" s="126">
        <v>0.5619887636558879</v>
      </c>
      <c r="N3098" s="126">
        <v>0.52718899756497906</v>
      </c>
      <c r="O3098" s="126">
        <v>0.48850027329079104</v>
      </c>
      <c r="P3098" s="126">
        <v>0.44573100224075762</v>
      </c>
      <c r="Q3098" s="126">
        <v>0.39868966623262403</v>
      </c>
      <c r="R3098" s="126">
        <v>0.34814705408416624</v>
      </c>
      <c r="S3098" s="126">
        <v>0.29785275555669138</v>
      </c>
      <c r="T3098" s="126">
        <v>0.25057228058566638</v>
      </c>
      <c r="U3098" s="126">
        <v>0.20498061010615543</v>
      </c>
      <c r="V3098" s="126">
        <v>0.16442946194223326</v>
      </c>
      <c r="W3098" s="126">
        <v>0.13088184194719449</v>
      </c>
      <c r="X3098" s="126">
        <v>0.10346570463326761</v>
      </c>
      <c r="Y3098" s="126">
        <v>8.1066784177526302E-2</v>
      </c>
      <c r="Z3098" s="126">
        <v>6.4169514707507397E-2</v>
      </c>
      <c r="AA3098" s="126">
        <v>5.8787554214000989E-2</v>
      </c>
      <c r="AB3098" s="129">
        <f>PRODUCT(C3098:AA3098)</f>
        <v>6.7007941122380819E-12</v>
      </c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</row>
    <row r="3099" spans="1:53" s="50" customFormat="1" ht="14.4" x14ac:dyDescent="0.3">
      <c r="B3099">
        <v>3</v>
      </c>
      <c r="C3099" s="126">
        <v>1</v>
      </c>
      <c r="D3099" s="126">
        <v>1.005724248560578</v>
      </c>
      <c r="E3099" s="126">
        <v>0.98715774073794882</v>
      </c>
      <c r="F3099" s="126">
        <v>0.96446350250984691</v>
      </c>
      <c r="G3099" s="126">
        <v>0.94822638534378156</v>
      </c>
      <c r="H3099" s="126">
        <v>0.93364801756932703</v>
      </c>
      <c r="I3099" s="126">
        <v>0.9193232261524148</v>
      </c>
      <c r="J3099" s="126">
        <v>0.90179494811139616</v>
      </c>
      <c r="K3099" s="126">
        <v>0.88114547173440516</v>
      </c>
      <c r="L3099" s="126">
        <v>0.85413038473595337</v>
      </c>
      <c r="M3099" s="126">
        <v>0.82153288875989139</v>
      </c>
      <c r="N3099" s="126">
        <v>0.78196720371107886</v>
      </c>
      <c r="O3099" s="126">
        <v>0.73425847950830747</v>
      </c>
      <c r="P3099" s="126">
        <v>0.67669112267420228</v>
      </c>
      <c r="Q3099" s="126">
        <v>0.61169567383643375</v>
      </c>
      <c r="R3099" s="126">
        <v>0.53897319689876799</v>
      </c>
      <c r="S3099" s="126">
        <v>0.46617315252032493</v>
      </c>
      <c r="T3099" s="126">
        <v>0.39381788759837238</v>
      </c>
      <c r="U3099" s="126">
        <v>0.3254711495933213</v>
      </c>
      <c r="V3099" s="126">
        <v>0.26394366287381593</v>
      </c>
      <c r="W3099" s="126">
        <v>0.21227403967618613</v>
      </c>
      <c r="X3099" s="126">
        <v>0.16918250233448426</v>
      </c>
      <c r="Y3099" s="126">
        <v>0.1347796777103365</v>
      </c>
      <c r="Z3099" s="126">
        <v>0.10676507183898944</v>
      </c>
      <c r="AA3099" s="126">
        <v>0.10013787904601824</v>
      </c>
      <c r="AB3099" s="129">
        <f t="shared" ref="AB3099:AB3105" si="581">PRODUCT(C3099:AA3099)</f>
        <v>4.5427683086633818E-8</v>
      </c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</row>
    <row r="3100" spans="1:53" s="50" customFormat="1" ht="14.4" x14ac:dyDescent="0.3">
      <c r="B3100">
        <v>4</v>
      </c>
      <c r="C3100" s="126">
        <v>1</v>
      </c>
      <c r="D3100" s="126">
        <v>0.93994033882046923</v>
      </c>
      <c r="E3100" s="126">
        <v>0.9358793835880187</v>
      </c>
      <c r="F3100" s="126">
        <v>0.96967063698545286</v>
      </c>
      <c r="G3100" s="126">
        <v>0.97386065634124441</v>
      </c>
      <c r="H3100" s="126">
        <v>0.96962101412316215</v>
      </c>
      <c r="I3100" s="126">
        <v>0.9571943348412234</v>
      </c>
      <c r="J3100" s="126">
        <v>0.94688655464826021</v>
      </c>
      <c r="K3100" s="126">
        <v>0.92679530622839257</v>
      </c>
      <c r="L3100" s="126">
        <v>0.90612487582817847</v>
      </c>
      <c r="M3100" s="126">
        <v>0.87380684825155375</v>
      </c>
      <c r="N3100" s="126">
        <v>0.84241780441118252</v>
      </c>
      <c r="O3100" s="126">
        <v>0.79507449442475731</v>
      </c>
      <c r="P3100" s="126">
        <v>0.74605420585910098</v>
      </c>
      <c r="Q3100" s="126">
        <v>0.68137008729274728</v>
      </c>
      <c r="R3100" s="126">
        <v>0.61635559974326559</v>
      </c>
      <c r="S3100" s="126">
        <v>0.54251297471163507</v>
      </c>
      <c r="T3100" s="126">
        <v>0.47511914593530619</v>
      </c>
      <c r="U3100" s="126">
        <v>0.4028274987822445</v>
      </c>
      <c r="V3100" s="126">
        <v>0.34072554418627565</v>
      </c>
      <c r="W3100" s="126">
        <v>0.28238342255330157</v>
      </c>
      <c r="X3100" s="126">
        <v>0.23507008687145955</v>
      </c>
      <c r="Y3100" s="126">
        <v>0.1933411538993213</v>
      </c>
      <c r="Z3100" s="126">
        <v>0.16553409500013178</v>
      </c>
      <c r="AA3100" s="126">
        <v>0.15676430275671913</v>
      </c>
      <c r="AB3100" s="129">
        <f t="shared" si="581"/>
        <v>1.3245878511152929E-6</v>
      </c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</row>
    <row r="3101" spans="1:53" s="50" customFormat="1" ht="14.4" x14ac:dyDescent="0.3">
      <c r="B3101">
        <v>5</v>
      </c>
      <c r="C3101" s="126">
        <v>1</v>
      </c>
      <c r="D3101" s="126">
        <v>0.99584765616148907</v>
      </c>
      <c r="E3101" s="126">
        <v>0.990386950194176</v>
      </c>
      <c r="F3101" s="126">
        <v>0.98574536834522808</v>
      </c>
      <c r="G3101" s="126">
        <v>0.97158165129577323</v>
      </c>
      <c r="H3101" s="126">
        <v>0.94653797038232446</v>
      </c>
      <c r="I3101" s="126">
        <v>0.92131672345090243</v>
      </c>
      <c r="J3101" s="126">
        <v>0.89328019407983417</v>
      </c>
      <c r="K3101" s="126">
        <v>0.86295495584259951</v>
      </c>
      <c r="L3101" s="126">
        <v>0.83033822057056017</v>
      </c>
      <c r="M3101" s="126">
        <v>0.79329607862804952</v>
      </c>
      <c r="N3101" s="126">
        <v>0.75119297472864888</v>
      </c>
      <c r="O3101" s="126">
        <v>0.70272959220811526</v>
      </c>
      <c r="P3101" s="126">
        <v>0.64858928503381785</v>
      </c>
      <c r="Q3101" s="126">
        <v>0.59036782371259033</v>
      </c>
      <c r="R3101" s="126">
        <v>0.52814334908044092</v>
      </c>
      <c r="S3101" s="126">
        <v>0.46635138441393614</v>
      </c>
      <c r="T3101" s="126">
        <v>0.40667967581635373</v>
      </c>
      <c r="U3101" s="126">
        <v>0.34869991678550233</v>
      </c>
      <c r="V3101" s="126">
        <v>0.29581180877134622</v>
      </c>
      <c r="W3101" s="126">
        <v>0.24892362919601851</v>
      </c>
      <c r="X3101" s="126">
        <v>0.20819995179815529</v>
      </c>
      <c r="Y3101" s="126">
        <v>0.1731901381741339</v>
      </c>
      <c r="Z3101" s="126">
        <v>0.14396081597622909</v>
      </c>
      <c r="AA3101" s="126">
        <v>0.13587706340976718</v>
      </c>
      <c r="AB3101" s="129">
        <f t="shared" si="581"/>
        <v>1.5336720431030192E-7</v>
      </c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</row>
    <row r="3102" spans="1:53" s="50" customFormat="1" ht="14.4" x14ac:dyDescent="0.3">
      <c r="B3102">
        <v>6</v>
      </c>
      <c r="C3102" s="126">
        <v>1</v>
      </c>
      <c r="D3102" s="126">
        <v>1.0296362496648672</v>
      </c>
      <c r="E3102" s="126">
        <v>1.0825626953562171</v>
      </c>
      <c r="F3102" s="126">
        <v>1.1664881858055989</v>
      </c>
      <c r="G3102" s="126">
        <v>1.2028331112426014</v>
      </c>
      <c r="H3102" s="126">
        <v>1.2082504289791127</v>
      </c>
      <c r="I3102" s="126">
        <v>1.2070726600368251</v>
      </c>
      <c r="J3102" s="126">
        <v>1.2006795504234227</v>
      </c>
      <c r="K3102" s="126">
        <v>1.1878102900705707</v>
      </c>
      <c r="L3102" s="126">
        <v>1.1667037535514957</v>
      </c>
      <c r="M3102" s="126">
        <v>1.1363801123053521</v>
      </c>
      <c r="N3102" s="126">
        <v>1.0948871099286366</v>
      </c>
      <c r="O3102" s="126">
        <v>1.038283486780367</v>
      </c>
      <c r="P3102" s="126">
        <v>0.96908263665868688</v>
      </c>
      <c r="Q3102" s="126">
        <v>0.89252238006939577</v>
      </c>
      <c r="R3102" s="126">
        <v>0.80691074106357608</v>
      </c>
      <c r="S3102" s="126">
        <v>0.72047225913730639</v>
      </c>
      <c r="T3102" s="126">
        <v>0.63575121522662681</v>
      </c>
      <c r="U3102" s="126">
        <v>0.55160995893629072</v>
      </c>
      <c r="V3102" s="126">
        <v>0.47378885761003448</v>
      </c>
      <c r="W3102" s="126">
        <v>0.40320872222753246</v>
      </c>
      <c r="X3102" s="126">
        <v>0.34075570979719244</v>
      </c>
      <c r="Y3102" s="126">
        <v>0.28564121107327056</v>
      </c>
      <c r="Z3102" s="126">
        <v>0.24567897617731255</v>
      </c>
      <c r="AA3102" s="126">
        <v>0.23477697002595407</v>
      </c>
      <c r="AB3102" s="129">
        <f t="shared" si="581"/>
        <v>9.2725870494887762E-4</v>
      </c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</row>
    <row r="3103" spans="1:53" s="50" customFormat="1" ht="14.4" x14ac:dyDescent="0.3">
      <c r="B3103">
        <v>7</v>
      </c>
      <c r="C3103" s="126">
        <v>1</v>
      </c>
      <c r="D3103" s="126">
        <v>0.95082774885381149</v>
      </c>
      <c r="E3103" s="126">
        <v>0.86938568792390591</v>
      </c>
      <c r="F3103" s="126">
        <v>0.87075974033046843</v>
      </c>
      <c r="G3103" s="126">
        <v>0.86004778419545247</v>
      </c>
      <c r="H3103" s="126">
        <v>0.83610036822319778</v>
      </c>
      <c r="I3103" s="126">
        <v>0.80960939958313116</v>
      </c>
      <c r="J3103" s="126">
        <v>0.77992844282008511</v>
      </c>
      <c r="K3103" s="126">
        <v>0.74646536755683512</v>
      </c>
      <c r="L3103" s="126">
        <v>0.70891497668208447</v>
      </c>
      <c r="M3103" s="126">
        <v>0.66721286511892852</v>
      </c>
      <c r="N3103" s="126">
        <v>0.62097668465654066</v>
      </c>
      <c r="O3103" s="126">
        <v>0.56934190695681208</v>
      </c>
      <c r="P3103" s="126">
        <v>0.51435904122769727</v>
      </c>
      <c r="Q3103" s="126">
        <v>0.45826744478023812</v>
      </c>
      <c r="R3103" s="126">
        <v>0.40189046238512566</v>
      </c>
      <c r="S3103" s="126">
        <v>0.34878989733400734</v>
      </c>
      <c r="T3103" s="126">
        <v>0.29961686756785172</v>
      </c>
      <c r="U3103" s="126">
        <v>0.25367201309345239</v>
      </c>
      <c r="V3103" s="126">
        <v>0.21274317204772356</v>
      </c>
      <c r="W3103" s="126">
        <v>0.17710522123683642</v>
      </c>
      <c r="X3103" s="126">
        <v>0.1464597019465117</v>
      </c>
      <c r="Y3103" s="126">
        <v>0.12037600642444711</v>
      </c>
      <c r="Z3103" s="126">
        <v>9.9196249293253311E-2</v>
      </c>
      <c r="AA3103" s="126">
        <v>9.3709161316896647E-2</v>
      </c>
      <c r="AB3103" s="129">
        <f t="shared" si="581"/>
        <v>6.3264315664827792E-10</v>
      </c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</row>
    <row r="3104" spans="1:53" s="50" customFormat="1" ht="14.4" x14ac:dyDescent="0.3">
      <c r="B3104">
        <v>8</v>
      </c>
      <c r="C3104" s="126">
        <v>1</v>
      </c>
      <c r="D3104" s="126">
        <v>1.0360110848030268</v>
      </c>
      <c r="E3104" s="126">
        <v>1.0598195271921258</v>
      </c>
      <c r="F3104" s="126">
        <v>1.0930525467610659</v>
      </c>
      <c r="G3104" s="126">
        <v>1.1080588813573053</v>
      </c>
      <c r="H3104" s="126">
        <v>1.1096849325438605</v>
      </c>
      <c r="I3104" s="126">
        <v>1.1109276091793983</v>
      </c>
      <c r="J3104" s="126">
        <v>1.1038065960614412</v>
      </c>
      <c r="K3104" s="126">
        <v>1.0945921196170065</v>
      </c>
      <c r="L3104" s="126">
        <v>1.0780904521107992</v>
      </c>
      <c r="M3104" s="126">
        <v>1.0567103013615116</v>
      </c>
      <c r="N3104" s="126">
        <v>1.026819287625661</v>
      </c>
      <c r="O3104" s="126">
        <v>0.98683785161016835</v>
      </c>
      <c r="P3104" s="126">
        <v>0.94088455156845219</v>
      </c>
      <c r="Q3104" s="126">
        <v>0.88307677791673067</v>
      </c>
      <c r="R3104" s="126">
        <v>0.81391864595888275</v>
      </c>
      <c r="S3104" s="126">
        <v>0.74047185581678376</v>
      </c>
      <c r="T3104" s="126">
        <v>0.66625934567727896</v>
      </c>
      <c r="U3104" s="126">
        <v>0.58648828670561126</v>
      </c>
      <c r="V3104" s="126">
        <v>0.50935962773526278</v>
      </c>
      <c r="W3104" s="126">
        <v>0.43932603517284324</v>
      </c>
      <c r="X3104" s="126">
        <v>0.37538870068896829</v>
      </c>
      <c r="Y3104" s="126">
        <v>0.31929678798373934</v>
      </c>
      <c r="Z3104" s="126">
        <v>0.27034773618061086</v>
      </c>
      <c r="AA3104" s="126">
        <v>0.25398190729707748</v>
      </c>
      <c r="AB3104" s="129">
        <f t="shared" si="581"/>
        <v>8.2398943849454689E-4</v>
      </c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</row>
    <row r="3105" spans="1:58" s="50" customFormat="1" ht="14.4" x14ac:dyDescent="0.3">
      <c r="B3105">
        <v>9</v>
      </c>
      <c r="C3105" s="126">
        <v>1</v>
      </c>
      <c r="D3105" s="126">
        <v>0.99473487611380818</v>
      </c>
      <c r="E3105" s="126">
        <v>0.97417560086498933</v>
      </c>
      <c r="F3105" s="126">
        <v>0.93989601576753556</v>
      </c>
      <c r="G3105" s="126">
        <v>0.91154477931401512</v>
      </c>
      <c r="H3105" s="126">
        <v>0.88821531948483967</v>
      </c>
      <c r="I3105" s="126">
        <v>0.86502460906692391</v>
      </c>
      <c r="J3105" s="126">
        <v>0.84000423299323301</v>
      </c>
      <c r="K3105" s="126">
        <v>0.81789448524406116</v>
      </c>
      <c r="L3105" s="126">
        <v>0.7943949362767192</v>
      </c>
      <c r="M3105" s="126">
        <v>0.76699871435329425</v>
      </c>
      <c r="N3105" s="126">
        <v>0.73668859636823913</v>
      </c>
      <c r="O3105" s="126">
        <v>0.70231416099077182</v>
      </c>
      <c r="P3105" s="126">
        <v>0.6619745203634303</v>
      </c>
      <c r="Q3105" s="126">
        <v>0.61630739296338821</v>
      </c>
      <c r="R3105" s="126">
        <v>0.56252818223848688</v>
      </c>
      <c r="S3105" s="126">
        <v>0.50499025678062559</v>
      </c>
      <c r="T3105" s="126">
        <v>0.44922205296500239</v>
      </c>
      <c r="U3105" s="126">
        <v>0.3886244845683231</v>
      </c>
      <c r="V3105" s="126">
        <v>0.33074858197835616</v>
      </c>
      <c r="W3105" s="126">
        <v>0.2806119761515018</v>
      </c>
      <c r="X3105" s="126">
        <v>0.23503308574350312</v>
      </c>
      <c r="Y3105" s="126">
        <v>0.19623130135932862</v>
      </c>
      <c r="Z3105" s="126">
        <v>0.15939270277872705</v>
      </c>
      <c r="AA3105" s="126">
        <v>0.1455763149507438</v>
      </c>
      <c r="AB3105" s="129">
        <f t="shared" si="581"/>
        <v>2.7764647284590027E-7</v>
      </c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</row>
    <row r="3106" spans="1:58" s="50" customFormat="1" ht="14.4" x14ac:dyDescent="0.3">
      <c r="B3106">
        <v>10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 s="129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</row>
    <row r="3107" spans="1:58" s="50" customFormat="1" ht="14.4" x14ac:dyDescent="0.3">
      <c r="B3107">
        <v>11</v>
      </c>
      <c r="C3107" s="126">
        <v>1</v>
      </c>
      <c r="D3107" s="126">
        <v>1</v>
      </c>
      <c r="E3107" s="126">
        <v>0.97895193816201664</v>
      </c>
      <c r="F3107" s="126">
        <v>0.96237232339917123</v>
      </c>
      <c r="G3107" s="126">
        <v>0.94369904715517661</v>
      </c>
      <c r="H3107" s="126">
        <v>0.92309240005641835</v>
      </c>
      <c r="I3107" s="126">
        <v>0.90155864844745459</v>
      </c>
      <c r="J3107" s="126">
        <v>0.87726841906744912</v>
      </c>
      <c r="K3107" s="126">
        <v>0.85072679929828232</v>
      </c>
      <c r="L3107" s="126">
        <v>0.82104857132892028</v>
      </c>
      <c r="M3107" s="126">
        <v>0.78675213578089753</v>
      </c>
      <c r="N3107" s="126">
        <v>0.74791383671446798</v>
      </c>
      <c r="O3107" s="126">
        <v>0.70219432070272225</v>
      </c>
      <c r="P3107" s="126">
        <v>0.65066032702540444</v>
      </c>
      <c r="Q3107" s="126">
        <v>0.59324746029179554</v>
      </c>
      <c r="R3107" s="126">
        <v>0.53055364061424659</v>
      </c>
      <c r="S3107" s="126">
        <v>0.46673713804527256</v>
      </c>
      <c r="T3107" s="126">
        <v>0.4051343801913978</v>
      </c>
      <c r="U3107" s="126">
        <v>0.34388600535010677</v>
      </c>
      <c r="V3107" s="126">
        <v>0.28807141134447484</v>
      </c>
      <c r="W3107" s="126">
        <v>0.2394702685076239</v>
      </c>
      <c r="X3107" s="126">
        <v>0.19769484338272272</v>
      </c>
      <c r="Y3107" s="126">
        <v>0.16242358987966418</v>
      </c>
      <c r="Z3107" s="126">
        <v>0.13352548375029577</v>
      </c>
      <c r="AA3107" s="126">
        <v>0.12501942791140441</v>
      </c>
      <c r="AB3107" s="129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</row>
    <row r="3108" spans="1:58" s="50" customFormat="1" ht="14.4" x14ac:dyDescent="0.3">
      <c r="A3108" t="s">
        <v>327</v>
      </c>
      <c r="B3108">
        <v>1</v>
      </c>
      <c r="C3108" s="126">
        <v>1</v>
      </c>
      <c r="D3108" s="126">
        <v>0.97148021088889913</v>
      </c>
      <c r="E3108" s="126">
        <v>0.98265858159254305</v>
      </c>
      <c r="F3108" s="126">
        <v>0.98324026724383318</v>
      </c>
      <c r="G3108" s="126">
        <v>0.97901372223470107</v>
      </c>
      <c r="H3108" s="126">
        <v>0.96495244816684544</v>
      </c>
      <c r="I3108" s="126">
        <v>0.94479382792389122</v>
      </c>
      <c r="J3108" s="126">
        <v>0.92113070599577163</v>
      </c>
      <c r="K3108" s="126">
        <v>0.893366628893972</v>
      </c>
      <c r="L3108" s="126">
        <v>0.860487383472199</v>
      </c>
      <c r="M3108" s="126">
        <v>0.82280925896495283</v>
      </c>
      <c r="N3108" s="126">
        <v>0.78146685814860417</v>
      </c>
      <c r="O3108" s="126">
        <v>0.73368373406067289</v>
      </c>
      <c r="P3108" s="126">
        <v>0.68003459266547195</v>
      </c>
      <c r="Q3108" s="126">
        <v>0.61871808485381274</v>
      </c>
      <c r="R3108" s="126">
        <v>0.5517764816139582</v>
      </c>
      <c r="S3108" s="126">
        <v>0.48309229096769679</v>
      </c>
      <c r="T3108" s="126">
        <v>0.41485619703821253</v>
      </c>
      <c r="U3108" s="126">
        <v>0.34956771586313917</v>
      </c>
      <c r="V3108" s="126">
        <v>0.29128047508146371</v>
      </c>
      <c r="W3108" s="126">
        <v>0.24146389812194166</v>
      </c>
      <c r="X3108" s="126">
        <v>0.19893857583707347</v>
      </c>
      <c r="Y3108" s="126">
        <v>0.16505175329873684</v>
      </c>
      <c r="Z3108" s="126">
        <v>0.13382418347892319</v>
      </c>
      <c r="AA3108" s="126">
        <v>0.12776128945163739</v>
      </c>
      <c r="AB3108" s="129">
        <f>PRODUCT(C3108:AA3108)</f>
        <v>1.7973172674783551E-7</v>
      </c>
    </row>
    <row r="3109" spans="1:58" s="50" customFormat="1" ht="14.4" x14ac:dyDescent="0.3">
      <c r="B3109">
        <v>2</v>
      </c>
      <c r="C3109" s="126">
        <v>1</v>
      </c>
      <c r="D3109" s="126">
        <v>0.95882062758763043</v>
      </c>
      <c r="E3109" s="126">
        <v>0.92889760610267214</v>
      </c>
      <c r="F3109" s="126">
        <v>0.83279106926884083</v>
      </c>
      <c r="G3109" s="126">
        <v>0.77489566947919275</v>
      </c>
      <c r="H3109" s="126">
        <v>0.74773300703381984</v>
      </c>
      <c r="I3109" s="126">
        <v>0.72082606421095685</v>
      </c>
      <c r="J3109" s="126">
        <v>0.69321401937658089</v>
      </c>
      <c r="K3109" s="126">
        <v>0.66522622162611134</v>
      </c>
      <c r="L3109" s="126">
        <v>0.63696066964976816</v>
      </c>
      <c r="M3109" s="126">
        <v>0.60681049208674187</v>
      </c>
      <c r="N3109" s="126">
        <v>0.57659726991077165</v>
      </c>
      <c r="O3109" s="126">
        <v>0.54301679733174202</v>
      </c>
      <c r="P3109" s="126">
        <v>0.50649702855031176</v>
      </c>
      <c r="Q3109" s="126">
        <v>0.46357645214748655</v>
      </c>
      <c r="R3109" s="126">
        <v>0.41651010091768087</v>
      </c>
      <c r="S3109" s="126">
        <v>0.3679033592568049</v>
      </c>
      <c r="T3109" s="126">
        <v>0.31898906968907764</v>
      </c>
      <c r="U3109" s="126">
        <v>0.27076884074610935</v>
      </c>
      <c r="V3109" s="126">
        <v>0.22791421491542779</v>
      </c>
      <c r="W3109" s="126">
        <v>0.18936799802148691</v>
      </c>
      <c r="X3109" s="126">
        <v>0.15669989484612573</v>
      </c>
      <c r="Y3109" s="126">
        <v>0.12940588596801381</v>
      </c>
      <c r="Z3109" s="126">
        <v>0.10351657440246456</v>
      </c>
      <c r="AA3109" s="126">
        <v>9.4270858943044836E-2</v>
      </c>
      <c r="AB3109" s="129">
        <f t="shared" ref="AB3109:AB3116" si="582">PRODUCT(C3109:AA3109)</f>
        <v>4.5884913826666615E-10</v>
      </c>
    </row>
    <row r="3110" spans="1:58" s="50" customFormat="1" ht="14.4" x14ac:dyDescent="0.3">
      <c r="B3110">
        <v>3</v>
      </c>
      <c r="C3110" s="126">
        <v>1</v>
      </c>
      <c r="D3110" s="126">
        <v>0.96616642943309405</v>
      </c>
      <c r="E3110" s="126">
        <v>0.9492345477160854</v>
      </c>
      <c r="F3110" s="126">
        <v>0.93699465143886806</v>
      </c>
      <c r="G3110" s="126">
        <v>0.93240424436293801</v>
      </c>
      <c r="H3110" s="126">
        <v>0.93121230354772377</v>
      </c>
      <c r="I3110" s="126">
        <v>0.93125007624487388</v>
      </c>
      <c r="J3110" s="126">
        <v>0.93064999932103487</v>
      </c>
      <c r="K3110" s="126">
        <v>0.92729363039750323</v>
      </c>
      <c r="L3110" s="126">
        <v>0.9186883394044798</v>
      </c>
      <c r="M3110" s="126">
        <v>0.90236596084139897</v>
      </c>
      <c r="N3110" s="126">
        <v>0.8775440385519373</v>
      </c>
      <c r="O3110" s="126">
        <v>0.8431581044856773</v>
      </c>
      <c r="P3110" s="126">
        <v>0.80056470002639968</v>
      </c>
      <c r="Q3110" s="126">
        <v>0.74664853471350578</v>
      </c>
      <c r="R3110" s="126">
        <v>0.68381380942964276</v>
      </c>
      <c r="S3110" s="126">
        <v>0.61755453656252712</v>
      </c>
      <c r="T3110" s="126">
        <v>0.54869434920108451</v>
      </c>
      <c r="U3110" s="126">
        <v>0.48020791219607895</v>
      </c>
      <c r="V3110" s="126">
        <v>0.41606374982948918</v>
      </c>
      <c r="W3110" s="126">
        <v>0.35877634547249554</v>
      </c>
      <c r="X3110" s="126">
        <v>0.30712462430609561</v>
      </c>
      <c r="Y3110" s="126">
        <v>0.26337157785900273</v>
      </c>
      <c r="Z3110" s="126">
        <v>0.21459488945072264</v>
      </c>
      <c r="AA3110" s="126">
        <v>0.20028079575670024</v>
      </c>
      <c r="AB3110" s="129">
        <f t="shared" si="582"/>
        <v>1.2694801350601394E-5</v>
      </c>
    </row>
    <row r="3111" spans="1:58" s="50" customFormat="1" ht="14.4" x14ac:dyDescent="0.3">
      <c r="B3111">
        <v>4</v>
      </c>
      <c r="C3111" s="126">
        <v>1</v>
      </c>
      <c r="D3111" s="126">
        <v>0.94821627059050484</v>
      </c>
      <c r="E3111" s="126">
        <v>0.96271985492528178</v>
      </c>
      <c r="F3111" s="126">
        <v>1.0017625578269769</v>
      </c>
      <c r="G3111" s="126">
        <v>1.0156840085971632</v>
      </c>
      <c r="H3111" s="126">
        <v>1.0187092632894321</v>
      </c>
      <c r="I3111" s="126">
        <v>1.0187801714873121</v>
      </c>
      <c r="J3111" s="126">
        <v>1.0180887688273315</v>
      </c>
      <c r="K3111" s="126">
        <v>1.0141631786573635</v>
      </c>
      <c r="L3111" s="126">
        <v>1.005418663934978</v>
      </c>
      <c r="M3111" s="126">
        <v>0.98979135484999037</v>
      </c>
      <c r="N3111" s="126">
        <v>0.96725543508041345</v>
      </c>
      <c r="O3111" s="126">
        <v>0.93803734610045508</v>
      </c>
      <c r="P3111" s="126">
        <v>0.9025655634986155</v>
      </c>
      <c r="Q3111" s="126">
        <v>0.85795363154720339</v>
      </c>
      <c r="R3111" s="126">
        <v>0.80396918295332909</v>
      </c>
      <c r="S3111" s="126">
        <v>0.74861148950338829</v>
      </c>
      <c r="T3111" s="126">
        <v>0.68793756897172265</v>
      </c>
      <c r="U3111" s="126">
        <v>0.62824376563352635</v>
      </c>
      <c r="V3111" s="126">
        <v>0.56838816882165988</v>
      </c>
      <c r="W3111" s="126">
        <v>0.5151867845489092</v>
      </c>
      <c r="X3111" s="126">
        <v>0.46149840030950118</v>
      </c>
      <c r="Y3111" s="126">
        <v>0.41709883302352069</v>
      </c>
      <c r="Z3111" s="126">
        <v>0.36432998654257537</v>
      </c>
      <c r="AA3111" s="126">
        <v>0.34505423138292601</v>
      </c>
      <c r="AB3111" s="129">
        <f t="shared" si="582"/>
        <v>1.2826960228867856E-3</v>
      </c>
    </row>
    <row r="3112" spans="1:58" s="50" customFormat="1" ht="14.4" x14ac:dyDescent="0.3">
      <c r="B3112">
        <v>5</v>
      </c>
      <c r="C3112" s="126">
        <v>1</v>
      </c>
      <c r="D3112" s="126">
        <v>0.98690508703242608</v>
      </c>
      <c r="E3112" s="126">
        <v>1.005168968721053</v>
      </c>
      <c r="F3112" s="126">
        <v>1.0392111320873036</v>
      </c>
      <c r="G3112" s="126">
        <v>1.0550397442778781</v>
      </c>
      <c r="H3112" s="126">
        <v>1.0534821590247945</v>
      </c>
      <c r="I3112" s="126">
        <v>1.0489625507797185</v>
      </c>
      <c r="J3112" s="126">
        <v>1.0405222484478156</v>
      </c>
      <c r="K3112" s="126">
        <v>1.0286879386243901</v>
      </c>
      <c r="L3112" s="126">
        <v>1.0110603523661206</v>
      </c>
      <c r="M3112" s="126">
        <v>0.98716585610556729</v>
      </c>
      <c r="N3112" s="126">
        <v>0.95629452948057458</v>
      </c>
      <c r="O3112" s="126">
        <v>0.91880867498499152</v>
      </c>
      <c r="P3112" s="126">
        <v>0.87641821795519548</v>
      </c>
      <c r="Q3112" s="126">
        <v>0.82562572495846032</v>
      </c>
      <c r="R3112" s="126">
        <v>0.76859303842617088</v>
      </c>
      <c r="S3112" s="126">
        <v>0.70972337454611045</v>
      </c>
      <c r="T3112" s="126">
        <v>0.64942698642078545</v>
      </c>
      <c r="U3112" s="126">
        <v>0.58815539555059226</v>
      </c>
      <c r="V3112" s="126">
        <v>0.53022925439125923</v>
      </c>
      <c r="W3112" s="126">
        <v>0.47693121483599665</v>
      </c>
      <c r="X3112" s="126">
        <v>0.4271713262150067</v>
      </c>
      <c r="Y3112" s="126">
        <v>0.38373022470150514</v>
      </c>
      <c r="Z3112" s="126">
        <v>0.33718760666262643</v>
      </c>
      <c r="AA3112" s="126">
        <v>0.31969871472359723</v>
      </c>
      <c r="AB3112" s="129">
        <f t="shared" si="582"/>
        <v>7.6007392792174834E-4</v>
      </c>
    </row>
    <row r="3113" spans="1:58" s="50" customFormat="1" ht="14.4" x14ac:dyDescent="0.3">
      <c r="B3113">
        <v>6</v>
      </c>
      <c r="C3113" s="126">
        <v>1</v>
      </c>
      <c r="D3113" s="126">
        <v>1.0094943217114438</v>
      </c>
      <c r="E3113" s="126">
        <v>1.0673040323750929</v>
      </c>
      <c r="F3113" s="126">
        <v>1.1650682529893193</v>
      </c>
      <c r="G3113" s="126">
        <v>1.2285969741344873</v>
      </c>
      <c r="H3113" s="126">
        <v>1.2667096584959747</v>
      </c>
      <c r="I3113" s="126">
        <v>1.2991122671337549</v>
      </c>
      <c r="J3113" s="126">
        <v>1.3266201164576874</v>
      </c>
      <c r="K3113" s="126">
        <v>1.3472378469980666</v>
      </c>
      <c r="L3113" s="126">
        <v>1.3581496127249124</v>
      </c>
      <c r="M3113" s="126">
        <v>1.3583245775748674</v>
      </c>
      <c r="N3113" s="126">
        <v>1.3470203486435222</v>
      </c>
      <c r="O3113" s="126">
        <v>1.3227048025890704</v>
      </c>
      <c r="P3113" s="126">
        <v>1.2875359696784772</v>
      </c>
      <c r="Q3113" s="126">
        <v>1.2370814506096983</v>
      </c>
      <c r="R3113" s="126">
        <v>1.1750790916447869</v>
      </c>
      <c r="S3113" s="126">
        <v>1.107446207410766</v>
      </c>
      <c r="T3113" s="126">
        <v>1.0356850347159341</v>
      </c>
      <c r="U3113" s="126">
        <v>0.95923896026892186</v>
      </c>
      <c r="V3113" s="126">
        <v>0.88476459924819606</v>
      </c>
      <c r="W3113" s="126">
        <v>0.81244202348403938</v>
      </c>
      <c r="X3113" s="126">
        <v>0.74224065081273083</v>
      </c>
      <c r="Y3113" s="126">
        <v>0.67867339176176655</v>
      </c>
      <c r="Z3113" s="126">
        <v>0.60555904886884759</v>
      </c>
      <c r="AA3113" s="126">
        <v>0.57763835709467914</v>
      </c>
      <c r="AB3113" s="129">
        <f t="shared" si="582"/>
        <v>3.8886229210347301</v>
      </c>
    </row>
    <row r="3114" spans="1:58" s="50" customFormat="1" ht="14.4" x14ac:dyDescent="0.3">
      <c r="B3114">
        <v>7</v>
      </c>
      <c r="C3114" s="126">
        <v>1</v>
      </c>
      <c r="D3114" s="126">
        <v>0.93963607890562317</v>
      </c>
      <c r="E3114" s="126">
        <v>0.89725660247093197</v>
      </c>
      <c r="F3114" s="126">
        <v>0.90473567068794758</v>
      </c>
      <c r="G3114" s="126">
        <v>0.89719682488046526</v>
      </c>
      <c r="H3114" s="126">
        <v>0.8814566974216731</v>
      </c>
      <c r="I3114" s="126">
        <v>0.86112894735041112</v>
      </c>
      <c r="J3114" s="126">
        <v>0.83881106329848787</v>
      </c>
      <c r="K3114" s="126">
        <v>0.81384894072234093</v>
      </c>
      <c r="L3114" s="126">
        <v>0.78612632361562806</v>
      </c>
      <c r="M3114" s="126">
        <v>0.7565221378694641</v>
      </c>
      <c r="N3114" s="126">
        <v>0.72443857494192632</v>
      </c>
      <c r="O3114" s="126">
        <v>0.68817303659007989</v>
      </c>
      <c r="P3114" s="126">
        <v>0.65056256675138524</v>
      </c>
      <c r="Q3114" s="126">
        <v>0.6084941050399868</v>
      </c>
      <c r="R3114" s="126">
        <v>0.56389288163846307</v>
      </c>
      <c r="S3114" s="126">
        <v>0.51880149317325175</v>
      </c>
      <c r="T3114" s="126">
        <v>0.47370449009181825</v>
      </c>
      <c r="U3114" s="126">
        <v>0.42869742938733518</v>
      </c>
      <c r="V3114" s="126">
        <v>0.38605711551095756</v>
      </c>
      <c r="W3114" s="126">
        <v>0.34596244380834751</v>
      </c>
      <c r="X3114" s="126">
        <v>0.30895136627056913</v>
      </c>
      <c r="Y3114" s="126">
        <v>0.27604243279070023</v>
      </c>
      <c r="Z3114" s="126">
        <v>0.24038035166189009</v>
      </c>
      <c r="AA3114" s="126">
        <v>0.22815155666866113</v>
      </c>
      <c r="AB3114" s="129">
        <f t="shared" si="582"/>
        <v>1.5447089170653868E-6</v>
      </c>
    </row>
    <row r="3115" spans="1:58" s="50" customFormat="1" ht="14.4" x14ac:dyDescent="0.3">
      <c r="B3115">
        <v>8</v>
      </c>
      <c r="C3115" s="126">
        <v>1</v>
      </c>
      <c r="D3115" s="126">
        <v>0.98836786734414939</v>
      </c>
      <c r="E3115" s="126">
        <v>1.0113390655893826</v>
      </c>
      <c r="F3115" s="126">
        <v>1.0559059367520218</v>
      </c>
      <c r="G3115" s="126">
        <v>1.0851211708862152</v>
      </c>
      <c r="H3115" s="126">
        <v>1.1031336966858356</v>
      </c>
      <c r="I3115" s="126">
        <v>1.1174955020300126</v>
      </c>
      <c r="J3115" s="126">
        <v>1.1287337367778303</v>
      </c>
      <c r="K3115" s="126">
        <v>1.1368791386506647</v>
      </c>
      <c r="L3115" s="126">
        <v>1.1387375392388985</v>
      </c>
      <c r="M3115" s="126">
        <v>1.1337404472115438</v>
      </c>
      <c r="N3115" s="126">
        <v>1.1213018702781679</v>
      </c>
      <c r="O3115" s="126">
        <v>1.1030075543548274</v>
      </c>
      <c r="P3115" s="126">
        <v>1.0777683615005902</v>
      </c>
      <c r="Q3115" s="126">
        <v>1.0414322496066866</v>
      </c>
      <c r="R3115" s="126">
        <v>0.99699376129990658</v>
      </c>
      <c r="S3115" s="126">
        <v>0.94765277051089414</v>
      </c>
      <c r="T3115" s="126">
        <v>0.89370497135328264</v>
      </c>
      <c r="U3115" s="126">
        <v>0.83309741863174902</v>
      </c>
      <c r="V3115" s="126">
        <v>0.77200832358859517</v>
      </c>
      <c r="W3115" s="126">
        <v>0.7110600869575644</v>
      </c>
      <c r="X3115" s="126">
        <v>0.65262104917415786</v>
      </c>
      <c r="Y3115" s="126">
        <v>0.59732767554562594</v>
      </c>
      <c r="Z3115" s="126">
        <v>0.53940872416328678</v>
      </c>
      <c r="AA3115" s="126">
        <v>0.51196025944027423</v>
      </c>
      <c r="AB3115" s="129">
        <f t="shared" si="582"/>
        <v>0.13498366854351604</v>
      </c>
    </row>
    <row r="3116" spans="1:58" s="50" customFormat="1" ht="14.4" x14ac:dyDescent="0.3">
      <c r="B3116">
        <v>9</v>
      </c>
      <c r="C3116" s="126">
        <v>1</v>
      </c>
      <c r="D3116" s="126">
        <v>0.95479083741531257</v>
      </c>
      <c r="E3116" s="126">
        <v>0.94940724025487055</v>
      </c>
      <c r="F3116" s="126">
        <v>0.93832386017865055</v>
      </c>
      <c r="G3116" s="126">
        <v>0.93037481932101851</v>
      </c>
      <c r="H3116" s="126">
        <v>0.92442867975414555</v>
      </c>
      <c r="I3116" s="126">
        <v>0.91584577749513985</v>
      </c>
      <c r="J3116" s="126">
        <v>0.90630249949942465</v>
      </c>
      <c r="K3116" s="126">
        <v>0.89519751730562502</v>
      </c>
      <c r="L3116" s="126">
        <v>0.88140312164714751</v>
      </c>
      <c r="M3116" s="126">
        <v>0.86366730797008018</v>
      </c>
      <c r="N3116" s="126">
        <v>0.84265890225983731</v>
      </c>
      <c r="O3116" s="126">
        <v>0.81726167769604097</v>
      </c>
      <c r="P3116" s="126">
        <v>0.78847690212984867</v>
      </c>
      <c r="Q3116" s="126">
        <v>0.75228983943844463</v>
      </c>
      <c r="R3116" s="126">
        <v>0.7127800960961852</v>
      </c>
      <c r="S3116" s="126">
        <v>0.6686278922505654</v>
      </c>
      <c r="T3116" s="126">
        <v>0.62257214415596673</v>
      </c>
      <c r="U3116" s="126">
        <v>0.57116183223784722</v>
      </c>
      <c r="V3116" s="126">
        <v>0.52187787768739713</v>
      </c>
      <c r="W3116" s="126">
        <v>0.47183144911883862</v>
      </c>
      <c r="X3116" s="126">
        <v>0.42699127945093363</v>
      </c>
      <c r="Y3116" s="126">
        <v>0.38124842833133388</v>
      </c>
      <c r="Z3116" s="126">
        <v>0.33322498014087254</v>
      </c>
      <c r="AA3116" s="126">
        <v>0.30876731367676724</v>
      </c>
      <c r="AB3116" s="129">
        <f t="shared" si="582"/>
        <v>1.1814303021107096E-4</v>
      </c>
    </row>
    <row r="3117" spans="1:58" s="50" customFormat="1" ht="14.4" x14ac:dyDescent="0.3">
      <c r="B3117">
        <v>10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58" s="50" customFormat="1" ht="14.4" x14ac:dyDescent="0.3">
      <c r="B3118">
        <v>11</v>
      </c>
      <c r="C3118" s="126">
        <v>1</v>
      </c>
      <c r="D3118" s="126">
        <v>1</v>
      </c>
      <c r="E3118" s="126">
        <v>0.99499224807302744</v>
      </c>
      <c r="F3118" s="126">
        <v>0.99239820940713686</v>
      </c>
      <c r="G3118" s="126">
        <v>0.98810547042644725</v>
      </c>
      <c r="H3118" s="126">
        <v>0.98221262976989676</v>
      </c>
      <c r="I3118" s="126">
        <v>0.97381768701782545</v>
      </c>
      <c r="J3118" s="126">
        <v>0.9633713173488937</v>
      </c>
      <c r="K3118" s="126">
        <v>0.95015825247377039</v>
      </c>
      <c r="L3118" s="126">
        <v>0.93273004527038528</v>
      </c>
      <c r="M3118" s="126">
        <v>0.91013475476399619</v>
      </c>
      <c r="N3118" s="126">
        <v>0.88254882264795731</v>
      </c>
      <c r="O3118" s="126">
        <v>0.84874855879673372</v>
      </c>
      <c r="P3118" s="126">
        <v>0.81011331282096033</v>
      </c>
      <c r="Q3118" s="126">
        <v>0.7630107273243899</v>
      </c>
      <c r="R3118" s="126">
        <v>0.70975191125227621</v>
      </c>
      <c r="S3118" s="126">
        <v>0.65379878240540901</v>
      </c>
      <c r="T3118" s="126">
        <v>0.59602233095119628</v>
      </c>
      <c r="U3118" s="126">
        <v>0.53704175572044588</v>
      </c>
      <c r="V3118" s="126">
        <v>0.48131992612877111</v>
      </c>
      <c r="W3118" s="126">
        <v>0.42933075010679794</v>
      </c>
      <c r="X3118" s="126">
        <v>0.38153818100458797</v>
      </c>
      <c r="Y3118" s="126">
        <v>0.33887861397052527</v>
      </c>
      <c r="Z3118" s="126">
        <v>0.29316686480943865</v>
      </c>
      <c r="AA3118" s="126">
        <v>0.27600168353286736</v>
      </c>
    </row>
    <row r="3119" spans="1:58" s="50" customFormat="1" ht="14.4" x14ac:dyDescent="0.3">
      <c r="A3119" t="s">
        <v>1226</v>
      </c>
      <c r="B3119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</row>
    <row r="3120" spans="1:58" s="50" customFormat="1" ht="14.4" x14ac:dyDescent="0.3">
      <c r="B3120">
        <v>1995</v>
      </c>
      <c r="C3120" s="3">
        <v>1996</v>
      </c>
      <c r="D3120" s="3">
        <v>1997</v>
      </c>
      <c r="E3120">
        <v>1998</v>
      </c>
      <c r="F3120" s="3">
        <v>1999</v>
      </c>
      <c r="G3120" s="3">
        <v>2000</v>
      </c>
      <c r="H3120">
        <v>2001</v>
      </c>
      <c r="I3120" s="3">
        <v>2002</v>
      </c>
      <c r="J3120" s="3">
        <v>2003</v>
      </c>
      <c r="K3120">
        <v>2004</v>
      </c>
      <c r="L3120" s="3">
        <v>2005</v>
      </c>
      <c r="M3120" s="3">
        <v>2006</v>
      </c>
      <c r="N3120">
        <v>2007</v>
      </c>
      <c r="O3120" s="3">
        <v>2008</v>
      </c>
      <c r="P3120" s="3">
        <v>2009</v>
      </c>
      <c r="Q3120">
        <v>2010</v>
      </c>
      <c r="R3120" s="3">
        <v>2011</v>
      </c>
      <c r="S3120" s="3">
        <v>2012</v>
      </c>
      <c r="T3120">
        <v>2013</v>
      </c>
      <c r="U3120" s="3">
        <v>2014</v>
      </c>
      <c r="V3120" s="3">
        <v>2015</v>
      </c>
      <c r="W3120">
        <v>2016</v>
      </c>
      <c r="X3120" s="3">
        <v>2017</v>
      </c>
      <c r="Y3120" s="3">
        <v>2018</v>
      </c>
      <c r="Z3120">
        <v>2019</v>
      </c>
      <c r="AA3120" s="3">
        <v>2020</v>
      </c>
      <c r="AB3120" s="3">
        <v>2021</v>
      </c>
      <c r="AC3120">
        <v>2022</v>
      </c>
      <c r="AD3120" s="3">
        <v>2023</v>
      </c>
      <c r="AE3120" s="3">
        <v>2024</v>
      </c>
      <c r="AF3120">
        <v>2025</v>
      </c>
      <c r="AG3120" s="3">
        <v>2026</v>
      </c>
      <c r="AH3120" s="3">
        <v>2027</v>
      </c>
      <c r="AI3120">
        <v>2028</v>
      </c>
      <c r="AJ3120" s="3">
        <v>2029</v>
      </c>
      <c r="AK3120" s="3">
        <v>2030</v>
      </c>
      <c r="AL3120">
        <v>2031</v>
      </c>
      <c r="AM3120" s="3">
        <v>2032</v>
      </c>
      <c r="AN3120" s="3">
        <v>2033</v>
      </c>
      <c r="AO3120">
        <v>2034</v>
      </c>
      <c r="AP3120" s="3">
        <v>2035</v>
      </c>
      <c r="AQ3120" s="3">
        <v>2036</v>
      </c>
      <c r="AR3120">
        <v>2037</v>
      </c>
      <c r="AS3120" s="3">
        <v>2038</v>
      </c>
      <c r="AT3120" s="3">
        <v>2039</v>
      </c>
      <c r="AU3120">
        <v>2040</v>
      </c>
      <c r="AV3120" s="3">
        <v>2041</v>
      </c>
      <c r="AW3120" s="3">
        <v>2042</v>
      </c>
      <c r="AX3120">
        <v>2043</v>
      </c>
      <c r="AY3120" s="3">
        <v>2044</v>
      </c>
      <c r="AZ3120" s="3">
        <v>2045</v>
      </c>
      <c r="BA3120">
        <v>2046</v>
      </c>
      <c r="BB3120" s="3">
        <v>2047</v>
      </c>
      <c r="BC3120" s="3">
        <v>2048</v>
      </c>
      <c r="BD3120">
        <v>2049</v>
      </c>
      <c r="BE3120" s="3">
        <v>2050</v>
      </c>
      <c r="BF3120" s="3"/>
    </row>
    <row r="3121" spans="1:57" s="50" customFormat="1" ht="14.4" x14ac:dyDescent="0.3">
      <c r="A3121" s="71" t="s">
        <v>1110</v>
      </c>
      <c r="B3121" s="50">
        <v>1</v>
      </c>
      <c r="C3121" s="50">
        <v>1</v>
      </c>
      <c r="D3121" s="50">
        <v>1</v>
      </c>
      <c r="E3121" s="50">
        <v>1</v>
      </c>
      <c r="F3121" s="50">
        <v>1</v>
      </c>
      <c r="G3121" s="50">
        <v>1</v>
      </c>
      <c r="H3121" s="50">
        <v>1</v>
      </c>
      <c r="I3121" s="50">
        <v>1</v>
      </c>
      <c r="J3121" s="50">
        <v>1</v>
      </c>
      <c r="K3121" s="50">
        <v>1</v>
      </c>
      <c r="L3121" s="50">
        <v>1</v>
      </c>
      <c r="M3121" s="50">
        <v>1</v>
      </c>
      <c r="N3121" s="50">
        <v>1</v>
      </c>
      <c r="O3121" s="50">
        <v>1</v>
      </c>
      <c r="P3121" s="50">
        <v>1</v>
      </c>
      <c r="Q3121" s="50">
        <v>1</v>
      </c>
      <c r="R3121" s="50">
        <v>1</v>
      </c>
      <c r="S3121" s="50">
        <v>1</v>
      </c>
      <c r="T3121" s="50">
        <v>1</v>
      </c>
      <c r="U3121" s="50">
        <v>1</v>
      </c>
      <c r="V3121" s="50">
        <v>1</v>
      </c>
      <c r="W3121" s="50">
        <v>1</v>
      </c>
      <c r="X3121" s="50">
        <v>1</v>
      </c>
      <c r="Y3121" s="50">
        <v>1</v>
      </c>
      <c r="Z3121" s="50">
        <v>1</v>
      </c>
      <c r="AA3121" s="50">
        <v>1.0009999999999999</v>
      </c>
      <c r="AB3121" s="50">
        <v>1.0009999999999999</v>
      </c>
      <c r="AC3121" s="50">
        <v>1.0009999999999999</v>
      </c>
      <c r="AD3121" s="50">
        <v>1.0009999999999999</v>
      </c>
      <c r="AE3121" s="50">
        <v>1.0009999999999999</v>
      </c>
      <c r="AF3121" s="50">
        <v>1.0009999999999999</v>
      </c>
      <c r="AG3121" s="50">
        <v>1.0009999999999999</v>
      </c>
      <c r="AH3121" s="50">
        <v>1.0009999999999999</v>
      </c>
      <c r="AI3121" s="50">
        <v>1.0009999999999999</v>
      </c>
      <c r="AJ3121" s="50">
        <v>1.0009999999999999</v>
      </c>
      <c r="AK3121" s="50">
        <v>1.002</v>
      </c>
      <c r="AL3121" s="50">
        <v>1.002</v>
      </c>
      <c r="AM3121" s="50">
        <v>1.002</v>
      </c>
      <c r="AN3121" s="50">
        <v>1.002</v>
      </c>
      <c r="AO3121" s="50">
        <v>1.002</v>
      </c>
      <c r="AP3121" s="50">
        <v>1.002</v>
      </c>
      <c r="AQ3121" s="50">
        <v>1.002</v>
      </c>
      <c r="AR3121" s="50">
        <v>1.002</v>
      </c>
      <c r="AS3121" s="50">
        <v>1.002</v>
      </c>
      <c r="AT3121" s="50">
        <v>1.002</v>
      </c>
      <c r="AU3121" s="50">
        <v>1.002</v>
      </c>
      <c r="AV3121" s="50">
        <v>1.002</v>
      </c>
      <c r="AW3121" s="50">
        <v>1.002</v>
      </c>
      <c r="AX3121" s="50">
        <v>1.002</v>
      </c>
      <c r="AY3121" s="50">
        <v>1.002</v>
      </c>
      <c r="AZ3121" s="50">
        <v>1.002</v>
      </c>
      <c r="BA3121" s="50">
        <v>1.002</v>
      </c>
      <c r="BB3121" s="50">
        <v>1.002</v>
      </c>
      <c r="BC3121" s="50">
        <v>1.002</v>
      </c>
      <c r="BD3121" s="50">
        <v>1.002</v>
      </c>
      <c r="BE3121" s="50">
        <v>1.002</v>
      </c>
    </row>
    <row r="3122" spans="1:57" ht="12" customHeight="1" x14ac:dyDescent="0.3"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 s="81">
        <v>0</v>
      </c>
      <c r="Y3122" s="50">
        <v>0</v>
      </c>
      <c r="Z3122" s="50">
        <v>0</v>
      </c>
      <c r="AA3122" s="50">
        <v>0</v>
      </c>
      <c r="AB3122" s="50">
        <v>0</v>
      </c>
      <c r="AC3122" s="50">
        <v>0</v>
      </c>
      <c r="AD3122" s="50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1E-3</v>
      </c>
      <c r="AL3122">
        <v>2.5000000000000001E-3</v>
      </c>
      <c r="AM3122">
        <v>4.0000000000000001E-3</v>
      </c>
      <c r="AN3122">
        <v>5.4999999999999997E-3</v>
      </c>
      <c r="AO3122">
        <v>6.9999999999999993E-3</v>
      </c>
      <c r="AP3122">
        <v>8.4999999999999989E-3</v>
      </c>
      <c r="AQ3122">
        <v>9.9999999999999985E-3</v>
      </c>
      <c r="AR3122">
        <v>1.1499999999999998E-2</v>
      </c>
      <c r="AS3122">
        <v>1.2999999999999998E-2</v>
      </c>
      <c r="AT3122">
        <v>1.4499999999999997E-2</v>
      </c>
      <c r="AU3122">
        <v>1.5999999999999997E-2</v>
      </c>
      <c r="AV3122">
        <v>1.7499999999999998E-2</v>
      </c>
      <c r="AW3122">
        <v>1.9E-2</v>
      </c>
      <c r="AX3122">
        <v>2.0500000000000001E-2</v>
      </c>
      <c r="AY3122">
        <v>2.2000000000000002E-2</v>
      </c>
      <c r="AZ3122">
        <v>2.3500000000000004E-2</v>
      </c>
      <c r="BA3122">
        <v>2.5000000000000005E-2</v>
      </c>
      <c r="BB3122">
        <v>2.6500000000000006E-2</v>
      </c>
      <c r="BC3122">
        <v>2.8000000000000008E-2</v>
      </c>
      <c r="BD3122">
        <v>2.9500000000000009E-2</v>
      </c>
      <c r="BE3122">
        <v>3.100000000000001E-2</v>
      </c>
    </row>
    <row r="3123" spans="1:57" ht="12" customHeight="1" x14ac:dyDescent="0.3">
      <c r="A3123" t="s">
        <v>1209</v>
      </c>
      <c r="C3123" t="s">
        <v>1210</v>
      </c>
      <c r="D3123" t="s">
        <v>1211</v>
      </c>
      <c r="E3123" t="s">
        <v>1223</v>
      </c>
      <c r="X3123" s="81"/>
      <c r="Y3123" s="50"/>
      <c r="Z3123" s="50"/>
      <c r="AA3123" s="50"/>
      <c r="AB3123" s="50"/>
      <c r="AC3123" s="50"/>
      <c r="AD3123" s="50"/>
    </row>
    <row r="3124" spans="1:57" ht="12" customHeight="1" x14ac:dyDescent="0.3">
      <c r="A3124">
        <v>1</v>
      </c>
      <c r="B3124" t="s">
        <v>429</v>
      </c>
      <c r="C3124">
        <v>0</v>
      </c>
      <c r="D3124">
        <v>0</v>
      </c>
      <c r="E3124" t="s">
        <v>1224</v>
      </c>
      <c r="X3124" s="81"/>
      <c r="Y3124" s="50"/>
      <c r="Z3124" s="50"/>
      <c r="AA3124" s="50"/>
      <c r="AB3124" s="50"/>
      <c r="AC3124" s="50"/>
      <c r="AD3124" s="50"/>
    </row>
    <row r="3125" spans="1:57" ht="12" customHeight="1" x14ac:dyDescent="0.3">
      <c r="A3125">
        <v>2</v>
      </c>
      <c r="B3125" t="s">
        <v>384</v>
      </c>
      <c r="C3125">
        <v>0</v>
      </c>
      <c r="D3125">
        <v>0</v>
      </c>
      <c r="E3125" t="s">
        <v>1225</v>
      </c>
      <c r="X3125" s="81"/>
      <c r="Y3125" s="50"/>
      <c r="Z3125" s="50"/>
      <c r="AA3125" s="50"/>
      <c r="AB3125" s="50"/>
      <c r="AC3125" s="50"/>
      <c r="AD3125" s="50"/>
    </row>
    <row r="3126" spans="1:57" ht="12" customHeight="1" x14ac:dyDescent="0.3">
      <c r="A3126">
        <v>3</v>
      </c>
      <c r="B3126" t="s">
        <v>385</v>
      </c>
      <c r="C3126">
        <v>0</v>
      </c>
      <c r="D3126">
        <v>0</v>
      </c>
      <c r="X3126" s="81"/>
      <c r="Y3126" s="50"/>
      <c r="Z3126" s="50"/>
      <c r="AA3126" s="50"/>
      <c r="AB3126" s="50"/>
      <c r="AC3126" s="50"/>
      <c r="AD3126" s="50"/>
    </row>
    <row r="3127" spans="1:57" ht="12" customHeight="1" x14ac:dyDescent="0.3">
      <c r="A3127">
        <v>4</v>
      </c>
      <c r="B3127" t="s">
        <v>430</v>
      </c>
      <c r="C3127">
        <v>0.7</v>
      </c>
      <c r="D3127">
        <v>2030</v>
      </c>
      <c r="X3127" s="81"/>
      <c r="Y3127" s="50"/>
      <c r="Z3127" s="50"/>
      <c r="AA3127" s="50"/>
      <c r="AB3127" s="50"/>
      <c r="AC3127" s="50"/>
      <c r="AD3127" s="50"/>
    </row>
    <row r="3128" spans="1:57" ht="12" customHeight="1" x14ac:dyDescent="0.3">
      <c r="A3128">
        <v>5</v>
      </c>
      <c r="B3128" t="s">
        <v>37</v>
      </c>
      <c r="C3128">
        <v>0</v>
      </c>
      <c r="D3128">
        <v>0</v>
      </c>
      <c r="X3128" s="81"/>
      <c r="Y3128" s="50"/>
      <c r="Z3128" s="50"/>
      <c r="AA3128" s="50"/>
      <c r="AB3128" s="50"/>
      <c r="AC3128" s="50"/>
      <c r="AD3128" s="50"/>
    </row>
    <row r="3129" spans="1:57" ht="12" customHeight="1" x14ac:dyDescent="0.3">
      <c r="A3129">
        <v>6</v>
      </c>
      <c r="B3129" t="s">
        <v>38</v>
      </c>
      <c r="C3129">
        <v>0</v>
      </c>
      <c r="D3129">
        <v>0</v>
      </c>
      <c r="X3129" s="81"/>
      <c r="Y3129" s="50"/>
      <c r="Z3129" s="50"/>
      <c r="AA3129" s="50"/>
      <c r="AB3129" s="50"/>
      <c r="AC3129" s="50"/>
      <c r="AD3129" s="50"/>
    </row>
    <row r="3130" spans="1:57" ht="12" customHeight="1" x14ac:dyDescent="0.3">
      <c r="A3130">
        <v>7</v>
      </c>
      <c r="B3130" t="s">
        <v>389</v>
      </c>
      <c r="C3130">
        <v>0.9</v>
      </c>
      <c r="D3130">
        <v>2030</v>
      </c>
      <c r="X3130" s="81"/>
      <c r="Y3130" s="50"/>
      <c r="Z3130" s="50"/>
      <c r="AA3130" s="50"/>
      <c r="AB3130" s="50"/>
      <c r="AC3130" s="50"/>
      <c r="AD3130" s="50"/>
    </row>
    <row r="3131" spans="1:57" ht="12" customHeight="1" x14ac:dyDescent="0.3">
      <c r="A3131">
        <v>8</v>
      </c>
      <c r="B3131" t="s">
        <v>390</v>
      </c>
      <c r="C3131">
        <v>0</v>
      </c>
      <c r="D3131">
        <v>0</v>
      </c>
      <c r="X3131" s="81"/>
      <c r="Y3131" s="50"/>
      <c r="Z3131" s="50"/>
      <c r="AA3131" s="50"/>
      <c r="AB3131" s="50"/>
      <c r="AC3131" s="50"/>
      <c r="AD3131" s="50"/>
    </row>
    <row r="3132" spans="1:57" ht="12" customHeight="1" x14ac:dyDescent="0.3">
      <c r="A3132">
        <v>9</v>
      </c>
      <c r="B3132" t="s">
        <v>391</v>
      </c>
      <c r="C3132">
        <v>0</v>
      </c>
      <c r="D3132">
        <v>0</v>
      </c>
      <c r="X3132" s="81"/>
      <c r="Y3132" s="50"/>
      <c r="Z3132" s="50"/>
      <c r="AA3132" s="50"/>
      <c r="AB3132" s="50"/>
      <c r="AC3132" s="50"/>
      <c r="AD3132" s="50"/>
    </row>
    <row r="3133" spans="1:57" ht="12" customHeight="1" x14ac:dyDescent="0.3">
      <c r="A3133">
        <v>10</v>
      </c>
      <c r="B3133" t="s">
        <v>392</v>
      </c>
      <c r="C3133">
        <v>0</v>
      </c>
      <c r="D3133">
        <v>0</v>
      </c>
      <c r="X3133" s="81"/>
      <c r="Y3133" s="50"/>
      <c r="Z3133" s="50"/>
      <c r="AA3133" s="50"/>
      <c r="AB3133" s="50"/>
      <c r="AC3133" s="50"/>
      <c r="AD3133" s="50"/>
    </row>
    <row r="3134" spans="1:57" ht="12" customHeight="1" x14ac:dyDescent="0.3">
      <c r="A3134">
        <v>11</v>
      </c>
      <c r="B3134" t="s">
        <v>393</v>
      </c>
      <c r="C3134">
        <v>0</v>
      </c>
      <c r="D3134">
        <v>0</v>
      </c>
      <c r="X3134" s="81"/>
      <c r="Y3134" s="50"/>
      <c r="Z3134" s="50"/>
      <c r="AA3134" s="50"/>
      <c r="AB3134" s="50"/>
      <c r="AC3134" s="50"/>
      <c r="AD3134" s="50"/>
    </row>
    <row r="3135" spans="1:57" ht="12" customHeight="1" x14ac:dyDescent="0.3">
      <c r="A3135">
        <v>12</v>
      </c>
      <c r="B3135" t="s">
        <v>394</v>
      </c>
      <c r="C3135">
        <v>0</v>
      </c>
      <c r="D3135">
        <v>0</v>
      </c>
      <c r="X3135" s="81"/>
      <c r="Y3135" s="50"/>
      <c r="Z3135" s="50"/>
      <c r="AA3135" s="50"/>
      <c r="AB3135" s="50"/>
      <c r="AC3135" s="50"/>
      <c r="AD3135" s="50"/>
    </row>
    <row r="3136" spans="1:57" ht="12" customHeight="1" x14ac:dyDescent="0.3">
      <c r="A3136">
        <v>13</v>
      </c>
      <c r="B3136" t="s">
        <v>395</v>
      </c>
      <c r="C3136">
        <v>0</v>
      </c>
      <c r="D3136">
        <v>0</v>
      </c>
      <c r="X3136" s="81"/>
      <c r="Y3136" s="50"/>
      <c r="Z3136" s="50"/>
      <c r="AA3136" s="50"/>
      <c r="AB3136" s="50"/>
      <c r="AC3136" s="50"/>
      <c r="AD3136" s="50"/>
    </row>
    <row r="3137" spans="1:74" ht="12" customHeight="1" x14ac:dyDescent="0.3">
      <c r="A3137">
        <v>14</v>
      </c>
      <c r="B3137" t="s">
        <v>396</v>
      </c>
      <c r="C3137">
        <v>0</v>
      </c>
      <c r="D3137">
        <v>0</v>
      </c>
      <c r="X3137" s="81"/>
      <c r="Y3137" s="50"/>
      <c r="Z3137" s="50"/>
      <c r="AA3137" s="50"/>
      <c r="AB3137" s="50"/>
      <c r="AC3137" s="50"/>
      <c r="AD3137" s="50"/>
    </row>
    <row r="3138" spans="1:74" ht="12" customHeight="1" x14ac:dyDescent="0.3">
      <c r="A3138">
        <v>15</v>
      </c>
      <c r="B3138" t="s">
        <v>759</v>
      </c>
      <c r="C3138">
        <v>1</v>
      </c>
      <c r="D3138">
        <v>2030</v>
      </c>
      <c r="X3138" s="81"/>
      <c r="Y3138" s="50"/>
      <c r="Z3138" s="50"/>
      <c r="AA3138" s="50"/>
      <c r="AB3138" s="50"/>
      <c r="AC3138" s="50"/>
      <c r="AD3138" s="50"/>
    </row>
    <row r="3139" spans="1:74" ht="12" customHeight="1" x14ac:dyDescent="0.3">
      <c r="A3139">
        <v>16</v>
      </c>
      <c r="B3139" t="s">
        <v>397</v>
      </c>
      <c r="C3139">
        <v>0</v>
      </c>
      <c r="D3139">
        <v>0</v>
      </c>
      <c r="X3139" s="81"/>
      <c r="Y3139" s="50"/>
      <c r="Z3139" s="50"/>
      <c r="AA3139" s="50"/>
      <c r="AB3139" s="50"/>
      <c r="AC3139" s="50"/>
      <c r="AD3139" s="50"/>
    </row>
    <row r="3140" spans="1:74" ht="12" customHeight="1" x14ac:dyDescent="0.3">
      <c r="X3140" s="81"/>
      <c r="Y3140" s="50"/>
      <c r="Z3140" s="50"/>
      <c r="AA3140" s="50"/>
      <c r="AB3140" s="50"/>
      <c r="AC3140" s="50"/>
      <c r="AD3140" s="50"/>
    </row>
    <row r="3141" spans="1:74" x14ac:dyDescent="0.2">
      <c r="C3141">
        <v>2016</v>
      </c>
      <c r="D3141">
        <v>2017</v>
      </c>
      <c r="E3141">
        <v>2018</v>
      </c>
      <c r="F3141">
        <v>2019</v>
      </c>
      <c r="G3141">
        <v>2020</v>
      </c>
      <c r="H3141">
        <v>2021</v>
      </c>
      <c r="I3141">
        <v>2016</v>
      </c>
      <c r="J3141">
        <v>2017</v>
      </c>
      <c r="K3141">
        <v>2018</v>
      </c>
      <c r="L3141">
        <v>2019</v>
      </c>
      <c r="M3141">
        <v>2020</v>
      </c>
      <c r="N3141">
        <v>2021</v>
      </c>
      <c r="O3141">
        <v>2016</v>
      </c>
      <c r="P3141">
        <v>2017</v>
      </c>
      <c r="Q3141">
        <v>2018</v>
      </c>
      <c r="R3141">
        <v>2019</v>
      </c>
      <c r="S3141">
        <v>2020</v>
      </c>
      <c r="T3141">
        <v>2021</v>
      </c>
      <c r="U3141">
        <v>2016</v>
      </c>
      <c r="V3141">
        <v>2017</v>
      </c>
      <c r="W3141">
        <v>2018</v>
      </c>
      <c r="X3141">
        <v>2019</v>
      </c>
      <c r="Y3141">
        <v>2020</v>
      </c>
      <c r="Z3141">
        <v>2021</v>
      </c>
      <c r="AA3141">
        <v>2016</v>
      </c>
      <c r="AB3141">
        <v>2017</v>
      </c>
      <c r="AC3141">
        <v>2018</v>
      </c>
      <c r="AD3141">
        <v>2019</v>
      </c>
      <c r="AE3141">
        <v>2020</v>
      </c>
      <c r="AF3141">
        <v>2021</v>
      </c>
      <c r="AG3141">
        <v>2016</v>
      </c>
      <c r="AH3141">
        <v>2017</v>
      </c>
      <c r="AI3141">
        <v>2018</v>
      </c>
      <c r="AJ3141">
        <v>2019</v>
      </c>
      <c r="AK3141">
        <v>2020</v>
      </c>
      <c r="AL3141">
        <v>2021</v>
      </c>
      <c r="AM3141">
        <v>2016</v>
      </c>
      <c r="AN3141">
        <v>2017</v>
      </c>
      <c r="AO3141">
        <v>2018</v>
      </c>
      <c r="AP3141">
        <v>2019</v>
      </c>
      <c r="AQ3141">
        <v>2020</v>
      </c>
      <c r="AR3141">
        <v>2021</v>
      </c>
      <c r="AS3141">
        <v>2016</v>
      </c>
      <c r="AT3141">
        <v>2017</v>
      </c>
      <c r="AU3141">
        <v>2018</v>
      </c>
      <c r="AV3141">
        <v>2019</v>
      </c>
      <c r="AW3141">
        <v>2020</v>
      </c>
      <c r="AX3141">
        <v>2021</v>
      </c>
    </row>
    <row r="3142" spans="1:74" ht="12" customHeight="1" x14ac:dyDescent="0.2">
      <c r="A3142" t="s">
        <v>1203</v>
      </c>
      <c r="C3142" t="s">
        <v>1137</v>
      </c>
      <c r="D3142" t="s">
        <v>1137</v>
      </c>
      <c r="E3142" t="s">
        <v>1137</v>
      </c>
      <c r="F3142" t="s">
        <v>1137</v>
      </c>
      <c r="G3142" t="s">
        <v>1137</v>
      </c>
      <c r="H3142" t="s">
        <v>1137</v>
      </c>
      <c r="I3142" t="s">
        <v>1137</v>
      </c>
      <c r="J3142" t="s">
        <v>1137</v>
      </c>
      <c r="K3142" t="s">
        <v>1137</v>
      </c>
      <c r="L3142" t="s">
        <v>1137</v>
      </c>
      <c r="M3142" t="s">
        <v>1137</v>
      </c>
      <c r="N3142" t="s">
        <v>1137</v>
      </c>
      <c r="O3142" t="s">
        <v>1137</v>
      </c>
      <c r="P3142" t="s">
        <v>1137</v>
      </c>
      <c r="Q3142" t="s">
        <v>1137</v>
      </c>
      <c r="R3142" t="s">
        <v>1137</v>
      </c>
      <c r="S3142" t="s">
        <v>1137</v>
      </c>
      <c r="T3142" t="s">
        <v>1137</v>
      </c>
      <c r="U3142" t="s">
        <v>1137</v>
      </c>
      <c r="V3142" t="s">
        <v>1137</v>
      </c>
      <c r="W3142" t="s">
        <v>1137</v>
      </c>
      <c r="X3142" t="s">
        <v>1137</v>
      </c>
      <c r="Y3142" t="s">
        <v>1137</v>
      </c>
      <c r="Z3142" t="s">
        <v>1137</v>
      </c>
      <c r="AA3142" t="s">
        <v>1137</v>
      </c>
      <c r="AB3142" t="s">
        <v>1137</v>
      </c>
      <c r="AC3142" t="s">
        <v>1137</v>
      </c>
      <c r="AD3142" t="s">
        <v>1137</v>
      </c>
      <c r="AE3142" t="s">
        <v>1137</v>
      </c>
      <c r="AF3142" t="s">
        <v>1137</v>
      </c>
      <c r="AG3142" t="s">
        <v>1137</v>
      </c>
      <c r="AH3142" t="s">
        <v>1137</v>
      </c>
      <c r="AI3142" t="s">
        <v>1137</v>
      </c>
      <c r="AJ3142" t="s">
        <v>1137</v>
      </c>
      <c r="AK3142" t="s">
        <v>1137</v>
      </c>
      <c r="AL3142" t="s">
        <v>1137</v>
      </c>
      <c r="AM3142" t="s">
        <v>1137</v>
      </c>
      <c r="AN3142" t="s">
        <v>1137</v>
      </c>
      <c r="AO3142" t="s">
        <v>1137</v>
      </c>
      <c r="AP3142" t="s">
        <v>1137</v>
      </c>
      <c r="AQ3142" t="s">
        <v>1137</v>
      </c>
      <c r="AR3142" t="s">
        <v>1137</v>
      </c>
      <c r="AS3142" t="s">
        <v>1137</v>
      </c>
      <c r="AT3142" t="s">
        <v>1137</v>
      </c>
      <c r="AU3142" t="s">
        <v>1137</v>
      </c>
      <c r="AV3142" t="s">
        <v>1137</v>
      </c>
      <c r="AW3142" t="s">
        <v>1137</v>
      </c>
      <c r="AX3142" t="s">
        <v>1137</v>
      </c>
    </row>
    <row r="3143" spans="1:74" ht="12" customHeight="1" x14ac:dyDescent="0.2">
      <c r="A3143" t="s">
        <v>1204</v>
      </c>
      <c r="C3143" t="s">
        <v>1205</v>
      </c>
      <c r="D3143" t="s">
        <v>1205</v>
      </c>
      <c r="E3143" t="s">
        <v>1205</v>
      </c>
      <c r="F3143" t="s">
        <v>1205</v>
      </c>
      <c r="G3143" t="s">
        <v>1205</v>
      </c>
      <c r="H3143" t="s">
        <v>1205</v>
      </c>
      <c r="I3143" t="s">
        <v>463</v>
      </c>
      <c r="J3143" t="s">
        <v>463</v>
      </c>
      <c r="K3143" t="s">
        <v>463</v>
      </c>
      <c r="L3143" t="s">
        <v>463</v>
      </c>
      <c r="M3143" t="s">
        <v>463</v>
      </c>
      <c r="N3143" t="s">
        <v>463</v>
      </c>
      <c r="O3143" t="s">
        <v>1130</v>
      </c>
      <c r="P3143" t="s">
        <v>1130</v>
      </c>
      <c r="Q3143" t="s">
        <v>1130</v>
      </c>
      <c r="R3143" t="s">
        <v>1130</v>
      </c>
      <c r="S3143" t="s">
        <v>1130</v>
      </c>
      <c r="T3143" t="s">
        <v>1130</v>
      </c>
      <c r="U3143" t="s">
        <v>1128</v>
      </c>
      <c r="V3143" t="s">
        <v>1128</v>
      </c>
      <c r="W3143" t="s">
        <v>1128</v>
      </c>
      <c r="X3143" t="s">
        <v>1128</v>
      </c>
      <c r="Y3143" t="s">
        <v>1128</v>
      </c>
      <c r="Z3143" t="s">
        <v>1128</v>
      </c>
      <c r="AA3143" t="s">
        <v>1129</v>
      </c>
      <c r="AB3143" t="s">
        <v>1129</v>
      </c>
      <c r="AC3143" t="s">
        <v>1129</v>
      </c>
      <c r="AD3143" t="s">
        <v>1129</v>
      </c>
      <c r="AE3143" t="s">
        <v>1129</v>
      </c>
      <c r="AF3143" t="s">
        <v>1129</v>
      </c>
      <c r="AG3143" t="s">
        <v>1131</v>
      </c>
      <c r="AH3143" t="s">
        <v>1131</v>
      </c>
      <c r="AI3143" t="s">
        <v>1131</v>
      </c>
      <c r="AJ3143" t="s">
        <v>1131</v>
      </c>
      <c r="AK3143" t="s">
        <v>1131</v>
      </c>
      <c r="AL3143" t="s">
        <v>1131</v>
      </c>
      <c r="AM3143" t="s">
        <v>1132</v>
      </c>
      <c r="AN3143" t="s">
        <v>1132</v>
      </c>
      <c r="AO3143" t="s">
        <v>1132</v>
      </c>
      <c r="AP3143" t="s">
        <v>1132</v>
      </c>
      <c r="AQ3143" t="s">
        <v>1132</v>
      </c>
      <c r="AR3143" t="s">
        <v>1132</v>
      </c>
      <c r="AS3143" t="s">
        <v>1139</v>
      </c>
      <c r="AT3143" t="s">
        <v>1139</v>
      </c>
      <c r="AU3143" t="s">
        <v>1139</v>
      </c>
      <c r="AV3143" t="s">
        <v>1139</v>
      </c>
      <c r="AW3143" t="s">
        <v>1139</v>
      </c>
      <c r="AX3143" t="s">
        <v>1139</v>
      </c>
    </row>
    <row r="3144" spans="1:74" ht="12" customHeight="1" x14ac:dyDescent="0.2">
      <c r="A3144" t="s">
        <v>854</v>
      </c>
      <c r="B3144" t="s">
        <v>555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2</v>
      </c>
      <c r="J3144">
        <v>2</v>
      </c>
      <c r="K3144">
        <v>2</v>
      </c>
      <c r="L3144">
        <v>2</v>
      </c>
      <c r="M3144">
        <v>2</v>
      </c>
      <c r="N3144">
        <v>2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5</v>
      </c>
      <c r="V3144">
        <v>5</v>
      </c>
      <c r="W3144">
        <v>5</v>
      </c>
      <c r="X3144">
        <v>5</v>
      </c>
      <c r="Y3144">
        <v>5</v>
      </c>
      <c r="Z3144">
        <v>5</v>
      </c>
      <c r="AA3144">
        <v>6</v>
      </c>
      <c r="AB3144">
        <v>6</v>
      </c>
      <c r="AC3144">
        <v>6</v>
      </c>
      <c r="AD3144">
        <v>6</v>
      </c>
      <c r="AE3144">
        <v>6</v>
      </c>
      <c r="AF3144">
        <v>6</v>
      </c>
      <c r="AG3144">
        <v>7</v>
      </c>
      <c r="AH3144">
        <v>7</v>
      </c>
      <c r="AI3144">
        <v>7</v>
      </c>
      <c r="AJ3144">
        <v>7</v>
      </c>
      <c r="AK3144">
        <v>7</v>
      </c>
      <c r="AL3144">
        <v>7</v>
      </c>
      <c r="AM3144">
        <v>15</v>
      </c>
      <c r="AN3144">
        <v>15</v>
      </c>
      <c r="AO3144">
        <v>15</v>
      </c>
      <c r="AP3144">
        <v>15</v>
      </c>
      <c r="AQ3144">
        <v>15</v>
      </c>
      <c r="AR3144">
        <v>15</v>
      </c>
      <c r="AS3144">
        <v>16</v>
      </c>
      <c r="AT3144">
        <v>16</v>
      </c>
      <c r="AU3144">
        <v>16</v>
      </c>
      <c r="AV3144">
        <v>16</v>
      </c>
      <c r="AW3144">
        <v>16</v>
      </c>
      <c r="AX3144">
        <v>16</v>
      </c>
    </row>
    <row r="3145" spans="1:74" ht="12" customHeight="1" x14ac:dyDescent="0.2">
      <c r="A3145">
        <v>1</v>
      </c>
      <c r="B3145">
        <v>1</v>
      </c>
      <c r="C3145" s="80">
        <v>11810.260605902764</v>
      </c>
      <c r="D3145" s="80">
        <v>9803.5941088398613</v>
      </c>
      <c r="E3145" s="80">
        <v>7796.9276117769596</v>
      </c>
      <c r="F3145" s="80">
        <v>7638.7627252220936</v>
      </c>
      <c r="G3145" s="80">
        <v>6630.0408515811814</v>
      </c>
      <c r="H3145" s="80">
        <v>6976.964920676407</v>
      </c>
      <c r="I3145" s="80">
        <v>10157.296296296199</v>
      </c>
      <c r="J3145" s="80">
        <v>8302.7900836319695</v>
      </c>
      <c r="K3145" s="80">
        <v>6448.2838709677399</v>
      </c>
      <c r="L3145" s="80">
        <v>9447.625</v>
      </c>
      <c r="M3145" s="80">
        <v>7947.9544354838699</v>
      </c>
      <c r="N3145" s="80">
        <v>7947.9544354838699</v>
      </c>
      <c r="O3145" s="80">
        <v>7509.5626326963902</v>
      </c>
      <c r="P3145" s="80">
        <v>5974.2343814822907</v>
      </c>
      <c r="Q3145" s="80">
        <v>4438.9061302681903</v>
      </c>
      <c r="R3145" s="80">
        <v>5089.3515850144004</v>
      </c>
      <c r="S3145" s="80">
        <v>3311.6343154246101</v>
      </c>
      <c r="T3145" s="80">
        <v>4367.1610000000001</v>
      </c>
      <c r="U3145" s="80">
        <v>11057.7161949685</v>
      </c>
      <c r="V3145" s="80">
        <v>8246.0331100030253</v>
      </c>
      <c r="W3145" s="80">
        <v>5434.35002503755</v>
      </c>
      <c r="X3145" s="80">
        <v>5563.23601637107</v>
      </c>
      <c r="Y3145" s="80">
        <v>6701.5783582089498</v>
      </c>
      <c r="Z3145" s="80">
        <v>6190.6090000000004</v>
      </c>
      <c r="AA3145" s="80">
        <v>10484.901785714201</v>
      </c>
      <c r="AB3145" s="80">
        <v>8385.9606744767498</v>
      </c>
      <c r="AC3145" s="80">
        <v>6287.0195632392997</v>
      </c>
      <c r="AD3145" s="80">
        <v>5469.7864583333303</v>
      </c>
      <c r="AE3145" s="80">
        <v>4189.7826086956502</v>
      </c>
      <c r="AF3145" s="80">
        <v>6233.41</v>
      </c>
      <c r="AG3145" s="80">
        <v>5853.3368854372502</v>
      </c>
      <c r="AH3145" s="80">
        <v>4998.6689547813658</v>
      </c>
      <c r="AI3145" s="80">
        <v>4144.0010241254804</v>
      </c>
      <c r="AJ3145" s="80">
        <v>6110.6496138996099</v>
      </c>
      <c r="AK3145" s="80">
        <v>3821.8780487804802</v>
      </c>
      <c r="AL3145" s="80">
        <v>3929.0169999999998</v>
      </c>
      <c r="AM3145" s="80">
        <v>5831.2733039647001</v>
      </c>
      <c r="AN3145" s="80">
        <v>4606.8888511868399</v>
      </c>
      <c r="AO3145" s="80">
        <v>3382.5043984089798</v>
      </c>
      <c r="AP3145" s="80">
        <v>5043.00388416845</v>
      </c>
      <c r="AQ3145" s="80">
        <v>4433.8603703894896</v>
      </c>
      <c r="AR3145" s="80">
        <v>5049.0050000000001</v>
      </c>
      <c r="AS3145" s="80">
        <v>11329.074512122999</v>
      </c>
      <c r="AT3145" s="80">
        <v>9339.4324678478697</v>
      </c>
      <c r="AU3145" s="80">
        <v>7349.7904235727401</v>
      </c>
      <c r="AV3145" s="80">
        <v>8210.6979810829307</v>
      </c>
      <c r="AW3145" s="80">
        <v>7256.6644307060697</v>
      </c>
      <c r="AX3145" s="80">
        <v>7061.0389999999998</v>
      </c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</row>
    <row r="3146" spans="1:74" ht="12" customHeight="1" x14ac:dyDescent="0.2">
      <c r="A3146">
        <v>1</v>
      </c>
      <c r="B3146">
        <v>2</v>
      </c>
      <c r="C3146" s="80">
        <v>9439.5332302779752</v>
      </c>
      <c r="D3146" s="80">
        <v>9329.6010005314783</v>
      </c>
      <c r="E3146" s="80">
        <v>9219.6687707849815</v>
      </c>
      <c r="F3146" s="80">
        <v>8147.0839454459401</v>
      </c>
      <c r="G3146" s="80">
        <v>8036.9023621339084</v>
      </c>
      <c r="H3146" s="80">
        <v>6403.2285117092897</v>
      </c>
      <c r="I3146" s="80">
        <v>11700.460092119401</v>
      </c>
      <c r="J3146" s="80">
        <v>7864.375322315831</v>
      </c>
      <c r="K3146" s="80">
        <v>4028.2905525122605</v>
      </c>
      <c r="L3146" s="80">
        <v>871.52155172409948</v>
      </c>
      <c r="M3146" s="80">
        <v>9552.7272727272502</v>
      </c>
      <c r="N3146" s="80">
        <v>7294.3706940872316</v>
      </c>
      <c r="O3146" s="80">
        <v>5679.3003810022092</v>
      </c>
      <c r="P3146" s="80">
        <v>5504.2787717907595</v>
      </c>
      <c r="Q3146" s="80">
        <v>5329.2571625793089</v>
      </c>
      <c r="R3146" s="80">
        <v>4899.1425326326489</v>
      </c>
      <c r="S3146" s="80">
        <v>3123.5200469914903</v>
      </c>
      <c r="T3146" s="80">
        <v>771.00600000000031</v>
      </c>
      <c r="U3146" s="80">
        <v>6007.8774446074021</v>
      </c>
      <c r="V3146" s="80">
        <v>7470.9790043773264</v>
      </c>
      <c r="W3146" s="80">
        <v>8934.0805641472507</v>
      </c>
      <c r="X3146" s="80">
        <v>5147.6319611569297</v>
      </c>
      <c r="Y3146" s="80">
        <v>3725.626806110251</v>
      </c>
      <c r="Z3146" s="80">
        <v>6927.6309999999994</v>
      </c>
      <c r="AA3146" s="80">
        <v>2402.7953296704</v>
      </c>
      <c r="AB3146" s="80">
        <v>6692.2526334511494</v>
      </c>
      <c r="AC3146" s="80">
        <v>10981.709937231899</v>
      </c>
      <c r="AD3146" s="80">
        <v>6798.6754633747696</v>
      </c>
      <c r="AE3146" s="80">
        <v>5616.9270687237004</v>
      </c>
      <c r="AF3146" s="80">
        <v>3532.866</v>
      </c>
      <c r="AG3146" s="80">
        <v>6997.5675579068493</v>
      </c>
      <c r="AH3146" s="80">
        <v>6284.7357874943445</v>
      </c>
      <c r="AI3146" s="80">
        <v>5571.9040170818389</v>
      </c>
      <c r="AJ3146" s="80">
        <v>3227.6699287752199</v>
      </c>
      <c r="AK3146" s="80">
        <v>6649.5648549715206</v>
      </c>
      <c r="AL3146" s="80">
        <v>3290.058</v>
      </c>
      <c r="AM3146" s="80">
        <v>10394.2681386361</v>
      </c>
      <c r="AN3146" s="80">
        <v>6850.7902768357999</v>
      </c>
      <c r="AO3146" s="80">
        <v>3307.3124150355006</v>
      </c>
      <c r="AP3146" s="80">
        <v>5470.7293538987497</v>
      </c>
      <c r="AQ3146" s="80">
        <v>7677.2217951653111</v>
      </c>
      <c r="AR3146" s="80">
        <v>6354.335</v>
      </c>
      <c r="AS3146" s="80">
        <v>11515.542622473302</v>
      </c>
      <c r="AT3146" s="80">
        <v>11509.460877144282</v>
      </c>
      <c r="AU3146" s="80">
        <v>11503.379131815262</v>
      </c>
      <c r="AV3146" s="80">
        <v>9472.966093101868</v>
      </c>
      <c r="AW3146" s="80">
        <v>9507.2467744235291</v>
      </c>
      <c r="AX3146" s="80">
        <v>7291.831000000001</v>
      </c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</row>
    <row r="3147" spans="1:74" ht="12" customHeight="1" x14ac:dyDescent="0.2">
      <c r="A3147">
        <v>1</v>
      </c>
      <c r="B3147">
        <v>3</v>
      </c>
      <c r="C3147" s="80">
        <v>9864.967929372162</v>
      </c>
      <c r="D3147" s="80">
        <v>10505.707274003629</v>
      </c>
      <c r="E3147" s="80">
        <v>11146.446618635096</v>
      </c>
      <c r="F3147" s="80">
        <v>9811.1445754158958</v>
      </c>
      <c r="G3147" s="80">
        <v>10523.111554865425</v>
      </c>
      <c r="H3147" s="80">
        <v>8829.6872801615118</v>
      </c>
      <c r="I3147" s="80">
        <v>13434.2621564533</v>
      </c>
      <c r="J3147" s="80">
        <v>12653.70859533319</v>
      </c>
      <c r="K3147" s="80">
        <v>11873.155034213079</v>
      </c>
      <c r="L3147" s="80">
        <v>5734.1934999999994</v>
      </c>
      <c r="M3147" s="80">
        <v>7730.6875</v>
      </c>
      <c r="N3147" s="80">
        <v>12164.243333333334</v>
      </c>
      <c r="O3147" s="80">
        <v>4292.4925966952551</v>
      </c>
      <c r="P3147" s="80">
        <v>5179.4670654321289</v>
      </c>
      <c r="Q3147" s="80">
        <v>6066.4415341690037</v>
      </c>
      <c r="R3147" s="80">
        <v>5048.2479712290497</v>
      </c>
      <c r="S3147" s="80">
        <v>7068.9513760603459</v>
      </c>
      <c r="T3147" s="80">
        <v>3533.8644999999997</v>
      </c>
      <c r="U3147" s="80">
        <v>7294.6661688814002</v>
      </c>
      <c r="V3147" s="80">
        <v>8690.6952375302862</v>
      </c>
      <c r="W3147" s="80">
        <v>10086.724306179174</v>
      </c>
      <c r="X3147" s="80">
        <v>9270.1049337283657</v>
      </c>
      <c r="Y3147" s="80">
        <v>7761.4803130271248</v>
      </c>
      <c r="Z3147" s="80">
        <v>7101.4454999999998</v>
      </c>
      <c r="AA3147" s="80">
        <v>5133.8556205528503</v>
      </c>
      <c r="AB3147" s="80">
        <v>7696.4428861887245</v>
      </c>
      <c r="AC3147" s="80">
        <v>10259.0301518246</v>
      </c>
      <c r="AD3147" s="80">
        <v>10385.586852549335</v>
      </c>
      <c r="AE3147" s="80">
        <v>8897.4501895763751</v>
      </c>
      <c r="AF3147" s="80">
        <v>6079.3600000000006</v>
      </c>
      <c r="AG3147" s="80">
        <v>7808.0235880793261</v>
      </c>
      <c r="AH3147" s="80">
        <v>8383.8996458968431</v>
      </c>
      <c r="AI3147" s="80">
        <v>8959.7757037143601</v>
      </c>
      <c r="AJ3147" s="80">
        <v>6190.5878815873448</v>
      </c>
      <c r="AK3147" s="80">
        <v>8073.62951380921</v>
      </c>
      <c r="AL3147" s="80">
        <v>7247.0565000000006</v>
      </c>
      <c r="AM3147" s="80">
        <v>9777.9096205112</v>
      </c>
      <c r="AN3147" s="80">
        <v>9719.8388413279063</v>
      </c>
      <c r="AO3147" s="80">
        <v>9661.7680621446107</v>
      </c>
      <c r="AP3147" s="80">
        <v>5431.2328870030742</v>
      </c>
      <c r="AQ3147" s="80">
        <v>7963.5880273571047</v>
      </c>
      <c r="AR3147" s="80">
        <v>7824.3474999999999</v>
      </c>
      <c r="AS3147" s="80">
        <v>11082.234891720451</v>
      </c>
      <c r="AT3147" s="80">
        <v>11381.916971778966</v>
      </c>
      <c r="AU3147" s="80">
        <v>11681.59905183748</v>
      </c>
      <c r="AV3147" s="80">
        <v>11151.814206445633</v>
      </c>
      <c r="AW3147" s="80">
        <v>11714.273422501115</v>
      </c>
      <c r="AX3147" s="80">
        <v>10078.8055</v>
      </c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</row>
    <row r="3148" spans="1:74" ht="12" customHeight="1" x14ac:dyDescent="0.2">
      <c r="A3148">
        <v>1</v>
      </c>
      <c r="B3148">
        <v>4</v>
      </c>
      <c r="C3148" s="80">
        <v>10304.826332499017</v>
      </c>
      <c r="D3148" s="80">
        <v>10449.517378047301</v>
      </c>
      <c r="E3148" s="80">
        <v>10594.208423595584</v>
      </c>
      <c r="F3148" s="80">
        <v>10109.835216263416</v>
      </c>
      <c r="G3148" s="80">
        <v>10256.242048899832</v>
      </c>
      <c r="H3148" s="80">
        <v>9416.701126814567</v>
      </c>
      <c r="I3148" s="80">
        <v>13069.520225370799</v>
      </c>
      <c r="J3148" s="80">
        <v>11373.870109007859</v>
      </c>
      <c r="K3148" s="80">
        <v>9678.2199926449193</v>
      </c>
      <c r="L3148" s="80">
        <v>9249.6927966101666</v>
      </c>
      <c r="M3148" s="80">
        <v>8921.7835429769257</v>
      </c>
      <c r="N3148" s="80">
        <v>8947.7075000000004</v>
      </c>
      <c r="O3148" s="80">
        <v>6404.5435565472035</v>
      </c>
      <c r="P3148" s="80">
        <v>6393.5462601730196</v>
      </c>
      <c r="Q3148" s="80">
        <v>6382.5489637988358</v>
      </c>
      <c r="R3148" s="80">
        <v>5616.8781993532675</v>
      </c>
      <c r="S3148" s="80">
        <v>6471.5075619965974</v>
      </c>
      <c r="T3148" s="80">
        <v>5479.0463333333328</v>
      </c>
      <c r="U3148" s="80">
        <v>9649.1442384810325</v>
      </c>
      <c r="V3148" s="80">
        <v>9599.4844443543734</v>
      </c>
      <c r="W3148" s="80">
        <v>9549.8246502277161</v>
      </c>
      <c r="X3148" s="80">
        <v>9642.9911629878425</v>
      </c>
      <c r="Y3148" s="80">
        <v>9745.8555502612817</v>
      </c>
      <c r="Z3148" s="80">
        <v>8623.4203333333335</v>
      </c>
      <c r="AA3148" s="80">
        <v>9109.0636659302982</v>
      </c>
      <c r="AB3148" s="80">
        <v>8478.9631234145982</v>
      </c>
      <c r="AC3148" s="80">
        <v>7848.8625808988991</v>
      </c>
      <c r="AD3148" s="80">
        <v>9969.67902369279</v>
      </c>
      <c r="AE3148" s="80">
        <v>10264.261804853384</v>
      </c>
      <c r="AF3148" s="80">
        <v>7873.9033333333327</v>
      </c>
      <c r="AG3148" s="80">
        <v>9247.1615143779836</v>
      </c>
      <c r="AH3148" s="80">
        <v>9455.4296516947288</v>
      </c>
      <c r="AI3148" s="80">
        <v>9663.697789011474</v>
      </c>
      <c r="AJ3148" s="80">
        <v>8205.4929831845293</v>
      </c>
      <c r="AK3148" s="80">
        <v>8457.2355989346397</v>
      </c>
      <c r="AL3148" s="80">
        <v>7918.2143333333333</v>
      </c>
      <c r="AM3148" s="80">
        <v>9254.5160415355331</v>
      </c>
      <c r="AN3148" s="80">
        <v>9450.84001828902</v>
      </c>
      <c r="AO3148" s="80">
        <v>9647.1639950425069</v>
      </c>
      <c r="AP3148" s="80">
        <v>8568.5547180451158</v>
      </c>
      <c r="AQ3148" s="80">
        <v>8670.3293183316036</v>
      </c>
      <c r="AR3148" s="80">
        <v>7863.9116666666669</v>
      </c>
      <c r="AS3148" s="80">
        <v>11307.659630265834</v>
      </c>
      <c r="AT3148" s="80">
        <v>11760.126579311578</v>
      </c>
      <c r="AU3148" s="80">
        <v>12212.59352835732</v>
      </c>
      <c r="AV3148" s="80">
        <v>10811.435794173123</v>
      </c>
      <c r="AW3148" s="80">
        <v>11899.78403620031</v>
      </c>
      <c r="AX3148" s="80">
        <v>11110.326999999999</v>
      </c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</row>
    <row r="3149" spans="1:74" ht="12" customHeight="1" x14ac:dyDescent="0.2">
      <c r="A3149">
        <v>1</v>
      </c>
      <c r="B3149">
        <v>5</v>
      </c>
      <c r="C3149" s="80">
        <v>11572.578261518203</v>
      </c>
      <c r="D3149" s="80">
        <v>11490.771346090063</v>
      </c>
      <c r="E3149" s="80">
        <v>11408.964430661923</v>
      </c>
      <c r="F3149" s="80">
        <v>10394.347786417655</v>
      </c>
      <c r="G3149" s="80">
        <v>11203.466031180715</v>
      </c>
      <c r="H3149" s="80">
        <v>10352.96989519168</v>
      </c>
      <c r="I3149" s="80">
        <v>13120.6744436354</v>
      </c>
      <c r="J3149" s="80">
        <v>12822.672798624058</v>
      </c>
      <c r="K3149" s="80">
        <v>12524.671153612715</v>
      </c>
      <c r="L3149" s="80">
        <v>8960.4949867490996</v>
      </c>
      <c r="M3149" s="80">
        <v>9857.9889855072397</v>
      </c>
      <c r="N3149" s="80">
        <v>8517.92</v>
      </c>
      <c r="O3149" s="80">
        <v>5097.0574187489774</v>
      </c>
      <c r="P3149" s="80">
        <v>5432.5019815525029</v>
      </c>
      <c r="Q3149" s="80">
        <v>5767.9465443560275</v>
      </c>
      <c r="R3149" s="80">
        <v>5704.7236188979005</v>
      </c>
      <c r="S3149" s="80">
        <v>5595.0374995751972</v>
      </c>
      <c r="T3149" s="80">
        <v>5763.2972499999996</v>
      </c>
      <c r="U3149" s="80">
        <v>11006.192174279451</v>
      </c>
      <c r="V3149" s="80">
        <v>10935.675537602845</v>
      </c>
      <c r="W3149" s="80">
        <v>10865.158900926237</v>
      </c>
      <c r="X3149" s="80">
        <v>9554.4321106083571</v>
      </c>
      <c r="Y3149" s="80">
        <v>10305.743122312162</v>
      </c>
      <c r="Z3149" s="80">
        <v>10104.09275</v>
      </c>
      <c r="AA3149" s="80">
        <v>10152.647673872199</v>
      </c>
      <c r="AB3149" s="80">
        <v>9436.2893709832369</v>
      </c>
      <c r="AC3149" s="80">
        <v>8719.9310680942745</v>
      </c>
      <c r="AD3149" s="80">
        <v>7713.4088900038187</v>
      </c>
      <c r="AE3149" s="80">
        <v>10988.480065039188</v>
      </c>
      <c r="AF3149" s="80">
        <v>9312.3849999999984</v>
      </c>
      <c r="AG3149" s="80">
        <v>10384.794160435562</v>
      </c>
      <c r="AH3149" s="80">
        <v>9141.4166498727827</v>
      </c>
      <c r="AI3149" s="80">
        <v>7898.0391393100053</v>
      </c>
      <c r="AJ3149" s="80">
        <v>8346.7101996369238</v>
      </c>
      <c r="AK3149" s="80">
        <v>9176.9609480743038</v>
      </c>
      <c r="AL3149" s="80">
        <v>7618.7257499999996</v>
      </c>
      <c r="AM3149" s="80">
        <v>6327.7638168659505</v>
      </c>
      <c r="AN3149" s="80">
        <v>7928.2260108628407</v>
      </c>
      <c r="AO3149" s="80">
        <v>9528.6882048597308</v>
      </c>
      <c r="AP3149" s="80">
        <v>8791.2294877831628</v>
      </c>
      <c r="AQ3149" s="80">
        <v>9174.4727124450274</v>
      </c>
      <c r="AR3149" s="80">
        <v>7873.4837500000003</v>
      </c>
      <c r="AS3149" s="80">
        <v>12641.38634649555</v>
      </c>
      <c r="AT3149" s="80">
        <v>12976.394086304634</v>
      </c>
      <c r="AU3149" s="80">
        <v>13311.401826113715</v>
      </c>
      <c r="AV3149" s="80">
        <v>12064.762878618043</v>
      </c>
      <c r="AW3149" s="80">
        <v>12118.168613154707</v>
      </c>
      <c r="AX3149" s="80">
        <v>11922.705250000001</v>
      </c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</row>
    <row r="3150" spans="1:74" ht="12" customHeight="1" x14ac:dyDescent="0.2">
      <c r="A3150">
        <v>1</v>
      </c>
      <c r="B3150">
        <v>6</v>
      </c>
      <c r="C3150" s="80">
        <v>11746.269198782416</v>
      </c>
      <c r="D3150" s="80">
        <v>11885.117926538762</v>
      </c>
      <c r="E3150" s="80">
        <v>12023.966654295107</v>
      </c>
      <c r="F3150" s="80">
        <v>11355.581768585695</v>
      </c>
      <c r="G3150" s="80">
        <v>11858.704527469825</v>
      </c>
      <c r="H3150" s="80">
        <v>11334.336935609645</v>
      </c>
      <c r="I3150" s="80">
        <v>10648.187839427741</v>
      </c>
      <c r="J3150" s="80">
        <v>11683.075474702036</v>
      </c>
      <c r="K3150" s="80">
        <v>12717.963109976332</v>
      </c>
      <c r="L3150" s="80">
        <v>9662.8972178836393</v>
      </c>
      <c r="M3150" s="80">
        <v>10224.961081333016</v>
      </c>
      <c r="N3150" s="80">
        <v>10382.743333333334</v>
      </c>
      <c r="O3150" s="80">
        <v>6594.5602007334428</v>
      </c>
      <c r="P3150" s="80">
        <v>7409.1067275812529</v>
      </c>
      <c r="Q3150" s="80">
        <v>8223.6532544290621</v>
      </c>
      <c r="R3150" s="80">
        <v>5281.9766628628804</v>
      </c>
      <c r="S3150" s="80">
        <v>6819.1044189663571</v>
      </c>
      <c r="T3150" s="80">
        <v>5584.9377999999997</v>
      </c>
      <c r="U3150" s="80">
        <v>11171.382315254124</v>
      </c>
      <c r="V3150" s="80">
        <v>12139.721331907826</v>
      </c>
      <c r="W3150" s="80">
        <v>13108.060348561528</v>
      </c>
      <c r="X3150" s="80">
        <v>11610.539182864386</v>
      </c>
      <c r="Y3150" s="80">
        <v>11097.56905742223</v>
      </c>
      <c r="Z3150" s="80">
        <v>10968.620199999999</v>
      </c>
      <c r="AA3150" s="80">
        <v>8208.5383928571591</v>
      </c>
      <c r="AB3150" s="80">
        <v>10412.507727167049</v>
      </c>
      <c r="AC3150" s="80">
        <v>12616.47706147694</v>
      </c>
      <c r="AD3150" s="80">
        <v>9211.3711815107745</v>
      </c>
      <c r="AE3150" s="80">
        <v>9207.6244306418102</v>
      </c>
      <c r="AF3150" s="80">
        <v>10207.866</v>
      </c>
      <c r="AG3150" s="80">
        <v>10540.657840098018</v>
      </c>
      <c r="AH3150" s="80">
        <v>10638.455861661572</v>
      </c>
      <c r="AI3150" s="80">
        <v>10736.253883225125</v>
      </c>
      <c r="AJ3150" s="80">
        <v>8068.3925631425591</v>
      </c>
      <c r="AK3150" s="80">
        <v>10547.945617704243</v>
      </c>
      <c r="AL3150" s="80">
        <v>8760.4286000000011</v>
      </c>
      <c r="AM3150" s="80">
        <v>3933.1053392070598</v>
      </c>
      <c r="AN3150" s="80">
        <v>7410.8292737877928</v>
      </c>
      <c r="AO3150" s="80">
        <v>10888.553208368525</v>
      </c>
      <c r="AP3150" s="80">
        <v>8830.3014703573499</v>
      </c>
      <c r="AQ3150" s="80">
        <v>10039.258184290682</v>
      </c>
      <c r="AR3150" s="80">
        <v>9046.4210000000003</v>
      </c>
      <c r="AS3150" s="80">
        <v>12993.97934774352</v>
      </c>
      <c r="AT3150" s="80">
        <v>13064.409373239956</v>
      </c>
      <c r="AU3150" s="80">
        <v>13134.839398736391</v>
      </c>
      <c r="AV3150" s="80">
        <v>12835.425720530075</v>
      </c>
      <c r="AW3150" s="80">
        <v>13289.279661492288</v>
      </c>
      <c r="AX3150" s="80">
        <v>12220.3662</v>
      </c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</row>
    <row r="3151" spans="1:74" ht="12" customHeight="1" x14ac:dyDescent="0.2">
      <c r="A3151">
        <v>1</v>
      </c>
      <c r="B3151">
        <v>7</v>
      </c>
      <c r="C3151" s="80">
        <v>11585.425632632669</v>
      </c>
      <c r="D3151" s="80">
        <v>11966.913390355774</v>
      </c>
      <c r="E3151" s="80">
        <v>12348.401148078881</v>
      </c>
      <c r="F3151" s="80">
        <v>11620.198283923934</v>
      </c>
      <c r="G3151" s="80">
        <v>11854.147090792389</v>
      </c>
      <c r="H3151" s="80">
        <v>11448.856739311694</v>
      </c>
      <c r="I3151" s="80">
        <v>11111.021918871265</v>
      </c>
      <c r="J3151" s="80">
        <v>12407.506560861897</v>
      </c>
      <c r="K3151" s="80">
        <v>13703.991202852527</v>
      </c>
      <c r="L3151" s="80">
        <v>8991.3290428532</v>
      </c>
      <c r="M3151" s="80">
        <v>9549.8778909794</v>
      </c>
      <c r="N3151" s="80">
        <v>10799.624285714284</v>
      </c>
      <c r="O3151" s="80">
        <v>2732.5378068313016</v>
      </c>
      <c r="P3151" s="80">
        <v>4223.219545042235</v>
      </c>
      <c r="Q3151" s="80">
        <v>5713.9012832531689</v>
      </c>
      <c r="R3151" s="80">
        <v>8110.0661184591663</v>
      </c>
      <c r="S3151" s="80">
        <v>6154.5752331435142</v>
      </c>
      <c r="T3151" s="80">
        <v>6605.9364999999998</v>
      </c>
      <c r="U3151" s="80">
        <v>11018.410768288901</v>
      </c>
      <c r="V3151" s="80">
        <v>12093.367164205298</v>
      </c>
      <c r="W3151" s="80">
        <v>13168.323560121693</v>
      </c>
      <c r="X3151" s="80">
        <v>12789.129204579987</v>
      </c>
      <c r="Y3151" s="80">
        <v>12421.611194347941</v>
      </c>
      <c r="Z3151" s="80">
        <v>10915.121833333333</v>
      </c>
      <c r="AA3151" s="80">
        <v>8096.1375474788556</v>
      </c>
      <c r="AB3151" s="80">
        <v>10200.691585789436</v>
      </c>
      <c r="AC3151" s="80">
        <v>12305.245624100016</v>
      </c>
      <c r="AD3151" s="80">
        <v>12360.294500131029</v>
      </c>
      <c r="AE3151" s="80">
        <v>9475.4622916143089</v>
      </c>
      <c r="AF3151" s="80">
        <v>8830.7433333333338</v>
      </c>
      <c r="AG3151" s="80">
        <v>10396.322905500963</v>
      </c>
      <c r="AH3151" s="80">
        <v>10711.132903412559</v>
      </c>
      <c r="AI3151" s="80">
        <v>11025.942901324155</v>
      </c>
      <c r="AJ3151" s="80">
        <v>10156.338959566416</v>
      </c>
      <c r="AK3151" s="80">
        <v>9025.1376558682696</v>
      </c>
      <c r="AL3151" s="80">
        <v>10911.527166666665</v>
      </c>
      <c r="AM3151" s="80">
        <v>3879.2486909304948</v>
      </c>
      <c r="AN3151" s="80">
        <v>6016.7453024605738</v>
      </c>
      <c r="AO3151" s="80">
        <v>8154.2419139906533</v>
      </c>
      <c r="AP3151" s="80">
        <v>10334.279914521674</v>
      </c>
      <c r="AQ3151" s="80">
        <v>10508.939213630734</v>
      </c>
      <c r="AR3151" s="80">
        <v>9744.2391666666681</v>
      </c>
      <c r="AS3151" s="80">
        <v>13982.885228352599</v>
      </c>
      <c r="AT3151" s="80">
        <v>13734.014026977369</v>
      </c>
      <c r="AU3151" s="80">
        <v>13485.142825602141</v>
      </c>
      <c r="AV3151" s="80">
        <v>12786.648713993527</v>
      </c>
      <c r="AW3151" s="80">
        <v>13272.45279746059</v>
      </c>
      <c r="AX3151" s="80">
        <v>12843.646833333332</v>
      </c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</row>
    <row r="3152" spans="1:74" ht="12" customHeight="1" x14ac:dyDescent="0.2">
      <c r="A3152">
        <v>1</v>
      </c>
      <c r="B3152">
        <v>8</v>
      </c>
      <c r="C3152" s="80">
        <v>11477.504290394643</v>
      </c>
      <c r="D3152" s="80">
        <v>11775.051581723439</v>
      </c>
      <c r="E3152" s="80">
        <v>12072.598873052235</v>
      </c>
      <c r="F3152" s="80">
        <v>11861.827890077553</v>
      </c>
      <c r="G3152" s="80">
        <v>11874.787347213978</v>
      </c>
      <c r="H3152" s="80">
        <v>11370.100876139022</v>
      </c>
      <c r="I3152" s="80">
        <v>8197.0736087846708</v>
      </c>
      <c r="J3152" s="80">
        <v>10273.905365955019</v>
      </c>
      <c r="K3152" s="80">
        <v>12350.737123125366</v>
      </c>
      <c r="L3152" s="80">
        <v>9991.7985044533143</v>
      </c>
      <c r="M3152" s="80">
        <v>8414.6039461020118</v>
      </c>
      <c r="N3152" s="80">
        <v>10112.64625</v>
      </c>
      <c r="O3152" s="80">
        <v>2707.0834854122645</v>
      </c>
      <c r="P3152" s="80">
        <v>5230.8711077854969</v>
      </c>
      <c r="Q3152" s="80">
        <v>7754.6587301587297</v>
      </c>
      <c r="R3152" s="80">
        <v>5457.5327100772993</v>
      </c>
      <c r="S3152" s="80">
        <v>8401.1214568196701</v>
      </c>
      <c r="T3152" s="80">
        <v>5925.3870000000006</v>
      </c>
      <c r="U3152" s="80">
        <v>10915.771321353584</v>
      </c>
      <c r="V3152" s="80">
        <v>11894.989795273408</v>
      </c>
      <c r="W3152" s="80">
        <v>12874.208269193232</v>
      </c>
      <c r="X3152" s="80">
        <v>13126.665036383647</v>
      </c>
      <c r="Y3152" s="80">
        <v>12403.295213533163</v>
      </c>
      <c r="Z3152" s="80">
        <v>12109.010142857142</v>
      </c>
      <c r="AA3152" s="80">
        <v>8020.7198581531811</v>
      </c>
      <c r="AB3152" s="80">
        <v>8609.6602558402847</v>
      </c>
      <c r="AC3152" s="80">
        <v>9198.6006535273864</v>
      </c>
      <c r="AD3152" s="80">
        <v>12078.111851166525</v>
      </c>
      <c r="AE3152" s="80">
        <v>12715.623390395394</v>
      </c>
      <c r="AF3152" s="80">
        <v>9487.3857142857141</v>
      </c>
      <c r="AG3152" s="80">
        <v>10299.478373596905</v>
      </c>
      <c r="AH3152" s="80">
        <v>10539.578091796016</v>
      </c>
      <c r="AI3152" s="80">
        <v>10779.677809995128</v>
      </c>
      <c r="AJ3152" s="80">
        <v>10367.529175327003</v>
      </c>
      <c r="AK3152" s="80">
        <v>10754.361515009345</v>
      </c>
      <c r="AL3152" s="80">
        <v>8107.3204285714291</v>
      </c>
      <c r="AM3152" s="80">
        <v>3843.1124505474831</v>
      </c>
      <c r="AN3152" s="80">
        <v>3409.3188981146577</v>
      </c>
      <c r="AO3152" s="80">
        <v>2975.5253456818318</v>
      </c>
      <c r="AP3152" s="80">
        <v>7396.6872002208211</v>
      </c>
      <c r="AQ3152" s="80">
        <v>10666.935469065258</v>
      </c>
      <c r="AR3152" s="80">
        <v>9656.2578571428567</v>
      </c>
      <c r="AS3152" s="80">
        <v>13715.160242755572</v>
      </c>
      <c r="AT3152" s="80">
        <v>13523.719102024592</v>
      </c>
      <c r="AU3152" s="80">
        <v>13332.27796129361</v>
      </c>
      <c r="AV3152" s="80">
        <v>12924.458906594124</v>
      </c>
      <c r="AW3152" s="80">
        <v>12868.43980964249</v>
      </c>
      <c r="AX3152" s="80">
        <v>12849.401571428572</v>
      </c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</row>
    <row r="3153" spans="1:74" ht="12" customHeight="1" x14ac:dyDescent="0.2">
      <c r="A3153">
        <v>1</v>
      </c>
      <c r="B3153">
        <v>9</v>
      </c>
      <c r="C3153" s="80">
        <v>11086.819308045162</v>
      </c>
      <c r="D3153" s="80">
        <v>11433.769041949139</v>
      </c>
      <c r="E3153" s="80">
        <v>11780.718775853116</v>
      </c>
      <c r="F3153" s="80">
        <v>11579.175715736619</v>
      </c>
      <c r="G3153" s="80">
        <v>11897.626679877689</v>
      </c>
      <c r="H3153" s="80">
        <v>11315.184465784259</v>
      </c>
      <c r="I3153" s="80">
        <v>11751.262595315849</v>
      </c>
      <c r="J3153" s="80">
        <v>12633.718189724754</v>
      </c>
      <c r="K3153" s="80">
        <v>13516.173784133656</v>
      </c>
      <c r="L3153" s="80">
        <v>9549.1744167574379</v>
      </c>
      <c r="M3153" s="80">
        <v>9545.4551049086549</v>
      </c>
      <c r="N3153" s="80">
        <v>9212.7777777777774</v>
      </c>
      <c r="O3153" s="80">
        <v>2955.4380042462763</v>
      </c>
      <c r="P3153" s="80">
        <v>2968.7998689813762</v>
      </c>
      <c r="Q3153" s="80">
        <v>2982.1617337164762</v>
      </c>
      <c r="R3153" s="80">
        <v>6813.4260518731999</v>
      </c>
      <c r="S3153" s="80">
        <v>5468.5151214480484</v>
      </c>
      <c r="T3153" s="80">
        <v>7840.8573750000005</v>
      </c>
      <c r="U3153" s="80">
        <v>10544.207275885703</v>
      </c>
      <c r="V3153" s="80">
        <v>11553.577439730117</v>
      </c>
      <c r="W3153" s="80">
        <v>12562.94760357453</v>
      </c>
      <c r="X3153" s="80">
        <v>12813.873411959335</v>
      </c>
      <c r="Y3153" s="80">
        <v>12854.077449921382</v>
      </c>
      <c r="Z3153" s="80">
        <v>11987.873875000001</v>
      </c>
      <c r="AA3153" s="80">
        <v>7747.7010278456937</v>
      </c>
      <c r="AB3153" s="80">
        <v>8361.9532236249597</v>
      </c>
      <c r="AC3153" s="80">
        <v>8976.2054194042266</v>
      </c>
      <c r="AD3153" s="80">
        <v>9830.3960108901465</v>
      </c>
      <c r="AE3153" s="80">
        <v>11762.716318649882</v>
      </c>
      <c r="AF3153" s="80">
        <v>11476.313749999999</v>
      </c>
      <c r="AG3153" s="80">
        <v>9948.8924426497852</v>
      </c>
      <c r="AH3153" s="80">
        <v>10233.974600807534</v>
      </c>
      <c r="AI3153" s="80">
        <v>10519.056758965286</v>
      </c>
      <c r="AJ3153" s="80">
        <v>10120.484226512619</v>
      </c>
      <c r="AK3153" s="80">
        <v>10775.045880383243</v>
      </c>
      <c r="AL3153" s="80">
        <v>9886.3178750000006</v>
      </c>
      <c r="AM3153" s="80">
        <v>3712.2960045744894</v>
      </c>
      <c r="AN3153" s="80">
        <v>3307.9409292495557</v>
      </c>
      <c r="AO3153" s="80">
        <v>2903.5858539246215</v>
      </c>
      <c r="AP3153" s="80">
        <v>2432.7495144789436</v>
      </c>
      <c r="AQ3153" s="80">
        <v>7544.0611044949637</v>
      </c>
      <c r="AR3153" s="80">
        <v>9746.3193749999991</v>
      </c>
      <c r="AS3153" s="80">
        <v>13787.89156550175</v>
      </c>
      <c r="AT3153" s="80">
        <v>13769.869099300078</v>
      </c>
      <c r="AU3153" s="80">
        <v>13751.846633098408</v>
      </c>
      <c r="AV3153" s="80">
        <v>12728.085170015884</v>
      </c>
      <c r="AW3153" s="80">
        <v>12883.463610118617</v>
      </c>
      <c r="AX3153" s="80">
        <v>12316.870124999999</v>
      </c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</row>
    <row r="3154" spans="1:74" ht="12" customHeight="1" x14ac:dyDescent="0.2">
      <c r="A3154">
        <v>1</v>
      </c>
      <c r="B3154">
        <v>10</v>
      </c>
      <c r="C3154" s="80">
        <v>10805.235620326468</v>
      </c>
      <c r="D3154" s="80">
        <v>11164.383491698271</v>
      </c>
      <c r="E3154" s="80">
        <v>11523.531363070073</v>
      </c>
      <c r="F3154" s="80">
        <v>11295.981072596493</v>
      </c>
      <c r="G3154" s="80">
        <v>11523.089064194477</v>
      </c>
      <c r="H3154" s="80">
        <v>11327.511259113538</v>
      </c>
      <c r="I3154" s="80">
        <v>9369.1913968475892</v>
      </c>
      <c r="J3154" s="80">
        <v>11629.118518853031</v>
      </c>
      <c r="K3154" s="80">
        <v>13889.045640858472</v>
      </c>
      <c r="L3154" s="80">
        <v>12980.493871853112</v>
      </c>
      <c r="M3154" s="80">
        <v>9576.0198191933196</v>
      </c>
      <c r="N3154" s="80">
        <v>9900.1409999999996</v>
      </c>
      <c r="O3154" s="80">
        <v>2880.3756162937862</v>
      </c>
      <c r="P3154" s="80">
        <v>2898.7165669636761</v>
      </c>
      <c r="Q3154" s="80">
        <v>2917.0575176335665</v>
      </c>
      <c r="R3154" s="80">
        <v>2787.5763196137777</v>
      </c>
      <c r="S3154" s="80">
        <v>6200.309862388709</v>
      </c>
      <c r="T3154" s="80">
        <v>5618.1132222222222</v>
      </c>
      <c r="U3154" s="80">
        <v>10276.404880417811</v>
      </c>
      <c r="V3154" s="80">
        <v>11282.54403246941</v>
      </c>
      <c r="W3154" s="80">
        <v>12288.683184521009</v>
      </c>
      <c r="X3154" s="80">
        <v>12500.481474810404</v>
      </c>
      <c r="Y3154" s="80">
        <v>12449.430737645285</v>
      </c>
      <c r="Z3154" s="80">
        <v>12468.88788888889</v>
      </c>
      <c r="AA3154" s="80">
        <v>7550.9244622549104</v>
      </c>
      <c r="AB3154" s="80">
        <v>8165.5842024574094</v>
      </c>
      <c r="AC3154" s="80">
        <v>8780.2439426599085</v>
      </c>
      <c r="AD3154" s="80">
        <v>9589.971687209947</v>
      </c>
      <c r="AE3154" s="80">
        <v>9650.0683932724951</v>
      </c>
      <c r="AF3154" s="80">
        <v>11241.487777777778</v>
      </c>
      <c r="AG3154" s="80">
        <v>9696.2098882687387</v>
      </c>
      <c r="AH3154" s="80">
        <v>9992.8114250457038</v>
      </c>
      <c r="AI3154" s="80">
        <v>10289.412961822667</v>
      </c>
      <c r="AJ3154" s="80">
        <v>9872.9651466322248</v>
      </c>
      <c r="AK3154" s="80">
        <v>10435.847139197203</v>
      </c>
      <c r="AL3154" s="80">
        <v>9684.0260714411452</v>
      </c>
      <c r="AM3154" s="80">
        <v>3618.0108926927692</v>
      </c>
      <c r="AN3154" s="80">
        <v>3229.103968757805</v>
      </c>
      <c r="AO3154" s="80">
        <v>2840.1970448228408</v>
      </c>
      <c r="AP3154" s="80">
        <v>2373.251183378753</v>
      </c>
      <c r="AQ3154" s="80">
        <v>3266.0963224819675</v>
      </c>
      <c r="AR3154" s="80">
        <v>7855.7127777777769</v>
      </c>
      <c r="AS3154" s="80">
        <v>13128.920602761111</v>
      </c>
      <c r="AT3154" s="80">
        <v>13246.55836737507</v>
      </c>
      <c r="AU3154" s="80">
        <v>13364.196131989031</v>
      </c>
      <c r="AV3154" s="80">
        <v>13004.704961087675</v>
      </c>
      <c r="AW3154" s="80">
        <v>12677.104640853215</v>
      </c>
      <c r="AX3154" s="80">
        <v>12283.695666666667</v>
      </c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</row>
    <row r="3155" spans="1:74" ht="12" customHeight="1" x14ac:dyDescent="0.2">
      <c r="A3155">
        <v>1</v>
      </c>
      <c r="B3155">
        <v>11</v>
      </c>
      <c r="C3155" s="80">
        <v>10312.602458258603</v>
      </c>
      <c r="D3155" s="80">
        <v>10729.043854390522</v>
      </c>
      <c r="E3155" s="80">
        <v>11145.485250522443</v>
      </c>
      <c r="F3155" s="80">
        <v>10989.296948461755</v>
      </c>
      <c r="G3155" s="80">
        <v>11159.69629859152</v>
      </c>
      <c r="H3155" s="80">
        <v>10961.64885982198</v>
      </c>
      <c r="I3155" s="80">
        <v>12946.465521459579</v>
      </c>
      <c r="J3155" s="80">
        <v>13001.889534923303</v>
      </c>
      <c r="K3155" s="80">
        <v>13057.313548387025</v>
      </c>
      <c r="L3155" s="80">
        <v>12529.327528490001</v>
      </c>
      <c r="M3155" s="80">
        <v>12372.962556255545</v>
      </c>
      <c r="N3155" s="80">
        <v>9998.136363636364</v>
      </c>
      <c r="O3155" s="80">
        <v>2749.0533020326639</v>
      </c>
      <c r="P3155" s="80">
        <v>2291.4680111695875</v>
      </c>
      <c r="Q3155" s="80">
        <v>1833.8827203065109</v>
      </c>
      <c r="R3155" s="80">
        <v>2711.894057352074</v>
      </c>
      <c r="S3155" s="80">
        <v>3193.903235124199</v>
      </c>
      <c r="T3155" s="80">
        <v>5372.9209000000001</v>
      </c>
      <c r="U3155" s="80">
        <v>9807.8822115177027</v>
      </c>
      <c r="V3155" s="80">
        <v>10846.708685684654</v>
      </c>
      <c r="W3155" s="80">
        <v>11885.535159851606</v>
      </c>
      <c r="X3155" s="80">
        <v>12161.095352637703</v>
      </c>
      <c r="Y3155" s="80">
        <v>12056.82481047313</v>
      </c>
      <c r="Z3155" s="80">
        <v>11924.705980109929</v>
      </c>
      <c r="AA3155" s="80">
        <v>7206.6621134192601</v>
      </c>
      <c r="AB3155" s="80">
        <v>7849.4287274514827</v>
      </c>
      <c r="AC3155" s="80">
        <v>8492.1953414837044</v>
      </c>
      <c r="AD3155" s="80">
        <v>9329.6054517791999</v>
      </c>
      <c r="AE3155" s="80">
        <v>9345.7433097681514</v>
      </c>
      <c r="AF3155" s="80">
        <v>8950.9580000000005</v>
      </c>
      <c r="AG3155" s="80">
        <v>9254.1395156110812</v>
      </c>
      <c r="AH3155" s="80">
        <v>9602.9967019561082</v>
      </c>
      <c r="AI3155" s="80">
        <v>9951.8538883011333</v>
      </c>
      <c r="AJ3155" s="80">
        <v>9604.915682920464</v>
      </c>
      <c r="AK3155" s="80">
        <v>10106.741694277371</v>
      </c>
      <c r="AL3155" s="80">
        <v>7710.8397349082825</v>
      </c>
      <c r="AM3155" s="80">
        <v>3453.0582522237069</v>
      </c>
      <c r="AN3155" s="80">
        <v>3100.039262644204</v>
      </c>
      <c r="AO3155" s="80">
        <v>2747.0202730647011</v>
      </c>
      <c r="AP3155" s="80">
        <v>2308.8177839379605</v>
      </c>
      <c r="AQ3155" s="80">
        <v>3163.0965306084208</v>
      </c>
      <c r="AR3155" s="80">
        <v>2155.5994999999998</v>
      </c>
      <c r="AS3155" s="80">
        <v>12504.654904783099</v>
      </c>
      <c r="AT3155" s="80">
        <v>12864.101966017914</v>
      </c>
      <c r="AU3155" s="80">
        <v>13223.549027252728</v>
      </c>
      <c r="AV3155" s="80">
        <v>12669.869290902407</v>
      </c>
      <c r="AW3155" s="80">
        <v>12773.874837806594</v>
      </c>
      <c r="AX3155" s="80">
        <v>12233.006100000001</v>
      </c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</row>
    <row r="3156" spans="1:74" ht="12" customHeight="1" x14ac:dyDescent="0.2">
      <c r="A3156">
        <v>1</v>
      </c>
      <c r="B3156">
        <v>12</v>
      </c>
      <c r="C3156" s="80">
        <v>9890.5397396548324</v>
      </c>
      <c r="D3156" s="80">
        <v>10336.127074376911</v>
      </c>
      <c r="E3156" s="80">
        <v>10781.71440909899</v>
      </c>
      <c r="F3156" s="80">
        <v>10655.915311101602</v>
      </c>
      <c r="G3156" s="80">
        <v>10772.906170488035</v>
      </c>
      <c r="H3156" s="80">
        <v>10617.275371469364</v>
      </c>
      <c r="I3156" s="80">
        <v>11645.400435514526</v>
      </c>
      <c r="J3156" s="80">
        <v>11567.706476741776</v>
      </c>
      <c r="K3156" s="80">
        <v>11490.012517969024</v>
      </c>
      <c r="L3156" s="80">
        <v>11883.388157894726</v>
      </c>
      <c r="M3156" s="80">
        <v>11549.700505050501</v>
      </c>
      <c r="N3156" s="80">
        <v>11918.558333333334</v>
      </c>
      <c r="O3156" s="80">
        <v>2636.5431073520376</v>
      </c>
      <c r="P3156" s="80">
        <v>2205.285412009353</v>
      </c>
      <c r="Q3156" s="80">
        <v>1774.0277166666685</v>
      </c>
      <c r="R3156" s="80">
        <v>2360.4420636999816</v>
      </c>
      <c r="S3156" s="80">
        <v>3083.2039644263268</v>
      </c>
      <c r="T3156" s="80">
        <v>2202.3199090909093</v>
      </c>
      <c r="U3156" s="80">
        <v>9406.4761215715444</v>
      </c>
      <c r="V3156" s="80">
        <v>10452.043196336865</v>
      </c>
      <c r="W3156" s="80">
        <v>11497.610271102183</v>
      </c>
      <c r="X3156" s="80">
        <v>11792.164937910598</v>
      </c>
      <c r="Y3156" s="80">
        <v>11638.940605725305</v>
      </c>
      <c r="Z3156" s="80">
        <v>4887.8473885687617</v>
      </c>
      <c r="AA3156" s="80">
        <v>6911.7158652767566</v>
      </c>
      <c r="AB3156" s="80">
        <v>7563.3697555922645</v>
      </c>
      <c r="AC3156" s="80">
        <v>8215.0236459077714</v>
      </c>
      <c r="AD3156" s="80">
        <v>9046.5737750463468</v>
      </c>
      <c r="AE3156" s="80">
        <v>9021.8239883737388</v>
      </c>
      <c r="AF3156" s="80">
        <v>3668.9304338793727</v>
      </c>
      <c r="AG3156" s="80">
        <v>8875.3963905748296</v>
      </c>
      <c r="AH3156" s="80">
        <v>9251.2188295601372</v>
      </c>
      <c r="AI3156" s="80">
        <v>9627.0412685454467</v>
      </c>
      <c r="AJ3156" s="80">
        <v>9313.5319363445324</v>
      </c>
      <c r="AK3156" s="80">
        <v>9756.4465061250048</v>
      </c>
      <c r="AL3156" s="80">
        <v>3160.6152742724689</v>
      </c>
      <c r="AM3156" s="80">
        <v>3311.7353262862689</v>
      </c>
      <c r="AN3156" s="80">
        <v>2984.5486220453236</v>
      </c>
      <c r="AO3156" s="80">
        <v>2657.3619178043782</v>
      </c>
      <c r="AP3156" s="80">
        <v>2238.7753183657455</v>
      </c>
      <c r="AQ3156" s="80">
        <v>3053.4650066365602</v>
      </c>
      <c r="AR3156" s="80">
        <v>883.56403960393482</v>
      </c>
      <c r="AS3156" s="80">
        <v>11828.16818970382</v>
      </c>
      <c r="AT3156" s="80">
        <v>12205.54541390124</v>
      </c>
      <c r="AU3156" s="80">
        <v>12582.922638098662</v>
      </c>
      <c r="AV3156" s="80">
        <v>12579.559632214281</v>
      </c>
      <c r="AW3156" s="80">
        <v>12186.966288758902</v>
      </c>
      <c r="AX3156" s="80">
        <v>12246.032818181819</v>
      </c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</row>
    <row r="3157" spans="1:74" ht="12" customHeight="1" x14ac:dyDescent="0.2">
      <c r="A3157">
        <v>1</v>
      </c>
      <c r="B3157">
        <v>13</v>
      </c>
      <c r="C3157" s="80">
        <v>9296.4365720823625</v>
      </c>
      <c r="D3157" s="80">
        <v>9802.8626463440451</v>
      </c>
      <c r="E3157" s="80">
        <v>10309.288720605726</v>
      </c>
      <c r="F3157" s="80">
        <v>10258.018635312259</v>
      </c>
      <c r="G3157" s="80">
        <v>10350.978399115256</v>
      </c>
      <c r="H3157" s="80">
        <v>10188.304608755832</v>
      </c>
      <c r="I3157" s="80">
        <v>11416.081560933817</v>
      </c>
      <c r="J3157" s="80">
        <v>12212.994533633126</v>
      </c>
      <c r="K3157" s="80">
        <v>13009.907506332436</v>
      </c>
      <c r="L3157" s="80">
        <v>10635.84606481475</v>
      </c>
      <c r="M3157" s="80">
        <v>11571.306240928845</v>
      </c>
      <c r="N3157" s="80">
        <v>10609.353846153846</v>
      </c>
      <c r="O3157" s="80">
        <v>2478.1717087478728</v>
      </c>
      <c r="P3157" s="80">
        <v>2087.2331543079363</v>
      </c>
      <c r="Q3157" s="80">
        <v>1696.2945998679995</v>
      </c>
      <c r="R3157" s="80">
        <v>2272.3020941976843</v>
      </c>
      <c r="S3157" s="80">
        <v>2295.7090451431827</v>
      </c>
      <c r="T3157" s="80">
        <v>1960.4041482624639</v>
      </c>
      <c r="U3157" s="80">
        <v>8841.4496006108711</v>
      </c>
      <c r="V3157" s="80">
        <v>9917.6327772855002</v>
      </c>
      <c r="W3157" s="80">
        <v>10993.815953960129</v>
      </c>
      <c r="X3157" s="80">
        <v>11351.840189433482</v>
      </c>
      <c r="Y3157" s="80">
        <v>11183.094040908214</v>
      </c>
      <c r="Z3157" s="80">
        <v>4350.9375077935192</v>
      </c>
      <c r="AA3157" s="80">
        <v>6496.544156046546</v>
      </c>
      <c r="AB3157" s="80">
        <v>7175.8037950938524</v>
      </c>
      <c r="AC3157" s="80">
        <v>7855.0634341411578</v>
      </c>
      <c r="AD3157" s="80">
        <v>8708.7706368566287</v>
      </c>
      <c r="AE3157" s="80">
        <v>8668.478472420029</v>
      </c>
      <c r="AF3157" s="80">
        <v>3265.9135544175028</v>
      </c>
      <c r="AG3157" s="80">
        <v>8342.2706716658031</v>
      </c>
      <c r="AH3157" s="80">
        <v>8773.7404595070766</v>
      </c>
      <c r="AI3157" s="80">
        <v>9205.2102473483519</v>
      </c>
      <c r="AJ3157" s="80">
        <v>8965.7604602078409</v>
      </c>
      <c r="AK3157" s="80">
        <v>9374.3290286587944</v>
      </c>
      <c r="AL3157" s="80">
        <v>2813.434719074542</v>
      </c>
      <c r="AM3157" s="80">
        <v>3112.8066025463668</v>
      </c>
      <c r="AN3157" s="80">
        <v>2826.8650389105687</v>
      </c>
      <c r="AO3157" s="80">
        <v>2540.9234752747707</v>
      </c>
      <c r="AP3157" s="80">
        <v>2155.1784399174999</v>
      </c>
      <c r="AQ3157" s="80">
        <v>2933.8740935787364</v>
      </c>
      <c r="AR3157" s="80">
        <v>786.50817319728139</v>
      </c>
      <c r="AS3157" s="80">
        <v>10909.736567748665</v>
      </c>
      <c r="AT3157" s="80">
        <v>11558.213085945845</v>
      </c>
      <c r="AU3157" s="80">
        <v>12206.689604143023</v>
      </c>
      <c r="AV3157" s="80">
        <v>11847.875619880755</v>
      </c>
      <c r="AW3157" s="80">
        <v>12116.571557248661</v>
      </c>
      <c r="AX3157" s="80">
        <v>11764.321750000001</v>
      </c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</row>
    <row r="3158" spans="1:74" ht="12" customHeight="1" x14ac:dyDescent="0.2">
      <c r="A3158">
        <v>1</v>
      </c>
      <c r="B3158">
        <v>14</v>
      </c>
      <c r="C3158" s="80">
        <v>8752.7652345528495</v>
      </c>
      <c r="D3158" s="80">
        <v>9283.8553910552619</v>
      </c>
      <c r="E3158" s="80">
        <v>9814.945547557676</v>
      </c>
      <c r="F3158" s="80">
        <v>9827.6041931012842</v>
      </c>
      <c r="G3158" s="80">
        <v>9912.5765715566176</v>
      </c>
      <c r="H3158" s="80">
        <v>9803.3050696243008</v>
      </c>
      <c r="I3158" s="80">
        <v>11674.778940780754</v>
      </c>
      <c r="J3158" s="80">
        <v>12097.223620787965</v>
      </c>
      <c r="K3158" s="80">
        <v>12519.668300795174</v>
      </c>
      <c r="L3158" s="80">
        <v>12213.224270612383</v>
      </c>
      <c r="M3158" s="80">
        <v>10071.631083202501</v>
      </c>
      <c r="N3158" s="80">
        <v>10037.092857142856</v>
      </c>
      <c r="O3158" s="80">
        <v>2333.2440348939153</v>
      </c>
      <c r="P3158" s="80">
        <v>1974.0996030268061</v>
      </c>
      <c r="Q3158" s="80">
        <v>1614.9551711596966</v>
      </c>
      <c r="R3158" s="80">
        <v>2176.9589608715132</v>
      </c>
      <c r="S3158" s="80">
        <v>2198.4773630618351</v>
      </c>
      <c r="T3158" s="80">
        <v>2097.2953076923077</v>
      </c>
      <c r="U3158" s="80">
        <v>8324.3866708750757</v>
      </c>
      <c r="V3158" s="80">
        <v>9395.5177612205025</v>
      </c>
      <c r="W3158" s="80">
        <v>10466.648851565929</v>
      </c>
      <c r="X3158" s="80">
        <v>10875.530276485619</v>
      </c>
      <c r="Y3158" s="80">
        <v>10709.449069751348</v>
      </c>
      <c r="Z3158" s="80">
        <v>4654.7549020673187</v>
      </c>
      <c r="AA3158" s="80">
        <v>6116.6152635885383</v>
      </c>
      <c r="AB3158" s="80">
        <v>6797.509334653214</v>
      </c>
      <c r="AC3158" s="80">
        <v>7478.4034057178887</v>
      </c>
      <c r="AD3158" s="80">
        <v>8343.3608253456114</v>
      </c>
      <c r="AE3158" s="80">
        <v>8301.3366759704804</v>
      </c>
      <c r="AF3158" s="80">
        <v>3493.9658636610343</v>
      </c>
      <c r="AG3158" s="80">
        <v>7854.4005701563756</v>
      </c>
      <c r="AH3158" s="80">
        <v>8309.104787905786</v>
      </c>
      <c r="AI3158" s="80">
        <v>8763.8090056551955</v>
      </c>
      <c r="AJ3158" s="80">
        <v>8589.5676568341605</v>
      </c>
      <c r="AK3158" s="80">
        <v>8977.2918772092944</v>
      </c>
      <c r="AL3158" s="80">
        <v>3009.8913226864252</v>
      </c>
      <c r="AM3158" s="80">
        <v>2930.764406490378</v>
      </c>
      <c r="AN3158" s="80">
        <v>2674.9237257600221</v>
      </c>
      <c r="AO3158" s="80">
        <v>2419.0830450296662</v>
      </c>
      <c r="AP3158" s="80">
        <v>2064.7496778865002</v>
      </c>
      <c r="AQ3158" s="80">
        <v>2809.6137855327065</v>
      </c>
      <c r="AR3158" s="80">
        <v>841.42848941138971</v>
      </c>
      <c r="AS3158" s="80">
        <v>9481.8318233643095</v>
      </c>
      <c r="AT3158" s="80">
        <v>10527.103022551626</v>
      </c>
      <c r="AU3158" s="80">
        <v>11572.374221738943</v>
      </c>
      <c r="AV3158" s="80">
        <v>11590.285164060006</v>
      </c>
      <c r="AW3158" s="80">
        <v>11509.089379192457</v>
      </c>
      <c r="AX3158" s="80">
        <v>11506.120076923078</v>
      </c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</row>
    <row r="3159" spans="1:74" ht="12" customHeight="1" x14ac:dyDescent="0.2">
      <c r="A3159">
        <v>1</v>
      </c>
      <c r="B3159">
        <v>15</v>
      </c>
      <c r="C3159" s="80">
        <v>8191.6633468730561</v>
      </c>
      <c r="D3159" s="80">
        <v>8746.1599107727197</v>
      </c>
      <c r="E3159" s="80">
        <v>9300.6564746723852</v>
      </c>
      <c r="F3159" s="80">
        <v>9338.6506784222729</v>
      </c>
      <c r="G3159" s="80">
        <v>9416.9898689787224</v>
      </c>
      <c r="H3159" s="80">
        <v>9341.855131047032</v>
      </c>
      <c r="I3159" s="80">
        <v>10400.419355459342</v>
      </c>
      <c r="J3159" s="80">
        <v>11358.489689471644</v>
      </c>
      <c r="K3159" s="80">
        <v>12316.560023483948</v>
      </c>
      <c r="L3159" s="80">
        <v>11279.430343766713</v>
      </c>
      <c r="M3159" s="80">
        <v>11322.549614554398</v>
      </c>
      <c r="N3159" s="80">
        <v>9285.3266666666659</v>
      </c>
      <c r="O3159" s="80">
        <v>2183.6698606400032</v>
      </c>
      <c r="P3159" s="80">
        <v>1857.0018482704354</v>
      </c>
      <c r="Q3159" s="80">
        <v>1530.3338359008678</v>
      </c>
      <c r="R3159" s="80">
        <v>2068.6485614786175</v>
      </c>
      <c r="S3159" s="80">
        <v>2088.5628378940496</v>
      </c>
      <c r="T3159" s="80">
        <v>1940.2104100821994</v>
      </c>
      <c r="U3159" s="80">
        <v>7790.7462784233594</v>
      </c>
      <c r="V3159" s="80">
        <v>8854.4788692308575</v>
      </c>
      <c r="W3159" s="80">
        <v>9918.2114600383538</v>
      </c>
      <c r="X3159" s="80">
        <v>10334.439218258174</v>
      </c>
      <c r="Y3159" s="80">
        <v>10174.022128774839</v>
      </c>
      <c r="Z3159" s="80">
        <v>4306.1193548892061</v>
      </c>
      <c r="AA3159" s="80">
        <v>5724.5055384171073</v>
      </c>
      <c r="AB3159" s="80">
        <v>6405.5256645385616</v>
      </c>
      <c r="AC3159" s="80">
        <v>7086.545790660015</v>
      </c>
      <c r="AD3159" s="80">
        <v>7928.2529801750024</v>
      </c>
      <c r="AE3159" s="80">
        <v>7886.3051208006509</v>
      </c>
      <c r="AF3159" s="80">
        <v>3232.2720201982761</v>
      </c>
      <c r="AG3159" s="80">
        <v>7350.8889520096636</v>
      </c>
      <c r="AH3159" s="80">
        <v>7827.7434661669149</v>
      </c>
      <c r="AI3159" s="80">
        <v>8304.5979803241662</v>
      </c>
      <c r="AJ3159" s="80">
        <v>8162.2102650569823</v>
      </c>
      <c r="AK3159" s="80">
        <v>8528.4654346200259</v>
      </c>
      <c r="AL3159" s="80">
        <v>2784.4540804880476</v>
      </c>
      <c r="AM3159" s="80">
        <v>2742.8857879328093</v>
      </c>
      <c r="AN3159" s="80">
        <v>2517.6061750823128</v>
      </c>
      <c r="AO3159" s="80">
        <v>2292.3265622318158</v>
      </c>
      <c r="AP3159" s="80">
        <v>1962.0220352079673</v>
      </c>
      <c r="AQ3159" s="80">
        <v>2669.1450364200937</v>
      </c>
      <c r="AR3159" s="80">
        <v>778.4065069463395</v>
      </c>
      <c r="AS3159" s="80">
        <v>8721.867726005501</v>
      </c>
      <c r="AT3159" s="80">
        <v>9740.4878435836181</v>
      </c>
      <c r="AU3159" s="80">
        <v>10759.107961161733</v>
      </c>
      <c r="AV3159" s="80">
        <v>10972.79395844765</v>
      </c>
      <c r="AW3159" s="80">
        <v>11079.169639935209</v>
      </c>
      <c r="AX3159" s="80">
        <v>10833.747214285715</v>
      </c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</row>
    <row r="3160" spans="1:74" ht="12" customHeight="1" x14ac:dyDescent="0.2">
      <c r="A3160">
        <v>1</v>
      </c>
      <c r="B3160">
        <v>16</v>
      </c>
      <c r="C3160" s="80">
        <v>7708.8249387297728</v>
      </c>
      <c r="D3160" s="80">
        <v>8245.309160692439</v>
      </c>
      <c r="E3160" s="80">
        <v>8781.7933826551034</v>
      </c>
      <c r="F3160" s="80">
        <v>8849.6768046775651</v>
      </c>
      <c r="G3160" s="80">
        <v>8944.999790602551</v>
      </c>
      <c r="H3160" s="80">
        <v>8883.9756192228269</v>
      </c>
      <c r="I3160" s="80">
        <v>9935.1625069378533</v>
      </c>
      <c r="J3160" s="80">
        <v>11045.978496084168</v>
      </c>
      <c r="K3160" s="80">
        <v>12156.794485230484</v>
      </c>
      <c r="L3160" s="80">
        <v>11410.692240554732</v>
      </c>
      <c r="M3160" s="80">
        <v>10792.193359375</v>
      </c>
      <c r="N3160" s="80">
        <v>11118.106250000001</v>
      </c>
      <c r="O3160" s="80">
        <v>2054.9585556491365</v>
      </c>
      <c r="P3160" s="80">
        <v>1749.9592226523785</v>
      </c>
      <c r="Q3160" s="80">
        <v>1444.9598896556204</v>
      </c>
      <c r="R3160" s="80">
        <v>1960.3336522530474</v>
      </c>
      <c r="S3160" s="80">
        <v>1983.881729464857</v>
      </c>
      <c r="T3160" s="80">
        <v>2323.1778763464754</v>
      </c>
      <c r="U3160" s="80">
        <v>7331.5389877870739</v>
      </c>
      <c r="V3160" s="80">
        <v>8348.2176632635874</v>
      </c>
      <c r="W3160" s="80">
        <v>9364.8963387401</v>
      </c>
      <c r="X3160" s="80">
        <v>9793.3256300599405</v>
      </c>
      <c r="Y3160" s="80">
        <v>9664.0887457327572</v>
      </c>
      <c r="Z3160" s="80">
        <v>5156.0805808490304</v>
      </c>
      <c r="AA3160" s="80">
        <v>5387.0879683174016</v>
      </c>
      <c r="AB3160" s="80">
        <v>6039.1455070067223</v>
      </c>
      <c r="AC3160" s="80">
        <v>6691.2030456960438</v>
      </c>
      <c r="AD3160" s="80">
        <v>7513.127850727592</v>
      </c>
      <c r="AE3160" s="80">
        <v>7491.034676226117</v>
      </c>
      <c r="AF3160" s="80">
        <v>3870.2724243914504</v>
      </c>
      <c r="AG3160" s="80">
        <v>6917.6080211738963</v>
      </c>
      <c r="AH3160" s="80">
        <v>7379.4554069600536</v>
      </c>
      <c r="AI3160" s="80">
        <v>7841.3027927462108</v>
      </c>
      <c r="AJ3160" s="80">
        <v>7734.8350789558981</v>
      </c>
      <c r="AK3160" s="80">
        <v>8101.0091959577112</v>
      </c>
      <c r="AL3160" s="80">
        <v>3334.0621635044431</v>
      </c>
      <c r="AM3160" s="80">
        <v>2581.2128099936149</v>
      </c>
      <c r="AN3160" s="80">
        <v>2372.8277670002344</v>
      </c>
      <c r="AO3160" s="80">
        <v>2164.4427240068544</v>
      </c>
      <c r="AP3160" s="80">
        <v>1859.2901151518038</v>
      </c>
      <c r="AQ3160" s="80">
        <v>2535.3644980033187</v>
      </c>
      <c r="AR3160" s="80">
        <v>932.05188795232823</v>
      </c>
      <c r="AS3160" s="80">
        <v>8201.8643405018684</v>
      </c>
      <c r="AT3160" s="80">
        <v>9051.0094351552434</v>
      </c>
      <c r="AU3160" s="80">
        <v>9900.1545298086166</v>
      </c>
      <c r="AV3160" s="80">
        <v>10249.035348629539</v>
      </c>
      <c r="AW3160" s="80">
        <v>10461.655473918596</v>
      </c>
      <c r="AX3160" s="80">
        <v>10587.830733333334</v>
      </c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</row>
    <row r="3161" spans="1:74" ht="12" customHeight="1" x14ac:dyDescent="0.2">
      <c r="A3161">
        <v>1</v>
      </c>
      <c r="B3161">
        <v>17</v>
      </c>
      <c r="C3161" s="80">
        <v>7277.8601721095647</v>
      </c>
      <c r="D3161" s="80">
        <v>7775.3577419212688</v>
      </c>
      <c r="E3161" s="80">
        <v>8272.855311732972</v>
      </c>
      <c r="F3161" s="80">
        <v>8345.2402043357833</v>
      </c>
      <c r="G3161" s="80">
        <v>8435.7627133597507</v>
      </c>
      <c r="H3161" s="80">
        <v>8430.2233188436112</v>
      </c>
      <c r="I3161" s="80">
        <v>9151.4325987998618</v>
      </c>
      <c r="J3161" s="80">
        <v>9987.3386564830944</v>
      </c>
      <c r="K3161" s="80">
        <v>10823.244714166329</v>
      </c>
      <c r="L3161" s="80">
        <v>11303.159487499999</v>
      </c>
      <c r="M3161" s="80">
        <v>10392.578555472764</v>
      </c>
      <c r="N3161" s="80">
        <v>10393.270588235295</v>
      </c>
      <c r="O3161" s="80">
        <v>1940.075322291465</v>
      </c>
      <c r="P3161" s="80">
        <v>1650.6471663744019</v>
      </c>
      <c r="Q3161" s="80">
        <v>1361.219010457339</v>
      </c>
      <c r="R3161" s="80">
        <v>1848.5935215224604</v>
      </c>
      <c r="S3161" s="80">
        <v>1870.939733136423</v>
      </c>
      <c r="T3161" s="80">
        <v>2171.7202327933101</v>
      </c>
      <c r="U3161" s="80">
        <v>6921.6665345984766</v>
      </c>
      <c r="V3161" s="80">
        <v>7871.9158926770024</v>
      </c>
      <c r="W3161" s="80">
        <v>8822.1652507555282</v>
      </c>
      <c r="X3161" s="80">
        <v>9235.1005111204177</v>
      </c>
      <c r="Y3161" s="80">
        <v>9113.9140758280992</v>
      </c>
      <c r="Z3161" s="80">
        <v>4819.9342088055128</v>
      </c>
      <c r="AA3161" s="80">
        <v>5085.9207829835768</v>
      </c>
      <c r="AB3161" s="80">
        <v>5694.6716790633327</v>
      </c>
      <c r="AC3161" s="80">
        <v>6303.4225751430877</v>
      </c>
      <c r="AD3161" s="80">
        <v>7084.8752992953177</v>
      </c>
      <c r="AE3161" s="80">
        <v>7064.5715467296222</v>
      </c>
      <c r="AF3161" s="80">
        <v>3617.9532424315303</v>
      </c>
      <c r="AG3161" s="80">
        <v>6530.8765348435654</v>
      </c>
      <c r="AH3161" s="80">
        <v>6958.8731179844008</v>
      </c>
      <c r="AI3161" s="80">
        <v>7386.8697011252361</v>
      </c>
      <c r="AJ3161" s="80">
        <v>7293.9450896886538</v>
      </c>
      <c r="AK3161" s="80">
        <v>7639.8203371272675</v>
      </c>
      <c r="AL3161" s="80">
        <v>3116.700762173311</v>
      </c>
      <c r="AM3161" s="80">
        <v>2436.9091339992178</v>
      </c>
      <c r="AN3161" s="80">
        <v>2237.9571165362572</v>
      </c>
      <c r="AO3161" s="80">
        <v>2039.0050990732964</v>
      </c>
      <c r="AP3161" s="80">
        <v>1753.3095233814327</v>
      </c>
      <c r="AQ3161" s="80">
        <v>2391.026696222174</v>
      </c>
      <c r="AR3161" s="80">
        <v>871.28754267518434</v>
      </c>
      <c r="AS3161" s="80">
        <v>7580.4305174108749</v>
      </c>
      <c r="AT3161" s="80">
        <v>8144.488133248884</v>
      </c>
      <c r="AU3161" s="80">
        <v>8708.5457490868921</v>
      </c>
      <c r="AV3161" s="80">
        <v>9220.113878512193</v>
      </c>
      <c r="AW3161" s="80">
        <v>9718.3709156242458</v>
      </c>
      <c r="AX3161" s="80">
        <v>9943.378812500001</v>
      </c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</row>
    <row r="3162" spans="1:74" ht="12" customHeight="1" x14ac:dyDescent="0.2">
      <c r="A3162">
        <v>1</v>
      </c>
      <c r="B3162">
        <v>18</v>
      </c>
      <c r="C3162" s="80">
        <v>6846.5879133751678</v>
      </c>
      <c r="D3162" s="80">
        <v>7345.239822868014</v>
      </c>
      <c r="E3162" s="80">
        <v>7843.8917323608612</v>
      </c>
      <c r="F3162" s="80">
        <v>7850.7250610685005</v>
      </c>
      <c r="G3162" s="80">
        <v>7948.5829997419623</v>
      </c>
      <c r="H3162" s="80">
        <v>7950.4456949596206</v>
      </c>
      <c r="I3162" s="80">
        <v>8538.7006855749296</v>
      </c>
      <c r="J3162" s="80">
        <v>9716.78994053309</v>
      </c>
      <c r="K3162" s="80">
        <v>10894.87919549125</v>
      </c>
      <c r="L3162" s="80">
        <v>10293.396810314529</v>
      </c>
      <c r="M3162" s="80">
        <v>10558.390597539499</v>
      </c>
      <c r="N3162" s="80">
        <v>10185.911111111111</v>
      </c>
      <c r="O3162" s="80">
        <v>1825.1101200791536</v>
      </c>
      <c r="P3162" s="80">
        <v>1557.8736435107362</v>
      </c>
      <c r="Q3162" s="80">
        <v>1290.6371669423186</v>
      </c>
      <c r="R3162" s="80">
        <v>1739.0511395472001</v>
      </c>
      <c r="S3162" s="80">
        <v>1762.8897660668156</v>
      </c>
      <c r="T3162" s="80">
        <v>2128.3915454365329</v>
      </c>
      <c r="U3162" s="80">
        <v>6511.5016386003026</v>
      </c>
      <c r="V3162" s="80">
        <v>7438.1102625856856</v>
      </c>
      <c r="W3162" s="80">
        <v>8364.7188865710687</v>
      </c>
      <c r="X3162" s="80">
        <v>8687.8547829541112</v>
      </c>
      <c r="Y3162" s="80">
        <v>8587.5699620507839</v>
      </c>
      <c r="Z3162" s="80">
        <v>4723.7701544950032</v>
      </c>
      <c r="AA3162" s="80">
        <v>4784.538715734303</v>
      </c>
      <c r="AB3162" s="80">
        <v>5380.5583076701687</v>
      </c>
      <c r="AC3162" s="80">
        <v>5976.5778996060344</v>
      </c>
      <c r="AD3162" s="80">
        <v>6665.0457871571807</v>
      </c>
      <c r="AE3162" s="80">
        <v>6656.5804663833887</v>
      </c>
      <c r="AF3162" s="80">
        <v>3545.770296145155</v>
      </c>
      <c r="AG3162" s="80">
        <v>6143.8691167165643</v>
      </c>
      <c r="AH3162" s="80">
        <v>6573.8576546384302</v>
      </c>
      <c r="AI3162" s="80">
        <v>7003.8461925602951</v>
      </c>
      <c r="AJ3162" s="80">
        <v>6861.7266978037715</v>
      </c>
      <c r="AK3162" s="80">
        <v>7198.6076560215597</v>
      </c>
      <c r="AL3162" s="80">
        <v>3054.5184649926373</v>
      </c>
      <c r="AM3162" s="80">
        <v>2292.5024977494736</v>
      </c>
      <c r="AN3162" s="80">
        <v>2112.890615586467</v>
      </c>
      <c r="AO3162" s="80">
        <v>1933.2787334234604</v>
      </c>
      <c r="AP3162" s="80">
        <v>1649.4133994931844</v>
      </c>
      <c r="AQ3162" s="80">
        <v>2252.9408181932422</v>
      </c>
      <c r="AR3162" s="80">
        <v>853.90420528007689</v>
      </c>
      <c r="AS3162" s="80">
        <v>7131.2285110366138</v>
      </c>
      <c r="AT3162" s="80">
        <v>8117.9112692040499</v>
      </c>
      <c r="AU3162" s="80">
        <v>9104.5940273714859</v>
      </c>
      <c r="AV3162" s="80">
        <v>8310.8817300571809</v>
      </c>
      <c r="AW3162" s="80">
        <v>8611.9648561728791</v>
      </c>
      <c r="AX3162" s="80">
        <v>9412.1329999999998</v>
      </c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</row>
    <row r="3163" spans="1:74" ht="12" customHeight="1" x14ac:dyDescent="0.2">
      <c r="A3163">
        <v>1</v>
      </c>
      <c r="B3163">
        <v>19</v>
      </c>
      <c r="C3163" s="80">
        <v>6627.2356610206798</v>
      </c>
      <c r="D3163" s="80">
        <v>7046.1607168658447</v>
      </c>
      <c r="E3163" s="80">
        <v>7465.0857727110097</v>
      </c>
      <c r="F3163" s="80">
        <v>7440.3429029603058</v>
      </c>
      <c r="G3163" s="80">
        <v>7417.7732258742835</v>
      </c>
      <c r="H3163" s="80">
        <v>7464.9352633093504</v>
      </c>
      <c r="I3163" s="80">
        <v>7357.1889262999885</v>
      </c>
      <c r="J3163" s="80">
        <v>8689.5491661561682</v>
      </c>
      <c r="K3163" s="80">
        <v>10021.909406012348</v>
      </c>
      <c r="L3163" s="80">
        <v>10073.447301109167</v>
      </c>
      <c r="M3163" s="80">
        <v>9728.8208338397908</v>
      </c>
      <c r="N3163" s="80">
        <v>10082.21052631579</v>
      </c>
      <c r="O3163" s="80">
        <v>1766.6369038290206</v>
      </c>
      <c r="P3163" s="80">
        <v>1497.4725913019799</v>
      </c>
      <c r="Q3163" s="80">
        <v>1228.3082787749393</v>
      </c>
      <c r="R3163" s="80">
        <v>1648.1454519633883</v>
      </c>
      <c r="S3163" s="80">
        <v>1645.163233160265</v>
      </c>
      <c r="T3163" s="80">
        <v>2106.7228458447585</v>
      </c>
      <c r="U3163" s="80">
        <v>6302.8849424140708</v>
      </c>
      <c r="V3163" s="80">
        <v>7131.8227520344526</v>
      </c>
      <c r="W3163" s="80">
        <v>7960.7605616548344</v>
      </c>
      <c r="X3163" s="80">
        <v>8233.7132141912807</v>
      </c>
      <c r="Y3163" s="80">
        <v>8014.0883654219224</v>
      </c>
      <c r="Z3163" s="80">
        <v>4675.6784597888263</v>
      </c>
      <c r="AA3163" s="80">
        <v>4631.2507777055935</v>
      </c>
      <c r="AB3163" s="80">
        <v>5159.6005589702709</v>
      </c>
      <c r="AC3163" s="80">
        <v>5687.9503402349483</v>
      </c>
      <c r="AD3163" s="80">
        <v>6316.6428240235791</v>
      </c>
      <c r="AE3163" s="80">
        <v>6212.0511745325421</v>
      </c>
      <c r="AF3163" s="80">
        <v>3509.6715663163595</v>
      </c>
      <c r="AG3163" s="80">
        <v>5947.0306993948197</v>
      </c>
      <c r="AH3163" s="80">
        <v>6306.3196737699363</v>
      </c>
      <c r="AI3163" s="80">
        <v>6665.608648145052</v>
      </c>
      <c r="AJ3163" s="80">
        <v>6503.0426031897032</v>
      </c>
      <c r="AK3163" s="80">
        <v>6717.881556516907</v>
      </c>
      <c r="AL3163" s="80">
        <v>3023.4210651005146</v>
      </c>
      <c r="AM3163" s="80">
        <v>2219.0548778880152</v>
      </c>
      <c r="AN3163" s="80">
        <v>2029.4847802738866</v>
      </c>
      <c r="AO3163" s="80">
        <v>1839.914682659758</v>
      </c>
      <c r="AP3163" s="80">
        <v>1563.1933592763562</v>
      </c>
      <c r="AQ3163" s="80">
        <v>2102.4884663361577</v>
      </c>
      <c r="AR3163" s="80">
        <v>845.21078900334021</v>
      </c>
      <c r="AS3163" s="80">
        <v>6902.7568904656464</v>
      </c>
      <c r="AT3163" s="80">
        <v>7697.0843310263026</v>
      </c>
      <c r="AU3163" s="80">
        <v>8491.4117715869579</v>
      </c>
      <c r="AV3163" s="80">
        <v>8293.7945566065046</v>
      </c>
      <c r="AW3163" s="80">
        <v>7878.7520235552183</v>
      </c>
      <c r="AX3163" s="80">
        <v>8153.8256111111114</v>
      </c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</row>
    <row r="3164" spans="1:74" ht="12" customHeight="1" x14ac:dyDescent="0.2">
      <c r="A3164">
        <v>1</v>
      </c>
      <c r="B3164">
        <v>20</v>
      </c>
      <c r="C3164" s="80">
        <v>6163.5982016916259</v>
      </c>
      <c r="D3164" s="80">
        <v>6640.4629715407718</v>
      </c>
      <c r="E3164" s="80">
        <v>7117.3277413899177</v>
      </c>
      <c r="F3164" s="80">
        <v>7080.5513497311758</v>
      </c>
      <c r="G3164" s="80">
        <v>6984.0396390302903</v>
      </c>
      <c r="H3164" s="80">
        <v>6937.8072890122703</v>
      </c>
      <c r="I3164" s="80">
        <v>6302.1530528830945</v>
      </c>
      <c r="J3164" s="80">
        <v>7792.3090682290022</v>
      </c>
      <c r="K3164" s="80">
        <v>9282.4650835749089</v>
      </c>
      <c r="L3164" s="80">
        <v>9591.6848880923153</v>
      </c>
      <c r="M3164" s="80">
        <v>9469.8430927834997</v>
      </c>
      <c r="N3164" s="80">
        <v>9276.7649999999994</v>
      </c>
      <c r="O3164" s="80">
        <v>1643.044038335222</v>
      </c>
      <c r="P3164" s="80">
        <v>1407.0660339103206</v>
      </c>
      <c r="Q3164" s="80">
        <v>1171.0880294854194</v>
      </c>
      <c r="R3164" s="80">
        <v>1568.4463278983537</v>
      </c>
      <c r="S3164" s="80">
        <v>1548.9669046484348</v>
      </c>
      <c r="T3164" s="80">
        <v>1938.4214116559021</v>
      </c>
      <c r="U3164" s="80">
        <v>5861.938866159081</v>
      </c>
      <c r="V3164" s="80">
        <v>6725.9252924716566</v>
      </c>
      <c r="W3164" s="80">
        <v>7589.9117187842321</v>
      </c>
      <c r="X3164" s="80">
        <v>7835.5567710254118</v>
      </c>
      <c r="Y3164" s="80">
        <v>7545.4869150709674</v>
      </c>
      <c r="Z3164" s="80">
        <v>4302.1488366869989</v>
      </c>
      <c r="AA3164" s="80">
        <v>4307.2512319039542</v>
      </c>
      <c r="AB3164" s="80">
        <v>4865.115341642073</v>
      </c>
      <c r="AC3164" s="80">
        <v>5422.9794513801908</v>
      </c>
      <c r="AD3164" s="80">
        <v>6011.1898680926297</v>
      </c>
      <c r="AE3164" s="80">
        <v>5848.818819546269</v>
      </c>
      <c r="AF3164" s="80">
        <v>3229.2916581058712</v>
      </c>
      <c r="AG3164" s="80">
        <v>5530.9799740167146</v>
      </c>
      <c r="AH3164" s="80">
        <v>5943.0369562686046</v>
      </c>
      <c r="AI3164" s="80">
        <v>6355.0939385204956</v>
      </c>
      <c r="AJ3164" s="80">
        <v>6188.575940909137</v>
      </c>
      <c r="AK3164" s="80">
        <v>6325.0721816849127</v>
      </c>
      <c r="AL3164" s="80">
        <v>2781.8866352551986</v>
      </c>
      <c r="AM3164" s="80">
        <v>2063.8111204120228</v>
      </c>
      <c r="AN3164" s="80">
        <v>1909.0070571878246</v>
      </c>
      <c r="AO3164" s="80">
        <v>1754.2029939636263</v>
      </c>
      <c r="AP3164" s="80">
        <v>1487.6022509004601</v>
      </c>
      <c r="AQ3164" s="80">
        <v>1979.5513211803584</v>
      </c>
      <c r="AR3164" s="80">
        <v>777.68876622671962</v>
      </c>
      <c r="AS3164" s="80">
        <v>6419.8441300389695</v>
      </c>
      <c r="AT3164" s="80">
        <v>7257.843442320207</v>
      </c>
      <c r="AU3164" s="80">
        <v>8095.8427546014454</v>
      </c>
      <c r="AV3164" s="80">
        <v>8192.002408890372</v>
      </c>
      <c r="AW3164" s="80">
        <v>7687.4110781937334</v>
      </c>
      <c r="AX3164" s="80">
        <v>7634.0505789473691</v>
      </c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</row>
    <row r="3165" spans="1:74" ht="12" customHeight="1" x14ac:dyDescent="0.2">
      <c r="A3165">
        <v>1</v>
      </c>
      <c r="B3165">
        <v>21</v>
      </c>
      <c r="C3165" s="80">
        <v>5705.9325585799452</v>
      </c>
      <c r="D3165" s="80">
        <v>6311.8006720182184</v>
      </c>
      <c r="E3165" s="80">
        <v>6917.6687854564925</v>
      </c>
      <c r="F3165" s="80">
        <v>6744.8096187097835</v>
      </c>
      <c r="G3165" s="80">
        <v>6687.641848964101</v>
      </c>
      <c r="H3165" s="80">
        <v>6520.9729488636831</v>
      </c>
      <c r="I3165" s="80">
        <v>6014.5923611110902</v>
      </c>
      <c r="J3165" s="80">
        <v>7311.1666595389261</v>
      </c>
      <c r="K3165" s="80">
        <v>8607.7409579667619</v>
      </c>
      <c r="L3165" s="80">
        <v>8729.743968340601</v>
      </c>
      <c r="M3165" s="80">
        <v>9077.0492478681426</v>
      </c>
      <c r="N3165" s="80">
        <v>8967.890476190476</v>
      </c>
      <c r="O3165" s="80">
        <v>1521.0430931309868</v>
      </c>
      <c r="P3165" s="80">
        <v>1329.6395780059693</v>
      </c>
      <c r="Q3165" s="80">
        <v>1138.236062880952</v>
      </c>
      <c r="R3165" s="80">
        <v>1494.0745933917278</v>
      </c>
      <c r="S3165" s="80">
        <v>1483.2298253716042</v>
      </c>
      <c r="T3165" s="80">
        <v>1873.8807026407012</v>
      </c>
      <c r="U3165" s="80">
        <v>5426.6723329957504</v>
      </c>
      <c r="V3165" s="80">
        <v>6401.833962944067</v>
      </c>
      <c r="W3165" s="80">
        <v>7376.9955928923828</v>
      </c>
      <c r="X3165" s="80">
        <v>7464.0146037730919</v>
      </c>
      <c r="Y3165" s="80">
        <v>7225.2616926793444</v>
      </c>
      <c r="Z3165" s="80">
        <v>4158.9066425288638</v>
      </c>
      <c r="AA3165" s="80">
        <v>3987.4249160756654</v>
      </c>
      <c r="AB3165" s="80">
        <v>4629.1380726842272</v>
      </c>
      <c r="AC3165" s="80">
        <v>5270.8512292927899</v>
      </c>
      <c r="AD3165" s="80">
        <v>5726.1545379148038</v>
      </c>
      <c r="AE3165" s="80">
        <v>5600.5990123557485</v>
      </c>
      <c r="AF3165" s="80">
        <v>3121.7707795302558</v>
      </c>
      <c r="AG3165" s="80">
        <v>5120.2881307113785</v>
      </c>
      <c r="AH3165" s="80">
        <v>5648.5528449239691</v>
      </c>
      <c r="AI3165" s="80">
        <v>6176.8175591365598</v>
      </c>
      <c r="AJ3165" s="80">
        <v>5895.1294144550839</v>
      </c>
      <c r="AK3165" s="80">
        <v>6056.6405126858463</v>
      </c>
      <c r="AL3165" s="80">
        <v>2689.2623303648056</v>
      </c>
      <c r="AM3165" s="80">
        <v>1910.5669580288916</v>
      </c>
      <c r="AN3165" s="80">
        <v>1807.7800715295675</v>
      </c>
      <c r="AO3165" s="80">
        <v>1704.9931850302432</v>
      </c>
      <c r="AP3165" s="80">
        <v>1417.063936845637</v>
      </c>
      <c r="AQ3165" s="80">
        <v>1895.5405384176865</v>
      </c>
      <c r="AR3165" s="80">
        <v>751.79523035076568</v>
      </c>
      <c r="AS3165" s="80">
        <v>5943.1514585983405</v>
      </c>
      <c r="AT3165" s="80">
        <v>6905.9427242166776</v>
      </c>
      <c r="AU3165" s="80">
        <v>7868.7339898350147</v>
      </c>
      <c r="AV3165" s="80">
        <v>7803.5584963415713</v>
      </c>
      <c r="AW3165" s="80">
        <v>8070.202226225847</v>
      </c>
      <c r="AX3165" s="80">
        <v>7429.7130500000003</v>
      </c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</row>
    <row r="3166" spans="1:74" ht="12" customHeight="1" x14ac:dyDescent="0.2">
      <c r="A3166">
        <v>1</v>
      </c>
      <c r="B3166">
        <v>22</v>
      </c>
      <c r="C3166" s="80">
        <v>5209.4997612800289</v>
      </c>
      <c r="D3166" s="80">
        <v>5878.3845398260592</v>
      </c>
      <c r="E3166" s="80">
        <v>6547.2693183720894</v>
      </c>
      <c r="F3166" s="80">
        <v>6567.504155576662</v>
      </c>
      <c r="G3166" s="80">
        <v>6360.0631317541456</v>
      </c>
      <c r="H3166" s="80">
        <v>6261.3905051422407</v>
      </c>
      <c r="I3166" s="80">
        <v>6925.819945486609</v>
      </c>
      <c r="J3166" s="80">
        <v>7541.409071809454</v>
      </c>
      <c r="K3166" s="80">
        <v>8156.9981981322981</v>
      </c>
      <c r="L3166" s="80">
        <v>7486.0674453991915</v>
      </c>
      <c r="M3166" s="80">
        <v>8508.9110083464548</v>
      </c>
      <c r="N3166" s="80">
        <v>8595.4863636363643</v>
      </c>
      <c r="O3166" s="80">
        <v>1388.7079016816408</v>
      </c>
      <c r="P3166" s="80">
        <v>1232.9991420671395</v>
      </c>
      <c r="Q3166" s="80">
        <v>1077.2903824526381</v>
      </c>
      <c r="R3166" s="80">
        <v>1454.7988239167958</v>
      </c>
      <c r="S3166" s="80">
        <v>1410.5772320515782</v>
      </c>
      <c r="T3166" s="80">
        <v>1796.0652027801782</v>
      </c>
      <c r="U3166" s="80">
        <v>4954.5359909269609</v>
      </c>
      <c r="V3166" s="80">
        <v>5968.2689673987952</v>
      </c>
      <c r="W3166" s="80">
        <v>6982.0019438706304</v>
      </c>
      <c r="X3166" s="80">
        <v>7267.8029030775979</v>
      </c>
      <c r="Y3166" s="80">
        <v>6871.3489069399666</v>
      </c>
      <c r="Z3166" s="80">
        <v>3986.2022655610172</v>
      </c>
      <c r="AA3166" s="80">
        <v>3640.5073027340404</v>
      </c>
      <c r="AB3166" s="80">
        <v>4314.5681094258289</v>
      </c>
      <c r="AC3166" s="80">
        <v>4988.6289161176173</v>
      </c>
      <c r="AD3166" s="80">
        <v>5575.6271635763969</v>
      </c>
      <c r="AE3166" s="80">
        <v>5326.266582254244</v>
      </c>
      <c r="AF3166" s="80">
        <v>2992.1349103328243</v>
      </c>
      <c r="AG3166" s="80">
        <v>4674.8081090647129</v>
      </c>
      <c r="AH3166" s="80">
        <v>5260.4471593959033</v>
      </c>
      <c r="AI3166" s="80">
        <v>5846.0862097270938</v>
      </c>
      <c r="AJ3166" s="80">
        <v>5740.1600809752772</v>
      </c>
      <c r="AK3166" s="80">
        <v>5759.9699411218508</v>
      </c>
      <c r="AL3166" s="80">
        <v>2577.5869754724104</v>
      </c>
      <c r="AM3166" s="80">
        <v>1744.3420526929754</v>
      </c>
      <c r="AN3166" s="80">
        <v>1679.0215647714331</v>
      </c>
      <c r="AO3166" s="80">
        <v>1613.701076849891</v>
      </c>
      <c r="AP3166" s="80">
        <v>1379.812599622612</v>
      </c>
      <c r="AQ3166" s="80">
        <v>1802.6918554263098</v>
      </c>
      <c r="AR3166" s="80">
        <v>720.5758888206135</v>
      </c>
      <c r="AS3166" s="80">
        <v>5426.0799241770992</v>
      </c>
      <c r="AT3166" s="80">
        <v>6436.7453188981926</v>
      </c>
      <c r="AU3166" s="80">
        <v>7447.4107136192852</v>
      </c>
      <c r="AV3166" s="80">
        <v>7598.4209711188923</v>
      </c>
      <c r="AW3166" s="80">
        <v>7674.9019765120438</v>
      </c>
      <c r="AX3166" s="80">
        <v>7854.2790952380956</v>
      </c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</row>
    <row r="3167" spans="1:74" ht="12" customHeight="1" x14ac:dyDescent="0.2">
      <c r="A3167">
        <v>1</v>
      </c>
      <c r="B3167">
        <v>23</v>
      </c>
      <c r="C3167" s="80">
        <v>4890.2275022439953</v>
      </c>
      <c r="D3167" s="80">
        <v>5519.016271026273</v>
      </c>
      <c r="E3167" s="80">
        <v>6147.8050398085506</v>
      </c>
      <c r="F3167" s="80">
        <v>6207.9231370541111</v>
      </c>
      <c r="G3167" s="80">
        <v>6211.0795686491356</v>
      </c>
      <c r="H3167" s="80">
        <v>5952.8344780644238</v>
      </c>
      <c r="I3167" s="80">
        <v>5451.7917267917182</v>
      </c>
      <c r="J3167" s="80">
        <v>6568.0133120762057</v>
      </c>
      <c r="K3167" s="80">
        <v>7684.234897360694</v>
      </c>
      <c r="L3167" s="80">
        <v>8040.6429545454539</v>
      </c>
      <c r="M3167" s="80">
        <v>7132.535805626565</v>
      </c>
      <c r="N3167" s="80">
        <v>7954.0999999999995</v>
      </c>
      <c r="O3167" s="80">
        <v>1303.5987877113303</v>
      </c>
      <c r="P3167" s="80">
        <v>1157.5805768593257</v>
      </c>
      <c r="Q3167" s="80">
        <v>1011.562366007321</v>
      </c>
      <c r="R3167" s="80">
        <v>1375.1463363876915</v>
      </c>
      <c r="S3167" s="80">
        <v>1377.5346634933185</v>
      </c>
      <c r="T3167" s="80">
        <v>1662.0446621696476</v>
      </c>
      <c r="U3167" s="80">
        <v>4650.8895813319814</v>
      </c>
      <c r="V3167" s="80">
        <v>5603.4515940544879</v>
      </c>
      <c r="W3167" s="80">
        <v>6556.0136067769945</v>
      </c>
      <c r="X3167" s="80">
        <v>6869.8794441193404</v>
      </c>
      <c r="Y3167" s="80">
        <v>6710.3885481689231</v>
      </c>
      <c r="Z3167" s="80">
        <v>3688.7559469159837</v>
      </c>
      <c r="AA3167" s="80">
        <v>3417.3931758806243</v>
      </c>
      <c r="AB3167" s="80">
        <v>4050.8270625629839</v>
      </c>
      <c r="AC3167" s="80">
        <v>4684.260949245343</v>
      </c>
      <c r="AD3167" s="80">
        <v>5270.3529457171826</v>
      </c>
      <c r="AE3167" s="80">
        <v>5201.499554469644</v>
      </c>
      <c r="AF3167" s="80">
        <v>2768.8648766827559</v>
      </c>
      <c r="AG3167" s="80">
        <v>4388.3052558283161</v>
      </c>
      <c r="AH3167" s="80">
        <v>4938.8540076530135</v>
      </c>
      <c r="AI3167" s="80">
        <v>5489.4027594777099</v>
      </c>
      <c r="AJ3167" s="80">
        <v>5425.8774312038367</v>
      </c>
      <c r="AK3167" s="80">
        <v>5625.0434746027349</v>
      </c>
      <c r="AL3167" s="80">
        <v>2385.2500829204337</v>
      </c>
      <c r="AM3167" s="80">
        <v>1637.4373491292695</v>
      </c>
      <c r="AN3167" s="80">
        <v>1576.3413666054234</v>
      </c>
      <c r="AO3167" s="80">
        <v>1515.2453840815776</v>
      </c>
      <c r="AP3167" s="80">
        <v>1304.2657239466755</v>
      </c>
      <c r="AQ3167" s="80">
        <v>1760.4640582742838</v>
      </c>
      <c r="AR3167" s="80">
        <v>666.80725613335585</v>
      </c>
      <c r="AS3167" s="80">
        <v>5093.5342145144841</v>
      </c>
      <c r="AT3167" s="80">
        <v>6043.2804544504243</v>
      </c>
      <c r="AU3167" s="80">
        <v>6993.0266943863644</v>
      </c>
      <c r="AV3167" s="80">
        <v>7182.3956611633585</v>
      </c>
      <c r="AW3167" s="80">
        <v>7495.1185027861966</v>
      </c>
      <c r="AX3167" s="80">
        <v>7268.2008566416362</v>
      </c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</row>
    <row r="3168" spans="1:74" ht="12" customHeight="1" x14ac:dyDescent="0.2">
      <c r="A3168">
        <v>1</v>
      </c>
      <c r="B3168">
        <v>24</v>
      </c>
      <c r="C3168" s="80">
        <v>4765.882267800218</v>
      </c>
      <c r="D3168" s="80">
        <v>5223.3919959250061</v>
      </c>
      <c r="E3168" s="80">
        <v>5680.9017240497942</v>
      </c>
      <c r="F3168" s="80">
        <v>5811.4887218966778</v>
      </c>
      <c r="G3168" s="80">
        <v>5859.2376755340638</v>
      </c>
      <c r="H3168" s="80">
        <v>5780.6971494301242</v>
      </c>
      <c r="I3168" s="80">
        <v>6397.5809390626</v>
      </c>
      <c r="J3168" s="80">
        <v>7022.4499989063934</v>
      </c>
      <c r="K3168" s="80">
        <v>7647.3190587501858</v>
      </c>
      <c r="L3168" s="80">
        <v>7298.8810000000003</v>
      </c>
      <c r="M3168" s="80">
        <v>7520.2108134920418</v>
      </c>
      <c r="N3168" s="80">
        <v>6948.8708333333334</v>
      </c>
      <c r="O3168" s="80">
        <v>1270.4518028718301</v>
      </c>
      <c r="P3168" s="80">
        <v>1102.5948527790624</v>
      </c>
      <c r="Q3168" s="80">
        <v>934.73790268629489</v>
      </c>
      <c r="R3168" s="80">
        <v>1287.3302791353399</v>
      </c>
      <c r="S3168" s="80">
        <v>1299.5008211510708</v>
      </c>
      <c r="T3168" s="80">
        <v>1451.9975454982987</v>
      </c>
      <c r="U3168" s="80">
        <v>4532.6300616884737</v>
      </c>
      <c r="V3168" s="80">
        <v>5295.3692022492196</v>
      </c>
      <c r="W3168" s="80">
        <v>6058.1083428099664</v>
      </c>
      <c r="X3168" s="80">
        <v>6431.1728784121005</v>
      </c>
      <c r="Y3168" s="80">
        <v>6330.262068668846</v>
      </c>
      <c r="Z3168" s="80">
        <v>3222.5756038784225</v>
      </c>
      <c r="AA3168" s="80">
        <v>3330.4981274505772</v>
      </c>
      <c r="AB3168" s="80">
        <v>3829.5032918730053</v>
      </c>
      <c r="AC3168" s="80">
        <v>4328.5084562954335</v>
      </c>
      <c r="AD3168" s="80">
        <v>4933.7912258663591</v>
      </c>
      <c r="AE3168" s="80">
        <v>4906.8478067252763</v>
      </c>
      <c r="AF3168" s="80">
        <v>2418.9392116043173</v>
      </c>
      <c r="AG3168" s="80">
        <v>4276.7225440635893</v>
      </c>
      <c r="AH3168" s="80">
        <v>4674.6126168932242</v>
      </c>
      <c r="AI3168" s="80">
        <v>5072.5026897228581</v>
      </c>
      <c r="AJ3168" s="80">
        <v>5079.3840068061982</v>
      </c>
      <c r="AK3168" s="80">
        <v>5306.3990387870053</v>
      </c>
      <c r="AL3168" s="80">
        <v>2083.8051736100524</v>
      </c>
      <c r="AM3168" s="80">
        <v>1595.8017542676712</v>
      </c>
      <c r="AN3168" s="80">
        <v>1497.9848956614942</v>
      </c>
      <c r="AO3168" s="80">
        <v>1400.1680370553174</v>
      </c>
      <c r="AP3168" s="80">
        <v>1220.9760619989522</v>
      </c>
      <c r="AQ3168" s="80">
        <v>1660.7382376374405</v>
      </c>
      <c r="AR3168" s="80">
        <v>582.53699269560434</v>
      </c>
      <c r="AS3168" s="80">
        <v>4964.0194412732444</v>
      </c>
      <c r="AT3168" s="80">
        <v>5712.9756627269762</v>
      </c>
      <c r="AU3168" s="80">
        <v>6461.9318841807089</v>
      </c>
      <c r="AV3168" s="80">
        <v>6723.7319888689626</v>
      </c>
      <c r="AW3168" s="80">
        <v>7070.5390630937754</v>
      </c>
      <c r="AX3168" s="80">
        <v>6349.6547621384461</v>
      </c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</row>
    <row r="3169" spans="1:74" ht="12" customHeight="1" x14ac:dyDescent="0.2">
      <c r="A3169">
        <v>1</v>
      </c>
      <c r="B3169">
        <v>25</v>
      </c>
      <c r="C3169" s="80">
        <v>3274.445436800383</v>
      </c>
      <c r="D3169" s="80">
        <v>3611.0062482903213</v>
      </c>
      <c r="E3169" s="80">
        <v>3947.5670597802596</v>
      </c>
      <c r="F3169" s="80">
        <v>4024.9871239817485</v>
      </c>
      <c r="G3169" s="80">
        <v>4065.320139889835</v>
      </c>
      <c r="H3169" s="80">
        <v>4099.2040008028998</v>
      </c>
      <c r="I3169" s="80">
        <v>5546.8558365075332</v>
      </c>
      <c r="J3169" s="80">
        <v>5925.8759746655633</v>
      </c>
      <c r="K3169" s="80">
        <v>6304.8961128235942</v>
      </c>
      <c r="L3169" s="80">
        <v>6229.8403724044992</v>
      </c>
      <c r="M3169" s="80">
        <v>6272.0052740911606</v>
      </c>
      <c r="N3169" s="80">
        <v>6259.7359999999999</v>
      </c>
      <c r="O3169" s="80">
        <v>872.87618007161154</v>
      </c>
      <c r="P3169" s="80">
        <v>761.20524262985055</v>
      </c>
      <c r="Q3169" s="80">
        <v>649.53430518808955</v>
      </c>
      <c r="R3169" s="80">
        <v>891.59388338974645</v>
      </c>
      <c r="S3169" s="80">
        <v>901.63382210763393</v>
      </c>
      <c r="T3169" s="80">
        <v>1307.9997492351342</v>
      </c>
      <c r="U3169" s="80">
        <v>3114.1872560462125</v>
      </c>
      <c r="V3169" s="80">
        <v>3661.9345582415094</v>
      </c>
      <c r="W3169" s="80">
        <v>4209.6818604368063</v>
      </c>
      <c r="X3169" s="80">
        <v>4454.1750429933227</v>
      </c>
      <c r="Y3169" s="80">
        <v>4392.1314177094673</v>
      </c>
      <c r="Z3169" s="80">
        <v>2902.9856798536694</v>
      </c>
      <c r="AA3169" s="80">
        <v>2288.2509014928764</v>
      </c>
      <c r="AB3169" s="80">
        <v>2648.0308367272346</v>
      </c>
      <c r="AC3169" s="80">
        <v>3007.8107719615932</v>
      </c>
      <c r="AD3169" s="80">
        <v>3417.1013843153569</v>
      </c>
      <c r="AE3169" s="80">
        <v>3404.5226216627743</v>
      </c>
      <c r="AF3169" s="80">
        <v>2179.0476795245986</v>
      </c>
      <c r="AG3169" s="80">
        <v>2938.3635247318239</v>
      </c>
      <c r="AH3169" s="80">
        <v>3231.5819499827826</v>
      </c>
      <c r="AI3169" s="80">
        <v>3524.8003752337413</v>
      </c>
      <c r="AJ3169" s="80">
        <v>3517.9376926470877</v>
      </c>
      <c r="AK3169" s="80">
        <v>3681.7436119292756</v>
      </c>
      <c r="AL3169" s="80">
        <v>1877.1496225921255</v>
      </c>
      <c r="AM3169" s="80">
        <v>1096.4110061224169</v>
      </c>
      <c r="AN3169" s="80">
        <v>1034.6826056167242</v>
      </c>
      <c r="AO3169" s="80">
        <v>972.95420511103168</v>
      </c>
      <c r="AP3169" s="80">
        <v>845.63752308751305</v>
      </c>
      <c r="AQ3169" s="80">
        <v>1152.2715032953927</v>
      </c>
      <c r="AR3169" s="80">
        <v>524.76551542967638</v>
      </c>
      <c r="AS3169" s="80">
        <v>3410.5774952699553</v>
      </c>
      <c r="AT3169" s="80">
        <v>3950.4349134756003</v>
      </c>
      <c r="AU3169" s="80">
        <v>4490.2923316812448</v>
      </c>
      <c r="AV3169" s="80">
        <v>4656.7989675921317</v>
      </c>
      <c r="AW3169" s="80">
        <v>4905.7584697574057</v>
      </c>
      <c r="AX3169" s="80">
        <v>5719.9455070404556</v>
      </c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</row>
    <row r="3170" spans="1:74" ht="12" customHeight="1" x14ac:dyDescent="0.2">
      <c r="A3170">
        <v>2</v>
      </c>
      <c r="B3170">
        <v>1</v>
      </c>
      <c r="C3170" s="80">
        <v>11199.471276699847</v>
      </c>
      <c r="D3170" s="80">
        <v>9265.2106736768965</v>
      </c>
      <c r="E3170" s="80">
        <v>7330.9500706539466</v>
      </c>
      <c r="F3170" s="80">
        <v>7105.4352730166584</v>
      </c>
      <c r="G3170" s="80">
        <v>6261.3150887318097</v>
      </c>
      <c r="H3170" s="80">
        <v>6488.2271900298865</v>
      </c>
      <c r="I3170" s="80">
        <v>11175.7237442922</v>
      </c>
      <c r="J3170" s="80">
        <v>9619.8885783775495</v>
      </c>
      <c r="K3170" s="80">
        <v>8064.0534124629003</v>
      </c>
      <c r="L3170" s="80">
        <v>8149.1071428571404</v>
      </c>
      <c r="M3170" s="80">
        <v>8106.5802776600203</v>
      </c>
      <c r="N3170" s="80">
        <v>8106.5802776600203</v>
      </c>
      <c r="O3170" s="80">
        <v>5465.6480446927299</v>
      </c>
      <c r="P3170" s="80">
        <v>4678.9332456473348</v>
      </c>
      <c r="Q3170" s="80">
        <v>3892.2184466019398</v>
      </c>
      <c r="R3170" s="80">
        <v>4793.5324840764297</v>
      </c>
      <c r="S3170" s="80">
        <v>3412.6386617100302</v>
      </c>
      <c r="T3170" s="80">
        <v>4507.47</v>
      </c>
      <c r="U3170" s="80">
        <v>10357.7450519959</v>
      </c>
      <c r="V3170" s="80">
        <v>8001.2986755567053</v>
      </c>
      <c r="W3170" s="80">
        <v>5644.8522991175096</v>
      </c>
      <c r="X3170" s="80">
        <v>5278.4004370390603</v>
      </c>
      <c r="Y3170" s="80">
        <v>6533.3823015718999</v>
      </c>
      <c r="Z3170" s="80">
        <v>6475.0940000000001</v>
      </c>
      <c r="AA3170" s="80">
        <v>8499.9880478087598</v>
      </c>
      <c r="AB3170" s="80">
        <v>7188.9833113381756</v>
      </c>
      <c r="AC3170" s="80">
        <v>5877.9785748675904</v>
      </c>
      <c r="AD3170" s="80">
        <v>4920.6318874560302</v>
      </c>
      <c r="AE3170" s="80">
        <v>3565.5555555555502</v>
      </c>
      <c r="AF3170" s="80">
        <v>5714.951</v>
      </c>
      <c r="AG3170" s="80">
        <v>4483.4381729138704</v>
      </c>
      <c r="AH3170" s="80">
        <v>4062.9767056354403</v>
      </c>
      <c r="AI3170" s="80">
        <v>3642.5152383570098</v>
      </c>
      <c r="AJ3170" s="80">
        <v>6274.68634496919</v>
      </c>
      <c r="AK3170" s="80">
        <v>3508.5871559633001</v>
      </c>
      <c r="AL3170" s="80">
        <v>4079.107</v>
      </c>
      <c r="AM3170" s="80">
        <v>4805.0133611046704</v>
      </c>
      <c r="AN3170" s="80">
        <v>3978.9493749294252</v>
      </c>
      <c r="AO3170" s="80">
        <v>3152.88538875418</v>
      </c>
      <c r="AP3170" s="80">
        <v>3488.7921152119502</v>
      </c>
      <c r="AQ3170" s="80">
        <v>3894.36800411695</v>
      </c>
      <c r="AR3170" s="80">
        <v>5123.768</v>
      </c>
      <c r="AS3170" s="80">
        <v>11607.4504015926</v>
      </c>
      <c r="AT3170" s="80">
        <v>9824.4114655427347</v>
      </c>
      <c r="AU3170" s="80">
        <v>8041.3725294928699</v>
      </c>
      <c r="AV3170" s="80">
        <v>8076.3565107167797</v>
      </c>
      <c r="AW3170" s="80">
        <v>7000.7897369845195</v>
      </c>
      <c r="AX3170" s="80">
        <v>7170.1030000000001</v>
      </c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</row>
    <row r="3171" spans="1:74" ht="12" customHeight="1" x14ac:dyDescent="0.2">
      <c r="A3171">
        <v>2</v>
      </c>
      <c r="B3171">
        <v>2</v>
      </c>
      <c r="C3171" s="80">
        <v>8839.8541585909061</v>
      </c>
      <c r="D3171" s="80">
        <v>8725.6444485705142</v>
      </c>
      <c r="E3171" s="80">
        <v>8611.4347385501242</v>
      </c>
      <c r="F3171" s="80">
        <v>7857.4982026436064</v>
      </c>
      <c r="G3171" s="80">
        <v>7537.8670293602972</v>
      </c>
      <c r="H3171" s="80">
        <v>5786.4832774726146</v>
      </c>
      <c r="I3171" s="80">
        <v>11654.382896205001</v>
      </c>
      <c r="J3171" s="80">
        <v>7537.3847418710502</v>
      </c>
      <c r="K3171" s="80">
        <v>3420.3865875371002</v>
      </c>
      <c r="L3171" s="80">
        <v>5812.7565845977597</v>
      </c>
      <c r="M3171" s="80">
        <v>8391.9142857142506</v>
      </c>
      <c r="N3171" s="80">
        <v>7229.8009672427852</v>
      </c>
      <c r="O3171" s="80">
        <v>6019.797468127771</v>
      </c>
      <c r="P3171" s="80">
        <v>4813.3036521770555</v>
      </c>
      <c r="Q3171" s="80">
        <v>3606.8098362263399</v>
      </c>
      <c r="R3171" s="80">
        <v>4783.6801856068196</v>
      </c>
      <c r="S3171" s="80">
        <v>3821.03871924235</v>
      </c>
      <c r="T3171" s="80">
        <v>590.14899999999943</v>
      </c>
      <c r="U3171" s="80">
        <v>6352.2195987707</v>
      </c>
      <c r="V3171" s="80">
        <v>7588.487637748246</v>
      </c>
      <c r="W3171" s="80">
        <v>8824.755676725792</v>
      </c>
      <c r="X3171" s="80">
        <v>7261.4914500861405</v>
      </c>
      <c r="Y3171" s="80">
        <v>3393.5663343641309</v>
      </c>
      <c r="Z3171" s="80">
        <v>5460.6760000000004</v>
      </c>
      <c r="AA3171" s="80">
        <v>3571.3755885548399</v>
      </c>
      <c r="AB3171" s="80">
        <v>6348.7205765765239</v>
      </c>
      <c r="AC3171" s="80">
        <v>9126.0655645982079</v>
      </c>
      <c r="AD3171" s="80">
        <v>6772.7528785513705</v>
      </c>
      <c r="AE3171" s="80">
        <v>6321.1944444444498</v>
      </c>
      <c r="AF3171" s="80">
        <v>2685.7969999999996</v>
      </c>
      <c r="AG3171" s="80">
        <v>6043.4956738699302</v>
      </c>
      <c r="AH3171" s="80">
        <v>6048.4146949933911</v>
      </c>
      <c r="AI3171" s="80">
        <v>6053.3337161168511</v>
      </c>
      <c r="AJ3171" s="80">
        <v>2630.1666413253606</v>
      </c>
      <c r="AK3171" s="80">
        <v>6403.7289191932705</v>
      </c>
      <c r="AL3171" s="80">
        <v>2258.5039999999999</v>
      </c>
      <c r="AM3171" s="80">
        <v>6950.0065502370298</v>
      </c>
      <c r="AN3171" s="80">
        <v>5588.4235607504052</v>
      </c>
      <c r="AO3171" s="80">
        <v>4226.8405712637796</v>
      </c>
      <c r="AP3171" s="80">
        <v>6494.2504495248686</v>
      </c>
      <c r="AQ3171" s="80">
        <v>6917.2233123976494</v>
      </c>
      <c r="AR3171" s="80">
        <v>6285.9120000000003</v>
      </c>
      <c r="AS3171" s="80">
        <v>11378.2115438406</v>
      </c>
      <c r="AT3171" s="80">
        <v>10857.813750244215</v>
      </c>
      <c r="AU3171" s="80">
        <v>10337.41595664783</v>
      </c>
      <c r="AV3171" s="80">
        <v>10426.912386997819</v>
      </c>
      <c r="AW3171" s="80">
        <v>9368.3037515245796</v>
      </c>
      <c r="AX3171" s="80">
        <v>5548.9469999999992</v>
      </c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</row>
    <row r="3172" spans="1:74" ht="12" customHeight="1" x14ac:dyDescent="0.2">
      <c r="A3172">
        <v>2</v>
      </c>
      <c r="B3172">
        <v>3</v>
      </c>
      <c r="C3172" s="80">
        <v>9145.2789135188959</v>
      </c>
      <c r="D3172" s="80">
        <v>9693.9148972399416</v>
      </c>
      <c r="E3172" s="80">
        <v>10242.550880960987</v>
      </c>
      <c r="F3172" s="80">
        <v>9078.1701339925403</v>
      </c>
      <c r="G3172" s="80">
        <v>9776.3620628234894</v>
      </c>
      <c r="H3172" s="80">
        <v>8341.8652554421024</v>
      </c>
      <c r="I3172" s="80">
        <v>12755.745408835901</v>
      </c>
      <c r="J3172" s="80">
        <v>11768.549242012599</v>
      </c>
      <c r="K3172" s="80">
        <v>10781.353075189299</v>
      </c>
      <c r="L3172" s="80">
        <v>6328.2186418185793</v>
      </c>
      <c r="M3172" s="80">
        <v>8241.7590439276337</v>
      </c>
      <c r="N3172" s="80">
        <v>10632.789999999999</v>
      </c>
      <c r="O3172" s="80">
        <v>4583.2617517121853</v>
      </c>
      <c r="P3172" s="80">
        <v>4828.9896500323575</v>
      </c>
      <c r="Q3172" s="80">
        <v>5074.7175483525298</v>
      </c>
      <c r="R3172" s="80">
        <v>4025.2831915353854</v>
      </c>
      <c r="S3172" s="80">
        <v>6510.8456234828345</v>
      </c>
      <c r="T3172" s="80">
        <v>3860.9249999999997</v>
      </c>
      <c r="U3172" s="80">
        <v>8490.6351945902497</v>
      </c>
      <c r="V3172" s="80">
        <v>9291.7785863160225</v>
      </c>
      <c r="W3172" s="80">
        <v>10092.921978041795</v>
      </c>
      <c r="X3172" s="80">
        <v>9819.8005421846192</v>
      </c>
      <c r="Y3172" s="80">
        <v>8842.5573914881006</v>
      </c>
      <c r="Z3172" s="80">
        <v>6490.8429999999989</v>
      </c>
      <c r="AA3172" s="80">
        <v>5781.3574208192194</v>
      </c>
      <c r="AB3172" s="80">
        <v>7969.2794614295381</v>
      </c>
      <c r="AC3172" s="80">
        <v>10157.201502039856</v>
      </c>
      <c r="AD3172" s="80">
        <v>9978.0607468049839</v>
      </c>
      <c r="AE3172" s="80">
        <v>8825.7188915802744</v>
      </c>
      <c r="AF3172" s="80">
        <v>5832.6695</v>
      </c>
      <c r="AG3172" s="80">
        <v>8969.6635679589654</v>
      </c>
      <c r="AH3172" s="80">
        <v>8847.2038682430793</v>
      </c>
      <c r="AI3172" s="80">
        <v>8724.7441685271951</v>
      </c>
      <c r="AJ3172" s="80">
        <v>5744.598140271105</v>
      </c>
      <c r="AK3172" s="80">
        <v>7969.7989797693508</v>
      </c>
      <c r="AL3172" s="80">
        <v>7416.7114999999994</v>
      </c>
      <c r="AM3172" s="80">
        <v>9595.9643619186645</v>
      </c>
      <c r="AN3172" s="80">
        <v>9228.0231883359884</v>
      </c>
      <c r="AO3172" s="80">
        <v>8860.0820147533104</v>
      </c>
      <c r="AP3172" s="80">
        <v>6374.0565102118244</v>
      </c>
      <c r="AQ3172" s="80">
        <v>7558.1029690611758</v>
      </c>
      <c r="AR3172" s="80">
        <v>7863.8310000000001</v>
      </c>
      <c r="AS3172" s="80">
        <v>11746.349544876801</v>
      </c>
      <c r="AT3172" s="80">
        <v>11446.218672191957</v>
      </c>
      <c r="AU3172" s="80">
        <v>11146.087799507115</v>
      </c>
      <c r="AV3172" s="80">
        <v>11166.94122400786</v>
      </c>
      <c r="AW3172" s="80">
        <v>12061.003757811441</v>
      </c>
      <c r="AX3172" s="80">
        <v>9676.0835000000006</v>
      </c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</row>
    <row r="3173" spans="1:74" ht="12" customHeight="1" x14ac:dyDescent="0.2">
      <c r="A3173">
        <v>2</v>
      </c>
      <c r="B3173">
        <v>4</v>
      </c>
      <c r="C3173" s="80">
        <v>9614.1239242456177</v>
      </c>
      <c r="D3173" s="80">
        <v>9763.6571314647299</v>
      </c>
      <c r="E3173" s="80">
        <v>9913.1903386838403</v>
      </c>
      <c r="F3173" s="80">
        <v>9521.8109766282614</v>
      </c>
      <c r="G3173" s="80">
        <v>9543.5120584840715</v>
      </c>
      <c r="H3173" s="80">
        <v>8857.8166216917489</v>
      </c>
      <c r="I3173" s="80">
        <v>12972.708325263035</v>
      </c>
      <c r="J3173" s="80">
        <v>10970.563422947518</v>
      </c>
      <c r="K3173" s="80">
        <v>8968.4185206319999</v>
      </c>
      <c r="L3173" s="80">
        <v>9535.6490753582857</v>
      </c>
      <c r="M3173" s="80">
        <v>9335.2593370681498</v>
      </c>
      <c r="N3173" s="80">
        <v>9010.8150000000005</v>
      </c>
      <c r="O3173" s="80">
        <v>7372.3320612811904</v>
      </c>
      <c r="P3173" s="80">
        <v>6702.1770455540054</v>
      </c>
      <c r="Q3173" s="80">
        <v>6032.0220298268205</v>
      </c>
      <c r="R3173" s="80">
        <v>5525.2604772603909</v>
      </c>
      <c r="S3173" s="80">
        <v>6021.2051366503902</v>
      </c>
      <c r="T3173" s="80">
        <v>5788.5099999999993</v>
      </c>
      <c r="U3173" s="80">
        <v>9009.2312133673677</v>
      </c>
      <c r="V3173" s="80">
        <v>9011.9350876061326</v>
      </c>
      <c r="W3173" s="80">
        <v>9014.6389618448975</v>
      </c>
      <c r="X3173" s="80">
        <v>9267.5484736496801</v>
      </c>
      <c r="Y3173" s="80">
        <v>9937.0320641271337</v>
      </c>
      <c r="Z3173" s="80">
        <v>8636.2019999999993</v>
      </c>
      <c r="AA3173" s="80">
        <v>8622.2682750808144</v>
      </c>
      <c r="AB3173" s="80">
        <v>7900.9948833845592</v>
      </c>
      <c r="AC3173" s="80">
        <v>7179.7214916883031</v>
      </c>
      <c r="AD3173" s="80">
        <v>9527.6500817029228</v>
      </c>
      <c r="AE3173" s="80">
        <v>10148.519469960384</v>
      </c>
      <c r="AF3173" s="80">
        <v>8057.2396666666655</v>
      </c>
      <c r="AG3173" s="80">
        <v>9575.187275695278</v>
      </c>
      <c r="AH3173" s="80">
        <v>10219.472898458438</v>
      </c>
      <c r="AI3173" s="80">
        <v>10863.758521221598</v>
      </c>
      <c r="AJ3173" s="80">
        <v>8074.4588945243377</v>
      </c>
      <c r="AK3173" s="80">
        <v>8641.1464137568673</v>
      </c>
      <c r="AL3173" s="80">
        <v>7796.1376666666665</v>
      </c>
      <c r="AM3173" s="80">
        <v>9467.995546298409</v>
      </c>
      <c r="AN3173" s="80">
        <v>9999.9347185574916</v>
      </c>
      <c r="AO3173" s="80">
        <v>10531.873890816572</v>
      </c>
      <c r="AP3173" s="80">
        <v>8561.6967957752513</v>
      </c>
      <c r="AQ3173" s="80">
        <v>8441.0704131014845</v>
      </c>
      <c r="AR3173" s="80">
        <v>7630.1773333333331</v>
      </c>
      <c r="AS3173" s="80">
        <v>11933.788403411099</v>
      </c>
      <c r="AT3173" s="80">
        <v>12269.476315402921</v>
      </c>
      <c r="AU3173" s="80">
        <v>12605.164227394742</v>
      </c>
      <c r="AV3173" s="80">
        <v>11015.50989227774</v>
      </c>
      <c r="AW3173" s="80">
        <v>12132.611675978924</v>
      </c>
      <c r="AX3173" s="80">
        <v>11331.599</v>
      </c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</row>
    <row r="3174" spans="1:74" ht="12" customHeight="1" x14ac:dyDescent="0.2">
      <c r="A3174">
        <v>2</v>
      </c>
      <c r="B3174">
        <v>5</v>
      </c>
      <c r="C3174" s="80">
        <v>10910.872663471466</v>
      </c>
      <c r="D3174" s="80">
        <v>10834.02467663109</v>
      </c>
      <c r="E3174" s="80">
        <v>10757.176689790715</v>
      </c>
      <c r="F3174" s="80">
        <v>9849.2563034283176</v>
      </c>
      <c r="G3174" s="80">
        <v>10685.375730838603</v>
      </c>
      <c r="H3174" s="80">
        <v>9748.9073123732196</v>
      </c>
      <c r="I3174" s="80">
        <v>12904.87363538695</v>
      </c>
      <c r="J3174" s="80">
        <v>12785.858404873576</v>
      </c>
      <c r="K3174" s="80">
        <v>12666.843174360201</v>
      </c>
      <c r="L3174" s="80">
        <v>8919.7314986658912</v>
      </c>
      <c r="M3174" s="80">
        <v>10180.502892561981</v>
      </c>
      <c r="N3174" s="80">
        <v>9319.3160000000007</v>
      </c>
      <c r="O3174" s="80">
        <v>5124.3454023358672</v>
      </c>
      <c r="P3174" s="80">
        <v>5437.2414774322406</v>
      </c>
      <c r="Q3174" s="80">
        <v>5750.1375525286148</v>
      </c>
      <c r="R3174" s="80">
        <v>5321.1360889375928</v>
      </c>
      <c r="S3174" s="80">
        <v>5668.1118717346426</v>
      </c>
      <c r="T3174" s="80">
        <v>5284.3525</v>
      </c>
      <c r="U3174" s="80">
        <v>10993.408668014799</v>
      </c>
      <c r="V3174" s="80">
        <v>10975.742602413022</v>
      </c>
      <c r="W3174" s="80">
        <v>10958.076536811246</v>
      </c>
      <c r="X3174" s="80">
        <v>8515.3107903942091</v>
      </c>
      <c r="Y3174" s="80">
        <v>9579.5658829403492</v>
      </c>
      <c r="Z3174" s="80">
        <v>9712.4440000000013</v>
      </c>
      <c r="AA3174" s="80">
        <v>10163.382307153486</v>
      </c>
      <c r="AB3174" s="80">
        <v>9376.8109479008563</v>
      </c>
      <c r="AC3174" s="80">
        <v>8590.2395886482263</v>
      </c>
      <c r="AD3174" s="80">
        <v>7147.0752886891169</v>
      </c>
      <c r="AE3174" s="80">
        <v>10678.711035123262</v>
      </c>
      <c r="AF3174" s="80">
        <v>9090.0147500000003</v>
      </c>
      <c r="AG3174" s="80">
        <v>10866.684257161898</v>
      </c>
      <c r="AH3174" s="80">
        <v>9757.9739932141492</v>
      </c>
      <c r="AI3174" s="80">
        <v>8649.2637292663985</v>
      </c>
      <c r="AJ3174" s="80">
        <v>8327.7100176682288</v>
      </c>
      <c r="AK3174" s="80">
        <v>8986.0981590633746</v>
      </c>
      <c r="AL3174" s="80">
        <v>7232.03575</v>
      </c>
      <c r="AM3174" s="80">
        <v>6881.6200149869828</v>
      </c>
      <c r="AN3174" s="80">
        <v>8046.8458649996937</v>
      </c>
      <c r="AO3174" s="80">
        <v>9212.0717150124055</v>
      </c>
      <c r="AP3174" s="80">
        <v>8624.0607503562369</v>
      </c>
      <c r="AQ3174" s="80">
        <v>8456.6777788538129</v>
      </c>
      <c r="AR3174" s="80">
        <v>7540.8129999999992</v>
      </c>
      <c r="AS3174" s="80">
        <v>13495.6443642219</v>
      </c>
      <c r="AT3174" s="80">
        <v>14042.276686306664</v>
      </c>
      <c r="AU3174" s="80">
        <v>14588.909008391431</v>
      </c>
      <c r="AV3174" s="80">
        <v>13352.748863512554</v>
      </c>
      <c r="AW3174" s="80">
        <v>12795.343007440169</v>
      </c>
      <c r="AX3174" s="80">
        <v>12282.581749999999</v>
      </c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</row>
    <row r="3175" spans="1:74" ht="12" customHeight="1" x14ac:dyDescent="0.2">
      <c r="A3175">
        <v>2</v>
      </c>
      <c r="B3175">
        <v>6</v>
      </c>
      <c r="C3175" s="80">
        <v>11135.761882211646</v>
      </c>
      <c r="D3175" s="80">
        <v>11242.623682637714</v>
      </c>
      <c r="E3175" s="80">
        <v>11349.485483063781</v>
      </c>
      <c r="F3175" s="80">
        <v>10789.154857106063</v>
      </c>
      <c r="G3175" s="80">
        <v>11322.345421168711</v>
      </c>
      <c r="H3175" s="80">
        <v>10853.937506392229</v>
      </c>
      <c r="I3175" s="80">
        <v>10128.000651267579</v>
      </c>
      <c r="J3175" s="80">
        <v>11470.515504376312</v>
      </c>
      <c r="K3175" s="80">
        <v>12813.030357485042</v>
      </c>
      <c r="L3175" s="80">
        <v>10976.813461162412</v>
      </c>
      <c r="M3175" s="80">
        <v>10168.2858734079</v>
      </c>
      <c r="N3175" s="80">
        <v>10600.941666666668</v>
      </c>
      <c r="O3175" s="80">
        <v>4991.5663910614539</v>
      </c>
      <c r="P3175" s="80">
        <v>6501.3283904551936</v>
      </c>
      <c r="Q3175" s="80">
        <v>8011.0903898489323</v>
      </c>
      <c r="R3175" s="80">
        <v>5506.2201279226538</v>
      </c>
      <c r="S3175" s="80">
        <v>6344.9557518208749</v>
      </c>
      <c r="T3175" s="80">
        <v>5320.5919999999996</v>
      </c>
      <c r="U3175" s="80">
        <v>11219.999075848847</v>
      </c>
      <c r="V3175" s="80">
        <v>11877.984220877863</v>
      </c>
      <c r="W3175" s="80">
        <v>12535.969365906878</v>
      </c>
      <c r="X3175" s="80">
        <v>11266.367339302267</v>
      </c>
      <c r="Y3175" s="80">
        <v>10307.77445409672</v>
      </c>
      <c r="Z3175" s="80">
        <v>10176.331200000001</v>
      </c>
      <c r="AA3175" s="80">
        <v>9929.2519142477686</v>
      </c>
      <c r="AB3175" s="80">
        <v>10544.749625741535</v>
      </c>
      <c r="AC3175" s="80">
        <v>11160.247337235302</v>
      </c>
      <c r="AD3175" s="80">
        <v>9171.1374303990124</v>
      </c>
      <c r="AE3175" s="80">
        <v>9263.2625345697106</v>
      </c>
      <c r="AF3175" s="80">
        <v>10212.469800000001</v>
      </c>
      <c r="AG3175" s="80">
        <v>11090.662687509724</v>
      </c>
      <c r="AH3175" s="80">
        <v>10454.617224499261</v>
      </c>
      <c r="AI3175" s="80">
        <v>9818.5717614887981</v>
      </c>
      <c r="AJ3175" s="80">
        <v>8207.1524073662222</v>
      </c>
      <c r="AK3175" s="80">
        <v>10800.76573284426</v>
      </c>
      <c r="AL3175" s="80">
        <v>8812.758600000001</v>
      </c>
      <c r="AM3175" s="80">
        <v>3183.1223277790659</v>
      </c>
      <c r="AN3175" s="80">
        <v>6549.810029594255</v>
      </c>
      <c r="AO3175" s="80">
        <v>9916.4977314094449</v>
      </c>
      <c r="AP3175" s="80">
        <v>9432.4915769576091</v>
      </c>
      <c r="AQ3175" s="80">
        <v>10039.87426104597</v>
      </c>
      <c r="AR3175" s="80">
        <v>8380.1804000000011</v>
      </c>
      <c r="AS3175" s="80">
        <v>13406.907820291421</v>
      </c>
      <c r="AT3175" s="80">
        <v>13357.952496122594</v>
      </c>
      <c r="AU3175" s="80">
        <v>13308.997171953766</v>
      </c>
      <c r="AV3175" s="80">
        <v>14047.982567588444</v>
      </c>
      <c r="AW3175" s="80">
        <v>14436.499542299276</v>
      </c>
      <c r="AX3175" s="80">
        <v>12825.7454</v>
      </c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</row>
    <row r="3176" spans="1:74" ht="12" customHeight="1" x14ac:dyDescent="0.2">
      <c r="A3176">
        <v>2</v>
      </c>
      <c r="B3176">
        <v>7</v>
      </c>
      <c r="C3176" s="80">
        <v>10847.371052069304</v>
      </c>
      <c r="D3176" s="80">
        <v>11195.4255354948</v>
      </c>
      <c r="E3176" s="80">
        <v>11543.480018920296</v>
      </c>
      <c r="F3176" s="80">
        <v>10954.469875911371</v>
      </c>
      <c r="G3176" s="80">
        <v>11257.216201735888</v>
      </c>
      <c r="H3176" s="80">
        <v>10951.236514048545</v>
      </c>
      <c r="I3176" s="80">
        <v>10401.756776174918</v>
      </c>
      <c r="J3176" s="80">
        <v>11780.631495188416</v>
      </c>
      <c r="K3176" s="80">
        <v>13159.506214201916</v>
      </c>
      <c r="L3176" s="80">
        <v>9526.5263721164938</v>
      </c>
      <c r="M3176" s="80">
        <v>10069.073713597329</v>
      </c>
      <c r="N3176" s="80">
        <v>10648.755714285713</v>
      </c>
      <c r="O3176" s="80">
        <v>4285.177080270495</v>
      </c>
      <c r="P3176" s="80">
        <v>5015.8977172041277</v>
      </c>
      <c r="Q3176" s="80">
        <v>5746.6183541377604</v>
      </c>
      <c r="R3176" s="80">
        <v>7883.1334692572455</v>
      </c>
      <c r="S3176" s="80">
        <v>6084.0743021959615</v>
      </c>
      <c r="T3176" s="80">
        <v>5833.6116666666667</v>
      </c>
      <c r="U3176" s="80">
        <v>10929.426694550972</v>
      </c>
      <c r="V3176" s="80">
        <v>11751.449898106603</v>
      </c>
      <c r="W3176" s="80">
        <v>12573.473101662232</v>
      </c>
      <c r="X3176" s="80">
        <v>12390.901223056475</v>
      </c>
      <c r="Y3176" s="80">
        <v>11849.792761401268</v>
      </c>
      <c r="Z3176" s="80">
        <v>10089.582666666667</v>
      </c>
      <c r="AA3176" s="80">
        <v>9672.1069400169054</v>
      </c>
      <c r="AB3176" s="80">
        <v>10365.394598816129</v>
      </c>
      <c r="AC3176" s="80">
        <v>11058.68225761535</v>
      </c>
      <c r="AD3176" s="80">
        <v>11323.913697358495</v>
      </c>
      <c r="AE3176" s="80">
        <v>10181.283156807875</v>
      </c>
      <c r="AF3176" s="80">
        <v>9096.9064999999991</v>
      </c>
      <c r="AG3176" s="80">
        <v>10803.439823631066</v>
      </c>
      <c r="AH3176" s="80">
        <v>10394.9192560595</v>
      </c>
      <c r="AI3176" s="80">
        <v>9986.3986884879341</v>
      </c>
      <c r="AJ3176" s="80">
        <v>9206.9284332457682</v>
      </c>
      <c r="AK3176" s="80">
        <v>9614.9933551321501</v>
      </c>
      <c r="AL3176" s="80">
        <v>10977.330499999998</v>
      </c>
      <c r="AM3176" s="80">
        <v>3100.6867207444702</v>
      </c>
      <c r="AN3176" s="80">
        <v>5893.5713021139791</v>
      </c>
      <c r="AO3176" s="80">
        <v>8686.4558834834879</v>
      </c>
      <c r="AP3176" s="80">
        <v>9671.2441382053748</v>
      </c>
      <c r="AQ3176" s="80">
        <v>10008.377299174375</v>
      </c>
      <c r="AR3176" s="80">
        <v>10056.455333333333</v>
      </c>
      <c r="AS3176" s="80">
        <v>13392.846372628448</v>
      </c>
      <c r="AT3176" s="80">
        <v>13305.062138748068</v>
      </c>
      <c r="AU3176" s="80">
        <v>13217.277904867688</v>
      </c>
      <c r="AV3176" s="80">
        <v>12809.172892644252</v>
      </c>
      <c r="AW3176" s="80">
        <v>13747.933102346198</v>
      </c>
      <c r="AX3176" s="80">
        <v>13607.5245</v>
      </c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</row>
    <row r="3177" spans="1:74" ht="12" customHeight="1" x14ac:dyDescent="0.2">
      <c r="A3177">
        <v>2</v>
      </c>
      <c r="B3177">
        <v>8</v>
      </c>
      <c r="C3177" s="80">
        <v>10678.751840192519</v>
      </c>
      <c r="D3177" s="80">
        <v>11003.287863613372</v>
      </c>
      <c r="E3177" s="80">
        <v>11327.823887034227</v>
      </c>
      <c r="F3177" s="80">
        <v>11083.330766643547</v>
      </c>
      <c r="G3177" s="80">
        <v>11163.224323570981</v>
      </c>
      <c r="H3177" s="80">
        <v>10840.589955882626</v>
      </c>
      <c r="I3177" s="80">
        <v>8668.4987626957427</v>
      </c>
      <c r="J3177" s="80">
        <v>10496.420386099921</v>
      </c>
      <c r="K3177" s="80">
        <v>12324.342009504098</v>
      </c>
      <c r="L3177" s="80">
        <v>10178.102113680465</v>
      </c>
      <c r="M3177" s="80">
        <v>8923.2748840151744</v>
      </c>
      <c r="N3177" s="80">
        <v>10377.4125</v>
      </c>
      <c r="O3177" s="80">
        <v>4218.5652552891934</v>
      </c>
      <c r="P3177" s="80">
        <v>5965.1171414119017</v>
      </c>
      <c r="Q3177" s="80">
        <v>7711.6690275346091</v>
      </c>
      <c r="R3177" s="80">
        <v>5618.3350873088102</v>
      </c>
      <c r="S3177" s="80">
        <v>7995.526314866539</v>
      </c>
      <c r="T3177" s="80">
        <v>5671.9257142857141</v>
      </c>
      <c r="U3177" s="80">
        <v>10759.53195170001</v>
      </c>
      <c r="V3177" s="80">
        <v>11549.053257958272</v>
      </c>
      <c r="W3177" s="80">
        <v>12338.574564216533</v>
      </c>
      <c r="X3177" s="80">
        <v>12593.915236036963</v>
      </c>
      <c r="Y3177" s="80">
        <v>12655.096482821858</v>
      </c>
      <c r="Z3177" s="80">
        <v>11563.133714285714</v>
      </c>
      <c r="AA3177" s="80">
        <v>9521.7568651844867</v>
      </c>
      <c r="AB3177" s="80">
        <v>10227.394801993043</v>
      </c>
      <c r="AC3177" s="80">
        <v>10933.032738801601</v>
      </c>
      <c r="AD3177" s="80">
        <v>10883.165327077868</v>
      </c>
      <c r="AE3177" s="80">
        <v>11458.289468315164</v>
      </c>
      <c r="AF3177" s="80">
        <v>9078.9098571428585</v>
      </c>
      <c r="AG3177" s="80">
        <v>10635.503509857468</v>
      </c>
      <c r="AH3177" s="80">
        <v>10217.667786467107</v>
      </c>
      <c r="AI3177" s="80">
        <v>9799.8320630767466</v>
      </c>
      <c r="AJ3177" s="80">
        <v>9315.2324417696618</v>
      </c>
      <c r="AK3177" s="80">
        <v>9673.4707424253011</v>
      </c>
      <c r="AL3177" s="80">
        <v>8935.4304285714279</v>
      </c>
      <c r="AM3177" s="80">
        <v>3052.4874521273055</v>
      </c>
      <c r="AN3177" s="80">
        <v>3035.7340554383541</v>
      </c>
      <c r="AO3177" s="80">
        <v>3018.9806587494027</v>
      </c>
      <c r="AP3177" s="80">
        <v>8997.5107902638356</v>
      </c>
      <c r="AQ3177" s="80">
        <v>9618.3591926891368</v>
      </c>
      <c r="AR3177" s="80">
        <v>9275.5602857142858</v>
      </c>
      <c r="AS3177" s="80">
        <v>13285.828543286343</v>
      </c>
      <c r="AT3177" s="80">
        <v>13185.168893805709</v>
      </c>
      <c r="AU3177" s="80">
        <v>13084.509244325076</v>
      </c>
      <c r="AV3177" s="80">
        <v>12607.706776664518</v>
      </c>
      <c r="AW3177" s="80">
        <v>12733.22543699324</v>
      </c>
      <c r="AX3177" s="80">
        <v>13117.202428571429</v>
      </c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</row>
    <row r="3178" spans="1:74" ht="12" customHeight="1" x14ac:dyDescent="0.2">
      <c r="A3178">
        <v>2</v>
      </c>
      <c r="B3178">
        <v>9</v>
      </c>
      <c r="C3178" s="80">
        <v>10445.391801375081</v>
      </c>
      <c r="D3178" s="80">
        <v>10681.769486032303</v>
      </c>
      <c r="E3178" s="80">
        <v>10918.147170689526</v>
      </c>
      <c r="F3178" s="80">
        <v>10851.311955211113</v>
      </c>
      <c r="G3178" s="80">
        <v>11142.902024538278</v>
      </c>
      <c r="H3178" s="80">
        <v>10736.236967886018</v>
      </c>
      <c r="I3178" s="80">
        <v>11560.906343187849</v>
      </c>
      <c r="J3178" s="80">
        <v>12188.501757615242</v>
      </c>
      <c r="K3178" s="80">
        <v>12816.097172042637</v>
      </c>
      <c r="L3178" s="80">
        <v>10024.580582322995</v>
      </c>
      <c r="M3178" s="80">
        <v>9503.3799754515112</v>
      </c>
      <c r="N3178" s="80">
        <v>9398.1577777777784</v>
      </c>
      <c r="O3178" s="80">
        <v>2661.4516031090589</v>
      </c>
      <c r="P3178" s="80">
        <v>2886.8115076162644</v>
      </c>
      <c r="Q3178" s="80">
        <v>3112.17141212347</v>
      </c>
      <c r="R3178" s="80">
        <v>6313.3475019904463</v>
      </c>
      <c r="S3178" s="80">
        <v>5738.3064377780465</v>
      </c>
      <c r="T3178" s="80">
        <v>7646.7274999999991</v>
      </c>
      <c r="U3178" s="80">
        <v>10524.406645720344</v>
      </c>
      <c r="V3178" s="80">
        <v>11208.375081534667</v>
      </c>
      <c r="W3178" s="80">
        <v>11892.343517348989</v>
      </c>
      <c r="X3178" s="80">
        <v>12330.273799552881</v>
      </c>
      <c r="Y3178" s="80">
        <v>12337.827123588013</v>
      </c>
      <c r="Z3178" s="80">
        <v>12380.92575</v>
      </c>
      <c r="AA3178" s="80">
        <v>9313.6803422984922</v>
      </c>
      <c r="AB3178" s="80">
        <v>9925.6570972682712</v>
      </c>
      <c r="AC3178" s="80">
        <v>10537.63385223805</v>
      </c>
      <c r="AD3178" s="80">
        <v>11149.306987350434</v>
      </c>
      <c r="AE3178" s="80">
        <v>11167.311678614094</v>
      </c>
      <c r="AF3178" s="80">
        <v>10827.678625</v>
      </c>
      <c r="AG3178" s="80">
        <v>10403.088565766157</v>
      </c>
      <c r="AH3178" s="80">
        <v>9924.2522707421158</v>
      </c>
      <c r="AI3178" s="80">
        <v>9445.4159757180732</v>
      </c>
      <c r="AJ3178" s="80">
        <v>9120.227058923836</v>
      </c>
      <c r="AK3178" s="80">
        <v>9655.8604929656904</v>
      </c>
      <c r="AL3178" s="80">
        <v>9439.564124999999</v>
      </c>
      <c r="AM3178" s="80">
        <v>2985.7822228104183</v>
      </c>
      <c r="AN3178" s="80">
        <v>2947.7899280887459</v>
      </c>
      <c r="AO3178" s="80">
        <v>2909.7976333670731</v>
      </c>
      <c r="AP3178" s="80">
        <v>3194.1926522651688</v>
      </c>
      <c r="AQ3178" s="80">
        <v>9710.9116917930696</v>
      </c>
      <c r="AR3178" s="80">
        <v>9308.9814999999999</v>
      </c>
      <c r="AS3178" s="80">
        <v>13231.761960566677</v>
      </c>
      <c r="AT3178" s="80">
        <v>13089.784423348596</v>
      </c>
      <c r="AU3178" s="80">
        <v>12947.806886130516</v>
      </c>
      <c r="AV3178" s="80">
        <v>12535.540373409902</v>
      </c>
      <c r="AW3178" s="80">
        <v>12613.553780836186</v>
      </c>
      <c r="AX3178" s="80">
        <v>12192.212125</v>
      </c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</row>
    <row r="3179" spans="1:74" ht="12" customHeight="1" x14ac:dyDescent="0.2">
      <c r="A3179">
        <v>2</v>
      </c>
      <c r="B3179">
        <v>10</v>
      </c>
      <c r="C3179" s="80">
        <v>10147.042462601739</v>
      </c>
      <c r="D3179" s="80">
        <v>10391.028397993374</v>
      </c>
      <c r="E3179" s="80">
        <v>10635.014333385006</v>
      </c>
      <c r="F3179" s="80">
        <v>10471.847646697082</v>
      </c>
      <c r="G3179" s="80">
        <v>10818.514976206312</v>
      </c>
      <c r="H3179" s="80">
        <v>10693.987520706247</v>
      </c>
      <c r="I3179" s="80">
        <v>11306.911767105421</v>
      </c>
      <c r="J3179" s="80">
        <v>12370.729491744103</v>
      </c>
      <c r="K3179" s="80">
        <v>13434.547216382787</v>
      </c>
      <c r="L3179" s="80">
        <v>12329.149415554206</v>
      </c>
      <c r="M3179" s="80">
        <v>9865.1042824073993</v>
      </c>
      <c r="N3179" s="80">
        <v>9936.8379999999997</v>
      </c>
      <c r="O3179" s="80">
        <v>2585.4331692327628</v>
      </c>
      <c r="P3179" s="80">
        <v>2808.4493851751545</v>
      </c>
      <c r="Q3179" s="80">
        <v>3031.4656011175462</v>
      </c>
      <c r="R3179" s="80">
        <v>2298.4900414518188</v>
      </c>
      <c r="S3179" s="80">
        <v>5793.0276038960183</v>
      </c>
      <c r="T3179" s="80">
        <v>4984.4388888888889</v>
      </c>
      <c r="U3179" s="80">
        <v>10223.800424006473</v>
      </c>
      <c r="V3179" s="80">
        <v>10903.873968506343</v>
      </c>
      <c r="W3179" s="80">
        <v>11583.947513006213</v>
      </c>
      <c r="X3179" s="80">
        <v>11899.091022719242</v>
      </c>
      <c r="Y3179" s="80">
        <v>11978.65396433046</v>
      </c>
      <c r="Z3179" s="80">
        <v>11793.100666666667</v>
      </c>
      <c r="AA3179" s="80">
        <v>9047.6558192829725</v>
      </c>
      <c r="AB3179" s="80">
        <v>9656.0122128247331</v>
      </c>
      <c r="AC3179" s="80">
        <v>10264.368606366494</v>
      </c>
      <c r="AD3179" s="80">
        <v>10759.421959270134</v>
      </c>
      <c r="AE3179" s="80">
        <v>10700.815489158627</v>
      </c>
      <c r="AF3179" s="80">
        <v>10321.025444444444</v>
      </c>
      <c r="AG3179" s="80">
        <v>10105.94752464329</v>
      </c>
      <c r="AH3179" s="80">
        <v>9653.2109965391737</v>
      </c>
      <c r="AI3179" s="80">
        <v>9200.4744684350571</v>
      </c>
      <c r="AJ3179" s="80">
        <v>8801.2978208105123</v>
      </c>
      <c r="AK3179" s="80">
        <v>9374.7635150401238</v>
      </c>
      <c r="AL3179" s="80">
        <v>8997.8641676382358</v>
      </c>
      <c r="AM3179" s="80">
        <v>2900.5000075679591</v>
      </c>
      <c r="AN3179" s="80">
        <v>2867.4199253062152</v>
      </c>
      <c r="AO3179" s="80">
        <v>2834.3398430444713</v>
      </c>
      <c r="AP3179" s="80">
        <v>3082.4935221456699</v>
      </c>
      <c r="AQ3179" s="80">
        <v>3566.7172805883051</v>
      </c>
      <c r="AR3179" s="80">
        <v>9292.0079999999998</v>
      </c>
      <c r="AS3179" s="80">
        <v>12519.503201543712</v>
      </c>
      <c r="AT3179" s="80">
        <v>12672.922199725419</v>
      </c>
      <c r="AU3179" s="80">
        <v>12826.341197907126</v>
      </c>
      <c r="AV3179" s="80">
        <v>12451.087646754801</v>
      </c>
      <c r="AW3179" s="80">
        <v>12350.269862458053</v>
      </c>
      <c r="AX3179" s="80">
        <v>12084.621888888889</v>
      </c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</row>
    <row r="3180" spans="1:74" ht="12" customHeight="1" x14ac:dyDescent="0.2">
      <c r="A3180">
        <v>2</v>
      </c>
      <c r="B3180">
        <v>11</v>
      </c>
      <c r="C3180" s="80">
        <v>9727.6691639825185</v>
      </c>
      <c r="D3180" s="80">
        <v>10040.869681988861</v>
      </c>
      <c r="E3180" s="80">
        <v>10354.070199995202</v>
      </c>
      <c r="F3180" s="80">
        <v>10138.702244778531</v>
      </c>
      <c r="G3180" s="80">
        <v>10341.351198938628</v>
      </c>
      <c r="H3180" s="80">
        <v>10359.436180088058</v>
      </c>
      <c r="I3180" s="80">
        <v>12908.59195861598</v>
      </c>
      <c r="J3180" s="80">
        <v>12573.912418632444</v>
      </c>
      <c r="K3180" s="80">
        <v>12239.232878648909</v>
      </c>
      <c r="L3180" s="80">
        <v>12955.032665285484</v>
      </c>
      <c r="M3180" s="80">
        <v>12167.940610809363</v>
      </c>
      <c r="N3180" s="80">
        <v>9999.3454545454551</v>
      </c>
      <c r="O3180" s="80">
        <v>2478.5782269639317</v>
      </c>
      <c r="P3180" s="80">
        <v>1785.8431911518687</v>
      </c>
      <c r="Q3180" s="80">
        <v>1093.108155339806</v>
      </c>
      <c r="R3180" s="80">
        <v>2225.3671872526579</v>
      </c>
      <c r="S3180" s="80">
        <v>3039.438990971847</v>
      </c>
      <c r="T3180" s="80">
        <v>4769.9539999999997</v>
      </c>
      <c r="U3180" s="80">
        <v>9801.2547488461823</v>
      </c>
      <c r="V3180" s="80">
        <v>10539.59512673783</v>
      </c>
      <c r="W3180" s="80">
        <v>11277.935504629479</v>
      </c>
      <c r="X3180" s="80">
        <v>11520.540112223562</v>
      </c>
      <c r="Y3180" s="80">
        <v>11450.32084423279</v>
      </c>
      <c r="Z3180" s="80">
        <v>11285.632937092529</v>
      </c>
      <c r="AA3180" s="80">
        <v>8673.7197408947468</v>
      </c>
      <c r="AB3180" s="80">
        <v>9333.4677628938371</v>
      </c>
      <c r="AC3180" s="80">
        <v>9993.2157848929292</v>
      </c>
      <c r="AD3180" s="80">
        <v>10417.127831818529</v>
      </c>
      <c r="AE3180" s="80">
        <v>10228.842991095682</v>
      </c>
      <c r="AF3180" s="80">
        <v>9190.1908999999996</v>
      </c>
      <c r="AG3180" s="80">
        <v>9688.272663746362</v>
      </c>
      <c r="AH3180" s="80">
        <v>9322.8495490428268</v>
      </c>
      <c r="AI3180" s="80">
        <v>8957.4264343392915</v>
      </c>
      <c r="AJ3180" s="80">
        <v>8521.2983404090173</v>
      </c>
      <c r="AK3180" s="80">
        <v>8961.2781540949145</v>
      </c>
      <c r="AL3180" s="80">
        <v>8012.0032488996649</v>
      </c>
      <c r="AM3180" s="80">
        <v>2780.6234760266725</v>
      </c>
      <c r="AN3180" s="80">
        <v>2770.0444203380357</v>
      </c>
      <c r="AO3180" s="80">
        <v>2759.4653646493985</v>
      </c>
      <c r="AP3180" s="80">
        <v>2984.4288273570241</v>
      </c>
      <c r="AQ3180" s="80">
        <v>3409.4028715594754</v>
      </c>
      <c r="AR3180" s="80">
        <v>1855.3172</v>
      </c>
      <c r="AS3180" s="80">
        <v>11833.099498647041</v>
      </c>
      <c r="AT3180" s="80">
        <v>12213.801885463527</v>
      </c>
      <c r="AU3180" s="80">
        <v>12594.504272280012</v>
      </c>
      <c r="AV3180" s="80">
        <v>12180.201259345622</v>
      </c>
      <c r="AW3180" s="80">
        <v>12234.762565500248</v>
      </c>
      <c r="AX3180" s="80">
        <v>11937.9997</v>
      </c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</row>
    <row r="3181" spans="1:74" ht="12" customHeight="1" x14ac:dyDescent="0.2">
      <c r="A3181">
        <v>2</v>
      </c>
      <c r="B3181">
        <v>12</v>
      </c>
      <c r="C3181" s="80">
        <v>9297.3496097720163</v>
      </c>
      <c r="D3181" s="80">
        <v>9624.3793473405949</v>
      </c>
      <c r="E3181" s="80">
        <v>9951.4090849091735</v>
      </c>
      <c r="F3181" s="80">
        <v>9879.8756959985531</v>
      </c>
      <c r="G3181" s="80">
        <v>9917.1169727990946</v>
      </c>
      <c r="H3181" s="80">
        <v>9870.8794663629888</v>
      </c>
      <c r="I3181" s="80">
        <v>11926.855784763347</v>
      </c>
      <c r="J3181" s="80">
        <v>11581.080806623042</v>
      </c>
      <c r="K3181" s="80">
        <v>11235.305828482735</v>
      </c>
      <c r="L3181" s="80">
        <v>11883.402053351987</v>
      </c>
      <c r="M3181" s="80">
        <v>12172.554593721085</v>
      </c>
      <c r="N3181" s="80">
        <v>11534.65</v>
      </c>
      <c r="O3181" s="80">
        <v>2368.9342146395738</v>
      </c>
      <c r="P3181" s="80">
        <v>1709.7661548306824</v>
      </c>
      <c r="Q3181" s="80">
        <v>1050.5980950217911</v>
      </c>
      <c r="R3181" s="80">
        <v>1886.2099655624245</v>
      </c>
      <c r="S3181" s="80">
        <v>2914.7517984156552</v>
      </c>
      <c r="T3181" s="80">
        <v>2761.161818181818</v>
      </c>
      <c r="U3181" s="80">
        <v>9367.6800144336139</v>
      </c>
      <c r="V3181" s="80">
        <v>10103.51302816279</v>
      </c>
      <c r="W3181" s="80">
        <v>10839.346041891964</v>
      </c>
      <c r="X3181" s="80">
        <v>11226.437221603239</v>
      </c>
      <c r="Y3181" s="80">
        <v>10980.59325168173</v>
      </c>
      <c r="Z3181" s="80">
        <v>6532.8635789600949</v>
      </c>
      <c r="AA3181" s="80">
        <v>8290.0233847246127</v>
      </c>
      <c r="AB3181" s="80">
        <v>8947.3056901993768</v>
      </c>
      <c r="AC3181" s="80">
        <v>9604.587995674141</v>
      </c>
      <c r="AD3181" s="80">
        <v>10151.193476531786</v>
      </c>
      <c r="AE3181" s="80">
        <v>9809.2241997838028</v>
      </c>
      <c r="AF3181" s="80">
        <v>5319.8844716074827</v>
      </c>
      <c r="AG3181" s="80">
        <v>9259.6958789632827</v>
      </c>
      <c r="AH3181" s="80">
        <v>8934.3877520536535</v>
      </c>
      <c r="AI3181" s="80">
        <v>8609.0796251440242</v>
      </c>
      <c r="AJ3181" s="80">
        <v>8303.7617970404153</v>
      </c>
      <c r="AK3181" s="80">
        <v>8593.6587947104526</v>
      </c>
      <c r="AL3181" s="80">
        <v>4637.8722851437215</v>
      </c>
      <c r="AM3181" s="80">
        <v>2657.617991931736</v>
      </c>
      <c r="AN3181" s="80">
        <v>2654.8850302618762</v>
      </c>
      <c r="AO3181" s="80">
        <v>2652.1520685920163</v>
      </c>
      <c r="AP3181" s="80">
        <v>2908.2406333638423</v>
      </c>
      <c r="AQ3181" s="80">
        <v>3269.5386158167266</v>
      </c>
      <c r="AR3181" s="80">
        <v>1073.9791229131351</v>
      </c>
      <c r="AS3181" s="80">
        <v>11285.283170697036</v>
      </c>
      <c r="AT3181" s="80">
        <v>11599.301607308524</v>
      </c>
      <c r="AU3181" s="80">
        <v>11913.320043920012</v>
      </c>
      <c r="AV3181" s="80">
        <v>12056.028700223838</v>
      </c>
      <c r="AW3181" s="80">
        <v>11828.688528067407</v>
      </c>
      <c r="AX3181" s="80">
        <v>11747.236090909091</v>
      </c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</row>
    <row r="3182" spans="1:74" ht="12" customHeight="1" x14ac:dyDescent="0.2">
      <c r="A3182">
        <v>2</v>
      </c>
      <c r="B3182">
        <v>13</v>
      </c>
      <c r="C3182" s="80">
        <v>8759.0674193348805</v>
      </c>
      <c r="D3182" s="80">
        <v>9158.5085275034871</v>
      </c>
      <c r="E3182" s="80">
        <v>9557.9496356720956</v>
      </c>
      <c r="F3182" s="80">
        <v>9480.0150317999614</v>
      </c>
      <c r="G3182" s="80">
        <v>9584.7444136462273</v>
      </c>
      <c r="H3182" s="80">
        <v>9476.2375576212507</v>
      </c>
      <c r="I3182" s="80">
        <v>11650.271842286151</v>
      </c>
      <c r="J3182" s="80">
        <v>12264.354020705789</v>
      </c>
      <c r="K3182" s="80">
        <v>12878.436199125425</v>
      </c>
      <c r="L3182" s="80">
        <v>10239.953885048571</v>
      </c>
      <c r="M3182" s="80">
        <v>10286.692732681615</v>
      </c>
      <c r="N3182" s="80">
        <v>11476.530769230769</v>
      </c>
      <c r="O3182" s="80">
        <v>2231.7816763809919</v>
      </c>
      <c r="P3182" s="80">
        <v>1620.4205783445243</v>
      </c>
      <c r="Q3182" s="80">
        <v>1009.0594803080568</v>
      </c>
      <c r="R3182" s="80">
        <v>1809.87083004544</v>
      </c>
      <c r="S3182" s="80">
        <v>2177.3912226352727</v>
      </c>
      <c r="T3182" s="80">
        <v>2747.2492503187186</v>
      </c>
      <c r="U3182" s="80">
        <v>8825.3259534242698</v>
      </c>
      <c r="V3182" s="80">
        <v>9618.0526189253324</v>
      </c>
      <c r="W3182" s="80">
        <v>10410.779284426397</v>
      </c>
      <c r="X3182" s="80">
        <v>10772.078201091254</v>
      </c>
      <c r="Y3182" s="80">
        <v>10612.578243883747</v>
      </c>
      <c r="Z3182" s="80">
        <v>6499.9466715611279</v>
      </c>
      <c r="AA3182" s="80">
        <v>7810.0616608356395</v>
      </c>
      <c r="AB3182" s="80">
        <v>8517.4514208468026</v>
      </c>
      <c r="AC3182" s="80">
        <v>9224.8411808579658</v>
      </c>
      <c r="AD3182" s="80">
        <v>9740.3519749956504</v>
      </c>
      <c r="AE3182" s="80">
        <v>9480.4676710941803</v>
      </c>
      <c r="AF3182" s="80">
        <v>5293.0793589017649</v>
      </c>
      <c r="AG3182" s="80">
        <v>8723.5937004164771</v>
      </c>
      <c r="AH3182" s="80">
        <v>8496.1434922028275</v>
      </c>
      <c r="AI3182" s="80">
        <v>8268.6932839891797</v>
      </c>
      <c r="AJ3182" s="80">
        <v>7967.6899870624575</v>
      </c>
      <c r="AK3182" s="80">
        <v>8305.6419876163363</v>
      </c>
      <c r="AL3182" s="80">
        <v>4614.5036029887797</v>
      </c>
      <c r="AM3182" s="80">
        <v>2503.7517296005253</v>
      </c>
      <c r="AN3182" s="80">
        <v>2525.5214199903703</v>
      </c>
      <c r="AO3182" s="80">
        <v>2547.2911103802157</v>
      </c>
      <c r="AP3182" s="80">
        <v>2790.5376311107693</v>
      </c>
      <c r="AQ3182" s="80">
        <v>3159.959902570854</v>
      </c>
      <c r="AR3182" s="80">
        <v>1068.567702498478</v>
      </c>
      <c r="AS3182" s="80">
        <v>10444.803935474452</v>
      </c>
      <c r="AT3182" s="80">
        <v>10955.144331646774</v>
      </c>
      <c r="AU3182" s="80">
        <v>11465.484727819095</v>
      </c>
      <c r="AV3182" s="80">
        <v>11340.664060188852</v>
      </c>
      <c r="AW3182" s="80">
        <v>11661.830765725374</v>
      </c>
      <c r="AX3182" s="80">
        <v>11267.041416666667</v>
      </c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</row>
    <row r="3183" spans="1:74" ht="12" customHeight="1" x14ac:dyDescent="0.2">
      <c r="A3183">
        <v>2</v>
      </c>
      <c r="B3183">
        <v>14</v>
      </c>
      <c r="C3183" s="80">
        <v>8309.7917490496839</v>
      </c>
      <c r="D3183" s="80">
        <v>8706.8882649753341</v>
      </c>
      <c r="E3183" s="80">
        <v>9103.9847809009843</v>
      </c>
      <c r="F3183" s="80">
        <v>9107.3282749781556</v>
      </c>
      <c r="G3183" s="80">
        <v>9133.896942475114</v>
      </c>
      <c r="H3183" s="80">
        <v>9109.9771462919034</v>
      </c>
      <c r="I3183" s="80">
        <v>11403.304277560599</v>
      </c>
      <c r="J3183" s="80">
        <v>11886.394984541148</v>
      </c>
      <c r="K3183" s="80">
        <v>12369.485691521699</v>
      </c>
      <c r="L3183" s="80">
        <v>12115.577650141298</v>
      </c>
      <c r="M3183" s="80">
        <v>10016.023947151072</v>
      </c>
      <c r="N3183" s="80">
        <v>10514.578571428572</v>
      </c>
      <c r="O3183" s="80">
        <v>2117.3077077969679</v>
      </c>
      <c r="P3183" s="80">
        <v>1539.2204242360579</v>
      </c>
      <c r="Q3183" s="80">
        <v>961.13314067514773</v>
      </c>
      <c r="R3183" s="80">
        <v>1738.7195831694153</v>
      </c>
      <c r="S3183" s="80">
        <v>2074.9710344581481</v>
      </c>
      <c r="T3183" s="80">
        <v>1897.9692307692308</v>
      </c>
      <c r="U3183" s="80">
        <v>8372.6517081664206</v>
      </c>
      <c r="V3183" s="80">
        <v>9144.4800490478738</v>
      </c>
      <c r="W3183" s="80">
        <v>9916.3083899293269</v>
      </c>
      <c r="X3183" s="80">
        <v>10348.596711290988</v>
      </c>
      <c r="Y3183" s="80">
        <v>10113.383496755338</v>
      </c>
      <c r="Z3183" s="80">
        <v>4490.5640734391573</v>
      </c>
      <c r="AA3183" s="80">
        <v>7409.46299893984</v>
      </c>
      <c r="AB3183" s="80">
        <v>8098.0803304430228</v>
      </c>
      <c r="AC3183" s="80">
        <v>8786.6976619462057</v>
      </c>
      <c r="AD3183" s="80">
        <v>9357.430621423202</v>
      </c>
      <c r="AE3183" s="80">
        <v>9034.5251722053345</v>
      </c>
      <c r="AF3183" s="80">
        <v>3656.7856950183132</v>
      </c>
      <c r="AG3183" s="80">
        <v>8276.1375707377847</v>
      </c>
      <c r="AH3183" s="80">
        <v>8076.0502921150446</v>
      </c>
      <c r="AI3183" s="80">
        <v>7875.9630134923045</v>
      </c>
      <c r="AJ3183" s="80">
        <v>7654.4570933719851</v>
      </c>
      <c r="AK3183" s="80">
        <v>7914.9609715176566</v>
      </c>
      <c r="AL3183" s="80">
        <v>3187.983708697122</v>
      </c>
      <c r="AM3183" s="80">
        <v>2375.3276996563177</v>
      </c>
      <c r="AN3183" s="80">
        <v>2400.8162719163897</v>
      </c>
      <c r="AO3183" s="80">
        <v>2426.3048441764618</v>
      </c>
      <c r="AP3183" s="80">
        <v>2680.8335413979062</v>
      </c>
      <c r="AQ3183" s="80">
        <v>3011.3216218204734</v>
      </c>
      <c r="AR3183" s="80">
        <v>738.23247748655922</v>
      </c>
      <c r="AS3183" s="80">
        <v>9020.6214312086449</v>
      </c>
      <c r="AT3183" s="80">
        <v>9992.247081836058</v>
      </c>
      <c r="AU3183" s="80">
        <v>10963.872732463471</v>
      </c>
      <c r="AV3183" s="80">
        <v>10991.299001361633</v>
      </c>
      <c r="AW3183" s="80">
        <v>10925.575242140729</v>
      </c>
      <c r="AX3183" s="80">
        <v>11051.538230769231</v>
      </c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</row>
    <row r="3184" spans="1:74" ht="12" customHeight="1" x14ac:dyDescent="0.2">
      <c r="A3184">
        <v>2</v>
      </c>
      <c r="B3184">
        <v>15</v>
      </c>
      <c r="C3184" s="80">
        <v>7775.5696963015989</v>
      </c>
      <c r="D3184" s="80">
        <v>8197.7573249108173</v>
      </c>
      <c r="E3184" s="80">
        <v>8619.9449535200365</v>
      </c>
      <c r="F3184" s="80">
        <v>8651.3780533301615</v>
      </c>
      <c r="G3184" s="80">
        <v>8738.9082579199185</v>
      </c>
      <c r="H3184" s="80">
        <v>8674.497751809482</v>
      </c>
      <c r="I3184" s="80">
        <v>10883.437748744842</v>
      </c>
      <c r="J3184" s="80">
        <v>11447.535489358566</v>
      </c>
      <c r="K3184" s="80">
        <v>12011.633229972291</v>
      </c>
      <c r="L3184" s="80">
        <v>11689.820900845991</v>
      </c>
      <c r="M3184" s="80">
        <v>11413.587828872067</v>
      </c>
      <c r="N3184" s="80">
        <v>9618.7999999999993</v>
      </c>
      <c r="O3184" s="80">
        <v>1981.1896793171334</v>
      </c>
      <c r="P3184" s="80">
        <v>1445.610690684829</v>
      </c>
      <c r="Q3184" s="80">
        <v>910.03170205252457</v>
      </c>
      <c r="R3184" s="80">
        <v>1651.6721467101531</v>
      </c>
      <c r="S3184" s="80">
        <v>1985.240431567345</v>
      </c>
      <c r="T3184" s="80">
        <v>1736.2737187138337</v>
      </c>
      <c r="U3184" s="80">
        <v>7834.3884980212397</v>
      </c>
      <c r="V3184" s="80">
        <v>8611.7337567348568</v>
      </c>
      <c r="W3184" s="80">
        <v>9389.079015448473</v>
      </c>
      <c r="X3184" s="80">
        <v>9830.5034986830178</v>
      </c>
      <c r="Y3184" s="80">
        <v>9676.0376334350167</v>
      </c>
      <c r="Z3184" s="80">
        <v>4107.995143711024</v>
      </c>
      <c r="AA3184" s="80">
        <v>6933.1215149902218</v>
      </c>
      <c r="AB3184" s="80">
        <v>7626.3244209897093</v>
      </c>
      <c r="AC3184" s="80">
        <v>8319.5273269891968</v>
      </c>
      <c r="AD3184" s="80">
        <v>8888.9592501193201</v>
      </c>
      <c r="AE3184" s="80">
        <v>8643.8337470858405</v>
      </c>
      <c r="AF3184" s="80">
        <v>3345.2496459364252</v>
      </c>
      <c r="AG3184" s="80">
        <v>7744.0790865560712</v>
      </c>
      <c r="AH3184" s="80">
        <v>7600.646810652258</v>
      </c>
      <c r="AI3184" s="80">
        <v>7457.2145347484447</v>
      </c>
      <c r="AJ3184" s="80">
        <v>7271.243564338808</v>
      </c>
      <c r="AK3184" s="80">
        <v>7572.6842804037869</v>
      </c>
      <c r="AL3184" s="80">
        <v>2916.3867566258159</v>
      </c>
      <c r="AM3184" s="80">
        <v>2222.6220148472007</v>
      </c>
      <c r="AN3184" s="80">
        <v>2259.9626528622189</v>
      </c>
      <c r="AO3184" s="80">
        <v>2297.303290877237</v>
      </c>
      <c r="AP3184" s="80">
        <v>2546.6200146098113</v>
      </c>
      <c r="AQ3184" s="80">
        <v>2881.0992234655855</v>
      </c>
      <c r="AR3184" s="80">
        <v>675.33953036816251</v>
      </c>
      <c r="AS3184" s="80">
        <v>8445.3059696842429</v>
      </c>
      <c r="AT3184" s="80">
        <v>9439.8233407300904</v>
      </c>
      <c r="AU3184" s="80">
        <v>10434.340711775938</v>
      </c>
      <c r="AV3184" s="80">
        <v>10472.073655229016</v>
      </c>
      <c r="AW3184" s="80">
        <v>10656.235037974533</v>
      </c>
      <c r="AX3184" s="80">
        <v>10458.499785714286</v>
      </c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</row>
    <row r="3185" spans="1:74" ht="12" customHeight="1" x14ac:dyDescent="0.2">
      <c r="A3185">
        <v>2</v>
      </c>
      <c r="B3185">
        <v>16</v>
      </c>
      <c r="C3185" s="80">
        <v>7346.6444729798004</v>
      </c>
      <c r="D3185" s="80">
        <v>7733.2941347753585</v>
      </c>
      <c r="E3185" s="80">
        <v>8119.9437965709158</v>
      </c>
      <c r="F3185" s="80">
        <v>8188.9755602906771</v>
      </c>
      <c r="G3185" s="80">
        <v>8255.340193849479</v>
      </c>
      <c r="H3185" s="80">
        <v>8292.3723950149306</v>
      </c>
      <c r="I3185" s="80">
        <v>10096.539839385721</v>
      </c>
      <c r="J3185" s="80">
        <v>10822.575579894065</v>
      </c>
      <c r="K3185" s="80">
        <v>11548.611320402408</v>
      </c>
      <c r="L3185" s="80">
        <v>11416.794289928326</v>
      </c>
      <c r="M3185" s="80">
        <v>10836.869097379062</v>
      </c>
      <c r="N3185" s="80">
        <v>10853.1875</v>
      </c>
      <c r="O3185" s="80">
        <v>1871.9009379342174</v>
      </c>
      <c r="P3185" s="80">
        <v>1364.5730595758071</v>
      </c>
      <c r="Q3185" s="80">
        <v>857.24518121739675</v>
      </c>
      <c r="R3185" s="80">
        <v>1563.3928791050728</v>
      </c>
      <c r="S3185" s="80">
        <v>1875.3870215218335</v>
      </c>
      <c r="T3185" s="80">
        <v>1959.090969821963</v>
      </c>
      <c r="U3185" s="80">
        <v>7402.2186420038952</v>
      </c>
      <c r="V3185" s="80">
        <v>8123.3413838570686</v>
      </c>
      <c r="W3185" s="80">
        <v>8844.4641257102412</v>
      </c>
      <c r="X3185" s="80">
        <v>9305.0786128898635</v>
      </c>
      <c r="Y3185" s="80">
        <v>9140.61345364318</v>
      </c>
      <c r="Z3185" s="80">
        <v>4635.1771056457346</v>
      </c>
      <c r="AA3185" s="80">
        <v>6550.6684201965618</v>
      </c>
      <c r="AB3185" s="80">
        <v>7193.8101791125482</v>
      </c>
      <c r="AC3185" s="80">
        <v>7836.9519380285356</v>
      </c>
      <c r="AD3185" s="80">
        <v>8413.8584173451236</v>
      </c>
      <c r="AE3185" s="80">
        <v>8165.5266373348168</v>
      </c>
      <c r="AF3185" s="80">
        <v>3774.54793130709</v>
      </c>
      <c r="AG3185" s="80">
        <v>7316.890985701848</v>
      </c>
      <c r="AH3185" s="80">
        <v>7170.7743550208652</v>
      </c>
      <c r="AI3185" s="80">
        <v>7024.6577243398815</v>
      </c>
      <c r="AJ3185" s="80">
        <v>6882.6070799635409</v>
      </c>
      <c r="AK3185" s="80">
        <v>7153.6492969465817</v>
      </c>
      <c r="AL3185" s="80">
        <v>3290.6487599468592</v>
      </c>
      <c r="AM3185" s="80">
        <v>2100.0150958285558</v>
      </c>
      <c r="AN3185" s="80">
        <v>2132.0314881009863</v>
      </c>
      <c r="AO3185" s="80">
        <v>2164.0478803734172</v>
      </c>
      <c r="AP3185" s="80">
        <v>2410.5071969383484</v>
      </c>
      <c r="AQ3185" s="80">
        <v>2721.6734081615446</v>
      </c>
      <c r="AR3185" s="80">
        <v>762.00633647103712</v>
      </c>
      <c r="AS3185" s="80">
        <v>7933.4272632838265</v>
      </c>
      <c r="AT3185" s="80">
        <v>8567.9091478457176</v>
      </c>
      <c r="AU3185" s="80">
        <v>9202.3910324076096</v>
      </c>
      <c r="AV3185" s="80">
        <v>9950.9491020730147</v>
      </c>
      <c r="AW3185" s="80">
        <v>10043.686087539831</v>
      </c>
      <c r="AX3185" s="80">
        <v>10017.5998</v>
      </c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</row>
    <row r="3186" spans="1:74" ht="12" customHeight="1" x14ac:dyDescent="0.2">
      <c r="A3186">
        <v>2</v>
      </c>
      <c r="B3186">
        <v>17</v>
      </c>
      <c r="C3186" s="80">
        <v>7059.3849155730077</v>
      </c>
      <c r="D3186" s="80">
        <v>7352.924369700424</v>
      </c>
      <c r="E3186" s="80">
        <v>7646.4638238278394</v>
      </c>
      <c r="F3186" s="80">
        <v>7716.905480097591</v>
      </c>
      <c r="G3186" s="80">
        <v>7784.4202156627589</v>
      </c>
      <c r="H3186" s="80">
        <v>7814.4045641485345</v>
      </c>
      <c r="I3186" s="80">
        <v>9692.0649707161756</v>
      </c>
      <c r="J3186" s="80">
        <v>10182.024201356748</v>
      </c>
      <c r="K3186" s="80">
        <v>10671.983431997318</v>
      </c>
      <c r="L3186" s="80">
        <v>11016.712179452554</v>
      </c>
      <c r="M3186" s="80">
        <v>10517.696023198001</v>
      </c>
      <c r="N3186" s="80">
        <v>10291.129411764707</v>
      </c>
      <c r="O3186" s="80">
        <v>1798.7081440106749</v>
      </c>
      <c r="P3186" s="80">
        <v>1302.9833599997767</v>
      </c>
      <c r="Q3186" s="80">
        <v>807.25857598887853</v>
      </c>
      <c r="R3186" s="80">
        <v>1473.2679304617732</v>
      </c>
      <c r="S3186" s="80">
        <v>1768.406909917868</v>
      </c>
      <c r="T3186" s="80">
        <v>1857.6347916091422</v>
      </c>
      <c r="U3186" s="80">
        <v>7112.7860910276131</v>
      </c>
      <c r="V3186" s="80">
        <v>7720.7614618904336</v>
      </c>
      <c r="W3186" s="80">
        <v>8328.7368327532531</v>
      </c>
      <c r="X3186" s="80">
        <v>8768.6685119377526</v>
      </c>
      <c r="Y3186" s="80">
        <v>8619.1936953865916</v>
      </c>
      <c r="Z3186" s="80">
        <v>4395.1334518683316</v>
      </c>
      <c r="AA3186" s="80">
        <v>6294.5321503627392</v>
      </c>
      <c r="AB3186" s="80">
        <v>6837.2527908849452</v>
      </c>
      <c r="AC3186" s="80">
        <v>7379.9734314071511</v>
      </c>
      <c r="AD3186" s="80">
        <v>7928.8245094324229</v>
      </c>
      <c r="AE3186" s="80">
        <v>7699.7300092562209</v>
      </c>
      <c r="AF3186" s="80">
        <v>3579.0740030972493</v>
      </c>
      <c r="AG3186" s="80">
        <v>7030.7948129692704</v>
      </c>
      <c r="AH3186" s="80">
        <v>6822.9197557539264</v>
      </c>
      <c r="AI3186" s="80">
        <v>6615.0446985385834</v>
      </c>
      <c r="AJ3186" s="80">
        <v>6485.8452564295894</v>
      </c>
      <c r="AK3186" s="80">
        <v>6745.5744881841993</v>
      </c>
      <c r="AL3186" s="80">
        <v>3120.2346994628247</v>
      </c>
      <c r="AM3186" s="80">
        <v>2017.9028595288435</v>
      </c>
      <c r="AN3186" s="80">
        <v>2027.8817478101357</v>
      </c>
      <c r="AO3186" s="80">
        <v>2037.860636091428</v>
      </c>
      <c r="AP3186" s="80">
        <v>2271.5486278979611</v>
      </c>
      <c r="AQ3186" s="80">
        <v>2566.417494788318</v>
      </c>
      <c r="AR3186" s="80">
        <v>722.54402876649499</v>
      </c>
      <c r="AS3186" s="80">
        <v>7797.6051160294628</v>
      </c>
      <c r="AT3186" s="80">
        <v>8131.1184040645485</v>
      </c>
      <c r="AU3186" s="80">
        <v>8464.6316920996342</v>
      </c>
      <c r="AV3186" s="80">
        <v>8864.5515817165142</v>
      </c>
      <c r="AW3186" s="80">
        <v>9422.6603663419046</v>
      </c>
      <c r="AX3186" s="80">
        <v>9597.6685624999991</v>
      </c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</row>
    <row r="3187" spans="1:74" ht="12" customHeight="1" x14ac:dyDescent="0.2">
      <c r="A3187">
        <v>2</v>
      </c>
      <c r="B3187">
        <v>18</v>
      </c>
      <c r="C3187" s="80">
        <v>6620.2751411501285</v>
      </c>
      <c r="D3187" s="80">
        <v>6960.7088286893904</v>
      </c>
      <c r="E3187" s="80">
        <v>7301.1425162286514</v>
      </c>
      <c r="F3187" s="80">
        <v>7243.0630962609985</v>
      </c>
      <c r="G3187" s="80">
        <v>7327.4052145156684</v>
      </c>
      <c r="H3187" s="80">
        <v>7404.7311218804289</v>
      </c>
      <c r="I3187" s="80">
        <v>7987.6112253815772</v>
      </c>
      <c r="J3187" s="80">
        <v>9466.1770773735843</v>
      </c>
      <c r="K3187" s="80">
        <v>10944.742929365593</v>
      </c>
      <c r="L3187" s="80">
        <v>10291.913441674404</v>
      </c>
      <c r="M3187" s="80">
        <v>10243.651724555944</v>
      </c>
      <c r="N3187" s="80">
        <v>10152.611111111111</v>
      </c>
      <c r="O3187" s="80">
        <v>1686.8244123803515</v>
      </c>
      <c r="P3187" s="80">
        <v>1228.8132259645747</v>
      </c>
      <c r="Q3187" s="80">
        <v>770.80203954879789</v>
      </c>
      <c r="R3187" s="80">
        <v>1515.568677407269</v>
      </c>
      <c r="S3187" s="80">
        <v>1664.5856279759566</v>
      </c>
      <c r="T3187" s="80">
        <v>1832.6310816883893</v>
      </c>
      <c r="U3187" s="80">
        <v>6670.3546422112522</v>
      </c>
      <c r="V3187" s="80">
        <v>7311.4790467870434</v>
      </c>
      <c r="W3187" s="80">
        <v>7952.6034513628347</v>
      </c>
      <c r="X3187" s="80">
        <v>8230.2445541109537</v>
      </c>
      <c r="Y3187" s="80">
        <v>8113.1700343490784</v>
      </c>
      <c r="Z3187" s="80">
        <v>4335.9750842549001</v>
      </c>
      <c r="AA3187" s="80">
        <v>5902.9979550044472</v>
      </c>
      <c r="AB3187" s="80">
        <v>6474.8425144700741</v>
      </c>
      <c r="AC3187" s="80">
        <v>7046.6870739357018</v>
      </c>
      <c r="AD3187" s="80">
        <v>7441.9696274773387</v>
      </c>
      <c r="AE3187" s="80">
        <v>7247.68707972214</v>
      </c>
      <c r="AF3187" s="80">
        <v>3530.8997717776297</v>
      </c>
      <c r="AG3187" s="80">
        <v>6593.4634078597519</v>
      </c>
      <c r="AH3187" s="80">
        <v>6454.8833154466356</v>
      </c>
      <c r="AI3187" s="80">
        <v>6316.3032230335193</v>
      </c>
      <c r="AJ3187" s="80">
        <v>6087.5938607855696</v>
      </c>
      <c r="AK3187" s="80">
        <v>6349.5490107501273</v>
      </c>
      <c r="AL3187" s="80">
        <v>3078.2364317395677</v>
      </c>
      <c r="AM3187" s="80">
        <v>1892.3847187769065</v>
      </c>
      <c r="AN3187" s="80">
        <v>1919.1068513102609</v>
      </c>
      <c r="AO3187" s="80">
        <v>1945.8289838436151</v>
      </c>
      <c r="AP3187" s="80">
        <v>2132.068363481103</v>
      </c>
      <c r="AQ3187" s="80">
        <v>2415.7458632691637</v>
      </c>
      <c r="AR3187" s="80">
        <v>712.81860728868116</v>
      </c>
      <c r="AS3187" s="80">
        <v>7312.5763685552984</v>
      </c>
      <c r="AT3187" s="80">
        <v>8143.4887747926532</v>
      </c>
      <c r="AU3187" s="80">
        <v>8974.401181030009</v>
      </c>
      <c r="AV3187" s="80">
        <v>8219.6159509131303</v>
      </c>
      <c r="AW3187" s="80">
        <v>8114.3344728357915</v>
      </c>
      <c r="AX3187" s="80">
        <v>9012.4939411764699</v>
      </c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</row>
    <row r="3188" spans="1:74" ht="12" customHeight="1" x14ac:dyDescent="0.2">
      <c r="A3188">
        <v>2</v>
      </c>
      <c r="B3188">
        <v>19</v>
      </c>
      <c r="C3188" s="80">
        <v>6372.0504282953834</v>
      </c>
      <c r="D3188" s="80">
        <v>6669.5242966574688</v>
      </c>
      <c r="E3188" s="80">
        <v>6966.9981650195541</v>
      </c>
      <c r="F3188" s="80">
        <v>6914.1420065283855</v>
      </c>
      <c r="G3188" s="80">
        <v>6828.6966928690326</v>
      </c>
      <c r="H3188" s="80">
        <v>6964.983884964463</v>
      </c>
      <c r="I3188" s="80">
        <v>7879.3037051082683</v>
      </c>
      <c r="J3188" s="80">
        <v>8626.0064018923313</v>
      </c>
      <c r="K3188" s="80">
        <v>9372.7090986763942</v>
      </c>
      <c r="L3188" s="80">
        <v>10113.956095549327</v>
      </c>
      <c r="M3188" s="80">
        <v>9566.2632486387884</v>
      </c>
      <c r="N3188" s="80">
        <v>9817.2315789473687</v>
      </c>
      <c r="O3188" s="80">
        <v>1623.5775689377169</v>
      </c>
      <c r="P3188" s="80">
        <v>1179.5515272993962</v>
      </c>
      <c r="Q3188" s="80">
        <v>735.52548566107532</v>
      </c>
      <c r="R3188" s="80">
        <v>1446.7438591898563</v>
      </c>
      <c r="S3188" s="80">
        <v>1551.292720953754</v>
      </c>
      <c r="T3188" s="80">
        <v>1772.0922756532864</v>
      </c>
      <c r="U3188" s="80">
        <v>6420.2522174025826</v>
      </c>
      <c r="V3188" s="80">
        <v>7004.4482664745155</v>
      </c>
      <c r="W3188" s="80">
        <v>7588.6443155464476</v>
      </c>
      <c r="X3188" s="80">
        <v>7856.4937015329151</v>
      </c>
      <c r="Y3188" s="80">
        <v>7560.9817882721954</v>
      </c>
      <c r="Z3188" s="80">
        <v>4192.741262007974</v>
      </c>
      <c r="AA3188" s="80">
        <v>5681.6672789944214</v>
      </c>
      <c r="AB3188" s="80">
        <v>6202.9277093261817</v>
      </c>
      <c r="AC3188" s="80">
        <v>6724.188139657942</v>
      </c>
      <c r="AD3188" s="80">
        <v>7104.0158188338019</v>
      </c>
      <c r="AE3188" s="80">
        <v>6754.4042322381056</v>
      </c>
      <c r="AF3188" s="80">
        <v>3414.2606628217218</v>
      </c>
      <c r="AG3188" s="80">
        <v>6346.2439908054448</v>
      </c>
      <c r="AH3188" s="80">
        <v>6186.7375265862183</v>
      </c>
      <c r="AI3188" s="80">
        <v>6027.2310623669919</v>
      </c>
      <c r="AJ3188" s="80">
        <v>5811.1447977402959</v>
      </c>
      <c r="AK3188" s="80">
        <v>5917.3940926624746</v>
      </c>
      <c r="AL3188" s="80">
        <v>2976.5505222658599</v>
      </c>
      <c r="AM3188" s="80">
        <v>1821.4304693818431</v>
      </c>
      <c r="AN3188" s="80">
        <v>1839.1032869544788</v>
      </c>
      <c r="AO3188" s="80">
        <v>1856.7761045271145</v>
      </c>
      <c r="AP3188" s="80">
        <v>2035.2471374085803</v>
      </c>
      <c r="AQ3188" s="80">
        <v>2251.3284449778548</v>
      </c>
      <c r="AR3188" s="80">
        <v>689.27148542872396</v>
      </c>
      <c r="AS3188" s="80">
        <v>7038.394082983752</v>
      </c>
      <c r="AT3188" s="80">
        <v>7747.4078674545744</v>
      </c>
      <c r="AU3188" s="80">
        <v>8456.4216519253969</v>
      </c>
      <c r="AV3188" s="80">
        <v>8406.6753817376793</v>
      </c>
      <c r="AW3188" s="80">
        <v>7957.3985499654709</v>
      </c>
      <c r="AX3188" s="80">
        <v>7714.2164999999995</v>
      </c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</row>
    <row r="3189" spans="1:74" ht="12" customHeight="1" x14ac:dyDescent="0.2">
      <c r="A3189">
        <v>2</v>
      </c>
      <c r="B3189">
        <v>20</v>
      </c>
      <c r="C3189" s="80">
        <v>6015.5220518376627</v>
      </c>
      <c r="D3189" s="80">
        <v>6328.939567470401</v>
      </c>
      <c r="E3189" s="80">
        <v>6642.3570831031402</v>
      </c>
      <c r="F3189" s="80">
        <v>6618.4191529725013</v>
      </c>
      <c r="G3189" s="80">
        <v>6523.2616257318768</v>
      </c>
      <c r="H3189" s="80">
        <v>6466.9087366115682</v>
      </c>
      <c r="I3189" s="80">
        <v>7545.6108443653575</v>
      </c>
      <c r="J3189" s="80">
        <v>8054.5524940026817</v>
      </c>
      <c r="K3189" s="80">
        <v>8563.4941436400059</v>
      </c>
      <c r="L3189" s="80">
        <v>9489.6101589061509</v>
      </c>
      <c r="M3189" s="80">
        <v>9403.4052389705503</v>
      </c>
      <c r="N3189" s="80">
        <v>9133.5499999999993</v>
      </c>
      <c r="O3189" s="80">
        <v>1532.7353069028591</v>
      </c>
      <c r="P3189" s="80">
        <v>1116.9937626998744</v>
      </c>
      <c r="Q3189" s="80">
        <v>701.25221849688955</v>
      </c>
      <c r="R3189" s="80">
        <v>1384.8655781247419</v>
      </c>
      <c r="S3189" s="80">
        <v>1481.9062453662991</v>
      </c>
      <c r="T3189" s="80">
        <v>1063.2452631578947</v>
      </c>
      <c r="U3189" s="80">
        <v>6061.0268588970685</v>
      </c>
      <c r="V3189" s="80">
        <v>6648.0316292957168</v>
      </c>
      <c r="W3189" s="80">
        <v>7235.0363996943652</v>
      </c>
      <c r="X3189" s="80">
        <v>7520.4657845234833</v>
      </c>
      <c r="Y3189" s="80">
        <v>7222.7929531266336</v>
      </c>
      <c r="Z3189" s="80">
        <v>2515.6208554846339</v>
      </c>
      <c r="AA3189" s="80">
        <v>5363.7671566793606</v>
      </c>
      <c r="AB3189" s="80">
        <v>5887.3142142934721</v>
      </c>
      <c r="AC3189" s="80">
        <v>6410.8612719075836</v>
      </c>
      <c r="AD3189" s="80">
        <v>6800.1719250190572</v>
      </c>
      <c r="AE3189" s="80">
        <v>6452.2921304809006</v>
      </c>
      <c r="AF3189" s="80">
        <v>2048.5369338869491</v>
      </c>
      <c r="AG3189" s="80">
        <v>5991.159533752314</v>
      </c>
      <c r="AH3189" s="80">
        <v>5868.7699120683574</v>
      </c>
      <c r="AI3189" s="80">
        <v>5746.3802903844007</v>
      </c>
      <c r="AJ3189" s="80">
        <v>5562.5979324327018</v>
      </c>
      <c r="AK3189" s="80">
        <v>5652.7199178881347</v>
      </c>
      <c r="AL3189" s="80">
        <v>1785.9133448243376</v>
      </c>
      <c r="AM3189" s="80">
        <v>1719.5179601531529</v>
      </c>
      <c r="AN3189" s="80">
        <v>1744.8869518023821</v>
      </c>
      <c r="AO3189" s="80">
        <v>1770.2559434516113</v>
      </c>
      <c r="AP3189" s="80">
        <v>1948.1981455600444</v>
      </c>
      <c r="AQ3189" s="80">
        <v>2150.630656561264</v>
      </c>
      <c r="AR3189" s="80">
        <v>413.55896190096763</v>
      </c>
      <c r="AS3189" s="80">
        <v>6644.5825079634451</v>
      </c>
      <c r="AT3189" s="80">
        <v>7353.4802199411934</v>
      </c>
      <c r="AU3189" s="80">
        <v>8062.3779319189416</v>
      </c>
      <c r="AV3189" s="80">
        <v>8168.614350313117</v>
      </c>
      <c r="AW3189" s="80">
        <v>7896.00424053592</v>
      </c>
      <c r="AX3189" s="80">
        <v>7814.1682631578942</v>
      </c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</row>
    <row r="3190" spans="1:74" ht="12" customHeight="1" x14ac:dyDescent="0.2">
      <c r="A3190">
        <v>2</v>
      </c>
      <c r="B3190">
        <v>21</v>
      </c>
      <c r="C3190" s="80">
        <v>5490.4907877964024</v>
      </c>
      <c r="D3190" s="80">
        <v>5954.6136513330957</v>
      </c>
      <c r="E3190" s="80">
        <v>6418.7365148697891</v>
      </c>
      <c r="F3190" s="80">
        <v>6287.0312177094402</v>
      </c>
      <c r="G3190" s="80">
        <v>6240.2429318105433</v>
      </c>
      <c r="H3190" s="80">
        <v>6161.9325907695957</v>
      </c>
      <c r="I3190" s="80">
        <v>6779.8470524857403</v>
      </c>
      <c r="J3190" s="80">
        <v>7638.442811170672</v>
      </c>
      <c r="K3190" s="80">
        <v>8497.0385698556038</v>
      </c>
      <c r="L3190" s="80">
        <v>8260.3721948419934</v>
      </c>
      <c r="M3190" s="80">
        <v>8654.8237860661429</v>
      </c>
      <c r="N3190" s="80">
        <v>8780.5761904761912</v>
      </c>
      <c r="O3190" s="80">
        <v>1398.9590612687762</v>
      </c>
      <c r="P3190" s="80">
        <v>1038.3015154121629</v>
      </c>
      <c r="Q3190" s="80">
        <v>677.64396955554946</v>
      </c>
      <c r="R3190" s="80">
        <v>1315.5245868782858</v>
      </c>
      <c r="S3190" s="80">
        <v>1417.6121553633732</v>
      </c>
      <c r="T3190" s="80">
        <v>1022.1552454763814</v>
      </c>
      <c r="U3190" s="80">
        <v>5532.0239617765055</v>
      </c>
      <c r="V3190" s="80">
        <v>6261.7433714261115</v>
      </c>
      <c r="W3190" s="80">
        <v>6991.4627810757183</v>
      </c>
      <c r="X3190" s="80">
        <v>7143.9118717314195</v>
      </c>
      <c r="Y3190" s="80">
        <v>6909.4243431670784</v>
      </c>
      <c r="Z3190" s="80">
        <v>2418.4025475235508</v>
      </c>
      <c r="AA3190" s="80">
        <v>4895.6206806084992</v>
      </c>
      <c r="AB3190" s="80">
        <v>5545.3274432641629</v>
      </c>
      <c r="AC3190" s="80">
        <v>6195.0342059198256</v>
      </c>
      <c r="AD3190" s="80">
        <v>6459.683527173509</v>
      </c>
      <c r="AE3190" s="80">
        <v>6172.3525241397674</v>
      </c>
      <c r="AF3190" s="80">
        <v>1969.3694814172854</v>
      </c>
      <c r="AG3190" s="80">
        <v>5468.25461611214</v>
      </c>
      <c r="AH3190" s="80">
        <v>5510.5890773311203</v>
      </c>
      <c r="AI3190" s="80">
        <v>5552.9235385501015</v>
      </c>
      <c r="AJ3190" s="80">
        <v>5284.0755540639129</v>
      </c>
      <c r="AK3190" s="80">
        <v>5407.4706085620937</v>
      </c>
      <c r="AL3190" s="80">
        <v>1716.8952043639413</v>
      </c>
      <c r="AM3190" s="80">
        <v>1569.4394332387571</v>
      </c>
      <c r="AN3190" s="80">
        <v>1640.0491066790373</v>
      </c>
      <c r="AO3190" s="80">
        <v>1710.6587801193175</v>
      </c>
      <c r="AP3190" s="80">
        <v>1850.6507787314404</v>
      </c>
      <c r="AQ3190" s="80">
        <v>2057.3232415825096</v>
      </c>
      <c r="AR3190" s="80">
        <v>397.57662400990705</v>
      </c>
      <c r="AS3190" s="80">
        <v>6064.6472133838552</v>
      </c>
      <c r="AT3190" s="80">
        <v>6927.7991871851154</v>
      </c>
      <c r="AU3190" s="80">
        <v>7790.9511609863757</v>
      </c>
      <c r="AV3190" s="80">
        <v>7759.6072776355422</v>
      </c>
      <c r="AW3190" s="80">
        <v>8629.8432882703746</v>
      </c>
      <c r="AX3190" s="80">
        <v>7708.4798500000006</v>
      </c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</row>
    <row r="3191" spans="1:74" ht="12" customHeight="1" x14ac:dyDescent="0.2">
      <c r="A3191">
        <v>2</v>
      </c>
      <c r="B3191">
        <v>22</v>
      </c>
      <c r="C3191" s="80">
        <v>5092.1248846258477</v>
      </c>
      <c r="D3191" s="80">
        <v>5581.4216723770551</v>
      </c>
      <c r="E3191" s="80">
        <v>6070.7184601282634</v>
      </c>
      <c r="F3191" s="80">
        <v>6082.9005595549852</v>
      </c>
      <c r="G3191" s="80">
        <v>5947.2250368781997</v>
      </c>
      <c r="H3191" s="80">
        <v>5907.2501970314288</v>
      </c>
      <c r="I3191" s="80">
        <v>7288.1448930080387</v>
      </c>
      <c r="J3191" s="80">
        <v>7609.9502070367598</v>
      </c>
      <c r="K3191" s="80">
        <v>7931.7555210654809</v>
      </c>
      <c r="L3191" s="80">
        <v>7631.1232623483738</v>
      </c>
      <c r="M3191" s="80">
        <v>7738.4386061946825</v>
      </c>
      <c r="N3191" s="80">
        <v>8436.5</v>
      </c>
      <c r="O3191" s="80">
        <v>1297.4567345223838</v>
      </c>
      <c r="P3191" s="80">
        <v>969.17973224909724</v>
      </c>
      <c r="Q3191" s="80">
        <v>640.90272997581076</v>
      </c>
      <c r="R3191" s="80">
        <v>1272.8114381060313</v>
      </c>
      <c r="S3191" s="80">
        <v>1351.0465209587271</v>
      </c>
      <c r="T3191" s="80">
        <v>982.10100811092957</v>
      </c>
      <c r="U3191" s="80">
        <v>5130.6445938714505</v>
      </c>
      <c r="V3191" s="80">
        <v>5871.5183115291875</v>
      </c>
      <c r="W3191" s="80">
        <v>6612.3920291869244</v>
      </c>
      <c r="X3191" s="80">
        <v>6911.9595588390939</v>
      </c>
      <c r="Y3191" s="80">
        <v>6584.984253517925</v>
      </c>
      <c r="Z3191" s="80">
        <v>2323.6348788035448</v>
      </c>
      <c r="AA3191" s="80">
        <v>4540.4159403791145</v>
      </c>
      <c r="AB3191" s="80">
        <v>5199.7805136238667</v>
      </c>
      <c r="AC3191" s="80">
        <v>5859.1450868686188</v>
      </c>
      <c r="AD3191" s="80">
        <v>6249.9471024271033</v>
      </c>
      <c r="AE3191" s="80">
        <v>5882.5225025897862</v>
      </c>
      <c r="AF3191" s="80">
        <v>1892.1976496255288</v>
      </c>
      <c r="AG3191" s="80">
        <v>5071.5020719213953</v>
      </c>
      <c r="AH3191" s="80">
        <v>5161.675573839997</v>
      </c>
      <c r="AI3191" s="80">
        <v>5251.8490757585978</v>
      </c>
      <c r="AJ3191" s="80">
        <v>5112.5093913970904</v>
      </c>
      <c r="AK3191" s="80">
        <v>5153.5565106746162</v>
      </c>
      <c r="AL3191" s="80">
        <v>1649.616844886219</v>
      </c>
      <c r="AM3191" s="80">
        <v>1455.5677992705726</v>
      </c>
      <c r="AN3191" s="80">
        <v>1536.7381082550733</v>
      </c>
      <c r="AO3191" s="80">
        <v>1617.9084172395737</v>
      </c>
      <c r="AP3191" s="80">
        <v>1790.562869447265</v>
      </c>
      <c r="AQ3191" s="80">
        <v>1960.7192259966955</v>
      </c>
      <c r="AR3191" s="80">
        <v>381.99716233857737</v>
      </c>
      <c r="AS3191" s="80">
        <v>5624.623041056615</v>
      </c>
      <c r="AT3191" s="80">
        <v>6496.577958743148</v>
      </c>
      <c r="AU3191" s="80">
        <v>7368.532876429681</v>
      </c>
      <c r="AV3191" s="80">
        <v>7507.6642403332826</v>
      </c>
      <c r="AW3191" s="80">
        <v>8224.6189177519464</v>
      </c>
      <c r="AX3191" s="80">
        <v>7488.5903333333335</v>
      </c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</row>
    <row r="3192" spans="1:74" ht="12" customHeight="1" x14ac:dyDescent="0.2">
      <c r="A3192">
        <v>2</v>
      </c>
      <c r="B3192">
        <v>23</v>
      </c>
      <c r="C3192" s="80">
        <v>4793.3402365184065</v>
      </c>
      <c r="D3192" s="80">
        <v>5246.4685562865416</v>
      </c>
      <c r="E3192" s="80">
        <v>5699.5968760546757</v>
      </c>
      <c r="F3192" s="80">
        <v>5797.6872988809864</v>
      </c>
      <c r="G3192" s="80">
        <v>5731.4161758917771</v>
      </c>
      <c r="H3192" s="80">
        <v>5585.8064487686979</v>
      </c>
      <c r="I3192" s="80">
        <v>5053.8421025321722</v>
      </c>
      <c r="J3192" s="80">
        <v>6076.406993794657</v>
      </c>
      <c r="K3192" s="80">
        <v>7098.9718850571408</v>
      </c>
      <c r="L3192" s="80">
        <v>7298.5645078605394</v>
      </c>
      <c r="M3192" s="80">
        <v>7572.0199307425646</v>
      </c>
      <c r="N3192" s="80">
        <v>7656.5999999999995</v>
      </c>
      <c r="O3192" s="80">
        <v>1221.3273852541984</v>
      </c>
      <c r="P3192" s="80">
        <v>911.52488571460276</v>
      </c>
      <c r="Q3192" s="80">
        <v>601.72238617500727</v>
      </c>
      <c r="R3192" s="80">
        <v>1213.1322280102574</v>
      </c>
      <c r="S3192" s="80">
        <v>1302.0206628451049</v>
      </c>
      <c r="T3192" s="80">
        <v>891.31210557721124</v>
      </c>
      <c r="U3192" s="80">
        <v>4829.5997698977617</v>
      </c>
      <c r="V3192" s="80">
        <v>5518.8780266328195</v>
      </c>
      <c r="W3192" s="80">
        <v>6208.1562833678763</v>
      </c>
      <c r="X3192" s="80">
        <v>6587.8736225127677</v>
      </c>
      <c r="Y3192" s="80">
        <v>6346.0328194367985</v>
      </c>
      <c r="Z3192" s="80">
        <v>2108.8298243403328</v>
      </c>
      <c r="AA3192" s="80">
        <v>4274.0032718478578</v>
      </c>
      <c r="AB3192" s="80">
        <v>4887.4804509768928</v>
      </c>
      <c r="AC3192" s="80">
        <v>5500.9576301059287</v>
      </c>
      <c r="AD3192" s="80">
        <v>5956.9014123536072</v>
      </c>
      <c r="AE3192" s="80">
        <v>5669.0615232021146</v>
      </c>
      <c r="AF3192" s="80">
        <v>1717.2761837400369</v>
      </c>
      <c r="AG3192" s="80">
        <v>4773.927484442178</v>
      </c>
      <c r="AH3192" s="80">
        <v>4852.3574828716728</v>
      </c>
      <c r="AI3192" s="80">
        <v>4930.7874813011676</v>
      </c>
      <c r="AJ3192" s="80">
        <v>4872.7955477347377</v>
      </c>
      <c r="AK3192" s="80">
        <v>4966.5477538676505</v>
      </c>
      <c r="AL3192" s="80">
        <v>1497.1204094773689</v>
      </c>
      <c r="AM3192" s="80">
        <v>1370.1611522312128</v>
      </c>
      <c r="AN3192" s="80">
        <v>1444.5809401340036</v>
      </c>
      <c r="AO3192" s="80">
        <v>1519.0007280367945</v>
      </c>
      <c r="AP3192" s="80">
        <v>1706.6074818099228</v>
      </c>
      <c r="AQ3192" s="80">
        <v>1889.5699790365297</v>
      </c>
      <c r="AR3192" s="80">
        <v>346.68398899562038</v>
      </c>
      <c r="AS3192" s="80">
        <v>5294.5936222705541</v>
      </c>
      <c r="AT3192" s="80">
        <v>6106.3327752835339</v>
      </c>
      <c r="AU3192" s="80">
        <v>6918.0719282965147</v>
      </c>
      <c r="AV3192" s="80">
        <v>7155.6470772929433</v>
      </c>
      <c r="AW3192" s="80">
        <v>7926.169535110269</v>
      </c>
      <c r="AX3192" s="80">
        <v>6796.318466923487</v>
      </c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</row>
    <row r="3193" spans="1:74" ht="12" customHeight="1" x14ac:dyDescent="0.2">
      <c r="A3193">
        <v>2</v>
      </c>
      <c r="B3193">
        <v>24</v>
      </c>
      <c r="C3193" s="80">
        <v>4499.3727531353843</v>
      </c>
      <c r="D3193" s="80">
        <v>4909.0612617444913</v>
      </c>
      <c r="E3193" s="80">
        <v>5318.7497703535973</v>
      </c>
      <c r="F3193" s="80">
        <v>5393.2104031873423</v>
      </c>
      <c r="G3193" s="80">
        <v>5506.152509478924</v>
      </c>
      <c r="H3193" s="80">
        <v>5430.4926500842994</v>
      </c>
      <c r="I3193" s="80">
        <v>6097.3221694026433</v>
      </c>
      <c r="J3193" s="80">
        <v>6688.6157995831936</v>
      </c>
      <c r="K3193" s="80">
        <v>7279.9094297637439</v>
      </c>
      <c r="L3193" s="80">
        <v>7038.6039164941249</v>
      </c>
      <c r="M3193" s="80">
        <v>6819.005899705</v>
      </c>
      <c r="N3193" s="80">
        <v>6547.3791666666666</v>
      </c>
      <c r="O3193" s="80">
        <v>1146.425433772715</v>
      </c>
      <c r="P3193" s="80">
        <v>853.97036281133546</v>
      </c>
      <c r="Q3193" s="80">
        <v>561.51529184995593</v>
      </c>
      <c r="R3193" s="80">
        <v>1128.4977983910178</v>
      </c>
      <c r="S3193" s="80">
        <v>1250.8469320852466</v>
      </c>
      <c r="T3193" s="80">
        <v>762.18665087036459</v>
      </c>
      <c r="U3193" s="80">
        <v>4533.4085504037566</v>
      </c>
      <c r="V3193" s="80">
        <v>5163.3678923434027</v>
      </c>
      <c r="W3193" s="80">
        <v>5793.3272342830487</v>
      </c>
      <c r="X3193" s="80">
        <v>6128.2692087717387</v>
      </c>
      <c r="Y3193" s="80">
        <v>6096.6126802928802</v>
      </c>
      <c r="Z3193" s="80">
        <v>1803.3211161522374</v>
      </c>
      <c r="AA3193" s="80">
        <v>4011.8858497996985</v>
      </c>
      <c r="AB3193" s="80">
        <v>4572.6347250490244</v>
      </c>
      <c r="AC3193" s="80">
        <v>5133.3836002983498</v>
      </c>
      <c r="AD3193" s="80">
        <v>5541.3169099457391</v>
      </c>
      <c r="AE3193" s="80">
        <v>5446.248601465918</v>
      </c>
      <c r="AF3193" s="80">
        <v>1468.4923215046308</v>
      </c>
      <c r="AG3193" s="80">
        <v>4481.1505524474987</v>
      </c>
      <c r="AH3193" s="80">
        <v>4541.2313887650498</v>
      </c>
      <c r="AI3193" s="80">
        <v>4601.3122250826009</v>
      </c>
      <c r="AJ3193" s="80">
        <v>4532.843923079512</v>
      </c>
      <c r="AK3193" s="80">
        <v>4771.3459534545664</v>
      </c>
      <c r="AL3193" s="80">
        <v>1280.2307785444705</v>
      </c>
      <c r="AM3193" s="80">
        <v>1286.1314764986282</v>
      </c>
      <c r="AN3193" s="80">
        <v>1351.8162822882418</v>
      </c>
      <c r="AO3193" s="80">
        <v>1417.5010880778552</v>
      </c>
      <c r="AP3193" s="80">
        <v>1587.5456454560967</v>
      </c>
      <c r="AQ3193" s="80">
        <v>1815.3036112910052</v>
      </c>
      <c r="AR3193" s="80">
        <v>296.45946333448535</v>
      </c>
      <c r="AS3193" s="80">
        <v>4969.8851129899404</v>
      </c>
      <c r="AT3193" s="80">
        <v>5712.8457117604885</v>
      </c>
      <c r="AU3193" s="80">
        <v>6455.8063105310366</v>
      </c>
      <c r="AV3193" s="80">
        <v>6656.4318269186469</v>
      </c>
      <c r="AW3193" s="80">
        <v>7614.644781839148</v>
      </c>
      <c r="AX3193" s="80">
        <v>5811.7276520083033</v>
      </c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</row>
    <row r="3194" spans="1:74" ht="12" customHeight="1" x14ac:dyDescent="0.2">
      <c r="A3194">
        <v>2</v>
      </c>
      <c r="B3194">
        <v>25</v>
      </c>
      <c r="C3194" s="80">
        <v>3299.3445178984334</v>
      </c>
      <c r="D3194" s="80">
        <v>3572.8832751851432</v>
      </c>
      <c r="E3194" s="80">
        <v>3846.4220324718531</v>
      </c>
      <c r="F3194" s="80">
        <v>3916.9988814386352</v>
      </c>
      <c r="G3194" s="80">
        <v>3859.4614629266239</v>
      </c>
      <c r="H3194" s="80">
        <v>3915.2482872220012</v>
      </c>
      <c r="I3194" s="80">
        <v>5480.2610566249505</v>
      </c>
      <c r="J3194" s="80">
        <v>5774.6656253139772</v>
      </c>
      <c r="K3194" s="80">
        <v>6069.070194003004</v>
      </c>
      <c r="L3194" s="80">
        <v>6069.1264679176611</v>
      </c>
      <c r="M3194" s="80">
        <v>6218.5689086419598</v>
      </c>
      <c r="N3194" s="80">
        <v>6183.9</v>
      </c>
      <c r="O3194" s="80">
        <v>840.66217173528059</v>
      </c>
      <c r="P3194" s="80">
        <v>623.36985281436444</v>
      </c>
      <c r="Q3194" s="80">
        <v>406.07753389344828</v>
      </c>
      <c r="R3194" s="80">
        <v>819.60915364829907</v>
      </c>
      <c r="S3194" s="80">
        <v>876.76386044379024</v>
      </c>
      <c r="T3194" s="80">
        <v>719.87369454835255</v>
      </c>
      <c r="U3194" s="80">
        <v>3324.3026236813903</v>
      </c>
      <c r="V3194" s="80">
        <v>3756.9651757559459</v>
      </c>
      <c r="W3194" s="80">
        <v>4189.6277278305015</v>
      </c>
      <c r="X3194" s="80">
        <v>4450.8598481022209</v>
      </c>
      <c r="Y3194" s="80">
        <v>4273.3363548273564</v>
      </c>
      <c r="Z3194" s="80">
        <v>1703.2093554238411</v>
      </c>
      <c r="AA3194" s="80">
        <v>2941.8753037847382</v>
      </c>
      <c r="AB3194" s="80">
        <v>3327.1219652977143</v>
      </c>
      <c r="AC3194" s="80">
        <v>3712.3686268106899</v>
      </c>
      <c r="AD3194" s="80">
        <v>4024.5661702956713</v>
      </c>
      <c r="AE3194" s="80">
        <v>3817.4726469508787</v>
      </c>
      <c r="AF3194" s="80">
        <v>1386.9686535315952</v>
      </c>
      <c r="AG3194" s="80">
        <v>3285.9823624953888</v>
      </c>
      <c r="AH3194" s="80">
        <v>3306.783377253108</v>
      </c>
      <c r="AI3194" s="80">
        <v>3327.5843920108273</v>
      </c>
      <c r="AJ3194" s="80">
        <v>3292.1290380114265</v>
      </c>
      <c r="AK3194" s="80">
        <v>3344.4089683217794</v>
      </c>
      <c r="AL3194" s="80">
        <v>1209.1584907357178</v>
      </c>
      <c r="AM3194" s="80">
        <v>943.10719940359763</v>
      </c>
      <c r="AN3194" s="80">
        <v>984.10896060882362</v>
      </c>
      <c r="AO3194" s="80">
        <v>1025.1107218140496</v>
      </c>
      <c r="AP3194" s="80">
        <v>1153.0079586380084</v>
      </c>
      <c r="AQ3194" s="80">
        <v>1272.4119644757516</v>
      </c>
      <c r="AR3194" s="80">
        <v>280.00145228299976</v>
      </c>
      <c r="AS3194" s="80">
        <v>3644.3664710157445</v>
      </c>
      <c r="AT3194" s="80">
        <v>4156.5434425445119</v>
      </c>
      <c r="AU3194" s="80">
        <v>4668.7204140732792</v>
      </c>
      <c r="AV3194" s="80">
        <v>4834.4555600878848</v>
      </c>
      <c r="AW3194" s="80">
        <v>5337.3799651918252</v>
      </c>
      <c r="AX3194" s="80">
        <v>5489.0883378533726</v>
      </c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</row>
    <row r="3195" spans="1:74" ht="12" customHeight="1" x14ac:dyDescent="0.2">
      <c r="A3195">
        <v>3</v>
      </c>
      <c r="B3195">
        <v>1</v>
      </c>
      <c r="C3195" s="80">
        <v>12283.87933340756</v>
      </c>
      <c r="D3195" s="80">
        <v>9931.2607264110993</v>
      </c>
      <c r="E3195" s="80">
        <v>7578.6421194146396</v>
      </c>
      <c r="F3195" s="80">
        <v>7405.868429745582</v>
      </c>
      <c r="G3195" s="80">
        <v>6452.5819722686429</v>
      </c>
      <c r="H3195" s="80">
        <v>7047.9880857971048</v>
      </c>
      <c r="I3195" s="80">
        <v>12613.768240343299</v>
      </c>
      <c r="J3195" s="80">
        <v>10740.57232241884</v>
      </c>
      <c r="K3195" s="80">
        <v>8867.37640449438</v>
      </c>
      <c r="L3195" s="80">
        <v>10029.1543209876</v>
      </c>
      <c r="M3195" s="80">
        <v>9448.2653627409891</v>
      </c>
      <c r="N3195" s="80">
        <v>9448.2653627409891</v>
      </c>
      <c r="O3195" s="80">
        <v>7149.0836012861701</v>
      </c>
      <c r="P3195" s="80">
        <v>6131.066310447005</v>
      </c>
      <c r="Q3195" s="80">
        <v>5113.0490196078399</v>
      </c>
      <c r="R3195" s="80">
        <v>3730.3846153846098</v>
      </c>
      <c r="S3195" s="80">
        <v>3024.7538759689901</v>
      </c>
      <c r="T3195" s="80">
        <v>4157.692</v>
      </c>
      <c r="U3195" s="80">
        <v>9641.9251559251497</v>
      </c>
      <c r="V3195" s="80">
        <v>7739.2871493911443</v>
      </c>
      <c r="W3195" s="80">
        <v>5836.6491428571399</v>
      </c>
      <c r="X3195" s="80">
        <v>5746.19802590993</v>
      </c>
      <c r="Y3195" s="80">
        <v>6264.9778449143996</v>
      </c>
      <c r="Z3195" s="80">
        <v>6370.2860000000001</v>
      </c>
      <c r="AA3195" s="80">
        <v>8710.1661807580094</v>
      </c>
      <c r="AB3195" s="80">
        <v>7185.0033267157851</v>
      </c>
      <c r="AC3195" s="80">
        <v>5659.8404726735598</v>
      </c>
      <c r="AD3195" s="80">
        <v>5258.8024054982798</v>
      </c>
      <c r="AE3195" s="80">
        <v>4306.2553191489296</v>
      </c>
      <c r="AF3195" s="80">
        <v>5086.3159999999998</v>
      </c>
      <c r="AG3195" s="80">
        <v>4111.7661466927702</v>
      </c>
      <c r="AH3195" s="80">
        <v>4714.9289998791246</v>
      </c>
      <c r="AI3195" s="80">
        <v>5318.0918530654799</v>
      </c>
      <c r="AJ3195" s="80">
        <v>7130.26883664858</v>
      </c>
      <c r="AK3195" s="80">
        <v>4220.3974358974301</v>
      </c>
      <c r="AL3195" s="80">
        <v>4021.835</v>
      </c>
      <c r="AM3195" s="80">
        <v>3915.58083658439</v>
      </c>
      <c r="AN3195" s="80">
        <v>3786.6906458562353</v>
      </c>
      <c r="AO3195" s="80">
        <v>3657.8004551280801</v>
      </c>
      <c r="AP3195" s="80">
        <v>3667.5351198800599</v>
      </c>
      <c r="AQ3195" s="80">
        <v>4352.5653116266503</v>
      </c>
      <c r="AR3195" s="80">
        <v>5104.5619999999999</v>
      </c>
      <c r="AS3195" s="80">
        <v>12309.127713359299</v>
      </c>
      <c r="AT3195" s="80">
        <v>10194.45132227355</v>
      </c>
      <c r="AU3195" s="80">
        <v>8079.7749311877997</v>
      </c>
      <c r="AV3195" s="80">
        <v>8034.7877704581597</v>
      </c>
      <c r="AW3195" s="80">
        <v>7360.6463465704001</v>
      </c>
      <c r="AX3195" s="80">
        <v>7964.3540000000003</v>
      </c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</row>
    <row r="3196" spans="1:74" ht="12" customHeight="1" x14ac:dyDescent="0.2">
      <c r="A3196">
        <v>3</v>
      </c>
      <c r="B3196">
        <v>2</v>
      </c>
      <c r="C3196" s="80">
        <v>10340.878826358379</v>
      </c>
      <c r="D3196" s="80">
        <v>10324.439512968307</v>
      </c>
      <c r="E3196" s="80">
        <v>10308.000199578233</v>
      </c>
      <c r="F3196" s="80">
        <v>9191.5071671279584</v>
      </c>
      <c r="G3196" s="80">
        <v>9466.6391589993946</v>
      </c>
      <c r="H3196" s="80">
        <v>6957.5636904542971</v>
      </c>
      <c r="I3196" s="80">
        <v>11536.615420976301</v>
      </c>
      <c r="J3196" s="80">
        <v>9083.21579202471</v>
      </c>
      <c r="K3196" s="80">
        <v>6629.8161630731192</v>
      </c>
      <c r="L3196" s="80">
        <v>8044.2078224869001</v>
      </c>
      <c r="M3196" s="80">
        <v>10019.218009478651</v>
      </c>
      <c r="N3196" s="80">
        <v>9327.0458498723583</v>
      </c>
      <c r="O3196" s="80">
        <v>7071.4737757629291</v>
      </c>
      <c r="P3196" s="80">
        <v>6010.4789443425943</v>
      </c>
      <c r="Q3196" s="80">
        <v>4949.4841129222596</v>
      </c>
      <c r="R3196" s="80">
        <v>6013.7469635627494</v>
      </c>
      <c r="S3196" s="80">
        <v>2617.7780389246195</v>
      </c>
      <c r="T3196" s="80">
        <v>4104.3495736869872</v>
      </c>
      <c r="U3196" s="80">
        <v>7285.3023495612506</v>
      </c>
      <c r="V3196" s="80">
        <v>8463.1654513912545</v>
      </c>
      <c r="W3196" s="80">
        <v>9641.0285532212583</v>
      </c>
      <c r="X3196" s="80">
        <v>6516.2394129951708</v>
      </c>
      <c r="Y3196" s="80">
        <v>7035.2888557485003</v>
      </c>
      <c r="Z3196" s="80">
        <v>4860.9040000000005</v>
      </c>
      <c r="AA3196" s="80">
        <v>4227.281201041591</v>
      </c>
      <c r="AB3196" s="80">
        <v>8164.3194061676659</v>
      </c>
      <c r="AC3196" s="80">
        <v>12101.357611293741</v>
      </c>
      <c r="AD3196" s="80">
        <v>5444.12365336742</v>
      </c>
      <c r="AE3196" s="80">
        <v>7148.4183480561696</v>
      </c>
      <c r="AF3196" s="80">
        <v>4056.6840000000002</v>
      </c>
      <c r="AG3196" s="80">
        <v>3410.02077945159</v>
      </c>
      <c r="AH3196" s="80">
        <v>3296.1670027177051</v>
      </c>
      <c r="AI3196" s="80">
        <v>3182.3132259838203</v>
      </c>
      <c r="AJ3196" s="80">
        <v>3077.98697072082</v>
      </c>
      <c r="AK3196" s="80">
        <v>6019.0571559392702</v>
      </c>
      <c r="AL3196" s="80">
        <v>1899.5150000000003</v>
      </c>
      <c r="AM3196" s="80">
        <v>8383.2373596459111</v>
      </c>
      <c r="AN3196" s="80">
        <v>5224.0505639576404</v>
      </c>
      <c r="AO3196" s="80">
        <v>2064.8637682693698</v>
      </c>
      <c r="AP3196" s="80">
        <v>5063.5904445687302</v>
      </c>
      <c r="AQ3196" s="80">
        <v>6426.6728297543496</v>
      </c>
      <c r="AR3196" s="80">
        <v>6237.9480000000003</v>
      </c>
      <c r="AS3196" s="80">
        <v>10955.329896246702</v>
      </c>
      <c r="AT3196" s="80">
        <v>11207.296152534002</v>
      </c>
      <c r="AU3196" s="80">
        <v>11459.262408821302</v>
      </c>
      <c r="AV3196" s="80">
        <v>11190.162263882441</v>
      </c>
      <c r="AW3196" s="80">
        <v>10489.128474208501</v>
      </c>
      <c r="AX3196" s="80">
        <v>6352.5960000000005</v>
      </c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</row>
    <row r="3197" spans="1:74" ht="12" customHeight="1" x14ac:dyDescent="0.2">
      <c r="A3197">
        <v>3</v>
      </c>
      <c r="B3197">
        <v>3</v>
      </c>
      <c r="C3197" s="80">
        <v>10751.820904633409</v>
      </c>
      <c r="D3197" s="80">
        <v>11216.60784423863</v>
      </c>
      <c r="E3197" s="80">
        <v>11681.394783843851</v>
      </c>
      <c r="F3197" s="80">
        <v>10445.858826372552</v>
      </c>
      <c r="G3197" s="80">
        <v>11224.500332085281</v>
      </c>
      <c r="H3197" s="80">
        <v>9847.8983369706712</v>
      </c>
      <c r="I3197" s="80">
        <v>13790.380078839251</v>
      </c>
      <c r="J3197" s="80">
        <v>12722.790642345855</v>
      </c>
      <c r="K3197" s="80">
        <v>11655.20120585246</v>
      </c>
      <c r="L3197" s="80">
        <v>8233.4393775436492</v>
      </c>
      <c r="M3197" s="80">
        <v>10936.983232147999</v>
      </c>
      <c r="N3197" s="80">
        <v>10621.276666666667</v>
      </c>
      <c r="O3197" s="80">
        <v>4398.2156006726655</v>
      </c>
      <c r="P3197" s="80">
        <v>4499.9062390759727</v>
      </c>
      <c r="Q3197" s="80">
        <v>4601.59687747928</v>
      </c>
      <c r="R3197" s="80">
        <v>6128.8316217786951</v>
      </c>
      <c r="S3197" s="80">
        <v>6542.4387616742051</v>
      </c>
      <c r="T3197" s="80">
        <v>2629.5035000000003</v>
      </c>
      <c r="U3197" s="80">
        <v>7476.4558964950756</v>
      </c>
      <c r="V3197" s="80">
        <v>8520.3205849676033</v>
      </c>
      <c r="W3197" s="80">
        <v>9564.1852734401309</v>
      </c>
      <c r="X3197" s="80">
        <v>9848.0744030229853</v>
      </c>
      <c r="Y3197" s="80">
        <v>8802.8429043743508</v>
      </c>
      <c r="Z3197" s="80">
        <v>7968.5470000000005</v>
      </c>
      <c r="AA3197" s="80">
        <v>8662.5378164219946</v>
      </c>
      <c r="AB3197" s="80">
        <v>9319.217749580157</v>
      </c>
      <c r="AC3197" s="80">
        <v>9975.8976827383194</v>
      </c>
      <c r="AD3197" s="80">
        <v>11978.486310562861</v>
      </c>
      <c r="AE3197" s="80">
        <v>8946.0620749387854</v>
      </c>
      <c r="AF3197" s="80">
        <v>7354.6620000000003</v>
      </c>
      <c r="AG3197" s="80">
        <v>8026.3486049831135</v>
      </c>
      <c r="AH3197" s="80">
        <v>8143.3039104793361</v>
      </c>
      <c r="AI3197" s="80">
        <v>8260.2592159755586</v>
      </c>
      <c r="AJ3197" s="80">
        <v>5146.0732374834597</v>
      </c>
      <c r="AK3197" s="80">
        <v>9514.0140654986353</v>
      </c>
      <c r="AL3197" s="80">
        <v>7318.8425000000007</v>
      </c>
      <c r="AM3197" s="80">
        <v>9569.6476498896045</v>
      </c>
      <c r="AN3197" s="80">
        <v>9202.3771167462583</v>
      </c>
      <c r="AO3197" s="80">
        <v>8835.1065836029102</v>
      </c>
      <c r="AP3197" s="80">
        <v>5746.6876931801198</v>
      </c>
      <c r="AQ3197" s="80">
        <v>7406.4786093233251</v>
      </c>
      <c r="AR3197" s="80">
        <v>8335.4140000000007</v>
      </c>
      <c r="AS3197" s="80">
        <v>11784.674434568102</v>
      </c>
      <c r="AT3197" s="80">
        <v>11965.820432693876</v>
      </c>
      <c r="AU3197" s="80">
        <v>12146.96643081965</v>
      </c>
      <c r="AV3197" s="80">
        <v>12094.492792737021</v>
      </c>
      <c r="AW3197" s="80">
        <v>12890.626346350698</v>
      </c>
      <c r="AX3197" s="80">
        <v>10723.378000000001</v>
      </c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</row>
    <row r="3198" spans="1:74" ht="12" customHeight="1" x14ac:dyDescent="0.2">
      <c r="A3198">
        <v>3</v>
      </c>
      <c r="B3198">
        <v>4</v>
      </c>
      <c r="C3198" s="80">
        <v>11300.345229135952</v>
      </c>
      <c r="D3198" s="80">
        <v>11352.081874045332</v>
      </c>
      <c r="E3198" s="80">
        <v>11403.818518954713</v>
      </c>
      <c r="F3198" s="80">
        <v>10842.899149596295</v>
      </c>
      <c r="G3198" s="80">
        <v>11065.093977469454</v>
      </c>
      <c r="H3198" s="80">
        <v>10466.347558273312</v>
      </c>
      <c r="I3198" s="80">
        <v>13508.418381949734</v>
      </c>
      <c r="J3198" s="80">
        <v>11510.337649824422</v>
      </c>
      <c r="K3198" s="80">
        <v>9512.2569176991074</v>
      </c>
      <c r="L3198" s="80">
        <v>9922.7888374485665</v>
      </c>
      <c r="M3198" s="80">
        <v>10959.9114973262</v>
      </c>
      <c r="N3198" s="80">
        <v>11386.68</v>
      </c>
      <c r="O3198" s="80">
        <v>6509.6698072433765</v>
      </c>
      <c r="P3198" s="80">
        <v>6303.3317767374647</v>
      </c>
      <c r="Q3198" s="80">
        <v>6096.9937462315538</v>
      </c>
      <c r="R3198" s="80">
        <v>6149.8169329724296</v>
      </c>
      <c r="S3198" s="80">
        <v>6939.5011547575705</v>
      </c>
      <c r="T3198" s="80">
        <v>5817.1293333333342</v>
      </c>
      <c r="U3198" s="80">
        <v>10732.263113705418</v>
      </c>
      <c r="V3198" s="80">
        <v>10001.386346611904</v>
      </c>
      <c r="W3198" s="80">
        <v>9270.5095795183879</v>
      </c>
      <c r="X3198" s="80">
        <v>9324.9698605658905</v>
      </c>
      <c r="Y3198" s="80">
        <v>10604.0227857072</v>
      </c>
      <c r="Z3198" s="80">
        <v>8794.9813333333332</v>
      </c>
      <c r="AA3198" s="80">
        <v>10147.108617576096</v>
      </c>
      <c r="AB3198" s="80">
        <v>9488.7938015869549</v>
      </c>
      <c r="AC3198" s="80">
        <v>8830.4789855978142</v>
      </c>
      <c r="AD3198" s="80">
        <v>9475.4656749003716</v>
      </c>
      <c r="AE3198" s="80">
        <v>10862.252667166023</v>
      </c>
      <c r="AF3198" s="80">
        <v>8610.268</v>
      </c>
      <c r="AG3198" s="80">
        <v>9417.9725379968768</v>
      </c>
      <c r="AH3198" s="80">
        <v>9229.3704145012416</v>
      </c>
      <c r="AI3198" s="80">
        <v>9040.7682910056083</v>
      </c>
      <c r="AJ3198" s="80">
        <v>8194.2088468899728</v>
      </c>
      <c r="AK3198" s="80">
        <v>8418.7944170977898</v>
      </c>
      <c r="AL3198" s="80">
        <v>9272.5516666666681</v>
      </c>
      <c r="AM3198" s="80">
        <v>9483.3676413664034</v>
      </c>
      <c r="AN3198" s="80">
        <v>9699.8116310236037</v>
      </c>
      <c r="AO3198" s="80">
        <v>9916.2556206808058</v>
      </c>
      <c r="AP3198" s="80">
        <v>9127.0860764021145</v>
      </c>
      <c r="AQ3198" s="80">
        <v>8768.1278428481837</v>
      </c>
      <c r="AR3198" s="80">
        <v>8228.9526666666661</v>
      </c>
      <c r="AS3198" s="80">
        <v>11875.549712932901</v>
      </c>
      <c r="AT3198" s="80">
        <v>12036.241157981418</v>
      </c>
      <c r="AU3198" s="80">
        <v>12196.932603029934</v>
      </c>
      <c r="AV3198" s="80">
        <v>11660.200039567711</v>
      </c>
      <c r="AW3198" s="80">
        <v>12773.937569719899</v>
      </c>
      <c r="AX3198" s="80">
        <v>12062.472</v>
      </c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</row>
    <row r="3199" spans="1:74" ht="12" customHeight="1" x14ac:dyDescent="0.2">
      <c r="A3199">
        <v>3</v>
      </c>
      <c r="B3199">
        <v>5</v>
      </c>
      <c r="C3199" s="80">
        <v>12428.905104963878</v>
      </c>
      <c r="D3199" s="80">
        <v>12277.645962436103</v>
      </c>
      <c r="E3199" s="80">
        <v>12126.386819908328</v>
      </c>
      <c r="F3199" s="80">
        <v>11208.308288173326</v>
      </c>
      <c r="G3199" s="80">
        <v>11999.211586069112</v>
      </c>
      <c r="H3199" s="80">
        <v>11200.176078125338</v>
      </c>
      <c r="I3199" s="80">
        <v>13398.918036766474</v>
      </c>
      <c r="J3199" s="80">
        <v>13517.889160163677</v>
      </c>
      <c r="K3199" s="80">
        <v>13636.86028356088</v>
      </c>
      <c r="L3199" s="80">
        <v>8987.4141115566999</v>
      </c>
      <c r="M3199" s="80">
        <v>10070.67263681592</v>
      </c>
      <c r="N3199" s="80">
        <v>10646.882000000001</v>
      </c>
      <c r="O3199" s="80">
        <v>4366.4399036985578</v>
      </c>
      <c r="P3199" s="80">
        <v>4918.6385866265491</v>
      </c>
      <c r="Q3199" s="80">
        <v>5470.8372695545404</v>
      </c>
      <c r="R3199" s="80">
        <v>5934.0482172448728</v>
      </c>
      <c r="S3199" s="80">
        <v>5762.0234078405774</v>
      </c>
      <c r="T3199" s="80">
        <v>6063.9144999999999</v>
      </c>
      <c r="U3199" s="80">
        <v>7876.6139491139384</v>
      </c>
      <c r="V3199" s="80">
        <v>9127.6649539675764</v>
      </c>
      <c r="W3199" s="80">
        <v>10378.715958821214</v>
      </c>
      <c r="X3199" s="80">
        <v>9358.0229367043175</v>
      </c>
      <c r="Y3199" s="80">
        <v>9944.5942763951498</v>
      </c>
      <c r="Z3199" s="80">
        <v>10499.995999999999</v>
      </c>
      <c r="AA3199" s="80">
        <v>11162.200101173172</v>
      </c>
      <c r="AB3199" s="80">
        <v>10322.182952473504</v>
      </c>
      <c r="AC3199" s="80">
        <v>9482.1658037738343</v>
      </c>
      <c r="AD3199" s="80">
        <v>8228.37498595943</v>
      </c>
      <c r="AE3199" s="80">
        <v>10669.017982010519</v>
      </c>
      <c r="AF3199" s="80">
        <v>10032.8035</v>
      </c>
      <c r="AG3199" s="80">
        <v>10358.540786356956</v>
      </c>
      <c r="AH3199" s="80">
        <v>9371.6945346797675</v>
      </c>
      <c r="AI3199" s="80">
        <v>8384.8482830025787</v>
      </c>
      <c r="AJ3199" s="80">
        <v>7890.4274775539543</v>
      </c>
      <c r="AK3199" s="80">
        <v>9005.7171559369672</v>
      </c>
      <c r="AL3199" s="80">
        <v>7124.5212499999998</v>
      </c>
      <c r="AM3199" s="80">
        <v>8094.5842684658273</v>
      </c>
      <c r="AN3199" s="80">
        <v>8948.1253622256281</v>
      </c>
      <c r="AO3199" s="80">
        <v>9801.6664559854289</v>
      </c>
      <c r="AP3199" s="80">
        <v>8961.4002410649846</v>
      </c>
      <c r="AQ3199" s="80">
        <v>8780.1069524834638</v>
      </c>
      <c r="AR3199" s="80">
        <v>7469.8870000000006</v>
      </c>
      <c r="AS3199" s="80">
        <v>12747.125693170274</v>
      </c>
      <c r="AT3199" s="80">
        <v>13147.033853415338</v>
      </c>
      <c r="AU3199" s="80">
        <v>13546.9420136604</v>
      </c>
      <c r="AV3199" s="80">
        <v>12214.411281818459</v>
      </c>
      <c r="AW3199" s="80">
        <v>12709.809181808499</v>
      </c>
      <c r="AX3199" s="80">
        <v>12788.414000000001</v>
      </c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</row>
    <row r="3200" spans="1:74" ht="12" customHeight="1" x14ac:dyDescent="0.2">
      <c r="A3200">
        <v>3</v>
      </c>
      <c r="B3200">
        <v>6</v>
      </c>
      <c r="C3200" s="80">
        <v>12462.781588669448</v>
      </c>
      <c r="D3200" s="80">
        <v>12583.420355281936</v>
      </c>
      <c r="E3200" s="80">
        <v>12704.059121894425</v>
      </c>
      <c r="F3200" s="80">
        <v>11981.10230729869</v>
      </c>
      <c r="G3200" s="80">
        <v>12460.6380900734</v>
      </c>
      <c r="H3200" s="80">
        <v>11977.85393842962</v>
      </c>
      <c r="I3200" s="80">
        <v>10519.332575738739</v>
      </c>
      <c r="J3200" s="80">
        <v>11375.090438758511</v>
      </c>
      <c r="K3200" s="80">
        <v>12230.848301778282</v>
      </c>
      <c r="L3200" s="80">
        <v>10996.119127525701</v>
      </c>
      <c r="M3200" s="80">
        <v>10450.728831725601</v>
      </c>
      <c r="N3200" s="80">
        <v>10490.608333333334</v>
      </c>
      <c r="O3200" s="80">
        <v>5501.5588193111062</v>
      </c>
      <c r="P3200" s="80">
        <v>6660.7633315341691</v>
      </c>
      <c r="Q3200" s="80">
        <v>7819.967843757232</v>
      </c>
      <c r="R3200" s="80">
        <v>5673.024124043478</v>
      </c>
      <c r="S3200" s="80">
        <v>6742.4348373418015</v>
      </c>
      <c r="T3200" s="80">
        <v>5887.8436000000011</v>
      </c>
      <c r="U3200" s="80">
        <v>7898.082612833613</v>
      </c>
      <c r="V3200" s="80">
        <v>10255.355942033242</v>
      </c>
      <c r="W3200" s="80">
        <v>12612.62927123287</v>
      </c>
      <c r="X3200" s="80">
        <v>11212.062723585133</v>
      </c>
      <c r="Y3200" s="80">
        <v>10505.209469776801</v>
      </c>
      <c r="Z3200" s="80">
        <v>10904.0388</v>
      </c>
      <c r="AA3200" s="80">
        <v>11041.875822462958</v>
      </c>
      <c r="AB3200" s="80">
        <v>11718.446377625323</v>
      </c>
      <c r="AC3200" s="80">
        <v>12395.016932787688</v>
      </c>
      <c r="AD3200" s="80">
        <v>10027.918713108704</v>
      </c>
      <c r="AE3200" s="80">
        <v>10024.360403818815</v>
      </c>
      <c r="AF3200" s="80">
        <v>9878.4627999999993</v>
      </c>
      <c r="AG3200" s="80">
        <v>10386.774241773906</v>
      </c>
      <c r="AH3200" s="80">
        <v>10064.867492542386</v>
      </c>
      <c r="AI3200" s="80">
        <v>9742.9607433108649</v>
      </c>
      <c r="AJ3200" s="80">
        <v>7773.3640930581432</v>
      </c>
      <c r="AK3200" s="80">
        <v>10052.643674932655</v>
      </c>
      <c r="AL3200" s="80">
        <v>9600.3449999999993</v>
      </c>
      <c r="AM3200" s="80">
        <v>3873.1638326831221</v>
      </c>
      <c r="AN3200" s="80">
        <v>6974.0914277907732</v>
      </c>
      <c r="AO3200" s="80">
        <v>10075.019022898425</v>
      </c>
      <c r="AP3200" s="80">
        <v>10187.434543719948</v>
      </c>
      <c r="AQ3200" s="80">
        <v>10332.774206270351</v>
      </c>
      <c r="AR3200" s="80">
        <v>8901.3415999999997</v>
      </c>
      <c r="AS3200" s="80">
        <v>13157.73835727892</v>
      </c>
      <c r="AT3200" s="80">
        <v>13312.21157165668</v>
      </c>
      <c r="AU3200" s="80">
        <v>13466.684786034439</v>
      </c>
      <c r="AV3200" s="80">
        <v>13374.229590445448</v>
      </c>
      <c r="AW3200" s="80">
        <v>13266.43624189464</v>
      </c>
      <c r="AX3200" s="80">
        <v>12545.227200000001</v>
      </c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</row>
    <row r="3201" spans="1:74" ht="12" customHeight="1" x14ac:dyDescent="0.2">
      <c r="A3201">
        <v>3</v>
      </c>
      <c r="B3201">
        <v>7</v>
      </c>
      <c r="C3201" s="80">
        <v>12079.120310376506</v>
      </c>
      <c r="D3201" s="80">
        <v>12477.636658595417</v>
      </c>
      <c r="E3201" s="80">
        <v>12876.153006814329</v>
      </c>
      <c r="F3201" s="80">
        <v>12236.187381505597</v>
      </c>
      <c r="G3201" s="80">
        <v>12440.808124158521</v>
      </c>
      <c r="H3201" s="80">
        <v>12034.280477941624</v>
      </c>
      <c r="I3201" s="80">
        <v>10614.906978832632</v>
      </c>
      <c r="J3201" s="80">
        <v>11779.804339320875</v>
      </c>
      <c r="K3201" s="80">
        <v>12944.70169980912</v>
      </c>
      <c r="L3201" s="80">
        <v>9305.1089639312504</v>
      </c>
      <c r="M3201" s="80">
        <v>10237.535799590527</v>
      </c>
      <c r="N3201" s="80">
        <v>11366.052857142857</v>
      </c>
      <c r="O3201" s="80">
        <v>2255.0568997856385</v>
      </c>
      <c r="P3201" s="80">
        <v>3875.5191728174996</v>
      </c>
      <c r="Q3201" s="80">
        <v>5495.9814458493602</v>
      </c>
      <c r="R3201" s="80">
        <v>7974.8550819936318</v>
      </c>
      <c r="S3201" s="80">
        <v>6109.9839615829687</v>
      </c>
      <c r="T3201" s="80">
        <v>6108.7846666666665</v>
      </c>
      <c r="U3201" s="80">
        <v>7654.943595292144</v>
      </c>
      <c r="V3201" s="80">
        <v>9029.0430344132856</v>
      </c>
      <c r="W3201" s="80">
        <v>10403.142473534428</v>
      </c>
      <c r="X3201" s="80">
        <v>12301.368791694194</v>
      </c>
      <c r="Y3201" s="80">
        <v>11781.886326546903</v>
      </c>
      <c r="Z3201" s="80">
        <v>10625.850666666667</v>
      </c>
      <c r="AA3201" s="80">
        <v>10701.956506485412</v>
      </c>
      <c r="AB3201" s="80">
        <v>11520.902179578559</v>
      </c>
      <c r="AC3201" s="80">
        <v>12339.847852671706</v>
      </c>
      <c r="AD3201" s="80">
        <v>12275.421006846036</v>
      </c>
      <c r="AE3201" s="80">
        <v>11010.879009106762</v>
      </c>
      <c r="AF3201" s="80">
        <v>9679.639000000001</v>
      </c>
      <c r="AG3201" s="80">
        <v>10067.021941327419</v>
      </c>
      <c r="AH3201" s="80">
        <v>9970.9822177098595</v>
      </c>
      <c r="AI3201" s="80">
        <v>9874.9424940923</v>
      </c>
      <c r="AJ3201" s="80">
        <v>9673.3183144591694</v>
      </c>
      <c r="AK3201" s="80">
        <v>9234.1267963527116</v>
      </c>
      <c r="AL3201" s="80">
        <v>11016.862499999997</v>
      </c>
      <c r="AM3201" s="80">
        <v>3753.9301787421605</v>
      </c>
      <c r="AN3201" s="80">
        <v>6073.2576440363318</v>
      </c>
      <c r="AO3201" s="80">
        <v>8392.5851093305027</v>
      </c>
      <c r="AP3201" s="80">
        <v>10250.440600587339</v>
      </c>
      <c r="AQ3201" s="80">
        <v>10222.032101632141</v>
      </c>
      <c r="AR3201" s="80">
        <v>9713.6663333333327</v>
      </c>
      <c r="AS3201" s="80">
        <v>13708.800454684251</v>
      </c>
      <c r="AT3201" s="80">
        <v>13593.770173878425</v>
      </c>
      <c r="AU3201" s="80">
        <v>13478.739893072599</v>
      </c>
      <c r="AV3201" s="80">
        <v>13043.062881768639</v>
      </c>
      <c r="AW3201" s="80">
        <v>13539.346788122033</v>
      </c>
      <c r="AX3201" s="80">
        <v>12750.476000000001</v>
      </c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</row>
    <row r="3202" spans="1:74" ht="12" customHeight="1" x14ac:dyDescent="0.2">
      <c r="A3202">
        <v>3</v>
      </c>
      <c r="B3202">
        <v>8</v>
      </c>
      <c r="C3202" s="80">
        <v>11784.677154426698</v>
      </c>
      <c r="D3202" s="80">
        <v>12191.473290576174</v>
      </c>
      <c r="E3202" s="80">
        <v>12598.269426725648</v>
      </c>
      <c r="F3202" s="80">
        <v>12334.697242237042</v>
      </c>
      <c r="G3202" s="80">
        <v>12418.08409883529</v>
      </c>
      <c r="H3202" s="80">
        <v>11964.222767552326</v>
      </c>
      <c r="I3202" s="80">
        <v>9507.5315095922142</v>
      </c>
      <c r="J3202" s="80">
        <v>10695.329394843166</v>
      </c>
      <c r="K3202" s="80">
        <v>11883.127280094117</v>
      </c>
      <c r="L3202" s="80">
        <v>9858.3797651364002</v>
      </c>
      <c r="M3202" s="80">
        <v>9014.676907173387</v>
      </c>
      <c r="N3202" s="80">
        <v>10849.62125</v>
      </c>
      <c r="O3202" s="80">
        <v>2200.0871624738179</v>
      </c>
      <c r="P3202" s="80">
        <v>4053.1015183977852</v>
      </c>
      <c r="Q3202" s="80">
        <v>5906.115874321752</v>
      </c>
      <c r="R3202" s="80">
        <v>5260.7925653184993</v>
      </c>
      <c r="S3202" s="80">
        <v>8334.0135471386875</v>
      </c>
      <c r="T3202" s="80">
        <v>5932.5668571428569</v>
      </c>
      <c r="U3202" s="80">
        <v>7468.3450936711815</v>
      </c>
      <c r="V3202" s="80">
        <v>8823.4873327362911</v>
      </c>
      <c r="W3202" s="80">
        <v>10178.629571801399</v>
      </c>
      <c r="X3202" s="80">
        <v>10502.410874626667</v>
      </c>
      <c r="Y3202" s="80">
        <v>12296.973105036786</v>
      </c>
      <c r="Z3202" s="80">
        <v>11313.337714285715</v>
      </c>
      <c r="AA3202" s="80">
        <v>10441.083382645409</v>
      </c>
      <c r="AB3202" s="80">
        <v>11019.066166408727</v>
      </c>
      <c r="AC3202" s="80">
        <v>11597.048950172048</v>
      </c>
      <c r="AD3202" s="80">
        <v>11882.792404347374</v>
      </c>
      <c r="AE3202" s="80">
        <v>12296.147559936182</v>
      </c>
      <c r="AF3202" s="80">
        <v>10406.319142857143</v>
      </c>
      <c r="AG3202" s="80">
        <v>9821.6261148719059</v>
      </c>
      <c r="AH3202" s="80">
        <v>9741.7274636315778</v>
      </c>
      <c r="AI3202" s="80">
        <v>9661.8288123912516</v>
      </c>
      <c r="AJ3202" s="80">
        <v>9751.1952879197579</v>
      </c>
      <c r="AK3202" s="80">
        <v>10482.037574874823</v>
      </c>
      <c r="AL3202" s="80">
        <v>9683.0264285714275</v>
      </c>
      <c r="AM3202" s="80">
        <v>3662.4235937721814</v>
      </c>
      <c r="AN3202" s="80">
        <v>3296.2668664177563</v>
      </c>
      <c r="AO3202" s="80">
        <v>2930.1101390633312</v>
      </c>
      <c r="AP3202" s="80">
        <v>9721.6120788930039</v>
      </c>
      <c r="AQ3202" s="80">
        <v>10463.156449770706</v>
      </c>
      <c r="AR3202" s="80">
        <v>9499.0882857142842</v>
      </c>
      <c r="AS3202" s="80">
        <v>13738.411642699673</v>
      </c>
      <c r="AT3202" s="80">
        <v>13544.381327315779</v>
      </c>
      <c r="AU3202" s="80">
        <v>13350.351011931885</v>
      </c>
      <c r="AV3202" s="80">
        <v>12976.173730705235</v>
      </c>
      <c r="AW3202" s="80">
        <v>13073.120430666213</v>
      </c>
      <c r="AX3202" s="80">
        <v>12867.767999999998</v>
      </c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</row>
    <row r="3203" spans="1:74" ht="12" customHeight="1" x14ac:dyDescent="0.2">
      <c r="A3203">
        <v>3</v>
      </c>
      <c r="B3203">
        <v>9</v>
      </c>
      <c r="C3203" s="80">
        <v>11598.498047406238</v>
      </c>
      <c r="D3203" s="80">
        <v>11859.988491021555</v>
      </c>
      <c r="E3203" s="80">
        <v>12121.478934636873</v>
      </c>
      <c r="F3203" s="80">
        <v>12063.721610712151</v>
      </c>
      <c r="G3203" s="80">
        <v>12397.527226808827</v>
      </c>
      <c r="H3203" s="80">
        <v>11904.546309155381</v>
      </c>
      <c r="I3203" s="80">
        <v>11208.827265411588</v>
      </c>
      <c r="J3203" s="80">
        <v>12573.326998193208</v>
      </c>
      <c r="K3203" s="80">
        <v>13937.826730974828</v>
      </c>
      <c r="L3203" s="80">
        <v>9649.617192131238</v>
      </c>
      <c r="M3203" s="80">
        <v>9803.3511374442223</v>
      </c>
      <c r="N3203" s="80">
        <v>9767.4788888888888</v>
      </c>
      <c r="O3203" s="80">
        <v>1688.7054589301288</v>
      </c>
      <c r="P3203" s="80">
        <v>2363.5215407395744</v>
      </c>
      <c r="Q3203" s="80">
        <v>3038.3376225490201</v>
      </c>
      <c r="R3203" s="80">
        <v>5782.7027508914862</v>
      </c>
      <c r="S3203" s="80">
        <v>5528.4948123266131</v>
      </c>
      <c r="T3203" s="80">
        <v>7394.9859999999999</v>
      </c>
      <c r="U3203" s="80">
        <v>7350.3571503240837</v>
      </c>
      <c r="V3203" s="80">
        <v>8571.884613069411</v>
      </c>
      <c r="W3203" s="80">
        <v>9793.4120758147383</v>
      </c>
      <c r="X3203" s="80">
        <v>10271.687950229238</v>
      </c>
      <c r="Y3203" s="80">
        <v>10208.391345205364</v>
      </c>
      <c r="Z3203" s="80">
        <v>11798.676749999999</v>
      </c>
      <c r="AA3203" s="80">
        <v>10276.130914704709</v>
      </c>
      <c r="AB3203" s="80">
        <v>10717.140637918597</v>
      </c>
      <c r="AC3203" s="80">
        <v>11158.150361132484</v>
      </c>
      <c r="AD3203" s="80">
        <v>11027.656643757153</v>
      </c>
      <c r="AE3203" s="80">
        <v>12117.791982021634</v>
      </c>
      <c r="AF3203" s="80">
        <v>11729.006749999999</v>
      </c>
      <c r="AG3203" s="80">
        <v>9666.4600839663581</v>
      </c>
      <c r="AH3203" s="80">
        <v>9481.3150468578169</v>
      </c>
      <c r="AI3203" s="80">
        <v>9296.170009749274</v>
      </c>
      <c r="AJ3203" s="80">
        <v>9536.9754940022722</v>
      </c>
      <c r="AK3203" s="80">
        <v>10464.685630461474</v>
      </c>
      <c r="AL3203" s="80">
        <v>9253.4943749999984</v>
      </c>
      <c r="AM3203" s="80">
        <v>3604.5631411450986</v>
      </c>
      <c r="AN3203" s="80">
        <v>3211.8905860567179</v>
      </c>
      <c r="AO3203" s="80">
        <v>2819.2180309683372</v>
      </c>
      <c r="AP3203" s="80">
        <v>2632.4619561688301</v>
      </c>
      <c r="AQ3203" s="80">
        <v>8287.3415261293067</v>
      </c>
      <c r="AR3203" s="80">
        <v>9118.1534999999985</v>
      </c>
      <c r="AS3203" s="80">
        <v>13881.319191363213</v>
      </c>
      <c r="AT3203" s="80">
        <v>13726.424941293932</v>
      </c>
      <c r="AU3203" s="80">
        <v>13571.530691224651</v>
      </c>
      <c r="AV3203" s="80">
        <v>12857.092423079355</v>
      </c>
      <c r="AW3203" s="80">
        <v>13038.659964435699</v>
      </c>
      <c r="AX3203" s="80">
        <v>12583.893249999999</v>
      </c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</row>
    <row r="3204" spans="1:74" ht="12" customHeight="1" x14ac:dyDescent="0.2">
      <c r="A3204">
        <v>3</v>
      </c>
      <c r="B3204">
        <v>10</v>
      </c>
      <c r="C3204" s="80">
        <v>11121.971379991868</v>
      </c>
      <c r="D3204" s="80">
        <v>11432.659652520893</v>
      </c>
      <c r="E3204" s="80">
        <v>11743.347925049919</v>
      </c>
      <c r="F3204" s="80">
        <v>11601.486295200515</v>
      </c>
      <c r="G3204" s="80">
        <v>12028.670351334551</v>
      </c>
      <c r="H3204" s="80">
        <v>11864.334513246058</v>
      </c>
      <c r="I3204" s="80">
        <v>9814.4306727731891</v>
      </c>
      <c r="J3204" s="80">
        <v>11721.085033605128</v>
      </c>
      <c r="K3204" s="80">
        <v>13627.739394437067</v>
      </c>
      <c r="L3204" s="80">
        <v>13301.412955666377</v>
      </c>
      <c r="M3204" s="80">
        <v>9864.6129916040609</v>
      </c>
      <c r="N3204" s="80">
        <v>10228.210000000001</v>
      </c>
      <c r="O3204" s="80">
        <v>1619.3246493374259</v>
      </c>
      <c r="P3204" s="80">
        <v>2281.4404801133655</v>
      </c>
      <c r="Q3204" s="80">
        <v>2943.5563108893052</v>
      </c>
      <c r="R3204" s="80">
        <v>2282.2027429934324</v>
      </c>
      <c r="S3204" s="80">
        <v>5545.9139988669785</v>
      </c>
      <c r="T3204" s="80">
        <v>5131.9608888888879</v>
      </c>
      <c r="U3204" s="80">
        <v>7048.3662215992554</v>
      </c>
      <c r="V3204" s="80">
        <v>8268.1358083143859</v>
      </c>
      <c r="W3204" s="80">
        <v>9487.9053950295165</v>
      </c>
      <c r="X3204" s="80">
        <v>9878.1164576398132</v>
      </c>
      <c r="Y3204" s="80">
        <v>9904.6666373403477</v>
      </c>
      <c r="Z3204" s="80">
        <v>9859.0515555555558</v>
      </c>
      <c r="AA3204" s="80">
        <v>9853.933971731296</v>
      </c>
      <c r="AB3204" s="80">
        <v>10332.002237643925</v>
      </c>
      <c r="AC3204" s="80">
        <v>10810.070503556553</v>
      </c>
      <c r="AD3204" s="80">
        <v>10605.119344524815</v>
      </c>
      <c r="AE3204" s="80">
        <v>11248.702990163785</v>
      </c>
      <c r="AF3204" s="80">
        <v>11502.164888888889</v>
      </c>
      <c r="AG3204" s="80">
        <v>9269.3115919220272</v>
      </c>
      <c r="AH3204" s="80">
        <v>9137.7432238059228</v>
      </c>
      <c r="AI3204" s="80">
        <v>9006.1748556898183</v>
      </c>
      <c r="AJ3204" s="80">
        <v>9171.5553509692581</v>
      </c>
      <c r="AK3204" s="80">
        <v>10153.335538313611</v>
      </c>
      <c r="AL3204" s="80">
        <v>9074.529529080186</v>
      </c>
      <c r="AM3204" s="80">
        <v>3456.4689263498763</v>
      </c>
      <c r="AN3204" s="80">
        <v>3093.8705539836519</v>
      </c>
      <c r="AO3204" s="80">
        <v>2731.2721816174271</v>
      </c>
      <c r="AP3204" s="80">
        <v>2531.5961601775175</v>
      </c>
      <c r="AQ3204" s="80">
        <v>3394.4649653748165</v>
      </c>
      <c r="AR3204" s="80">
        <v>8278.8142222222214</v>
      </c>
      <c r="AS3204" s="80">
        <v>12989.651048701857</v>
      </c>
      <c r="AT3204" s="80">
        <v>13233.444050005663</v>
      </c>
      <c r="AU3204" s="80">
        <v>13477.237051309467</v>
      </c>
      <c r="AV3204" s="80">
        <v>13116.705279729314</v>
      </c>
      <c r="AW3204" s="80">
        <v>12717.011690130066</v>
      </c>
      <c r="AX3204" s="80">
        <v>12443.194</v>
      </c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</row>
    <row r="3205" spans="1:74" ht="12" customHeight="1" x14ac:dyDescent="0.2">
      <c r="A3205">
        <v>3</v>
      </c>
      <c r="B3205">
        <v>11</v>
      </c>
      <c r="C3205" s="80">
        <v>10632.177935796919</v>
      </c>
      <c r="D3205" s="80">
        <v>11032.348763163802</v>
      </c>
      <c r="E3205" s="80">
        <v>11432.519590530686</v>
      </c>
      <c r="F3205" s="80">
        <v>11154.400292585517</v>
      </c>
      <c r="G3205" s="80">
        <v>11448.460221473362</v>
      </c>
      <c r="H3205" s="80">
        <v>11482.495886861818</v>
      </c>
      <c r="I3205" s="80">
        <v>13288.359269739367</v>
      </c>
      <c r="J3205" s="80">
        <v>12426.225814644964</v>
      </c>
      <c r="K3205" s="80">
        <v>11564.092359550563</v>
      </c>
      <c r="L3205" s="80">
        <v>12807.432368487742</v>
      </c>
      <c r="M3205" s="80">
        <v>13053.078217685183</v>
      </c>
      <c r="N3205" s="80">
        <v>10128.381818181819</v>
      </c>
      <c r="O3205" s="80">
        <v>1548.0122380597286</v>
      </c>
      <c r="P3205" s="80">
        <v>1583.1152065110073</v>
      </c>
      <c r="Q3205" s="80">
        <v>1618.2181749622862</v>
      </c>
      <c r="R3205" s="80">
        <v>2194.2535892764618</v>
      </c>
      <c r="S3205" s="80">
        <v>2971.0351387188812</v>
      </c>
      <c r="T3205" s="80">
        <v>5010.2587999999996</v>
      </c>
      <c r="U3205" s="80">
        <v>6737.9676915477457</v>
      </c>
      <c r="V3205" s="80">
        <v>7987.3714211941788</v>
      </c>
      <c r="W3205" s="80">
        <v>9236.7751508406109</v>
      </c>
      <c r="X3205" s="80">
        <v>9497.4438879330646</v>
      </c>
      <c r="Y3205" s="80">
        <v>9426.9091007190673</v>
      </c>
      <c r="Z3205" s="80">
        <v>9625.2486886295501</v>
      </c>
      <c r="AA3205" s="80">
        <v>9419.9828227860253</v>
      </c>
      <c r="AB3205" s="80">
        <v>9971.963703949561</v>
      </c>
      <c r="AC3205" s="80">
        <v>10523.944585113097</v>
      </c>
      <c r="AD3205" s="80">
        <v>10196.430294315784</v>
      </c>
      <c r="AE3205" s="80">
        <v>10706.115053836413</v>
      </c>
      <c r="AF3205" s="80">
        <v>11094.2084</v>
      </c>
      <c r="AG3205" s="80">
        <v>8861.1062572013252</v>
      </c>
      <c r="AH3205" s="80">
        <v>8814.4507671005904</v>
      </c>
      <c r="AI3205" s="80">
        <v>8767.7952769998556</v>
      </c>
      <c r="AJ3205" s="80">
        <v>8818.1114977171637</v>
      </c>
      <c r="AK3205" s="80">
        <v>9663.5833080884677</v>
      </c>
      <c r="AL3205" s="80">
        <v>8752.6759266702393</v>
      </c>
      <c r="AM3205" s="80">
        <v>3304.2516833496557</v>
      </c>
      <c r="AN3205" s="80">
        <v>2981.6156482744218</v>
      </c>
      <c r="AO3205" s="80">
        <v>2658.9796131991884</v>
      </c>
      <c r="AP3205" s="80">
        <v>2434.0361425479241</v>
      </c>
      <c r="AQ3205" s="80">
        <v>3230.7309115813423</v>
      </c>
      <c r="AR3205" s="80">
        <v>2177.3798000000002</v>
      </c>
      <c r="AS3205" s="80">
        <v>12500.75962877737</v>
      </c>
      <c r="AT3205" s="80">
        <v>12921.511656868495</v>
      </c>
      <c r="AU3205" s="80">
        <v>13342.26368495962</v>
      </c>
      <c r="AV3205" s="80">
        <v>12878.129765600183</v>
      </c>
      <c r="AW3205" s="80">
        <v>12735.17953336426</v>
      </c>
      <c r="AX3205" s="80">
        <v>12212.4946</v>
      </c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</row>
    <row r="3206" spans="1:74" ht="12" customHeight="1" x14ac:dyDescent="0.2">
      <c r="A3206">
        <v>3</v>
      </c>
      <c r="B3206">
        <v>12</v>
      </c>
      <c r="C3206" s="80">
        <v>10178.491020356181</v>
      </c>
      <c r="D3206" s="80">
        <v>10551.696603617704</v>
      </c>
      <c r="E3206" s="80">
        <v>10924.902186879226</v>
      </c>
      <c r="F3206" s="80">
        <v>10906.130594888618</v>
      </c>
      <c r="G3206" s="80">
        <v>10972.593137005675</v>
      </c>
      <c r="H3206" s="80">
        <v>10911.766439237887</v>
      </c>
      <c r="I3206" s="80">
        <v>12210.373768080974</v>
      </c>
      <c r="J3206" s="80">
        <v>11536.511231481287</v>
      </c>
      <c r="K3206" s="80">
        <v>10862.648694881602</v>
      </c>
      <c r="L3206" s="80">
        <v>10792.513990744583</v>
      </c>
      <c r="M3206" s="80">
        <v>12641.867667720333</v>
      </c>
      <c r="N3206" s="80">
        <v>12751.216666666667</v>
      </c>
      <c r="O3206" s="80">
        <v>1481.9568257452629</v>
      </c>
      <c r="P3206" s="80">
        <v>1514.1620990451979</v>
      </c>
      <c r="Q3206" s="80">
        <v>1546.3673723451329</v>
      </c>
      <c r="R3206" s="80">
        <v>1827.2950012949989</v>
      </c>
      <c r="S3206" s="80">
        <v>2847.540991736445</v>
      </c>
      <c r="T3206" s="80">
        <v>2338.3080000000004</v>
      </c>
      <c r="U3206" s="80">
        <v>6450.4510795443448</v>
      </c>
      <c r="V3206" s="80">
        <v>7638.5512395904607</v>
      </c>
      <c r="W3206" s="80">
        <v>8826.6513996365775</v>
      </c>
      <c r="X3206" s="80">
        <v>9286.0539914706133</v>
      </c>
      <c r="Y3206" s="80">
        <v>9035.0698784551878</v>
      </c>
      <c r="Z3206" s="80">
        <v>4492.1424040235188</v>
      </c>
      <c r="AA3206" s="80">
        <v>9018.0216276121228</v>
      </c>
      <c r="AB3206" s="80">
        <v>9537.3453074433</v>
      </c>
      <c r="AC3206" s="80">
        <v>10056.668987274477</v>
      </c>
      <c r="AD3206" s="80">
        <v>9969.4826682349831</v>
      </c>
      <c r="AE3206" s="80">
        <v>10261.104313694357</v>
      </c>
      <c r="AF3206" s="80">
        <v>5177.7118290550588</v>
      </c>
      <c r="AG3206" s="80">
        <v>8482.992949702304</v>
      </c>
      <c r="AH3206" s="80">
        <v>8430.7438685378274</v>
      </c>
      <c r="AI3206" s="80">
        <v>8378.4947873733508</v>
      </c>
      <c r="AJ3206" s="80">
        <v>8621.8418804925586</v>
      </c>
      <c r="AK3206" s="80">
        <v>9261.9064777226413</v>
      </c>
      <c r="AL3206" s="80">
        <v>4084.909174899396</v>
      </c>
      <c r="AM3206" s="80">
        <v>3163.2555710656852</v>
      </c>
      <c r="AN3206" s="80">
        <v>2852.0866708676131</v>
      </c>
      <c r="AO3206" s="80">
        <v>2540.9177706695414</v>
      </c>
      <c r="AP3206" s="80">
        <v>2379.8604449359796</v>
      </c>
      <c r="AQ3206" s="80">
        <v>3096.4422413276593</v>
      </c>
      <c r="AR3206" s="80">
        <v>1016.191939102707</v>
      </c>
      <c r="AS3206" s="80">
        <v>11871.70079644888</v>
      </c>
      <c r="AT3206" s="80">
        <v>12267.915095917993</v>
      </c>
      <c r="AU3206" s="80">
        <v>12664.129395387108</v>
      </c>
      <c r="AV3206" s="80">
        <v>12774.550556108532</v>
      </c>
      <c r="AW3206" s="80">
        <v>12481.625056146782</v>
      </c>
      <c r="AX3206" s="80">
        <v>12137.867818181818</v>
      </c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</row>
    <row r="3207" spans="1:74" ht="12" customHeight="1" x14ac:dyDescent="0.2">
      <c r="A3207">
        <v>3</v>
      </c>
      <c r="B3207">
        <v>13</v>
      </c>
      <c r="C3207" s="80">
        <v>9604.551484155234</v>
      </c>
      <c r="D3207" s="80">
        <v>10049.565579615522</v>
      </c>
      <c r="E3207" s="80">
        <v>10494.579675075813</v>
      </c>
      <c r="F3207" s="80">
        <v>10404.923687322069</v>
      </c>
      <c r="G3207" s="80">
        <v>10648.949785020033</v>
      </c>
      <c r="H3207" s="80">
        <v>10433.939664147769</v>
      </c>
      <c r="I3207" s="80">
        <v>11689.348149014142</v>
      </c>
      <c r="J3207" s="80">
        <v>12650.983687702599</v>
      </c>
      <c r="K3207" s="80">
        <v>13612.619226391054</v>
      </c>
      <c r="L3207" s="80">
        <v>9786.1761280128667</v>
      </c>
      <c r="M3207" s="80">
        <v>10126.647773279306</v>
      </c>
      <c r="N3207" s="80">
        <v>11689.038461538461</v>
      </c>
      <c r="O3207" s="80">
        <v>1398.3930036092484</v>
      </c>
      <c r="P3207" s="80">
        <v>1441.9251468035686</v>
      </c>
      <c r="Q3207" s="80">
        <v>1485.4572899978889</v>
      </c>
      <c r="R3207" s="80">
        <v>1743.3190330226116</v>
      </c>
      <c r="S3207" s="80">
        <v>2197.8794846948845</v>
      </c>
      <c r="T3207" s="80">
        <v>2143.5266031024289</v>
      </c>
      <c r="U3207" s="80">
        <v>6086.7263492796592</v>
      </c>
      <c r="V3207" s="80">
        <v>7282.8517665311256</v>
      </c>
      <c r="W3207" s="80">
        <v>8478.977183782592</v>
      </c>
      <c r="X3207" s="80">
        <v>8859.3000328537673</v>
      </c>
      <c r="Y3207" s="80">
        <v>8768.574961130138</v>
      </c>
      <c r="Z3207" s="80">
        <v>4117.9462876357229</v>
      </c>
      <c r="AA3207" s="80">
        <v>8509.518044905155</v>
      </c>
      <c r="AB3207" s="80">
        <v>9085.0317401145185</v>
      </c>
      <c r="AC3207" s="80">
        <v>9660.5454353238802</v>
      </c>
      <c r="AD3207" s="80">
        <v>9511.3207624417209</v>
      </c>
      <c r="AE3207" s="80">
        <v>9958.4467601249708</v>
      </c>
      <c r="AF3207" s="80">
        <v>4746.4076797315211</v>
      </c>
      <c r="AG3207" s="80">
        <v>8004.6582899368268</v>
      </c>
      <c r="AH3207" s="80">
        <v>8026.5656827059865</v>
      </c>
      <c r="AI3207" s="80">
        <v>8048.4730754751472</v>
      </c>
      <c r="AJ3207" s="80">
        <v>8225.6127441502231</v>
      </c>
      <c r="AK3207" s="80">
        <v>8988.7208760330759</v>
      </c>
      <c r="AL3207" s="80">
        <v>3744.6356457977508</v>
      </c>
      <c r="AM3207" s="80">
        <v>2984.8875367753753</v>
      </c>
      <c r="AN3207" s="80">
        <v>2712.8603696517766</v>
      </c>
      <c r="AO3207" s="80">
        <v>2440.8332025281779</v>
      </c>
      <c r="AP3207" s="80">
        <v>2270.4905374634477</v>
      </c>
      <c r="AQ3207" s="80">
        <v>3005.1107817811062</v>
      </c>
      <c r="AR3207" s="80">
        <v>931.54300260055379</v>
      </c>
      <c r="AS3207" s="80">
        <v>10922.830255307641</v>
      </c>
      <c r="AT3207" s="80">
        <v>11541.992772215037</v>
      </c>
      <c r="AU3207" s="80">
        <v>12161.155289122433</v>
      </c>
      <c r="AV3207" s="80">
        <v>12073.364713996989</v>
      </c>
      <c r="AW3207" s="80">
        <v>12258.606049045635</v>
      </c>
      <c r="AX3207" s="80">
        <v>11867.987166666668</v>
      </c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</row>
    <row r="3208" spans="1:74" ht="12" customHeight="1" x14ac:dyDescent="0.2">
      <c r="A3208">
        <v>3</v>
      </c>
      <c r="B3208">
        <v>14</v>
      </c>
      <c r="C3208" s="80">
        <v>9077.180729575477</v>
      </c>
      <c r="D3208" s="80">
        <v>9528.1855412450459</v>
      </c>
      <c r="E3208" s="80">
        <v>9979.1903529146166</v>
      </c>
      <c r="F3208" s="80">
        <v>9971.5223980149913</v>
      </c>
      <c r="G3208" s="80">
        <v>10112.69355379895</v>
      </c>
      <c r="H3208" s="80">
        <v>10109.760783715012</v>
      </c>
      <c r="I3208" s="80">
        <v>11571.237210108053</v>
      </c>
      <c r="J3208" s="80">
        <v>11940.949283981281</v>
      </c>
      <c r="K3208" s="80">
        <v>12310.661357854511</v>
      </c>
      <c r="L3208" s="80">
        <v>12794.217383489031</v>
      </c>
      <c r="M3208" s="80">
        <v>9699.3864468864285</v>
      </c>
      <c r="N3208" s="80">
        <v>9531.8428571428558</v>
      </c>
      <c r="O3208" s="80">
        <v>1321.6094521098285</v>
      </c>
      <c r="P3208" s="80">
        <v>1367.0579308983249</v>
      </c>
      <c r="Q3208" s="80">
        <v>1412.5064096868214</v>
      </c>
      <c r="R3208" s="80">
        <v>1670.7037271067998</v>
      </c>
      <c r="S3208" s="80">
        <v>2087.1994089189052</v>
      </c>
      <c r="T3208" s="80">
        <v>1964.566</v>
      </c>
      <c r="U3208" s="80">
        <v>5752.5138175403454</v>
      </c>
      <c r="V3208" s="80">
        <v>6907.544008144886</v>
      </c>
      <c r="W3208" s="80">
        <v>8062.5741987494266</v>
      </c>
      <c r="X3208" s="80">
        <v>8490.2793488024781</v>
      </c>
      <c r="Y3208" s="80">
        <v>8327.0100127772184</v>
      </c>
      <c r="Z3208" s="80">
        <v>3774.1436261189156</v>
      </c>
      <c r="AA3208" s="80">
        <v>8042.2738472083583</v>
      </c>
      <c r="AB3208" s="80">
        <v>8614.1947113797996</v>
      </c>
      <c r="AC3208" s="80">
        <v>9186.1155755512409</v>
      </c>
      <c r="AD3208" s="80">
        <v>9115.1411454323097</v>
      </c>
      <c r="AE3208" s="80">
        <v>9456.9626479627896</v>
      </c>
      <c r="AF3208" s="80">
        <v>4350.135489918086</v>
      </c>
      <c r="AG3208" s="80">
        <v>7565.1351441156776</v>
      </c>
      <c r="AH3208" s="80">
        <v>7609.1736562073893</v>
      </c>
      <c r="AI3208" s="80">
        <v>7653.2121682991001</v>
      </c>
      <c r="AJ3208" s="80">
        <v>7882.9873414287003</v>
      </c>
      <c r="AK3208" s="80">
        <v>8536.0698937493144</v>
      </c>
      <c r="AL3208" s="80">
        <v>3432.0002660451087</v>
      </c>
      <c r="AM3208" s="80">
        <v>2820.9920758366916</v>
      </c>
      <c r="AN3208" s="80">
        <v>2570.9779200841949</v>
      </c>
      <c r="AO3208" s="80">
        <v>2320.9637643316978</v>
      </c>
      <c r="AP3208" s="80">
        <v>2175.9167033953345</v>
      </c>
      <c r="AQ3208" s="80">
        <v>2853.7804238798321</v>
      </c>
      <c r="AR3208" s="80">
        <v>853.76953465294082</v>
      </c>
      <c r="AS3208" s="80">
        <v>9912.4641502543636</v>
      </c>
      <c r="AT3208" s="80">
        <v>10741.482509364612</v>
      </c>
      <c r="AU3208" s="80">
        <v>11570.500868474861</v>
      </c>
      <c r="AV3208" s="80">
        <v>11602.946168615297</v>
      </c>
      <c r="AW3208" s="80">
        <v>11640.562944711353</v>
      </c>
      <c r="AX3208" s="80">
        <v>11696.034307692307</v>
      </c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</row>
    <row r="3209" spans="1:74" ht="12" customHeight="1" x14ac:dyDescent="0.2">
      <c r="A3209">
        <v>3</v>
      </c>
      <c r="B3209">
        <v>15</v>
      </c>
      <c r="C3209" s="80">
        <v>8451.2917899426375</v>
      </c>
      <c r="D3209" s="80">
        <v>8967.7472489182546</v>
      </c>
      <c r="E3209" s="80">
        <v>9484.20270789387</v>
      </c>
      <c r="F3209" s="80">
        <v>9468.3385212580033</v>
      </c>
      <c r="G3209" s="80">
        <v>9639.1952137994031</v>
      </c>
      <c r="H3209" s="80">
        <v>9590.9021626815284</v>
      </c>
      <c r="I3209" s="80">
        <v>11281.005381507262</v>
      </c>
      <c r="J3209" s="80">
        <v>11823.489077854618</v>
      </c>
      <c r="K3209" s="80">
        <v>12365.972774201973</v>
      </c>
      <c r="L3209" s="80">
        <v>11662.547045920814</v>
      </c>
      <c r="M3209" s="80">
        <v>11912.361492665534</v>
      </c>
      <c r="N3209" s="80">
        <v>9552.7933333333331</v>
      </c>
      <c r="O3209" s="80">
        <v>1230.4819574357807</v>
      </c>
      <c r="P3209" s="80">
        <v>1286.4626230548226</v>
      </c>
      <c r="Q3209" s="80">
        <v>1342.4432886738646</v>
      </c>
      <c r="R3209" s="80">
        <v>1586.396522573488</v>
      </c>
      <c r="S3209" s="80">
        <v>1989.4721861850692</v>
      </c>
      <c r="T3209" s="80">
        <v>1968.8840100453269</v>
      </c>
      <c r="U3209" s="80">
        <v>5355.8670082780191</v>
      </c>
      <c r="V3209" s="80">
        <v>6509.2607633710604</v>
      </c>
      <c r="W3209" s="80">
        <v>7662.6545184641018</v>
      </c>
      <c r="X3209" s="80">
        <v>8061.8420944940808</v>
      </c>
      <c r="Y3209" s="80">
        <v>7937.1212658045133</v>
      </c>
      <c r="Z3209" s="80">
        <v>3782.4389901281106</v>
      </c>
      <c r="AA3209" s="80">
        <v>7487.7437127508974</v>
      </c>
      <c r="AB3209" s="80">
        <v>8109.104863040322</v>
      </c>
      <c r="AC3209" s="80">
        <v>8730.4660133297457</v>
      </c>
      <c r="AD3209" s="80">
        <v>8655.1720578977111</v>
      </c>
      <c r="AE3209" s="80">
        <v>9014.1670573096999</v>
      </c>
      <c r="AF3209" s="80">
        <v>4359.6968529590831</v>
      </c>
      <c r="AG3209" s="80">
        <v>7043.504634093747</v>
      </c>
      <c r="AH3209" s="80">
        <v>7158.5511455945671</v>
      </c>
      <c r="AI3209" s="80">
        <v>7273.5976570953862</v>
      </c>
      <c r="AJ3209" s="80">
        <v>7485.1953120314656</v>
      </c>
      <c r="AK3209" s="80">
        <v>8136.3925077682015</v>
      </c>
      <c r="AL3209" s="80">
        <v>3439.5436174134761</v>
      </c>
      <c r="AM3209" s="80">
        <v>2626.4792869368011</v>
      </c>
      <c r="AN3209" s="80">
        <v>2416.1593213242832</v>
      </c>
      <c r="AO3209" s="80">
        <v>2205.8393557117647</v>
      </c>
      <c r="AP3209" s="80">
        <v>2066.1153953691191</v>
      </c>
      <c r="AQ3209" s="80">
        <v>2720.1602082328654</v>
      </c>
      <c r="AR3209" s="80">
        <v>855.64607401431908</v>
      </c>
      <c r="AS3209" s="80">
        <v>9031.024462973337</v>
      </c>
      <c r="AT3209" s="80">
        <v>9973.2114954630688</v>
      </c>
      <c r="AU3209" s="80">
        <v>10915.398527952801</v>
      </c>
      <c r="AV3209" s="80">
        <v>11075.088295803705</v>
      </c>
      <c r="AW3209" s="80">
        <v>11090.811920585544</v>
      </c>
      <c r="AX3209" s="80">
        <v>11036.403285714287</v>
      </c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</row>
    <row r="3210" spans="1:74" ht="12" customHeight="1" x14ac:dyDescent="0.2">
      <c r="A3210">
        <v>3</v>
      </c>
      <c r="B3210">
        <v>16</v>
      </c>
      <c r="C3210" s="80">
        <v>8006.7751926414276</v>
      </c>
      <c r="D3210" s="80">
        <v>8460.0579369444367</v>
      </c>
      <c r="E3210" s="80">
        <v>8913.3406812474459</v>
      </c>
      <c r="F3210" s="80">
        <v>8975.6932598129442</v>
      </c>
      <c r="G3210" s="80">
        <v>9094.5152273776876</v>
      </c>
      <c r="H3210" s="80">
        <v>9140.0141009988602</v>
      </c>
      <c r="I3210" s="80">
        <v>9908.0925692878463</v>
      </c>
      <c r="J3210" s="80">
        <v>10913.38998980591</v>
      </c>
      <c r="K3210" s="80">
        <v>11918.687410323975</v>
      </c>
      <c r="L3210" s="80">
        <v>11545.54332489636</v>
      </c>
      <c r="M3210" s="80">
        <v>11094.692560659751</v>
      </c>
      <c r="N3210" s="80">
        <v>11259</v>
      </c>
      <c r="O3210" s="80">
        <v>1165.7617150923795</v>
      </c>
      <c r="P3210" s="80">
        <v>1213.7011144374273</v>
      </c>
      <c r="Q3210" s="80">
        <v>1261.6405137824754</v>
      </c>
      <c r="R3210" s="80">
        <v>1503.8550367717203</v>
      </c>
      <c r="S3210" s="80">
        <v>1877.0534977652771</v>
      </c>
      <c r="T3210" s="80">
        <v>2320.5427245818155</v>
      </c>
      <c r="U3210" s="80">
        <v>5074.1619343920638</v>
      </c>
      <c r="V3210" s="80">
        <v>6137.7974612099915</v>
      </c>
      <c r="W3210" s="80">
        <v>7201.4329880279192</v>
      </c>
      <c r="X3210" s="80">
        <v>7642.3779723089847</v>
      </c>
      <c r="Y3210" s="80">
        <v>7488.6200157108469</v>
      </c>
      <c r="Z3210" s="80">
        <v>4458.0133897853675</v>
      </c>
      <c r="AA3210" s="80">
        <v>7093.9073100584101</v>
      </c>
      <c r="AB3210" s="80">
        <v>7649.4396667469455</v>
      </c>
      <c r="AC3210" s="80">
        <v>8204.9720234354809</v>
      </c>
      <c r="AD3210" s="80">
        <v>8204.8365009526624</v>
      </c>
      <c r="AE3210" s="80">
        <v>8504.8054061057028</v>
      </c>
      <c r="AF3210" s="80">
        <v>5138.3742068602251</v>
      </c>
      <c r="AG3210" s="80">
        <v>6673.0340846389745</v>
      </c>
      <c r="AH3210" s="80">
        <v>6754.4139332227969</v>
      </c>
      <c r="AI3210" s="80">
        <v>6835.7937818066193</v>
      </c>
      <c r="AJ3210" s="80">
        <v>7095.7345852963672</v>
      </c>
      <c r="AK3210" s="80">
        <v>7676.6310793132097</v>
      </c>
      <c r="AL3210" s="80">
        <v>4053.8741117039754</v>
      </c>
      <c r="AM3210" s="80">
        <v>2488.333111827732</v>
      </c>
      <c r="AN3210" s="80">
        <v>2280.7005836607527</v>
      </c>
      <c r="AO3210" s="80">
        <v>2073.0680554937735</v>
      </c>
      <c r="AP3210" s="80">
        <v>1958.6137511427314</v>
      </c>
      <c r="AQ3210" s="80">
        <v>2566.4526846873214</v>
      </c>
      <c r="AR3210" s="80">
        <v>1008.4714293683611</v>
      </c>
      <c r="AS3210" s="80">
        <v>8588.5940660814467</v>
      </c>
      <c r="AT3210" s="80">
        <v>9281.6270936648634</v>
      </c>
      <c r="AU3210" s="80">
        <v>9974.6601212482801</v>
      </c>
      <c r="AV3210" s="80">
        <v>10453.431856729258</v>
      </c>
      <c r="AW3210" s="80">
        <v>10532.91040804964</v>
      </c>
      <c r="AX3210" s="80">
        <v>10452.269733333333</v>
      </c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</row>
    <row r="3211" spans="1:74" ht="12" customHeight="1" x14ac:dyDescent="0.2">
      <c r="A3211">
        <v>3</v>
      </c>
      <c r="B3211">
        <v>17</v>
      </c>
      <c r="C3211" s="80">
        <v>7621.0229193065625</v>
      </c>
      <c r="D3211" s="80">
        <v>7977.4598947551467</v>
      </c>
      <c r="E3211" s="80">
        <v>8333.8968702037309</v>
      </c>
      <c r="F3211" s="80">
        <v>8440.0764664880207</v>
      </c>
      <c r="G3211" s="80">
        <v>8589.6318476278593</v>
      </c>
      <c r="H3211" s="80">
        <v>8602.020031760514</v>
      </c>
      <c r="I3211" s="80">
        <v>9244.3908118849176</v>
      </c>
      <c r="J3211" s="80">
        <v>10235.652034540666</v>
      </c>
      <c r="K3211" s="80">
        <v>11226.913257196415</v>
      </c>
      <c r="L3211" s="80">
        <v>11151.018383071649</v>
      </c>
      <c r="M3211" s="80">
        <v>11130.017752820293</v>
      </c>
      <c r="N3211" s="80">
        <v>10571.788235294118</v>
      </c>
      <c r="O3211" s="80">
        <v>1109.5973766484919</v>
      </c>
      <c r="P3211" s="80">
        <v>1144.6102026117533</v>
      </c>
      <c r="Q3211" s="80">
        <v>1179.6230285750148</v>
      </c>
      <c r="R3211" s="80">
        <v>1414.1137778956354</v>
      </c>
      <c r="S3211" s="80">
        <v>1772.8485907164572</v>
      </c>
      <c r="T3211" s="80">
        <v>2178.9045452732389</v>
      </c>
      <c r="U3211" s="80">
        <v>4829.6977831742452</v>
      </c>
      <c r="V3211" s="80">
        <v>5781.4878424674553</v>
      </c>
      <c r="W3211" s="80">
        <v>6733.2779017606654</v>
      </c>
      <c r="X3211" s="80">
        <v>7186.3256246610799</v>
      </c>
      <c r="Y3211" s="80">
        <v>7072.8881500021034</v>
      </c>
      <c r="Z3211" s="80">
        <v>4185.9111383707786</v>
      </c>
      <c r="AA3211" s="80">
        <v>6752.1353974166259</v>
      </c>
      <c r="AB3211" s="80">
        <v>7211.8568327464527</v>
      </c>
      <c r="AC3211" s="80">
        <v>7671.5782680762804</v>
      </c>
      <c r="AD3211" s="80">
        <v>7715.2199232480962</v>
      </c>
      <c r="AE3211" s="80">
        <v>8032.6598557169364</v>
      </c>
      <c r="AF3211" s="80">
        <v>4824.7450029863812</v>
      </c>
      <c r="AG3211" s="80">
        <v>6351.5390999219981</v>
      </c>
      <c r="AH3211" s="80">
        <v>6371.4737444282619</v>
      </c>
      <c r="AI3211" s="80">
        <v>6391.4083889345266</v>
      </c>
      <c r="AJ3211" s="80">
        <v>6672.3027126991074</v>
      </c>
      <c r="AK3211" s="80">
        <v>7250.461751150594</v>
      </c>
      <c r="AL3211" s="80">
        <v>3806.4391723488297</v>
      </c>
      <c r="AM3211" s="80">
        <v>2368.4496217074975</v>
      </c>
      <c r="AN3211" s="80">
        <v>2153.3752112051561</v>
      </c>
      <c r="AO3211" s="80">
        <v>1938.3008007028145</v>
      </c>
      <c r="AP3211" s="80">
        <v>1841.7351562105521</v>
      </c>
      <c r="AQ3211" s="80">
        <v>2423.9756781601059</v>
      </c>
      <c r="AR3211" s="80">
        <v>946.91770073955786</v>
      </c>
      <c r="AS3211" s="80">
        <v>7982.9927556890443</v>
      </c>
      <c r="AT3211" s="80">
        <v>8638.3995444962784</v>
      </c>
      <c r="AU3211" s="80">
        <v>9293.8063333035134</v>
      </c>
      <c r="AV3211" s="80">
        <v>9645.0952890090539</v>
      </c>
      <c r="AW3211" s="80">
        <v>9891.6388116836006</v>
      </c>
      <c r="AX3211" s="80">
        <v>10029.790375</v>
      </c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</row>
    <row r="3212" spans="1:74" ht="12" customHeight="1" x14ac:dyDescent="0.2">
      <c r="A3212">
        <v>3</v>
      </c>
      <c r="B3212">
        <v>18</v>
      </c>
      <c r="C3212" s="80">
        <v>7060.2168546128423</v>
      </c>
      <c r="D3212" s="80">
        <v>7510.1543089253946</v>
      </c>
      <c r="E3212" s="80">
        <v>7960.0917632379469</v>
      </c>
      <c r="F3212" s="80">
        <v>7862.8977446723138</v>
      </c>
      <c r="G3212" s="80">
        <v>8086.2281923819073</v>
      </c>
      <c r="H3212" s="80">
        <v>8125.0744630430145</v>
      </c>
      <c r="I3212" s="80">
        <v>8241.7085289698061</v>
      </c>
      <c r="J3212" s="80">
        <v>9329.278233032157</v>
      </c>
      <c r="K3212" s="80">
        <v>10416.847937094508</v>
      </c>
      <c r="L3212" s="80">
        <v>10509.037789980905</v>
      </c>
      <c r="M3212" s="80">
        <v>10472.674427198777</v>
      </c>
      <c r="N3212" s="80">
        <v>10630.338888888889</v>
      </c>
      <c r="O3212" s="80">
        <v>1027.9457473617852</v>
      </c>
      <c r="P3212" s="80">
        <v>1077.329230240668</v>
      </c>
      <c r="Q3212" s="80">
        <v>1126.7127131195507</v>
      </c>
      <c r="R3212" s="80">
        <v>996.56991502041706</v>
      </c>
      <c r="S3212" s="80">
        <v>1668.9490899467282</v>
      </c>
      <c r="T3212" s="80">
        <v>2190.9721616884494</v>
      </c>
      <c r="U3212" s="80">
        <v>4474.2961742143307</v>
      </c>
      <c r="V3212" s="80">
        <v>5452.7812296904922</v>
      </c>
      <c r="W3212" s="80">
        <v>6431.2662851666546</v>
      </c>
      <c r="X3212" s="80">
        <v>6694.8852621166779</v>
      </c>
      <c r="Y3212" s="80">
        <v>6658.3747213689394</v>
      </c>
      <c r="Z3212" s="80">
        <v>4209.0943338327361</v>
      </c>
      <c r="AA3212" s="80">
        <v>6255.2679137994883</v>
      </c>
      <c r="AB3212" s="80">
        <v>6791.3742175382467</v>
      </c>
      <c r="AC3212" s="80">
        <v>7327.4805212770043</v>
      </c>
      <c r="AD3212" s="80">
        <v>7187.610867630101</v>
      </c>
      <c r="AE3212" s="80">
        <v>7561.8980810045496</v>
      </c>
      <c r="AF3212" s="80">
        <v>4851.466307562825</v>
      </c>
      <c r="AG3212" s="80">
        <v>5884.1501830940651</v>
      </c>
      <c r="AH3212" s="80">
        <v>5994.4405134270328</v>
      </c>
      <c r="AI3212" s="80">
        <v>6104.7308437599995</v>
      </c>
      <c r="AJ3212" s="80">
        <v>6216.0140562427014</v>
      </c>
      <c r="AK3212" s="80">
        <v>6825.5414504326827</v>
      </c>
      <c r="AL3212" s="80">
        <v>3827.5207052408437</v>
      </c>
      <c r="AM3212" s="80">
        <v>2194.1631872171565</v>
      </c>
      <c r="AN3212" s="80">
        <v>2022.7621292962494</v>
      </c>
      <c r="AO3212" s="80">
        <v>1851.3610713753424</v>
      </c>
      <c r="AP3212" s="80">
        <v>1715.7872044822207</v>
      </c>
      <c r="AQ3212" s="80">
        <v>2281.9162467131027</v>
      </c>
      <c r="AR3212" s="80">
        <v>952.16209733971505</v>
      </c>
      <c r="AS3212" s="80">
        <v>7395.5505187086301</v>
      </c>
      <c r="AT3212" s="80">
        <v>8344.0458783186441</v>
      </c>
      <c r="AU3212" s="80">
        <v>9292.5412379286572</v>
      </c>
      <c r="AV3212" s="80">
        <v>8981.0532994475216</v>
      </c>
      <c r="AW3212" s="80">
        <v>9155.7431671538598</v>
      </c>
      <c r="AX3212" s="80">
        <v>9544.1380000000008</v>
      </c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</row>
    <row r="3213" spans="1:74" ht="12" customHeight="1" x14ac:dyDescent="0.2">
      <c r="A3213">
        <v>3</v>
      </c>
      <c r="B3213">
        <v>19</v>
      </c>
      <c r="C3213" s="80">
        <v>6705.5294457114587</v>
      </c>
      <c r="D3213" s="80">
        <v>7145.2291847042807</v>
      </c>
      <c r="E3213" s="80">
        <v>7584.9289236971026</v>
      </c>
      <c r="F3213" s="80">
        <v>7512.5784219126581</v>
      </c>
      <c r="G3213" s="80">
        <v>7476.2277488101654</v>
      </c>
      <c r="H3213" s="80">
        <v>7629.1433643478622</v>
      </c>
      <c r="I3213" s="80">
        <v>7789.5406045813161</v>
      </c>
      <c r="J3213" s="80">
        <v>9040.4106203100364</v>
      </c>
      <c r="K3213" s="80">
        <v>10291.280636038757</v>
      </c>
      <c r="L3213" s="80">
        <v>9793.8775059162435</v>
      </c>
      <c r="M3213" s="80">
        <v>9773.7802297222624</v>
      </c>
      <c r="N3213" s="80">
        <v>10126.142105263158</v>
      </c>
      <c r="O3213" s="80">
        <v>976.3043571423425</v>
      </c>
      <c r="P3213" s="80">
        <v>1024.9572871445316</v>
      </c>
      <c r="Q3213" s="80">
        <v>1073.610217146721</v>
      </c>
      <c r="R3213" s="80">
        <v>952.16927430889916</v>
      </c>
      <c r="S3213" s="80">
        <v>1543.0486502181932</v>
      </c>
      <c r="T3213" s="80">
        <v>2087.0543911937125</v>
      </c>
      <c r="U3213" s="80">
        <v>4249.5188693001628</v>
      </c>
      <c r="V3213" s="80">
        <v>5188.838286582557</v>
      </c>
      <c r="W3213" s="80">
        <v>6128.1577038649521</v>
      </c>
      <c r="X3213" s="80">
        <v>6396.6049401364689</v>
      </c>
      <c r="Y3213" s="80">
        <v>6156.0871978325149</v>
      </c>
      <c r="Z3213" s="80">
        <v>4009.4570647599739</v>
      </c>
      <c r="AA3213" s="80">
        <v>5941.0191004815342</v>
      </c>
      <c r="AB3213" s="80">
        <v>6461.5760226361363</v>
      </c>
      <c r="AC3213" s="80">
        <v>6982.1329447907392</v>
      </c>
      <c r="AD3213" s="80">
        <v>6867.3779136769326</v>
      </c>
      <c r="AE3213" s="80">
        <v>6991.4515051828594</v>
      </c>
      <c r="AF3213" s="80">
        <v>4621.3613472498</v>
      </c>
      <c r="AG3213" s="80">
        <v>5588.5453844022713</v>
      </c>
      <c r="AH3213" s="80">
        <v>5702.7787072992487</v>
      </c>
      <c r="AI3213" s="80">
        <v>5817.012030196227</v>
      </c>
      <c r="AJ3213" s="80">
        <v>5939.0691047554556</v>
      </c>
      <c r="AK3213" s="80">
        <v>6310.6433776447066</v>
      </c>
      <c r="AL3213" s="80">
        <v>3645.981466556701</v>
      </c>
      <c r="AM3213" s="80">
        <v>2083.9339872355181</v>
      </c>
      <c r="AN3213" s="80">
        <v>1924.0197736707373</v>
      </c>
      <c r="AO3213" s="80">
        <v>1764.1055601059566</v>
      </c>
      <c r="AP3213" s="80">
        <v>1639.3429429653816</v>
      </c>
      <c r="AQ3213" s="80">
        <v>2109.7754303062716</v>
      </c>
      <c r="AR3213" s="80">
        <v>907.00106606997781</v>
      </c>
      <c r="AS3213" s="80">
        <v>7024.016796034628</v>
      </c>
      <c r="AT3213" s="80">
        <v>7843.8055800634302</v>
      </c>
      <c r="AU3213" s="80">
        <v>8663.5943640922324</v>
      </c>
      <c r="AV3213" s="80">
        <v>8855.1615693801032</v>
      </c>
      <c r="AW3213" s="80">
        <v>8707.9805284120885</v>
      </c>
      <c r="AX3213" s="80">
        <v>8530.041444444445</v>
      </c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</row>
    <row r="3214" spans="1:74" ht="12" customHeight="1" x14ac:dyDescent="0.2">
      <c r="A3214">
        <v>3</v>
      </c>
      <c r="B3214">
        <v>20</v>
      </c>
      <c r="C3214" s="80">
        <v>6249.8806196581008</v>
      </c>
      <c r="D3214" s="80">
        <v>6676.3499529705605</v>
      </c>
      <c r="E3214" s="80">
        <v>7102.8192862830192</v>
      </c>
      <c r="F3214" s="80">
        <v>7165.6307918996399</v>
      </c>
      <c r="G3214" s="80">
        <v>7150.0412672161674</v>
      </c>
      <c r="H3214" s="80">
        <v>7041.6455088316534</v>
      </c>
      <c r="I3214" s="80">
        <v>7053.689791861615</v>
      </c>
      <c r="J3214" s="80">
        <v>8269.2069885054298</v>
      </c>
      <c r="K3214" s="80">
        <v>9484.7241851492436</v>
      </c>
      <c r="L3214" s="80">
        <v>9700.6134615639148</v>
      </c>
      <c r="M3214" s="80">
        <v>9531.1287216828005</v>
      </c>
      <c r="N3214" s="80">
        <v>9371.1649999999991</v>
      </c>
      <c r="O3214" s="80">
        <v>909.96329670792852</v>
      </c>
      <c r="P3214" s="80">
        <v>957.6666064473668</v>
      </c>
      <c r="Q3214" s="80">
        <v>1005.3699161868051</v>
      </c>
      <c r="R3214" s="80">
        <v>908.19597319444881</v>
      </c>
      <c r="S3214" s="80">
        <v>1475.7257131630529</v>
      </c>
      <c r="T3214" s="80">
        <v>1931.4493970695219</v>
      </c>
      <c r="U3214" s="80">
        <v>3960.7589287519081</v>
      </c>
      <c r="V3214" s="80">
        <v>4849.700796604041</v>
      </c>
      <c r="W3214" s="80">
        <v>5738.6426644561743</v>
      </c>
      <c r="X3214" s="80">
        <v>6101.1954549407192</v>
      </c>
      <c r="Y3214" s="80">
        <v>5887.4982127301791</v>
      </c>
      <c r="Z3214" s="80">
        <v>3710.5230524813919</v>
      </c>
      <c r="AA3214" s="80">
        <v>5537.3196759079437</v>
      </c>
      <c r="AB3214" s="80">
        <v>6037.8288070073304</v>
      </c>
      <c r="AC3214" s="80">
        <v>6538.337938106717</v>
      </c>
      <c r="AD3214" s="80">
        <v>6550.2270823985073</v>
      </c>
      <c r="AE3214" s="80">
        <v>6686.4157245281567</v>
      </c>
      <c r="AF3214" s="80">
        <v>4276.8054466854337</v>
      </c>
      <c r="AG3214" s="80">
        <v>5208.7969746212402</v>
      </c>
      <c r="AH3214" s="80">
        <v>5328.0354292161337</v>
      </c>
      <c r="AI3214" s="80">
        <v>5447.2738838110263</v>
      </c>
      <c r="AJ3214" s="80">
        <v>5664.7896450737762</v>
      </c>
      <c r="AK3214" s="80">
        <v>6035.3111340174319</v>
      </c>
      <c r="AL3214" s="80">
        <v>3374.1471880279223</v>
      </c>
      <c r="AM3214" s="80">
        <v>1942.3281554299715</v>
      </c>
      <c r="AN3214" s="80">
        <v>1797.1522393319419</v>
      </c>
      <c r="AO3214" s="80">
        <v>1651.9763232339124</v>
      </c>
      <c r="AP3214" s="80">
        <v>1563.6344289375704</v>
      </c>
      <c r="AQ3214" s="80">
        <v>2017.7263050405802</v>
      </c>
      <c r="AR3214" s="80">
        <v>839.37757903870306</v>
      </c>
      <c r="AS3214" s="80">
        <v>6546.7263697970511</v>
      </c>
      <c r="AT3214" s="80">
        <v>7329.8247389121962</v>
      </c>
      <c r="AU3214" s="80">
        <v>8112.9231080273412</v>
      </c>
      <c r="AV3214" s="80">
        <v>8306.8211051810449</v>
      </c>
      <c r="AW3214" s="80">
        <v>8160.2366260425588</v>
      </c>
      <c r="AX3214" s="80">
        <v>8219.6392631578947</v>
      </c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</row>
    <row r="3215" spans="1:74" ht="12" customHeight="1" x14ac:dyDescent="0.2">
      <c r="A3215">
        <v>3</v>
      </c>
      <c r="B3215">
        <v>21</v>
      </c>
      <c r="C3215" s="80">
        <v>5653.7246007240528</v>
      </c>
      <c r="D3215" s="80">
        <v>6244.9440002055026</v>
      </c>
      <c r="E3215" s="80">
        <v>6836.1633996869523</v>
      </c>
      <c r="F3215" s="80">
        <v>6689.4375252127111</v>
      </c>
      <c r="G3215" s="80">
        <v>6802.8418666009748</v>
      </c>
      <c r="H3215" s="80">
        <v>6710.5784244841489</v>
      </c>
      <c r="I3215" s="80">
        <v>6626.6562849524835</v>
      </c>
      <c r="J3215" s="80">
        <v>7374.8489985020333</v>
      </c>
      <c r="K3215" s="80">
        <v>8123.0417120515822</v>
      </c>
      <c r="L3215" s="80">
        <v>9179.8843749581683</v>
      </c>
      <c r="M3215" s="80">
        <v>8978.823044883713</v>
      </c>
      <c r="N3215" s="80">
        <v>9272.1285714285714</v>
      </c>
      <c r="O3215" s="80">
        <v>823.16482336826061</v>
      </c>
      <c r="P3215" s="80">
        <v>895.39544050885934</v>
      </c>
      <c r="Q3215" s="80">
        <v>967.62605764945818</v>
      </c>
      <c r="R3215" s="80">
        <v>847.84164852616277</v>
      </c>
      <c r="S3215" s="80">
        <v>1404.0658354177417</v>
      </c>
      <c r="T3215" s="80">
        <v>1911.0374365232929</v>
      </c>
      <c r="U3215" s="80">
        <v>3582.9548683838889</v>
      </c>
      <c r="V3215" s="80">
        <v>4553.0779596620878</v>
      </c>
      <c r="W3215" s="80">
        <v>5523.2010509402871</v>
      </c>
      <c r="X3215" s="80">
        <v>5695.73942758469</v>
      </c>
      <c r="Y3215" s="80">
        <v>5601.6067368368085</v>
      </c>
      <c r="Z3215" s="80">
        <v>3671.3094700453012</v>
      </c>
      <c r="AA3215" s="80">
        <v>5009.1325545137697</v>
      </c>
      <c r="AB3215" s="80">
        <v>5651.0032557105696</v>
      </c>
      <c r="AC3215" s="80">
        <v>6292.8739569073687</v>
      </c>
      <c r="AD3215" s="80">
        <v>6114.9305785045863</v>
      </c>
      <c r="AE3215" s="80">
        <v>6361.7295520909947</v>
      </c>
      <c r="AF3215" s="80">
        <v>4231.6072736584347</v>
      </c>
      <c r="AG3215" s="80">
        <v>4711.9465775018489</v>
      </c>
      <c r="AH3215" s="80">
        <v>4977.3587451213634</v>
      </c>
      <c r="AI3215" s="80">
        <v>5242.770912740878</v>
      </c>
      <c r="AJ3215" s="80">
        <v>5288.3350433056548</v>
      </c>
      <c r="AK3215" s="80">
        <v>5742.2419991769129</v>
      </c>
      <c r="AL3215" s="80">
        <v>3338.4884959681185</v>
      </c>
      <c r="AM3215" s="80">
        <v>1757.0557172713065</v>
      </c>
      <c r="AN3215" s="80">
        <v>1673.5065581395606</v>
      </c>
      <c r="AO3215" s="80">
        <v>1589.957399007815</v>
      </c>
      <c r="AP3215" s="80">
        <v>1459.7228253057374</v>
      </c>
      <c r="AQ3215" s="80">
        <v>1919.7473791107786</v>
      </c>
      <c r="AR3215" s="80">
        <v>830.50686150775311</v>
      </c>
      <c r="AS3215" s="80">
        <v>5922.2551891167604</v>
      </c>
      <c r="AT3215" s="80">
        <v>6865.3004152493104</v>
      </c>
      <c r="AU3215" s="80">
        <v>7808.3456413818594</v>
      </c>
      <c r="AV3215" s="80">
        <v>7754.7898335822147</v>
      </c>
      <c r="AW3215" s="80">
        <v>7841.1234040644804</v>
      </c>
      <c r="AX3215" s="80">
        <v>7954.5722999999998</v>
      </c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</row>
    <row r="3216" spans="1:74" ht="12" customHeight="1" x14ac:dyDescent="0.2">
      <c r="A3216">
        <v>3</v>
      </c>
      <c r="B3216">
        <v>22</v>
      </c>
      <c r="C3216" s="80">
        <v>5166.7868556498588</v>
      </c>
      <c r="D3216" s="80">
        <v>5805.1647753492343</v>
      </c>
      <c r="E3216" s="80">
        <v>6443.5426950486099</v>
      </c>
      <c r="F3216" s="80">
        <v>6453.103141203017</v>
      </c>
      <c r="G3216" s="80">
        <v>6361.8501246776923</v>
      </c>
      <c r="H3216" s="80">
        <v>6418.2334977888631</v>
      </c>
      <c r="I3216" s="80">
        <v>5964.6018494906039</v>
      </c>
      <c r="J3216" s="80">
        <v>6833.9787954737221</v>
      </c>
      <c r="K3216" s="80">
        <v>7703.3557414568395</v>
      </c>
      <c r="L3216" s="80">
        <v>7764.9156672545432</v>
      </c>
      <c r="M3216" s="80">
        <v>7875.2706117781354</v>
      </c>
      <c r="N3216" s="80">
        <v>8622.6772727272728</v>
      </c>
      <c r="O3216" s="80">
        <v>752.26819305414779</v>
      </c>
      <c r="P3216" s="80">
        <v>832.16033893603731</v>
      </c>
      <c r="Q3216" s="80">
        <v>912.05248481792682</v>
      </c>
      <c r="R3216" s="80">
        <v>817.88783955687688</v>
      </c>
      <c r="S3216" s="80">
        <v>1313.0477799230589</v>
      </c>
      <c r="T3216" s="80">
        <v>1777.1818999595207</v>
      </c>
      <c r="U3216" s="80">
        <v>3274.3660906266523</v>
      </c>
      <c r="V3216" s="80">
        <v>4240.1768376136106</v>
      </c>
      <c r="W3216" s="80">
        <v>5205.9875846005689</v>
      </c>
      <c r="X3216" s="80">
        <v>5494.5118858034175</v>
      </c>
      <c r="Y3216" s="80">
        <v>5238.4846239188555</v>
      </c>
      <c r="Z3216" s="80">
        <v>3414.1585165304341</v>
      </c>
      <c r="AA3216" s="80">
        <v>4577.7115209246376</v>
      </c>
      <c r="AB3216" s="80">
        <v>5254.5837313406155</v>
      </c>
      <c r="AC3216" s="80">
        <v>5931.4559417565924</v>
      </c>
      <c r="AD3216" s="80">
        <v>5898.8932291630254</v>
      </c>
      <c r="AE3216" s="80">
        <v>5949.3327550119557</v>
      </c>
      <c r="AF3216" s="80">
        <v>3935.2111637145113</v>
      </c>
      <c r="AG3216" s="80">
        <v>4306.1212493518042</v>
      </c>
      <c r="AH3216" s="80">
        <v>4623.8923062410176</v>
      </c>
      <c r="AI3216" s="80">
        <v>4941.6633631302302</v>
      </c>
      <c r="AJ3216" s="80">
        <v>5101.5008886871356</v>
      </c>
      <c r="AK3216" s="80">
        <v>5370.0032566898253</v>
      </c>
      <c r="AL3216" s="80">
        <v>3104.649451060247</v>
      </c>
      <c r="AM3216" s="80">
        <v>1605.7259639918063</v>
      </c>
      <c r="AN3216" s="80">
        <v>1552.1837475209372</v>
      </c>
      <c r="AO3216" s="80">
        <v>1498.6415310500684</v>
      </c>
      <c r="AP3216" s="80">
        <v>1408.1515693603353</v>
      </c>
      <c r="AQ3216" s="80">
        <v>1795.3004556973265</v>
      </c>
      <c r="AR3216" s="80">
        <v>772.33534720750993</v>
      </c>
      <c r="AS3216" s="80">
        <v>5412.1897382504158</v>
      </c>
      <c r="AT3216" s="80">
        <v>6386.03971364463</v>
      </c>
      <c r="AU3216" s="80">
        <v>7359.8896890388442</v>
      </c>
      <c r="AV3216" s="80">
        <v>7480.8171009665502</v>
      </c>
      <c r="AW3216" s="80">
        <v>7332.825440301649</v>
      </c>
      <c r="AX3216" s="80">
        <v>7586.5259999999998</v>
      </c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</row>
    <row r="3217" spans="1:74" ht="12" customHeight="1" x14ac:dyDescent="0.2">
      <c r="A3217">
        <v>3</v>
      </c>
      <c r="B3217">
        <v>23</v>
      </c>
      <c r="C3217" s="80">
        <v>4721.5401593824045</v>
      </c>
      <c r="D3217" s="80">
        <v>5323.852576166184</v>
      </c>
      <c r="E3217" s="80">
        <v>5926.1649929499645</v>
      </c>
      <c r="F3217" s="80">
        <v>6081.7078719924202</v>
      </c>
      <c r="G3217" s="80">
        <v>6135.8341552014799</v>
      </c>
      <c r="H3217" s="80">
        <v>5991.0412399004836</v>
      </c>
      <c r="I3217" s="80">
        <v>5182.0466915546231</v>
      </c>
      <c r="J3217" s="80">
        <v>6265.8763747074172</v>
      </c>
      <c r="K3217" s="80">
        <v>7349.7060578602104</v>
      </c>
      <c r="L3217" s="80">
        <v>7683.2185464594722</v>
      </c>
      <c r="M3217" s="80">
        <v>7680.5833156592171</v>
      </c>
      <c r="N3217" s="80">
        <v>7755.5347826086954</v>
      </c>
      <c r="O3217" s="80">
        <v>687.44165055836311</v>
      </c>
      <c r="P3217" s="80">
        <v>763.13090472308386</v>
      </c>
      <c r="Q3217" s="80">
        <v>838.8201588878045</v>
      </c>
      <c r="R3217" s="80">
        <v>770.81596301785237</v>
      </c>
      <c r="S3217" s="80">
        <v>1266.3994368888957</v>
      </c>
      <c r="T3217" s="80">
        <v>1598.4589941401387</v>
      </c>
      <c r="U3217" s="80">
        <v>2992.1983285430492</v>
      </c>
      <c r="V3217" s="80">
        <v>3890.0882194925898</v>
      </c>
      <c r="W3217" s="80">
        <v>4787.9781104421299</v>
      </c>
      <c r="X3217" s="80">
        <v>5178.2863929890627</v>
      </c>
      <c r="Y3217" s="80">
        <v>5052.3781992691174</v>
      </c>
      <c r="Z3217" s="80">
        <v>3070.8124971858706</v>
      </c>
      <c r="AA3217" s="80">
        <v>4183.2282592572083</v>
      </c>
      <c r="AB3217" s="80">
        <v>4819.2119917700147</v>
      </c>
      <c r="AC3217" s="80">
        <v>5455.1957242828212</v>
      </c>
      <c r="AD3217" s="80">
        <v>5559.3943879154413</v>
      </c>
      <c r="AE3217" s="80">
        <v>5737.9721941674425</v>
      </c>
      <c r="AF3217" s="80">
        <v>3539.4653066314804</v>
      </c>
      <c r="AG3217" s="80">
        <v>3935.0422183086657</v>
      </c>
      <c r="AH3217" s="80">
        <v>4239.9598757996773</v>
      </c>
      <c r="AI3217" s="80">
        <v>4544.877533290688</v>
      </c>
      <c r="AJ3217" s="80">
        <v>4807.8943470785589</v>
      </c>
      <c r="AK3217" s="80">
        <v>5179.2244001676972</v>
      </c>
      <c r="AL3217" s="80">
        <v>2792.4293167809842</v>
      </c>
      <c r="AM3217" s="80">
        <v>1467.3528898642298</v>
      </c>
      <c r="AN3217" s="80">
        <v>1422.8312622901499</v>
      </c>
      <c r="AO3217" s="80">
        <v>1378.3096347160701</v>
      </c>
      <c r="AP3217" s="80">
        <v>1327.1082604671801</v>
      </c>
      <c r="AQ3217" s="80">
        <v>1731.5192340332787</v>
      </c>
      <c r="AR3217" s="80">
        <v>694.6651787666251</v>
      </c>
      <c r="AS3217" s="80">
        <v>4945.7955037188412</v>
      </c>
      <c r="AT3217" s="80">
        <v>5857.3651707430599</v>
      </c>
      <c r="AU3217" s="80">
        <v>6768.9348377672795</v>
      </c>
      <c r="AV3217" s="80">
        <v>7050.2738382393472</v>
      </c>
      <c r="AW3217" s="80">
        <v>7072.3138566570133</v>
      </c>
      <c r="AX3217" s="80">
        <v>6823.5844171349154</v>
      </c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</row>
    <row r="3218" spans="1:74" ht="12" customHeight="1" x14ac:dyDescent="0.2">
      <c r="A3218">
        <v>3</v>
      </c>
      <c r="B3218">
        <v>24</v>
      </c>
      <c r="C3218" s="80">
        <v>4359.1694532169558</v>
      </c>
      <c r="D3218" s="80">
        <v>4938.2723819781932</v>
      </c>
      <c r="E3218" s="80">
        <v>5517.3753107394305</v>
      </c>
      <c r="F3218" s="80">
        <v>5584.7016993494317</v>
      </c>
      <c r="G3218" s="80">
        <v>5794.8485699528401</v>
      </c>
      <c r="H3218" s="80">
        <v>5770.5192930415542</v>
      </c>
      <c r="I3218" s="80">
        <v>6088.6245436095078</v>
      </c>
      <c r="J3218" s="80">
        <v>6699.533680935072</v>
      </c>
      <c r="K3218" s="80">
        <v>7310.4428182606362</v>
      </c>
      <c r="L3218" s="80">
        <v>6927.3786902844513</v>
      </c>
      <c r="M3218" s="80">
        <v>8148.2563932980411</v>
      </c>
      <c r="N3218" s="80">
        <v>7155.5124999999998</v>
      </c>
      <c r="O3218" s="80">
        <v>634.68159601019636</v>
      </c>
      <c r="P3218" s="80">
        <v>707.81977051969056</v>
      </c>
      <c r="Q3218" s="80">
        <v>780.95794502918488</v>
      </c>
      <c r="R3218" s="80">
        <v>707.82374115269477</v>
      </c>
      <c r="S3218" s="80">
        <v>1196.0220534356547</v>
      </c>
      <c r="T3218" s="80">
        <v>1474.79105360416</v>
      </c>
      <c r="U3218" s="80">
        <v>2762.5518605051607</v>
      </c>
      <c r="V3218" s="80">
        <v>3610.1264808482174</v>
      </c>
      <c r="W3218" s="80">
        <v>4457.7011011912746</v>
      </c>
      <c r="X3218" s="80">
        <v>4755.1091613300196</v>
      </c>
      <c r="Y3218" s="80">
        <v>4771.6033129865727</v>
      </c>
      <c r="Z3218" s="80">
        <v>2833.233016766726</v>
      </c>
      <c r="AA3218" s="80">
        <v>3862.1721362152348</v>
      </c>
      <c r="AB3218" s="80">
        <v>4470.5329313164311</v>
      </c>
      <c r="AC3218" s="80">
        <v>5078.8937264176284</v>
      </c>
      <c r="AD3218" s="80">
        <v>5105.0724465944477</v>
      </c>
      <c r="AE3218" s="80">
        <v>5419.096918650097</v>
      </c>
      <c r="AF3218" s="80">
        <v>3265.6275749947522</v>
      </c>
      <c r="AG3218" s="80">
        <v>3633.0339796186272</v>
      </c>
      <c r="AH3218" s="80">
        <v>3932.2018485960393</v>
      </c>
      <c r="AI3218" s="80">
        <v>4231.3697175734515</v>
      </c>
      <c r="AJ3218" s="80">
        <v>4414.9861018605034</v>
      </c>
      <c r="AK3218" s="80">
        <v>4891.4003132457738</v>
      </c>
      <c r="AL3218" s="80">
        <v>2576.387501529814</v>
      </c>
      <c r="AM3218" s="80">
        <v>1354.7358867371054</v>
      </c>
      <c r="AN3218" s="80">
        <v>1318.9845333709882</v>
      </c>
      <c r="AO3218" s="80">
        <v>1283.2331800048712</v>
      </c>
      <c r="AP3218" s="80">
        <v>1218.655008337922</v>
      </c>
      <c r="AQ3218" s="80">
        <v>1635.2938334680434</v>
      </c>
      <c r="AR3218" s="80">
        <v>640.92103372752217</v>
      </c>
      <c r="AS3218" s="80">
        <v>4566.2135561479608</v>
      </c>
      <c r="AT3218" s="80">
        <v>5434.1120233152615</v>
      </c>
      <c r="AU3218" s="80">
        <v>6302.010490482563</v>
      </c>
      <c r="AV3218" s="80">
        <v>6474.1150206537241</v>
      </c>
      <c r="AW3218" s="80">
        <v>6679.2854568542043</v>
      </c>
      <c r="AX3218" s="80">
        <v>6295.6643171924015</v>
      </c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</row>
    <row r="3219" spans="1:74" ht="12" customHeight="1" x14ac:dyDescent="0.2">
      <c r="A3219">
        <v>3</v>
      </c>
      <c r="B3219">
        <v>25</v>
      </c>
      <c r="C3219" s="80">
        <v>2985.1932480222081</v>
      </c>
      <c r="D3219" s="80">
        <v>3359.5982745615061</v>
      </c>
      <c r="E3219" s="80">
        <v>3734.003301100804</v>
      </c>
      <c r="F3219" s="80">
        <v>3805.9148112655885</v>
      </c>
      <c r="G3219" s="80">
        <v>3853.0266203674669</v>
      </c>
      <c r="H3219" s="80">
        <v>3899.8545118002298</v>
      </c>
      <c r="I3219" s="80">
        <v>4948.342935487779</v>
      </c>
      <c r="J3219" s="80">
        <v>5370.9559500639025</v>
      </c>
      <c r="K3219" s="80">
        <v>5793.5689646400269</v>
      </c>
      <c r="L3219" s="80">
        <v>5624.9548346887241</v>
      </c>
      <c r="M3219" s="80">
        <v>5942.2827756360803</v>
      </c>
      <c r="N3219" s="80">
        <v>6038.3319999999994</v>
      </c>
      <c r="O3219" s="80">
        <v>434.63490818311635</v>
      </c>
      <c r="P3219" s="80">
        <v>481.58256028106848</v>
      </c>
      <c r="Q3219" s="80">
        <v>528.53021237902067</v>
      </c>
      <c r="R3219" s="80">
        <v>482.37435144159599</v>
      </c>
      <c r="S3219" s="80">
        <v>795.24162793983794</v>
      </c>
      <c r="T3219" s="80">
        <v>1244.5339187502943</v>
      </c>
      <c r="U3219" s="80">
        <v>1891.8170651075063</v>
      </c>
      <c r="V3219" s="80">
        <v>2454.3314410669464</v>
      </c>
      <c r="W3219" s="80">
        <v>3016.8458170263862</v>
      </c>
      <c r="X3219" s="80">
        <v>3240.5563198476325</v>
      </c>
      <c r="Y3219" s="80">
        <v>3172.665232720738</v>
      </c>
      <c r="Z3219" s="80">
        <v>2390.8841733697004</v>
      </c>
      <c r="AA3219" s="80">
        <v>2644.8456081974227</v>
      </c>
      <c r="AB3219" s="80">
        <v>3041.0484976843427</v>
      </c>
      <c r="AC3219" s="80">
        <v>3437.2513871712631</v>
      </c>
      <c r="AD3219" s="80">
        <v>3479.0525766740639</v>
      </c>
      <c r="AE3219" s="80">
        <v>3603.1872850268564</v>
      </c>
      <c r="AF3219" s="80">
        <v>2755.7695533580877</v>
      </c>
      <c r="AG3219" s="80">
        <v>2487.9300110229065</v>
      </c>
      <c r="AH3219" s="80">
        <v>2675.8005798327295</v>
      </c>
      <c r="AI3219" s="80">
        <v>2863.6711486425525</v>
      </c>
      <c r="AJ3219" s="80">
        <v>3008.766072243397</v>
      </c>
      <c r="AK3219" s="80">
        <v>3252.3189157232991</v>
      </c>
      <c r="AL3219" s="80">
        <v>2174.1396014453931</v>
      </c>
      <c r="AM3219" s="80">
        <v>927.73370371195529</v>
      </c>
      <c r="AN3219" s="80">
        <v>898.09478274311073</v>
      </c>
      <c r="AO3219" s="80">
        <v>868.45586177426617</v>
      </c>
      <c r="AP3219" s="80">
        <v>830.50042701413838</v>
      </c>
      <c r="AQ3219" s="80">
        <v>1087.3158455159446</v>
      </c>
      <c r="AR3219" s="80">
        <v>540.85489857364894</v>
      </c>
      <c r="AS3219" s="80">
        <v>3126.9786648878758</v>
      </c>
      <c r="AT3219" s="80">
        <v>3696.0004133223656</v>
      </c>
      <c r="AU3219" s="80">
        <v>4265.022161756855</v>
      </c>
      <c r="AV3219" s="80">
        <v>4412.0405302602576</v>
      </c>
      <c r="AW3219" s="80">
        <v>4441.0935608800501</v>
      </c>
      <c r="AX3219" s="80">
        <v>5312.7307523760228</v>
      </c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</row>
    <row r="3220" spans="1:74" ht="12" customHeight="1" x14ac:dyDescent="0.2">
      <c r="A3220">
        <v>4</v>
      </c>
      <c r="B3220">
        <v>1</v>
      </c>
      <c r="C3220" s="80">
        <v>12827.401674053996</v>
      </c>
      <c r="D3220" s="80">
        <v>10561.788536944598</v>
      </c>
      <c r="E3220" s="80">
        <v>8296.1753998351996</v>
      </c>
      <c r="F3220" s="80">
        <v>8064.0599136656419</v>
      </c>
      <c r="G3220" s="80">
        <v>7311.5600176464814</v>
      </c>
      <c r="H3220" s="80">
        <v>7586.8173184419493</v>
      </c>
      <c r="I3220" s="80">
        <v>12090.394366197101</v>
      </c>
      <c r="J3220" s="80">
        <v>10667.994427193036</v>
      </c>
      <c r="K3220" s="80">
        <v>9245.59448818897</v>
      </c>
      <c r="L3220" s="80">
        <v>9865.28301886792</v>
      </c>
      <c r="M3220" s="80">
        <v>9555.4387535284441</v>
      </c>
      <c r="N3220" s="80">
        <v>9555.4387535284441</v>
      </c>
      <c r="O3220" s="80">
        <v>8606.8444444444394</v>
      </c>
      <c r="P3220" s="80">
        <v>6199.5094705443644</v>
      </c>
      <c r="Q3220" s="80">
        <v>3792.1744966442898</v>
      </c>
      <c r="R3220" s="80">
        <v>3895</v>
      </c>
      <c r="S3220" s="80">
        <v>3415.16483516483</v>
      </c>
      <c r="T3220" s="80">
        <v>3333.4360000000001</v>
      </c>
      <c r="U3220" s="80">
        <v>9363.34984520123</v>
      </c>
      <c r="V3220" s="80">
        <v>8024.4432001718651</v>
      </c>
      <c r="W3220" s="80">
        <v>6685.5365551425002</v>
      </c>
      <c r="X3220" s="80">
        <v>6655.7630662020902</v>
      </c>
      <c r="Y3220" s="80">
        <v>6468.1130221130197</v>
      </c>
      <c r="Z3220" s="80">
        <v>7491.67</v>
      </c>
      <c r="AA3220" s="80">
        <v>6496.7368421052597</v>
      </c>
      <c r="AB3220" s="80">
        <v>6608.2430544837152</v>
      </c>
      <c r="AC3220" s="80">
        <v>6719.7492668621699</v>
      </c>
      <c r="AD3220" s="80">
        <v>5166.4758620689599</v>
      </c>
      <c r="AE3220" s="80">
        <v>4830.9444444444398</v>
      </c>
      <c r="AF3220" s="80">
        <v>4978.1620000000003</v>
      </c>
      <c r="AG3220" s="80">
        <v>5239.0984382615597</v>
      </c>
      <c r="AH3220" s="80">
        <v>5005.6249466585195</v>
      </c>
      <c r="AI3220" s="80">
        <v>4772.1514550554803</v>
      </c>
      <c r="AJ3220" s="80">
        <v>6181.5888625592397</v>
      </c>
      <c r="AK3220" s="80">
        <v>3634.2666666666601</v>
      </c>
      <c r="AL3220" s="80">
        <v>4134.9480000000003</v>
      </c>
      <c r="AM3220" s="80">
        <v>5394.9298982536302</v>
      </c>
      <c r="AN3220" s="80">
        <v>4698.0799057642353</v>
      </c>
      <c r="AO3220" s="80">
        <v>4001.2299132748399</v>
      </c>
      <c r="AP3220" s="80">
        <v>4242.1693578520599</v>
      </c>
      <c r="AQ3220" s="80">
        <v>4610.7275611653804</v>
      </c>
      <c r="AR3220" s="80">
        <v>5092.4799999999996</v>
      </c>
      <c r="AS3220" s="80">
        <v>12085.572823545501</v>
      </c>
      <c r="AT3220" s="80">
        <v>10093.89594274499</v>
      </c>
      <c r="AU3220" s="80">
        <v>8102.21906194448</v>
      </c>
      <c r="AV3220" s="80">
        <v>8624.7114246537894</v>
      </c>
      <c r="AW3220" s="80">
        <v>7609.6077845248201</v>
      </c>
      <c r="AX3220" s="80">
        <v>7809.8029999999999</v>
      </c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</row>
    <row r="3221" spans="1:74" ht="12" customHeight="1" x14ac:dyDescent="0.2">
      <c r="A3221">
        <v>4</v>
      </c>
      <c r="B3221">
        <v>2</v>
      </c>
      <c r="C3221" s="80">
        <v>9618.0633243623124</v>
      </c>
      <c r="D3221" s="80">
        <v>10189.465591058994</v>
      </c>
      <c r="E3221" s="80">
        <v>10760.867857755677</v>
      </c>
      <c r="F3221" s="80">
        <v>9685.758775692284</v>
      </c>
      <c r="G3221" s="80">
        <v>9907.7435522820142</v>
      </c>
      <c r="H3221" s="80">
        <v>7799.4817409891039</v>
      </c>
      <c r="I3221" s="80">
        <v>11847.674728425</v>
      </c>
      <c r="J3221" s="80">
        <v>8480.0932451180161</v>
      </c>
      <c r="K3221" s="80">
        <v>5112.5117618110307</v>
      </c>
      <c r="L3221" s="80">
        <v>9928.6953761937784</v>
      </c>
      <c r="M3221" s="80">
        <v>10078.700000000001</v>
      </c>
      <c r="N3221" s="80">
        <v>9823.2851744201434</v>
      </c>
      <c r="O3221" s="80">
        <v>2506.4120261437602</v>
      </c>
      <c r="P3221" s="80">
        <v>4904.6069226444351</v>
      </c>
      <c r="Q3221" s="80">
        <v>7302.8018191451101</v>
      </c>
      <c r="R3221" s="80">
        <v>4304.3401759530698</v>
      </c>
      <c r="S3221" s="80">
        <v>2900.2351648351696</v>
      </c>
      <c r="T3221" s="80">
        <v>847.31399999999985</v>
      </c>
      <c r="U3221" s="80">
        <v>4714.8224785584698</v>
      </c>
      <c r="V3221" s="80">
        <v>6727.7762442669846</v>
      </c>
      <c r="W3221" s="80">
        <v>8740.7300099754993</v>
      </c>
      <c r="X3221" s="80">
        <v>6242.0827335677104</v>
      </c>
      <c r="Y3221" s="80">
        <v>6126.6640771235807</v>
      </c>
      <c r="Z3221" s="80">
        <v>5861.4400000000005</v>
      </c>
      <c r="AA3221" s="80">
        <v>5956.5019638648409</v>
      </c>
      <c r="AB3221" s="80">
        <v>8276.8985482994849</v>
      </c>
      <c r="AC3221" s="80">
        <v>10597.295132734129</v>
      </c>
      <c r="AD3221" s="80">
        <v>6819.5316729148408</v>
      </c>
      <c r="AE3221" s="80">
        <v>6857.2676767676603</v>
      </c>
      <c r="AF3221" s="80">
        <v>3733.1980000000003</v>
      </c>
      <c r="AG3221" s="80">
        <v>2416.0621323821506</v>
      </c>
      <c r="AH3221" s="80">
        <v>3378.8837896210798</v>
      </c>
      <c r="AI3221" s="80">
        <v>4341.705446860009</v>
      </c>
      <c r="AJ3221" s="80">
        <v>3962.3527270833602</v>
      </c>
      <c r="AK3221" s="80">
        <v>5154.9383867832903</v>
      </c>
      <c r="AL3221" s="80">
        <v>2128.0109999999995</v>
      </c>
      <c r="AM3221" s="80">
        <v>5658.6829191417701</v>
      </c>
      <c r="AN3221" s="80">
        <v>4637.6241119588303</v>
      </c>
      <c r="AO3221" s="80">
        <v>3616.5653047758901</v>
      </c>
      <c r="AP3221" s="80">
        <v>6004.9676047693401</v>
      </c>
      <c r="AQ3221" s="80">
        <v>7769.04134568472</v>
      </c>
      <c r="AR3221" s="80">
        <v>7067.24</v>
      </c>
      <c r="AS3221" s="80">
        <v>10180.282860979298</v>
      </c>
      <c r="AT3221" s="80">
        <v>10971.925280570758</v>
      </c>
      <c r="AU3221" s="80">
        <v>11763.567700162221</v>
      </c>
      <c r="AV3221" s="80">
        <v>10289.108204855409</v>
      </c>
      <c r="AW3221" s="80">
        <v>11220.584520534581</v>
      </c>
      <c r="AX3221" s="80">
        <v>7088.2970000000005</v>
      </c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</row>
    <row r="3222" spans="1:74" ht="12" customHeight="1" x14ac:dyDescent="0.2">
      <c r="A3222">
        <v>4</v>
      </c>
      <c r="B3222">
        <v>3</v>
      </c>
      <c r="C3222" s="80">
        <v>10310.623803000515</v>
      </c>
      <c r="D3222" s="80">
        <v>11041.641484547716</v>
      </c>
      <c r="E3222" s="80">
        <v>11772.659166094918</v>
      </c>
      <c r="F3222" s="80">
        <v>10763.644406164905</v>
      </c>
      <c r="G3222" s="80">
        <v>11502.552228811996</v>
      </c>
      <c r="H3222" s="80">
        <v>10413.560462439616</v>
      </c>
      <c r="I3222" s="80">
        <v>12655.769532336701</v>
      </c>
      <c r="J3222" s="80">
        <v>11100.460370925208</v>
      </c>
      <c r="K3222" s="80">
        <v>9545.151209513715</v>
      </c>
      <c r="L3222" s="80">
        <v>8472.3029350104407</v>
      </c>
      <c r="M3222" s="80">
        <v>11948.263409961668</v>
      </c>
      <c r="N3222" s="80">
        <v>11826.893333333333</v>
      </c>
      <c r="O3222" s="80">
        <v>1883.76553287978</v>
      </c>
      <c r="P3222" s="80">
        <v>3642.6035401845675</v>
      </c>
      <c r="Q3222" s="80">
        <v>5401.4415474893549</v>
      </c>
      <c r="R3222" s="80">
        <v>6730.6384039900004</v>
      </c>
      <c r="S3222" s="80">
        <v>5846.2872026707355</v>
      </c>
      <c r="T3222" s="80">
        <v>3845.7470000000003</v>
      </c>
      <c r="U3222" s="80">
        <v>6207.2795383658859</v>
      </c>
      <c r="V3222" s="80">
        <v>7815.670650160142</v>
      </c>
      <c r="W3222" s="80">
        <v>9424.0617619543991</v>
      </c>
      <c r="X3222" s="80">
        <v>9593.0764238134561</v>
      </c>
      <c r="Y3222" s="80">
        <v>8658.7536291807901</v>
      </c>
      <c r="Z3222" s="80">
        <v>7451.9749999999995</v>
      </c>
      <c r="AA3222" s="80">
        <v>7201.1596468324697</v>
      </c>
      <c r="AB3222" s="80">
        <v>7561.0941733673426</v>
      </c>
      <c r="AC3222" s="80">
        <v>7921.0286999022155</v>
      </c>
      <c r="AD3222" s="80">
        <v>12107.084776389069</v>
      </c>
      <c r="AE3222" s="80">
        <v>8449.6368312756786</v>
      </c>
      <c r="AF3222" s="80">
        <v>8177.0239999999994</v>
      </c>
      <c r="AG3222" s="80">
        <v>4979.348684007271</v>
      </c>
      <c r="AH3222" s="80">
        <v>6484.719356523965</v>
      </c>
      <c r="AI3222" s="80">
        <v>7990.0900290406598</v>
      </c>
      <c r="AJ3222" s="80">
        <v>6386.6483131300802</v>
      </c>
      <c r="AK3222" s="80">
        <v>8403.0024180014698</v>
      </c>
      <c r="AL3222" s="80">
        <v>7197.6859999999997</v>
      </c>
      <c r="AM3222" s="80">
        <v>7678.3029080160341</v>
      </c>
      <c r="AN3222" s="80">
        <v>8018.2668959915318</v>
      </c>
      <c r="AO3222" s="80">
        <v>8358.2308839670295</v>
      </c>
      <c r="AP3222" s="80">
        <v>6751.5183227385696</v>
      </c>
      <c r="AQ3222" s="80">
        <v>8502.6695732349108</v>
      </c>
      <c r="AR3222" s="80">
        <v>8518.4950000000008</v>
      </c>
      <c r="AS3222" s="80">
        <v>10723.619746584998</v>
      </c>
      <c r="AT3222" s="80">
        <v>11279.573745080903</v>
      </c>
      <c r="AU3222" s="80">
        <v>11835.527743576809</v>
      </c>
      <c r="AV3222" s="80">
        <v>11790.993654761705</v>
      </c>
      <c r="AW3222" s="80">
        <v>12758.274935636888</v>
      </c>
      <c r="AX3222" s="80">
        <v>11555.0285</v>
      </c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</row>
    <row r="3223" spans="1:74" ht="12" customHeight="1" x14ac:dyDescent="0.2">
      <c r="A3223">
        <v>4</v>
      </c>
      <c r="B3223">
        <v>4</v>
      </c>
      <c r="C3223" s="80">
        <v>10940.640833292253</v>
      </c>
      <c r="D3223" s="80">
        <v>11185.031285565443</v>
      </c>
      <c r="E3223" s="80">
        <v>11429.421737838633</v>
      </c>
      <c r="F3223" s="80">
        <v>11093.44840252209</v>
      </c>
      <c r="G3223" s="80">
        <v>11384.767655357331</v>
      </c>
      <c r="H3223" s="80">
        <v>10931.244516279723</v>
      </c>
      <c r="I3223" s="80">
        <v>12662.2091322625</v>
      </c>
      <c r="J3223" s="80">
        <v>11062.610384427606</v>
      </c>
      <c r="K3223" s="80">
        <v>9463.0116365927115</v>
      </c>
      <c r="L3223" s="80">
        <v>9271.8273995077925</v>
      </c>
      <c r="M3223" s="80">
        <v>10769.660519125675</v>
      </c>
      <c r="N3223" s="80">
        <v>12393.72</v>
      </c>
      <c r="O3223" s="80">
        <v>4154.24725042712</v>
      </c>
      <c r="P3223" s="80">
        <v>5328.5668306421958</v>
      </c>
      <c r="Q3223" s="80">
        <v>6502.8864108572707</v>
      </c>
      <c r="R3223" s="80">
        <v>5890.0460343870991</v>
      </c>
      <c r="S3223" s="80">
        <v>7399.4256439677911</v>
      </c>
      <c r="T3223" s="80">
        <v>6183.6579999999994</v>
      </c>
      <c r="U3223" s="80">
        <v>10128.103710136158</v>
      </c>
      <c r="V3223" s="80">
        <v>9700.054443099878</v>
      </c>
      <c r="W3223" s="80">
        <v>9272.0051760635997</v>
      </c>
      <c r="X3223" s="80">
        <v>9391.3514611541032</v>
      </c>
      <c r="Y3223" s="80">
        <v>10620.514573835961</v>
      </c>
      <c r="Z3223" s="80">
        <v>8230.51</v>
      </c>
      <c r="AA3223" s="80">
        <v>8407.3211774755127</v>
      </c>
      <c r="AB3223" s="80">
        <v>8072.178064697644</v>
      </c>
      <c r="AC3223" s="80">
        <v>7737.0349519197762</v>
      </c>
      <c r="AD3223" s="80">
        <v>8695.299071618012</v>
      </c>
      <c r="AE3223" s="80">
        <v>10891.72170203912</v>
      </c>
      <c r="AF3223" s="80">
        <v>8698.496000000001</v>
      </c>
      <c r="AG3223" s="80">
        <v>7033.6584440767465</v>
      </c>
      <c r="AH3223" s="80">
        <v>8040.5183513535594</v>
      </c>
      <c r="AI3223" s="80">
        <v>9047.3782586303732</v>
      </c>
      <c r="AJ3223" s="80">
        <v>8671.8021310383538</v>
      </c>
      <c r="AK3223" s="80">
        <v>9338.7259170664802</v>
      </c>
      <c r="AL3223" s="80">
        <v>7717.467333333333</v>
      </c>
      <c r="AM3223" s="80">
        <v>6981.7146240794236</v>
      </c>
      <c r="AN3223" s="80">
        <v>8511.0517772383373</v>
      </c>
      <c r="AO3223" s="80">
        <v>10040.388930397252</v>
      </c>
      <c r="AP3223" s="80">
        <v>8912.7370345853142</v>
      </c>
      <c r="AQ3223" s="80">
        <v>9173.400635651873</v>
      </c>
      <c r="AR3223" s="80">
        <v>8618.3433333333323</v>
      </c>
      <c r="AS3223" s="80">
        <v>11222.615633463998</v>
      </c>
      <c r="AT3223" s="80">
        <v>11508.764091097035</v>
      </c>
      <c r="AU3223" s="80">
        <v>11794.912548730072</v>
      </c>
      <c r="AV3223" s="80">
        <v>11398.764204820603</v>
      </c>
      <c r="AW3223" s="80">
        <v>12824.742755591127</v>
      </c>
      <c r="AX3223" s="80">
        <v>12225.565666666667</v>
      </c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</row>
    <row r="3224" spans="1:74" ht="12" customHeight="1" x14ac:dyDescent="0.2">
      <c r="A3224">
        <v>4</v>
      </c>
      <c r="B3224">
        <v>5</v>
      </c>
      <c r="C3224" s="80">
        <v>12129.646401712442</v>
      </c>
      <c r="D3224" s="80">
        <v>12009.297872321546</v>
      </c>
      <c r="E3224" s="80">
        <v>11888.949342930651</v>
      </c>
      <c r="F3224" s="80">
        <v>11413.476826177239</v>
      </c>
      <c r="G3224" s="80">
        <v>12238.510280158052</v>
      </c>
      <c r="H3224" s="80">
        <v>11506.860265931238</v>
      </c>
      <c r="I3224" s="80">
        <v>12837.763247363875</v>
      </c>
      <c r="J3224" s="80">
        <v>12966.527706469842</v>
      </c>
      <c r="K3224" s="80">
        <v>13095.292165575807</v>
      </c>
      <c r="L3224" s="80">
        <v>9165.0544105540448</v>
      </c>
      <c r="M3224" s="80">
        <v>10466.246376811581</v>
      </c>
      <c r="N3224" s="80">
        <v>10911.511999999999</v>
      </c>
      <c r="O3224" s="80">
        <v>3169.7883074935398</v>
      </c>
      <c r="P3224" s="80">
        <v>4320.646629230996</v>
      </c>
      <c r="Q3224" s="80">
        <v>5471.5049509684522</v>
      </c>
      <c r="R3224" s="80">
        <v>5706.9073226544497</v>
      </c>
      <c r="S3224" s="80">
        <v>5814.763927160443</v>
      </c>
      <c r="T3224" s="80">
        <v>6376.8559999999998</v>
      </c>
      <c r="U3224" s="80">
        <v>7659.2076514816436</v>
      </c>
      <c r="V3224" s="80">
        <v>8743.8850960670352</v>
      </c>
      <c r="W3224" s="80">
        <v>9828.562540652425</v>
      </c>
      <c r="X3224" s="80">
        <v>9551.013850037878</v>
      </c>
      <c r="Y3224" s="80">
        <v>10524.706080311344</v>
      </c>
      <c r="Z3224" s="80">
        <v>10518.315000000001</v>
      </c>
      <c r="AA3224" s="80">
        <v>9745.3385717317342</v>
      </c>
      <c r="AB3224" s="80">
        <v>9046.8828209043204</v>
      </c>
      <c r="AC3224" s="80">
        <v>8348.4270700769066</v>
      </c>
      <c r="AD3224" s="80">
        <v>8183.9427628778103</v>
      </c>
      <c r="AE3224" s="80">
        <v>9750.0992762128153</v>
      </c>
      <c r="AF3224" s="80">
        <v>9967.9844999999987</v>
      </c>
      <c r="AG3224" s="80">
        <v>7798.0614789450728</v>
      </c>
      <c r="AH3224" s="80">
        <v>7423.6328533213764</v>
      </c>
      <c r="AI3224" s="80">
        <v>7049.2042276976808</v>
      </c>
      <c r="AJ3224" s="80">
        <v>9154.2470658601887</v>
      </c>
      <c r="AK3224" s="80">
        <v>9151.2556992461596</v>
      </c>
      <c r="AL3224" s="80">
        <v>7655.7154999999993</v>
      </c>
      <c r="AM3224" s="80">
        <v>6781.9598331288926</v>
      </c>
      <c r="AN3224" s="80">
        <v>7750.9033170447292</v>
      </c>
      <c r="AO3224" s="80">
        <v>8719.8468009605658</v>
      </c>
      <c r="AP3224" s="80">
        <v>9165.7610997520114</v>
      </c>
      <c r="AQ3224" s="80">
        <v>8845.2208178383553</v>
      </c>
      <c r="AR3224" s="80">
        <v>8307.244999999999</v>
      </c>
      <c r="AS3224" s="80">
        <v>11936.113178236825</v>
      </c>
      <c r="AT3224" s="80">
        <v>12187.890032718928</v>
      </c>
      <c r="AU3224" s="80">
        <v>12439.66688720103</v>
      </c>
      <c r="AV3224" s="80">
        <v>11696.519924616103</v>
      </c>
      <c r="AW3224" s="80">
        <v>12394.84054438312</v>
      </c>
      <c r="AX3224" s="80">
        <v>12724.69925</v>
      </c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</row>
    <row r="3225" spans="1:74" ht="12" customHeight="1" x14ac:dyDescent="0.2">
      <c r="A3225">
        <v>4</v>
      </c>
      <c r="B3225">
        <v>6</v>
      </c>
      <c r="C3225" s="80">
        <v>12165.732642233457</v>
      </c>
      <c r="D3225" s="80">
        <v>12259.451497866303</v>
      </c>
      <c r="E3225" s="80">
        <v>12353.170353499147</v>
      </c>
      <c r="F3225" s="80">
        <v>11916.55846749491</v>
      </c>
      <c r="G3225" s="80">
        <v>12617.887915061674</v>
      </c>
      <c r="H3225" s="80">
        <v>12185.357201103037</v>
      </c>
      <c r="I3225" s="80">
        <v>10250.84000983212</v>
      </c>
      <c r="J3225" s="80">
        <v>11439.615768111293</v>
      </c>
      <c r="K3225" s="80">
        <v>12628.391526390467</v>
      </c>
      <c r="L3225" s="80">
        <v>10445.739030554756</v>
      </c>
      <c r="M3225" s="80">
        <v>10876.234148936166</v>
      </c>
      <c r="N3225" s="80">
        <v>11129.246666666666</v>
      </c>
      <c r="O3225" s="80">
        <v>4754.5622586520922</v>
      </c>
      <c r="P3225" s="80">
        <v>6059.3967366091365</v>
      </c>
      <c r="Q3225" s="80">
        <v>7364.2312145661808</v>
      </c>
      <c r="R3225" s="80">
        <v>5785.5148459383608</v>
      </c>
      <c r="S3225" s="80">
        <v>6433.7472990424149</v>
      </c>
      <c r="T3225" s="80">
        <v>6203.3107999999993</v>
      </c>
      <c r="U3225" s="80">
        <v>7681.9941367886468</v>
      </c>
      <c r="V3225" s="80">
        <v>9651.4308865642834</v>
      </c>
      <c r="W3225" s="80">
        <v>11620.867636339921</v>
      </c>
      <c r="X3225" s="80">
        <v>10489.404622743921</v>
      </c>
      <c r="Y3225" s="80">
        <v>11081.168923565276</v>
      </c>
      <c r="Z3225" s="80">
        <v>10989.844000000001</v>
      </c>
      <c r="AA3225" s="80">
        <v>10885.876631578949</v>
      </c>
      <c r="AB3225" s="80">
        <v>10743.098804291327</v>
      </c>
      <c r="AC3225" s="80">
        <v>10600.320977003707</v>
      </c>
      <c r="AD3225" s="80">
        <v>9375.1716874895883</v>
      </c>
      <c r="AE3225" s="80">
        <v>9711.8586786786727</v>
      </c>
      <c r="AF3225" s="80">
        <v>10078.4076</v>
      </c>
      <c r="AG3225" s="80">
        <v>7821.2610605987593</v>
      </c>
      <c r="AH3225" s="80">
        <v>8819.1264959049513</v>
      </c>
      <c r="AI3225" s="80">
        <v>9816.9919312111433</v>
      </c>
      <c r="AJ3225" s="80">
        <v>7760.023887009831</v>
      </c>
      <c r="AK3225" s="80">
        <v>10707.580968623788</v>
      </c>
      <c r="AL3225" s="80">
        <v>9322.1764000000003</v>
      </c>
      <c r="AM3225" s="80">
        <v>6802.1364669430159</v>
      </c>
      <c r="AN3225" s="80">
        <v>8386.6563532551536</v>
      </c>
      <c r="AO3225" s="80">
        <v>9971.1762395672922</v>
      </c>
      <c r="AP3225" s="80">
        <v>9653.6303486130673</v>
      </c>
      <c r="AQ3225" s="80">
        <v>9620.9553802740029</v>
      </c>
      <c r="AR3225" s="80">
        <v>8968.61</v>
      </c>
      <c r="AS3225" s="80">
        <v>12509.957546291878</v>
      </c>
      <c r="AT3225" s="80">
        <v>12703.24460606608</v>
      </c>
      <c r="AU3225" s="80">
        <v>12896.531665840284</v>
      </c>
      <c r="AV3225" s="80">
        <v>12452.74842023876</v>
      </c>
      <c r="AW3225" s="80">
        <v>12967.719550613318</v>
      </c>
      <c r="AX3225" s="80">
        <v>12357.347399999999</v>
      </c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</row>
    <row r="3226" spans="1:74" ht="12" customHeight="1" x14ac:dyDescent="0.2">
      <c r="A3226">
        <v>4</v>
      </c>
      <c r="B3226">
        <v>7</v>
      </c>
      <c r="C3226" s="80">
        <v>11835.996087979071</v>
      </c>
      <c r="D3226" s="80">
        <v>12152.657482154887</v>
      </c>
      <c r="E3226" s="80">
        <v>12469.318876330704</v>
      </c>
      <c r="F3226" s="80">
        <v>12155.1485443317</v>
      </c>
      <c r="G3226" s="80">
        <v>12515.377195548956</v>
      </c>
      <c r="H3226" s="80">
        <v>12147.305478493783</v>
      </c>
      <c r="I3226" s="80">
        <v>10787.710409041267</v>
      </c>
      <c r="J3226" s="80">
        <v>11852.343392297744</v>
      </c>
      <c r="K3226" s="80">
        <v>12916.976375554221</v>
      </c>
      <c r="L3226" s="80">
        <v>9252.0436775108119</v>
      </c>
      <c r="M3226" s="80">
        <v>9981.9409171075713</v>
      </c>
      <c r="N3226" s="80">
        <v>11447.039999999999</v>
      </c>
      <c r="O3226" s="80">
        <v>2398.6925925925934</v>
      </c>
      <c r="P3226" s="80">
        <v>4026.6080706987391</v>
      </c>
      <c r="Q3226" s="80">
        <v>5654.5235488048847</v>
      </c>
      <c r="R3226" s="80">
        <v>7451.2599865688499</v>
      </c>
      <c r="S3226" s="80">
        <v>6481.9165238882952</v>
      </c>
      <c r="T3226" s="80">
        <v>6524.7906666666668</v>
      </c>
      <c r="U3226" s="80">
        <v>7473.7835545772941</v>
      </c>
      <c r="V3226" s="80">
        <v>9092.0416813373304</v>
      </c>
      <c r="W3226" s="80">
        <v>10710.299808097367</v>
      </c>
      <c r="X3226" s="80">
        <v>11733.312451929267</v>
      </c>
      <c r="Y3226" s="80">
        <v>11739.664143580798</v>
      </c>
      <c r="Z3226" s="80">
        <v>10668.386666666667</v>
      </c>
      <c r="AA3226" s="80">
        <v>10590.828930294252</v>
      </c>
      <c r="AB3226" s="80">
        <v>10655.708227479496</v>
      </c>
      <c r="AC3226" s="80">
        <v>10720.587524664739</v>
      </c>
      <c r="AD3226" s="80">
        <v>11222.371975510758</v>
      </c>
      <c r="AE3226" s="80">
        <v>10360.682598947844</v>
      </c>
      <c r="AF3226" s="80">
        <v>10103.676333333335</v>
      </c>
      <c r="AG3226" s="80">
        <v>7609.2758273302779</v>
      </c>
      <c r="AH3226" s="80">
        <v>8759.2851537545321</v>
      </c>
      <c r="AI3226" s="80">
        <v>9909.2944801787871</v>
      </c>
      <c r="AJ3226" s="80">
        <v>10088.995066116677</v>
      </c>
      <c r="AK3226" s="80">
        <v>9797.7154527993571</v>
      </c>
      <c r="AL3226" s="80">
        <v>9326.143666666665</v>
      </c>
      <c r="AM3226" s="80">
        <v>6617.7732965416208</v>
      </c>
      <c r="AN3226" s="80">
        <v>7906.8067249423493</v>
      </c>
      <c r="AO3226" s="80">
        <v>9195.840153343077</v>
      </c>
      <c r="AP3226" s="80">
        <v>10412.231650234575</v>
      </c>
      <c r="AQ3226" s="80">
        <v>11116.598709775737</v>
      </c>
      <c r="AR3226" s="80">
        <v>9386.3000000000011</v>
      </c>
      <c r="AS3226" s="80">
        <v>13511.697914660499</v>
      </c>
      <c r="AT3226" s="80">
        <v>13122.76731455042</v>
      </c>
      <c r="AU3226" s="80">
        <v>12733.836714440338</v>
      </c>
      <c r="AV3226" s="80">
        <v>12599.171474782086</v>
      </c>
      <c r="AW3226" s="80">
        <v>13161.047448098898</v>
      </c>
      <c r="AX3226" s="80">
        <v>12546.849499999998</v>
      </c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</row>
    <row r="3227" spans="1:74" ht="12" customHeight="1" x14ac:dyDescent="0.2">
      <c r="A3227">
        <v>4</v>
      </c>
      <c r="B3227">
        <v>8</v>
      </c>
      <c r="C3227" s="80">
        <v>11548.076465761904</v>
      </c>
      <c r="D3227" s="80">
        <v>11912.129401401289</v>
      </c>
      <c r="E3227" s="80">
        <v>12276.182337040676</v>
      </c>
      <c r="F3227" s="80">
        <v>12222.790334252944</v>
      </c>
      <c r="G3227" s="80">
        <v>12510.071494282758</v>
      </c>
      <c r="H3227" s="80">
        <v>12023.501293270903</v>
      </c>
      <c r="I3227" s="80">
        <v>10195.782924957472</v>
      </c>
      <c r="J3227" s="80">
        <v>11228.125716361887</v>
      </c>
      <c r="K3227" s="80">
        <v>12260.468507766303</v>
      </c>
      <c r="L3227" s="80">
        <v>9739.7564322469971</v>
      </c>
      <c r="M3227" s="80">
        <v>8972.9403299916376</v>
      </c>
      <c r="N3227" s="80">
        <v>10633.71</v>
      </c>
      <c r="O3227" s="80">
        <v>2340.342567808807</v>
      </c>
      <c r="P3227" s="80">
        <v>4352.0618810828682</v>
      </c>
      <c r="Q3227" s="80">
        <v>6363.7811943569295</v>
      </c>
      <c r="R3227" s="80">
        <v>5409.4803986710858</v>
      </c>
      <c r="S3227" s="80">
        <v>7574.5203195753811</v>
      </c>
      <c r="T3227" s="80">
        <v>6573.2462857142864</v>
      </c>
      <c r="U3227" s="80">
        <v>7291.9780756322443</v>
      </c>
      <c r="V3227" s="80">
        <v>8918.1933431432462</v>
      </c>
      <c r="W3227" s="80">
        <v>10544.408610654249</v>
      </c>
      <c r="X3227" s="80">
        <v>10150.307366849172</v>
      </c>
      <c r="Y3227" s="80">
        <v>11817.136350823299</v>
      </c>
      <c r="Z3227" s="80">
        <v>11532.561428571429</v>
      </c>
      <c r="AA3227" s="80">
        <v>10333.198947831355</v>
      </c>
      <c r="AB3227" s="80">
        <v>10866.230683918129</v>
      </c>
      <c r="AC3227" s="80">
        <v>11399.262420004905</v>
      </c>
      <c r="AD3227" s="80">
        <v>11002.974949609836</v>
      </c>
      <c r="AE3227" s="80">
        <v>11685.042029793853</v>
      </c>
      <c r="AF3227" s="80">
        <v>10372.263999999999</v>
      </c>
      <c r="AG3227" s="80">
        <v>7424.1743956243117</v>
      </c>
      <c r="AH3227" s="80">
        <v>8589.9922011487324</v>
      </c>
      <c r="AI3227" s="80">
        <v>9755.8100066731513</v>
      </c>
      <c r="AJ3227" s="80">
        <v>10145.138985896001</v>
      </c>
      <c r="AK3227" s="80">
        <v>10592.126267281104</v>
      </c>
      <c r="AL3227" s="80">
        <v>8665.3374285714272</v>
      </c>
      <c r="AM3227" s="80">
        <v>6456.7909192836323</v>
      </c>
      <c r="AN3227" s="80">
        <v>7755.0986254020354</v>
      </c>
      <c r="AO3227" s="80">
        <v>9053.4063315204385</v>
      </c>
      <c r="AP3227" s="80">
        <v>8956.7204868721929</v>
      </c>
      <c r="AQ3227" s="80">
        <v>10452.631853781333</v>
      </c>
      <c r="AR3227" s="80">
        <v>10108.411428571429</v>
      </c>
      <c r="AS3227" s="80">
        <v>13434.190280230072</v>
      </c>
      <c r="AT3227" s="80">
        <v>13075.67798818906</v>
      </c>
      <c r="AU3227" s="80">
        <v>12717.165696148048</v>
      </c>
      <c r="AV3227" s="80">
        <v>12471.36542823243</v>
      </c>
      <c r="AW3227" s="80">
        <v>13147.978158011869</v>
      </c>
      <c r="AX3227" s="80">
        <v>12672.660999999998</v>
      </c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</row>
    <row r="3228" spans="1:74" ht="12" customHeight="1" x14ac:dyDescent="0.2">
      <c r="A3228">
        <v>4</v>
      </c>
      <c r="B3228">
        <v>9</v>
      </c>
      <c r="C3228" s="80">
        <v>11383.55040996501</v>
      </c>
      <c r="D3228" s="80">
        <v>11617.695940333157</v>
      </c>
      <c r="E3228" s="80">
        <v>11851.841470701305</v>
      </c>
      <c r="F3228" s="80">
        <v>12014.167280889324</v>
      </c>
      <c r="G3228" s="80">
        <v>12484.525577543884</v>
      </c>
      <c r="H3228" s="80">
        <v>11966.050565825584</v>
      </c>
      <c r="I3228" s="80">
        <v>9386.2849433557876</v>
      </c>
      <c r="J3228" s="80">
        <v>11670.608160477459</v>
      </c>
      <c r="K3228" s="80">
        <v>13954.931377599129</v>
      </c>
      <c r="L3228" s="80">
        <v>9475.4344298798969</v>
      </c>
      <c r="M3228" s="80">
        <v>9822.701777557646</v>
      </c>
      <c r="N3228" s="80">
        <v>9762.2588888888895</v>
      </c>
      <c r="O3228" s="80">
        <v>2754.3944444444451</v>
      </c>
      <c r="P3228" s="80">
        <v>2431.3529828486171</v>
      </c>
      <c r="Q3228" s="80">
        <v>2108.3115212527887</v>
      </c>
      <c r="R3228" s="80">
        <v>6058.2518115942003</v>
      </c>
      <c r="S3228" s="80">
        <v>5966.8236531449957</v>
      </c>
      <c r="T3228" s="80">
        <v>7137.4092499999997</v>
      </c>
      <c r="U3228" s="80">
        <v>7188.0888785613579</v>
      </c>
      <c r="V3228" s="80">
        <v>8684.008722342056</v>
      </c>
      <c r="W3228" s="80">
        <v>10179.928566122753</v>
      </c>
      <c r="X3228" s="80">
        <v>9977.0582103519828</v>
      </c>
      <c r="Y3228" s="80">
        <v>10566.583982700986</v>
      </c>
      <c r="Z3228" s="80">
        <v>11493.567500000001</v>
      </c>
      <c r="AA3228" s="80">
        <v>10185.981316246411</v>
      </c>
      <c r="AB3228" s="80">
        <v>10595.607325732473</v>
      </c>
      <c r="AC3228" s="80">
        <v>11005.233335218536</v>
      </c>
      <c r="AD3228" s="80">
        <v>11080.750476590969</v>
      </c>
      <c r="AE3228" s="80">
        <v>11878.237166666659</v>
      </c>
      <c r="AF3228" s="80">
        <v>11032.5785</v>
      </c>
      <c r="AG3228" s="80">
        <v>7318.4017905950841</v>
      </c>
      <c r="AH3228" s="80">
        <v>8368.4953014461353</v>
      </c>
      <c r="AI3228" s="80">
        <v>9418.5888122971865</v>
      </c>
      <c r="AJ3228" s="80">
        <v>9971.9780452141786</v>
      </c>
      <c r="AK3228" s="80">
        <v>10570.496848469607</v>
      </c>
      <c r="AL3228" s="80">
        <v>9705.6352499999994</v>
      </c>
      <c r="AM3228" s="80">
        <v>6364.8006777741903</v>
      </c>
      <c r="AN3228" s="80">
        <v>7552.6326173402667</v>
      </c>
      <c r="AO3228" s="80">
        <v>8740.4645569063432</v>
      </c>
      <c r="AP3228" s="80">
        <v>8803.8439075481328</v>
      </c>
      <c r="AQ3228" s="80">
        <v>9256.9447691400401</v>
      </c>
      <c r="AR3228" s="80">
        <v>9585.9437500000004</v>
      </c>
      <c r="AS3228" s="80">
        <v>13472.285928854937</v>
      </c>
      <c r="AT3228" s="80">
        <v>13321.288946690125</v>
      </c>
      <c r="AU3228" s="80">
        <v>13170.291964525315</v>
      </c>
      <c r="AV3228" s="80">
        <v>12455.6885183704</v>
      </c>
      <c r="AW3228" s="80">
        <v>12773.725448541521</v>
      </c>
      <c r="AX3228" s="80">
        <v>12582.674625</v>
      </c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</row>
    <row r="3229" spans="1:74" ht="12" customHeight="1" x14ac:dyDescent="0.2">
      <c r="A3229">
        <v>4</v>
      </c>
      <c r="B3229">
        <v>10</v>
      </c>
      <c r="C3229" s="80">
        <v>11028.222559847365</v>
      </c>
      <c r="D3229" s="80">
        <v>11289.365496533399</v>
      </c>
      <c r="E3229" s="80">
        <v>11550.508433219433</v>
      </c>
      <c r="F3229" s="80">
        <v>11555.754431940755</v>
      </c>
      <c r="G3229" s="80">
        <v>12143.806578457632</v>
      </c>
      <c r="H3229" s="80">
        <v>11910.521259523559</v>
      </c>
      <c r="I3229" s="80">
        <v>10005.577310859655</v>
      </c>
      <c r="J3229" s="80">
        <v>11986.411545355386</v>
      </c>
      <c r="K3229" s="80">
        <v>13967.245779851115</v>
      </c>
      <c r="L3229" s="80">
        <v>13543.106803778343</v>
      </c>
      <c r="M3229" s="80">
        <v>10015.9437715599</v>
      </c>
      <c r="N3229" s="80">
        <v>10136.99</v>
      </c>
      <c r="O3229" s="80">
        <v>2668.4183630749912</v>
      </c>
      <c r="P3229" s="80">
        <v>2361.5630347882452</v>
      </c>
      <c r="Q3229" s="80">
        <v>2054.7077065014987</v>
      </c>
      <c r="R3229" s="80">
        <v>2791.0555555555557</v>
      </c>
      <c r="S3229" s="80">
        <v>6024.2377236290185</v>
      </c>
      <c r="T3229" s="80">
        <v>5553.7126666666663</v>
      </c>
      <c r="U3229" s="80">
        <v>6963.7187940367703</v>
      </c>
      <c r="V3229" s="80">
        <v>8442.4113518874947</v>
      </c>
      <c r="W3229" s="80">
        <v>9921.1039097382181</v>
      </c>
      <c r="X3229" s="80">
        <v>9596.373342944793</v>
      </c>
      <c r="Y3229" s="80">
        <v>10278.208113230823</v>
      </c>
      <c r="Z3229" s="80">
        <v>10500.114444444444</v>
      </c>
      <c r="AA3229" s="80">
        <v>9868.0345674647651</v>
      </c>
      <c r="AB3229" s="80">
        <v>10296.729937383307</v>
      </c>
      <c r="AC3229" s="80">
        <v>10725.425307301848</v>
      </c>
      <c r="AD3229" s="80">
        <v>10657.953101150541</v>
      </c>
      <c r="AE3229" s="80">
        <v>11713.370845204174</v>
      </c>
      <c r="AF3229" s="80">
        <v>11215.448666666667</v>
      </c>
      <c r="AG3229" s="80">
        <v>7089.964099286326</v>
      </c>
      <c r="AH3229" s="80">
        <v>8134.5426581950542</v>
      </c>
      <c r="AI3229" s="80">
        <v>9179.1212171037823</v>
      </c>
      <c r="AJ3229" s="80">
        <v>9591.4870167073059</v>
      </c>
      <c r="AK3229" s="80">
        <v>10282.014191785149</v>
      </c>
      <c r="AL3229" s="80">
        <v>9866.5107095105195</v>
      </c>
      <c r="AM3229" s="80">
        <v>6166.128834648599</v>
      </c>
      <c r="AN3229" s="80">
        <v>7342.1835518645112</v>
      </c>
      <c r="AO3229" s="80">
        <v>8518.2382690804225</v>
      </c>
      <c r="AP3229" s="80">
        <v>8467.9242326342264</v>
      </c>
      <c r="AQ3229" s="80">
        <v>9004.310663282522</v>
      </c>
      <c r="AR3229" s="80">
        <v>8211.8566666666666</v>
      </c>
      <c r="AS3229" s="80">
        <v>12884.4147868255</v>
      </c>
      <c r="AT3229" s="80">
        <v>12948.559450366945</v>
      </c>
      <c r="AU3229" s="80">
        <v>13012.704113908392</v>
      </c>
      <c r="AV3229" s="80">
        <v>12823.439817158356</v>
      </c>
      <c r="AW3229" s="80">
        <v>12622.487616734019</v>
      </c>
      <c r="AX3229" s="80">
        <v>12333.388555555555</v>
      </c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</row>
    <row r="3230" spans="1:74" ht="12" customHeight="1" x14ac:dyDescent="0.2">
      <c r="A3230">
        <v>4</v>
      </c>
      <c r="B3230">
        <v>11</v>
      </c>
      <c r="C3230" s="80">
        <v>10710.263866374084</v>
      </c>
      <c r="D3230" s="80">
        <v>10942.710124175162</v>
      </c>
      <c r="E3230" s="80">
        <v>11175.156381976243</v>
      </c>
      <c r="F3230" s="80">
        <v>11125.555691568879</v>
      </c>
      <c r="G3230" s="80">
        <v>11541.976111234701</v>
      </c>
      <c r="H3230" s="80">
        <v>11574.836221189329</v>
      </c>
      <c r="I3230" s="80">
        <v>13328.642909134689</v>
      </c>
      <c r="J3230" s="80">
        <v>12540.343927960046</v>
      </c>
      <c r="K3230" s="80">
        <v>11752.044946785401</v>
      </c>
      <c r="L3230" s="80">
        <v>12722.165532409908</v>
      </c>
      <c r="M3230" s="80">
        <v>13104.92730210009</v>
      </c>
      <c r="N3230" s="80">
        <v>10174.481818181819</v>
      </c>
      <c r="O3230" s="80">
        <v>2591.4842232569808</v>
      </c>
      <c r="P3230" s="80">
        <v>2420.2333867962761</v>
      </c>
      <c r="Q3230" s="80">
        <v>2248.982550335571</v>
      </c>
      <c r="R3230" s="80">
        <v>2687.1498701777928</v>
      </c>
      <c r="S3230" s="80">
        <v>3221.5406593406569</v>
      </c>
      <c r="T3230" s="80">
        <v>5009.3184000000001</v>
      </c>
      <c r="U3230" s="80">
        <v>6762.9452861163873</v>
      </c>
      <c r="V3230" s="80">
        <v>8180.8236116396747</v>
      </c>
      <c r="W3230" s="80">
        <v>9598.7019371629631</v>
      </c>
      <c r="X3230" s="80">
        <v>9239.1186307070438</v>
      </c>
      <c r="Y3230" s="80">
        <v>9768.8341577881074</v>
      </c>
      <c r="Z3230" s="80">
        <v>9470.8566405238344</v>
      </c>
      <c r="AA3230" s="80">
        <v>9583.5256757378193</v>
      </c>
      <c r="AB3230" s="80">
        <v>9980.2056568702574</v>
      </c>
      <c r="AC3230" s="80">
        <v>10376.885638002695</v>
      </c>
      <c r="AD3230" s="80">
        <v>10261.177795300826</v>
      </c>
      <c r="AE3230" s="80">
        <v>11132.872185004002</v>
      </c>
      <c r="AF3230" s="80">
        <v>11888.103800000001</v>
      </c>
      <c r="AG3230" s="80">
        <v>6885.5507670790776</v>
      </c>
      <c r="AH3230" s="80">
        <v>7883.1909567291441</v>
      </c>
      <c r="AI3230" s="80">
        <v>8880.8311463792106</v>
      </c>
      <c r="AJ3230" s="80">
        <v>9234.4142130939381</v>
      </c>
      <c r="AK3230" s="80">
        <v>9772.4516122878722</v>
      </c>
      <c r="AL3230" s="80">
        <v>10458.262254552637</v>
      </c>
      <c r="AM3230" s="80">
        <v>5988.3509327778984</v>
      </c>
      <c r="AN3230" s="80">
        <v>7114.8877842178736</v>
      </c>
      <c r="AO3230" s="80">
        <v>8241.4246356578478</v>
      </c>
      <c r="AP3230" s="80">
        <v>8152.6795326971478</v>
      </c>
      <c r="AQ3230" s="80">
        <v>8558.0693254867729</v>
      </c>
      <c r="AR3230" s="80">
        <v>1850.5520000000001</v>
      </c>
      <c r="AS3230" s="80">
        <v>12351.896260622349</v>
      </c>
      <c r="AT3230" s="80">
        <v>12662.03680569155</v>
      </c>
      <c r="AU3230" s="80">
        <v>12972.177350760754</v>
      </c>
      <c r="AV3230" s="80">
        <v>12600.732154384521</v>
      </c>
      <c r="AW3230" s="80">
        <v>12827.738955046118</v>
      </c>
      <c r="AX3230" s="80">
        <v>12001.3097</v>
      </c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</row>
    <row r="3231" spans="1:74" ht="12" customHeight="1" x14ac:dyDescent="0.2">
      <c r="A3231">
        <v>4</v>
      </c>
      <c r="B3231">
        <v>12</v>
      </c>
      <c r="C3231" s="80">
        <v>10307.584537980054</v>
      </c>
      <c r="D3231" s="80">
        <v>10506.260014914054</v>
      </c>
      <c r="E3231" s="80">
        <v>10704.935491848055</v>
      </c>
      <c r="F3231" s="80">
        <v>10850.778054051809</v>
      </c>
      <c r="G3231" s="80">
        <v>11146.949179562653</v>
      </c>
      <c r="H3231" s="80">
        <v>11063.82839269481</v>
      </c>
      <c r="I3231" s="80">
        <v>12082.248472507625</v>
      </c>
      <c r="J3231" s="80">
        <v>10641.757501144722</v>
      </c>
      <c r="K3231" s="80">
        <v>9201.2665297818203</v>
      </c>
      <c r="L3231" s="80">
        <v>11507.195925761735</v>
      </c>
      <c r="M3231" s="80">
        <v>12416.905073924667</v>
      </c>
      <c r="N3231" s="80">
        <v>12615.15</v>
      </c>
      <c r="O3231" s="80">
        <v>2494.0508509718097</v>
      </c>
      <c r="P3231" s="80">
        <v>2324.2010953702079</v>
      </c>
      <c r="Q3231" s="80">
        <v>2154.3513397686061</v>
      </c>
      <c r="R3231" s="80">
        <v>2686.181818181818</v>
      </c>
      <c r="S3231" s="80">
        <v>3111.2826489573768</v>
      </c>
      <c r="T3231" s="80">
        <v>2212.7521818181817</v>
      </c>
      <c r="U3231" s="80">
        <v>6508.6753353704516</v>
      </c>
      <c r="V3231" s="80">
        <v>7851.7446985403631</v>
      </c>
      <c r="W3231" s="80">
        <v>9194.8140617102745</v>
      </c>
      <c r="X3231" s="80">
        <v>9010.9319890267998</v>
      </c>
      <c r="Y3231" s="80">
        <v>9434.493439511285</v>
      </c>
      <c r="Z3231" s="80">
        <v>4183.5349685510764</v>
      </c>
      <c r="AA3231" s="80">
        <v>9223.2089056842797</v>
      </c>
      <c r="AB3231" s="80">
        <v>9581.7313828001006</v>
      </c>
      <c r="AC3231" s="80">
        <v>9940.2538599159216</v>
      </c>
      <c r="AD3231" s="80">
        <v>10007.748459193859</v>
      </c>
      <c r="AE3231" s="80">
        <v>10751.846934426805</v>
      </c>
      <c r="AF3231" s="80">
        <v>5251.2987837089804</v>
      </c>
      <c r="AG3231" s="80">
        <v>6626.6711546714441</v>
      </c>
      <c r="AH3231" s="80">
        <v>7566.9102606088454</v>
      </c>
      <c r="AI3231" s="80">
        <v>8507.1493665462476</v>
      </c>
      <c r="AJ3231" s="80">
        <v>9006.3437605545732</v>
      </c>
      <c r="AK3231" s="80">
        <v>9437.9870857534588</v>
      </c>
      <c r="AL3231" s="80">
        <v>4619.6988839415926</v>
      </c>
      <c r="AM3231" s="80">
        <v>5763.20380644336</v>
      </c>
      <c r="AN3231" s="80">
        <v>6828.9255947243701</v>
      </c>
      <c r="AO3231" s="80">
        <v>7894.6473830053801</v>
      </c>
      <c r="AP3231" s="80">
        <v>7951.3256333026275</v>
      </c>
      <c r="AQ3231" s="80">
        <v>8265.1673272411663</v>
      </c>
      <c r="AR3231" s="80">
        <v>817.43915011830745</v>
      </c>
      <c r="AS3231" s="80">
        <v>11777.764828497862</v>
      </c>
      <c r="AT3231" s="80">
        <v>12114.111989551682</v>
      </c>
      <c r="AU3231" s="80">
        <v>12450.459150605502</v>
      </c>
      <c r="AV3231" s="80">
        <v>12531.965908696839</v>
      </c>
      <c r="AW3231" s="80">
        <v>12548.452365489014</v>
      </c>
      <c r="AX3231" s="80">
        <v>12420.70881818182</v>
      </c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</row>
    <row r="3232" spans="1:74" ht="12" customHeight="1" x14ac:dyDescent="0.2">
      <c r="A3232">
        <v>4</v>
      </c>
      <c r="B3232">
        <v>13</v>
      </c>
      <c r="C3232" s="80">
        <v>9750.5706038244771</v>
      </c>
      <c r="D3232" s="80">
        <v>10014.018233470899</v>
      </c>
      <c r="E3232" s="80">
        <v>10277.465863117321</v>
      </c>
      <c r="F3232" s="80">
        <v>10399.313147280574</v>
      </c>
      <c r="G3232" s="80">
        <v>10794.254404913861</v>
      </c>
      <c r="H3232" s="80">
        <v>10637.210106012664</v>
      </c>
      <c r="I3232" s="80">
        <v>11631.413861861407</v>
      </c>
      <c r="J3232" s="80">
        <v>12368.788909790746</v>
      </c>
      <c r="K3232" s="80">
        <v>13106.163957720086</v>
      </c>
      <c r="L3232" s="80">
        <v>9045.456353365922</v>
      </c>
      <c r="M3232" s="80">
        <v>10775.646353646307</v>
      </c>
      <c r="N3232" s="80">
        <v>11571.869230769229</v>
      </c>
      <c r="O3232" s="80">
        <v>2359.2742627842426</v>
      </c>
      <c r="P3232" s="80">
        <v>2213.7990078692737</v>
      </c>
      <c r="Q3232" s="80">
        <v>2068.3237529543053</v>
      </c>
      <c r="R3232" s="80">
        <v>2574.4186968577028</v>
      </c>
      <c r="S3232" s="80">
        <v>2484.9029304029309</v>
      </c>
      <c r="T3232" s="80">
        <v>2029.756196961534</v>
      </c>
      <c r="U3232" s="80">
        <v>6156.9515303085018</v>
      </c>
      <c r="V3232" s="80">
        <v>7492.2990763223079</v>
      </c>
      <c r="W3232" s="80">
        <v>8827.6466223361131</v>
      </c>
      <c r="X3232" s="80">
        <v>8636.0169783166839</v>
      </c>
      <c r="Y3232" s="80">
        <v>9135.9815790934845</v>
      </c>
      <c r="Z3232" s="80">
        <v>3837.5540186540247</v>
      </c>
      <c r="AA3232" s="80">
        <v>8724.7937959983865</v>
      </c>
      <c r="AB3232" s="80">
        <v>9134.0566522220324</v>
      </c>
      <c r="AC3232" s="80">
        <v>9543.3195084456784</v>
      </c>
      <c r="AD3232" s="80">
        <v>9591.3592193980276</v>
      </c>
      <c r="AE3232" s="80">
        <v>10411.653382764382</v>
      </c>
      <c r="AF3232" s="80">
        <v>4817.0131006589563</v>
      </c>
      <c r="AG3232" s="80">
        <v>6268.5709463619069</v>
      </c>
      <c r="AH3232" s="80">
        <v>7218.0063547173122</v>
      </c>
      <c r="AI3232" s="80">
        <v>8167.4417630727185</v>
      </c>
      <c r="AJ3232" s="80">
        <v>8631.619650822171</v>
      </c>
      <c r="AK3232" s="80">
        <v>9139.3646847066266</v>
      </c>
      <c r="AL3232" s="80">
        <v>4237.6469063390186</v>
      </c>
      <c r="AM3232" s="80">
        <v>5451.7647089769325</v>
      </c>
      <c r="AN3232" s="80">
        <v>6515.5814629965516</v>
      </c>
      <c r="AO3232" s="80">
        <v>7579.3982170161717</v>
      </c>
      <c r="AP3232" s="80">
        <v>7620.4973306809334</v>
      </c>
      <c r="AQ3232" s="80">
        <v>8003.6535012644117</v>
      </c>
      <c r="AR3232" s="80">
        <v>749.83642281543962</v>
      </c>
      <c r="AS3232" s="80">
        <v>10977.353225088626</v>
      </c>
      <c r="AT3232" s="80">
        <v>11479.729424383961</v>
      </c>
      <c r="AU3232" s="80">
        <v>11982.105623679294</v>
      </c>
      <c r="AV3232" s="80">
        <v>11996.422681376183</v>
      </c>
      <c r="AW3232" s="80">
        <v>12310.022038724099</v>
      </c>
      <c r="AX3232" s="80">
        <v>11979.766416666665</v>
      </c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</row>
    <row r="3233" spans="1:74" ht="12" customHeight="1" x14ac:dyDescent="0.2">
      <c r="A3233">
        <v>4</v>
      </c>
      <c r="B3233">
        <v>14</v>
      </c>
      <c r="C3233" s="80">
        <v>9214.9414882392466</v>
      </c>
      <c r="D3233" s="80">
        <v>9516.2682533119114</v>
      </c>
      <c r="E3233" s="80">
        <v>9817.5950183845744</v>
      </c>
      <c r="F3233" s="80">
        <v>10006.225318273175</v>
      </c>
      <c r="G3233" s="80">
        <v>10340.722220129439</v>
      </c>
      <c r="H3233" s="80">
        <v>10343.621738794716</v>
      </c>
      <c r="I3233" s="80">
        <v>11691.721213085375</v>
      </c>
      <c r="J3233" s="80">
        <v>11868.577960010996</v>
      </c>
      <c r="K3233" s="80">
        <v>12045.434706936618</v>
      </c>
      <c r="L3233" s="80">
        <v>12517.530236569852</v>
      </c>
      <c r="M3233" s="80">
        <v>10920.540616246499</v>
      </c>
      <c r="N3233" s="80">
        <v>10423.085714285715</v>
      </c>
      <c r="O3233" s="80">
        <v>2229.6720027583056</v>
      </c>
      <c r="P3233" s="80">
        <v>2102.7237377073543</v>
      </c>
      <c r="Q3233" s="80">
        <v>1975.7754726564033</v>
      </c>
      <c r="R3233" s="80">
        <v>2477.1072069379588</v>
      </c>
      <c r="S3233" s="80">
        <v>2380.4970666232316</v>
      </c>
      <c r="T3233" s="80">
        <v>2176.8126153846151</v>
      </c>
      <c r="U3233" s="80">
        <v>5818.7310674376668</v>
      </c>
      <c r="V3233" s="80">
        <v>7125.6899009213121</v>
      </c>
      <c r="W3233" s="80">
        <v>8432.6487344049583</v>
      </c>
      <c r="X3233" s="80">
        <v>8309.5806918812414</v>
      </c>
      <c r="Y3233" s="80">
        <v>8752.1235069852082</v>
      </c>
      <c r="Z3233" s="80">
        <v>4115.58590757406</v>
      </c>
      <c r="AA3233" s="80">
        <v>8245.5137851669042</v>
      </c>
      <c r="AB3233" s="80">
        <v>8680.9061150100679</v>
      </c>
      <c r="AC3233" s="80">
        <v>9116.2984448532334</v>
      </c>
      <c r="AD3233" s="80">
        <v>9228.8115665495116</v>
      </c>
      <c r="AE3233" s="80">
        <v>9974.1965905885681</v>
      </c>
      <c r="AF3233" s="80">
        <v>5166.0070808918399</v>
      </c>
      <c r="AG3233" s="80">
        <v>5924.2188824256555</v>
      </c>
      <c r="AH3233" s="80">
        <v>6863.1019929782851</v>
      </c>
      <c r="AI3233" s="80">
        <v>7801.9851035309157</v>
      </c>
      <c r="AJ3233" s="80">
        <v>8305.3495807409981</v>
      </c>
      <c r="AK3233" s="80">
        <v>8755.3644677847733</v>
      </c>
      <c r="AL3233" s="80">
        <v>4544.6656396828221</v>
      </c>
      <c r="AM3233" s="80">
        <v>5152.2823475751575</v>
      </c>
      <c r="AN3233" s="80">
        <v>6196.2681179582642</v>
      </c>
      <c r="AO3233" s="80">
        <v>7240.2538883413708</v>
      </c>
      <c r="AP3233" s="80">
        <v>7332.4470807028965</v>
      </c>
      <c r="AQ3233" s="80">
        <v>7667.3714087251165</v>
      </c>
      <c r="AR3233" s="80">
        <v>804.16228663469087</v>
      </c>
      <c r="AS3233" s="80">
        <v>10040.058484905499</v>
      </c>
      <c r="AT3233" s="80">
        <v>10690.087212022885</v>
      </c>
      <c r="AU3233" s="80">
        <v>11340.115939140271</v>
      </c>
      <c r="AV3233" s="80">
        <v>11453.236535715554</v>
      </c>
      <c r="AW3233" s="80">
        <v>11838.771213026937</v>
      </c>
      <c r="AX3233" s="80">
        <v>11768.445923076924</v>
      </c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</row>
    <row r="3234" spans="1:74" ht="12" customHeight="1" x14ac:dyDescent="0.2">
      <c r="A3234">
        <v>4</v>
      </c>
      <c r="B3234">
        <v>15</v>
      </c>
      <c r="C3234" s="80">
        <v>8623.1087896789613</v>
      </c>
      <c r="D3234" s="80">
        <v>8993.715878082734</v>
      </c>
      <c r="E3234" s="80">
        <v>9364.3229664865084</v>
      </c>
      <c r="F3234" s="80">
        <v>9506.6863526173311</v>
      </c>
      <c r="G3234" s="80">
        <v>9870.8247858471714</v>
      </c>
      <c r="H3234" s="80">
        <v>9850.6938292834802</v>
      </c>
      <c r="I3234" s="80">
        <v>10569.014987433064</v>
      </c>
      <c r="J3234" s="80">
        <v>10877.15668324089</v>
      </c>
      <c r="K3234" s="80">
        <v>11185.298379048716</v>
      </c>
      <c r="L3234" s="80">
        <v>11621.542672565292</v>
      </c>
      <c r="M3234" s="80">
        <v>11756.281441180001</v>
      </c>
      <c r="N3234" s="80">
        <v>11062.366666666667</v>
      </c>
      <c r="O3234" s="80">
        <v>2086.4705727784276</v>
      </c>
      <c r="P3234" s="80">
        <v>1985.5128808800412</v>
      </c>
      <c r="Q3234" s="80">
        <v>1884.5551889816547</v>
      </c>
      <c r="R3234" s="80">
        <v>2353.443034623881</v>
      </c>
      <c r="S3234" s="80">
        <v>2272.3238230034335</v>
      </c>
      <c r="T3234" s="80">
        <v>2310.3234470196894</v>
      </c>
      <c r="U3234" s="80">
        <v>5445.0211188467492</v>
      </c>
      <c r="V3234" s="80">
        <v>6744.169940566554</v>
      </c>
      <c r="W3234" s="80">
        <v>8043.3187622863588</v>
      </c>
      <c r="X3234" s="80">
        <v>7894.74300715754</v>
      </c>
      <c r="Y3234" s="80">
        <v>8354.4143051609681</v>
      </c>
      <c r="Z3234" s="80">
        <v>4368.0078630985681</v>
      </c>
      <c r="AA3234" s="80">
        <v>7715.9429050132421</v>
      </c>
      <c r="AB3234" s="80">
        <v>8205.6738550106493</v>
      </c>
      <c r="AC3234" s="80">
        <v>8695.4048050080546</v>
      </c>
      <c r="AD3234" s="80">
        <v>8768.0832861491235</v>
      </c>
      <c r="AE3234" s="80">
        <v>9520.9546131741663</v>
      </c>
      <c r="AF3234" s="80">
        <v>5482.8547032953356</v>
      </c>
      <c r="AG3234" s="80">
        <v>5543.7339436419898</v>
      </c>
      <c r="AH3234" s="80">
        <v>6492.7532047714449</v>
      </c>
      <c r="AI3234" s="80">
        <v>7441.7724659009009</v>
      </c>
      <c r="AJ3234" s="80">
        <v>7890.7231250087834</v>
      </c>
      <c r="AK3234" s="80">
        <v>8357.5079919953387</v>
      </c>
      <c r="AL3234" s="80">
        <v>4823.4044180090368</v>
      </c>
      <c r="AM3234" s="80">
        <v>4821.3752908779834</v>
      </c>
      <c r="AN3234" s="80">
        <v>5863.675655375484</v>
      </c>
      <c r="AO3234" s="80">
        <v>6905.9760198729846</v>
      </c>
      <c r="AP3234" s="80">
        <v>6966.3906594336777</v>
      </c>
      <c r="AQ3234" s="80">
        <v>7318.954917502123</v>
      </c>
      <c r="AR3234" s="80">
        <v>853.48411383256871</v>
      </c>
      <c r="AS3234" s="80">
        <v>9631.6580521072501</v>
      </c>
      <c r="AT3234" s="80">
        <v>10277.261867997144</v>
      </c>
      <c r="AU3234" s="80">
        <v>10922.865683887037</v>
      </c>
      <c r="AV3234" s="80">
        <v>10889.5287862023</v>
      </c>
      <c r="AW3234" s="80">
        <v>11098.609284567156</v>
      </c>
      <c r="AX3234" s="80">
        <v>11195.828357142858</v>
      </c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</row>
    <row r="3235" spans="1:74" ht="12" customHeight="1" x14ac:dyDescent="0.2">
      <c r="A3235">
        <v>4</v>
      </c>
      <c r="B3235">
        <v>16</v>
      </c>
      <c r="C3235" s="80">
        <v>8194.6045260042174</v>
      </c>
      <c r="D3235" s="80">
        <v>8522.2232068526337</v>
      </c>
      <c r="E3235" s="80">
        <v>8849.8418877010499</v>
      </c>
      <c r="F3235" s="80">
        <v>9074.542139564257</v>
      </c>
      <c r="G3235" s="80">
        <v>9366.9656459768921</v>
      </c>
      <c r="H3235" s="80">
        <v>9444.5322250238605</v>
      </c>
      <c r="I3235" s="80">
        <v>10015.303600677058</v>
      </c>
      <c r="J3235" s="80">
        <v>10429.797031747963</v>
      </c>
      <c r="K3235" s="80">
        <v>10844.290462818868</v>
      </c>
      <c r="L3235" s="80">
        <v>10774.547858910606</v>
      </c>
      <c r="M3235" s="80">
        <v>11128.264079261</v>
      </c>
      <c r="N3235" s="80">
        <v>11214.262500000001</v>
      </c>
      <c r="O3235" s="80">
        <v>1982.7885297619289</v>
      </c>
      <c r="P3235" s="80">
        <v>1881.9026075995093</v>
      </c>
      <c r="Q3235" s="80">
        <v>1781.0166854370896</v>
      </c>
      <c r="R3235" s="80">
        <v>2246.462878716794</v>
      </c>
      <c r="S3235" s="80">
        <v>2156.3323884672982</v>
      </c>
      <c r="T3235" s="80">
        <v>2342.0461801227261</v>
      </c>
      <c r="U3235" s="80">
        <v>5174.4441352863087</v>
      </c>
      <c r="V3235" s="80">
        <v>6387.929259896322</v>
      </c>
      <c r="W3235" s="80">
        <v>7601.4143845063345</v>
      </c>
      <c r="X3235" s="80">
        <v>7535.8726944596701</v>
      </c>
      <c r="Y3235" s="80">
        <v>7927.9607820517458</v>
      </c>
      <c r="Z3235" s="80">
        <v>4427.984377560987</v>
      </c>
      <c r="AA3235" s="80">
        <v>7332.5180273140986</v>
      </c>
      <c r="AB3235" s="80">
        <v>7775.0962434963149</v>
      </c>
      <c r="AC3235" s="80">
        <v>8217.6744596785302</v>
      </c>
      <c r="AD3235" s="80">
        <v>8369.5136572443535</v>
      </c>
      <c r="AE3235" s="80">
        <v>9034.9546986567711</v>
      </c>
      <c r="AF3235" s="80">
        <v>5558.1390261981478</v>
      </c>
      <c r="AG3235" s="80">
        <v>5268.251668111353</v>
      </c>
      <c r="AH3235" s="80">
        <v>6150.584521094117</v>
      </c>
      <c r="AI3235" s="80">
        <v>7032.9173740768811</v>
      </c>
      <c r="AJ3235" s="80">
        <v>7532.0355435742913</v>
      </c>
      <c r="AK3235" s="80">
        <v>7930.8965507362946</v>
      </c>
      <c r="AL3235" s="80">
        <v>4889.6339198555834</v>
      </c>
      <c r="AM3235" s="80">
        <v>4581.7888587329944</v>
      </c>
      <c r="AN3235" s="80">
        <v>5554.173369811987</v>
      </c>
      <c r="AO3235" s="80">
        <v>6526.5578808909795</v>
      </c>
      <c r="AP3235" s="80">
        <v>6649.7203394422722</v>
      </c>
      <c r="AQ3235" s="80">
        <v>6945.3567218610215</v>
      </c>
      <c r="AR3235" s="80">
        <v>865.20318666876358</v>
      </c>
      <c r="AS3235" s="80">
        <v>8615.1359331693657</v>
      </c>
      <c r="AT3235" s="80">
        <v>9297.5595753607668</v>
      </c>
      <c r="AU3235" s="80">
        <v>9979.983217552166</v>
      </c>
      <c r="AV3235" s="80">
        <v>10433.542411352148</v>
      </c>
      <c r="AW3235" s="80">
        <v>10546.534641099612</v>
      </c>
      <c r="AX3235" s="80">
        <v>10788.666466666666</v>
      </c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</row>
    <row r="3236" spans="1:74" ht="12" customHeight="1" x14ac:dyDescent="0.2">
      <c r="A3236">
        <v>4</v>
      </c>
      <c r="B3236">
        <v>17</v>
      </c>
      <c r="C3236" s="80">
        <v>7785.4604308756734</v>
      </c>
      <c r="D3236" s="80">
        <v>8050.4211687601055</v>
      </c>
      <c r="E3236" s="80">
        <v>8315.3819066445376</v>
      </c>
      <c r="F3236" s="80">
        <v>8527.5542398902107</v>
      </c>
      <c r="G3236" s="80">
        <v>8861.0345382759388</v>
      </c>
      <c r="H3236" s="80">
        <v>8911.0316213801343</v>
      </c>
      <c r="I3236" s="80">
        <v>9166.1957557001188</v>
      </c>
      <c r="J3236" s="80">
        <v>9703.2942264234043</v>
      </c>
      <c r="K3236" s="80">
        <v>10240.39269714669</v>
      </c>
      <c r="L3236" s="80">
        <v>10625.48454985938</v>
      </c>
      <c r="M3236" s="80">
        <v>11035.24332361859</v>
      </c>
      <c r="N3236" s="80">
        <v>10423.39411764706</v>
      </c>
      <c r="O3236" s="80">
        <v>1883.7909251470455</v>
      </c>
      <c r="P3236" s="80">
        <v>1778.6241922753138</v>
      </c>
      <c r="Q3236" s="80">
        <v>1673.4574594035821</v>
      </c>
      <c r="R3236" s="80">
        <v>2111.0524092047735</v>
      </c>
      <c r="S3236" s="80">
        <v>2039.8639743510078</v>
      </c>
      <c r="T3236" s="80">
        <v>2176.8770239816472</v>
      </c>
      <c r="U3236" s="80">
        <v>4916.0920382684872</v>
      </c>
      <c r="V3236" s="80">
        <v>6029.2207610058977</v>
      </c>
      <c r="W3236" s="80">
        <v>7142.3494837433082</v>
      </c>
      <c r="X3236" s="80">
        <v>7081.6314650998138</v>
      </c>
      <c r="Y3236" s="80">
        <v>7499.753598224198</v>
      </c>
      <c r="Z3236" s="80">
        <v>4115.7076815441287</v>
      </c>
      <c r="AA3236" s="80">
        <v>6966.4165951120949</v>
      </c>
      <c r="AB3236" s="80">
        <v>7343.9044763019519</v>
      </c>
      <c r="AC3236" s="80">
        <v>7721.3923574918099</v>
      </c>
      <c r="AD3236" s="80">
        <v>7865.0228932740665</v>
      </c>
      <c r="AE3236" s="80">
        <v>8546.9562569540813</v>
      </c>
      <c r="AF3236" s="80">
        <v>5166.1599352376788</v>
      </c>
      <c r="AG3236" s="80">
        <v>5005.2159041743844</v>
      </c>
      <c r="AH3236" s="80">
        <v>5806.7005350630898</v>
      </c>
      <c r="AI3236" s="80">
        <v>6608.1851659517943</v>
      </c>
      <c r="AJ3236" s="80">
        <v>7078.025606886973</v>
      </c>
      <c r="AK3236" s="80">
        <v>7502.5307993684501</v>
      </c>
      <c r="AL3236" s="80">
        <v>4544.8001094740039</v>
      </c>
      <c r="AM3236" s="80">
        <v>4353.0271350003131</v>
      </c>
      <c r="AN3236" s="80">
        <v>5242.7164445736616</v>
      </c>
      <c r="AO3236" s="80">
        <v>6132.4057541470111</v>
      </c>
      <c r="AP3236" s="80">
        <v>6248.8938838536305</v>
      </c>
      <c r="AQ3236" s="80">
        <v>6570.222216998327</v>
      </c>
      <c r="AR3236" s="80">
        <v>804.18608058199823</v>
      </c>
      <c r="AS3236" s="80">
        <v>7995.1891985284065</v>
      </c>
      <c r="AT3236" s="80">
        <v>8633.4324226960634</v>
      </c>
      <c r="AU3236" s="80">
        <v>9271.6756468637195</v>
      </c>
      <c r="AV3236" s="80">
        <v>9606.1980674056376</v>
      </c>
      <c r="AW3236" s="80">
        <v>10205.432853886699</v>
      </c>
      <c r="AX3236" s="80">
        <v>10093.218562499998</v>
      </c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</row>
    <row r="3237" spans="1:74" ht="12" customHeight="1" x14ac:dyDescent="0.2">
      <c r="A3237">
        <v>4</v>
      </c>
      <c r="B3237">
        <v>18</v>
      </c>
      <c r="C3237" s="80">
        <v>7328.8007176414667</v>
      </c>
      <c r="D3237" s="80">
        <v>7661.068876651806</v>
      </c>
      <c r="E3237" s="80">
        <v>7993.3370356621454</v>
      </c>
      <c r="F3237" s="80">
        <v>8043.4702149577133</v>
      </c>
      <c r="G3237" s="80">
        <v>8337.6989047565658</v>
      </c>
      <c r="H3237" s="80">
        <v>8474.6482354106465</v>
      </c>
      <c r="I3237" s="80">
        <v>8629.9298657138752</v>
      </c>
      <c r="J3237" s="80">
        <v>9190.6643177379683</v>
      </c>
      <c r="K3237" s="80">
        <v>9751.3987697620614</v>
      </c>
      <c r="L3237" s="80">
        <v>9910.9489539952392</v>
      </c>
      <c r="M3237" s="80">
        <v>10424.724537037</v>
      </c>
      <c r="N3237" s="80">
        <v>10404.366666666667</v>
      </c>
      <c r="O3237" s="80">
        <v>1773.2963139023136</v>
      </c>
      <c r="P3237" s="80">
        <v>1690.9713761389023</v>
      </c>
      <c r="Q3237" s="80">
        <v>1608.646438375491</v>
      </c>
      <c r="R3237" s="80">
        <v>861.53594771241751</v>
      </c>
      <c r="S3237" s="80">
        <v>1919.3889326728563</v>
      </c>
      <c r="T3237" s="80">
        <v>2172.9032299950964</v>
      </c>
      <c r="U3237" s="80">
        <v>4627.7364297131498</v>
      </c>
      <c r="V3237" s="80">
        <v>5746.7355979185695</v>
      </c>
      <c r="W3237" s="80">
        <v>6865.7347661239892</v>
      </c>
      <c r="X3237" s="80">
        <v>6679.6281982453929</v>
      </c>
      <c r="Y3237" s="80">
        <v>7056.8156677137149</v>
      </c>
      <c r="Z3237" s="80">
        <v>4108.1946368221961</v>
      </c>
      <c r="AA3237" s="80">
        <v>6557.798269601436</v>
      </c>
      <c r="AB3237" s="80">
        <v>6990.0751331454139</v>
      </c>
      <c r="AC3237" s="80">
        <v>7422.3519966893919</v>
      </c>
      <c r="AD3237" s="80">
        <v>7418.5488127513763</v>
      </c>
      <c r="AE3237" s="80">
        <v>8042.1701907138167</v>
      </c>
      <c r="AF3237" s="80">
        <v>5156.7293357788913</v>
      </c>
      <c r="AG3237" s="80">
        <v>4711.6326948357328</v>
      </c>
      <c r="AH3237" s="80">
        <v>5531.9453465747101</v>
      </c>
      <c r="AI3237" s="80">
        <v>6352.2579983136866</v>
      </c>
      <c r="AJ3237" s="80">
        <v>6676.2270339351535</v>
      </c>
      <c r="AK3237" s="80">
        <v>7059.4288464389192</v>
      </c>
      <c r="AL3237" s="80">
        <v>4536.5037752547787</v>
      </c>
      <c r="AM3237" s="80">
        <v>4097.698353765164</v>
      </c>
      <c r="AN3237" s="80">
        <v>4996.301656074309</v>
      </c>
      <c r="AO3237" s="80">
        <v>5894.9049583834549</v>
      </c>
      <c r="AP3237" s="80">
        <v>5894.1626657839024</v>
      </c>
      <c r="AQ3237" s="80">
        <v>6182.1827176099314</v>
      </c>
      <c r="AR3237" s="80">
        <v>802.71807399463501</v>
      </c>
      <c r="AS3237" s="80">
        <v>7526.2277492898083</v>
      </c>
      <c r="AT3237" s="80">
        <v>8289.058818118272</v>
      </c>
      <c r="AU3237" s="80">
        <v>9051.8898869467357</v>
      </c>
      <c r="AV3237" s="80">
        <v>8950.0179131946588</v>
      </c>
      <c r="AW3237" s="80">
        <v>9151.6930887470699</v>
      </c>
      <c r="AX3237" s="80">
        <v>9579.7704117647063</v>
      </c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</row>
    <row r="3238" spans="1:74" ht="12" customHeight="1" x14ac:dyDescent="0.2">
      <c r="A3238">
        <v>4</v>
      </c>
      <c r="B3238">
        <v>19</v>
      </c>
      <c r="C3238" s="80">
        <v>6930.3446357025068</v>
      </c>
      <c r="D3238" s="80">
        <v>7265.2291167095591</v>
      </c>
      <c r="E3238" s="80">
        <v>7600.1135977166105</v>
      </c>
      <c r="F3238" s="80">
        <v>7679.2953275035406</v>
      </c>
      <c r="G3238" s="80">
        <v>7793.0882000056881</v>
      </c>
      <c r="H3238" s="80">
        <v>7912.9549867785518</v>
      </c>
      <c r="I3238" s="80">
        <v>6789.1939637826608</v>
      </c>
      <c r="J3238" s="80">
        <v>8062.0786260737477</v>
      </c>
      <c r="K3238" s="80">
        <v>9334.9632883648355</v>
      </c>
      <c r="L3238" s="80">
        <v>9370.5891173296168</v>
      </c>
      <c r="M3238" s="80">
        <v>9768.9188462772636</v>
      </c>
      <c r="N3238" s="80">
        <v>9787.4789473684214</v>
      </c>
      <c r="O3238" s="80">
        <v>1676.8848096771442</v>
      </c>
      <c r="P3238" s="80">
        <v>1603.1978264897753</v>
      </c>
      <c r="Q3238" s="80">
        <v>1529.5108433024063</v>
      </c>
      <c r="R3238" s="80">
        <v>822.52918217327976</v>
      </c>
      <c r="S3238" s="80">
        <v>1794.0162403683098</v>
      </c>
      <c r="T3238" s="80">
        <v>2044.0691201686966</v>
      </c>
      <c r="U3238" s="80">
        <v>4376.1332278971904</v>
      </c>
      <c r="V3238" s="80">
        <v>5452.0578557499066</v>
      </c>
      <c r="W3238" s="80">
        <v>6527.9824836026237</v>
      </c>
      <c r="X3238" s="80">
        <v>6377.2024066003714</v>
      </c>
      <c r="Y3238" s="80">
        <v>6595.871059615899</v>
      </c>
      <c r="Z3238" s="80">
        <v>3864.6147149359499</v>
      </c>
      <c r="AA3238" s="80">
        <v>6201.2604532078713</v>
      </c>
      <c r="AB3238" s="80">
        <v>6629.2389969712149</v>
      </c>
      <c r="AC3238" s="80">
        <v>7057.2175407345594</v>
      </c>
      <c r="AD3238" s="80">
        <v>7082.6677680335124</v>
      </c>
      <c r="AE3238" s="80">
        <v>7516.8631455298637</v>
      </c>
      <c r="AF3238" s="80">
        <v>4850.980499650439</v>
      </c>
      <c r="AG3238" s="80">
        <v>4455.4681768675155</v>
      </c>
      <c r="AH3238" s="80">
        <v>5247.6169092004129</v>
      </c>
      <c r="AI3238" s="80">
        <v>6039.7656415333104</v>
      </c>
      <c r="AJ3238" s="80">
        <v>6373.9552328684267</v>
      </c>
      <c r="AK3238" s="80">
        <v>6598.313547947575</v>
      </c>
      <c r="AL3238" s="80">
        <v>4267.5288768142391</v>
      </c>
      <c r="AM3238" s="80">
        <v>3874.9125401082688</v>
      </c>
      <c r="AN3238" s="80">
        <v>4739.9120611445132</v>
      </c>
      <c r="AO3238" s="80">
        <v>5604.9115821807582</v>
      </c>
      <c r="AP3238" s="80">
        <v>5627.299487568016</v>
      </c>
      <c r="AQ3238" s="80">
        <v>5778.3683168745592</v>
      </c>
      <c r="AR3238" s="80">
        <v>755.12393032681302</v>
      </c>
      <c r="AS3238" s="80">
        <v>7117.0378509284601</v>
      </c>
      <c r="AT3238" s="80">
        <v>7442.4863573593557</v>
      </c>
      <c r="AU3238" s="80">
        <v>7767.9348637902503</v>
      </c>
      <c r="AV3238" s="80">
        <v>8656.4716943567892</v>
      </c>
      <c r="AW3238" s="80">
        <v>8817.3348200516211</v>
      </c>
      <c r="AX3238" s="80">
        <v>9041.8609444444428</v>
      </c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</row>
    <row r="3239" spans="1:74" ht="12" customHeight="1" x14ac:dyDescent="0.2">
      <c r="A3239">
        <v>4</v>
      </c>
      <c r="B3239">
        <v>20</v>
      </c>
      <c r="C3239" s="80">
        <v>6507.7672196072963</v>
      </c>
      <c r="D3239" s="80">
        <v>6841.5498495663987</v>
      </c>
      <c r="E3239" s="80">
        <v>7175.3324795255012</v>
      </c>
      <c r="F3239" s="80">
        <v>7352.3255540966338</v>
      </c>
      <c r="G3239" s="80">
        <v>7478.273259874165</v>
      </c>
      <c r="H3239" s="80">
        <v>7441.8767364276928</v>
      </c>
      <c r="I3239" s="80">
        <v>7572.0533891014147</v>
      </c>
      <c r="J3239" s="80">
        <v>8037.7363944434182</v>
      </c>
      <c r="K3239" s="80">
        <v>8503.4193997854218</v>
      </c>
      <c r="L3239" s="80">
        <v>8977.8327624062676</v>
      </c>
      <c r="M3239" s="80">
        <v>9490.1688372093013</v>
      </c>
      <c r="N3239" s="80">
        <v>9537.5399999999991</v>
      </c>
      <c r="O3239" s="80">
        <v>1574.6368426262463</v>
      </c>
      <c r="P3239" s="80">
        <v>1509.3305788045234</v>
      </c>
      <c r="Q3239" s="80">
        <v>1444.0243149828004</v>
      </c>
      <c r="R3239" s="80">
        <v>787.5074557197413</v>
      </c>
      <c r="S3239" s="80">
        <v>1721.5439289031174</v>
      </c>
      <c r="T3239" s="80">
        <v>1184.1102105263155</v>
      </c>
      <c r="U3239" s="80">
        <v>4109.298724111256</v>
      </c>
      <c r="V3239" s="80">
        <v>5136.2115083398803</v>
      </c>
      <c r="W3239" s="80">
        <v>6163.1242925685037</v>
      </c>
      <c r="X3239" s="80">
        <v>6105.673270536533</v>
      </c>
      <c r="Y3239" s="80">
        <v>6329.419724861762</v>
      </c>
      <c r="Z3239" s="80">
        <v>2238.735323846699</v>
      </c>
      <c r="AA3239" s="80">
        <v>5823.1389085230503</v>
      </c>
      <c r="AB3239" s="80">
        <v>6242.9592804822469</v>
      </c>
      <c r="AC3239" s="80">
        <v>6662.7796524414434</v>
      </c>
      <c r="AD3239" s="80">
        <v>6781.1012601097746</v>
      </c>
      <c r="AE3239" s="80">
        <v>7213.2067823008283</v>
      </c>
      <c r="AF3239" s="80">
        <v>2810.1278396231892</v>
      </c>
      <c r="AG3239" s="80">
        <v>4183.7962285526019</v>
      </c>
      <c r="AH3239" s="80">
        <v>4942.9954050744582</v>
      </c>
      <c r="AI3239" s="80">
        <v>5702.1945815963154</v>
      </c>
      <c r="AJ3239" s="80">
        <v>6102.5643552793663</v>
      </c>
      <c r="AK3239" s="80">
        <v>6331.7635447582588</v>
      </c>
      <c r="AL3239" s="80">
        <v>2472.1397465926193</v>
      </c>
      <c r="AM3239" s="80">
        <v>3638.6399425871646</v>
      </c>
      <c r="AN3239" s="80">
        <v>4465.1425371939886</v>
      </c>
      <c r="AO3239" s="80">
        <v>5291.6451318008121</v>
      </c>
      <c r="AP3239" s="80">
        <v>5387.6997899560392</v>
      </c>
      <c r="AQ3239" s="80">
        <v>5544.9413840530588</v>
      </c>
      <c r="AR3239" s="80">
        <v>437.43626244837918</v>
      </c>
      <c r="AS3239" s="80">
        <v>6683.07682541125</v>
      </c>
      <c r="AT3239" s="80">
        <v>7008.4254013250156</v>
      </c>
      <c r="AU3239" s="80">
        <v>7333.7739772387804</v>
      </c>
      <c r="AV3239" s="80">
        <v>8054.3999347647996</v>
      </c>
      <c r="AW3239" s="80">
        <v>8299.8754159554828</v>
      </c>
      <c r="AX3239" s="80">
        <v>8306.9472105263139</v>
      </c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</row>
    <row r="3240" spans="1:74" ht="12" customHeight="1" x14ac:dyDescent="0.2">
      <c r="A3240">
        <v>4</v>
      </c>
      <c r="B3240">
        <v>21</v>
      </c>
      <c r="C3240" s="80">
        <v>5846.1763648778397</v>
      </c>
      <c r="D3240" s="80">
        <v>6368.4225481502363</v>
      </c>
      <c r="E3240" s="80">
        <v>6890.6687314226319</v>
      </c>
      <c r="F3240" s="80">
        <v>6890.1778410982397</v>
      </c>
      <c r="G3240" s="80">
        <v>7118.0499438710767</v>
      </c>
      <c r="H3240" s="80">
        <v>7089.4248743859116</v>
      </c>
      <c r="I3240" s="80">
        <v>6250.3279168252448</v>
      </c>
      <c r="J3240" s="80">
        <v>7235.0875377663233</v>
      </c>
      <c r="K3240" s="80">
        <v>8219.8471587074018</v>
      </c>
      <c r="L3240" s="80">
        <v>8364.8758490566033</v>
      </c>
      <c r="M3240" s="80">
        <v>8953.9800049218575</v>
      </c>
      <c r="N3240" s="80">
        <v>8541.919047619047</v>
      </c>
      <c r="O3240" s="80">
        <v>1414.556541741659</v>
      </c>
      <c r="P3240" s="80">
        <v>1400.6463637821125</v>
      </c>
      <c r="Q3240" s="80">
        <v>1386.7361858225659</v>
      </c>
      <c r="R3240" s="80">
        <v>738.00682262722592</v>
      </c>
      <c r="S3240" s="80">
        <v>1638.6183334930211</v>
      </c>
      <c r="T3240" s="80">
        <v>1060.5012992632203</v>
      </c>
      <c r="U3240" s="80">
        <v>3691.5403188885984</v>
      </c>
      <c r="V3240" s="80">
        <v>4805.0788724449685</v>
      </c>
      <c r="W3240" s="80">
        <v>5918.6174260013377</v>
      </c>
      <c r="X3240" s="80">
        <v>5721.8868185449383</v>
      </c>
      <c r="Y3240" s="80">
        <v>6024.5358990862615</v>
      </c>
      <c r="Z3240" s="80">
        <v>2005.0344119493823</v>
      </c>
      <c r="AA3240" s="80">
        <v>5231.148550279936</v>
      </c>
      <c r="AB3240" s="80">
        <v>5814.7993665515696</v>
      </c>
      <c r="AC3240" s="80">
        <v>6398.4501828232023</v>
      </c>
      <c r="AD3240" s="80">
        <v>6354.859193445016</v>
      </c>
      <c r="AE3240" s="80">
        <v>6865.7515375081166</v>
      </c>
      <c r="AF3240" s="80">
        <v>2516.7794336403181</v>
      </c>
      <c r="AG3240" s="80">
        <v>3758.4642783681543</v>
      </c>
      <c r="AH3240" s="80">
        <v>4617.2191255718935</v>
      </c>
      <c r="AI3240" s="80">
        <v>5475.9739727756323</v>
      </c>
      <c r="AJ3240" s="80">
        <v>5718.9733214674252</v>
      </c>
      <c r="AK3240" s="80">
        <v>6026.7668187789432</v>
      </c>
      <c r="AL3240" s="80">
        <v>2214.0738167069931</v>
      </c>
      <c r="AM3240" s="80">
        <v>3268.7295219415028</v>
      </c>
      <c r="AN3240" s="80">
        <v>4175.2207945782638</v>
      </c>
      <c r="AO3240" s="80">
        <v>5081.7120672150249</v>
      </c>
      <c r="AP3240" s="80">
        <v>5049.0432495281248</v>
      </c>
      <c r="AQ3240" s="80">
        <v>5277.8453442327709</v>
      </c>
      <c r="AR3240" s="80">
        <v>391.77242164406061</v>
      </c>
      <c r="AS3240" s="80">
        <v>6003.6636933887958</v>
      </c>
      <c r="AT3240" s="80">
        <v>6523.2440720148661</v>
      </c>
      <c r="AU3240" s="80">
        <v>7042.8244506409364</v>
      </c>
      <c r="AV3240" s="80">
        <v>7548.1216855172634</v>
      </c>
      <c r="AW3240" s="80">
        <v>7954.6733540892583</v>
      </c>
      <c r="AX3240" s="80">
        <v>7690.3498499999987</v>
      </c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</row>
    <row r="3241" spans="1:74" ht="12" customHeight="1" x14ac:dyDescent="0.2">
      <c r="A3241">
        <v>4</v>
      </c>
      <c r="B3241">
        <v>22</v>
      </c>
      <c r="C3241" s="80">
        <v>5438.5101066560928</v>
      </c>
      <c r="D3241" s="80">
        <v>5979.132808042581</v>
      </c>
      <c r="E3241" s="80">
        <v>6519.7555094290683</v>
      </c>
      <c r="F3241" s="80">
        <v>6662.2782069714531</v>
      </c>
      <c r="G3241" s="80">
        <v>6708.1380126097829</v>
      </c>
      <c r="H3241" s="80">
        <v>6784.0178395735611</v>
      </c>
      <c r="I3241" s="80">
        <v>6822.3725250050902</v>
      </c>
      <c r="J3241" s="80">
        <v>7086.7302119973792</v>
      </c>
      <c r="K3241" s="80">
        <v>7351.0878989896682</v>
      </c>
      <c r="L3241" s="80">
        <v>8131.4719611442897</v>
      </c>
      <c r="M3241" s="80">
        <v>8176.6327214451821</v>
      </c>
      <c r="N3241" s="80">
        <v>8617.2363636363643</v>
      </c>
      <c r="O3241" s="80">
        <v>1315.9165185156462</v>
      </c>
      <c r="P3241" s="80">
        <v>1314.0035024728968</v>
      </c>
      <c r="Q3241" s="80">
        <v>1312.0904864301472</v>
      </c>
      <c r="R3241" s="80">
        <v>713.59649698126134</v>
      </c>
      <c r="S3241" s="80">
        <v>1544.2541170322138</v>
      </c>
      <c r="T3241" s="80">
        <v>1069.8521384655241</v>
      </c>
      <c r="U3241" s="80">
        <v>3434.121394971568</v>
      </c>
      <c r="V3241" s="80">
        <v>4517.0747509409648</v>
      </c>
      <c r="W3241" s="80">
        <v>5600.0281069103621</v>
      </c>
      <c r="X3241" s="80">
        <v>5532.6295972460721</v>
      </c>
      <c r="Y3241" s="80">
        <v>5677.5968968566121</v>
      </c>
      <c r="Z3241" s="80">
        <v>2022.7135551944214</v>
      </c>
      <c r="AA3241" s="80">
        <v>4866.369483998842</v>
      </c>
      <c r="AB3241" s="80">
        <v>5460.2008747758646</v>
      </c>
      <c r="AC3241" s="80">
        <v>6054.032265552888</v>
      </c>
      <c r="AD3241" s="80">
        <v>6144.6657675983297</v>
      </c>
      <c r="AE3241" s="80">
        <v>6470.3688843246528</v>
      </c>
      <c r="AF3241" s="80">
        <v>2538.9708253981462</v>
      </c>
      <c r="AG3241" s="80">
        <v>3496.3786050334497</v>
      </c>
      <c r="AH3241" s="80">
        <v>4338.7950093102336</v>
      </c>
      <c r="AI3241" s="80">
        <v>5181.2114135870179</v>
      </c>
      <c r="AJ3241" s="80">
        <v>5529.8124670451916</v>
      </c>
      <c r="AK3241" s="80">
        <v>5679.6993430759512</v>
      </c>
      <c r="AL3241" s="80">
        <v>2233.5961390808006</v>
      </c>
      <c r="AM3241" s="80">
        <v>3040.7940902712512</v>
      </c>
      <c r="AN3241" s="80">
        <v>3924.4830300322674</v>
      </c>
      <c r="AO3241" s="80">
        <v>4808.1719697932831</v>
      </c>
      <c r="AP3241" s="80">
        <v>4882.04101304095</v>
      </c>
      <c r="AQ3241" s="80">
        <v>4973.9065133714194</v>
      </c>
      <c r="AR3241" s="80">
        <v>395.22682657617713</v>
      </c>
      <c r="AS3241" s="80">
        <v>5585.0155102430754</v>
      </c>
      <c r="AT3241" s="80">
        <v>6124.3682249636258</v>
      </c>
      <c r="AU3241" s="80">
        <v>6663.7209396841763</v>
      </c>
      <c r="AV3241" s="80">
        <v>7298.4598901114632</v>
      </c>
      <c r="AW3241" s="80">
        <v>7496.5822276094441</v>
      </c>
      <c r="AX3241" s="80">
        <v>7436.9665238095249</v>
      </c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</row>
    <row r="3242" spans="1:74" ht="12" customHeight="1" x14ac:dyDescent="0.2">
      <c r="A3242">
        <v>4</v>
      </c>
      <c r="B3242">
        <v>23</v>
      </c>
      <c r="C3242" s="80">
        <v>4846.7017257473708</v>
      </c>
      <c r="D3242" s="80">
        <v>5446.5658842798457</v>
      </c>
      <c r="E3242" s="80">
        <v>6046.4300428123206</v>
      </c>
      <c r="F3242" s="80">
        <v>6284.5552813161557</v>
      </c>
      <c r="G3242" s="80">
        <v>6426.3991663107463</v>
      </c>
      <c r="H3242" s="80">
        <v>6351.9873389083232</v>
      </c>
      <c r="I3242" s="80">
        <v>5298.2158404974953</v>
      </c>
      <c r="J3242" s="80">
        <v>6334.0523467383391</v>
      </c>
      <c r="K3242" s="80">
        <v>7369.8888529791839</v>
      </c>
      <c r="L3242" s="80">
        <v>7570.8435948361403</v>
      </c>
      <c r="M3242" s="80">
        <v>7580.0861067837395</v>
      </c>
      <c r="N3242" s="80">
        <v>8044.7869565217397</v>
      </c>
      <c r="O3242" s="80">
        <v>1172.7209725000814</v>
      </c>
      <c r="P3242" s="80">
        <v>1194.7777286271403</v>
      </c>
      <c r="Q3242" s="80">
        <v>1216.8344847541994</v>
      </c>
      <c r="R3242" s="80">
        <v>673.13860131802062</v>
      </c>
      <c r="S3242" s="80">
        <v>1479.3961232778593</v>
      </c>
      <c r="T3242" s="80">
        <v>998.7810668921245</v>
      </c>
      <c r="U3242" s="80">
        <v>3060.4268016463152</v>
      </c>
      <c r="V3242" s="80">
        <v>4126.950206156318</v>
      </c>
      <c r="W3242" s="80">
        <v>5193.4736106663204</v>
      </c>
      <c r="X3242" s="80">
        <v>5218.9529579469063</v>
      </c>
      <c r="Y3242" s="80">
        <v>5439.1403241885355</v>
      </c>
      <c r="Z3242" s="80">
        <v>1888.3431925199152</v>
      </c>
      <c r="AA3242" s="80">
        <v>4336.8203632379482</v>
      </c>
      <c r="AB3242" s="80">
        <v>4975.6690211302448</v>
      </c>
      <c r="AC3242" s="80">
        <v>5614.5176790225414</v>
      </c>
      <c r="AD3242" s="80">
        <v>5796.2892725305455</v>
      </c>
      <c r="AE3242" s="80">
        <v>6198.6162368430305</v>
      </c>
      <c r="AF3242" s="80">
        <v>2370.3051091119137</v>
      </c>
      <c r="AG3242" s="80">
        <v>3115.9092998911638</v>
      </c>
      <c r="AH3242" s="80">
        <v>3960.4858724712867</v>
      </c>
      <c r="AI3242" s="80">
        <v>4805.0624450514097</v>
      </c>
      <c r="AJ3242" s="80">
        <v>5216.2955470835223</v>
      </c>
      <c r="AK3242" s="80">
        <v>5441.1544685913159</v>
      </c>
      <c r="AL3242" s="80">
        <v>2085.2166898474088</v>
      </c>
      <c r="AM3242" s="80">
        <v>2709.9006301234467</v>
      </c>
      <c r="AN3242" s="80">
        <v>3584.5028962222432</v>
      </c>
      <c r="AO3242" s="80">
        <v>4459.1051623210396</v>
      </c>
      <c r="AP3242" s="80">
        <v>4605.2499879100351</v>
      </c>
      <c r="AQ3242" s="80">
        <v>4765.0046273275848</v>
      </c>
      <c r="AR3242" s="80">
        <v>368.97161516012937</v>
      </c>
      <c r="AS3242" s="80">
        <v>4977.2646884836731</v>
      </c>
      <c r="AT3242" s="80">
        <v>5578.6042326318875</v>
      </c>
      <c r="AU3242" s="80">
        <v>6179.943776780101</v>
      </c>
      <c r="AV3242" s="80">
        <v>6884.6681604917039</v>
      </c>
      <c r="AW3242" s="80">
        <v>7181.7290710371853</v>
      </c>
      <c r="AX3242" s="80">
        <v>6942.9233181187437</v>
      </c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</row>
    <row r="3243" spans="1:74" ht="12" customHeight="1" x14ac:dyDescent="0.2">
      <c r="A3243">
        <v>4</v>
      </c>
      <c r="B3243">
        <v>24</v>
      </c>
      <c r="C3243" s="80">
        <v>4604.4693480651767</v>
      </c>
      <c r="D3243" s="80">
        <v>5130.4079566419023</v>
      </c>
      <c r="E3243" s="80">
        <v>5656.3465652186269</v>
      </c>
      <c r="F3243" s="80">
        <v>5834.5042246758994</v>
      </c>
      <c r="G3243" s="80">
        <v>6096.7783419851739</v>
      </c>
      <c r="H3243" s="80">
        <v>6160.0208268142096</v>
      </c>
      <c r="I3243" s="80">
        <v>6060.0698101653425</v>
      </c>
      <c r="J3243" s="80">
        <v>6726.2479131033888</v>
      </c>
      <c r="K3243" s="80">
        <v>7392.426016041436</v>
      </c>
      <c r="L3243" s="80">
        <v>7054.839027230134</v>
      </c>
      <c r="M3243" s="80">
        <v>7538.4224683544162</v>
      </c>
      <c r="N3243" s="80">
        <v>7564.6958333333341</v>
      </c>
      <c r="O3243" s="80">
        <v>1114.1097755251603</v>
      </c>
      <c r="P3243" s="80">
        <v>1126.2202886308951</v>
      </c>
      <c r="Q3243" s="80">
        <v>1138.3308017366296</v>
      </c>
      <c r="R3243" s="80">
        <v>624.93364086693293</v>
      </c>
      <c r="S3243" s="80">
        <v>1403.5154073373885</v>
      </c>
      <c r="T3243" s="80">
        <v>939.17651467525945</v>
      </c>
      <c r="U3243" s="80">
        <v>2907.4703164252687</v>
      </c>
      <c r="V3243" s="80">
        <v>3882.9443288509992</v>
      </c>
      <c r="W3243" s="80">
        <v>4858.4183412767297</v>
      </c>
      <c r="X3243" s="80">
        <v>4845.2120664851491</v>
      </c>
      <c r="Y3243" s="80">
        <v>5160.1576667339223</v>
      </c>
      <c r="Z3243" s="80">
        <v>1775.6519790469315</v>
      </c>
      <c r="AA3243" s="80">
        <v>4120.0712485592039</v>
      </c>
      <c r="AB3243" s="80">
        <v>4686.1850681857832</v>
      </c>
      <c r="AC3243" s="80">
        <v>5252.2988878123624</v>
      </c>
      <c r="AD3243" s="80">
        <v>5381.2040365950224</v>
      </c>
      <c r="AE3243" s="80">
        <v>5880.6787821674561</v>
      </c>
      <c r="AF3243" s="80">
        <v>2228.8517122372787</v>
      </c>
      <c r="AG3243" s="80">
        <v>2960.1798655120942</v>
      </c>
      <c r="AH3243" s="80">
        <v>3727.6226309170588</v>
      </c>
      <c r="AI3243" s="80">
        <v>4495.0653963220238</v>
      </c>
      <c r="AJ3243" s="80">
        <v>4842.7449587559495</v>
      </c>
      <c r="AK3243" s="80">
        <v>5162.0685022819034</v>
      </c>
      <c r="AL3243" s="80">
        <v>1960.7765986267846</v>
      </c>
      <c r="AM3243" s="80">
        <v>2574.4630253230284</v>
      </c>
      <c r="AN3243" s="80">
        <v>3372.9452305293116</v>
      </c>
      <c r="AO3243" s="80">
        <v>4171.4274357355953</v>
      </c>
      <c r="AP3243" s="80">
        <v>4275.457738438824</v>
      </c>
      <c r="AQ3243" s="80">
        <v>4520.5995238586447</v>
      </c>
      <c r="AR3243" s="80">
        <v>346.952387291918</v>
      </c>
      <c r="AS3243" s="80">
        <v>4728.5069294822961</v>
      </c>
      <c r="AT3243" s="80">
        <v>5254.8768166633372</v>
      </c>
      <c r="AU3243" s="80">
        <v>5781.2467038443783</v>
      </c>
      <c r="AV3243" s="80">
        <v>6391.6416786563941</v>
      </c>
      <c r="AW3243" s="80">
        <v>6813.3661052120806</v>
      </c>
      <c r="AX3243" s="80">
        <v>6528.5884361608787</v>
      </c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</row>
    <row r="3244" spans="1:74" ht="12" customHeight="1" x14ac:dyDescent="0.2">
      <c r="A3244">
        <v>4</v>
      </c>
      <c r="B3244">
        <v>25</v>
      </c>
      <c r="C3244" s="80">
        <v>3073.2774068295712</v>
      </c>
      <c r="D3244" s="80">
        <v>3352.5647311409029</v>
      </c>
      <c r="E3244" s="80">
        <v>3631.8520554522352</v>
      </c>
      <c r="F3244" s="80">
        <v>3741.2183387363857</v>
      </c>
      <c r="G3244" s="80">
        <v>3771.3923972445018</v>
      </c>
      <c r="H3244" s="80">
        <v>3852.6109355754347</v>
      </c>
      <c r="I3244" s="80">
        <v>4562.6174580626621</v>
      </c>
      <c r="J3244" s="80">
        <v>4890.4342843651648</v>
      </c>
      <c r="K3244" s="80">
        <v>5218.2511106676675</v>
      </c>
      <c r="L3244" s="80">
        <v>5111.2594235565039</v>
      </c>
      <c r="M3244" s="80">
        <v>5302.0188481675204</v>
      </c>
      <c r="N3244" s="80">
        <v>5288.6440000000002</v>
      </c>
      <c r="O3244" s="80">
        <v>743.61845915821129</v>
      </c>
      <c r="P3244" s="80">
        <v>737.26147109252622</v>
      </c>
      <c r="Q3244" s="80">
        <v>730.90448302684115</v>
      </c>
      <c r="R3244" s="80">
        <v>400.72182788324949</v>
      </c>
      <c r="S3244" s="80">
        <v>868.1974380135041</v>
      </c>
      <c r="T3244" s="80">
        <v>656.59880432886621</v>
      </c>
      <c r="U3244" s="80">
        <v>1940.6064323681803</v>
      </c>
      <c r="V3244" s="80">
        <v>2530.0605998205292</v>
      </c>
      <c r="W3244" s="80">
        <v>3119.5147672728785</v>
      </c>
      <c r="X3244" s="80">
        <v>3106.8614470337443</v>
      </c>
      <c r="Y3244" s="80">
        <v>3192.0103210717261</v>
      </c>
      <c r="Z3244" s="80">
        <v>1241.3970623504488</v>
      </c>
      <c r="AA3244" s="80">
        <v>2749.9633346556639</v>
      </c>
      <c r="AB3244" s="80">
        <v>3061.1913339037974</v>
      </c>
      <c r="AC3244" s="80">
        <v>3372.4193331519309</v>
      </c>
      <c r="AD3244" s="80">
        <v>3450.5518294161297</v>
      </c>
      <c r="AE3244" s="80">
        <v>3637.7158567457286</v>
      </c>
      <c r="AF3244" s="80">
        <v>1558.2388895098879</v>
      </c>
      <c r="AG3244" s="80">
        <v>1975.7876995430358</v>
      </c>
      <c r="AH3244" s="80">
        <v>2430.9995992857675</v>
      </c>
      <c r="AI3244" s="80">
        <v>2886.2114990284995</v>
      </c>
      <c r="AJ3244" s="80">
        <v>3105.279480798964</v>
      </c>
      <c r="AK3244" s="80">
        <v>3193.1923405341058</v>
      </c>
      <c r="AL3244" s="80">
        <v>1370.8217253063758</v>
      </c>
      <c r="AM3244" s="80">
        <v>1718.3389555558779</v>
      </c>
      <c r="AN3244" s="80">
        <v>2198.3737797035756</v>
      </c>
      <c r="AO3244" s="80">
        <v>2678.4086038512733</v>
      </c>
      <c r="AP3244" s="80">
        <v>2741.5218639983505</v>
      </c>
      <c r="AQ3244" s="80">
        <v>2796.3874884315201</v>
      </c>
      <c r="AR3244" s="80">
        <v>242.56198818354054</v>
      </c>
      <c r="AS3244" s="80">
        <v>3156.0669462424462</v>
      </c>
      <c r="AT3244" s="80">
        <v>3434.0577179530201</v>
      </c>
      <c r="AU3244" s="80">
        <v>3712.0484896635944</v>
      </c>
      <c r="AV3244" s="80">
        <v>4098.4676918542182</v>
      </c>
      <c r="AW3244" s="80">
        <v>4214.6648094267739</v>
      </c>
      <c r="AX3244" s="80">
        <v>4564.2786996443383</v>
      </c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</row>
    <row r="3245" spans="1:74" ht="12" customHeight="1" x14ac:dyDescent="0.2">
      <c r="A3245">
        <v>5</v>
      </c>
      <c r="B3245">
        <v>1</v>
      </c>
      <c r="C3245" s="80">
        <v>12843.089458564751</v>
      </c>
      <c r="D3245" s="80">
        <v>10523.221728094786</v>
      </c>
      <c r="E3245" s="80">
        <v>8203.3539976248212</v>
      </c>
      <c r="F3245" s="80">
        <v>8079.142604353362</v>
      </c>
      <c r="G3245" s="80">
        <v>7544.3963034195567</v>
      </c>
      <c r="H3245" s="80">
        <v>7539.0452515647421</v>
      </c>
      <c r="I3245" s="80">
        <v>11702.3485294117</v>
      </c>
      <c r="J3245" s="80">
        <v>9824.2544334822196</v>
      </c>
      <c r="K3245" s="80">
        <v>7946.1603375527402</v>
      </c>
      <c r="L3245" s="80">
        <v>9604.98888888888</v>
      </c>
      <c r="M3245" s="80">
        <v>8775.5746132208096</v>
      </c>
      <c r="N3245" s="80">
        <v>8775.5746132208096</v>
      </c>
      <c r="O3245" s="80">
        <v>5734.4122383252798</v>
      </c>
      <c r="P3245" s="80">
        <v>5162.8611286144351</v>
      </c>
      <c r="Q3245" s="80">
        <v>4591.3100189035904</v>
      </c>
      <c r="R3245" s="80">
        <v>4786.18</v>
      </c>
      <c r="S3245" s="80">
        <v>3055.43988269794</v>
      </c>
      <c r="T3245" s="80">
        <v>4655.1149999999998</v>
      </c>
      <c r="U3245" s="80">
        <v>9535.4862127180604</v>
      </c>
      <c r="V3245" s="80">
        <v>7794.2726231080651</v>
      </c>
      <c r="W3245" s="80">
        <v>6053.0590334980698</v>
      </c>
      <c r="X3245" s="80">
        <v>6132.2122626828505</v>
      </c>
      <c r="Y3245" s="80">
        <v>7046.9167360532801</v>
      </c>
      <c r="Z3245" s="80">
        <v>6088.4650000000001</v>
      </c>
      <c r="AA3245" s="80">
        <v>8562.4309462915608</v>
      </c>
      <c r="AB3245" s="80">
        <v>7628.2305275980507</v>
      </c>
      <c r="AC3245" s="80">
        <v>6694.0301089045397</v>
      </c>
      <c r="AD3245" s="80">
        <v>6332.8176100628898</v>
      </c>
      <c r="AE3245" s="80">
        <v>3461.3488372093002</v>
      </c>
      <c r="AF3245" s="80">
        <v>4843.5060000000003</v>
      </c>
      <c r="AG3245" s="80">
        <v>4589.4510981432804</v>
      </c>
      <c r="AH3245" s="80">
        <v>4456.9812164187651</v>
      </c>
      <c r="AI3245" s="80">
        <v>4324.5113346942499</v>
      </c>
      <c r="AJ3245" s="80">
        <v>6358.1252825314796</v>
      </c>
      <c r="AK3245" s="80">
        <v>3939.1888544891599</v>
      </c>
      <c r="AL3245" s="80">
        <v>4409.92</v>
      </c>
      <c r="AM3245" s="80">
        <v>4289.5035611412704</v>
      </c>
      <c r="AN3245" s="80">
        <v>4136.7172609878953</v>
      </c>
      <c r="AO3245" s="80">
        <v>3983.9309608345202</v>
      </c>
      <c r="AP3245" s="80">
        <v>4119.1159394700599</v>
      </c>
      <c r="AQ3245" s="80">
        <v>4842.3743643897697</v>
      </c>
      <c r="AR3245" s="80">
        <v>5915.424</v>
      </c>
      <c r="AS3245" s="80">
        <v>11828.929504924899</v>
      </c>
      <c r="AT3245" s="80">
        <v>9996.5609993907347</v>
      </c>
      <c r="AU3245" s="80">
        <v>8164.1924938565699</v>
      </c>
      <c r="AV3245" s="80">
        <v>9081.6972372314103</v>
      </c>
      <c r="AW3245" s="80">
        <v>7399.76025538462</v>
      </c>
      <c r="AX3245" s="80">
        <v>7746.9939999999997</v>
      </c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</row>
    <row r="3246" spans="1:74" ht="12" customHeight="1" x14ac:dyDescent="0.2">
      <c r="A3246">
        <v>5</v>
      </c>
      <c r="B3246">
        <v>2</v>
      </c>
      <c r="C3246" s="80">
        <v>10139.713231114134</v>
      </c>
      <c r="D3246" s="80">
        <v>10213.295165214455</v>
      </c>
      <c r="E3246" s="80">
        <v>10286.877099314777</v>
      </c>
      <c r="F3246" s="80">
        <v>9395.3878067934111</v>
      </c>
      <c r="G3246" s="80">
        <v>9261.9701815952067</v>
      </c>
      <c r="H3246" s="80">
        <v>8122.3078865819007</v>
      </c>
      <c r="I3246" s="80">
        <v>10500.076902577601</v>
      </c>
      <c r="J3246" s="80">
        <v>7304.6463019029798</v>
      </c>
      <c r="K3246" s="80">
        <v>4109.2157012283596</v>
      </c>
      <c r="L3246" s="80">
        <v>6019.7720306513202</v>
      </c>
      <c r="M3246" s="80">
        <v>9395.2548543689009</v>
      </c>
      <c r="N3246" s="80">
        <v>9454.5020638332735</v>
      </c>
      <c r="O3246" s="80">
        <v>10754.04712563222</v>
      </c>
      <c r="P3246" s="80">
        <v>7413.1368334878944</v>
      </c>
      <c r="Q3246" s="80">
        <v>4072.2265413435689</v>
      </c>
      <c r="R3246" s="80">
        <v>4727.9773736321004</v>
      </c>
      <c r="S3246" s="80">
        <v>4103.0088046528908</v>
      </c>
      <c r="T3246" s="80">
        <v>2023.2449999999999</v>
      </c>
      <c r="U3246" s="80">
        <v>5033.0309243786396</v>
      </c>
      <c r="V3246" s="80">
        <v>6707.7866559799349</v>
      </c>
      <c r="W3246" s="80">
        <v>8382.5423875812303</v>
      </c>
      <c r="X3246" s="80">
        <v>5398.4378108310493</v>
      </c>
      <c r="Y3246" s="80">
        <v>4736.0251507391195</v>
      </c>
      <c r="Z3246" s="80">
        <v>6105.1649999999991</v>
      </c>
      <c r="AA3246" s="80">
        <v>3915.75242500684</v>
      </c>
      <c r="AB3246" s="80">
        <v>6766.9900032352007</v>
      </c>
      <c r="AC3246" s="80">
        <v>9618.2275814635614</v>
      </c>
      <c r="AD3246" s="80">
        <v>5553.6500443611094</v>
      </c>
      <c r="AE3246" s="80">
        <v>7673.0152859499995</v>
      </c>
      <c r="AF3246" s="80">
        <v>2131.3019999999997</v>
      </c>
      <c r="AG3246" s="80">
        <v>5927.8345612963194</v>
      </c>
      <c r="AH3246" s="80">
        <v>5189.3390583004593</v>
      </c>
      <c r="AI3246" s="80">
        <v>4450.8435553045992</v>
      </c>
      <c r="AJ3246" s="80">
        <v>3705.043749286021</v>
      </c>
      <c r="AK3246" s="80">
        <v>5778.5151953550694</v>
      </c>
      <c r="AL3246" s="80">
        <v>1741.3109999999997</v>
      </c>
      <c r="AM3246" s="80">
        <v>6651.2483699567301</v>
      </c>
      <c r="AN3246" s="80">
        <v>4846.3606026906455</v>
      </c>
      <c r="AO3246" s="80">
        <v>3041.4728354245599</v>
      </c>
      <c r="AP3246" s="80">
        <v>5677.1858284360997</v>
      </c>
      <c r="AQ3246" s="80">
        <v>6828.5654077891295</v>
      </c>
      <c r="AR3246" s="80">
        <v>6092.2959999999994</v>
      </c>
      <c r="AS3246" s="80">
        <v>10977.996791384301</v>
      </c>
      <c r="AT3246" s="80">
        <v>10763.067370417266</v>
      </c>
      <c r="AU3246" s="80">
        <v>10548.137949450231</v>
      </c>
      <c r="AV3246" s="80">
        <v>10046.014467191389</v>
      </c>
      <c r="AW3246" s="80">
        <v>10869.22670699958</v>
      </c>
      <c r="AX3246" s="80">
        <v>6644.0160000000005</v>
      </c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</row>
    <row r="3247" spans="1:74" ht="12" customHeight="1" x14ac:dyDescent="0.2">
      <c r="A3247">
        <v>5</v>
      </c>
      <c r="B3247">
        <v>3</v>
      </c>
      <c r="C3247" s="80">
        <v>10737.214681433026</v>
      </c>
      <c r="D3247" s="80">
        <v>11256.422912643218</v>
      </c>
      <c r="E3247" s="80">
        <v>11775.631143853409</v>
      </c>
      <c r="F3247" s="80">
        <v>10511.722037974294</v>
      </c>
      <c r="G3247" s="80">
        <v>11149.283512745216</v>
      </c>
      <c r="H3247" s="80">
        <v>10223.971979012558</v>
      </c>
      <c r="I3247" s="80">
        <v>12204.578429787551</v>
      </c>
      <c r="J3247" s="80">
        <v>11028.591941664365</v>
      </c>
      <c r="K3247" s="80">
        <v>9852.6054535411786</v>
      </c>
      <c r="L3247" s="80">
        <v>6475.6063357896101</v>
      </c>
      <c r="M3247" s="80">
        <v>9563.6285576458995</v>
      </c>
      <c r="N3247" s="80">
        <v>10812.396666666666</v>
      </c>
      <c r="O3247" s="80">
        <v>6885.2346384945104</v>
      </c>
      <c r="P3247" s="80">
        <v>6481.9753770931075</v>
      </c>
      <c r="Q3247" s="80">
        <v>6078.7161156917045</v>
      </c>
      <c r="R3247" s="80">
        <v>5567.9477714824998</v>
      </c>
      <c r="S3247" s="80">
        <v>6896.1223823024802</v>
      </c>
      <c r="T3247" s="80">
        <v>3665.0124999999998</v>
      </c>
      <c r="U3247" s="80">
        <v>8356.5855935591699</v>
      </c>
      <c r="V3247" s="80">
        <v>8895.2192029824928</v>
      </c>
      <c r="W3247" s="80">
        <v>9433.8528124058157</v>
      </c>
      <c r="X3247" s="80">
        <v>9048.6077189008756</v>
      </c>
      <c r="Y3247" s="80">
        <v>7585.8260697243586</v>
      </c>
      <c r="Z3247" s="80">
        <v>7389.2325000000001</v>
      </c>
      <c r="AA3247" s="80">
        <v>6664.3478819030688</v>
      </c>
      <c r="AB3247" s="80">
        <v>7566.7144013414745</v>
      </c>
      <c r="AC3247" s="80">
        <v>8469.0809207798811</v>
      </c>
      <c r="AD3247" s="80">
        <v>10053.671863056654</v>
      </c>
      <c r="AE3247" s="80">
        <v>8954.5160770102484</v>
      </c>
      <c r="AF3247" s="80">
        <v>6764.8169999999991</v>
      </c>
      <c r="AG3247" s="80">
        <v>7182.46840879296</v>
      </c>
      <c r="AH3247" s="80">
        <v>7559.0119686233429</v>
      </c>
      <c r="AI3247" s="80">
        <v>7935.5555284537259</v>
      </c>
      <c r="AJ3247" s="80">
        <v>5854.3953307553093</v>
      </c>
      <c r="AK3247" s="80">
        <v>7648.1738374860197</v>
      </c>
      <c r="AL3247" s="80">
        <v>7812.1850000000004</v>
      </c>
      <c r="AM3247" s="80">
        <v>9291.0922026383141</v>
      </c>
      <c r="AN3247" s="80">
        <v>8669.8565430941526</v>
      </c>
      <c r="AO3247" s="80">
        <v>8048.6208835499892</v>
      </c>
      <c r="AP3247" s="80">
        <v>5589.7063672643708</v>
      </c>
      <c r="AQ3247" s="80">
        <v>7556.9018592895663</v>
      </c>
      <c r="AR3247" s="80">
        <v>7482.7180000000008</v>
      </c>
      <c r="AS3247" s="80">
        <v>11749.341334993453</v>
      </c>
      <c r="AT3247" s="80">
        <v>11659.932542924809</v>
      </c>
      <c r="AU3247" s="80">
        <v>11570.523750856166</v>
      </c>
      <c r="AV3247" s="80">
        <v>10781.241603411345</v>
      </c>
      <c r="AW3247" s="80">
        <v>12469.663757952241</v>
      </c>
      <c r="AX3247" s="80">
        <v>11093.033000000001</v>
      </c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</row>
    <row r="3248" spans="1:74" ht="12" customHeight="1" x14ac:dyDescent="0.2">
      <c r="A3248">
        <v>5</v>
      </c>
      <c r="B3248">
        <v>4</v>
      </c>
      <c r="C3248" s="80">
        <v>11031.397449167345</v>
      </c>
      <c r="D3248" s="80">
        <v>11253.286262881749</v>
      </c>
      <c r="E3248" s="80">
        <v>11475.175076596153</v>
      </c>
      <c r="F3248" s="80">
        <v>10956.879596386158</v>
      </c>
      <c r="G3248" s="80">
        <v>11253.461169035254</v>
      </c>
      <c r="H3248" s="80">
        <v>10832.778648726817</v>
      </c>
      <c r="I3248" s="80">
        <v>12813.108243148301</v>
      </c>
      <c r="J3248" s="80">
        <v>11124.030951765526</v>
      </c>
      <c r="K3248" s="80">
        <v>9434.9536603827528</v>
      </c>
      <c r="L3248" s="80">
        <v>8640.1711817952073</v>
      </c>
      <c r="M3248" s="80">
        <v>8938.7143294549751</v>
      </c>
      <c r="N3248" s="80">
        <v>9811.7625000000007</v>
      </c>
      <c r="O3248" s="80">
        <v>6706.3692439139404</v>
      </c>
      <c r="P3248" s="80">
        <v>6903.8406211953225</v>
      </c>
      <c r="Q3248" s="80">
        <v>7101.3119984767036</v>
      </c>
      <c r="R3248" s="80">
        <v>5982.1569978994994</v>
      </c>
      <c r="S3248" s="80">
        <v>6531.4227967204197</v>
      </c>
      <c r="T3248" s="80">
        <v>6186.7683333333334</v>
      </c>
      <c r="U3248" s="80">
        <v>10254.575915363981</v>
      </c>
      <c r="V3248" s="80">
        <v>9580.0446409046453</v>
      </c>
      <c r="W3248" s="80">
        <v>8905.5133664453115</v>
      </c>
      <c r="X3248" s="80">
        <v>9179.8570047640824</v>
      </c>
      <c r="Y3248" s="80">
        <v>9395.580212427938</v>
      </c>
      <c r="Z3248" s="80">
        <v>8251.1883333333335</v>
      </c>
      <c r="AA3248" s="80">
        <v>9481.5936690741801</v>
      </c>
      <c r="AB3248" s="80">
        <v>8502.3170735642834</v>
      </c>
      <c r="AC3248" s="80">
        <v>7523.0404780543868</v>
      </c>
      <c r="AD3248" s="80">
        <v>8147.1899601341038</v>
      </c>
      <c r="AE3248" s="80">
        <v>10573.312214118401</v>
      </c>
      <c r="AF3248" s="80">
        <v>8357.6213333333326</v>
      </c>
      <c r="AG3248" s="80">
        <v>8495.21426042864</v>
      </c>
      <c r="AH3248" s="80">
        <v>8932.8025201280107</v>
      </c>
      <c r="AI3248" s="80">
        <v>9370.3907798273831</v>
      </c>
      <c r="AJ3248" s="80">
        <v>7575.549572019273</v>
      </c>
      <c r="AK3248" s="80">
        <v>8913.8310923843146</v>
      </c>
      <c r="AL3248" s="80">
        <v>7846.93</v>
      </c>
      <c r="AM3248" s="80">
        <v>8595.1967727627107</v>
      </c>
      <c r="AN3248" s="80">
        <v>8900.7528486543342</v>
      </c>
      <c r="AO3248" s="80">
        <v>9206.3089245459596</v>
      </c>
      <c r="AP3248" s="80">
        <v>8266.8685926776798</v>
      </c>
      <c r="AQ3248" s="80">
        <v>8735.6896652535434</v>
      </c>
      <c r="AR3248" s="80">
        <v>7639.0153333333337</v>
      </c>
      <c r="AS3248" s="80">
        <v>11632.268782853935</v>
      </c>
      <c r="AT3248" s="80">
        <v>11802.020957764355</v>
      </c>
      <c r="AU3248" s="80">
        <v>11971.773132674776</v>
      </c>
      <c r="AV3248" s="80">
        <v>10798.964059106462</v>
      </c>
      <c r="AW3248" s="80">
        <v>12220.810871337724</v>
      </c>
      <c r="AX3248" s="80">
        <v>11911.271999999999</v>
      </c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</row>
    <row r="3249" spans="1:74" ht="12" customHeight="1" x14ac:dyDescent="0.2">
      <c r="A3249">
        <v>5</v>
      </c>
      <c r="B3249">
        <v>5</v>
      </c>
      <c r="C3249" s="80">
        <v>12022.095980588889</v>
      </c>
      <c r="D3249" s="80">
        <v>12058.579956221547</v>
      </c>
      <c r="E3249" s="80">
        <v>12095.063931854205</v>
      </c>
      <c r="F3249" s="80">
        <v>11262.873390189279</v>
      </c>
      <c r="G3249" s="80">
        <v>11974.511564012228</v>
      </c>
      <c r="H3249" s="80">
        <v>11579.713094401466</v>
      </c>
      <c r="I3249" s="80">
        <v>12490.073668987701</v>
      </c>
      <c r="J3249" s="80">
        <v>12323.398346119197</v>
      </c>
      <c r="K3249" s="80">
        <v>12156.72302325069</v>
      </c>
      <c r="L3249" s="80">
        <v>9287.8803452364791</v>
      </c>
      <c r="M3249" s="80">
        <v>9654.3574108817993</v>
      </c>
      <c r="N3249" s="80">
        <v>8782.1119999999992</v>
      </c>
      <c r="O3249" s="80">
        <v>5534.5817613229547</v>
      </c>
      <c r="P3249" s="80">
        <v>5725.6966180468917</v>
      </c>
      <c r="Q3249" s="80">
        <v>5916.8114747708278</v>
      </c>
      <c r="R3249" s="80">
        <v>6425.6659558085003</v>
      </c>
      <c r="S3249" s="80">
        <v>6179.6506215257896</v>
      </c>
      <c r="T3249" s="80">
        <v>5473.7087499999998</v>
      </c>
      <c r="U3249" s="80">
        <v>9351.9621364967097</v>
      </c>
      <c r="V3249" s="80">
        <v>9960.6695819805209</v>
      </c>
      <c r="W3249" s="80">
        <v>10569.377027464332</v>
      </c>
      <c r="X3249" s="80">
        <v>8708.705045885963</v>
      </c>
      <c r="Y3249" s="80">
        <v>9469.3005761288041</v>
      </c>
      <c r="Z3249" s="80">
        <v>9863.9237500000017</v>
      </c>
      <c r="AA3249" s="80">
        <v>10917.73234578811</v>
      </c>
      <c r="AB3249" s="80">
        <v>9617.6436684748624</v>
      </c>
      <c r="AC3249" s="80">
        <v>8317.5549911616145</v>
      </c>
      <c r="AD3249" s="80">
        <v>7501.7475418059512</v>
      </c>
      <c r="AE3249" s="80">
        <v>9877.8355109449512</v>
      </c>
      <c r="AF3249" s="80">
        <v>9819.8784999999989</v>
      </c>
      <c r="AG3249" s="80">
        <v>9258.1453696285225</v>
      </c>
      <c r="AH3249" s="80">
        <v>8711.714273153355</v>
      </c>
      <c r="AI3249" s="80">
        <v>8165.2831766781883</v>
      </c>
      <c r="AJ3249" s="80">
        <v>7564.0727350981306</v>
      </c>
      <c r="AK3249" s="80">
        <v>8367.6005459785592</v>
      </c>
      <c r="AL3249" s="80">
        <v>7762.3100000000013</v>
      </c>
      <c r="AM3249" s="80">
        <v>6932.0640793195325</v>
      </c>
      <c r="AN3249" s="80">
        <v>7921.606127487089</v>
      </c>
      <c r="AO3249" s="80">
        <v>8911.1481756546455</v>
      </c>
      <c r="AP3249" s="80">
        <v>8200.7071072284107</v>
      </c>
      <c r="AQ3249" s="80">
        <v>8341.4587960243571</v>
      </c>
      <c r="AR3249" s="80">
        <v>7693.076500000001</v>
      </c>
      <c r="AS3249" s="80">
        <v>12365.705964560075</v>
      </c>
      <c r="AT3249" s="80">
        <v>12708.55757988989</v>
      </c>
      <c r="AU3249" s="80">
        <v>13051.409195219707</v>
      </c>
      <c r="AV3249" s="80">
        <v>11752.259266454272</v>
      </c>
      <c r="AW3249" s="80">
        <v>12295.694741645195</v>
      </c>
      <c r="AX3249" s="80">
        <v>12391.099</v>
      </c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</row>
    <row r="3250" spans="1:74" ht="12" customHeight="1" x14ac:dyDescent="0.2">
      <c r="A3250">
        <v>5</v>
      </c>
      <c r="B3250">
        <v>6</v>
      </c>
      <c r="C3250" s="80">
        <v>12149.353287026641</v>
      </c>
      <c r="D3250" s="80">
        <v>12339.578995341873</v>
      </c>
      <c r="E3250" s="80">
        <v>12529.804703657106</v>
      </c>
      <c r="F3250" s="80">
        <v>11919.92973304294</v>
      </c>
      <c r="G3250" s="80">
        <v>12424.385474632347</v>
      </c>
      <c r="H3250" s="80">
        <v>12123.570920411166</v>
      </c>
      <c r="I3250" s="80">
        <v>10993.041856145181</v>
      </c>
      <c r="J3250" s="80">
        <v>11830.710266345717</v>
      </c>
      <c r="K3250" s="80">
        <v>12668.378676546254</v>
      </c>
      <c r="L3250" s="80">
        <v>10318.790587711843</v>
      </c>
      <c r="M3250" s="80">
        <v>10337.080863069217</v>
      </c>
      <c r="N3250" s="80">
        <v>10256.038333333334</v>
      </c>
      <c r="O3250" s="80">
        <v>5091.1382241695637</v>
      </c>
      <c r="P3250" s="80">
        <v>6489.3735154787528</v>
      </c>
      <c r="Q3250" s="80">
        <v>7887.6088067879418</v>
      </c>
      <c r="R3250" s="80">
        <v>5954.1527573964395</v>
      </c>
      <c r="S3250" s="80">
        <v>7506.3429505658523</v>
      </c>
      <c r="T3250" s="80">
        <v>6262.3609999999999</v>
      </c>
      <c r="U3250" s="80">
        <v>9450.9553164979334</v>
      </c>
      <c r="V3250" s="80">
        <v>10954.685791008651</v>
      </c>
      <c r="W3250" s="80">
        <v>12458.416265519369</v>
      </c>
      <c r="X3250" s="80">
        <v>11166.770646054971</v>
      </c>
      <c r="Y3250" s="80">
        <v>9823.0016397830241</v>
      </c>
      <c r="Z3250" s="80">
        <v>10401.813</v>
      </c>
      <c r="AA3250" s="80">
        <v>9831.6093163596488</v>
      </c>
      <c r="AB3250" s="80">
        <v>10745.54430424004</v>
      </c>
      <c r="AC3250" s="80">
        <v>11659.479292120432</v>
      </c>
      <c r="AD3250" s="80">
        <v>8827.3089982151614</v>
      </c>
      <c r="AE3250" s="80">
        <v>9564.1457700468418</v>
      </c>
      <c r="AF3250" s="80">
        <v>9339.6808000000001</v>
      </c>
      <c r="AG3250" s="80">
        <v>9356.1454724600389</v>
      </c>
      <c r="AH3250" s="80">
        <v>9359.7932942592452</v>
      </c>
      <c r="AI3250" s="80">
        <v>9363.4411160584496</v>
      </c>
      <c r="AJ3250" s="80">
        <v>7484.8458798361435</v>
      </c>
      <c r="AK3250" s="80">
        <v>9706.527445469128</v>
      </c>
      <c r="AL3250" s="80">
        <v>9281.648000000001</v>
      </c>
      <c r="AM3250" s="80">
        <v>3622.5450020574453</v>
      </c>
      <c r="AN3250" s="80">
        <v>6527.0510964439509</v>
      </c>
      <c r="AO3250" s="80">
        <v>9431.5571908304555</v>
      </c>
      <c r="AP3250" s="80">
        <v>8889.9079367790491</v>
      </c>
      <c r="AQ3250" s="80">
        <v>9399.3260942731249</v>
      </c>
      <c r="AR3250" s="80">
        <v>8721.2011999999995</v>
      </c>
      <c r="AS3250" s="80">
        <v>12702.874178156282</v>
      </c>
      <c r="AT3250" s="80">
        <v>12815.967159123804</v>
      </c>
      <c r="AU3250" s="80">
        <v>12929.060140091326</v>
      </c>
      <c r="AV3250" s="80">
        <v>12623.358352089399</v>
      </c>
      <c r="AW3250" s="80">
        <v>12898.097351707076</v>
      </c>
      <c r="AX3250" s="80">
        <v>12101.3352</v>
      </c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</row>
    <row r="3251" spans="1:74" ht="12" customHeight="1" x14ac:dyDescent="0.2">
      <c r="A3251">
        <v>5</v>
      </c>
      <c r="B3251">
        <v>7</v>
      </c>
      <c r="C3251" s="80">
        <v>11948.042758587608</v>
      </c>
      <c r="D3251" s="80">
        <v>12347.240802750712</v>
      </c>
      <c r="E3251" s="80">
        <v>12746.438846913816</v>
      </c>
      <c r="F3251" s="80">
        <v>12083.237997707423</v>
      </c>
      <c r="G3251" s="80">
        <v>12377.372968799953</v>
      </c>
      <c r="H3251" s="80">
        <v>12165.657222360922</v>
      </c>
      <c r="I3251" s="80">
        <v>10678.527508742351</v>
      </c>
      <c r="J3251" s="80">
        <v>11971.794639009982</v>
      </c>
      <c r="K3251" s="80">
        <v>13265.061769277612</v>
      </c>
      <c r="L3251" s="80">
        <v>9826.3250154373363</v>
      </c>
      <c r="M3251" s="80">
        <v>10059.429908554914</v>
      </c>
      <c r="N3251" s="80">
        <v>10897.300000000001</v>
      </c>
      <c r="O3251" s="80">
        <v>2429.3152598571701</v>
      </c>
      <c r="P3251" s="80">
        <v>4315.2006768764859</v>
      </c>
      <c r="Q3251" s="80">
        <v>6201.0860938958022</v>
      </c>
      <c r="R3251" s="80">
        <v>7670.964406150616</v>
      </c>
      <c r="S3251" s="80">
        <v>6780.066120894694</v>
      </c>
      <c r="T3251" s="80">
        <v>6998.7891666666665</v>
      </c>
      <c r="U3251" s="80">
        <v>9294.3562972686959</v>
      </c>
      <c r="V3251" s="80">
        <v>10293.544567016776</v>
      </c>
      <c r="W3251" s="80">
        <v>11292.732836764857</v>
      </c>
      <c r="X3251" s="80">
        <v>12021.888380681392</v>
      </c>
      <c r="Y3251" s="80">
        <v>11424.543363120922</v>
      </c>
      <c r="Z3251" s="80">
        <v>10126.767500000002</v>
      </c>
      <c r="AA3251" s="80">
        <v>9668.7029936835334</v>
      </c>
      <c r="AB3251" s="80">
        <v>10769.708840337404</v>
      </c>
      <c r="AC3251" s="80">
        <v>11870.714686991276</v>
      </c>
      <c r="AD3251" s="80">
        <v>11519.505581791367</v>
      </c>
      <c r="AE3251" s="80">
        <v>10009.853369860533</v>
      </c>
      <c r="AF3251" s="80">
        <v>9035.5006666666668</v>
      </c>
      <c r="AG3251" s="80">
        <v>9201.1174191376758</v>
      </c>
      <c r="AH3251" s="80">
        <v>9363.2239068836188</v>
      </c>
      <c r="AI3251" s="80">
        <v>9525.3303946295619</v>
      </c>
      <c r="AJ3251" s="80">
        <v>8566.9181245098534</v>
      </c>
      <c r="AK3251" s="80">
        <v>9336.1707622027898</v>
      </c>
      <c r="AL3251" s="80">
        <v>9726.3283333333329</v>
      </c>
      <c r="AM3251" s="80">
        <v>3562.5207002341476</v>
      </c>
      <c r="AN3251" s="80">
        <v>6175.8557118145964</v>
      </c>
      <c r="AO3251" s="80">
        <v>8789.190723395046</v>
      </c>
      <c r="AP3251" s="80">
        <v>8940.0863483534904</v>
      </c>
      <c r="AQ3251" s="80">
        <v>9123.8916619822394</v>
      </c>
      <c r="AR3251" s="80">
        <v>8943.2860000000001</v>
      </c>
      <c r="AS3251" s="80">
        <v>13418.692593441467</v>
      </c>
      <c r="AT3251" s="80">
        <v>13273.080948299244</v>
      </c>
      <c r="AU3251" s="80">
        <v>13127.469303157022</v>
      </c>
      <c r="AV3251" s="80">
        <v>12407.504182329098</v>
      </c>
      <c r="AW3251" s="80">
        <v>13178.493913997379</v>
      </c>
      <c r="AX3251" s="80">
        <v>12524.877666666665</v>
      </c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</row>
    <row r="3252" spans="1:74" ht="12" customHeight="1" x14ac:dyDescent="0.2">
      <c r="A3252">
        <v>5</v>
      </c>
      <c r="B3252">
        <v>8</v>
      </c>
      <c r="C3252" s="80">
        <v>11677.931213002188</v>
      </c>
      <c r="D3252" s="80">
        <v>12089.894632552869</v>
      </c>
      <c r="E3252" s="80">
        <v>12501.858052103549</v>
      </c>
      <c r="F3252" s="80">
        <v>12239.171798773088</v>
      </c>
      <c r="G3252" s="80">
        <v>12308.567781821681</v>
      </c>
      <c r="H3252" s="80">
        <v>12045.732758120781</v>
      </c>
      <c r="I3252" s="80">
        <v>9081.5581286816578</v>
      </c>
      <c r="J3252" s="80">
        <v>10615.107781823976</v>
      </c>
      <c r="K3252" s="80">
        <v>12148.657434966295</v>
      </c>
      <c r="L3252" s="80">
        <v>10541.384987813173</v>
      </c>
      <c r="M3252" s="80">
        <v>9499.8761390011132</v>
      </c>
      <c r="N3252" s="80">
        <v>10405.53875</v>
      </c>
      <c r="O3252" s="80">
        <v>2374.3952940675736</v>
      </c>
      <c r="P3252" s="80">
        <v>4435.9499700718443</v>
      </c>
      <c r="Q3252" s="80">
        <v>6497.5046460761159</v>
      </c>
      <c r="R3252" s="80">
        <v>5882.8095820668577</v>
      </c>
      <c r="S3252" s="80">
        <v>8245.2722646480943</v>
      </c>
      <c r="T3252" s="80">
        <v>6057.0807142857147</v>
      </c>
      <c r="U3252" s="80">
        <v>9084.2371174664313</v>
      </c>
      <c r="V3252" s="80">
        <v>10080.141556417217</v>
      </c>
      <c r="W3252" s="80">
        <v>11076.045995368</v>
      </c>
      <c r="X3252" s="80">
        <v>10626.523569240322</v>
      </c>
      <c r="Y3252" s="80">
        <v>12012.843286061061</v>
      </c>
      <c r="Z3252" s="80">
        <v>11559.705</v>
      </c>
      <c r="AA3252" s="80">
        <v>9450.12089097444</v>
      </c>
      <c r="AB3252" s="80">
        <v>10398.611119403053</v>
      </c>
      <c r="AC3252" s="80">
        <v>11347.101347831665</v>
      </c>
      <c r="AD3252" s="80">
        <v>11401.433259840214</v>
      </c>
      <c r="AE3252" s="80">
        <v>11796.227808883299</v>
      </c>
      <c r="AF3252" s="80">
        <v>9349.510571428571</v>
      </c>
      <c r="AG3252" s="80">
        <v>8993.106107376183</v>
      </c>
      <c r="AH3252" s="80">
        <v>9167.8314367432577</v>
      </c>
      <c r="AI3252" s="80">
        <v>9342.5567661103341</v>
      </c>
      <c r="AJ3252" s="80">
        <v>8677.4739297357883</v>
      </c>
      <c r="AK3252" s="80">
        <v>9523.5076253511343</v>
      </c>
      <c r="AL3252" s="80">
        <v>8793.8957142857143</v>
      </c>
      <c r="AM3252" s="80">
        <v>3481.9821558078092</v>
      </c>
      <c r="AN3252" s="80">
        <v>2887.4821203839747</v>
      </c>
      <c r="AO3252" s="80">
        <v>2292.9820849601397</v>
      </c>
      <c r="AP3252" s="80">
        <v>8884.189738470177</v>
      </c>
      <c r="AQ3252" s="80">
        <v>9394.4811239368173</v>
      </c>
      <c r="AR3252" s="80">
        <v>8691.3851428571415</v>
      </c>
      <c r="AS3252" s="80">
        <v>13420.764272580727</v>
      </c>
      <c r="AT3252" s="80">
        <v>13253.770463992145</v>
      </c>
      <c r="AU3252" s="80">
        <v>13086.776655403562</v>
      </c>
      <c r="AV3252" s="80">
        <v>12528.396479664299</v>
      </c>
      <c r="AW3252" s="80">
        <v>12778.960229377411</v>
      </c>
      <c r="AX3252" s="80">
        <v>12667.556571428571</v>
      </c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</row>
    <row r="3253" spans="1:74" ht="12" customHeight="1" x14ac:dyDescent="0.2">
      <c r="A3253">
        <v>5</v>
      </c>
      <c r="B3253">
        <v>9</v>
      </c>
      <c r="C3253" s="80">
        <v>11410.051477625137</v>
      </c>
      <c r="D3253" s="80">
        <v>11785.604048905956</v>
      </c>
      <c r="E3253" s="80">
        <v>12161.156620186774</v>
      </c>
      <c r="F3253" s="80">
        <v>11996.086845167083</v>
      </c>
      <c r="G3253" s="80">
        <v>12288.749513451539</v>
      </c>
      <c r="H3253" s="80">
        <v>11924.676664941475</v>
      </c>
      <c r="I3253" s="80">
        <v>11155.359164915913</v>
      </c>
      <c r="J3253" s="80">
        <v>12238.931947280036</v>
      </c>
      <c r="K3253" s="80">
        <v>13322.504729644159</v>
      </c>
      <c r="L3253" s="80">
        <v>10338.337666604628</v>
      </c>
      <c r="M3253" s="80">
        <v>10231.702646002144</v>
      </c>
      <c r="N3253" s="80">
        <v>10090.774444444445</v>
      </c>
      <c r="O3253" s="80">
        <v>2147.6825127625275</v>
      </c>
      <c r="P3253" s="80">
        <v>2484.461637144233</v>
      </c>
      <c r="Q3253" s="80">
        <v>2821.2407615259385</v>
      </c>
      <c r="R3253" s="80">
        <v>5970.2593767908247</v>
      </c>
      <c r="S3253" s="80">
        <v>5916.0098824254455</v>
      </c>
      <c r="T3253" s="80">
        <v>7740.9343749999998</v>
      </c>
      <c r="U3253" s="80">
        <v>8875.854057937886</v>
      </c>
      <c r="V3253" s="80">
        <v>9825.0274711867569</v>
      </c>
      <c r="W3253" s="80">
        <v>10774.20088443563</v>
      </c>
      <c r="X3253" s="80">
        <v>10415.467786112837</v>
      </c>
      <c r="Y3253" s="80">
        <v>10401.702509944253</v>
      </c>
      <c r="Z3253" s="80">
        <v>11916.566875</v>
      </c>
      <c r="AA3253" s="80">
        <v>9233.3448338645285</v>
      </c>
      <c r="AB3253" s="80">
        <v>10135.607126517076</v>
      </c>
      <c r="AC3253" s="80">
        <v>11037.869419169625</v>
      </c>
      <c r="AD3253" s="80">
        <v>10780.859171102977</v>
      </c>
      <c r="AE3253" s="80">
        <v>11637.57792588015</v>
      </c>
      <c r="AF3253" s="80">
        <v>11214.583000000001</v>
      </c>
      <c r="AG3253" s="80">
        <v>8786.8134995228829</v>
      </c>
      <c r="AH3253" s="80">
        <v>8937.3831567938541</v>
      </c>
      <c r="AI3253" s="80">
        <v>9087.9528140648235</v>
      </c>
      <c r="AJ3253" s="80">
        <v>8505.128661419627</v>
      </c>
      <c r="AK3253" s="80">
        <v>9508.1736374095763</v>
      </c>
      <c r="AL3253" s="80">
        <v>9213.2775000000001</v>
      </c>
      <c r="AM3253" s="80">
        <v>3402.109065148833</v>
      </c>
      <c r="AN3253" s="80">
        <v>2816.301328141365</v>
      </c>
      <c r="AO3253" s="80">
        <v>2230.4935911338971</v>
      </c>
      <c r="AP3253" s="80">
        <v>2007.5245700662426</v>
      </c>
      <c r="AQ3253" s="80">
        <v>9143.6469179015658</v>
      </c>
      <c r="AR3253" s="80">
        <v>9025.0895</v>
      </c>
      <c r="AS3253" s="80">
        <v>13527.967181720387</v>
      </c>
      <c r="AT3253" s="80">
        <v>13416.295329706409</v>
      </c>
      <c r="AU3253" s="80">
        <v>13304.62347769243</v>
      </c>
      <c r="AV3253" s="80">
        <v>12474.9640627922</v>
      </c>
      <c r="AW3253" s="80">
        <v>12689.797687881048</v>
      </c>
      <c r="AX3253" s="80">
        <v>12319.988249999999</v>
      </c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</row>
    <row r="3254" spans="1:74" ht="12" customHeight="1" x14ac:dyDescent="0.2">
      <c r="A3254">
        <v>5</v>
      </c>
      <c r="B3254">
        <v>10</v>
      </c>
      <c r="C3254" s="80">
        <v>11146.491898820903</v>
      </c>
      <c r="D3254" s="80">
        <v>11464.400358697852</v>
      </c>
      <c r="E3254" s="80">
        <v>11782.308818574802</v>
      </c>
      <c r="F3254" s="80">
        <v>11653.445906379957</v>
      </c>
      <c r="G3254" s="80">
        <v>11943.963473273641</v>
      </c>
      <c r="H3254" s="80">
        <v>11869.626582329744</v>
      </c>
      <c r="I3254" s="80">
        <v>10699.165382340256</v>
      </c>
      <c r="J3254" s="80">
        <v>11635.31848333231</v>
      </c>
      <c r="K3254" s="80">
        <v>12571.471584324363</v>
      </c>
      <c r="L3254" s="80">
        <v>12833.861119197791</v>
      </c>
      <c r="M3254" s="80">
        <v>10502.464696586499</v>
      </c>
      <c r="N3254" s="80">
        <v>10651.53</v>
      </c>
      <c r="O3254" s="80">
        <v>2098.0734203251354</v>
      </c>
      <c r="P3254" s="80">
        <v>2415.7130445776752</v>
      </c>
      <c r="Q3254" s="80">
        <v>2733.352668830215</v>
      </c>
      <c r="R3254" s="80">
        <v>2689.231956181533</v>
      </c>
      <c r="S3254" s="80">
        <v>6372.0246535564293</v>
      </c>
      <c r="T3254" s="80">
        <v>5542.1816666666673</v>
      </c>
      <c r="U3254" s="80">
        <v>8670.8316387467621</v>
      </c>
      <c r="V3254" s="80">
        <v>9554.6957800911587</v>
      </c>
      <c r="W3254" s="80">
        <v>10438.559921435557</v>
      </c>
      <c r="X3254" s="80">
        <v>10117.973636045181</v>
      </c>
      <c r="Y3254" s="80">
        <v>10109.861438923441</v>
      </c>
      <c r="Z3254" s="80">
        <v>10477.037222222223</v>
      </c>
      <c r="AA3254" s="80">
        <v>9020.0647728464264</v>
      </c>
      <c r="AB3254" s="80">
        <v>9857.039676004606</v>
      </c>
      <c r="AC3254" s="80">
        <v>10694.014579162787</v>
      </c>
      <c r="AD3254" s="80">
        <v>10472.9284471097</v>
      </c>
      <c r="AE3254" s="80">
        <v>10885.644288743079</v>
      </c>
      <c r="AF3254" s="80">
        <v>11079.354888888889</v>
      </c>
      <c r="AG3254" s="80">
        <v>8583.8478188239897</v>
      </c>
      <c r="AH3254" s="80">
        <v>8694.3450741146298</v>
      </c>
      <c r="AI3254" s="80">
        <v>8804.8423294052718</v>
      </c>
      <c r="AJ3254" s="80">
        <v>8262.1990038848307</v>
      </c>
      <c r="AK3254" s="80">
        <v>9241.4023492343349</v>
      </c>
      <c r="AL3254" s="80">
        <v>9102.1816069589913</v>
      </c>
      <c r="AM3254" s="80">
        <v>3323.5241057369481</v>
      </c>
      <c r="AN3254" s="80">
        <v>2742.2663638222407</v>
      </c>
      <c r="AO3254" s="80">
        <v>2161.0086219075333</v>
      </c>
      <c r="AP3254" s="80">
        <v>1950.1841963090419</v>
      </c>
      <c r="AQ3254" s="80">
        <v>2263.0193358563256</v>
      </c>
      <c r="AR3254" s="80">
        <v>8425.2940000000017</v>
      </c>
      <c r="AS3254" s="80">
        <v>12860.712555937678</v>
      </c>
      <c r="AT3254" s="80">
        <v>12997.355133907475</v>
      </c>
      <c r="AU3254" s="80">
        <v>13133.997711877271</v>
      </c>
      <c r="AV3254" s="80">
        <v>12683.108762875621</v>
      </c>
      <c r="AW3254" s="80">
        <v>12549.508365018821</v>
      </c>
      <c r="AX3254" s="80">
        <v>12267.278444444444</v>
      </c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</row>
    <row r="3255" spans="1:74" ht="12" customHeight="1" x14ac:dyDescent="0.2">
      <c r="A3255">
        <v>5</v>
      </c>
      <c r="B3255">
        <v>11</v>
      </c>
      <c r="C3255" s="80">
        <v>10661.802404325041</v>
      </c>
      <c r="D3255" s="80">
        <v>11029.539071681633</v>
      </c>
      <c r="E3255" s="80">
        <v>11397.275739038223</v>
      </c>
      <c r="F3255" s="80">
        <v>11216.641392406553</v>
      </c>
      <c r="G3255" s="80">
        <v>11482.69446928558</v>
      </c>
      <c r="H3255" s="80">
        <v>11509.917768208945</v>
      </c>
      <c r="I3255" s="80">
        <v>12422.65953447233</v>
      </c>
      <c r="J3255" s="80">
        <v>11959.117299858979</v>
      </c>
      <c r="K3255" s="80">
        <v>11495.575065245626</v>
      </c>
      <c r="L3255" s="80">
        <v>11730.319208558813</v>
      </c>
      <c r="M3255" s="80">
        <v>12269.177509469637</v>
      </c>
      <c r="N3255" s="80">
        <v>10581.418181818182</v>
      </c>
      <c r="O3255" s="80">
        <v>2006.8416538874667</v>
      </c>
      <c r="P3255" s="80">
        <v>1803.8655824088087</v>
      </c>
      <c r="Q3255" s="80">
        <v>1600.8895109301509</v>
      </c>
      <c r="R3255" s="80">
        <v>2588.4318437496795</v>
      </c>
      <c r="S3255" s="80">
        <v>3003.228739002926</v>
      </c>
      <c r="T3255" s="80">
        <v>5338.7465000000002</v>
      </c>
      <c r="U3255" s="80">
        <v>8293.7927423844485</v>
      </c>
      <c r="V3255" s="80">
        <v>9195.6159207730452</v>
      </c>
      <c r="W3255" s="80">
        <v>10097.439099161642</v>
      </c>
      <c r="X3255" s="80">
        <v>9738.7230185030494</v>
      </c>
      <c r="Y3255" s="80">
        <v>9719.4244012663439</v>
      </c>
      <c r="Z3255" s="80">
        <v>10092.45982262255</v>
      </c>
      <c r="AA3255" s="80">
        <v>8627.8399657272166</v>
      </c>
      <c r="AB3255" s="80">
        <v>9486.1928706640538</v>
      </c>
      <c r="AC3255" s="80">
        <v>10344.545775600891</v>
      </c>
      <c r="AD3255" s="80">
        <v>10080.373107086754</v>
      </c>
      <c r="AE3255" s="80">
        <v>10465.246963343303</v>
      </c>
      <c r="AF3255" s="80">
        <v>10114.449400000001</v>
      </c>
      <c r="AG3255" s="80">
        <v>8210.5912913083394</v>
      </c>
      <c r="AH3255" s="80">
        <v>8363.8504591548935</v>
      </c>
      <c r="AI3255" s="80">
        <v>8517.1096270014477</v>
      </c>
      <c r="AJ3255" s="80">
        <v>7952.508132254522</v>
      </c>
      <c r="AK3255" s="80">
        <v>8884.5047024336873</v>
      </c>
      <c r="AL3255" s="80">
        <v>8309.4689371783606</v>
      </c>
      <c r="AM3255" s="80">
        <v>3179.0053429390441</v>
      </c>
      <c r="AN3255" s="80">
        <v>2634.6972728659221</v>
      </c>
      <c r="AO3255" s="80">
        <v>2090.3892027927996</v>
      </c>
      <c r="AP3255" s="80">
        <v>1877.0857096578943</v>
      </c>
      <c r="AQ3255" s="80">
        <v>2175.6228298814067</v>
      </c>
      <c r="AR3255" s="80">
        <v>1673.4006000000002</v>
      </c>
      <c r="AS3255" s="80">
        <v>12296.59518104061</v>
      </c>
      <c r="AT3255" s="80">
        <v>12677.253770178477</v>
      </c>
      <c r="AU3255" s="80">
        <v>13057.912359316344</v>
      </c>
      <c r="AV3255" s="80">
        <v>12478.255739369059</v>
      </c>
      <c r="AW3255" s="80">
        <v>12542.047744567737</v>
      </c>
      <c r="AX3255" s="80">
        <v>12037.6806</v>
      </c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</row>
    <row r="3256" spans="1:74" ht="12" customHeight="1" x14ac:dyDescent="0.2">
      <c r="A3256">
        <v>5</v>
      </c>
      <c r="B3256">
        <v>12</v>
      </c>
      <c r="C3256" s="80">
        <v>10165.867266486977</v>
      </c>
      <c r="D3256" s="80">
        <v>10592.908657402582</v>
      </c>
      <c r="E3256" s="80">
        <v>11019.950048318186</v>
      </c>
      <c r="F3256" s="80">
        <v>10857.29025609599</v>
      </c>
      <c r="G3256" s="80">
        <v>10976.11454661194</v>
      </c>
      <c r="H3256" s="80">
        <v>11026.218894935062</v>
      </c>
      <c r="I3256" s="80">
        <v>11287.917750938392</v>
      </c>
      <c r="J3256" s="80">
        <v>11402.533678804435</v>
      </c>
      <c r="K3256" s="80">
        <v>11517.149606670479</v>
      </c>
      <c r="L3256" s="80">
        <v>10787.42278401992</v>
      </c>
      <c r="M3256" s="80">
        <v>11224.768257853917</v>
      </c>
      <c r="N3256" s="80">
        <v>11650.775</v>
      </c>
      <c r="O3256" s="80">
        <v>1913.4931510268143</v>
      </c>
      <c r="P3256" s="80">
        <v>1730.6912815671503</v>
      </c>
      <c r="Q3256" s="80">
        <v>1547.8894121074866</v>
      </c>
      <c r="R3256" s="80">
        <v>2742.2587559808544</v>
      </c>
      <c r="S3256" s="80">
        <v>2870.7358483800153</v>
      </c>
      <c r="T3256" s="80">
        <v>1888.0159090909094</v>
      </c>
      <c r="U3256" s="80">
        <v>7908.0058846927122</v>
      </c>
      <c r="V3256" s="80">
        <v>8835.5762690124993</v>
      </c>
      <c r="W3256" s="80">
        <v>9763.1466533322855</v>
      </c>
      <c r="X3256" s="80">
        <v>9426.7204269534905</v>
      </c>
      <c r="Y3256" s="80">
        <v>9290.6343402927778</v>
      </c>
      <c r="Z3256" s="80">
        <v>3569.1383186993785</v>
      </c>
      <c r="AA3256" s="80">
        <v>8226.5148576092943</v>
      </c>
      <c r="AB3256" s="80">
        <v>9114.293655786485</v>
      </c>
      <c r="AC3256" s="80">
        <v>10002.072453963678</v>
      </c>
      <c r="AD3256" s="80">
        <v>9757.4249621172312</v>
      </c>
      <c r="AE3256" s="80">
        <v>10003.553585396894</v>
      </c>
      <c r="AF3256" s="80">
        <v>3576.9148017975763</v>
      </c>
      <c r="AG3256" s="80">
        <v>7828.6745600307841</v>
      </c>
      <c r="AH3256" s="80">
        <v>8031.9055829441695</v>
      </c>
      <c r="AI3256" s="80">
        <v>8235.136605857555</v>
      </c>
      <c r="AJ3256" s="80">
        <v>7697.7310796709135</v>
      </c>
      <c r="AK3256" s="80">
        <v>8492.5486404491803</v>
      </c>
      <c r="AL3256" s="80">
        <v>2938.5942092379687</v>
      </c>
      <c r="AM3256" s="80">
        <v>3031.1334922753267</v>
      </c>
      <c r="AN3256" s="80">
        <v>2526.158449092472</v>
      </c>
      <c r="AO3256" s="80">
        <v>2021.183405909617</v>
      </c>
      <c r="AP3256" s="80">
        <v>1816.9489129894612</v>
      </c>
      <c r="AQ3256" s="80">
        <v>2079.6412771303217</v>
      </c>
      <c r="AR3256" s="80">
        <v>591.78815759135091</v>
      </c>
      <c r="AS3256" s="80">
        <v>11704.8872013651</v>
      </c>
      <c r="AT3256" s="80">
        <v>12048.676971331977</v>
      </c>
      <c r="AU3256" s="80">
        <v>12392.466741298857</v>
      </c>
      <c r="AV3256" s="80">
        <v>12290.643856514507</v>
      </c>
      <c r="AW3256" s="80">
        <v>12170.014109478763</v>
      </c>
      <c r="AX3256" s="80">
        <v>11979.76418181818</v>
      </c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</row>
    <row r="3257" spans="1:74" ht="12" customHeight="1" x14ac:dyDescent="0.2">
      <c r="A3257">
        <v>5</v>
      </c>
      <c r="B3257">
        <v>13</v>
      </c>
      <c r="C3257" s="80">
        <v>9525.0040354765079</v>
      </c>
      <c r="D3257" s="80">
        <v>10043.621156237852</v>
      </c>
      <c r="E3257" s="80">
        <v>10562.238276999198</v>
      </c>
      <c r="F3257" s="80">
        <v>10498.855207220444</v>
      </c>
      <c r="G3257" s="80">
        <v>10565.516545390807</v>
      </c>
      <c r="H3257" s="80">
        <v>10515.917428415283</v>
      </c>
      <c r="I3257" s="80">
        <v>11332.730489888607</v>
      </c>
      <c r="J3257" s="80">
        <v>11974.588376914482</v>
      </c>
      <c r="K3257" s="80">
        <v>12616.446263940355</v>
      </c>
      <c r="L3257" s="80">
        <v>10613.93933683326</v>
      </c>
      <c r="M3257" s="80">
        <v>10161.79871918977</v>
      </c>
      <c r="N3257" s="80">
        <v>10595.684615384615</v>
      </c>
      <c r="O3257" s="80">
        <v>1792.8652330009656</v>
      </c>
      <c r="P3257" s="80">
        <v>1638.2316593926334</v>
      </c>
      <c r="Q3257" s="80">
        <v>1483.5980857843015</v>
      </c>
      <c r="R3257" s="80">
        <v>2651.727727699878</v>
      </c>
      <c r="S3257" s="80">
        <v>2205.4752478704049</v>
      </c>
      <c r="T3257" s="80">
        <v>1717.0378040564638</v>
      </c>
      <c r="U3257" s="80">
        <v>7409.4797806955557</v>
      </c>
      <c r="V3257" s="80">
        <v>8383.5578901408298</v>
      </c>
      <c r="W3257" s="80">
        <v>9357.6359995861058</v>
      </c>
      <c r="X3257" s="80">
        <v>9115.5132180392702</v>
      </c>
      <c r="Y3257" s="80">
        <v>8943.0873213544473</v>
      </c>
      <c r="Z3257" s="80">
        <v>3245.9183164744591</v>
      </c>
      <c r="AA3257" s="80">
        <v>7707.909729940241</v>
      </c>
      <c r="AB3257" s="80">
        <v>8647.2738936120604</v>
      </c>
      <c r="AC3257" s="80">
        <v>9586.6380572838807</v>
      </c>
      <c r="AD3257" s="80">
        <v>9435.3001030869309</v>
      </c>
      <c r="AE3257" s="80">
        <v>9629.3374554695401</v>
      </c>
      <c r="AF3257" s="80">
        <v>3252.9905637992397</v>
      </c>
      <c r="AG3257" s="80">
        <v>7335.1495570425677</v>
      </c>
      <c r="AH3257" s="80">
        <v>7614.120574705752</v>
      </c>
      <c r="AI3257" s="80">
        <v>7893.0915923689372</v>
      </c>
      <c r="AJ3257" s="80">
        <v>7443.6035256780096</v>
      </c>
      <c r="AK3257" s="80">
        <v>8174.8566664602558</v>
      </c>
      <c r="AL3257" s="80">
        <v>2672.4760759418205</v>
      </c>
      <c r="AM3257" s="80">
        <v>2840.0487621129096</v>
      </c>
      <c r="AN3257" s="80">
        <v>2388.6413276456196</v>
      </c>
      <c r="AO3257" s="80">
        <v>1937.2338931783299</v>
      </c>
      <c r="AP3257" s="80">
        <v>1756.9654219829379</v>
      </c>
      <c r="AQ3257" s="80">
        <v>2001.8453915261348</v>
      </c>
      <c r="AR3257" s="80">
        <v>538.19601502539388</v>
      </c>
      <c r="AS3257" s="80">
        <v>11066.456664108926</v>
      </c>
      <c r="AT3257" s="80">
        <v>11503.976414972691</v>
      </c>
      <c r="AU3257" s="80">
        <v>11941.496165836454</v>
      </c>
      <c r="AV3257" s="80">
        <v>11722.941033928548</v>
      </c>
      <c r="AW3257" s="80">
        <v>12004.817159862367</v>
      </c>
      <c r="AX3257" s="80">
        <v>11580.675499999999</v>
      </c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</row>
    <row r="3258" spans="1:74" ht="12" customHeight="1" x14ac:dyDescent="0.2">
      <c r="A3258">
        <v>5</v>
      </c>
      <c r="B3258">
        <v>14</v>
      </c>
      <c r="C3258" s="80">
        <v>9119.7348997769641</v>
      </c>
      <c r="D3258" s="80">
        <v>9578.409019967803</v>
      </c>
      <c r="E3258" s="80">
        <v>10037.08314015864</v>
      </c>
      <c r="F3258" s="80">
        <v>10049.722097159834</v>
      </c>
      <c r="G3258" s="80">
        <v>10151.767205903334</v>
      </c>
      <c r="H3258" s="80">
        <v>10117.895506153953</v>
      </c>
      <c r="I3258" s="80">
        <v>11066.6949453541</v>
      </c>
      <c r="J3258" s="80">
        <v>11358.863263265675</v>
      </c>
      <c r="K3258" s="80">
        <v>11651.031581177251</v>
      </c>
      <c r="L3258" s="80">
        <v>11905.98926327047</v>
      </c>
      <c r="M3258" s="80">
        <v>10383.982823627928</v>
      </c>
      <c r="N3258" s="80">
        <v>9993.0428571428583</v>
      </c>
      <c r="O3258" s="80">
        <v>1716.5825416028499</v>
      </c>
      <c r="P3258" s="80">
        <v>1563.2080196511715</v>
      </c>
      <c r="Q3258" s="80">
        <v>1409.8334976994929</v>
      </c>
      <c r="R3258" s="80">
        <v>2538.2888148023349</v>
      </c>
      <c r="S3258" s="80">
        <v>2119.108062400383</v>
      </c>
      <c r="T3258" s="80">
        <v>1277.4334615384616</v>
      </c>
      <c r="U3258" s="80">
        <v>7094.2218075207966</v>
      </c>
      <c r="V3258" s="80">
        <v>7993.297784798624</v>
      </c>
      <c r="W3258" s="80">
        <v>8892.3737620764514</v>
      </c>
      <c r="X3258" s="80">
        <v>8725.5584352929636</v>
      </c>
      <c r="Y3258" s="80">
        <v>8592.8728802248843</v>
      </c>
      <c r="Z3258" s="80">
        <v>2414.8825734000616</v>
      </c>
      <c r="AA3258" s="80">
        <v>7379.9541823448526</v>
      </c>
      <c r="AB3258" s="80">
        <v>8244.9720028619449</v>
      </c>
      <c r="AC3258" s="80">
        <v>9109.9898233790354</v>
      </c>
      <c r="AD3258" s="80">
        <v>9031.6650785044221</v>
      </c>
      <c r="AE3258" s="80">
        <v>9252.2492180145928</v>
      </c>
      <c r="AF3258" s="80">
        <v>2420.1441496796328</v>
      </c>
      <c r="AG3258" s="80">
        <v>7023.0541804802615</v>
      </c>
      <c r="AH3258" s="80">
        <v>7261.8503866769788</v>
      </c>
      <c r="AI3258" s="80">
        <v>7500.6465928736952</v>
      </c>
      <c r="AJ3258" s="80">
        <v>7125.1717790198918</v>
      </c>
      <c r="AK3258" s="80">
        <v>7854.7264076487982</v>
      </c>
      <c r="AL3258" s="80">
        <v>1988.2557952444593</v>
      </c>
      <c r="AM3258" s="80">
        <v>2719.2105868345429</v>
      </c>
      <c r="AN3258" s="80">
        <v>2280.0625458401128</v>
      </c>
      <c r="AO3258" s="80">
        <v>1840.9145048456828</v>
      </c>
      <c r="AP3258" s="80">
        <v>1681.8037659100503</v>
      </c>
      <c r="AQ3258" s="80">
        <v>1923.4524227638733</v>
      </c>
      <c r="AR3258" s="80">
        <v>400.40446217076209</v>
      </c>
      <c r="AS3258" s="80">
        <v>9810.289318570316</v>
      </c>
      <c r="AT3258" s="80">
        <v>10643.095405199059</v>
      </c>
      <c r="AU3258" s="80">
        <v>11475.901491827801</v>
      </c>
      <c r="AV3258" s="80">
        <v>11329.631214477968</v>
      </c>
      <c r="AW3258" s="80">
        <v>11331.162373214876</v>
      </c>
      <c r="AX3258" s="80">
        <v>11410.515846153847</v>
      </c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</row>
    <row r="3259" spans="1:74" ht="12" customHeight="1" x14ac:dyDescent="0.2">
      <c r="A3259">
        <v>5</v>
      </c>
      <c r="B3259">
        <v>15</v>
      </c>
      <c r="C3259" s="80">
        <v>8561.1845277464108</v>
      </c>
      <c r="D3259" s="80">
        <v>9022.1585427093105</v>
      </c>
      <c r="E3259" s="80">
        <v>9483.1325576722102</v>
      </c>
      <c r="F3259" s="80">
        <v>9540.4122781290698</v>
      </c>
      <c r="G3259" s="80">
        <v>9680.0319506702454</v>
      </c>
      <c r="H3259" s="80">
        <v>9708.5748711267515</v>
      </c>
      <c r="I3259" s="80">
        <v>10333.73348558052</v>
      </c>
      <c r="J3259" s="80">
        <v>11035.223159050482</v>
      </c>
      <c r="K3259" s="80">
        <v>11736.712832520445</v>
      </c>
      <c r="L3259" s="80">
        <v>10990.325869031722</v>
      </c>
      <c r="M3259" s="80">
        <v>11144.6385219444</v>
      </c>
      <c r="N3259" s="80">
        <v>9829.4133333333339</v>
      </c>
      <c r="O3259" s="80">
        <v>796.99330572808708</v>
      </c>
      <c r="P3259" s="80">
        <v>1064.5087679494845</v>
      </c>
      <c r="Q3259" s="80">
        <v>1332.0242301708818</v>
      </c>
      <c r="R3259" s="80">
        <v>2409.6508878610371</v>
      </c>
      <c r="S3259" s="80">
        <v>2020.6367359399387</v>
      </c>
      <c r="T3259" s="80">
        <v>1256.5163262876624</v>
      </c>
      <c r="U3259" s="80">
        <v>6659.7266962698204</v>
      </c>
      <c r="V3259" s="80">
        <v>7530.6634192601796</v>
      </c>
      <c r="W3259" s="80">
        <v>8401.6001422505378</v>
      </c>
      <c r="X3259" s="80">
        <v>8283.3559002718848</v>
      </c>
      <c r="Y3259" s="80">
        <v>8193.5767774752876</v>
      </c>
      <c r="Z3259" s="80">
        <v>2375.3404548291473</v>
      </c>
      <c r="AA3259" s="80">
        <v>6927.9590093033685</v>
      </c>
      <c r="AB3259" s="80">
        <v>7767.5824482446569</v>
      </c>
      <c r="AC3259" s="80">
        <v>8607.2058871859444</v>
      </c>
      <c r="AD3259" s="80">
        <v>8573.9493663476096</v>
      </c>
      <c r="AE3259" s="80">
        <v>8822.31302485581</v>
      </c>
      <c r="AF3259" s="80">
        <v>2380.5158762474393</v>
      </c>
      <c r="AG3259" s="80">
        <v>6592.9178258156189</v>
      </c>
      <c r="AH3259" s="80">
        <v>6839.8003854857398</v>
      </c>
      <c r="AI3259" s="80">
        <v>7086.6829451558615</v>
      </c>
      <c r="AJ3259" s="80">
        <v>6764.0752318465811</v>
      </c>
      <c r="AK3259" s="80">
        <v>7489.7307087183108</v>
      </c>
      <c r="AL3259" s="80">
        <v>1955.6994104036964</v>
      </c>
      <c r="AM3259" s="80">
        <v>2552.6688943843601</v>
      </c>
      <c r="AN3259" s="80">
        <v>2145.9913003343363</v>
      </c>
      <c r="AO3259" s="80">
        <v>1739.3137062843125</v>
      </c>
      <c r="AP3259" s="80">
        <v>1596.5716407448201</v>
      </c>
      <c r="AQ3259" s="80">
        <v>1834.0728791654365</v>
      </c>
      <c r="AR3259" s="80">
        <v>393.84810166947796</v>
      </c>
      <c r="AS3259" s="80">
        <v>8991.3219595669343</v>
      </c>
      <c r="AT3259" s="80">
        <v>9838.1469086342695</v>
      </c>
      <c r="AU3259" s="80">
        <v>10684.971857701603</v>
      </c>
      <c r="AV3259" s="80">
        <v>10825.499405016972</v>
      </c>
      <c r="AW3259" s="80">
        <v>10905.394567375743</v>
      </c>
      <c r="AX3259" s="80">
        <v>10760.321857142857</v>
      </c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</row>
    <row r="3260" spans="1:74" ht="12" customHeight="1" x14ac:dyDescent="0.2">
      <c r="A3260">
        <v>5</v>
      </c>
      <c r="B3260">
        <v>16</v>
      </c>
      <c r="C3260" s="80">
        <v>8142.0795038928482</v>
      </c>
      <c r="D3260" s="80">
        <v>8591.9854146298203</v>
      </c>
      <c r="E3260" s="80">
        <v>9041.8913253667943</v>
      </c>
      <c r="F3260" s="80">
        <v>9008.8792531364561</v>
      </c>
      <c r="G3260" s="80">
        <v>9140.6797830889609</v>
      </c>
      <c r="H3260" s="80">
        <v>9244.256907883424</v>
      </c>
      <c r="I3260" s="80">
        <v>9532.744705489753</v>
      </c>
      <c r="J3260" s="80">
        <v>10391.430230671718</v>
      </c>
      <c r="K3260" s="80">
        <v>11250.115755853683</v>
      </c>
      <c r="L3260" s="80">
        <v>11111.975274022541</v>
      </c>
      <c r="M3260" s="80">
        <v>10573.367209958875</v>
      </c>
      <c r="N3260" s="80">
        <v>10528.775</v>
      </c>
      <c r="O3260" s="80">
        <v>757.97722129190379</v>
      </c>
      <c r="P3260" s="80">
        <v>1014.0118088725978</v>
      </c>
      <c r="Q3260" s="80">
        <v>1270.0463964532919</v>
      </c>
      <c r="R3260" s="80">
        <v>2275.3999783340864</v>
      </c>
      <c r="S3260" s="80">
        <v>1908.0508675277877</v>
      </c>
      <c r="T3260" s="80">
        <v>1345.9173233101787</v>
      </c>
      <c r="U3260" s="80">
        <v>6333.7058159988173</v>
      </c>
      <c r="V3260" s="80">
        <v>7172.1937056431116</v>
      </c>
      <c r="W3260" s="80">
        <v>8010.6815952874058</v>
      </c>
      <c r="X3260" s="80">
        <v>7821.8583160579074</v>
      </c>
      <c r="Y3260" s="80">
        <v>7737.0469418615758</v>
      </c>
      <c r="Z3260" s="80">
        <v>2544.3456643014729</v>
      </c>
      <c r="AA3260" s="80">
        <v>6588.807059425365</v>
      </c>
      <c r="AB3260" s="80">
        <v>7397.7638789270841</v>
      </c>
      <c r="AC3260" s="80">
        <v>8206.7206984288023</v>
      </c>
      <c r="AD3260" s="80">
        <v>8096.2617035957892</v>
      </c>
      <c r="AE3260" s="80">
        <v>8330.751253439641</v>
      </c>
      <c r="AF3260" s="80">
        <v>2549.8893163787125</v>
      </c>
      <c r="AG3260" s="80">
        <v>6270.1675132043356</v>
      </c>
      <c r="AH3260" s="80">
        <v>6513.556885483451</v>
      </c>
      <c r="AI3260" s="80">
        <v>6756.9462577625663</v>
      </c>
      <c r="AJ3260" s="80">
        <v>6387.2226111791133</v>
      </c>
      <c r="AK3260" s="80">
        <v>7072.4177790778649</v>
      </c>
      <c r="AL3260" s="80">
        <v>2094.8472061852299</v>
      </c>
      <c r="AM3260" s="80">
        <v>2427.7053038433651</v>
      </c>
      <c r="AN3260" s="80">
        <v>2043.0451902153825</v>
      </c>
      <c r="AO3260" s="80">
        <v>1658.3850765873999</v>
      </c>
      <c r="AP3260" s="80">
        <v>1507.6205001564872</v>
      </c>
      <c r="AQ3260" s="80">
        <v>1731.8819785650069</v>
      </c>
      <c r="AR3260" s="80">
        <v>421.87035034865335</v>
      </c>
      <c r="AS3260" s="80">
        <v>8311.7157343126073</v>
      </c>
      <c r="AT3260" s="80">
        <v>9070.2910930406179</v>
      </c>
      <c r="AU3260" s="80">
        <v>9828.8664517686302</v>
      </c>
      <c r="AV3260" s="80">
        <v>10091.377259376974</v>
      </c>
      <c r="AW3260" s="80">
        <v>10371.354956091893</v>
      </c>
      <c r="AX3260" s="80">
        <v>10442.427066666665</v>
      </c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</row>
    <row r="3261" spans="1:74" ht="12" customHeight="1" x14ac:dyDescent="0.2">
      <c r="A3261">
        <v>5</v>
      </c>
      <c r="B3261">
        <v>17</v>
      </c>
      <c r="C3261" s="80">
        <v>7888.3577588987682</v>
      </c>
      <c r="D3261" s="80">
        <v>8219.1065785948886</v>
      </c>
      <c r="E3261" s="80">
        <v>8549.8553982910089</v>
      </c>
      <c r="F3261" s="80">
        <v>8590.1361226007702</v>
      </c>
      <c r="G3261" s="80">
        <v>8621.3691871309602</v>
      </c>
      <c r="H3261" s="80">
        <v>8736.3563912187365</v>
      </c>
      <c r="I3261" s="80">
        <v>9033.2310696088298</v>
      </c>
      <c r="J3261" s="80">
        <v>9833.9103879823288</v>
      </c>
      <c r="K3261" s="80">
        <v>10634.589706355828</v>
      </c>
      <c r="L3261" s="80">
        <v>10647.232497958195</v>
      </c>
      <c r="M3261" s="80">
        <v>10633.751812704235</v>
      </c>
      <c r="N3261" s="80">
        <v>10040.582352941175</v>
      </c>
      <c r="O3261" s="80">
        <v>734.35729677999041</v>
      </c>
      <c r="P3261" s="80">
        <v>967.64555559183123</v>
      </c>
      <c r="Q3261" s="80">
        <v>1200.9338144036722</v>
      </c>
      <c r="R3261" s="80">
        <v>2169.6367548102808</v>
      </c>
      <c r="S3261" s="80">
        <v>1799.6485324008936</v>
      </c>
      <c r="T3261" s="80">
        <v>1283.5105437190939</v>
      </c>
      <c r="U3261" s="80">
        <v>6136.3362261850543</v>
      </c>
      <c r="V3261" s="80">
        <v>6855.5488068479935</v>
      </c>
      <c r="W3261" s="80">
        <v>7574.7613875109337</v>
      </c>
      <c r="X3261" s="80">
        <v>7458.2892920050699</v>
      </c>
      <c r="Y3261" s="80">
        <v>7297.4811159405454</v>
      </c>
      <c r="Z3261" s="80">
        <v>2426.3707959157414</v>
      </c>
      <c r="AA3261" s="80">
        <v>6383.4880590707953</v>
      </c>
      <c r="AB3261" s="80">
        <v>7071.8103088589705</v>
      </c>
      <c r="AC3261" s="80">
        <v>7760.1325586471457</v>
      </c>
      <c r="AD3261" s="80">
        <v>7719.9380926183676</v>
      </c>
      <c r="AE3261" s="80">
        <v>7857.4552294168407</v>
      </c>
      <c r="AF3261" s="80">
        <v>2431.6574028778596</v>
      </c>
      <c r="AG3261" s="80">
        <v>6074.7778904310899</v>
      </c>
      <c r="AH3261" s="80">
        <v>6232.0144587858467</v>
      </c>
      <c r="AI3261" s="80">
        <v>6389.2510271406045</v>
      </c>
      <c r="AJ3261" s="80">
        <v>6090.3371144951288</v>
      </c>
      <c r="AK3261" s="80">
        <v>6670.6116137955141</v>
      </c>
      <c r="AL3261" s="80">
        <v>1997.7144435636187</v>
      </c>
      <c r="AM3261" s="80">
        <v>2352.0536689351061</v>
      </c>
      <c r="AN3261" s="80">
        <v>1960.0968973164254</v>
      </c>
      <c r="AO3261" s="80">
        <v>1568.1401256977445</v>
      </c>
      <c r="AP3261" s="80">
        <v>1437.5445550631489</v>
      </c>
      <c r="AQ3261" s="80">
        <v>1633.4883487956483</v>
      </c>
      <c r="AR3261" s="80">
        <v>402.30929001140203</v>
      </c>
      <c r="AS3261" s="80">
        <v>8006.6603784110675</v>
      </c>
      <c r="AT3261" s="80">
        <v>8461.7677041584539</v>
      </c>
      <c r="AU3261" s="80">
        <v>8916.8750299058393</v>
      </c>
      <c r="AV3261" s="80">
        <v>9285.476762249973</v>
      </c>
      <c r="AW3261" s="80">
        <v>9606.3821020394626</v>
      </c>
      <c r="AX3261" s="80">
        <v>9867.3378749999993</v>
      </c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</row>
    <row r="3262" spans="1:74" ht="12" customHeight="1" x14ac:dyDescent="0.2">
      <c r="A3262">
        <v>5</v>
      </c>
      <c r="B3262">
        <v>18</v>
      </c>
      <c r="C3262" s="80">
        <v>7437.8297930381877</v>
      </c>
      <c r="D3262" s="80">
        <v>7812.7125079826346</v>
      </c>
      <c r="E3262" s="80">
        <v>8187.5952229270806</v>
      </c>
      <c r="F3262" s="80">
        <v>8107.5309968627989</v>
      </c>
      <c r="G3262" s="80">
        <v>8205.9272809183403</v>
      </c>
      <c r="H3262" s="80">
        <v>8250.65804708</v>
      </c>
      <c r="I3262" s="80">
        <v>8571.5198446273698</v>
      </c>
      <c r="J3262" s="80">
        <v>9375.8540466783397</v>
      </c>
      <c r="K3262" s="80">
        <v>10180.18824872931</v>
      </c>
      <c r="L3262" s="80">
        <v>10010.8982064143</v>
      </c>
      <c r="M3262" s="80">
        <v>10228.555046277834</v>
      </c>
      <c r="N3262" s="80">
        <v>9862.8166666666675</v>
      </c>
      <c r="O3262" s="80">
        <v>692.41593087782428</v>
      </c>
      <c r="P3262" s="80">
        <v>921.23289298496911</v>
      </c>
      <c r="Q3262" s="80">
        <v>1150.0498550921141</v>
      </c>
      <c r="R3262" s="80">
        <v>598.65102486355295</v>
      </c>
      <c r="S3262" s="80">
        <v>1712.9280358550109</v>
      </c>
      <c r="T3262" s="80">
        <v>1260.7863505772534</v>
      </c>
      <c r="U3262" s="80">
        <v>5785.8715081388882</v>
      </c>
      <c r="V3262" s="80">
        <v>6519.8438865504759</v>
      </c>
      <c r="W3262" s="80">
        <v>7253.8162649620635</v>
      </c>
      <c r="X3262" s="80">
        <v>7039.2728072618092</v>
      </c>
      <c r="Y3262" s="80">
        <v>6945.8340167904134</v>
      </c>
      <c r="Z3262" s="80">
        <v>2383.4125834803804</v>
      </c>
      <c r="AA3262" s="80">
        <v>6018.9077524658933</v>
      </c>
      <c r="AB3262" s="80">
        <v>6725.1204756446959</v>
      </c>
      <c r="AC3262" s="80">
        <v>7431.3331988234986</v>
      </c>
      <c r="AD3262" s="80">
        <v>7286.2218347263506</v>
      </c>
      <c r="AE3262" s="80">
        <v>7478.8243985550944</v>
      </c>
      <c r="AF3262" s="80">
        <v>2388.6055925532874</v>
      </c>
      <c r="AG3262" s="80">
        <v>5727.8289550911159</v>
      </c>
      <c r="AH3262" s="80">
        <v>5923.1826610960579</v>
      </c>
      <c r="AI3262" s="80">
        <v>6118.5363671010009</v>
      </c>
      <c r="AJ3262" s="80">
        <v>5748.1739791293921</v>
      </c>
      <c r="AK3262" s="80">
        <v>6349.1717654039303</v>
      </c>
      <c r="AL3262" s="80">
        <v>1962.3454712712339</v>
      </c>
      <c r="AM3262" s="80">
        <v>2217.7207713348612</v>
      </c>
      <c r="AN3262" s="80">
        <v>1859.7091429814732</v>
      </c>
      <c r="AO3262" s="80">
        <v>1501.6975146280849</v>
      </c>
      <c r="AP3262" s="80">
        <v>1356.7814145437715</v>
      </c>
      <c r="AQ3262" s="80">
        <v>1554.7746899011031</v>
      </c>
      <c r="AR3262" s="80">
        <v>395.18651719608442</v>
      </c>
      <c r="AS3262" s="80">
        <v>7549.3757922051782</v>
      </c>
      <c r="AT3262" s="80">
        <v>8145.6057421841015</v>
      </c>
      <c r="AU3262" s="80">
        <v>8741.8356921630257</v>
      </c>
      <c r="AV3262" s="80">
        <v>8401.6883261224466</v>
      </c>
      <c r="AW3262" s="80">
        <v>8917.7768919506707</v>
      </c>
      <c r="AX3262" s="80">
        <v>9278.2121176470591</v>
      </c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</row>
    <row r="3263" spans="1:74" ht="12" customHeight="1" x14ac:dyDescent="0.2">
      <c r="A3263">
        <v>5</v>
      </c>
      <c r="B3263">
        <v>19</v>
      </c>
      <c r="C3263" s="80">
        <v>7149.6277155637063</v>
      </c>
      <c r="D3263" s="80">
        <v>7516.3967571754738</v>
      </c>
      <c r="E3263" s="80">
        <v>7883.1657987872413</v>
      </c>
      <c r="F3263" s="80">
        <v>7775.3858856058823</v>
      </c>
      <c r="G3263" s="80">
        <v>7725.8601905527194</v>
      </c>
      <c r="H3263" s="80">
        <v>7851.1868821784119</v>
      </c>
      <c r="I3263" s="80">
        <v>7847.1237455530709</v>
      </c>
      <c r="J3263" s="80">
        <v>8779.9239387925991</v>
      </c>
      <c r="K3263" s="80">
        <v>9712.7241320321264</v>
      </c>
      <c r="L3263" s="80">
        <v>9756.1855822385623</v>
      </c>
      <c r="M3263" s="80">
        <v>9441.5871018748421</v>
      </c>
      <c r="N3263" s="80">
        <v>9738.4947368421053</v>
      </c>
      <c r="O3263" s="80">
        <v>665.58610076498678</v>
      </c>
      <c r="P3263" s="80">
        <v>886.43752337594765</v>
      </c>
      <c r="Q3263" s="80">
        <v>1107.2889459869086</v>
      </c>
      <c r="R3263" s="80">
        <v>574.12580117531627</v>
      </c>
      <c r="S3263" s="80">
        <v>1612.7174990043131</v>
      </c>
      <c r="T3263" s="80">
        <v>1244.8939947221581</v>
      </c>
      <c r="U3263" s="80">
        <v>5561.6797431959985</v>
      </c>
      <c r="V3263" s="80">
        <v>6272.8930773128086</v>
      </c>
      <c r="W3263" s="80">
        <v>6984.1064114296196</v>
      </c>
      <c r="X3263" s="80">
        <v>6750.8915416656037</v>
      </c>
      <c r="Y3263" s="80">
        <v>6539.4855064451012</v>
      </c>
      <c r="Z3263" s="80">
        <v>2353.3693958230588</v>
      </c>
      <c r="AA3263" s="80">
        <v>5785.6862662722224</v>
      </c>
      <c r="AB3263" s="80">
        <v>6470.3546073424695</v>
      </c>
      <c r="AC3263" s="80">
        <v>7155.0229484127158</v>
      </c>
      <c r="AD3263" s="80">
        <v>6987.723689868908</v>
      </c>
      <c r="AE3263" s="80">
        <v>7041.2946294675039</v>
      </c>
      <c r="AF3263" s="80">
        <v>2358.496946423872</v>
      </c>
      <c r="AG3263" s="80">
        <v>5505.8862311770954</v>
      </c>
      <c r="AH3263" s="80">
        <v>5698.4622402212754</v>
      </c>
      <c r="AI3263" s="80">
        <v>5891.0382492654544</v>
      </c>
      <c r="AJ3263" s="80">
        <v>5512.6857785217326</v>
      </c>
      <c r="AK3263" s="80">
        <v>5977.7294760313744</v>
      </c>
      <c r="AL3263" s="80">
        <v>1937.6098826238804</v>
      </c>
      <c r="AM3263" s="80">
        <v>2131.7882142124513</v>
      </c>
      <c r="AN3263" s="80">
        <v>1788.8249656256194</v>
      </c>
      <c r="AO3263" s="80">
        <v>1445.8617170387874</v>
      </c>
      <c r="AP3263" s="80">
        <v>1301.1974995319961</v>
      </c>
      <c r="AQ3263" s="80">
        <v>1463.8165158882082</v>
      </c>
      <c r="AR3263" s="80">
        <v>390.20514604026539</v>
      </c>
      <c r="AS3263" s="80">
        <v>7256.8515146281907</v>
      </c>
      <c r="AT3263" s="80">
        <v>8037.7760650244127</v>
      </c>
      <c r="AU3263" s="80">
        <v>8818.7006154206356</v>
      </c>
      <c r="AV3263" s="80">
        <v>8576.2426762759769</v>
      </c>
      <c r="AW3263" s="80">
        <v>8182.966208413688</v>
      </c>
      <c r="AX3263" s="80">
        <v>8607.0003333333334</v>
      </c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</row>
    <row r="3264" spans="1:74" ht="12" customHeight="1" x14ac:dyDescent="0.2">
      <c r="A3264">
        <v>5</v>
      </c>
      <c r="B3264">
        <v>20</v>
      </c>
      <c r="C3264" s="80">
        <v>6739.5290233955366</v>
      </c>
      <c r="D3264" s="80">
        <v>7132.9629383779284</v>
      </c>
      <c r="E3264" s="80">
        <v>7526.3968533603202</v>
      </c>
      <c r="F3264" s="80">
        <v>7514.2861238806554</v>
      </c>
      <c r="G3264" s="80">
        <v>7402.5689370220653</v>
      </c>
      <c r="H3264" s="80">
        <v>7380.7808097937259</v>
      </c>
      <c r="I3264" s="80">
        <v>7495.0783866948577</v>
      </c>
      <c r="J3264" s="80">
        <v>8109.758197250645</v>
      </c>
      <c r="K3264" s="80">
        <v>8724.4380078064332</v>
      </c>
      <c r="L3264" s="80">
        <v>9219.0804947375327</v>
      </c>
      <c r="M3264" s="80">
        <v>9212.1448937425994</v>
      </c>
      <c r="N3264" s="80">
        <v>8891.9600000000009</v>
      </c>
      <c r="O3264" s="80">
        <v>627.4084500804837</v>
      </c>
      <c r="P3264" s="80">
        <v>842.29237424031544</v>
      </c>
      <c r="Q3264" s="80">
        <v>1057.1762984001471</v>
      </c>
      <c r="R3264" s="80">
        <v>554.84648667020747</v>
      </c>
      <c r="S3264" s="80">
        <v>1545.2327854598625</v>
      </c>
      <c r="T3264" s="80">
        <v>1136.6795284523773</v>
      </c>
      <c r="U3264" s="80">
        <v>5242.6648686203853</v>
      </c>
      <c r="V3264" s="80">
        <v>5955.3455617902864</v>
      </c>
      <c r="W3264" s="80">
        <v>6668.0262549601875</v>
      </c>
      <c r="X3264" s="80">
        <v>6524.1946035464498</v>
      </c>
      <c r="Y3264" s="80">
        <v>6265.8385060231421</v>
      </c>
      <c r="Z3264" s="80">
        <v>2148.7988748113744</v>
      </c>
      <c r="AA3264" s="80">
        <v>5453.8225014039417</v>
      </c>
      <c r="AB3264" s="80">
        <v>6142.5150562783392</v>
      </c>
      <c r="AC3264" s="80">
        <v>6831.2076111527367</v>
      </c>
      <c r="AD3264" s="80">
        <v>6753.0738580446032</v>
      </c>
      <c r="AE3264" s="80">
        <v>6746.6492552187165</v>
      </c>
      <c r="AF3264" s="80">
        <v>2153.4807046087371</v>
      </c>
      <c r="AG3264" s="80">
        <v>5190.0716415982261</v>
      </c>
      <c r="AH3264" s="80">
        <v>5407.2493955229811</v>
      </c>
      <c r="AI3264" s="80">
        <v>5624.4271494477362</v>
      </c>
      <c r="AJ3264" s="80">
        <v>5327.5681567837964</v>
      </c>
      <c r="AK3264" s="80">
        <v>5727.5893482127967</v>
      </c>
      <c r="AL3264" s="80">
        <v>1769.179943869141</v>
      </c>
      <c r="AM3264" s="80">
        <v>2009.5100210801093</v>
      </c>
      <c r="AN3264" s="80">
        <v>1694.9681403456591</v>
      </c>
      <c r="AO3264" s="80">
        <v>1380.4262596112089</v>
      </c>
      <c r="AP3264" s="80">
        <v>1257.5029019797112</v>
      </c>
      <c r="AQ3264" s="80">
        <v>1402.5626147447399</v>
      </c>
      <c r="AR3264" s="80">
        <v>356.28591934828233</v>
      </c>
      <c r="AS3264" s="80">
        <v>6840.6025246382305</v>
      </c>
      <c r="AT3264" s="80">
        <v>7630.09731740396</v>
      </c>
      <c r="AU3264" s="80">
        <v>8419.5921101696895</v>
      </c>
      <c r="AV3264" s="80">
        <v>8330.1467360232928</v>
      </c>
      <c r="AW3264" s="80">
        <v>8269.3870084702849</v>
      </c>
      <c r="AX3264" s="80">
        <v>8011.9897894736832</v>
      </c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</row>
    <row r="3265" spans="1:74" ht="12" customHeight="1" x14ac:dyDescent="0.2">
      <c r="A3265">
        <v>5</v>
      </c>
      <c r="B3265">
        <v>21</v>
      </c>
      <c r="C3265" s="80">
        <v>6240.2376901965508</v>
      </c>
      <c r="D3265" s="80">
        <v>6751.4947456449117</v>
      </c>
      <c r="E3265" s="80">
        <v>7262.7518010932727</v>
      </c>
      <c r="F3265" s="80">
        <v>7175.7188162057691</v>
      </c>
      <c r="G3265" s="80">
        <v>7156.6698418482629</v>
      </c>
      <c r="H3265" s="80">
        <v>7074.9935117681898</v>
      </c>
      <c r="I3265" s="80">
        <v>6979.0180165673646</v>
      </c>
      <c r="J3265" s="80">
        <v>7678.4022311152139</v>
      </c>
      <c r="K3265" s="80">
        <v>8377.7864456630632</v>
      </c>
      <c r="L3265" s="80">
        <v>8216.588899504557</v>
      </c>
      <c r="M3265" s="80">
        <v>8711.3102699769042</v>
      </c>
      <c r="N3265" s="80">
        <v>8524.3809523809523</v>
      </c>
      <c r="O3265" s="80">
        <v>580.92751641085374</v>
      </c>
      <c r="P3265" s="80">
        <v>800.53578967495912</v>
      </c>
      <c r="Q3265" s="80">
        <v>1020.1440629390645</v>
      </c>
      <c r="R3265" s="80">
        <v>529.84705517826592</v>
      </c>
      <c r="S3265" s="80">
        <v>1493.9031258497851</v>
      </c>
      <c r="T3265" s="80">
        <v>1089.6910603849778</v>
      </c>
      <c r="U3265" s="80">
        <v>4854.2672339070123</v>
      </c>
      <c r="V3265" s="80">
        <v>5644.3583153380678</v>
      </c>
      <c r="W3265" s="80">
        <v>6434.4493967691224</v>
      </c>
      <c r="X3265" s="80">
        <v>6230.2373379786859</v>
      </c>
      <c r="Y3265" s="80">
        <v>6057.6994083336194</v>
      </c>
      <c r="Z3265" s="80">
        <v>2059.9710523821186</v>
      </c>
      <c r="AA3265" s="80">
        <v>5049.7814625859701</v>
      </c>
      <c r="AB3265" s="80">
        <v>5820.8480365067453</v>
      </c>
      <c r="AC3265" s="80">
        <v>6591.9146104275205</v>
      </c>
      <c r="AD3265" s="80">
        <v>6448.8040981559489</v>
      </c>
      <c r="AE3265" s="80">
        <v>6522.5385496748277</v>
      </c>
      <c r="AF3265" s="80">
        <v>2064.4593430117357</v>
      </c>
      <c r="AG3265" s="80">
        <v>4805.570324023035</v>
      </c>
      <c r="AH3265" s="80">
        <v>5116.4886250126492</v>
      </c>
      <c r="AI3265" s="80">
        <v>5427.4069260022634</v>
      </c>
      <c r="AJ3265" s="80">
        <v>5087.5266707982682</v>
      </c>
      <c r="AK3265" s="80">
        <v>5537.3298517819239</v>
      </c>
      <c r="AL3265" s="80">
        <v>1696.0449456421879</v>
      </c>
      <c r="AM3265" s="80">
        <v>1860.6374612886377</v>
      </c>
      <c r="AN3265" s="80">
        <v>1596.3541190647138</v>
      </c>
      <c r="AO3265" s="80">
        <v>1332.0707768407897</v>
      </c>
      <c r="AP3265" s="80">
        <v>1200.8442434061999</v>
      </c>
      <c r="AQ3265" s="80">
        <v>1355.9721836627059</v>
      </c>
      <c r="AR3265" s="80">
        <v>341.55764358971862</v>
      </c>
      <c r="AS3265" s="80">
        <v>6333.8232611979229</v>
      </c>
      <c r="AT3265" s="80">
        <v>7229.2411193306225</v>
      </c>
      <c r="AU3265" s="80">
        <v>8124.6589774633221</v>
      </c>
      <c r="AV3265" s="80">
        <v>7954.8196182563643</v>
      </c>
      <c r="AW3265" s="80">
        <v>8104.8934195914699</v>
      </c>
      <c r="AX3265" s="80">
        <v>7556.4152999999988</v>
      </c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</row>
    <row r="3266" spans="1:74" ht="12" customHeight="1" x14ac:dyDescent="0.2">
      <c r="A3266">
        <v>5</v>
      </c>
      <c r="B3266">
        <v>22</v>
      </c>
      <c r="C3266" s="80">
        <v>5809.3363987457451</v>
      </c>
      <c r="D3266" s="80">
        <v>6367.378010256275</v>
      </c>
      <c r="E3266" s="80">
        <v>6925.419621766805</v>
      </c>
      <c r="F3266" s="80">
        <v>6917.6590777338597</v>
      </c>
      <c r="G3266" s="80">
        <v>6830.7922630977801</v>
      </c>
      <c r="H3266" s="80">
        <v>6849.7516415141044</v>
      </c>
      <c r="I3266" s="80">
        <v>6999.7601925729177</v>
      </c>
      <c r="J3266" s="80">
        <v>7578.480705745179</v>
      </c>
      <c r="K3266" s="80">
        <v>8157.2012189174402</v>
      </c>
      <c r="L3266" s="80">
        <v>8029.2190736081957</v>
      </c>
      <c r="M3266" s="80">
        <v>7897.2415329768182</v>
      </c>
      <c r="N3266" s="80">
        <v>8348.954545454546</v>
      </c>
      <c r="O3266" s="80">
        <v>540.81327245280647</v>
      </c>
      <c r="P3266" s="80">
        <v>756.78741199817159</v>
      </c>
      <c r="Q3266" s="80">
        <v>972.76155154353671</v>
      </c>
      <c r="R3266" s="80">
        <v>510.79221259153911</v>
      </c>
      <c r="S3266" s="80">
        <v>1425.8785356007011</v>
      </c>
      <c r="T3266" s="80">
        <v>1067.2659026578624</v>
      </c>
      <c r="U3266" s="80">
        <v>4519.0700629043831</v>
      </c>
      <c r="V3266" s="80">
        <v>5327.3296723858512</v>
      </c>
      <c r="W3266" s="80">
        <v>6135.5892818673201</v>
      </c>
      <c r="X3266" s="80">
        <v>6006.1798659348142</v>
      </c>
      <c r="Y3266" s="80">
        <v>5781.8632359783251</v>
      </c>
      <c r="Z3266" s="80">
        <v>2017.5781417284873</v>
      </c>
      <c r="AA3266" s="80">
        <v>4701.0836305801358</v>
      </c>
      <c r="AB3266" s="80">
        <v>5493.4121789168421</v>
      </c>
      <c r="AC3266" s="80">
        <v>6285.7407272535474</v>
      </c>
      <c r="AD3266" s="80">
        <v>6216.8863291279467</v>
      </c>
      <c r="AE3266" s="80">
        <v>6225.536016814407</v>
      </c>
      <c r="AF3266" s="80">
        <v>2021.9740661554681</v>
      </c>
      <c r="AG3266" s="80">
        <v>4473.7357751512327</v>
      </c>
      <c r="AH3266" s="80">
        <v>4824.5282847677045</v>
      </c>
      <c r="AI3266" s="80">
        <v>5175.3207943841753</v>
      </c>
      <c r="AJ3266" s="80">
        <v>4904.5644009877487</v>
      </c>
      <c r="AK3266" s="80">
        <v>5285.1886066612133</v>
      </c>
      <c r="AL3266" s="80">
        <v>1661.1414057298148</v>
      </c>
      <c r="AM3266" s="80">
        <v>1732.1566045016311</v>
      </c>
      <c r="AN3266" s="80">
        <v>1501.178423263259</v>
      </c>
      <c r="AO3266" s="80">
        <v>1270.2002420248866</v>
      </c>
      <c r="AP3266" s="80">
        <v>1157.6583885342054</v>
      </c>
      <c r="AQ3266" s="80">
        <v>1294.2282522211392</v>
      </c>
      <c r="AR3266" s="80">
        <v>334.5286017733203</v>
      </c>
      <c r="AS3266" s="80">
        <v>5896.4596929224699</v>
      </c>
      <c r="AT3266" s="80">
        <v>6821.8767948684772</v>
      </c>
      <c r="AU3266" s="80">
        <v>7747.2938968144845</v>
      </c>
      <c r="AV3266" s="80">
        <v>7668.7411468365626</v>
      </c>
      <c r="AW3266" s="80">
        <v>7735.8386634026501</v>
      </c>
      <c r="AX3266" s="80">
        <v>7540.6621904761896</v>
      </c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</row>
    <row r="3267" spans="1:74" ht="12" customHeight="1" x14ac:dyDescent="0.2">
      <c r="A3267">
        <v>5</v>
      </c>
      <c r="B3267">
        <v>23</v>
      </c>
      <c r="C3267" s="80">
        <v>5435.8355283559786</v>
      </c>
      <c r="D3267" s="80">
        <v>5954.5279690771986</v>
      </c>
      <c r="E3267" s="80">
        <v>6473.2204097984177</v>
      </c>
      <c r="F3267" s="80">
        <v>6611.9868447933022</v>
      </c>
      <c r="G3267" s="80">
        <v>6588.1042581327047</v>
      </c>
      <c r="H3267" s="80">
        <v>6525.8558879441516</v>
      </c>
      <c r="I3267" s="80">
        <v>6484.0672615189224</v>
      </c>
      <c r="J3267" s="80">
        <v>7021.215045646717</v>
      </c>
      <c r="K3267" s="80">
        <v>7558.3628297745108</v>
      </c>
      <c r="L3267" s="80">
        <v>7313.8564878766865</v>
      </c>
      <c r="M3267" s="80">
        <v>7611.3639139549568</v>
      </c>
      <c r="N3267" s="80">
        <v>7645.9304347826082</v>
      </c>
      <c r="O3267" s="80">
        <v>506.04265252054154</v>
      </c>
      <c r="P3267" s="80">
        <v>707.64359272391221</v>
      </c>
      <c r="Q3267" s="80">
        <v>909.24453292728276</v>
      </c>
      <c r="R3267" s="80">
        <v>488.22171664240199</v>
      </c>
      <c r="S3267" s="80">
        <v>1375.219167873051</v>
      </c>
      <c r="T3267" s="80">
        <v>977.39672706449153</v>
      </c>
      <c r="U3267" s="80">
        <v>4228.5245537457913</v>
      </c>
      <c r="V3267" s="80">
        <v>4981.7435223913726</v>
      </c>
      <c r="W3267" s="80">
        <v>5734.9624910369539</v>
      </c>
      <c r="X3267" s="80">
        <v>5740.7833798645088</v>
      </c>
      <c r="Y3267" s="80">
        <v>5576.4421369791671</v>
      </c>
      <c r="Z3267" s="80">
        <v>1847.6878792917323</v>
      </c>
      <c r="AA3267" s="80">
        <v>4398.83588535129</v>
      </c>
      <c r="AB3267" s="80">
        <v>5137.0727988862418</v>
      </c>
      <c r="AC3267" s="80">
        <v>5875.3097124211927</v>
      </c>
      <c r="AD3267" s="80">
        <v>5942.1793068812403</v>
      </c>
      <c r="AE3267" s="80">
        <v>6004.3518762980721</v>
      </c>
      <c r="AF3267" s="80">
        <v>1851.713644695325</v>
      </c>
      <c r="AG3267" s="80">
        <v>4186.1049527609875</v>
      </c>
      <c r="AH3267" s="80">
        <v>4511.7501166048614</v>
      </c>
      <c r="AI3267" s="80">
        <v>4837.3952804487353</v>
      </c>
      <c r="AJ3267" s="80">
        <v>4687.8452572421147</v>
      </c>
      <c r="AK3267" s="80">
        <v>5097.413626920712</v>
      </c>
      <c r="AL3267" s="80">
        <v>1521.2649154332737</v>
      </c>
      <c r="AM3267" s="80">
        <v>1620.7907005452992</v>
      </c>
      <c r="AN3267" s="80">
        <v>1404.0262477682677</v>
      </c>
      <c r="AO3267" s="80">
        <v>1187.2617949912362</v>
      </c>
      <c r="AP3267" s="80">
        <v>1106.5046643293492</v>
      </c>
      <c r="AQ3267" s="80">
        <v>1248.2462254805773</v>
      </c>
      <c r="AR3267" s="80">
        <v>306.35960510725795</v>
      </c>
      <c r="AS3267" s="80">
        <v>5517.3573865040971</v>
      </c>
      <c r="AT3267" s="80">
        <v>6379.3936616233113</v>
      </c>
      <c r="AU3267" s="80">
        <v>7241.4299367425247</v>
      </c>
      <c r="AV3267" s="80">
        <v>7329.880673393779</v>
      </c>
      <c r="AW3267" s="80">
        <v>7460.9956906342941</v>
      </c>
      <c r="AX3267" s="80">
        <v>6905.7003756195963</v>
      </c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</row>
    <row r="3268" spans="1:74" ht="12" customHeight="1" x14ac:dyDescent="0.2">
      <c r="A3268">
        <v>5</v>
      </c>
      <c r="B3268">
        <v>24</v>
      </c>
      <c r="C3268" s="80">
        <v>5009.2801969373895</v>
      </c>
      <c r="D3268" s="80">
        <v>5573.6258689075576</v>
      </c>
      <c r="E3268" s="80">
        <v>6137.9715408777256</v>
      </c>
      <c r="F3268" s="80">
        <v>6135.757409259325</v>
      </c>
      <c r="G3268" s="80">
        <v>6286.2945239343389</v>
      </c>
      <c r="H3268" s="80">
        <v>6332.2341004129557</v>
      </c>
      <c r="I3268" s="80">
        <v>5632.4062852181869</v>
      </c>
      <c r="J3268" s="80">
        <v>6468.1793409146858</v>
      </c>
      <c r="K3268" s="80">
        <v>7303.9523966111847</v>
      </c>
      <c r="L3268" s="80">
        <v>7117.4669813055698</v>
      </c>
      <c r="M3268" s="80">
        <v>7086.7693522906666</v>
      </c>
      <c r="N3268" s="80">
        <v>7115.2166666666672</v>
      </c>
      <c r="O3268" s="80">
        <v>466.33299055011673</v>
      </c>
      <c r="P3268" s="80">
        <v>664.24381950447673</v>
      </c>
      <c r="Q3268" s="80">
        <v>862.15464845883673</v>
      </c>
      <c r="R3268" s="80">
        <v>453.05746753093712</v>
      </c>
      <c r="S3268" s="80">
        <v>1312.2185662951542</v>
      </c>
      <c r="T3268" s="80">
        <v>909.55437558234223</v>
      </c>
      <c r="U3268" s="80">
        <v>3896.7080955351453</v>
      </c>
      <c r="V3268" s="80">
        <v>4667.3280923329921</v>
      </c>
      <c r="W3268" s="80">
        <v>5437.9480891308385</v>
      </c>
      <c r="X3268" s="80">
        <v>5327.3025165944036</v>
      </c>
      <c r="Y3268" s="80">
        <v>5320.9779771555532</v>
      </c>
      <c r="Z3268" s="80">
        <v>1719.4375106694667</v>
      </c>
      <c r="AA3268" s="80">
        <v>4053.6549303455581</v>
      </c>
      <c r="AB3268" s="80">
        <v>4812.3408206346548</v>
      </c>
      <c r="AC3268" s="80">
        <v>5571.0267109237511</v>
      </c>
      <c r="AD3268" s="80">
        <v>5514.1928689792758</v>
      </c>
      <c r="AE3268" s="80">
        <v>5729.2846076552087</v>
      </c>
      <c r="AF3268" s="80">
        <v>1723.1838425698231</v>
      </c>
      <c r="AG3268" s="80">
        <v>3857.6172021358316</v>
      </c>
      <c r="AH3268" s="80">
        <v>4222.2415976044258</v>
      </c>
      <c r="AI3268" s="80">
        <v>4586.86599307302</v>
      </c>
      <c r="AJ3268" s="80">
        <v>4350.2024347242432</v>
      </c>
      <c r="AK3268" s="80">
        <v>4863.8943941397611</v>
      </c>
      <c r="AL3268" s="80">
        <v>1415.6719804126546</v>
      </c>
      <c r="AM3268" s="80">
        <v>1493.605668764111</v>
      </c>
      <c r="AN3268" s="80">
        <v>1309.689515808569</v>
      </c>
      <c r="AO3268" s="80">
        <v>1125.7733628530268</v>
      </c>
      <c r="AP3268" s="80">
        <v>1026.8084846365186</v>
      </c>
      <c r="AQ3268" s="80">
        <v>1191.0624216478818</v>
      </c>
      <c r="AR3268" s="80">
        <v>285.09479478602623</v>
      </c>
      <c r="AS3268" s="80">
        <v>5084.404955129331</v>
      </c>
      <c r="AT3268" s="80">
        <v>5975.400179260856</v>
      </c>
      <c r="AU3268" s="80">
        <v>6866.3954033923819</v>
      </c>
      <c r="AV3268" s="80">
        <v>6801.9448172644625</v>
      </c>
      <c r="AW3268" s="80">
        <v>7119.1976501030213</v>
      </c>
      <c r="AX3268" s="80">
        <v>6426.3669185491153</v>
      </c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</row>
    <row r="3269" spans="1:74" ht="12" customHeight="1" x14ac:dyDescent="0.2">
      <c r="A3269">
        <v>5</v>
      </c>
      <c r="B3269">
        <v>25</v>
      </c>
      <c r="C3269" s="80">
        <v>3305.8442935827547</v>
      </c>
      <c r="D3269" s="80">
        <v>3665.2555420398353</v>
      </c>
      <c r="E3269" s="80">
        <v>4024.6667904969158</v>
      </c>
      <c r="F3269" s="80">
        <v>4147.0567227716429</v>
      </c>
      <c r="G3269" s="80">
        <v>4156.8246550336253</v>
      </c>
      <c r="H3269" s="80">
        <v>4253.8827079532984</v>
      </c>
      <c r="I3269" s="80">
        <v>5427.8357560188042</v>
      </c>
      <c r="J3269" s="80">
        <v>5719.2306356536365</v>
      </c>
      <c r="K3269" s="80">
        <v>6010.6255152884687</v>
      </c>
      <c r="L3269" s="80">
        <v>5889.0735779837551</v>
      </c>
      <c r="M3269" s="80">
        <v>6004.88222844344</v>
      </c>
      <c r="N3269" s="80">
        <v>5961.1080000000002</v>
      </c>
      <c r="O3269" s="80">
        <v>307.75364825110273</v>
      </c>
      <c r="P3269" s="80">
        <v>436.53414493716207</v>
      </c>
      <c r="Q3269" s="80">
        <v>565.31464162322141</v>
      </c>
      <c r="R3269" s="80">
        <v>306.214032140634</v>
      </c>
      <c r="S3269" s="80">
        <v>867.70711559895528</v>
      </c>
      <c r="T3269" s="80">
        <v>762.02203231837461</v>
      </c>
      <c r="U3269" s="80">
        <v>2571.6090366153649</v>
      </c>
      <c r="V3269" s="80">
        <v>3068.6352904133296</v>
      </c>
      <c r="W3269" s="80">
        <v>3565.6615442112943</v>
      </c>
      <c r="X3269" s="80">
        <v>3600.6354622726217</v>
      </c>
      <c r="Y3269" s="80">
        <v>3518.5071841794888</v>
      </c>
      <c r="Z3269" s="80">
        <v>1440.5397868444168</v>
      </c>
      <c r="AA3269" s="80">
        <v>2675.1851549109815</v>
      </c>
      <c r="AB3269" s="80">
        <v>3164.0531632616462</v>
      </c>
      <c r="AC3269" s="80">
        <v>3652.9211716123109</v>
      </c>
      <c r="AD3269" s="80">
        <v>3726.9515534383586</v>
      </c>
      <c r="AE3269" s="80">
        <v>3788.5007490709449</v>
      </c>
      <c r="AF3269" s="80">
        <v>1443.678452904509</v>
      </c>
      <c r="AG3269" s="80">
        <v>2545.8112369725773</v>
      </c>
      <c r="AH3269" s="80">
        <v>2776.7092050487627</v>
      </c>
      <c r="AI3269" s="80">
        <v>3007.6071731249485</v>
      </c>
      <c r="AJ3269" s="80">
        <v>2940.2297139577586</v>
      </c>
      <c r="AK3269" s="80">
        <v>3216.2597632135985</v>
      </c>
      <c r="AL3269" s="80">
        <v>1186.0459017851952</v>
      </c>
      <c r="AM3269" s="80">
        <v>985.69606466923017</v>
      </c>
      <c r="AN3269" s="80">
        <v>861.93272398933573</v>
      </c>
      <c r="AO3269" s="80">
        <v>738.16938330944117</v>
      </c>
      <c r="AP3269" s="80">
        <v>694.00283374711648</v>
      </c>
      <c r="AQ3269" s="80">
        <v>787.59237594412218</v>
      </c>
      <c r="AR3269" s="80">
        <v>238.85159673619762</v>
      </c>
      <c r="AS3269" s="80">
        <v>3355.4224252527406</v>
      </c>
      <c r="AT3269" s="80">
        <v>3928.8583030299706</v>
      </c>
      <c r="AU3269" s="80">
        <v>4502.294180807201</v>
      </c>
      <c r="AV3269" s="80">
        <v>4597.3217487037909</v>
      </c>
      <c r="AW3269" s="80">
        <v>4707.5834902950837</v>
      </c>
      <c r="AX3269" s="80">
        <v>5383.9916679649214</v>
      </c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</row>
    <row r="3270" spans="1:74" ht="12" customHeight="1" x14ac:dyDescent="0.2">
      <c r="A3270">
        <v>6</v>
      </c>
      <c r="B3270">
        <v>1</v>
      </c>
      <c r="C3270" s="80">
        <v>14214.615727548855</v>
      </c>
      <c r="D3270" s="80">
        <v>11591.141562734765</v>
      </c>
      <c r="E3270" s="80">
        <v>8967.6673979206753</v>
      </c>
      <c r="F3270" s="80">
        <v>8881.0589633032978</v>
      </c>
      <c r="G3270" s="80">
        <v>8172.3661433737516</v>
      </c>
      <c r="H3270" s="80">
        <v>8421.4908664182531</v>
      </c>
      <c r="I3270" s="80">
        <v>12935.7692307692</v>
      </c>
      <c r="J3270" s="80">
        <v>11150.064903846134</v>
      </c>
      <c r="K3270" s="80">
        <v>9364.3605769230708</v>
      </c>
      <c r="L3270" s="80">
        <v>9382.3111111111102</v>
      </c>
      <c r="M3270" s="80">
        <v>9373.3358440170905</v>
      </c>
      <c r="N3270" s="80">
        <v>9373.3358440170905</v>
      </c>
      <c r="O3270" s="80">
        <v>5861.0319488817804</v>
      </c>
      <c r="P3270" s="80">
        <v>5567.8059744408902</v>
      </c>
      <c r="Q3270" s="80">
        <v>5274.58</v>
      </c>
      <c r="R3270" s="80">
        <v>2065.6</v>
      </c>
      <c r="S3270" s="80">
        <v>5105.333984375</v>
      </c>
      <c r="T3270" s="80">
        <v>4499.2</v>
      </c>
      <c r="U3270" s="80">
        <v>11253.8526315789</v>
      </c>
      <c r="V3270" s="80">
        <v>9332.2952253022104</v>
      </c>
      <c r="W3270" s="80">
        <v>7410.7378190255204</v>
      </c>
      <c r="X3270" s="80">
        <v>7136.3649122807001</v>
      </c>
      <c r="Y3270" s="80">
        <v>6419.9009900990004</v>
      </c>
      <c r="Z3270" s="80">
        <v>6922.8440000000001</v>
      </c>
      <c r="AA3270" s="80">
        <v>7349.48888888888</v>
      </c>
      <c r="AB3270" s="80">
        <v>6995.7753267973803</v>
      </c>
      <c r="AC3270" s="80">
        <v>6642.0617647058798</v>
      </c>
      <c r="AD3270" s="80">
        <v>4194.9137931034402</v>
      </c>
      <c r="AE3270" s="80">
        <v>5641.375</v>
      </c>
      <c r="AF3270" s="80">
        <v>4478.3810000000003</v>
      </c>
      <c r="AG3270" s="80">
        <v>2995.9540531346001</v>
      </c>
      <c r="AH3270" s="80">
        <v>3535.8733086010452</v>
      </c>
      <c r="AI3270" s="80">
        <v>4075.7925640674898</v>
      </c>
      <c r="AJ3270" s="80">
        <v>5590.7163461538403</v>
      </c>
      <c r="AK3270" s="80">
        <v>3736.4210526315701</v>
      </c>
      <c r="AL3270" s="80">
        <v>4320.3249999999998</v>
      </c>
      <c r="AM3270" s="80">
        <v>3882.4157702265902</v>
      </c>
      <c r="AN3270" s="80">
        <v>3148.91642350045</v>
      </c>
      <c r="AO3270" s="80">
        <v>2415.4170767743099</v>
      </c>
      <c r="AP3270" s="80">
        <v>3886.80862490653</v>
      </c>
      <c r="AQ3270" s="80">
        <v>4127.40869817568</v>
      </c>
      <c r="AR3270" s="80">
        <v>5985.6379999999999</v>
      </c>
      <c r="AS3270" s="80">
        <v>13135.039065646301</v>
      </c>
      <c r="AT3270" s="80">
        <v>11114.003364223685</v>
      </c>
      <c r="AU3270" s="80">
        <v>9092.9676628010693</v>
      </c>
      <c r="AV3270" s="80">
        <v>9787.5316339983092</v>
      </c>
      <c r="AW3270" s="80">
        <v>7787.5927373290597</v>
      </c>
      <c r="AX3270" s="80">
        <v>8268.86</v>
      </c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</row>
    <row r="3271" spans="1:74" ht="12" customHeight="1" x14ac:dyDescent="0.2">
      <c r="A3271">
        <v>6</v>
      </c>
      <c r="B3271">
        <v>2</v>
      </c>
      <c r="C3271" s="80">
        <v>11029.409926324181</v>
      </c>
      <c r="D3271" s="80">
        <v>11345.916406488574</v>
      </c>
      <c r="E3271" s="80">
        <v>11662.422886652965</v>
      </c>
      <c r="F3271" s="80">
        <v>11025.090224859561</v>
      </c>
      <c r="G3271" s="80">
        <v>11244.343660109476</v>
      </c>
      <c r="H3271" s="80">
        <v>9190.7703866485808</v>
      </c>
      <c r="I3271" s="80">
        <v>9901.5266535466999</v>
      </c>
      <c r="J3271" s="80">
        <v>7041.6481545908646</v>
      </c>
      <c r="K3271" s="80">
        <v>4181.7696556350293</v>
      </c>
      <c r="L3271" s="80">
        <v>8312.5416286148902</v>
      </c>
      <c r="M3271" s="80">
        <v>8729.9181818181496</v>
      </c>
      <c r="N3271" s="80">
        <v>10229.563727585406</v>
      </c>
      <c r="O3271" s="80">
        <v>6574.3325519105201</v>
      </c>
      <c r="P3271" s="80">
        <v>5685.6146480482603</v>
      </c>
      <c r="Q3271" s="80">
        <v>4796.8967441860004</v>
      </c>
      <c r="R3271" s="80">
        <v>7017.054255319139</v>
      </c>
      <c r="S3271" s="80">
        <v>1773.1275540865299</v>
      </c>
      <c r="T3271" s="80">
        <v>1417.8000000000002</v>
      </c>
      <c r="U3271" s="80">
        <v>2345.0235152099995</v>
      </c>
      <c r="V3271" s="80">
        <v>5747.6359036477888</v>
      </c>
      <c r="W3271" s="80">
        <v>9150.2482920855782</v>
      </c>
      <c r="X3271" s="80">
        <v>7972.1900010139998</v>
      </c>
      <c r="Y3271" s="80">
        <v>7229.6342211685987</v>
      </c>
      <c r="Z3271" s="80">
        <v>7242.5160000000005</v>
      </c>
      <c r="AA3271" s="80">
        <v>5093.0394129978195</v>
      </c>
      <c r="AB3271" s="80">
        <v>7777.516949145971</v>
      </c>
      <c r="AC3271" s="80">
        <v>10461.994485294123</v>
      </c>
      <c r="AD3271" s="80">
        <v>7835.0956230923603</v>
      </c>
      <c r="AE3271" s="80">
        <v>4378.9153225806003</v>
      </c>
      <c r="AF3271" s="80">
        <v>6708.2889999999998</v>
      </c>
      <c r="AG3271" s="80">
        <v>8113.2210567134998</v>
      </c>
      <c r="AH3271" s="80">
        <v>6728.8365100325354</v>
      </c>
      <c r="AI3271" s="80">
        <v>5344.4519633515702</v>
      </c>
      <c r="AJ3271" s="80">
        <v>2022.5163258001694</v>
      </c>
      <c r="AK3271" s="80">
        <v>5865.4261695906507</v>
      </c>
      <c r="AL3271" s="80">
        <v>2181.1080000000002</v>
      </c>
      <c r="AM3271" s="80">
        <v>7943.3443174019094</v>
      </c>
      <c r="AN3271" s="80">
        <v>6125.5704432532693</v>
      </c>
      <c r="AO3271" s="80">
        <v>4307.7965691046302</v>
      </c>
      <c r="AP3271" s="80">
        <v>5194.6356744491795</v>
      </c>
      <c r="AQ3271" s="80">
        <v>9167.0536348550195</v>
      </c>
      <c r="AR3271" s="80">
        <v>6406.7419999999993</v>
      </c>
      <c r="AS3271" s="80">
        <v>12219.513302118101</v>
      </c>
      <c r="AT3271" s="80">
        <v>12272.446407698366</v>
      </c>
      <c r="AU3271" s="80">
        <v>12325.379513278631</v>
      </c>
      <c r="AV3271" s="80">
        <v>11906.40311562229</v>
      </c>
      <c r="AW3271" s="80">
        <v>14455.503505877541</v>
      </c>
      <c r="AX3271" s="80">
        <v>8519.41</v>
      </c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</row>
    <row r="3272" spans="1:74" ht="12" customHeight="1" x14ac:dyDescent="0.2">
      <c r="A3272">
        <v>6</v>
      </c>
      <c r="B3272">
        <v>3</v>
      </c>
      <c r="C3272" s="80">
        <v>11920.148670327839</v>
      </c>
      <c r="D3272" s="80">
        <v>12623.89481292908</v>
      </c>
      <c r="E3272" s="80">
        <v>13327.64095553032</v>
      </c>
      <c r="F3272" s="80">
        <v>11902.222508989114</v>
      </c>
      <c r="G3272" s="80">
        <v>12976.744980080395</v>
      </c>
      <c r="H3272" s="80">
        <v>11972.750391501608</v>
      </c>
      <c r="I3272" s="80">
        <v>12614.271200587602</v>
      </c>
      <c r="J3272" s="80">
        <v>11356.605238671709</v>
      </c>
      <c r="K3272" s="80">
        <v>10098.939276755815</v>
      </c>
      <c r="L3272" s="80">
        <v>8620.250146198794</v>
      </c>
      <c r="M3272" s="80">
        <v>11287.955257270667</v>
      </c>
      <c r="N3272" s="80">
        <v>10939.949999999999</v>
      </c>
      <c r="O3272" s="80">
        <v>6465.9606610731098</v>
      </c>
      <c r="P3272" s="80">
        <v>5738.1976493771299</v>
      </c>
      <c r="Q3272" s="80">
        <v>5010.43463768115</v>
      </c>
      <c r="R3272" s="80">
        <v>5866.8045454544999</v>
      </c>
      <c r="S3272" s="80">
        <v>5305.9524522569</v>
      </c>
      <c r="T3272" s="80">
        <v>4262.6499999999996</v>
      </c>
      <c r="U3272" s="80">
        <v>7188.4443135811498</v>
      </c>
      <c r="V3272" s="80">
        <v>8423.6308579277193</v>
      </c>
      <c r="W3272" s="80">
        <v>9658.8174022742896</v>
      </c>
      <c r="X3272" s="80">
        <v>10316.8510046627</v>
      </c>
      <c r="Y3272" s="80">
        <v>10040.82918120945</v>
      </c>
      <c r="Z3272" s="80">
        <v>8049.6530000000002</v>
      </c>
      <c r="AA3272" s="80">
        <v>7663.0755555555597</v>
      </c>
      <c r="AB3272" s="80">
        <v>8461.4851744391344</v>
      </c>
      <c r="AC3272" s="80">
        <v>9259.89479332271</v>
      </c>
      <c r="AD3272" s="80">
        <v>12325.897581060181</v>
      </c>
      <c r="AE3272" s="80">
        <v>8391.6028525046004</v>
      </c>
      <c r="AF3272" s="80">
        <v>8064.3944999999985</v>
      </c>
      <c r="AG3272" s="80">
        <v>7465.2129038796011</v>
      </c>
      <c r="AH3272" s="80">
        <v>8704.6798217357773</v>
      </c>
      <c r="AI3272" s="80">
        <v>9944.1467395919535</v>
      </c>
      <c r="AJ3272" s="80">
        <v>6661.9430222383799</v>
      </c>
      <c r="AK3272" s="80">
        <v>9447.0471792221651</v>
      </c>
      <c r="AL3272" s="80">
        <v>9115.3174999999992</v>
      </c>
      <c r="AM3272" s="80">
        <v>9680.4161458944545</v>
      </c>
      <c r="AN3272" s="80">
        <v>9868.3543360292242</v>
      </c>
      <c r="AO3272" s="80">
        <v>10056.292526163996</v>
      </c>
      <c r="AP3272" s="80">
        <v>5844.1461873734843</v>
      </c>
      <c r="AQ3272" s="80">
        <v>9766.2666827523099</v>
      </c>
      <c r="AR3272" s="80">
        <v>8806.9459999999999</v>
      </c>
      <c r="AS3272" s="80">
        <v>12481.207806828999</v>
      </c>
      <c r="AT3272" s="80">
        <v>12520.106869352107</v>
      </c>
      <c r="AU3272" s="80">
        <v>12559.005931875214</v>
      </c>
      <c r="AV3272" s="80">
        <v>12472.383232119944</v>
      </c>
      <c r="AW3272" s="80">
        <v>14703.639315982768</v>
      </c>
      <c r="AX3272" s="80">
        <v>13651.16</v>
      </c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</row>
    <row r="3273" spans="1:74" ht="12" customHeight="1" x14ac:dyDescent="0.2">
      <c r="A3273">
        <v>6</v>
      </c>
      <c r="B3273">
        <v>4</v>
      </c>
      <c r="C3273" s="80">
        <v>12393.694080517073</v>
      </c>
      <c r="D3273" s="80">
        <v>12583.345873839637</v>
      </c>
      <c r="E3273" s="80">
        <v>12772.997667162203</v>
      </c>
      <c r="F3273" s="80">
        <v>12296.068175115332</v>
      </c>
      <c r="G3273" s="80">
        <v>12710.68149991461</v>
      </c>
      <c r="H3273" s="80">
        <v>12542.158317036108</v>
      </c>
      <c r="I3273" s="80">
        <v>12652.580078236533</v>
      </c>
      <c r="J3273" s="80">
        <v>11015.359644932003</v>
      </c>
      <c r="K3273" s="80">
        <v>9378.1392116274747</v>
      </c>
      <c r="L3273" s="80">
        <v>9650.8210274790636</v>
      </c>
      <c r="M3273" s="80">
        <v>10327.622159090901</v>
      </c>
      <c r="N3273" s="80">
        <v>11915.6775</v>
      </c>
      <c r="O3273" s="80">
        <v>6299.9015437649396</v>
      </c>
      <c r="P3273" s="80">
        <v>6262.8284885175035</v>
      </c>
      <c r="Q3273" s="80">
        <v>6225.7554332700674</v>
      </c>
      <c r="R3273" s="80">
        <v>7100.4453634085003</v>
      </c>
      <c r="S3273" s="80">
        <v>6451.6220052083336</v>
      </c>
      <c r="T3273" s="80">
        <v>6470.78</v>
      </c>
      <c r="U3273" s="80">
        <v>11741.588995215301</v>
      </c>
      <c r="V3273" s="80">
        <v>10466.425397739098</v>
      </c>
      <c r="W3273" s="80">
        <v>9191.2618002628933</v>
      </c>
      <c r="X3273" s="80">
        <v>9857.9202386199995</v>
      </c>
      <c r="Y3273" s="80">
        <v>10501.040156376133</v>
      </c>
      <c r="Z3273" s="80">
        <v>8994.7186666666657</v>
      </c>
      <c r="AA3273" s="80">
        <v>10763.726928733771</v>
      </c>
      <c r="AB3273" s="80">
        <v>9563.0538238440058</v>
      </c>
      <c r="AC3273" s="80">
        <v>8362.3807189542404</v>
      </c>
      <c r="AD3273" s="80">
        <v>9998.2792406826866</v>
      </c>
      <c r="AE3273" s="80">
        <v>10910.615740740732</v>
      </c>
      <c r="AF3273" s="80">
        <v>8738.4296666666651</v>
      </c>
      <c r="AG3273" s="80">
        <v>8829.8375378440342</v>
      </c>
      <c r="AH3273" s="80">
        <v>8978.5881724528354</v>
      </c>
      <c r="AI3273" s="80">
        <v>9127.3388070616365</v>
      </c>
      <c r="AJ3273" s="80">
        <v>8619.5957659366868</v>
      </c>
      <c r="AK3273" s="80">
        <v>9183.8058397297445</v>
      </c>
      <c r="AL3273" s="80">
        <v>7917.1416666666664</v>
      </c>
      <c r="AM3273" s="80">
        <v>8534.3502988133696</v>
      </c>
      <c r="AN3273" s="80">
        <v>10118.285523700601</v>
      </c>
      <c r="AO3273" s="80">
        <v>11702.22074858783</v>
      </c>
      <c r="AP3273" s="80">
        <v>8852.3905579958227</v>
      </c>
      <c r="AQ3273" s="80">
        <v>8800.6445717580737</v>
      </c>
      <c r="AR3273" s="80">
        <v>8438.384</v>
      </c>
      <c r="AS3273" s="80">
        <v>12530.235693230767</v>
      </c>
      <c r="AT3273" s="80">
        <v>12734.080215952705</v>
      </c>
      <c r="AU3273" s="80">
        <v>12937.924738674643</v>
      </c>
      <c r="AV3273" s="80">
        <v>12026.63569284123</v>
      </c>
      <c r="AW3273" s="80">
        <v>14038.784322019614</v>
      </c>
      <c r="AX3273" s="80">
        <v>14006.779999999999</v>
      </c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</row>
    <row r="3274" spans="1:74" ht="12" customHeight="1" x14ac:dyDescent="0.2">
      <c r="A3274">
        <v>6</v>
      </c>
      <c r="B3274">
        <v>5</v>
      </c>
      <c r="C3274" s="80">
        <v>13401.689364282453</v>
      </c>
      <c r="D3274" s="80">
        <v>13401.527099788305</v>
      </c>
      <c r="E3274" s="80">
        <v>13401.364835294156</v>
      </c>
      <c r="F3274" s="80">
        <v>12561.894269443241</v>
      </c>
      <c r="G3274" s="80">
        <v>13560.834301018986</v>
      </c>
      <c r="H3274" s="80">
        <v>13027.72305098395</v>
      </c>
      <c r="I3274" s="80">
        <v>12923.53802757525</v>
      </c>
      <c r="J3274" s="80">
        <v>12975.84578007973</v>
      </c>
      <c r="K3274" s="80">
        <v>13028.153532584207</v>
      </c>
      <c r="L3274" s="80">
        <v>10177.485341910597</v>
      </c>
      <c r="M3274" s="80">
        <v>10859.696296296281</v>
      </c>
      <c r="N3274" s="80">
        <v>9882.7759999999998</v>
      </c>
      <c r="O3274" s="80">
        <v>5014.4548730899551</v>
      </c>
      <c r="P3274" s="80">
        <v>5472.3742875065154</v>
      </c>
      <c r="Q3274" s="80">
        <v>5930.2937019230758</v>
      </c>
      <c r="R3274" s="80">
        <v>6847.0891713747505</v>
      </c>
      <c r="S3274" s="80">
        <v>5763.4733220880498</v>
      </c>
      <c r="T3274" s="80">
        <v>6147.22</v>
      </c>
      <c r="U3274" s="80">
        <v>7939.6482057416251</v>
      </c>
      <c r="V3274" s="80">
        <v>9412.4394351743103</v>
      </c>
      <c r="W3274" s="80">
        <v>10885.230664606996</v>
      </c>
      <c r="X3274" s="80">
        <v>9465.1431892740002</v>
      </c>
      <c r="Y3274" s="80">
        <v>10675.936116111601</v>
      </c>
      <c r="Z3274" s="80">
        <v>10258.406500000001</v>
      </c>
      <c r="AA3274" s="80">
        <v>11893.39446973528</v>
      </c>
      <c r="AB3274" s="80">
        <v>10507.364514279405</v>
      </c>
      <c r="AC3274" s="80">
        <v>9121.3345588235297</v>
      </c>
      <c r="AD3274" s="80">
        <v>8679.4653436704393</v>
      </c>
      <c r="AE3274" s="80">
        <v>10081.413392857125</v>
      </c>
      <c r="AF3274" s="80">
        <v>10344.882250000001</v>
      </c>
      <c r="AG3274" s="80">
        <v>9547.9797266651076</v>
      </c>
      <c r="AH3274" s="80">
        <v>8934.5457861500545</v>
      </c>
      <c r="AI3274" s="80">
        <v>8321.1118456350032</v>
      </c>
      <c r="AJ3274" s="80">
        <v>8393.8741385975409</v>
      </c>
      <c r="AK3274" s="80">
        <v>10050.667603487756</v>
      </c>
      <c r="AL3274" s="80">
        <v>7743.5437499999998</v>
      </c>
      <c r="AM3274" s="80">
        <v>7862.452875625152</v>
      </c>
      <c r="AN3274" s="80">
        <v>9098.6098378069873</v>
      </c>
      <c r="AO3274" s="80">
        <v>10334.766799988822</v>
      </c>
      <c r="AP3274" s="80">
        <v>8721.0266837116178</v>
      </c>
      <c r="AQ3274" s="80">
        <v>9175.5218777789814</v>
      </c>
      <c r="AR3274" s="80">
        <v>7817.723</v>
      </c>
      <c r="AS3274" s="80">
        <v>13264.570660689351</v>
      </c>
      <c r="AT3274" s="80">
        <v>13605.65505712579</v>
      </c>
      <c r="AU3274" s="80">
        <v>13946.739453562232</v>
      </c>
      <c r="AV3274" s="80">
        <v>12814.090155977197</v>
      </c>
      <c r="AW3274" s="80">
        <v>14124.860768936034</v>
      </c>
      <c r="AX3274" s="80">
        <v>13759.5875</v>
      </c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</row>
    <row r="3275" spans="1:74" ht="12" customHeight="1" x14ac:dyDescent="0.2">
      <c r="A3275">
        <v>6</v>
      </c>
      <c r="B3275">
        <v>6</v>
      </c>
      <c r="C3275" s="80">
        <v>13513.158629986408</v>
      </c>
      <c r="D3275" s="80">
        <v>13691.250532950529</v>
      </c>
      <c r="E3275" s="80">
        <v>13869.342435914648</v>
      </c>
      <c r="F3275" s="80">
        <v>13176.736598469139</v>
      </c>
      <c r="G3275" s="80">
        <v>13842.954059348696</v>
      </c>
      <c r="H3275" s="80">
        <v>13586.37796657374</v>
      </c>
      <c r="I3275" s="80">
        <v>10763.687324934899</v>
      </c>
      <c r="J3275" s="80">
        <v>11613.011285330693</v>
      </c>
      <c r="K3275" s="80">
        <v>12462.335245726486</v>
      </c>
      <c r="L3275" s="80">
        <v>10871.817476153639</v>
      </c>
      <c r="M3275" s="80">
        <v>11273.662940029799</v>
      </c>
      <c r="N3275" s="80">
        <v>11255.133333333333</v>
      </c>
      <c r="O3275" s="80">
        <v>6275.4432037195638</v>
      </c>
      <c r="P3275" s="80">
        <v>6930.6531844766523</v>
      </c>
      <c r="Q3275" s="80">
        <v>7585.8631652337399</v>
      </c>
      <c r="R3275" s="80">
        <v>6427.7177880184199</v>
      </c>
      <c r="S3275" s="80">
        <v>6824.7005338022809</v>
      </c>
      <c r="T3275" s="80">
        <v>6045.7460000000001</v>
      </c>
      <c r="U3275" s="80">
        <v>8005.6866529392209</v>
      </c>
      <c r="V3275" s="80">
        <v>10930.476550936479</v>
      </c>
      <c r="W3275" s="80">
        <v>13855.266448933737</v>
      </c>
      <c r="X3275" s="80">
        <v>11364.889329101639</v>
      </c>
      <c r="Y3275" s="80">
        <v>10566.38338893672</v>
      </c>
      <c r="Z3275" s="80">
        <v>11450.799199999999</v>
      </c>
      <c r="AA3275" s="80">
        <v>11150.432888888883</v>
      </c>
      <c r="AB3275" s="80">
        <v>11843.258713145704</v>
      </c>
      <c r="AC3275" s="80">
        <v>12536.084537402523</v>
      </c>
      <c r="AD3275" s="80">
        <v>9529.973830526591</v>
      </c>
      <c r="AE3275" s="80">
        <v>10267.344310344819</v>
      </c>
      <c r="AF3275" s="80">
        <v>10773.4578</v>
      </c>
      <c r="AG3275" s="80">
        <v>9627.3955570248345</v>
      </c>
      <c r="AH3275" s="80">
        <v>9944.1695747372469</v>
      </c>
      <c r="AI3275" s="80">
        <v>10260.943592449661</v>
      </c>
      <c r="AJ3275" s="80">
        <v>8987.2868524602727</v>
      </c>
      <c r="AK3275" s="80">
        <v>10995.464625645845</v>
      </c>
      <c r="AL3275" s="80">
        <v>9336.3610000000008</v>
      </c>
      <c r="AM3275" s="80">
        <v>4558.0168459546821</v>
      </c>
      <c r="AN3275" s="80">
        <v>7575.5177679314993</v>
      </c>
      <c r="AO3275" s="80">
        <v>10593.018689908316</v>
      </c>
      <c r="AP3275" s="80">
        <v>9873.7382750186935</v>
      </c>
      <c r="AQ3275" s="80">
        <v>10725.264902895564</v>
      </c>
      <c r="AR3275" s="80">
        <v>8710.1224000000002</v>
      </c>
      <c r="AS3275" s="80">
        <v>13325.092627288501</v>
      </c>
      <c r="AT3275" s="80">
        <v>13694.661049064054</v>
      </c>
      <c r="AU3275" s="80">
        <v>14064.229470839608</v>
      </c>
      <c r="AV3275" s="80">
        <v>13619.405806441617</v>
      </c>
      <c r="AW3275" s="80">
        <v>13953.708064928567</v>
      </c>
      <c r="AX3275" s="80">
        <v>13557.206</v>
      </c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</row>
    <row r="3276" spans="1:74" ht="12" customHeight="1" x14ac:dyDescent="0.2">
      <c r="A3276">
        <v>6</v>
      </c>
      <c r="B3276">
        <v>7</v>
      </c>
      <c r="C3276" s="80">
        <v>13276.233444903968</v>
      </c>
      <c r="D3276" s="80">
        <v>13653.926547690902</v>
      </c>
      <c r="E3276" s="80">
        <v>14031.619650477838</v>
      </c>
      <c r="F3276" s="80">
        <v>13382.569075064843</v>
      </c>
      <c r="G3276" s="80">
        <v>13757.653641488974</v>
      </c>
      <c r="H3276" s="80">
        <v>13511.95475628548</v>
      </c>
      <c r="I3276" s="80">
        <v>10122.083517359833</v>
      </c>
      <c r="J3276" s="80">
        <v>11990.707200328103</v>
      </c>
      <c r="K3276" s="80">
        <v>13859.330883296372</v>
      </c>
      <c r="L3276" s="80">
        <v>9817.2930538085147</v>
      </c>
      <c r="M3276" s="80">
        <v>10531.089964693101</v>
      </c>
      <c r="N3276" s="80">
        <v>11621.061428571427</v>
      </c>
      <c r="O3276" s="80">
        <v>3444.1280085197031</v>
      </c>
      <c r="P3276" s="80">
        <v>4751.5836479944937</v>
      </c>
      <c r="Q3276" s="80">
        <v>6059.0392874692834</v>
      </c>
      <c r="R3276" s="80">
        <v>8052.73887367935</v>
      </c>
      <c r="S3276" s="80">
        <v>6352.7861178115336</v>
      </c>
      <c r="T3276" s="80">
        <v>6078.0483333333332</v>
      </c>
      <c r="U3276" s="80">
        <v>7865.3235562054442</v>
      </c>
      <c r="V3276" s="80">
        <v>9241.2893175741701</v>
      </c>
      <c r="W3276" s="80">
        <v>10617.255078942897</v>
      </c>
      <c r="X3276" s="80">
        <v>13170.540245116334</v>
      </c>
      <c r="Y3276" s="80">
        <v>12020.365964015749</v>
      </c>
      <c r="Z3276" s="80">
        <v>10369.282666666666</v>
      </c>
      <c r="AA3276" s="80">
        <v>10954.933194976684</v>
      </c>
      <c r="AB3276" s="80">
        <v>12134.217492725586</v>
      </c>
      <c r="AC3276" s="80">
        <v>13313.501790474487</v>
      </c>
      <c r="AD3276" s="80">
        <v>12615.703812260528</v>
      </c>
      <c r="AE3276" s="80">
        <v>10224.979328793766</v>
      </c>
      <c r="AF3276" s="80">
        <v>9963.7398333333331</v>
      </c>
      <c r="AG3276" s="80">
        <v>9458.5991611068312</v>
      </c>
      <c r="AH3276" s="80">
        <v>9919.8000822726353</v>
      </c>
      <c r="AI3276" s="80">
        <v>10381.001003438441</v>
      </c>
      <c r="AJ3276" s="80">
        <v>9101.9904220584776</v>
      </c>
      <c r="AK3276" s="80">
        <v>11032.732980058237</v>
      </c>
      <c r="AL3276" s="80">
        <v>9061.6725000000006</v>
      </c>
      <c r="AM3276" s="80">
        <v>4478.1014823889554</v>
      </c>
      <c r="AN3276" s="80">
        <v>6947.2257549115602</v>
      </c>
      <c r="AO3276" s="80">
        <v>9416.3500274341641</v>
      </c>
      <c r="AP3276" s="80">
        <v>9385.9750422663783</v>
      </c>
      <c r="AQ3276" s="80">
        <v>11467.466642995669</v>
      </c>
      <c r="AR3276" s="80">
        <v>9273.0920000000006</v>
      </c>
      <c r="AS3276" s="80">
        <v>14455.412167888016</v>
      </c>
      <c r="AT3276" s="80">
        <v>14333.159610763836</v>
      </c>
      <c r="AU3276" s="80">
        <v>14210.907053639656</v>
      </c>
      <c r="AV3276" s="80">
        <v>13519.149609983482</v>
      </c>
      <c r="AW3276" s="80">
        <v>14191.27532081734</v>
      </c>
      <c r="AX3276" s="80">
        <v>13410.144999999999</v>
      </c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</row>
    <row r="3277" spans="1:74" ht="12" customHeight="1" x14ac:dyDescent="0.2">
      <c r="A3277">
        <v>6</v>
      </c>
      <c r="B3277">
        <v>8</v>
      </c>
      <c r="C3277" s="80">
        <v>12922.397929067311</v>
      </c>
      <c r="D3277" s="80">
        <v>13349.183743598933</v>
      </c>
      <c r="E3277" s="80">
        <v>13775.969558130555</v>
      </c>
      <c r="F3277" s="80">
        <v>13462.072194832828</v>
      </c>
      <c r="G3277" s="80">
        <v>13656.803164100122</v>
      </c>
      <c r="H3277" s="80">
        <v>13327.340698820513</v>
      </c>
      <c r="I3277" s="80">
        <v>9159.3945916828288</v>
      </c>
      <c r="J3277" s="80">
        <v>10796.645342633781</v>
      </c>
      <c r="K3277" s="80">
        <v>12433.896093584734</v>
      </c>
      <c r="L3277" s="80">
        <v>10828.177193721756</v>
      </c>
      <c r="M3277" s="80">
        <v>9738.5616703539745</v>
      </c>
      <c r="N3277" s="80">
        <v>10945.946250000001</v>
      </c>
      <c r="O3277" s="80">
        <v>3352.33579836014</v>
      </c>
      <c r="P3277" s="80">
        <v>4884.2025575651624</v>
      </c>
      <c r="Q3277" s="80">
        <v>6416.0693167701847</v>
      </c>
      <c r="R3277" s="80">
        <v>6141.7328385899718</v>
      </c>
      <c r="S3277" s="80">
        <v>8199.762831521286</v>
      </c>
      <c r="T3277" s="80">
        <v>6407.5757142857155</v>
      </c>
      <c r="U3277" s="80">
        <v>7655.6985274439603</v>
      </c>
      <c r="V3277" s="80">
        <v>9039.7558861140533</v>
      </c>
      <c r="W3277" s="80">
        <v>10423.813244784145</v>
      </c>
      <c r="X3277" s="80">
        <v>10331.540204168958</v>
      </c>
      <c r="Y3277" s="80">
        <v>13544.276726328428</v>
      </c>
      <c r="Z3277" s="80">
        <v>12043.582285714287</v>
      </c>
      <c r="AA3277" s="80">
        <v>10662.964508670661</v>
      </c>
      <c r="AB3277" s="80">
        <v>10867.589138251682</v>
      </c>
      <c r="AC3277" s="80">
        <v>11072.213767832702</v>
      </c>
      <c r="AD3277" s="80">
        <v>12676.175289954481</v>
      </c>
      <c r="AE3277" s="80">
        <v>12341.080464346971</v>
      </c>
      <c r="AF3277" s="80">
        <v>10091.425571428572</v>
      </c>
      <c r="AG3277" s="80">
        <v>9206.5104699014901</v>
      </c>
      <c r="AH3277" s="80">
        <v>9699.1870435577657</v>
      </c>
      <c r="AI3277" s="80">
        <v>10191.863617214043</v>
      </c>
      <c r="AJ3277" s="80">
        <v>9156.063495068076</v>
      </c>
      <c r="AK3277" s="80">
        <v>10511.065975750204</v>
      </c>
      <c r="AL3277" s="80">
        <v>9313.1007142857143</v>
      </c>
      <c r="AM3277" s="80">
        <v>4358.7520182080434</v>
      </c>
      <c r="AN3277" s="80">
        <v>3847.0033607629994</v>
      </c>
      <c r="AO3277" s="80">
        <v>3335.2547033179558</v>
      </c>
      <c r="AP3277" s="80">
        <v>8834.2103750133519</v>
      </c>
      <c r="AQ3277" s="80">
        <v>10455.210597815345</v>
      </c>
      <c r="AR3277" s="80">
        <v>9557.8817142857133</v>
      </c>
      <c r="AS3277" s="80">
        <v>14388.060266274957</v>
      </c>
      <c r="AT3277" s="80">
        <v>14097.39124754076</v>
      </c>
      <c r="AU3277" s="80">
        <v>13806.722228806562</v>
      </c>
      <c r="AV3277" s="80">
        <v>13476.59323978724</v>
      </c>
      <c r="AW3277" s="80">
        <v>13869.789765349418</v>
      </c>
      <c r="AX3277" s="80">
        <v>13696.405714285715</v>
      </c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</row>
    <row r="3278" spans="1:74" ht="12" customHeight="1" x14ac:dyDescent="0.2">
      <c r="A3278">
        <v>6</v>
      </c>
      <c r="B3278">
        <v>9</v>
      </c>
      <c r="C3278" s="80">
        <v>12590.953799274728</v>
      </c>
      <c r="D3278" s="80">
        <v>12970.653542770178</v>
      </c>
      <c r="E3278" s="80">
        <v>13350.353286265628</v>
      </c>
      <c r="F3278" s="80">
        <v>13178.595327471055</v>
      </c>
      <c r="G3278" s="80">
        <v>13570.136314846754</v>
      </c>
      <c r="H3278" s="80">
        <v>13175.643310384987</v>
      </c>
      <c r="I3278" s="80">
        <v>11704.1026556776</v>
      </c>
      <c r="J3278" s="80">
        <v>13316.870666781109</v>
      </c>
      <c r="K3278" s="80">
        <v>14929.638677884617</v>
      </c>
      <c r="L3278" s="80">
        <v>10508.186262219237</v>
      </c>
      <c r="M3278" s="80">
        <v>10362.391696906856</v>
      </c>
      <c r="N3278" s="80">
        <v>10180.879999999999</v>
      </c>
      <c r="O3278" s="80">
        <v>3026.3710063897774</v>
      </c>
      <c r="P3278" s="80">
        <v>3006.699253194889</v>
      </c>
      <c r="Q3278" s="80">
        <v>2987.0275000000001</v>
      </c>
      <c r="R3278" s="80">
        <v>6317.5894736842001</v>
      </c>
      <c r="S3278" s="80">
        <v>5309.0113769531254</v>
      </c>
      <c r="T3278" s="80">
        <v>7741.1387500000001</v>
      </c>
      <c r="U3278" s="80">
        <v>7459.3389701612223</v>
      </c>
      <c r="V3278" s="80">
        <v>8780.551342096267</v>
      </c>
      <c r="W3278" s="80">
        <v>10101.763714031311</v>
      </c>
      <c r="X3278" s="80">
        <v>10113.98434726127</v>
      </c>
      <c r="Y3278" s="80">
        <v>10353.988122506275</v>
      </c>
      <c r="Z3278" s="80">
        <v>12591.507</v>
      </c>
      <c r="AA3278" s="80">
        <v>10389.472157484364</v>
      </c>
      <c r="AB3278" s="80">
        <v>10559.801849172072</v>
      </c>
      <c r="AC3278" s="80">
        <v>10730.13154085978</v>
      </c>
      <c r="AD3278" s="80">
        <v>11529.13302860932</v>
      </c>
      <c r="AE3278" s="80">
        <v>12710.721665669749</v>
      </c>
      <c r="AF3278" s="80">
        <v>11742.996125000001</v>
      </c>
      <c r="AG3278" s="80">
        <v>8970.3744316930588</v>
      </c>
      <c r="AH3278" s="80">
        <v>9423.6773657082231</v>
      </c>
      <c r="AI3278" s="80">
        <v>9876.9802997233874</v>
      </c>
      <c r="AJ3278" s="80">
        <v>8963.2601762785944</v>
      </c>
      <c r="AK3278" s="80">
        <v>10444.362153525744</v>
      </c>
      <c r="AL3278" s="80">
        <v>9494.4806250000001</v>
      </c>
      <c r="AM3278" s="80">
        <v>4246.9552156651507</v>
      </c>
      <c r="AN3278" s="80">
        <v>3739.5826812752684</v>
      </c>
      <c r="AO3278" s="80">
        <v>3232.2101468853862</v>
      </c>
      <c r="AP3278" s="80">
        <v>2890.2489218866835</v>
      </c>
      <c r="AQ3278" s="80">
        <v>9653.3667698708887</v>
      </c>
      <c r="AR3278" s="80">
        <v>9286.316499999999</v>
      </c>
      <c r="AS3278" s="80">
        <v>14283.888215527588</v>
      </c>
      <c r="AT3278" s="80">
        <v>14303.332275084664</v>
      </c>
      <c r="AU3278" s="80">
        <v>14322.776334641741</v>
      </c>
      <c r="AV3278" s="80">
        <v>13233.612227872587</v>
      </c>
      <c r="AW3278" s="80">
        <v>13768.998831156492</v>
      </c>
      <c r="AX3278" s="80">
        <v>13323.3925</v>
      </c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</row>
    <row r="3279" spans="1:74" ht="12" customHeight="1" x14ac:dyDescent="0.2">
      <c r="A3279">
        <v>6</v>
      </c>
      <c r="B3279">
        <v>10</v>
      </c>
      <c r="C3279" s="80">
        <v>12098.922641830193</v>
      </c>
      <c r="D3279" s="80">
        <v>12486.514758988997</v>
      </c>
      <c r="E3279" s="80">
        <v>12874.1068761478</v>
      </c>
      <c r="F3279" s="80">
        <v>12730.748664257471</v>
      </c>
      <c r="G3279" s="80">
        <v>13166.288006035193</v>
      </c>
      <c r="H3279" s="80">
        <v>13044.073099859153</v>
      </c>
      <c r="I3279" s="80">
        <v>11252.140425231311</v>
      </c>
      <c r="J3279" s="80">
        <v>12480.860987640095</v>
      </c>
      <c r="K3279" s="80">
        <v>13709.581550048881</v>
      </c>
      <c r="L3279" s="80">
        <v>14083.145748190656</v>
      </c>
      <c r="M3279" s="80">
        <v>10429.2616835016</v>
      </c>
      <c r="N3279" s="80">
        <v>10919.32</v>
      </c>
      <c r="O3279" s="80">
        <v>2908.1060319589824</v>
      </c>
      <c r="P3279" s="80">
        <v>2894.2887330580061</v>
      </c>
      <c r="Q3279" s="80">
        <v>2880.4714341570302</v>
      </c>
      <c r="R3279" s="80">
        <v>3234.314285714278</v>
      </c>
      <c r="S3279" s="80">
        <v>6125.2267052417556</v>
      </c>
      <c r="T3279" s="80">
        <v>5706.5755555555552</v>
      </c>
      <c r="U3279" s="80">
        <v>7167.84181706461</v>
      </c>
      <c r="V3279" s="80">
        <v>8454.6229380367568</v>
      </c>
      <c r="W3279" s="80">
        <v>9741.4040590089025</v>
      </c>
      <c r="X3279" s="80">
        <v>9770.2820004509449</v>
      </c>
      <c r="Y3279" s="80">
        <v>10045.852633244142</v>
      </c>
      <c r="Z3279" s="80">
        <v>10424.506222222222</v>
      </c>
      <c r="AA3279" s="80">
        <v>9983.4708257044585</v>
      </c>
      <c r="AB3279" s="80">
        <v>10165.41349050534</v>
      </c>
      <c r="AC3279" s="80">
        <v>10347.356155306221</v>
      </c>
      <c r="AD3279" s="80">
        <v>11137.339849722854</v>
      </c>
      <c r="AE3279" s="80">
        <v>12038.966696535223</v>
      </c>
      <c r="AF3279" s="80">
        <v>12075.035444444446</v>
      </c>
      <c r="AG3279" s="80">
        <v>8619.8288110276062</v>
      </c>
      <c r="AH3279" s="80">
        <v>9072.2340709813889</v>
      </c>
      <c r="AI3279" s="80">
        <v>9524.6393309351715</v>
      </c>
      <c r="AJ3279" s="80">
        <v>8658.6627543444101</v>
      </c>
      <c r="AK3279" s="80">
        <v>10133.537126093846</v>
      </c>
      <c r="AL3279" s="80">
        <v>9762.9419999034562</v>
      </c>
      <c r="AM3279" s="80">
        <v>4080.992070720627</v>
      </c>
      <c r="AN3279" s="80">
        <v>3598.9498824199495</v>
      </c>
      <c r="AO3279" s="80">
        <v>3116.907694119272</v>
      </c>
      <c r="AP3279" s="80">
        <v>2792.0299309123247</v>
      </c>
      <c r="AQ3279" s="80">
        <v>3832.0434779804805</v>
      </c>
      <c r="AR3279" s="80">
        <v>8527.6124444444431</v>
      </c>
      <c r="AS3279" s="80">
        <v>13860.214001419858</v>
      </c>
      <c r="AT3279" s="80">
        <v>13991.348251062424</v>
      </c>
      <c r="AU3279" s="80">
        <v>14122.482500704991</v>
      </c>
      <c r="AV3279" s="80">
        <v>13635.199757485632</v>
      </c>
      <c r="AW3279" s="80">
        <v>13502.232660151327</v>
      </c>
      <c r="AX3279" s="80">
        <v>13163.26</v>
      </c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</row>
    <row r="3280" spans="1:74" ht="12" customHeight="1" x14ac:dyDescent="0.2">
      <c r="A3280">
        <v>6</v>
      </c>
      <c r="B3280">
        <v>11</v>
      </c>
      <c r="C3280" s="80">
        <v>11539.97917680699</v>
      </c>
      <c r="D3280" s="80">
        <v>11974.635011127655</v>
      </c>
      <c r="E3280" s="80">
        <v>12409.290845448322</v>
      </c>
      <c r="F3280" s="80">
        <v>12197.141640659751</v>
      </c>
      <c r="G3280" s="80">
        <v>12561.949697002427</v>
      </c>
      <c r="H3280" s="80">
        <v>12631.951434532995</v>
      </c>
      <c r="I3280" s="80">
        <v>13271.780219780183</v>
      </c>
      <c r="J3280" s="80">
        <v>12677.961277023787</v>
      </c>
      <c r="K3280" s="80">
        <v>12084.142334267392</v>
      </c>
      <c r="L3280" s="80">
        <v>12647.482465912288</v>
      </c>
      <c r="M3280" s="80">
        <v>13040.035750765999</v>
      </c>
      <c r="N3280" s="80">
        <v>10626.981818181819</v>
      </c>
      <c r="O3280" s="80">
        <v>2773.7579655833674</v>
      </c>
      <c r="P3280" s="80">
        <v>2437.2499827916836</v>
      </c>
      <c r="Q3280" s="80">
        <v>2100.7419999999997</v>
      </c>
      <c r="R3280" s="80">
        <v>3098.7485884489593</v>
      </c>
      <c r="S3280" s="80">
        <v>2881.5666015625002</v>
      </c>
      <c r="T3280" s="80">
        <v>4837.1139999999996</v>
      </c>
      <c r="U3280" s="80">
        <v>6836.703379323325</v>
      </c>
      <c r="V3280" s="80">
        <v>8113.1983836578547</v>
      </c>
      <c r="W3280" s="80">
        <v>9389.6933879923854</v>
      </c>
      <c r="X3280" s="80">
        <v>9360.7624006643055</v>
      </c>
      <c r="Y3280" s="80">
        <v>9584.7436562580497</v>
      </c>
      <c r="Z3280" s="80">
        <v>8836.2143810587313</v>
      </c>
      <c r="AA3280" s="80">
        <v>9522.2565555193905</v>
      </c>
      <c r="AB3280" s="80">
        <v>9748.0121543620844</v>
      </c>
      <c r="AC3280" s="80">
        <v>9973.7677532047783</v>
      </c>
      <c r="AD3280" s="80">
        <v>10670.520267879077</v>
      </c>
      <c r="AE3280" s="80">
        <v>11486.372922758525</v>
      </c>
      <c r="AF3280" s="80">
        <v>11763.8019</v>
      </c>
      <c r="AG3280" s="80">
        <v>8221.6117857459394</v>
      </c>
      <c r="AH3280" s="80">
        <v>8701.1833377950734</v>
      </c>
      <c r="AI3280" s="80">
        <v>9180.7548898442074</v>
      </c>
      <c r="AJ3280" s="80">
        <v>8295.7364738457563</v>
      </c>
      <c r="AK3280" s="80">
        <v>9668.4033929948018</v>
      </c>
      <c r="AL3280" s="80">
        <v>9511.3025693762775</v>
      </c>
      <c r="AM3280" s="80">
        <v>3892.459263604856</v>
      </c>
      <c r="AN3280" s="80">
        <v>3448.4159382716798</v>
      </c>
      <c r="AO3280" s="80">
        <v>3004.3726129385036</v>
      </c>
      <c r="AP3280" s="80">
        <v>2675.0025022417135</v>
      </c>
      <c r="AQ3280" s="80">
        <v>3656.1510263979831</v>
      </c>
      <c r="AR3280" s="80">
        <v>2302.4962</v>
      </c>
      <c r="AS3280" s="80">
        <v>13033.578044036971</v>
      </c>
      <c r="AT3280" s="80">
        <v>13476.396856761232</v>
      </c>
      <c r="AU3280" s="80">
        <v>13919.215669485493</v>
      </c>
      <c r="AV3280" s="80">
        <v>13474.429778270269</v>
      </c>
      <c r="AW3280" s="80">
        <v>13563.159522616193</v>
      </c>
      <c r="AX3280" s="80">
        <v>12922.664000000001</v>
      </c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</row>
    <row r="3281" spans="1:74" ht="12" customHeight="1" x14ac:dyDescent="0.2">
      <c r="A3281">
        <v>6</v>
      </c>
      <c r="B3281">
        <v>12</v>
      </c>
      <c r="C3281" s="80">
        <v>11021.12594228436</v>
      </c>
      <c r="D3281" s="80">
        <v>11452.974186685451</v>
      </c>
      <c r="E3281" s="80">
        <v>11884.822431086543</v>
      </c>
      <c r="F3281" s="80">
        <v>11815.394485402736</v>
      </c>
      <c r="G3281" s="80">
        <v>11983.143271400644</v>
      </c>
      <c r="H3281" s="80">
        <v>12083.856229938494</v>
      </c>
      <c r="I3281" s="80">
        <v>12311.155739802436</v>
      </c>
      <c r="J3281" s="80">
        <v>11975.828226452533</v>
      </c>
      <c r="K3281" s="80">
        <v>11640.50071310263</v>
      </c>
      <c r="L3281" s="80">
        <v>11661.343702329354</v>
      </c>
      <c r="M3281" s="80">
        <v>12013.138297872334</v>
      </c>
      <c r="N3281" s="80">
        <v>12247.733333333332</v>
      </c>
      <c r="O3281" s="80">
        <v>2649.0460167855495</v>
      </c>
      <c r="P3281" s="80">
        <v>2330.5009467970222</v>
      </c>
      <c r="Q3281" s="80">
        <v>2011.9558768084946</v>
      </c>
      <c r="R3281" s="80">
        <v>2852.4909090909091</v>
      </c>
      <c r="S3281" s="80">
        <v>2748.7950728576957</v>
      </c>
      <c r="T3281" s="80">
        <v>2351.1181818181817</v>
      </c>
      <c r="U3281" s="80">
        <v>6529.3158522328995</v>
      </c>
      <c r="V3281" s="80">
        <v>7761.0808075081541</v>
      </c>
      <c r="W3281" s="80">
        <v>8992.8457627834086</v>
      </c>
      <c r="X3281" s="80">
        <v>9067.7884791696015</v>
      </c>
      <c r="Y3281" s="80">
        <v>9143.1154576264398</v>
      </c>
      <c r="Z3281" s="80">
        <v>4294.9131010248002</v>
      </c>
      <c r="AA3281" s="80">
        <v>9094.1228875041779</v>
      </c>
      <c r="AB3281" s="80">
        <v>9323.1787977592467</v>
      </c>
      <c r="AC3281" s="80">
        <v>9552.2347080143154</v>
      </c>
      <c r="AD3281" s="80">
        <v>10336.553435535658</v>
      </c>
      <c r="AE3281" s="80">
        <v>10957.12494653574</v>
      </c>
      <c r="AF3281" s="80">
        <v>5717.8905716088721</v>
      </c>
      <c r="AG3281" s="80">
        <v>7851.9568840631819</v>
      </c>
      <c r="AH3281" s="80">
        <v>8322.3473807590453</v>
      </c>
      <c r="AI3281" s="80">
        <v>8792.7378774549088</v>
      </c>
      <c r="AJ3281" s="80">
        <v>8036.0958225397526</v>
      </c>
      <c r="AK3281" s="80">
        <v>9222.9204748048942</v>
      </c>
      <c r="AL3281" s="80">
        <v>4623.0451470927828</v>
      </c>
      <c r="AM3281" s="80">
        <v>3717.4489756116186</v>
      </c>
      <c r="AN3281" s="80">
        <v>3297.4221324294986</v>
      </c>
      <c r="AO3281" s="80">
        <v>2877.3952892473781</v>
      </c>
      <c r="AP3281" s="80">
        <v>2591.2800510624934</v>
      </c>
      <c r="AQ3281" s="80">
        <v>3487.6896204782729</v>
      </c>
      <c r="AR3281" s="80">
        <v>1119.1468051791367</v>
      </c>
      <c r="AS3281" s="80">
        <v>12338.551437812608</v>
      </c>
      <c r="AT3281" s="80">
        <v>12782.202660267438</v>
      </c>
      <c r="AU3281" s="80">
        <v>13225.853882722267</v>
      </c>
      <c r="AV3281" s="80">
        <v>13175.957469434064</v>
      </c>
      <c r="AW3281" s="80">
        <v>13198.76251328945</v>
      </c>
      <c r="AX3281" s="80">
        <v>12883.62181818182</v>
      </c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</row>
    <row r="3282" spans="1:74" ht="12" customHeight="1" x14ac:dyDescent="0.2">
      <c r="A3282">
        <v>6</v>
      </c>
      <c r="B3282">
        <v>13</v>
      </c>
      <c r="C3282" s="80">
        <v>10249.417312645366</v>
      </c>
      <c r="D3282" s="80">
        <v>10810.278375126563</v>
      </c>
      <c r="E3282" s="80">
        <v>11371.139437607761</v>
      </c>
      <c r="F3282" s="80">
        <v>11286.43460859942</v>
      </c>
      <c r="G3282" s="80">
        <v>11532.223939809119</v>
      </c>
      <c r="H3282" s="80">
        <v>11471.456794388308</v>
      </c>
      <c r="I3282" s="80">
        <v>12202.868379862817</v>
      </c>
      <c r="J3282" s="80">
        <v>12584.949818066823</v>
      </c>
      <c r="K3282" s="80">
        <v>12967.031256270828</v>
      </c>
      <c r="L3282" s="80">
        <v>11415.861979678741</v>
      </c>
      <c r="M3282" s="80">
        <v>10459.243990384615</v>
      </c>
      <c r="N3282" s="80">
        <v>11347.807692307691</v>
      </c>
      <c r="O3282" s="80">
        <v>2463.5575574239747</v>
      </c>
      <c r="P3282" s="80">
        <v>2194.2765758041137</v>
      </c>
      <c r="Q3282" s="80">
        <v>1924.9955941842527</v>
      </c>
      <c r="R3282" s="80">
        <v>2724.7885931234305</v>
      </c>
      <c r="S3282" s="80">
        <v>2344.0555013020835</v>
      </c>
      <c r="T3282" s="80">
        <v>2178.3652748667105</v>
      </c>
      <c r="U3282" s="80">
        <v>6072.1275925946629</v>
      </c>
      <c r="V3282" s="80">
        <v>7338.143347862052</v>
      </c>
      <c r="W3282" s="80">
        <v>8604.1591031294411</v>
      </c>
      <c r="X3282" s="80">
        <v>8661.8353573550157</v>
      </c>
      <c r="Y3282" s="80">
        <v>8799.0648677735517</v>
      </c>
      <c r="Z3282" s="80">
        <v>3979.3361431994749</v>
      </c>
      <c r="AA3282" s="80">
        <v>8457.3446537704804</v>
      </c>
      <c r="AB3282" s="80">
        <v>8798.3574625030778</v>
      </c>
      <c r="AC3282" s="80">
        <v>9139.3702712356735</v>
      </c>
      <c r="AD3282" s="80">
        <v>9873.7993532587789</v>
      </c>
      <c r="AE3282" s="80">
        <v>10544.814140835157</v>
      </c>
      <c r="AF3282" s="80">
        <v>5297.7576214600349</v>
      </c>
      <c r="AG3282" s="80">
        <v>7302.1561723467057</v>
      </c>
      <c r="AH3282" s="80">
        <v>7857.428202997703</v>
      </c>
      <c r="AI3282" s="80">
        <v>8412.7002336487003</v>
      </c>
      <c r="AJ3282" s="80">
        <v>7676.3302420065029</v>
      </c>
      <c r="AK3282" s="80">
        <v>8875.8668644432182</v>
      </c>
      <c r="AL3282" s="80">
        <v>4283.3580593469178</v>
      </c>
      <c r="AM3282" s="80">
        <v>3457.1500306811786</v>
      </c>
      <c r="AN3282" s="80">
        <v>3105.0896095159928</v>
      </c>
      <c r="AO3282" s="80">
        <v>2753.0291883508071</v>
      </c>
      <c r="AP3282" s="80">
        <v>2475.2718062031017</v>
      </c>
      <c r="AQ3282" s="80">
        <v>3356.4497081409027</v>
      </c>
      <c r="AR3282" s="80">
        <v>1036.9153523345858</v>
      </c>
      <c r="AS3282" s="80">
        <v>11387.402122780057</v>
      </c>
      <c r="AT3282" s="80">
        <v>12026.716646557192</v>
      </c>
      <c r="AU3282" s="80">
        <v>12666.031170334327</v>
      </c>
      <c r="AV3282" s="80">
        <v>12501.285506920225</v>
      </c>
      <c r="AW3282" s="80">
        <v>12809.200485030246</v>
      </c>
      <c r="AX3282" s="80">
        <v>12487.636666666667</v>
      </c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</row>
    <row r="3283" spans="1:74" ht="12" customHeight="1" x14ac:dyDescent="0.2">
      <c r="A3283">
        <v>6</v>
      </c>
      <c r="B3283">
        <v>14</v>
      </c>
      <c r="C3283" s="80">
        <v>9670.1508972694101</v>
      </c>
      <c r="D3283" s="80">
        <v>10205.318994737916</v>
      </c>
      <c r="E3283" s="80">
        <v>10740.487092206422</v>
      </c>
      <c r="F3283" s="80">
        <v>10799.869892781018</v>
      </c>
      <c r="G3283" s="80">
        <v>10983.789002594802</v>
      </c>
      <c r="H3283" s="80">
        <v>11017.150362191191</v>
      </c>
      <c r="I3283" s="80">
        <v>11241.328010333831</v>
      </c>
      <c r="J3283" s="80">
        <v>11662.444296881375</v>
      </c>
      <c r="K3283" s="80">
        <v>12083.560583428918</v>
      </c>
      <c r="L3283" s="80">
        <v>12309.659953323453</v>
      </c>
      <c r="M3283" s="80">
        <v>9769.8251001334993</v>
      </c>
      <c r="N3283" s="80">
        <v>9755.8928571428569</v>
      </c>
      <c r="O3283" s="80">
        <v>2324.3246516078871</v>
      </c>
      <c r="P3283" s="80">
        <v>2071.2792373207658</v>
      </c>
      <c r="Q3283" s="80">
        <v>1818.2338230336441</v>
      </c>
      <c r="R3283" s="80">
        <v>2607.3213828435628</v>
      </c>
      <c r="S3283" s="80">
        <v>2232.5798710686349</v>
      </c>
      <c r="T3283" s="80">
        <v>2957.9076923076927</v>
      </c>
      <c r="U3283" s="80">
        <v>5728.9490999082418</v>
      </c>
      <c r="V3283" s="80">
        <v>6927.9573826777778</v>
      </c>
      <c r="W3283" s="80">
        <v>8126.9656654473138</v>
      </c>
      <c r="X3283" s="80">
        <v>8288.4186314116378</v>
      </c>
      <c r="Y3283" s="80">
        <v>8380.6100568464262</v>
      </c>
      <c r="Z3283" s="80">
        <v>5403.3678942885126</v>
      </c>
      <c r="AA3283" s="80">
        <v>7979.3608258367358</v>
      </c>
      <c r="AB3283" s="80">
        <v>8305.9272133248905</v>
      </c>
      <c r="AC3283" s="80">
        <v>8632.4936008130462</v>
      </c>
      <c r="AD3283" s="80">
        <v>9448.1341593359957</v>
      </c>
      <c r="AE3283" s="80">
        <v>10043.337191423672</v>
      </c>
      <c r="AF3283" s="80">
        <v>7193.5952162371741</v>
      </c>
      <c r="AG3283" s="80">
        <v>6889.4601427634434</v>
      </c>
      <c r="AH3283" s="80">
        <v>7417.7926991809127</v>
      </c>
      <c r="AI3283" s="80">
        <v>7946.125255598382</v>
      </c>
      <c r="AJ3283" s="80">
        <v>7345.3992108831499</v>
      </c>
      <c r="AK3283" s="80">
        <v>8453.7596011841488</v>
      </c>
      <c r="AL3283" s="80">
        <v>5816.1860633890419</v>
      </c>
      <c r="AM3283" s="80">
        <v>3261.7622496393419</v>
      </c>
      <c r="AN3283" s="80">
        <v>2931.0531359092656</v>
      </c>
      <c r="AO3283" s="80">
        <v>2600.3440221791893</v>
      </c>
      <c r="AP3283" s="80">
        <v>2368.5614087458862</v>
      </c>
      <c r="AQ3283" s="80">
        <v>3196.8279131987438</v>
      </c>
      <c r="AR3283" s="80">
        <v>1407.9823674797069</v>
      </c>
      <c r="AS3283" s="80">
        <v>10039.650027718055</v>
      </c>
      <c r="AT3283" s="80">
        <v>11109.076508783026</v>
      </c>
      <c r="AU3283" s="80">
        <v>12178.502989847995</v>
      </c>
      <c r="AV3283" s="80">
        <v>11918.394214424285</v>
      </c>
      <c r="AW3283" s="80">
        <v>12216.427485114766</v>
      </c>
      <c r="AX3283" s="80">
        <v>12163.772307692307</v>
      </c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</row>
    <row r="3284" spans="1:74" ht="12" customHeight="1" x14ac:dyDescent="0.2">
      <c r="A3284">
        <v>6</v>
      </c>
      <c r="B3284">
        <v>15</v>
      </c>
      <c r="C3284" s="80">
        <v>9093.4131686764322</v>
      </c>
      <c r="D3284" s="80">
        <v>9604.4950798447735</v>
      </c>
      <c r="E3284" s="80">
        <v>10115.576991013115</v>
      </c>
      <c r="F3284" s="80">
        <v>10198.128770636604</v>
      </c>
      <c r="G3284" s="80">
        <v>10443.356780075983</v>
      </c>
      <c r="H3284" s="80">
        <v>10490.89917585323</v>
      </c>
      <c r="I3284" s="80">
        <v>10755.785564611129</v>
      </c>
      <c r="J3284" s="80">
        <v>11351.146340998241</v>
      </c>
      <c r="K3284" s="80">
        <v>11946.507117385352</v>
      </c>
      <c r="L3284" s="80">
        <v>11505.94438478078</v>
      </c>
      <c r="M3284" s="80">
        <v>11590.324199577399</v>
      </c>
      <c r="N3284" s="80">
        <v>9357.1133333333346</v>
      </c>
      <c r="O3284" s="80">
        <v>538.14897844121572</v>
      </c>
      <c r="P3284" s="80">
        <v>1125.2965612115051</v>
      </c>
      <c r="Q3284" s="80">
        <v>1712.4441439817947</v>
      </c>
      <c r="R3284" s="80">
        <v>2462.0481054541624</v>
      </c>
      <c r="S3284" s="80">
        <v>2122.7308834936402</v>
      </c>
      <c r="T3284" s="80">
        <v>2837.0009707719632</v>
      </c>
      <c r="U3284" s="80">
        <v>5387.2686932416973</v>
      </c>
      <c r="V3284" s="80">
        <v>6520.6929421199948</v>
      </c>
      <c r="W3284" s="80">
        <v>7654.1171909982913</v>
      </c>
      <c r="X3284" s="80">
        <v>7826.6091487435078</v>
      </c>
      <c r="Y3284" s="80">
        <v>7968.2613019663831</v>
      </c>
      <c r="Z3284" s="80">
        <v>5182.5011312557044</v>
      </c>
      <c r="AA3284" s="80">
        <v>7503.46355316684</v>
      </c>
      <c r="AB3284" s="80">
        <v>7816.8478599506261</v>
      </c>
      <c r="AC3284" s="80">
        <v>8130.2321667344122</v>
      </c>
      <c r="AD3284" s="80">
        <v>8921.708294242002</v>
      </c>
      <c r="AE3284" s="80">
        <v>9549.177749851664</v>
      </c>
      <c r="AF3284" s="80">
        <v>6899.5515529030472</v>
      </c>
      <c r="AG3284" s="80">
        <v>6478.5656659160113</v>
      </c>
      <c r="AH3284" s="80">
        <v>6981.1821115095699</v>
      </c>
      <c r="AI3284" s="80">
        <v>7483.7985571031286</v>
      </c>
      <c r="AJ3284" s="80">
        <v>6936.1323578898546</v>
      </c>
      <c r="AK3284" s="80">
        <v>8037.8116902375305</v>
      </c>
      <c r="AL3284" s="80">
        <v>5578.4450444265676</v>
      </c>
      <c r="AM3284" s="80">
        <v>3067.2273999713279</v>
      </c>
      <c r="AN3284" s="80">
        <v>2758.1382459236765</v>
      </c>
      <c r="AO3284" s="80">
        <v>2449.0490918760252</v>
      </c>
      <c r="AP3284" s="80">
        <v>2236.5912263162445</v>
      </c>
      <c r="AQ3284" s="80">
        <v>3039.5353055446772</v>
      </c>
      <c r="AR3284" s="80">
        <v>1350.4300197594596</v>
      </c>
      <c r="AS3284" s="80">
        <v>8691.7521675798362</v>
      </c>
      <c r="AT3284" s="80">
        <v>10005.347239827272</v>
      </c>
      <c r="AU3284" s="80">
        <v>11318.942312074709</v>
      </c>
      <c r="AV3284" s="80">
        <v>11353.235198453478</v>
      </c>
      <c r="AW3284" s="80">
        <v>11464.902692173926</v>
      </c>
      <c r="AX3284" s="80">
        <v>11556.424285714285</v>
      </c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</row>
    <row r="3285" spans="1:74" ht="12" customHeight="1" x14ac:dyDescent="0.2">
      <c r="A3285">
        <v>6</v>
      </c>
      <c r="B3285">
        <v>16</v>
      </c>
      <c r="C3285" s="80">
        <v>8600.6561551935956</v>
      </c>
      <c r="D3285" s="80">
        <v>9070.990751428988</v>
      </c>
      <c r="E3285" s="80">
        <v>9541.3253476643804</v>
      </c>
      <c r="F3285" s="80">
        <v>9591.8460774889863</v>
      </c>
      <c r="G3285" s="80">
        <v>9813.1390972960126</v>
      </c>
      <c r="H3285" s="80">
        <v>9949.1463704908638</v>
      </c>
      <c r="I3285" s="80">
        <v>10038.069061591321</v>
      </c>
      <c r="J3285" s="80">
        <v>10719.031224507758</v>
      </c>
      <c r="K3285" s="80">
        <v>11399.993387424194</v>
      </c>
      <c r="L3285" s="80">
        <v>11181.515064998726</v>
      </c>
      <c r="M3285" s="80">
        <v>10706.829357506313</v>
      </c>
      <c r="N3285" s="80">
        <v>11243.674999999999</v>
      </c>
      <c r="O3285" s="80">
        <v>508.98757573062824</v>
      </c>
      <c r="P3285" s="80">
        <v>1062.1089506953147</v>
      </c>
      <c r="Q3285" s="80">
        <v>1615.2303256600012</v>
      </c>
      <c r="R3285" s="80">
        <v>2315.678394931223</v>
      </c>
      <c r="S3285" s="80">
        <v>1994.6319813175614</v>
      </c>
      <c r="T3285" s="80">
        <v>3408.9911871016252</v>
      </c>
      <c r="U3285" s="80">
        <v>5095.3415166282375</v>
      </c>
      <c r="V3285" s="80">
        <v>6157.4708929652315</v>
      </c>
      <c r="W3285" s="80">
        <v>7219.6002693022256</v>
      </c>
      <c r="X3285" s="80">
        <v>7361.3142128159843</v>
      </c>
      <c r="Y3285" s="80">
        <v>7487.4064121773908</v>
      </c>
      <c r="Z3285" s="80">
        <v>6227.3861960602671</v>
      </c>
      <c r="AA3285" s="80">
        <v>7096.8632785887557</v>
      </c>
      <c r="AB3285" s="80">
        <v>7382.7749656205451</v>
      </c>
      <c r="AC3285" s="80">
        <v>7668.6866526523354</v>
      </c>
      <c r="AD3285" s="80">
        <v>8391.3092912714965</v>
      </c>
      <c r="AE3285" s="80">
        <v>8972.920440952008</v>
      </c>
      <c r="AF3285" s="80">
        <v>8290.6247410975557</v>
      </c>
      <c r="AG3285" s="80">
        <v>6127.5029120332601</v>
      </c>
      <c r="AH3285" s="80">
        <v>6593.2266867988274</v>
      </c>
      <c r="AI3285" s="80">
        <v>7058.9504615643937</v>
      </c>
      <c r="AJ3285" s="80">
        <v>6523.7766110122548</v>
      </c>
      <c r="AK3285" s="80">
        <v>7552.7596935742122</v>
      </c>
      <c r="AL3285" s="80">
        <v>6703.1594948683833</v>
      </c>
      <c r="AM3285" s="80">
        <v>2901.0194222574346</v>
      </c>
      <c r="AN3285" s="80">
        <v>2605.5191682635414</v>
      </c>
      <c r="AO3285" s="80">
        <v>2310.0189142696481</v>
      </c>
      <c r="AP3285" s="80">
        <v>2103.6250143121674</v>
      </c>
      <c r="AQ3285" s="80">
        <v>2856.1106713654799</v>
      </c>
      <c r="AR3285" s="80">
        <v>1622.7009026735745</v>
      </c>
      <c r="AS3285" s="80">
        <v>9353.8189305605792</v>
      </c>
      <c r="AT3285" s="80">
        <v>9742.4078262363873</v>
      </c>
      <c r="AU3285" s="80">
        <v>10130.996721912195</v>
      </c>
      <c r="AV3285" s="80">
        <v>10578.925376446849</v>
      </c>
      <c r="AW3285" s="80">
        <v>11095.32948245093</v>
      </c>
      <c r="AX3285" s="80">
        <v>10999.189333333336</v>
      </c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</row>
    <row r="3286" spans="1:74" ht="12" customHeight="1" x14ac:dyDescent="0.2">
      <c r="A3286">
        <v>6</v>
      </c>
      <c r="B3286">
        <v>17</v>
      </c>
      <c r="C3286" s="80">
        <v>8271.3043483623624</v>
      </c>
      <c r="D3286" s="80">
        <v>8647.5838255945091</v>
      </c>
      <c r="E3286" s="80">
        <v>9023.863302826654</v>
      </c>
      <c r="F3286" s="80">
        <v>9046.6161572664951</v>
      </c>
      <c r="G3286" s="80">
        <v>9233.5584403956127</v>
      </c>
      <c r="H3286" s="80">
        <v>9375.5759700030394</v>
      </c>
      <c r="I3286" s="80">
        <v>9025.6017687559251</v>
      </c>
      <c r="J3286" s="80">
        <v>9807.5801777103043</v>
      </c>
      <c r="K3286" s="80">
        <v>10589.558586664683</v>
      </c>
      <c r="L3286" s="80">
        <v>11038.478496731994</v>
      </c>
      <c r="M3286" s="80">
        <v>10638.460157318706</v>
      </c>
      <c r="N3286" s="80">
        <v>10398.123529411765</v>
      </c>
      <c r="O3286" s="80">
        <v>489.49650729391328</v>
      </c>
      <c r="P3286" s="80">
        <v>1008.5634014505055</v>
      </c>
      <c r="Q3286" s="80">
        <v>1527.6302956070977</v>
      </c>
      <c r="R3286" s="80">
        <v>2184.0481397822764</v>
      </c>
      <c r="S3286" s="80">
        <v>1876.8256297979826</v>
      </c>
      <c r="T3286" s="80">
        <v>3152.6268301208243</v>
      </c>
      <c r="U3286" s="80">
        <v>4900.2215275666667</v>
      </c>
      <c r="V3286" s="80">
        <v>5864.1378280203535</v>
      </c>
      <c r="W3286" s="80">
        <v>6828.0541284740402</v>
      </c>
      <c r="X3286" s="80">
        <v>6942.8745580757095</v>
      </c>
      <c r="Y3286" s="80">
        <v>7045.1874765418206</v>
      </c>
      <c r="Z3286" s="80">
        <v>5759.0717387320692</v>
      </c>
      <c r="AA3286" s="80">
        <v>6825.0974154428386</v>
      </c>
      <c r="AB3286" s="80">
        <v>7038.9411398108314</v>
      </c>
      <c r="AC3286" s="80">
        <v>7252.784864178825</v>
      </c>
      <c r="AD3286" s="80">
        <v>7914.3215603924864</v>
      </c>
      <c r="AE3286" s="80">
        <v>8442.9645245098382</v>
      </c>
      <c r="AF3286" s="80">
        <v>7667.1497703313034</v>
      </c>
      <c r="AG3286" s="80">
        <v>5892.8575409096693</v>
      </c>
      <c r="AH3286" s="80">
        <v>6284.4872531883193</v>
      </c>
      <c r="AI3286" s="80">
        <v>6676.1169654669702</v>
      </c>
      <c r="AJ3286" s="80">
        <v>6152.9451597529023</v>
      </c>
      <c r="AK3286" s="80">
        <v>7106.6808821754412</v>
      </c>
      <c r="AL3286" s="80">
        <v>6199.0657382920454</v>
      </c>
      <c r="AM3286" s="80">
        <v>2789.9283646529489</v>
      </c>
      <c r="AN3286" s="80">
        <v>2487.3331221622839</v>
      </c>
      <c r="AO3286" s="80">
        <v>2184.7378796716184</v>
      </c>
      <c r="AP3286" s="80">
        <v>1984.0485230438965</v>
      </c>
      <c r="AQ3286" s="80">
        <v>2687.4239256995215</v>
      </c>
      <c r="AR3286" s="80">
        <v>1500.66988215933</v>
      </c>
      <c r="AS3286" s="80">
        <v>7312.2152838069187</v>
      </c>
      <c r="AT3286" s="80">
        <v>8281.4850648703014</v>
      </c>
      <c r="AU3286" s="80">
        <v>9250.7548459336831</v>
      </c>
      <c r="AV3286" s="80">
        <v>9571.6037721844823</v>
      </c>
      <c r="AW3286" s="80">
        <v>10320.905093092184</v>
      </c>
      <c r="AX3286" s="80">
        <v>10519.196250000001</v>
      </c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</row>
    <row r="3287" spans="1:74" ht="12" customHeight="1" x14ac:dyDescent="0.2">
      <c r="A3287">
        <v>6</v>
      </c>
      <c r="B3287">
        <v>18</v>
      </c>
      <c r="C3287" s="80">
        <v>7718.4868380616099</v>
      </c>
      <c r="D3287" s="80">
        <v>8157.3207383467225</v>
      </c>
      <c r="E3287" s="80">
        <v>8596.154638631835</v>
      </c>
      <c r="F3287" s="80">
        <v>8539.5975378595522</v>
      </c>
      <c r="G3287" s="80">
        <v>8718.669517052429</v>
      </c>
      <c r="H3287" s="80">
        <v>8828.864261259354</v>
      </c>
      <c r="I3287" s="80">
        <v>8056.9331361859886</v>
      </c>
      <c r="J3287" s="80">
        <v>9158.5338198133741</v>
      </c>
      <c r="K3287" s="80">
        <v>10260.13450344076</v>
      </c>
      <c r="L3287" s="80">
        <v>10162.441985155641</v>
      </c>
      <c r="M3287" s="80">
        <v>10264.937455427167</v>
      </c>
      <c r="N3287" s="80">
        <v>10283.627777777778</v>
      </c>
      <c r="O3287" s="80">
        <v>456.78071918285053</v>
      </c>
      <c r="P3287" s="80">
        <v>956.00257018331547</v>
      </c>
      <c r="Q3287" s="80">
        <v>1455.2244211837804</v>
      </c>
      <c r="R3287" s="80">
        <v>804.77439446366475</v>
      </c>
      <c r="S3287" s="80">
        <v>1772.1686079068456</v>
      </c>
      <c r="T3287" s="80">
        <v>3117.9126456321374</v>
      </c>
      <c r="U3287" s="80">
        <v>4572.7123282070879</v>
      </c>
      <c r="V3287" s="80">
        <v>5538.5668414819138</v>
      </c>
      <c r="W3287" s="80">
        <v>6504.4213547567397</v>
      </c>
      <c r="X3287" s="80">
        <v>6553.7603730637102</v>
      </c>
      <c r="Y3287" s="80">
        <v>6652.328210207651</v>
      </c>
      <c r="Z3287" s="80">
        <v>5695.6574846529502</v>
      </c>
      <c r="AA3287" s="80">
        <v>6368.9379994841893</v>
      </c>
      <c r="AB3287" s="80">
        <v>6638.9794550190582</v>
      </c>
      <c r="AC3287" s="80">
        <v>6909.0209105539261</v>
      </c>
      <c r="AD3287" s="80">
        <v>7470.7625189414257</v>
      </c>
      <c r="AE3287" s="80">
        <v>7972.1613187997636</v>
      </c>
      <c r="AF3287" s="80">
        <v>7582.7252995735398</v>
      </c>
      <c r="AG3287" s="80">
        <v>5499.0049274500179</v>
      </c>
      <c r="AH3287" s="80">
        <v>5929.3452813112945</v>
      </c>
      <c r="AI3287" s="80">
        <v>6359.685635172571</v>
      </c>
      <c r="AJ3287" s="80">
        <v>5808.1026566608753</v>
      </c>
      <c r="AK3287" s="80">
        <v>6710.3925723556222</v>
      </c>
      <c r="AL3287" s="80">
        <v>6130.8066250850688</v>
      </c>
      <c r="AM3287" s="80">
        <v>2603.4618549578659</v>
      </c>
      <c r="AN3287" s="80">
        <v>2342.3242979841725</v>
      </c>
      <c r="AO3287" s="80">
        <v>2081.1867410104792</v>
      </c>
      <c r="AP3287" s="80">
        <v>1872.8523005555471</v>
      </c>
      <c r="AQ3287" s="80">
        <v>2537.5656862566952</v>
      </c>
      <c r="AR3287" s="80">
        <v>1484.1457155030757</v>
      </c>
      <c r="AS3287" s="80">
        <v>6823.4990574746607</v>
      </c>
      <c r="AT3287" s="80">
        <v>8070.488479831417</v>
      </c>
      <c r="AU3287" s="80">
        <v>9317.4779021881732</v>
      </c>
      <c r="AV3287" s="80">
        <v>9257.9395213238058</v>
      </c>
      <c r="AW3287" s="80">
        <v>9632.0276213523503</v>
      </c>
      <c r="AX3287" s="80">
        <v>9632.2435294117658</v>
      </c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</row>
    <row r="3288" spans="1:74" ht="12" customHeight="1" x14ac:dyDescent="0.2">
      <c r="A3288">
        <v>6</v>
      </c>
      <c r="B3288">
        <v>19</v>
      </c>
      <c r="C3288" s="80">
        <v>7339.1987088807928</v>
      </c>
      <c r="D3288" s="80">
        <v>7804.2996871750311</v>
      </c>
      <c r="E3288" s="80">
        <v>8269.4006654692694</v>
      </c>
      <c r="F3288" s="80">
        <v>8145.389030171752</v>
      </c>
      <c r="G3288" s="80">
        <v>8210.6263486269036</v>
      </c>
      <c r="H3288" s="80">
        <v>8346.2925945295719</v>
      </c>
      <c r="I3288" s="80">
        <v>7562.8739316239335</v>
      </c>
      <c r="J3288" s="80">
        <v>8536.8913595085487</v>
      </c>
      <c r="K3288" s="80">
        <v>9510.9087873931639</v>
      </c>
      <c r="L3288" s="80">
        <v>9445.7011503927715</v>
      </c>
      <c r="M3288" s="80">
        <v>9969.0329201381592</v>
      </c>
      <c r="N3288" s="80">
        <v>9777.9578947368427</v>
      </c>
      <c r="O3288" s="80">
        <v>434.33441486703714</v>
      </c>
      <c r="P3288" s="80">
        <v>917.12168142955591</v>
      </c>
      <c r="Q3288" s="80">
        <v>1399.9089479920747</v>
      </c>
      <c r="R3288" s="80">
        <v>767.62405902216653</v>
      </c>
      <c r="S3288" s="80">
        <v>1668.9030634583128</v>
      </c>
      <c r="T3288" s="80">
        <v>2964.5976329810906</v>
      </c>
      <c r="U3288" s="80">
        <v>4348.0082455758757</v>
      </c>
      <c r="V3288" s="80">
        <v>5302.5929244476738</v>
      </c>
      <c r="W3288" s="80">
        <v>6257.1776033194728</v>
      </c>
      <c r="X3288" s="80">
        <v>6251.2229191667375</v>
      </c>
      <c r="Y3288" s="80">
        <v>6264.6922418170307</v>
      </c>
      <c r="Z3288" s="80">
        <v>5415.5887660700555</v>
      </c>
      <c r="AA3288" s="80">
        <v>6055.9669950146608</v>
      </c>
      <c r="AB3288" s="80">
        <v>6351.1823298499457</v>
      </c>
      <c r="AC3288" s="80">
        <v>6646.3976646852298</v>
      </c>
      <c r="AD3288" s="80">
        <v>7125.8940247500677</v>
      </c>
      <c r="AE3288" s="80">
        <v>7507.6177221327671</v>
      </c>
      <c r="AF3288" s="80">
        <v>7209.8650698739912</v>
      </c>
      <c r="AG3288" s="80">
        <v>5228.7826241607881</v>
      </c>
      <c r="AH3288" s="80">
        <v>5673.363075299033</v>
      </c>
      <c r="AI3288" s="80">
        <v>6117.9435264372778</v>
      </c>
      <c r="AJ3288" s="80">
        <v>5539.9865691486621</v>
      </c>
      <c r="AK3288" s="80">
        <v>6319.3731516549251</v>
      </c>
      <c r="AL3288" s="80">
        <v>5829.3406117242394</v>
      </c>
      <c r="AM3288" s="80">
        <v>2475.5271707278962</v>
      </c>
      <c r="AN3288" s="80">
        <v>2238.8022907249447</v>
      </c>
      <c r="AO3288" s="80">
        <v>2002.0774107219931</v>
      </c>
      <c r="AP3288" s="80">
        <v>1786.3969017796092</v>
      </c>
      <c r="AQ3288" s="80">
        <v>2389.6999013668938</v>
      </c>
      <c r="AR3288" s="80">
        <v>1411.166820643044</v>
      </c>
      <c r="AS3288" s="80">
        <v>6488.1908233251561</v>
      </c>
      <c r="AT3288" s="80">
        <v>6749.3265359067991</v>
      </c>
      <c r="AU3288" s="80">
        <v>7010.4622484884412</v>
      </c>
      <c r="AV3288" s="80">
        <v>8624.977442770316</v>
      </c>
      <c r="AW3288" s="80">
        <v>8554.1928536241649</v>
      </c>
      <c r="AX3288" s="80">
        <v>9060.8244444444463</v>
      </c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</row>
    <row r="3289" spans="1:74" ht="12" customHeight="1" x14ac:dyDescent="0.2">
      <c r="A3289">
        <v>6</v>
      </c>
      <c r="B3289">
        <v>20</v>
      </c>
      <c r="C3289" s="80">
        <v>6889.8774265494985</v>
      </c>
      <c r="D3289" s="80">
        <v>7329.6980015781182</v>
      </c>
      <c r="E3289" s="80">
        <v>7769.518576606738</v>
      </c>
      <c r="F3289" s="80">
        <v>7814.1799652113968</v>
      </c>
      <c r="G3289" s="80">
        <v>7835.8474947810982</v>
      </c>
      <c r="H3289" s="80">
        <v>7864.2466400681815</v>
      </c>
      <c r="I3289" s="80">
        <v>7968.1258460301997</v>
      </c>
      <c r="J3289" s="80">
        <v>8378.2528331090452</v>
      </c>
      <c r="K3289" s="80">
        <v>8788.3798201878908</v>
      </c>
      <c r="L3289" s="80">
        <v>9122.7358300760461</v>
      </c>
      <c r="M3289" s="80">
        <v>9138.399425287349</v>
      </c>
      <c r="N3289" s="80">
        <v>9307.33</v>
      </c>
      <c r="O3289" s="80">
        <v>407.74354248576185</v>
      </c>
      <c r="P3289" s="80">
        <v>861.51426656906415</v>
      </c>
      <c r="Q3289" s="80">
        <v>1315.2849906523663</v>
      </c>
      <c r="R3289" s="80">
        <v>736.41081114805695</v>
      </c>
      <c r="S3289" s="80">
        <v>1592.7250045935027</v>
      </c>
      <c r="T3289" s="80">
        <v>2821.907067346448</v>
      </c>
      <c r="U3289" s="80">
        <v>4081.8139758764901</v>
      </c>
      <c r="V3289" s="80">
        <v>4980.3738001536785</v>
      </c>
      <c r="W3289" s="80">
        <v>5878.933624430867</v>
      </c>
      <c r="X3289" s="80">
        <v>5997.0347287381828</v>
      </c>
      <c r="Y3289" s="80">
        <v>5978.7366912423122</v>
      </c>
      <c r="Z3289" s="80">
        <v>5154.9282920555434</v>
      </c>
      <c r="AA3289" s="80">
        <v>5685.2078748584845</v>
      </c>
      <c r="AB3289" s="80">
        <v>5964.9166788422335</v>
      </c>
      <c r="AC3289" s="80">
        <v>6244.6254828259825</v>
      </c>
      <c r="AD3289" s="80">
        <v>6836.139822930897</v>
      </c>
      <c r="AE3289" s="80">
        <v>7164.9281092405763</v>
      </c>
      <c r="AF3289" s="80">
        <v>6862.8433649638155</v>
      </c>
      <c r="AG3289" s="80">
        <v>4908.6654823702793</v>
      </c>
      <c r="AH3289" s="80">
        <v>5328.3908381504989</v>
      </c>
      <c r="AI3289" s="80">
        <v>5748.1161939307185</v>
      </c>
      <c r="AJ3289" s="80">
        <v>5314.7187808743474</v>
      </c>
      <c r="AK3289" s="80">
        <v>6030.9216588894242</v>
      </c>
      <c r="AL3289" s="80">
        <v>5548.7656359129342</v>
      </c>
      <c r="AM3289" s="80">
        <v>2323.970156547115</v>
      </c>
      <c r="AN3289" s="80">
        <v>2102.5113790104033</v>
      </c>
      <c r="AO3289" s="80">
        <v>1881.0526014736913</v>
      </c>
      <c r="AP3289" s="80">
        <v>1713.7581554539443</v>
      </c>
      <c r="AQ3289" s="80">
        <v>2280.6206482086382</v>
      </c>
      <c r="AR3289" s="80">
        <v>1343.2452283155501</v>
      </c>
      <c r="AS3289" s="80">
        <v>6090.970045364892</v>
      </c>
      <c r="AT3289" s="80">
        <v>6338.8262739822012</v>
      </c>
      <c r="AU3289" s="80">
        <v>6586.6825025995104</v>
      </c>
      <c r="AV3289" s="80">
        <v>6729.5867163834055</v>
      </c>
      <c r="AW3289" s="80">
        <v>8391.4773813734701</v>
      </c>
      <c r="AX3289" s="80">
        <v>8242.3705263157881</v>
      </c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</row>
    <row r="3290" spans="1:74" ht="12" customHeight="1" x14ac:dyDescent="0.2">
      <c r="A3290">
        <v>6</v>
      </c>
      <c r="B3290">
        <v>21</v>
      </c>
      <c r="C3290" s="80">
        <v>6375.9334628421184</v>
      </c>
      <c r="D3290" s="80">
        <v>6894.456342712343</v>
      </c>
      <c r="E3290" s="80">
        <v>7412.9792225825686</v>
      </c>
      <c r="F3290" s="80">
        <v>7389.2738252181189</v>
      </c>
      <c r="G3290" s="80">
        <v>7522.5630617660527</v>
      </c>
      <c r="H3290" s="80">
        <v>7492.1262758842595</v>
      </c>
      <c r="I3290" s="80">
        <v>7036.639733950241</v>
      </c>
      <c r="J3290" s="80">
        <v>7726.8965223339692</v>
      </c>
      <c r="K3290" s="80">
        <v>8417.1533107176965</v>
      </c>
      <c r="L3290" s="80">
        <v>8582.2110437709944</v>
      </c>
      <c r="M3290" s="80">
        <v>8700.6491739552857</v>
      </c>
      <c r="N3290" s="80">
        <v>8612.138095238095</v>
      </c>
      <c r="O3290" s="80">
        <v>377.32829422695949</v>
      </c>
      <c r="P3290" s="80">
        <v>816.12775450078573</v>
      </c>
      <c r="Q3290" s="80">
        <v>1254.9272147746119</v>
      </c>
      <c r="R3290" s="80">
        <v>696.36752105142625</v>
      </c>
      <c r="S3290" s="80">
        <v>1529.0463852297014</v>
      </c>
      <c r="T3290" s="80">
        <v>2611.1305128233294</v>
      </c>
      <c r="U3290" s="80">
        <v>3777.3348793697255</v>
      </c>
      <c r="V3290" s="80">
        <v>4693.243577778182</v>
      </c>
      <c r="W3290" s="80">
        <v>5609.1522761866381</v>
      </c>
      <c r="X3290" s="80">
        <v>5670.9382106981293</v>
      </c>
      <c r="Y3290" s="80">
        <v>5739.7012664577442</v>
      </c>
      <c r="Z3290" s="80">
        <v>4769.891507256345</v>
      </c>
      <c r="AA3290" s="80">
        <v>5261.1251098377315</v>
      </c>
      <c r="AB3290" s="80">
        <v>5609.5939132051544</v>
      </c>
      <c r="AC3290" s="80">
        <v>5958.0627165725773</v>
      </c>
      <c r="AD3290" s="80">
        <v>6464.4158803614073</v>
      </c>
      <c r="AE3290" s="80">
        <v>6878.4676540323808</v>
      </c>
      <c r="AF3290" s="80">
        <v>6350.2373704442498</v>
      </c>
      <c r="AG3290" s="80">
        <v>4542.5081709496599</v>
      </c>
      <c r="AH3290" s="80">
        <v>5013.4230818200704</v>
      </c>
      <c r="AI3290" s="80">
        <v>5484.3379926904818</v>
      </c>
      <c r="AJ3290" s="80">
        <v>5025.7240747906872</v>
      </c>
      <c r="AK3290" s="80">
        <v>5789.7998308138112</v>
      </c>
      <c r="AL3290" s="80">
        <v>5134.3119793317546</v>
      </c>
      <c r="AM3290" s="80">
        <v>2150.6157759320095</v>
      </c>
      <c r="AN3290" s="80">
        <v>1972.6739032358569</v>
      </c>
      <c r="AO3290" s="80">
        <v>1794.7320305397041</v>
      </c>
      <c r="AP3290" s="80">
        <v>1620.5703397192403</v>
      </c>
      <c r="AQ3290" s="80">
        <v>2189.439324532761</v>
      </c>
      <c r="AR3290" s="80">
        <v>1242.9142839056037</v>
      </c>
      <c r="AS3290" s="80">
        <v>5636.6198306752976</v>
      </c>
      <c r="AT3290" s="80">
        <v>5960.521370017188</v>
      </c>
      <c r="AU3290" s="80">
        <v>6284.4229093590784</v>
      </c>
      <c r="AV3290" s="80">
        <v>6363.6567367644693</v>
      </c>
      <c r="AW3290" s="80">
        <v>7038.5270641644474</v>
      </c>
      <c r="AX3290" s="80">
        <v>8535.3220000000001</v>
      </c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</row>
    <row r="3291" spans="1:74" ht="12" customHeight="1" x14ac:dyDescent="0.2">
      <c r="A3291">
        <v>6</v>
      </c>
      <c r="B3291">
        <v>22</v>
      </c>
      <c r="C3291" s="80">
        <v>5845.7560407809533</v>
      </c>
      <c r="D3291" s="80">
        <v>6439.4108692039663</v>
      </c>
      <c r="E3291" s="80">
        <v>7033.0656976269784</v>
      </c>
      <c r="F3291" s="80">
        <v>7050.4854171919897</v>
      </c>
      <c r="G3291" s="80">
        <v>7133.4050215147754</v>
      </c>
      <c r="H3291" s="80">
        <v>7226.9586965078925</v>
      </c>
      <c r="I3291" s="80">
        <v>6742.192718845753</v>
      </c>
      <c r="J3291" s="80">
        <v>7220.6089112842801</v>
      </c>
      <c r="K3291" s="80">
        <v>7699.0251037228072</v>
      </c>
      <c r="L3291" s="80">
        <v>8481.6100048099961</v>
      </c>
      <c r="M3291" s="80">
        <v>8279.6833277423648</v>
      </c>
      <c r="N3291" s="80">
        <v>8385.5090909090923</v>
      </c>
      <c r="O3291" s="80">
        <v>345.95234849762437</v>
      </c>
      <c r="P3291" s="80">
        <v>768.28241228350134</v>
      </c>
      <c r="Q3291" s="80">
        <v>1190.6124760693783</v>
      </c>
      <c r="R3291" s="80">
        <v>664.4399934704395</v>
      </c>
      <c r="S3291" s="80">
        <v>1449.9455934060177</v>
      </c>
      <c r="T3291" s="80">
        <v>2542.418434388193</v>
      </c>
      <c r="U3291" s="80">
        <v>3463.2384917149425</v>
      </c>
      <c r="V3291" s="80">
        <v>4392.4614849829522</v>
      </c>
      <c r="W3291" s="80">
        <v>5321.6844782509615</v>
      </c>
      <c r="X3291" s="80">
        <v>5410.9332123909717</v>
      </c>
      <c r="Y3291" s="80">
        <v>5442.7744240846769</v>
      </c>
      <c r="Z3291" s="80">
        <v>4644.3714852719577</v>
      </c>
      <c r="AA3291" s="80">
        <v>4823.6472465364941</v>
      </c>
      <c r="AB3291" s="80">
        <v>5238.1802916225861</v>
      </c>
      <c r="AC3291" s="80">
        <v>5652.7133367086772</v>
      </c>
      <c r="AD3291" s="80">
        <v>6168.0309829101589</v>
      </c>
      <c r="AE3291" s="80">
        <v>6522.6300265912605</v>
      </c>
      <c r="AF3291" s="80">
        <v>6183.1304387390619</v>
      </c>
      <c r="AG3291" s="80">
        <v>4164.7853973665842</v>
      </c>
      <c r="AH3291" s="80">
        <v>4684.0261480986555</v>
      </c>
      <c r="AI3291" s="80">
        <v>5203.2668988307278</v>
      </c>
      <c r="AJ3291" s="80">
        <v>4795.3012891759363</v>
      </c>
      <c r="AK3291" s="80">
        <v>5490.2812841287787</v>
      </c>
      <c r="AL3291" s="80">
        <v>4999.2022076440708</v>
      </c>
      <c r="AM3291" s="80">
        <v>1971.7858156489156</v>
      </c>
      <c r="AN3291" s="80">
        <v>1837.2691157847257</v>
      </c>
      <c r="AO3291" s="80">
        <v>1702.7524159205361</v>
      </c>
      <c r="AP3291" s="80">
        <v>1546.2693382305536</v>
      </c>
      <c r="AQ3291" s="80">
        <v>2076.1750142453816</v>
      </c>
      <c r="AR3291" s="80">
        <v>1210.2069093241894</v>
      </c>
      <c r="AS3291" s="80">
        <v>5167.9184886079411</v>
      </c>
      <c r="AT3291" s="80">
        <v>5565.1330656570208</v>
      </c>
      <c r="AU3291" s="80">
        <v>5962.3476427060996</v>
      </c>
      <c r="AV3291" s="80">
        <v>6071.8915124584737</v>
      </c>
      <c r="AW3291" s="80">
        <v>6674.4092261276382</v>
      </c>
      <c r="AX3291" s="80">
        <v>7341.8638095238102</v>
      </c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</row>
    <row r="3292" spans="1:74" ht="12" customHeight="1" x14ac:dyDescent="0.2">
      <c r="A3292">
        <v>6</v>
      </c>
      <c r="B3292">
        <v>23</v>
      </c>
      <c r="C3292" s="80">
        <v>5376.6092856832474</v>
      </c>
      <c r="D3292" s="80">
        <v>5966.3393564515409</v>
      </c>
      <c r="E3292" s="80">
        <v>6556.0694272198343</v>
      </c>
      <c r="F3292" s="80">
        <v>6710.9198815666978</v>
      </c>
      <c r="G3292" s="80">
        <v>6825.2683886352916</v>
      </c>
      <c r="H3292" s="80">
        <v>6834.8635060534261</v>
      </c>
      <c r="I3292" s="80">
        <v>6234.4195804195824</v>
      </c>
      <c r="J3292" s="80">
        <v>6759.2768165186535</v>
      </c>
      <c r="K3292" s="80">
        <v>7284.1340526177237</v>
      </c>
      <c r="L3292" s="80">
        <v>8063.7779934173132</v>
      </c>
      <c r="M3292" s="80">
        <v>7621.2085417468261</v>
      </c>
      <c r="N3292" s="80">
        <v>7863.2</v>
      </c>
      <c r="O3292" s="80">
        <v>318.18820292195494</v>
      </c>
      <c r="P3292" s="80">
        <v>714.02550617248812</v>
      </c>
      <c r="Q3292" s="80">
        <v>1109.8628094230212</v>
      </c>
      <c r="R3292" s="80">
        <v>632.43922913675283</v>
      </c>
      <c r="S3292" s="80">
        <v>1387.3133228896154</v>
      </c>
      <c r="T3292" s="80">
        <v>2384.0585486878185</v>
      </c>
      <c r="U3292" s="80">
        <v>3185.2988908860852</v>
      </c>
      <c r="V3292" s="80">
        <v>4073.0281600157964</v>
      </c>
      <c r="W3292" s="80">
        <v>4960.7574291455076</v>
      </c>
      <c r="X3292" s="80">
        <v>5150.3318032996258</v>
      </c>
      <c r="Y3292" s="80">
        <v>5207.6667609838523</v>
      </c>
      <c r="Z3292" s="80">
        <v>4355.0870277610393</v>
      </c>
      <c r="AA3292" s="80">
        <v>4436.5290641043957</v>
      </c>
      <c r="AB3292" s="80">
        <v>4852.9321635615852</v>
      </c>
      <c r="AC3292" s="80">
        <v>5269.3352630187737</v>
      </c>
      <c r="AD3292" s="80">
        <v>5870.9662248782997</v>
      </c>
      <c r="AE3292" s="80">
        <v>6240.876607592817</v>
      </c>
      <c r="AF3292" s="80">
        <v>5798.001139680604</v>
      </c>
      <c r="AG3292" s="80">
        <v>3830.5436771815225</v>
      </c>
      <c r="AH3292" s="80">
        <v>4340.4574193680837</v>
      </c>
      <c r="AI3292" s="80">
        <v>4850.3711615546445</v>
      </c>
      <c r="AJ3292" s="80">
        <v>4564.3499497443036</v>
      </c>
      <c r="AK3292" s="80">
        <v>5253.1215009186217</v>
      </c>
      <c r="AL3292" s="80">
        <v>4687.8163714309676</v>
      </c>
      <c r="AM3292" s="80">
        <v>1813.5416277789423</v>
      </c>
      <c r="AN3292" s="80">
        <v>1700.4050223618847</v>
      </c>
      <c r="AO3292" s="80">
        <v>1587.2684169448271</v>
      </c>
      <c r="AP3292" s="80">
        <v>1471.7979018700285</v>
      </c>
      <c r="AQ3292" s="80">
        <v>1986.4919559823816</v>
      </c>
      <c r="AR3292" s="80">
        <v>1134.8266236708955</v>
      </c>
      <c r="AS3292" s="80">
        <v>4753.1710765322296</v>
      </c>
      <c r="AT3292" s="80">
        <v>5155.5703206769267</v>
      </c>
      <c r="AU3292" s="80">
        <v>5557.9695648216239</v>
      </c>
      <c r="AV3292" s="80">
        <v>5779.4570243792423</v>
      </c>
      <c r="AW3292" s="80">
        <v>6386.0995087912734</v>
      </c>
      <c r="AX3292" s="80">
        <v>6884.5603625466847</v>
      </c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</row>
    <row r="3293" spans="1:74" ht="12" customHeight="1" x14ac:dyDescent="0.2">
      <c r="A3293">
        <v>6</v>
      </c>
      <c r="B3293">
        <v>24</v>
      </c>
      <c r="C3293" s="80">
        <v>4912.134997321592</v>
      </c>
      <c r="D3293" s="80">
        <v>5509.7685832029974</v>
      </c>
      <c r="E3293" s="80">
        <v>6107.4021690844029</v>
      </c>
      <c r="F3293" s="80">
        <v>6226.8646100134383</v>
      </c>
      <c r="G3293" s="80">
        <v>6400.5590084214246</v>
      </c>
      <c r="H3293" s="80">
        <v>6554.6322681304373</v>
      </c>
      <c r="I3293" s="80">
        <v>5641.853320592425</v>
      </c>
      <c r="J3293" s="80">
        <v>6538.8716912326672</v>
      </c>
      <c r="K3293" s="80">
        <v>7435.8900618729103</v>
      </c>
      <c r="L3293" s="80">
        <v>6958.0233354336915</v>
      </c>
      <c r="M3293" s="80">
        <v>7148.5466867469586</v>
      </c>
      <c r="N3293" s="80">
        <v>7630.8791666666666</v>
      </c>
      <c r="O3293" s="80">
        <v>290.70057433217016</v>
      </c>
      <c r="P3293" s="80">
        <v>662.30473715356084</v>
      </c>
      <c r="Q3293" s="80">
        <v>1033.9088999749515</v>
      </c>
      <c r="R3293" s="80">
        <v>586.82170602466704</v>
      </c>
      <c r="S3293" s="80">
        <v>1300.9863174185969</v>
      </c>
      <c r="T3293" s="80">
        <v>2313.6207538019439</v>
      </c>
      <c r="U3293" s="80">
        <v>2910.1274292916846</v>
      </c>
      <c r="V3293" s="80">
        <v>3765.6967104828564</v>
      </c>
      <c r="W3293" s="80">
        <v>4621.2659916740276</v>
      </c>
      <c r="X3293" s="80">
        <v>4778.8409639463816</v>
      </c>
      <c r="Y3293" s="80">
        <v>4883.6143140353088</v>
      </c>
      <c r="Z3293" s="80">
        <v>4226.4145474058878</v>
      </c>
      <c r="AA3293" s="80">
        <v>4053.2663849038131</v>
      </c>
      <c r="AB3293" s="80">
        <v>4480.9962809038898</v>
      </c>
      <c r="AC3293" s="80">
        <v>4908.726176903966</v>
      </c>
      <c r="AD3293" s="80">
        <v>5447.4963875957201</v>
      </c>
      <c r="AE3293" s="80">
        <v>5852.5316099931042</v>
      </c>
      <c r="AF3293" s="80">
        <v>5626.6972867405539</v>
      </c>
      <c r="AG3293" s="80">
        <v>3499.6308371440805</v>
      </c>
      <c r="AH3293" s="80">
        <v>4009.0324450080516</v>
      </c>
      <c r="AI3293" s="80">
        <v>4518.4340528720222</v>
      </c>
      <c r="AJ3293" s="80">
        <v>4235.1256863975941</v>
      </c>
      <c r="AK3293" s="80">
        <v>4926.2405857947278</v>
      </c>
      <c r="AL3293" s="80">
        <v>4549.3132930500951</v>
      </c>
      <c r="AM3293" s="80">
        <v>1656.8734727728045</v>
      </c>
      <c r="AN3293" s="80">
        <v>1567.7582673878574</v>
      </c>
      <c r="AO3293" s="80">
        <v>1478.6430620029105</v>
      </c>
      <c r="AP3293" s="80">
        <v>1365.6378603803223</v>
      </c>
      <c r="AQ3293" s="80">
        <v>1862.8804407443993</v>
      </c>
      <c r="AR3293" s="80">
        <v>1101.2977973787913</v>
      </c>
      <c r="AS3293" s="80">
        <v>4342.5543409787997</v>
      </c>
      <c r="AT3293" s="80">
        <v>4760.0810073556677</v>
      </c>
      <c r="AU3293" s="80">
        <v>5177.6076737325347</v>
      </c>
      <c r="AV3293" s="80">
        <v>5362.5876996461957</v>
      </c>
      <c r="AW3293" s="80">
        <v>5988.7178660592535</v>
      </c>
      <c r="AX3293" s="80">
        <v>6681.15375956565</v>
      </c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</row>
    <row r="3294" spans="1:74" ht="12" customHeight="1" x14ac:dyDescent="0.2">
      <c r="A3294">
        <v>6</v>
      </c>
      <c r="B3294">
        <v>25</v>
      </c>
      <c r="C3294" s="80">
        <v>3237.1639735981084</v>
      </c>
      <c r="D3294" s="80">
        <v>3531.6099583186133</v>
      </c>
      <c r="E3294" s="80">
        <v>3826.0559430391177</v>
      </c>
      <c r="F3294" s="80">
        <v>3925.1035124529758</v>
      </c>
      <c r="G3294" s="80">
        <v>3954.2526381170487</v>
      </c>
      <c r="H3294" s="80">
        <v>4053.5580301819209</v>
      </c>
      <c r="I3294" s="80">
        <v>4987.3561923162833</v>
      </c>
      <c r="J3294" s="80">
        <v>5230.0701623069526</v>
      </c>
      <c r="K3294" s="80">
        <v>5472.7841322976228</v>
      </c>
      <c r="L3294" s="80">
        <v>5438.8521342670365</v>
      </c>
      <c r="M3294" s="80">
        <v>5657.8839365334397</v>
      </c>
      <c r="N3294" s="80">
        <v>5719.7840000000006</v>
      </c>
      <c r="O3294" s="80">
        <v>191.57564416399347</v>
      </c>
      <c r="P3294" s="80">
        <v>419.64018858688968</v>
      </c>
      <c r="Q3294" s="80">
        <v>647.70473300978585</v>
      </c>
      <c r="R3294" s="80">
        <v>369.90300636970125</v>
      </c>
      <c r="S3294" s="80">
        <v>803.74676196844348</v>
      </c>
      <c r="T3294" s="80">
        <v>1734.1921789917349</v>
      </c>
      <c r="U3294" s="80">
        <v>1917.8136752795688</v>
      </c>
      <c r="V3294" s="80">
        <v>2406.430819383701</v>
      </c>
      <c r="W3294" s="80">
        <v>2895.0479634878334</v>
      </c>
      <c r="X3294" s="80">
        <v>3012.3419453951524</v>
      </c>
      <c r="Y3294" s="80">
        <v>3017.0872199462779</v>
      </c>
      <c r="Z3294" s="80">
        <v>3167.9414360559513</v>
      </c>
      <c r="AA3294" s="80">
        <v>2671.1578415009599</v>
      </c>
      <c r="AB3294" s="80">
        <v>2873.1443570799079</v>
      </c>
      <c r="AC3294" s="80">
        <v>3075.1308726588559</v>
      </c>
      <c r="AD3294" s="80">
        <v>3433.8288278570285</v>
      </c>
      <c r="AE3294" s="80">
        <v>3615.6824002449557</v>
      </c>
      <c r="AF3294" s="80">
        <v>4217.534101984802</v>
      </c>
      <c r="AG3294" s="80">
        <v>2306.3044629418837</v>
      </c>
      <c r="AH3294" s="80">
        <v>2568.466057432156</v>
      </c>
      <c r="AI3294" s="80">
        <v>2830.627651922428</v>
      </c>
      <c r="AJ3294" s="80">
        <v>2669.6110720999186</v>
      </c>
      <c r="AK3294" s="80">
        <v>3043.4216459450076</v>
      </c>
      <c r="AL3294" s="80">
        <v>3409.9726671391941</v>
      </c>
      <c r="AM3294" s="80">
        <v>1091.9022212938098</v>
      </c>
      <c r="AN3294" s="80">
        <v>1009.1080240435156</v>
      </c>
      <c r="AO3294" s="80">
        <v>926.31382679322132</v>
      </c>
      <c r="AP3294" s="80">
        <v>860.82969491543224</v>
      </c>
      <c r="AQ3294" s="80">
        <v>1150.8838349303724</v>
      </c>
      <c r="AR3294" s="80">
        <v>825.48620979331702</v>
      </c>
      <c r="AS3294" s="80">
        <v>2861.8025509628137</v>
      </c>
      <c r="AT3294" s="80">
        <v>3052.688744389739</v>
      </c>
      <c r="AU3294" s="80">
        <v>3243.5749378166643</v>
      </c>
      <c r="AV3294" s="80">
        <v>3380.3066445141449</v>
      </c>
      <c r="AW3294" s="80">
        <v>3699.8179986538312</v>
      </c>
      <c r="AX3294" s="80">
        <v>5007.9100377363839</v>
      </c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</row>
    <row r="3295" spans="1:74" ht="12" customHeight="1" x14ac:dyDescent="0.2">
      <c r="A3295">
        <v>7</v>
      </c>
      <c r="B3295">
        <v>1</v>
      </c>
      <c r="C3295" s="80">
        <v>12973.485083113939</v>
      </c>
      <c r="D3295" s="80">
        <v>10644.386034705974</v>
      </c>
      <c r="E3295" s="80">
        <v>8315.2869862980115</v>
      </c>
      <c r="F3295" s="80">
        <v>8333.6162368351506</v>
      </c>
      <c r="G3295" s="80">
        <v>7689.3182938267955</v>
      </c>
      <c r="H3295" s="80">
        <v>7796.810014214795</v>
      </c>
      <c r="I3295" s="80">
        <v>11664.3531598513</v>
      </c>
      <c r="J3295" s="80">
        <v>10252.061668844935</v>
      </c>
      <c r="K3295" s="80">
        <v>8839.7701778385708</v>
      </c>
      <c r="L3295" s="80">
        <v>10540.789473684201</v>
      </c>
      <c r="M3295" s="80">
        <v>9690.2798257613867</v>
      </c>
      <c r="N3295" s="80">
        <v>9690.2798257613867</v>
      </c>
      <c r="O3295" s="80">
        <v>6028.91078066914</v>
      </c>
      <c r="P3295" s="80">
        <v>5116.4052650212852</v>
      </c>
      <c r="Q3295" s="80">
        <v>4203.8997493734296</v>
      </c>
      <c r="R3295" s="80">
        <v>3683.8</v>
      </c>
      <c r="S3295" s="80">
        <v>3016.2036290322499</v>
      </c>
      <c r="T3295" s="80">
        <v>5689.8909999999996</v>
      </c>
      <c r="U3295" s="80">
        <v>9449.8527004909993</v>
      </c>
      <c r="V3295" s="80">
        <v>7533.4191584646742</v>
      </c>
      <c r="W3295" s="80">
        <v>5616.98561643835</v>
      </c>
      <c r="X3295" s="80">
        <v>5252.8812572758998</v>
      </c>
      <c r="Y3295" s="80">
        <v>7289.0154905335603</v>
      </c>
      <c r="Z3295" s="80">
        <v>6825.47</v>
      </c>
      <c r="AA3295" s="80">
        <v>5622.9602272727197</v>
      </c>
      <c r="AB3295" s="80">
        <v>5849.4297405020297</v>
      </c>
      <c r="AC3295" s="80">
        <v>6075.8992537313397</v>
      </c>
      <c r="AD3295" s="80">
        <v>4386.8341232227403</v>
      </c>
      <c r="AE3295" s="80">
        <v>4599.5217391304304</v>
      </c>
      <c r="AF3295" s="80">
        <v>4859.8270000000002</v>
      </c>
      <c r="AG3295" s="80">
        <v>5261.8692440233699</v>
      </c>
      <c r="AH3295" s="80">
        <v>4429.3041726717702</v>
      </c>
      <c r="AI3295" s="80">
        <v>3596.73910132017</v>
      </c>
      <c r="AJ3295" s="80">
        <v>6737.76559546313</v>
      </c>
      <c r="AK3295" s="80">
        <v>2962.4107142857101</v>
      </c>
      <c r="AL3295" s="80">
        <v>3996.9520000000002</v>
      </c>
      <c r="AM3295" s="80">
        <v>5754.6294428965803</v>
      </c>
      <c r="AN3295" s="80">
        <v>4772.0326251317856</v>
      </c>
      <c r="AO3295" s="80">
        <v>3789.43580736699</v>
      </c>
      <c r="AP3295" s="80">
        <v>4031.2671351510098</v>
      </c>
      <c r="AQ3295" s="80">
        <v>5228.6637724429602</v>
      </c>
      <c r="AR3295" s="80">
        <v>5468.1459999999997</v>
      </c>
      <c r="AS3295" s="80">
        <v>11732.584565142601</v>
      </c>
      <c r="AT3295" s="80">
        <v>9976.6158092141159</v>
      </c>
      <c r="AU3295" s="80">
        <v>8220.6470532856292</v>
      </c>
      <c r="AV3295" s="80">
        <v>9439.5311707303299</v>
      </c>
      <c r="AW3295" s="80">
        <v>7711.6084075771196</v>
      </c>
      <c r="AX3295" s="80">
        <v>7928.1409999999996</v>
      </c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</row>
    <row r="3296" spans="1:74" ht="12" customHeight="1" x14ac:dyDescent="0.2">
      <c r="A3296">
        <v>7</v>
      </c>
      <c r="B3296">
        <v>2</v>
      </c>
      <c r="C3296" s="80">
        <v>10147.080339897713</v>
      </c>
      <c r="D3296" s="80">
        <v>10454.919852116342</v>
      </c>
      <c r="E3296" s="80">
        <v>10762.759364334972</v>
      </c>
      <c r="F3296" s="80">
        <v>9875.6351266018864</v>
      </c>
      <c r="G3296" s="80">
        <v>10246.844740562205</v>
      </c>
      <c r="H3296" s="80">
        <v>8645.1990666820129</v>
      </c>
      <c r="I3296" s="80">
        <v>11139.1426528302</v>
      </c>
      <c r="J3296" s="80">
        <v>6479.3529041624643</v>
      </c>
      <c r="K3296" s="80">
        <v>1819.5631554947286</v>
      </c>
      <c r="L3296" s="80">
        <v>7598.2881219442006</v>
      </c>
      <c r="M3296" s="80">
        <v>10196.62918660285</v>
      </c>
      <c r="N3296" s="80">
        <v>10744.701737354912</v>
      </c>
      <c r="O3296" s="80">
        <v>7513.7600496026598</v>
      </c>
      <c r="P3296" s="80">
        <v>6242.9197766706293</v>
      </c>
      <c r="Q3296" s="80">
        <v>4972.0795037385997</v>
      </c>
      <c r="R3296" s="80">
        <v>6392.4775590550989</v>
      </c>
      <c r="S3296" s="80">
        <v>3964.6911078098506</v>
      </c>
      <c r="T3296" s="80">
        <v>6309.0212885835281</v>
      </c>
      <c r="U3296" s="80">
        <v>4471.3541960606999</v>
      </c>
      <c r="V3296" s="80">
        <v>5969.9952194593752</v>
      </c>
      <c r="W3296" s="80">
        <v>7468.6362428580496</v>
      </c>
      <c r="X3296" s="80">
        <v>5574.5986409429006</v>
      </c>
      <c r="Y3296" s="80">
        <v>3489.5188538018392</v>
      </c>
      <c r="Z3296" s="80">
        <v>7287.9800000000005</v>
      </c>
      <c r="AA3296" s="80">
        <v>6340.527311668081</v>
      </c>
      <c r="AB3296" s="80">
        <v>8281.3503224046199</v>
      </c>
      <c r="AC3296" s="80">
        <v>10222.17333314116</v>
      </c>
      <c r="AD3296" s="80">
        <v>7688.5600550670597</v>
      </c>
      <c r="AE3296" s="80">
        <v>4937.2178442028999</v>
      </c>
      <c r="AF3296" s="80">
        <v>2711.2689999999993</v>
      </c>
      <c r="AG3296" s="80">
        <v>5795.653995150331</v>
      </c>
      <c r="AH3296" s="80">
        <v>6410.35378578578</v>
      </c>
      <c r="AI3296" s="80">
        <v>7025.0535764212291</v>
      </c>
      <c r="AJ3296" s="80">
        <v>3397.3537011322696</v>
      </c>
      <c r="AK3296" s="80">
        <v>7165.1406409210904</v>
      </c>
      <c r="AL3296" s="80">
        <v>2170.6859999999997</v>
      </c>
      <c r="AM3296" s="80">
        <v>5691.6881415460202</v>
      </c>
      <c r="AN3296" s="80">
        <v>5090.7742004959655</v>
      </c>
      <c r="AO3296" s="80">
        <v>4489.8602594459098</v>
      </c>
      <c r="AP3296" s="80">
        <v>6393.3939627944901</v>
      </c>
      <c r="AQ3296" s="80">
        <v>5972.6229736108398</v>
      </c>
      <c r="AR3296" s="80">
        <v>5772.5140000000001</v>
      </c>
      <c r="AS3296" s="80">
        <v>11641.3025306094</v>
      </c>
      <c r="AT3296" s="80">
        <v>11585.190878520487</v>
      </c>
      <c r="AU3296" s="80">
        <v>11529.079226431571</v>
      </c>
      <c r="AV3296" s="80">
        <v>10812.251984784369</v>
      </c>
      <c r="AW3296" s="80">
        <v>12888.858277018282</v>
      </c>
      <c r="AX3296" s="80">
        <v>7927.4590000000007</v>
      </c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</row>
    <row r="3297" spans="1:74" ht="12" customHeight="1" x14ac:dyDescent="0.2">
      <c r="A3297">
        <v>7</v>
      </c>
      <c r="B3297">
        <v>3</v>
      </c>
      <c r="C3297" s="80">
        <v>11362.811591581927</v>
      </c>
      <c r="D3297" s="80">
        <v>11764.244827316483</v>
      </c>
      <c r="E3297" s="80">
        <v>12165.678063051038</v>
      </c>
      <c r="F3297" s="80">
        <v>11115.293331327433</v>
      </c>
      <c r="G3297" s="80">
        <v>12020.958402179933</v>
      </c>
      <c r="H3297" s="80">
        <v>11140.530422936252</v>
      </c>
      <c r="I3297" s="80">
        <v>13320.3625006404</v>
      </c>
      <c r="J3297" s="80">
        <v>11290.032750525557</v>
      </c>
      <c r="K3297" s="80">
        <v>9259.7030004107146</v>
      </c>
      <c r="L3297" s="80">
        <v>5215.4734802121502</v>
      </c>
      <c r="M3297" s="80">
        <v>10894.972104519768</v>
      </c>
      <c r="N3297" s="80">
        <v>12842.64</v>
      </c>
      <c r="O3297" s="80">
        <v>5756.8328909154297</v>
      </c>
      <c r="P3297" s="80">
        <v>5580.4638085838324</v>
      </c>
      <c r="Q3297" s="80">
        <v>5404.094726252235</v>
      </c>
      <c r="R3297" s="80">
        <v>6225.7347402597006</v>
      </c>
      <c r="S3297" s="80">
        <v>6806.5379193241752</v>
      </c>
      <c r="T3297" s="80">
        <v>2872.3045000000002</v>
      </c>
      <c r="U3297" s="80">
        <v>7962.6428606212503</v>
      </c>
      <c r="V3297" s="80">
        <v>8576.9026754093138</v>
      </c>
      <c r="W3297" s="80">
        <v>9191.1624901973755</v>
      </c>
      <c r="X3297" s="80">
        <v>9060.7959427905989</v>
      </c>
      <c r="Y3297" s="80">
        <v>7789.3954963834703</v>
      </c>
      <c r="Z3297" s="80">
        <v>6978.3549999999996</v>
      </c>
      <c r="AA3297" s="80">
        <v>7822.7807006129897</v>
      </c>
      <c r="AB3297" s="80">
        <v>7556.8996918032353</v>
      </c>
      <c r="AC3297" s="80">
        <v>7291.018682993481</v>
      </c>
      <c r="AD3297" s="80">
        <v>10687.727000229781</v>
      </c>
      <c r="AE3297" s="80">
        <v>8711.6613981144837</v>
      </c>
      <c r="AF3297" s="80">
        <v>6536.7014999999992</v>
      </c>
      <c r="AG3297" s="80">
        <v>7590.2517935316146</v>
      </c>
      <c r="AH3297" s="80">
        <v>8476.1889608101646</v>
      </c>
      <c r="AI3297" s="80">
        <v>9362.1261280887156</v>
      </c>
      <c r="AJ3297" s="80">
        <v>6754.5284881110347</v>
      </c>
      <c r="AK3297" s="80">
        <v>7869.8255175506947</v>
      </c>
      <c r="AL3297" s="80">
        <v>7759.9290000000001</v>
      </c>
      <c r="AM3297" s="80">
        <v>8981.5125706625586</v>
      </c>
      <c r="AN3297" s="80">
        <v>8575.772247977482</v>
      </c>
      <c r="AO3297" s="80">
        <v>8170.0319252924055</v>
      </c>
      <c r="AP3297" s="80">
        <v>6205.9638917437442</v>
      </c>
      <c r="AQ3297" s="80">
        <v>6800.9167454589206</v>
      </c>
      <c r="AR3297" s="80">
        <v>7181.7669999999998</v>
      </c>
      <c r="AS3297" s="80">
        <v>11500.373700530952</v>
      </c>
      <c r="AT3297" s="80">
        <v>11842.246227812144</v>
      </c>
      <c r="AU3297" s="80">
        <v>12184.118755093335</v>
      </c>
      <c r="AV3297" s="80">
        <v>11685.270820047133</v>
      </c>
      <c r="AW3297" s="80">
        <v>13473.267403065191</v>
      </c>
      <c r="AX3297" s="80">
        <v>12512.479499999999</v>
      </c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</row>
    <row r="3298" spans="1:74" ht="12" customHeight="1" x14ac:dyDescent="0.2">
      <c r="A3298">
        <v>7</v>
      </c>
      <c r="B3298">
        <v>4</v>
      </c>
      <c r="C3298" s="80">
        <v>12010.979805735882</v>
      </c>
      <c r="D3298" s="80">
        <v>12067.181783136666</v>
      </c>
      <c r="E3298" s="80">
        <v>12123.38376053745</v>
      </c>
      <c r="F3298" s="80">
        <v>11532.641332685154</v>
      </c>
      <c r="G3298" s="80">
        <v>12021.500474802342</v>
      </c>
      <c r="H3298" s="80">
        <v>11547.689808583111</v>
      </c>
      <c r="I3298" s="80">
        <v>13446.224612042666</v>
      </c>
      <c r="J3298" s="80">
        <v>11527.191557629822</v>
      </c>
      <c r="K3298" s="80">
        <v>9608.1585032169769</v>
      </c>
      <c r="L3298" s="80">
        <v>7885.5448363950345</v>
      </c>
      <c r="M3298" s="80">
        <v>8799.4716981132005</v>
      </c>
      <c r="N3298" s="80">
        <v>11640.8375</v>
      </c>
      <c r="O3298" s="80">
        <v>6975.6424372097536</v>
      </c>
      <c r="P3298" s="80">
        <v>6853.5702686738714</v>
      </c>
      <c r="Q3298" s="80">
        <v>6731.4981001379901</v>
      </c>
      <c r="R3298" s="80">
        <v>6235.9887629839332</v>
      </c>
      <c r="S3298" s="80">
        <v>6594.8857256095171</v>
      </c>
      <c r="T3298" s="80">
        <v>5862.8530000000001</v>
      </c>
      <c r="U3298" s="80">
        <v>10835.826367344933</v>
      </c>
      <c r="V3298" s="80">
        <v>9679.6005563951749</v>
      </c>
      <c r="W3298" s="80">
        <v>8523.3747454454169</v>
      </c>
      <c r="X3298" s="80">
        <v>9539.0171089978994</v>
      </c>
      <c r="Y3298" s="80">
        <v>9439.7907689258809</v>
      </c>
      <c r="Z3298" s="80">
        <v>8249.8333333333339</v>
      </c>
      <c r="AA3298" s="80">
        <v>10478.74567216086</v>
      </c>
      <c r="AB3298" s="80">
        <v>8880.648595735056</v>
      </c>
      <c r="AC3298" s="80">
        <v>7282.5515193092542</v>
      </c>
      <c r="AD3298" s="80">
        <v>7827.48217206962</v>
      </c>
      <c r="AE3298" s="80">
        <v>9852.2748495241904</v>
      </c>
      <c r="AF3298" s="80">
        <v>8607.8943333333318</v>
      </c>
      <c r="AG3298" s="80">
        <v>8285.7120751461425</v>
      </c>
      <c r="AH3298" s="80">
        <v>8926.0652712808933</v>
      </c>
      <c r="AI3298" s="80">
        <v>9566.418467415644</v>
      </c>
      <c r="AJ3298" s="80">
        <v>7737.6700811699566</v>
      </c>
      <c r="AK3298" s="80">
        <v>9322.2923117780301</v>
      </c>
      <c r="AL3298" s="80">
        <v>7320.5659999999998</v>
      </c>
      <c r="AM3298" s="80">
        <v>8121.4586755218397</v>
      </c>
      <c r="AN3298" s="80">
        <v>8610.9268194976539</v>
      </c>
      <c r="AO3298" s="80">
        <v>9100.394963473469</v>
      </c>
      <c r="AP3298" s="80">
        <v>8331.8849860820301</v>
      </c>
      <c r="AQ3298" s="80">
        <v>8242.2301484386135</v>
      </c>
      <c r="AR3298" s="80">
        <v>7801.1746666666659</v>
      </c>
      <c r="AS3298" s="80">
        <v>11839.661992347834</v>
      </c>
      <c r="AT3298" s="80">
        <v>11966.502806419228</v>
      </c>
      <c r="AU3298" s="80">
        <v>12093.343620490623</v>
      </c>
      <c r="AV3298" s="80">
        <v>11294.533869308691</v>
      </c>
      <c r="AW3298" s="80">
        <v>13208.69506619536</v>
      </c>
      <c r="AX3298" s="80">
        <v>13090.123000000001</v>
      </c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</row>
    <row r="3299" spans="1:74" ht="12" customHeight="1" x14ac:dyDescent="0.2">
      <c r="A3299">
        <v>7</v>
      </c>
      <c r="B3299">
        <v>5</v>
      </c>
      <c r="C3299" s="80">
        <v>12751.024481056798</v>
      </c>
      <c r="D3299" s="80">
        <v>12747.953819433691</v>
      </c>
      <c r="E3299" s="80">
        <v>12744.883157810584</v>
      </c>
      <c r="F3299" s="80">
        <v>11962.043267160641</v>
      </c>
      <c r="G3299" s="80">
        <v>12630.532700070149</v>
      </c>
      <c r="H3299" s="80">
        <v>12205.949459687939</v>
      </c>
      <c r="I3299" s="80">
        <v>13765.710994000527</v>
      </c>
      <c r="J3299" s="80">
        <v>13133.895635393841</v>
      </c>
      <c r="K3299" s="80">
        <v>12502.080276787157</v>
      </c>
      <c r="L3299" s="80">
        <v>9454.9352923227998</v>
      </c>
      <c r="M3299" s="80">
        <v>9743.4378378378206</v>
      </c>
      <c r="N3299" s="80">
        <v>8929.7860000000001</v>
      </c>
      <c r="O3299" s="80">
        <v>4657.1045163711651</v>
      </c>
      <c r="P3299" s="80">
        <v>5303.0419269597915</v>
      </c>
      <c r="Q3299" s="80">
        <v>5948.9793375484169</v>
      </c>
      <c r="R3299" s="80">
        <v>6367.4618372379755</v>
      </c>
      <c r="S3299" s="80">
        <v>5721.0792740890874</v>
      </c>
      <c r="T3299" s="80">
        <v>5212.4522500000003</v>
      </c>
      <c r="U3299" s="80">
        <v>6191.4145781812003</v>
      </c>
      <c r="V3299" s="80">
        <v>8285.9479613813437</v>
      </c>
      <c r="W3299" s="80">
        <v>10380.481344581487</v>
      </c>
      <c r="X3299" s="80">
        <v>8371.6866686234498</v>
      </c>
      <c r="Y3299" s="80">
        <v>9087.4036745364101</v>
      </c>
      <c r="Z3299" s="80">
        <v>9539.4475000000002</v>
      </c>
      <c r="AA3299" s="80">
        <v>11456.750010806494</v>
      </c>
      <c r="AB3299" s="80">
        <v>9778.8962859455169</v>
      </c>
      <c r="AC3299" s="80">
        <v>8101.0425610845396</v>
      </c>
      <c r="AD3299" s="80">
        <v>7311.2249770477156</v>
      </c>
      <c r="AE3299" s="80">
        <v>8587.7624847977913</v>
      </c>
      <c r="AF3299" s="80">
        <v>9406.5032499999998</v>
      </c>
      <c r="AG3299" s="80">
        <v>8796.2280531620127</v>
      </c>
      <c r="AH3299" s="80">
        <v>8670.8375339555969</v>
      </c>
      <c r="AI3299" s="80">
        <v>8545.4470147491829</v>
      </c>
      <c r="AJ3299" s="80">
        <v>7588.1691190471929</v>
      </c>
      <c r="AK3299" s="80">
        <v>9014.5489555547483</v>
      </c>
      <c r="AL3299" s="80">
        <v>7886.0094999999992</v>
      </c>
      <c r="AM3299" s="80">
        <v>7078.0656506394798</v>
      </c>
      <c r="AN3299" s="80">
        <v>7982.5935023182283</v>
      </c>
      <c r="AO3299" s="80">
        <v>8887.1213539969758</v>
      </c>
      <c r="AP3299" s="80">
        <v>8324.6099489998232</v>
      </c>
      <c r="AQ3299" s="80">
        <v>8234.6417293777358</v>
      </c>
      <c r="AR3299" s="80">
        <v>7760.0059999999994</v>
      </c>
      <c r="AS3299" s="80">
        <v>12885.543237880425</v>
      </c>
      <c r="AT3299" s="80">
        <v>12858.450555888296</v>
      </c>
      <c r="AU3299" s="80">
        <v>12831.357873896166</v>
      </c>
      <c r="AV3299" s="80">
        <v>11978.735079045491</v>
      </c>
      <c r="AW3299" s="80">
        <v>12722.411860448219</v>
      </c>
      <c r="AX3299" s="80">
        <v>13193.964749999999</v>
      </c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</row>
    <row r="3300" spans="1:74" ht="12" customHeight="1" x14ac:dyDescent="0.2">
      <c r="A3300">
        <v>7</v>
      </c>
      <c r="B3300">
        <v>6</v>
      </c>
      <c r="C3300" s="80">
        <v>12702.581274366607</v>
      </c>
      <c r="D3300" s="80">
        <v>12911.157651155485</v>
      </c>
      <c r="E3300" s="80">
        <v>13119.734027944365</v>
      </c>
      <c r="F3300" s="80">
        <v>12514.798729067315</v>
      </c>
      <c r="G3300" s="80">
        <v>12964.779306652696</v>
      </c>
      <c r="H3300" s="80">
        <v>12640.614433974351</v>
      </c>
      <c r="I3300" s="80">
        <v>11504.798989271441</v>
      </c>
      <c r="J3300" s="80">
        <v>12165.250191641484</v>
      </c>
      <c r="K3300" s="80">
        <v>12825.701394011525</v>
      </c>
      <c r="L3300" s="80">
        <v>10210.156578770861</v>
      </c>
      <c r="M3300" s="80">
        <v>11086.358863854017</v>
      </c>
      <c r="N3300" s="80">
        <v>10470.710000000001</v>
      </c>
      <c r="O3300" s="80">
        <v>6044.4537317166323</v>
      </c>
      <c r="P3300" s="80">
        <v>7019.828507919653</v>
      </c>
      <c r="Q3300" s="80">
        <v>7995.2032841226737</v>
      </c>
      <c r="R3300" s="80">
        <v>6269.2835779816396</v>
      </c>
      <c r="S3300" s="80">
        <v>7110.5528437473504</v>
      </c>
      <c r="T3300" s="80">
        <v>5483.4858000000004</v>
      </c>
      <c r="U3300" s="80">
        <v>6167.8923916650438</v>
      </c>
      <c r="V3300" s="80">
        <v>9032.8447526518667</v>
      </c>
      <c r="W3300" s="80">
        <v>11897.79711363869</v>
      </c>
      <c r="X3300" s="80">
        <v>10896.52571745672</v>
      </c>
      <c r="Y3300" s="80">
        <v>8978.7923613527491</v>
      </c>
      <c r="Z3300" s="80">
        <v>10182.273999999999</v>
      </c>
      <c r="AA3300" s="80">
        <v>10203.208420745916</v>
      </c>
      <c r="AB3300" s="80">
        <v>10837.147902747263</v>
      </c>
      <c r="AC3300" s="80">
        <v>11471.087384748611</v>
      </c>
      <c r="AD3300" s="80">
        <v>9062.562493687672</v>
      </c>
      <c r="AE3300" s="80">
        <v>8838.5951116333727</v>
      </c>
      <c r="AF3300" s="80">
        <v>8876.3685999999998</v>
      </c>
      <c r="AG3300" s="80">
        <v>8762.8097584746756</v>
      </c>
      <c r="AH3300" s="80">
        <v>8967.9438297812812</v>
      </c>
      <c r="AI3300" s="80">
        <v>9173.0779010878869</v>
      </c>
      <c r="AJ3300" s="80">
        <v>7721.1405891507138</v>
      </c>
      <c r="AK3300" s="80">
        <v>10631.056102907178</v>
      </c>
      <c r="AL3300" s="80">
        <v>9054.1936000000005</v>
      </c>
      <c r="AM3300" s="80">
        <v>3173.5312542778238</v>
      </c>
      <c r="AN3300" s="80">
        <v>6154.034907078214</v>
      </c>
      <c r="AO3300" s="80">
        <v>9134.5385598786033</v>
      </c>
      <c r="AP3300" s="80">
        <v>8813.2314214546386</v>
      </c>
      <c r="AQ3300" s="80">
        <v>9065.5127080317488</v>
      </c>
      <c r="AR3300" s="80">
        <v>8605.9107999999997</v>
      </c>
      <c r="AS3300" s="80">
        <v>12566.58347912834</v>
      </c>
      <c r="AT3300" s="80">
        <v>12790.368268346576</v>
      </c>
      <c r="AU3300" s="80">
        <v>13014.153057564812</v>
      </c>
      <c r="AV3300" s="80">
        <v>12532.914761344155</v>
      </c>
      <c r="AW3300" s="80">
        <v>13156.449674448497</v>
      </c>
      <c r="AX3300" s="80">
        <v>12750.305799999998</v>
      </c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</row>
    <row r="3301" spans="1:74" ht="12" customHeight="1" x14ac:dyDescent="0.2">
      <c r="A3301">
        <v>7</v>
      </c>
      <c r="B3301">
        <v>7</v>
      </c>
      <c r="C3301" s="80">
        <v>12476.992200246981</v>
      </c>
      <c r="D3301" s="80">
        <v>12854.184774531357</v>
      </c>
      <c r="E3301" s="80">
        <v>13231.377348815731</v>
      </c>
      <c r="F3301" s="80">
        <v>12646.101733313513</v>
      </c>
      <c r="G3301" s="80">
        <v>12959.554120632589</v>
      </c>
      <c r="H3301" s="80">
        <v>12666.211463623125</v>
      </c>
      <c r="I3301" s="80">
        <v>10551.843431942751</v>
      </c>
      <c r="J3301" s="80">
        <v>12023.153468539113</v>
      </c>
      <c r="K3301" s="80">
        <v>13494.463505135473</v>
      </c>
      <c r="L3301" s="80">
        <v>9257.1625386996839</v>
      </c>
      <c r="M3301" s="80">
        <v>10100.739204602458</v>
      </c>
      <c r="N3301" s="80">
        <v>11489.725714285714</v>
      </c>
      <c r="O3301" s="80">
        <v>5383.79882050576</v>
      </c>
      <c r="P3301" s="80">
        <v>5426.5008724903109</v>
      </c>
      <c r="Q3301" s="80">
        <v>5469.2029244748619</v>
      </c>
      <c r="R3301" s="80">
        <v>8125.3630963582327</v>
      </c>
      <c r="S3301" s="80">
        <v>6715.7846645215577</v>
      </c>
      <c r="T3301" s="80">
        <v>6480.4065000000001</v>
      </c>
      <c r="U3301" s="80">
        <v>6058.3548808354126</v>
      </c>
      <c r="V3301" s="80">
        <v>7761.5836855285852</v>
      </c>
      <c r="W3301" s="80">
        <v>9464.8124902217587</v>
      </c>
      <c r="X3301" s="80">
        <v>11676.96832525255</v>
      </c>
      <c r="Y3301" s="80">
        <v>11033.641921790506</v>
      </c>
      <c r="Z3301" s="80">
        <v>9556.8449999999993</v>
      </c>
      <c r="AA3301" s="80">
        <v>10022.006483047595</v>
      </c>
      <c r="AB3301" s="80">
        <v>10890.235493255335</v>
      </c>
      <c r="AC3301" s="80">
        <v>11758.464503463076</v>
      </c>
      <c r="AD3301" s="80">
        <v>11342.604417227478</v>
      </c>
      <c r="AE3301" s="80">
        <v>9742.0768266385785</v>
      </c>
      <c r="AF3301" s="80">
        <v>8649.8071666666674</v>
      </c>
      <c r="AG3301" s="80">
        <v>8607.1883066293067</v>
      </c>
      <c r="AH3301" s="80">
        <v>8929.1625871281467</v>
      </c>
      <c r="AI3301" s="80">
        <v>9251.1368676269867</v>
      </c>
      <c r="AJ3301" s="80">
        <v>8739.1551488051118</v>
      </c>
      <c r="AK3301" s="80">
        <v>9387.3278334226143</v>
      </c>
      <c r="AL3301" s="80">
        <v>9510.8163333333341</v>
      </c>
      <c r="AM3301" s="80">
        <v>3117.1715300706724</v>
      </c>
      <c r="AN3301" s="80">
        <v>5897.1988432642447</v>
      </c>
      <c r="AO3301" s="80">
        <v>8677.2261564578166</v>
      </c>
      <c r="AP3301" s="80">
        <v>9190.2382255238826</v>
      </c>
      <c r="AQ3301" s="80">
        <v>9143.467422347474</v>
      </c>
      <c r="AR3301" s="80">
        <v>9060.8656666666666</v>
      </c>
      <c r="AS3301" s="80">
        <v>13474.116074851183</v>
      </c>
      <c r="AT3301" s="80">
        <v>13405.020972800288</v>
      </c>
      <c r="AU3301" s="80">
        <v>13335.925870749394</v>
      </c>
      <c r="AV3301" s="80">
        <v>12558.284440114259</v>
      </c>
      <c r="AW3301" s="80">
        <v>13281.576797576679</v>
      </c>
      <c r="AX3301" s="80">
        <v>12795.546499999999</v>
      </c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</row>
    <row r="3302" spans="1:74" ht="12" customHeight="1" x14ac:dyDescent="0.2">
      <c r="A3302">
        <v>7</v>
      </c>
      <c r="B3302">
        <v>8</v>
      </c>
      <c r="C3302" s="80">
        <v>12143.140023112832</v>
      </c>
      <c r="D3302" s="80">
        <v>12541.741748635453</v>
      </c>
      <c r="E3302" s="80">
        <v>12940.343474158073</v>
      </c>
      <c r="F3302" s="80">
        <v>12720.725710479683</v>
      </c>
      <c r="G3302" s="80">
        <v>12834.70936314028</v>
      </c>
      <c r="H3302" s="80">
        <v>12588.803701601548</v>
      </c>
      <c r="I3302" s="80">
        <v>9259.3829679130704</v>
      </c>
      <c r="J3302" s="80">
        <v>10529.213293027266</v>
      </c>
      <c r="K3302" s="80">
        <v>11799.043618141461</v>
      </c>
      <c r="L3302" s="80">
        <v>10291.060606248127</v>
      </c>
      <c r="M3302" s="80">
        <v>9615.6333634364619</v>
      </c>
      <c r="N3302" s="80">
        <v>10553.615</v>
      </c>
      <c r="O3302" s="80">
        <v>5239.7422298923166</v>
      </c>
      <c r="P3302" s="80">
        <v>6008.5302264238853</v>
      </c>
      <c r="Q3302" s="80">
        <v>6777.3182229554532</v>
      </c>
      <c r="R3302" s="80">
        <v>5448.7636904761848</v>
      </c>
      <c r="S3302" s="80">
        <v>8688.372694415435</v>
      </c>
      <c r="T3302" s="80">
        <v>5756.4841428571426</v>
      </c>
      <c r="U3302" s="80">
        <v>5896.2489073478155</v>
      </c>
      <c r="V3302" s="80">
        <v>7576.4379433852901</v>
      </c>
      <c r="W3302" s="80">
        <v>9256.6269794227646</v>
      </c>
      <c r="X3302" s="80">
        <v>9169.1883918177282</v>
      </c>
      <c r="Y3302" s="80">
        <v>11673.164399124291</v>
      </c>
      <c r="Z3302" s="80">
        <v>10980.698571428571</v>
      </c>
      <c r="AA3302" s="80">
        <v>9753.8434009586472</v>
      </c>
      <c r="AB3302" s="80">
        <v>10501.697207011199</v>
      </c>
      <c r="AC3302" s="80">
        <v>11249.55101306375</v>
      </c>
      <c r="AD3302" s="80">
        <v>11536.355625457782</v>
      </c>
      <c r="AE3302" s="80">
        <v>11414.791213023111</v>
      </c>
      <c r="AF3302" s="80">
        <v>9598.3675714285691</v>
      </c>
      <c r="AG3302" s="80">
        <v>8376.8821151166667</v>
      </c>
      <c r="AH3302" s="80">
        <v>8712.2667121964296</v>
      </c>
      <c r="AI3302" s="80">
        <v>9047.6513092761943</v>
      </c>
      <c r="AJ3302" s="80">
        <v>8790.7244409102113</v>
      </c>
      <c r="AK3302" s="80">
        <v>10174.1875271384</v>
      </c>
      <c r="AL3302" s="80">
        <v>8741.4725714285723</v>
      </c>
      <c r="AM3302" s="80">
        <v>3033.764048114077</v>
      </c>
      <c r="AN3302" s="80">
        <v>2985.4113345198321</v>
      </c>
      <c r="AO3302" s="80">
        <v>2937.0586209255875</v>
      </c>
      <c r="AP3302" s="80">
        <v>9772.8937059674263</v>
      </c>
      <c r="AQ3302" s="80">
        <v>9850.4370902588762</v>
      </c>
      <c r="AR3302" s="80">
        <v>9242.8291428571429</v>
      </c>
      <c r="AS3302" s="80">
        <v>13737.035795493628</v>
      </c>
      <c r="AT3302" s="80">
        <v>13444.005329788626</v>
      </c>
      <c r="AU3302" s="80">
        <v>13150.974864083622</v>
      </c>
      <c r="AV3302" s="80">
        <v>12759.527460646123</v>
      </c>
      <c r="AW3302" s="80">
        <v>12966.70133052691</v>
      </c>
      <c r="AX3302" s="80">
        <v>12911.059857142856</v>
      </c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</row>
    <row r="3303" spans="1:74" ht="12" customHeight="1" x14ac:dyDescent="0.2">
      <c r="A3303">
        <v>7</v>
      </c>
      <c r="B3303">
        <v>9</v>
      </c>
      <c r="C3303" s="80">
        <v>11942.233447977749</v>
      </c>
      <c r="D3303" s="80">
        <v>12241.666540662303</v>
      </c>
      <c r="E3303" s="80">
        <v>12541.099633346857</v>
      </c>
      <c r="F3303" s="80">
        <v>12413.470996245091</v>
      </c>
      <c r="G3303" s="80">
        <v>12737.916115039839</v>
      </c>
      <c r="H3303" s="80">
        <v>12417.209799326414</v>
      </c>
      <c r="I3303" s="80">
        <v>10868.671933085501</v>
      </c>
      <c r="J3303" s="80">
        <v>12363.640881023028</v>
      </c>
      <c r="K3303" s="80">
        <v>13858.609828960554</v>
      </c>
      <c r="L3303" s="80">
        <v>9943.8659579740252</v>
      </c>
      <c r="M3303" s="80">
        <v>10465.365431438911</v>
      </c>
      <c r="N3303" s="80">
        <v>10062.717777777778</v>
      </c>
      <c r="O3303" s="80">
        <v>1686.2264301941327</v>
      </c>
      <c r="P3303" s="80">
        <v>1659.7344807612271</v>
      </c>
      <c r="Q3303" s="80">
        <v>1633.2425313283213</v>
      </c>
      <c r="R3303" s="80">
        <v>6493.8662087911998</v>
      </c>
      <c r="S3303" s="80">
        <v>5659.183446597719</v>
      </c>
      <c r="T3303" s="80">
        <v>7918.122374999999</v>
      </c>
      <c r="U3303" s="80">
        <v>5798.6962832436293</v>
      </c>
      <c r="V3303" s="80">
        <v>7384.8659120541179</v>
      </c>
      <c r="W3303" s="80">
        <v>8971.0355408646064</v>
      </c>
      <c r="X3303" s="80">
        <v>8947.7170368642801</v>
      </c>
      <c r="Y3303" s="80">
        <v>10045.407476638768</v>
      </c>
      <c r="Z3303" s="80">
        <v>11480.094999999999</v>
      </c>
      <c r="AA3303" s="80">
        <v>9592.4674085579445</v>
      </c>
      <c r="AB3303" s="80">
        <v>10247.470001329026</v>
      </c>
      <c r="AC3303" s="80">
        <v>10902.472594100107</v>
      </c>
      <c r="AD3303" s="80">
        <v>10691.182745770333</v>
      </c>
      <c r="AE3303" s="80">
        <v>11467.447112094522</v>
      </c>
      <c r="AF3303" s="80">
        <v>10793.451625</v>
      </c>
      <c r="AG3303" s="80">
        <v>8238.2877570795281</v>
      </c>
      <c r="AH3303" s="80">
        <v>8503.3975401218158</v>
      </c>
      <c r="AI3303" s="80">
        <v>8768.5073231641054</v>
      </c>
      <c r="AJ3303" s="80">
        <v>8578.3944538103588</v>
      </c>
      <c r="AK3303" s="80">
        <v>10097.45866404759</v>
      </c>
      <c r="AL3303" s="80">
        <v>9448.5097499999993</v>
      </c>
      <c r="AM3303" s="80">
        <v>2983.570840795835</v>
      </c>
      <c r="AN3303" s="80">
        <v>2915.0067153954451</v>
      </c>
      <c r="AO3303" s="80">
        <v>2846.4425899950552</v>
      </c>
      <c r="AP3303" s="80">
        <v>3163.0050696445737</v>
      </c>
      <c r="AQ3303" s="80">
        <v>9067.4095147834178</v>
      </c>
      <c r="AR3303" s="80">
        <v>9264.6105000000007</v>
      </c>
      <c r="AS3303" s="80">
        <v>13750.133571391549</v>
      </c>
      <c r="AT3303" s="80">
        <v>13490.649445194735</v>
      </c>
      <c r="AU3303" s="80">
        <v>13231.165318997921</v>
      </c>
      <c r="AV3303" s="80">
        <v>12459.728421282332</v>
      </c>
      <c r="AW3303" s="80">
        <v>12967.382721394235</v>
      </c>
      <c r="AX3303" s="80">
        <v>12495.419875</v>
      </c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</row>
    <row r="3304" spans="1:74" ht="12" customHeight="1" x14ac:dyDescent="0.2">
      <c r="A3304">
        <v>7</v>
      </c>
      <c r="B3304">
        <v>10</v>
      </c>
      <c r="C3304" s="80">
        <v>11477.208789943721</v>
      </c>
      <c r="D3304" s="80">
        <v>11797.584432579799</v>
      </c>
      <c r="E3304" s="80">
        <v>12117.960075215879</v>
      </c>
      <c r="F3304" s="80">
        <v>12010.755272899738</v>
      </c>
      <c r="G3304" s="80">
        <v>12331.973388713202</v>
      </c>
      <c r="H3304" s="80">
        <v>12279.048515446802</v>
      </c>
      <c r="I3304" s="80">
        <v>10361.384302370745</v>
      </c>
      <c r="J3304" s="80">
        <v>11792.107323101842</v>
      </c>
      <c r="K3304" s="80">
        <v>13222.830343832939</v>
      </c>
      <c r="L3304" s="80">
        <v>13094.40338017809</v>
      </c>
      <c r="M3304" s="80">
        <v>10214.6533039647</v>
      </c>
      <c r="N3304" s="80">
        <v>10496.85</v>
      </c>
      <c r="O3304" s="80">
        <v>1620.5656078291381</v>
      </c>
      <c r="P3304" s="80">
        <v>1599.35108207238</v>
      </c>
      <c r="Q3304" s="80">
        <v>1578.1365563156216</v>
      </c>
      <c r="R3304" s="80">
        <v>1311.1015873015776</v>
      </c>
      <c r="S3304" s="80">
        <v>6341.5886228372947</v>
      </c>
      <c r="T3304" s="80">
        <v>5229.1154444444446</v>
      </c>
      <c r="U3304" s="80">
        <v>5572.8979208263227</v>
      </c>
      <c r="V3304" s="80">
        <v>7120.6243395991196</v>
      </c>
      <c r="W3304" s="80">
        <v>8668.3507583719165</v>
      </c>
      <c r="X3304" s="80">
        <v>8657.4367164059404</v>
      </c>
      <c r="Y3304" s="80">
        <v>9725.2719017691907</v>
      </c>
      <c r="Z3304" s="80">
        <v>9871.4522222222222</v>
      </c>
      <c r="AA3304" s="80">
        <v>9218.9414767631188</v>
      </c>
      <c r="AB3304" s="80">
        <v>9876.7810811342752</v>
      </c>
      <c r="AC3304" s="80">
        <v>10534.620685505432</v>
      </c>
      <c r="AD3304" s="80">
        <v>10344.341206108895</v>
      </c>
      <c r="AE3304" s="80">
        <v>10676.044280738841</v>
      </c>
      <c r="AF3304" s="80">
        <v>11116.774777777777</v>
      </c>
      <c r="AG3304" s="80">
        <v>7917.4929104781531</v>
      </c>
      <c r="AH3304" s="80">
        <v>8195.0743996724432</v>
      </c>
      <c r="AI3304" s="80">
        <v>8472.6558888667332</v>
      </c>
      <c r="AJ3304" s="80">
        <v>8300.0956340319917</v>
      </c>
      <c r="AK3304" s="80">
        <v>9775.664277741791</v>
      </c>
      <c r="AL3304" s="80">
        <v>9731.5445073287574</v>
      </c>
      <c r="AM3304" s="80">
        <v>2867.3920693788082</v>
      </c>
      <c r="AN3304" s="80">
        <v>2808.8975190248311</v>
      </c>
      <c r="AO3304" s="80">
        <v>2750.4029686708541</v>
      </c>
      <c r="AP3304" s="80">
        <v>3060.3913949558232</v>
      </c>
      <c r="AQ3304" s="80">
        <v>3346.2842721976931</v>
      </c>
      <c r="AR3304" s="80">
        <v>8459.1237777777787</v>
      </c>
      <c r="AS3304" s="80">
        <v>12773.361387878376</v>
      </c>
      <c r="AT3304" s="80">
        <v>13082.300952735486</v>
      </c>
      <c r="AU3304" s="80">
        <v>13391.240517592596</v>
      </c>
      <c r="AV3304" s="80">
        <v>12661.404069252296</v>
      </c>
      <c r="AW3304" s="80">
        <v>12532.148121465319</v>
      </c>
      <c r="AX3304" s="80">
        <v>12464.162111111111</v>
      </c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</row>
    <row r="3305" spans="1:74" ht="12" customHeight="1" x14ac:dyDescent="0.2">
      <c r="A3305">
        <v>7</v>
      </c>
      <c r="B3305">
        <v>11</v>
      </c>
      <c r="C3305" s="80">
        <v>10881.978105824179</v>
      </c>
      <c r="D3305" s="80">
        <v>11274.530995319859</v>
      </c>
      <c r="E3305" s="80">
        <v>11667.08388481554</v>
      </c>
      <c r="F3305" s="80">
        <v>11418.667726640228</v>
      </c>
      <c r="G3305" s="80">
        <v>11763.922336798281</v>
      </c>
      <c r="H3305" s="80">
        <v>11882.509158428913</v>
      </c>
      <c r="I3305" s="80">
        <v>12792.142249202769</v>
      </c>
      <c r="J3305" s="80">
        <v>11987.802868874005</v>
      </c>
      <c r="K3305" s="80">
        <v>11183.463488545243</v>
      </c>
      <c r="L3305" s="80">
        <v>11984.65081892918</v>
      </c>
      <c r="M3305" s="80">
        <v>12783.37871342409</v>
      </c>
      <c r="N3305" s="80">
        <v>10153.363636363636</v>
      </c>
      <c r="O3305" s="80">
        <v>1536.5198791974585</v>
      </c>
      <c r="P3305" s="80">
        <v>1790.0337021300579</v>
      </c>
      <c r="Q3305" s="80">
        <v>2043.5475250626573</v>
      </c>
      <c r="R3305" s="80">
        <v>1246.4689389723005</v>
      </c>
      <c r="S3305" s="80">
        <v>1472.9727405450449</v>
      </c>
      <c r="T3305" s="80">
        <v>5986.7258999999995</v>
      </c>
      <c r="U3305" s="80">
        <v>5283.8764433353581</v>
      </c>
      <c r="V3305" s="80">
        <v>6814.8507751499055</v>
      </c>
      <c r="W3305" s="80">
        <v>8345.8251069644539</v>
      </c>
      <c r="X3305" s="80">
        <v>8230.6558565977612</v>
      </c>
      <c r="Y3305" s="80">
        <v>9277.2940510372991</v>
      </c>
      <c r="Z3305" s="80">
        <v>11301.658821125726</v>
      </c>
      <c r="AA3305" s="80">
        <v>8740.8289894413083</v>
      </c>
      <c r="AB3305" s="80">
        <v>9441.7426089253568</v>
      </c>
      <c r="AC3305" s="80">
        <v>10142.656228409407</v>
      </c>
      <c r="AD3305" s="80">
        <v>9834.4019505638553</v>
      </c>
      <c r="AE3305" s="80">
        <v>10184.27074273279</v>
      </c>
      <c r="AF3305" s="80">
        <v>9825.8672999999999</v>
      </c>
      <c r="AG3305" s="80">
        <v>7506.8761126252803</v>
      </c>
      <c r="AH3305" s="80">
        <v>7832.1438107885451</v>
      </c>
      <c r="AI3305" s="80">
        <v>8157.41150895181</v>
      </c>
      <c r="AJ3305" s="80">
        <v>7890.9304195211471</v>
      </c>
      <c r="AK3305" s="80">
        <v>9325.365189258453</v>
      </c>
      <c r="AL3305" s="80">
        <v>8601.493406540947</v>
      </c>
      <c r="AM3305" s="80">
        <v>2718.6834613598662</v>
      </c>
      <c r="AN3305" s="80">
        <v>2683.3757245762563</v>
      </c>
      <c r="AO3305" s="80">
        <v>2648.0679877926468</v>
      </c>
      <c r="AP3305" s="80">
        <v>2909.5249764449381</v>
      </c>
      <c r="AQ3305" s="80">
        <v>3192.143467566375</v>
      </c>
      <c r="AR3305" s="80">
        <v>3664.9494</v>
      </c>
      <c r="AS3305" s="80">
        <v>12268.02580603394</v>
      </c>
      <c r="AT3305" s="80">
        <v>12699.57436195019</v>
      </c>
      <c r="AU3305" s="80">
        <v>13131.12291786644</v>
      </c>
      <c r="AV3305" s="80">
        <v>12534.553943414267</v>
      </c>
      <c r="AW3305" s="80">
        <v>12612.622418047487</v>
      </c>
      <c r="AX3305" s="80">
        <v>12018.3359</v>
      </c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</row>
    <row r="3306" spans="1:74" ht="12" customHeight="1" x14ac:dyDescent="0.2">
      <c r="A3306">
        <v>7</v>
      </c>
      <c r="B3306">
        <v>12</v>
      </c>
      <c r="C3306" s="80">
        <v>10459.839444821222</v>
      </c>
      <c r="D3306" s="80">
        <v>10836.886132464559</v>
      </c>
      <c r="E3306" s="80">
        <v>11213.932820107897</v>
      </c>
      <c r="F3306" s="80">
        <v>11118.584940858051</v>
      </c>
      <c r="G3306" s="80">
        <v>11202.374933980103</v>
      </c>
      <c r="H3306" s="80">
        <v>11355.866350585127</v>
      </c>
      <c r="I3306" s="80">
        <v>11244.292980446882</v>
      </c>
      <c r="J3306" s="80">
        <v>11008.181895363006</v>
      </c>
      <c r="K3306" s="80">
        <v>10772.07081027913</v>
      </c>
      <c r="L3306" s="80">
        <v>10353.088681186891</v>
      </c>
      <c r="M3306" s="80">
        <v>11451.896707262</v>
      </c>
      <c r="N3306" s="80">
        <v>12319.833333333334</v>
      </c>
      <c r="O3306" s="80">
        <v>1476.9144988060307</v>
      </c>
      <c r="P3306" s="80">
        <v>1720.545185299977</v>
      </c>
      <c r="Q3306" s="80">
        <v>1964.1758717939233</v>
      </c>
      <c r="R3306" s="80">
        <v>2802.7113636363638</v>
      </c>
      <c r="S3306" s="80">
        <v>1402.6608162400294</v>
      </c>
      <c r="T3306" s="80">
        <v>1126.6262727272726</v>
      </c>
      <c r="U3306" s="80">
        <v>5078.9018968876999</v>
      </c>
      <c r="V3306" s="80">
        <v>6550.2870323291281</v>
      </c>
      <c r="W3306" s="80">
        <v>8021.6721677705564</v>
      </c>
      <c r="X3306" s="80">
        <v>8014.35407801987</v>
      </c>
      <c r="Y3306" s="80">
        <v>8834.445124430189</v>
      </c>
      <c r="Z3306" s="80">
        <v>2126.8295836427351</v>
      </c>
      <c r="AA3306" s="80">
        <v>8401.7507621396271</v>
      </c>
      <c r="AB3306" s="80">
        <v>9075.2324477427028</v>
      </c>
      <c r="AC3306" s="80">
        <v>9748.7141333457785</v>
      </c>
      <c r="AD3306" s="80">
        <v>9575.953696837918</v>
      </c>
      <c r="AE3306" s="80">
        <v>9698.1275481887806</v>
      </c>
      <c r="AF3306" s="80">
        <v>1849.104241186621</v>
      </c>
      <c r="AG3306" s="80">
        <v>7215.6659484729871</v>
      </c>
      <c r="AH3306" s="80">
        <v>7528.1212635156817</v>
      </c>
      <c r="AI3306" s="80">
        <v>7840.5765785583762</v>
      </c>
      <c r="AJ3306" s="80">
        <v>7683.5566313182781</v>
      </c>
      <c r="AK3306" s="80">
        <v>8880.2216008841388</v>
      </c>
      <c r="AL3306" s="80">
        <v>1618.69252382165</v>
      </c>
      <c r="AM3306" s="80">
        <v>2613.2190517728727</v>
      </c>
      <c r="AN3306" s="80">
        <v>2579.2178662118531</v>
      </c>
      <c r="AO3306" s="80">
        <v>2545.2166806508335</v>
      </c>
      <c r="AP3306" s="80">
        <v>2833.0626096315623</v>
      </c>
      <c r="AQ3306" s="80">
        <v>3039.7674298542138</v>
      </c>
      <c r="AR3306" s="80">
        <v>689.69723204732895</v>
      </c>
      <c r="AS3306" s="80">
        <v>11452.645716109762</v>
      </c>
      <c r="AT3306" s="80">
        <v>11872.679977159944</v>
      </c>
      <c r="AU3306" s="80">
        <v>12292.714238210126</v>
      </c>
      <c r="AV3306" s="80">
        <v>12440.56133610906</v>
      </c>
      <c r="AW3306" s="80">
        <v>12357.397062895354</v>
      </c>
      <c r="AX3306" s="80">
        <v>12095.468999999999</v>
      </c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</row>
    <row r="3307" spans="1:74" ht="12" customHeight="1" x14ac:dyDescent="0.2">
      <c r="A3307">
        <v>7</v>
      </c>
      <c r="B3307">
        <v>13</v>
      </c>
      <c r="C3307" s="80">
        <v>9668.5579692971332</v>
      </c>
      <c r="D3307" s="80">
        <v>10191.074158463669</v>
      </c>
      <c r="E3307" s="80">
        <v>10713.590347630205</v>
      </c>
      <c r="F3307" s="80">
        <v>10671.950908063982</v>
      </c>
      <c r="G3307" s="80">
        <v>10826.350224147851</v>
      </c>
      <c r="H3307" s="80">
        <v>10761.149691365932</v>
      </c>
      <c r="I3307" s="80">
        <v>11351.947668854393</v>
      </c>
      <c r="J3307" s="80">
        <v>12025.386099962423</v>
      </c>
      <c r="K3307" s="80">
        <v>12698.824531070453</v>
      </c>
      <c r="L3307" s="80">
        <v>9671.6632979787337</v>
      </c>
      <c r="M3307" s="80">
        <v>10473.683396981231</v>
      </c>
      <c r="N3307" s="80">
        <v>10989.176923076922</v>
      </c>
      <c r="O3307" s="80">
        <v>1365.1866764046295</v>
      </c>
      <c r="P3307" s="80">
        <v>1620.862543068884</v>
      </c>
      <c r="Q3307" s="80">
        <v>1876.5384097331382</v>
      </c>
      <c r="R3307" s="80">
        <v>2690.126328242276</v>
      </c>
      <c r="S3307" s="80">
        <v>2309.3071049880459</v>
      </c>
      <c r="T3307" s="80">
        <v>1004.9401726635947</v>
      </c>
      <c r="U3307" s="80">
        <v>4694.6855799727055</v>
      </c>
      <c r="V3307" s="80">
        <v>6179.2236692073493</v>
      </c>
      <c r="W3307" s="80">
        <v>7663.7617584419941</v>
      </c>
      <c r="X3307" s="80">
        <v>7692.4171318036397</v>
      </c>
      <c r="Y3307" s="80">
        <v>8537.903571052404</v>
      </c>
      <c r="Z3307" s="80">
        <v>1897.1122374396871</v>
      </c>
      <c r="AA3307" s="80">
        <v>7766.1626371858492</v>
      </c>
      <c r="AB3307" s="80">
        <v>8539.954661615795</v>
      </c>
      <c r="AC3307" s="80">
        <v>9313.7466860457407</v>
      </c>
      <c r="AD3307" s="80">
        <v>9191.2872271191627</v>
      </c>
      <c r="AE3307" s="80">
        <v>9372.5951839610625</v>
      </c>
      <c r="AF3307" s="80">
        <v>1649.3838111131111</v>
      </c>
      <c r="AG3307" s="80">
        <v>6669.8045297851968</v>
      </c>
      <c r="AH3307" s="80">
        <v>7080.2754046921928</v>
      </c>
      <c r="AI3307" s="80">
        <v>7490.7462795991896</v>
      </c>
      <c r="AJ3307" s="80">
        <v>7374.9078326895506</v>
      </c>
      <c r="AK3307" s="80">
        <v>8582.1434906264785</v>
      </c>
      <c r="AL3307" s="80">
        <v>1443.8586989816972</v>
      </c>
      <c r="AM3307" s="80">
        <v>2415.5303742302854</v>
      </c>
      <c r="AN3307" s="80">
        <v>2423.592377267054</v>
      </c>
      <c r="AO3307" s="80">
        <v>2431.6543803038221</v>
      </c>
      <c r="AP3307" s="80">
        <v>2719.2583633872391</v>
      </c>
      <c r="AQ3307" s="80">
        <v>2937.733024426368</v>
      </c>
      <c r="AR3307" s="80">
        <v>615.20352599395562</v>
      </c>
      <c r="AS3307" s="80">
        <v>10702.865395621617</v>
      </c>
      <c r="AT3307" s="80">
        <v>11357.750983840699</v>
      </c>
      <c r="AU3307" s="80">
        <v>12012.636572059782</v>
      </c>
      <c r="AV3307" s="80">
        <v>11582.732505178807</v>
      </c>
      <c r="AW3307" s="80">
        <v>12018.67439794299</v>
      </c>
      <c r="AX3307" s="80">
        <v>11844.479916666665</v>
      </c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</row>
    <row r="3308" spans="1:74" ht="12" customHeight="1" x14ac:dyDescent="0.2">
      <c r="A3308">
        <v>7</v>
      </c>
      <c r="B3308">
        <v>14</v>
      </c>
      <c r="C3308" s="80">
        <v>9136.3308287977034</v>
      </c>
      <c r="D3308" s="80">
        <v>9676.6473668088256</v>
      </c>
      <c r="E3308" s="80">
        <v>10216.96390481995</v>
      </c>
      <c r="F3308" s="80">
        <v>10179.648571502132</v>
      </c>
      <c r="G3308" s="80">
        <v>10350.359457405892</v>
      </c>
      <c r="H3308" s="80">
        <v>10384.015944668345</v>
      </c>
      <c r="I3308" s="80">
        <v>10815.450058922592</v>
      </c>
      <c r="J3308" s="80">
        <v>11112.476850366234</v>
      </c>
      <c r="K3308" s="80">
        <v>11409.503641809879</v>
      </c>
      <c r="L3308" s="80">
        <v>11952.023918613753</v>
      </c>
      <c r="M3308" s="80">
        <v>10213.507288629715</v>
      </c>
      <c r="N3308" s="80">
        <v>10085.371428571429</v>
      </c>
      <c r="O3308" s="80">
        <v>1290.0369588006117</v>
      </c>
      <c r="P3308" s="80">
        <v>1539.7943937366504</v>
      </c>
      <c r="Q3308" s="80">
        <v>1789.551828672689</v>
      </c>
      <c r="R3308" s="80">
        <v>2566.0294795546092</v>
      </c>
      <c r="S3308" s="80">
        <v>2207.776225533014</v>
      </c>
      <c r="T3308" s="80">
        <v>2254.8683846153845</v>
      </c>
      <c r="U3308" s="80">
        <v>4436.256237178537</v>
      </c>
      <c r="V3308" s="80">
        <v>5872.3828884881841</v>
      </c>
      <c r="W3308" s="80">
        <v>7308.5095397978312</v>
      </c>
      <c r="X3308" s="80">
        <v>7337.5621516393485</v>
      </c>
      <c r="Y3308" s="80">
        <v>8162.5265341919485</v>
      </c>
      <c r="Z3308" s="80">
        <v>4256.7095262313533</v>
      </c>
      <c r="AA3308" s="80">
        <v>7338.657051950845</v>
      </c>
      <c r="AB3308" s="80">
        <v>8110.3333909324956</v>
      </c>
      <c r="AC3308" s="80">
        <v>8882.0097299141453</v>
      </c>
      <c r="AD3308" s="80">
        <v>8767.2886333378956</v>
      </c>
      <c r="AE3308" s="80">
        <v>8960.5201378365709</v>
      </c>
      <c r="AF3308" s="80">
        <v>3700.8605198036757</v>
      </c>
      <c r="AG3308" s="80">
        <v>6302.6503994743061</v>
      </c>
      <c r="AH3308" s="80">
        <v>6723.0822800215374</v>
      </c>
      <c r="AI3308" s="80">
        <v>7143.5141605687686</v>
      </c>
      <c r="AJ3308" s="80">
        <v>7034.6997124274967</v>
      </c>
      <c r="AK3308" s="80">
        <v>8204.8214036981171</v>
      </c>
      <c r="AL3308" s="80">
        <v>3239.7066220931983</v>
      </c>
      <c r="AM3308" s="80">
        <v>2282.5621665669905</v>
      </c>
      <c r="AN3308" s="80">
        <v>2300.7488352895666</v>
      </c>
      <c r="AO3308" s="80">
        <v>2318.9355040121427</v>
      </c>
      <c r="AP3308" s="80">
        <v>2593.8176396111076</v>
      </c>
      <c r="AQ3308" s="80">
        <v>2808.5728027608116</v>
      </c>
      <c r="AR3308" s="80">
        <v>1380.3836473079753</v>
      </c>
      <c r="AS3308" s="80">
        <v>9828.8957022237992</v>
      </c>
      <c r="AT3308" s="80">
        <v>10590.843858145376</v>
      </c>
      <c r="AU3308" s="80">
        <v>11352.792014066952</v>
      </c>
      <c r="AV3308" s="80">
        <v>11403.953568138666</v>
      </c>
      <c r="AW3308" s="80">
        <v>11286.592664949143</v>
      </c>
      <c r="AX3308" s="80">
        <v>11529.696846153847</v>
      </c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</row>
    <row r="3309" spans="1:74" ht="12" customHeight="1" x14ac:dyDescent="0.2">
      <c r="A3309">
        <v>7</v>
      </c>
      <c r="B3309">
        <v>15</v>
      </c>
      <c r="C3309" s="80">
        <v>8479.6686971825511</v>
      </c>
      <c r="D3309" s="80">
        <v>9035.1896357501573</v>
      </c>
      <c r="E3309" s="80">
        <v>9590.7105743177617</v>
      </c>
      <c r="F3309" s="80">
        <v>9710.3893013550132</v>
      </c>
      <c r="G3309" s="80">
        <v>9865.7697224776348</v>
      </c>
      <c r="H3309" s="80">
        <v>9955.0120658074611</v>
      </c>
      <c r="I3309" s="80">
        <v>9895.8713410696218</v>
      </c>
      <c r="J3309" s="80">
        <v>10809.834780836005</v>
      </c>
      <c r="K3309" s="80">
        <v>11723.798220602388</v>
      </c>
      <c r="L3309" s="80">
        <v>10872.012174998556</v>
      </c>
      <c r="M3309" s="80">
        <v>11123.001220021666</v>
      </c>
      <c r="N3309" s="80">
        <v>9585.0333333333328</v>
      </c>
      <c r="O3309" s="80">
        <v>604.56864387161136</v>
      </c>
      <c r="P3309" s="80">
        <v>1142.2145500559227</v>
      </c>
      <c r="Q3309" s="80">
        <v>1679.8604562402343</v>
      </c>
      <c r="R3309" s="80">
        <v>2447.741199532571</v>
      </c>
      <c r="S3309" s="80">
        <v>2104.4111491494646</v>
      </c>
      <c r="T3309" s="80">
        <v>2143.0037338624206</v>
      </c>
      <c r="U3309" s="80">
        <v>4117.4059753300371</v>
      </c>
      <c r="V3309" s="80">
        <v>5488.9685919495696</v>
      </c>
      <c r="W3309" s="80">
        <v>6860.5312085691021</v>
      </c>
      <c r="X3309" s="80">
        <v>6999.3167755095019</v>
      </c>
      <c r="Y3309" s="80">
        <v>7780.3681573909653</v>
      </c>
      <c r="Z3309" s="80">
        <v>4045.5329769668574</v>
      </c>
      <c r="AA3309" s="80">
        <v>6811.2004314290625</v>
      </c>
      <c r="AB3309" s="80">
        <v>7574.3917193085745</v>
      </c>
      <c r="AC3309" s="80">
        <v>8337.5830071880864</v>
      </c>
      <c r="AD3309" s="80">
        <v>8363.1360305882517</v>
      </c>
      <c r="AE3309" s="80">
        <v>8541.0007872012047</v>
      </c>
      <c r="AF3309" s="80">
        <v>3517.2597950971262</v>
      </c>
      <c r="AG3309" s="80">
        <v>5849.6554364308622</v>
      </c>
      <c r="AH3309" s="80">
        <v>6277.6523653317163</v>
      </c>
      <c r="AI3309" s="80">
        <v>6705.6492942325713</v>
      </c>
      <c r="AJ3309" s="80">
        <v>6710.4156244679889</v>
      </c>
      <c r="AK3309" s="80">
        <v>7820.6828387029791</v>
      </c>
      <c r="AL3309" s="80">
        <v>3078.9838711356797</v>
      </c>
      <c r="AM3309" s="80">
        <v>2118.5059205828215</v>
      </c>
      <c r="AN3309" s="80">
        <v>2147.6506225851035</v>
      </c>
      <c r="AO3309" s="80">
        <v>2176.7953245873855</v>
      </c>
      <c r="AP3309" s="80">
        <v>2474.2483869095854</v>
      </c>
      <c r="AQ3309" s="80">
        <v>2677.079248781607</v>
      </c>
      <c r="AR3309" s="80">
        <v>1311.9024287744382</v>
      </c>
      <c r="AS3309" s="80">
        <v>8390.5211636869572</v>
      </c>
      <c r="AT3309" s="80">
        <v>9490.3126645400644</v>
      </c>
      <c r="AU3309" s="80">
        <v>10590.104165393172</v>
      </c>
      <c r="AV3309" s="80">
        <v>10621.881298601476</v>
      </c>
      <c r="AW3309" s="80">
        <v>11157.784556023706</v>
      </c>
      <c r="AX3309" s="80">
        <v>10805.461357142858</v>
      </c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</row>
    <row r="3310" spans="1:74" ht="12" customHeight="1" x14ac:dyDescent="0.2">
      <c r="A3310">
        <v>7</v>
      </c>
      <c r="B3310">
        <v>16</v>
      </c>
      <c r="C3310" s="80">
        <v>8098.273861941283</v>
      </c>
      <c r="D3310" s="80">
        <v>8566.1269109901841</v>
      </c>
      <c r="E3310" s="80">
        <v>9033.979960039087</v>
      </c>
      <c r="F3310" s="80">
        <v>9124.9274154100913</v>
      </c>
      <c r="G3310" s="80">
        <v>9341.952580802541</v>
      </c>
      <c r="H3310" s="80">
        <v>9457.5095343187895</v>
      </c>
      <c r="I3310" s="80">
        <v>9713.6688331679125</v>
      </c>
      <c r="J3310" s="80">
        <v>10606.397618504205</v>
      </c>
      <c r="K3310" s="80">
        <v>11499.126403840495</v>
      </c>
      <c r="L3310" s="80">
        <v>10994.197795065651</v>
      </c>
      <c r="M3310" s="80">
        <v>10207.492590027687</v>
      </c>
      <c r="N3310" s="80">
        <v>10587.63125</v>
      </c>
      <c r="O3310" s="80">
        <v>577.37661944758383</v>
      </c>
      <c r="P3310" s="80">
        <v>1079.8614756607658</v>
      </c>
      <c r="Q3310" s="80">
        <v>1582.346331873948</v>
      </c>
      <c r="R3310" s="80">
        <v>2300.1612071646591</v>
      </c>
      <c r="S3310" s="80">
        <v>1992.6786980518893</v>
      </c>
      <c r="T3310" s="80">
        <v>2367.162691297382</v>
      </c>
      <c r="U3310" s="80">
        <v>3932.2150876124338</v>
      </c>
      <c r="V3310" s="80">
        <v>5197.2498545439603</v>
      </c>
      <c r="W3310" s="80">
        <v>6462.2846214754873</v>
      </c>
      <c r="X3310" s="80">
        <v>6577.3117381683214</v>
      </c>
      <c r="Y3310" s="80">
        <v>7367.2741643192367</v>
      </c>
      <c r="Z3310" s="80">
        <v>4468.6971740498029</v>
      </c>
      <c r="AA3310" s="80">
        <v>6504.8492331560374</v>
      </c>
      <c r="AB3310" s="80">
        <v>7179.2221785750153</v>
      </c>
      <c r="AC3310" s="80">
        <v>7853.5951239939932</v>
      </c>
      <c r="AD3310" s="80">
        <v>7858.9031681427796</v>
      </c>
      <c r="AE3310" s="80">
        <v>8087.5214596629467</v>
      </c>
      <c r="AF3310" s="80">
        <v>3885.1664283141699</v>
      </c>
      <c r="AG3310" s="80">
        <v>5586.5521889965585</v>
      </c>
      <c r="AH3310" s="80">
        <v>5951.4728137990587</v>
      </c>
      <c r="AI3310" s="80">
        <v>6316.393438601558</v>
      </c>
      <c r="AJ3310" s="80">
        <v>6305.8291073829241</v>
      </c>
      <c r="AK3310" s="80">
        <v>7405.4483617433798</v>
      </c>
      <c r="AL3310" s="80">
        <v>3401.0466858695077</v>
      </c>
      <c r="AM3310" s="80">
        <v>2023.2206865256469</v>
      </c>
      <c r="AN3310" s="80">
        <v>2036.8276713766013</v>
      </c>
      <c r="AO3310" s="80">
        <v>2050.4346562275555</v>
      </c>
      <c r="AP3310" s="80">
        <v>2325.0702147539</v>
      </c>
      <c r="AQ3310" s="80">
        <v>2534.9413275062334</v>
      </c>
      <c r="AR3310" s="80">
        <v>1449.1278922879567</v>
      </c>
      <c r="AS3310" s="80">
        <v>8032.9387143681606</v>
      </c>
      <c r="AT3310" s="80">
        <v>9065.7669679045939</v>
      </c>
      <c r="AU3310" s="80">
        <v>10098.595221441026</v>
      </c>
      <c r="AV3310" s="80">
        <v>9967.3294001781778</v>
      </c>
      <c r="AW3310" s="80">
        <v>10347.505925605925</v>
      </c>
      <c r="AX3310" s="80">
        <v>10702.050599999999</v>
      </c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</row>
    <row r="3311" spans="1:74" ht="12" customHeight="1" x14ac:dyDescent="0.2">
      <c r="A3311">
        <v>7</v>
      </c>
      <c r="B3311">
        <v>17</v>
      </c>
      <c r="C3311" s="80">
        <v>7783.1227292493913</v>
      </c>
      <c r="D3311" s="80">
        <v>8124.6424410669215</v>
      </c>
      <c r="E3311" s="80">
        <v>8466.1621528844516</v>
      </c>
      <c r="F3311" s="80">
        <v>8599.8637047772427</v>
      </c>
      <c r="G3311" s="80">
        <v>8768.8185402203617</v>
      </c>
      <c r="H3311" s="80">
        <v>8977.4014489200272</v>
      </c>
      <c r="I3311" s="80">
        <v>8313.8376469481682</v>
      </c>
      <c r="J3311" s="80">
        <v>9303.0815372616598</v>
      </c>
      <c r="K3311" s="80">
        <v>10292.325427575151</v>
      </c>
      <c r="L3311" s="80">
        <v>10720.544291723674</v>
      </c>
      <c r="M3311" s="80">
        <v>10558.347209356176</v>
      </c>
      <c r="N3311" s="80">
        <v>9661.2588235294115</v>
      </c>
      <c r="O3311" s="80">
        <v>554.90752310547737</v>
      </c>
      <c r="P3311" s="80">
        <v>1018.8988769351286</v>
      </c>
      <c r="Q3311" s="80">
        <v>1482.8902307647797</v>
      </c>
      <c r="R3311" s="80">
        <v>2167.8060525967439</v>
      </c>
      <c r="S3311" s="80">
        <v>1870.4267401321454</v>
      </c>
      <c r="T3311" s="80">
        <v>2160.0460856649556</v>
      </c>
      <c r="U3311" s="80">
        <v>3779.189633055611</v>
      </c>
      <c r="V3311" s="80">
        <v>4917.6483281312494</v>
      </c>
      <c r="W3311" s="80">
        <v>6056.1070232068878</v>
      </c>
      <c r="X3311" s="80">
        <v>6198.8421295882681</v>
      </c>
      <c r="Y3311" s="80">
        <v>6915.2877542672331</v>
      </c>
      <c r="Z3311" s="80">
        <v>4077.7052943234685</v>
      </c>
      <c r="AA3311" s="80">
        <v>6251.7075589218084</v>
      </c>
      <c r="AB3311" s="80">
        <v>6805.8381328105288</v>
      </c>
      <c r="AC3311" s="80">
        <v>7359.9687066992492</v>
      </c>
      <c r="AD3311" s="80">
        <v>7406.6886275645575</v>
      </c>
      <c r="AE3311" s="80">
        <v>7591.3474732955792</v>
      </c>
      <c r="AF3311" s="80">
        <v>3545.2309917225839</v>
      </c>
      <c r="AG3311" s="80">
        <v>5369.1468159233154</v>
      </c>
      <c r="AH3311" s="80">
        <v>5644.2662182822605</v>
      </c>
      <c r="AI3311" s="80">
        <v>5919.3856206412065</v>
      </c>
      <c r="AJ3311" s="80">
        <v>5942.9810671730284</v>
      </c>
      <c r="AK3311" s="80">
        <v>6951.1199432272533</v>
      </c>
      <c r="AL3311" s="80">
        <v>3103.4696550366011</v>
      </c>
      <c r="AM3311" s="80">
        <v>1944.4853533034907</v>
      </c>
      <c r="AN3311" s="80">
        <v>1933.0214452733032</v>
      </c>
      <c r="AO3311" s="80">
        <v>1921.5575372431158</v>
      </c>
      <c r="AP3311" s="80">
        <v>2191.2817538858271</v>
      </c>
      <c r="AQ3311" s="80">
        <v>2379.4212525426769</v>
      </c>
      <c r="AR3311" s="80">
        <v>1322.3354030005153</v>
      </c>
      <c r="AS3311" s="80">
        <v>7908.6462092437741</v>
      </c>
      <c r="AT3311" s="80">
        <v>8541.1800920871174</v>
      </c>
      <c r="AU3311" s="80">
        <v>9173.7139749304606</v>
      </c>
      <c r="AV3311" s="80">
        <v>9624.7521714149789</v>
      </c>
      <c r="AW3311" s="80">
        <v>9670.271196868367</v>
      </c>
      <c r="AX3311" s="80">
        <v>9917.5224374999998</v>
      </c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</row>
    <row r="3312" spans="1:74" ht="12" customHeight="1" x14ac:dyDescent="0.2">
      <c r="A3312">
        <v>7</v>
      </c>
      <c r="B3312">
        <v>18</v>
      </c>
      <c r="C3312" s="80">
        <v>7268.1470075265297</v>
      </c>
      <c r="D3312" s="80">
        <v>7713.9662017854444</v>
      </c>
      <c r="E3312" s="80">
        <v>8159.7853960443599</v>
      </c>
      <c r="F3312" s="80">
        <v>8035.7546449635629</v>
      </c>
      <c r="G3312" s="80">
        <v>8264.1479661703452</v>
      </c>
      <c r="H3312" s="80">
        <v>8419.7430267153122</v>
      </c>
      <c r="I3312" s="80">
        <v>8372.7398497135691</v>
      </c>
      <c r="J3312" s="80">
        <v>9246.1421340314737</v>
      </c>
      <c r="K3312" s="80">
        <v>10119.544418349378</v>
      </c>
      <c r="L3312" s="80">
        <v>9984.2506169343396</v>
      </c>
      <c r="M3312" s="80">
        <v>10018.856326763778</v>
      </c>
      <c r="N3312" s="80">
        <v>10165.75</v>
      </c>
      <c r="O3312" s="80">
        <v>518.19168138724615</v>
      </c>
      <c r="P3312" s="80">
        <v>973.70925291185972</v>
      </c>
      <c r="Q3312" s="80">
        <v>1429.2268244364732</v>
      </c>
      <c r="R3312" s="80">
        <v>973.72787723784711</v>
      </c>
      <c r="S3312" s="80">
        <v>1762.7783343256694</v>
      </c>
      <c r="T3312" s="80">
        <v>2272.8392745125461</v>
      </c>
      <c r="U3312" s="80">
        <v>3529.1369258695249</v>
      </c>
      <c r="V3312" s="80">
        <v>4683.0416006131418</v>
      </c>
      <c r="W3312" s="80">
        <v>5836.9462753567577</v>
      </c>
      <c r="X3312" s="80">
        <v>5792.2283592196782</v>
      </c>
      <c r="Y3312" s="80">
        <v>6517.2931755609216</v>
      </c>
      <c r="Z3312" s="80">
        <v>4290.634725033211</v>
      </c>
      <c r="AA3312" s="80">
        <v>5838.0589857010546</v>
      </c>
      <c r="AB3312" s="80">
        <v>6465.84114633432</v>
      </c>
      <c r="AC3312" s="80">
        <v>7093.6233069675864</v>
      </c>
      <c r="AD3312" s="80">
        <v>6920.8460256978406</v>
      </c>
      <c r="AE3312" s="80">
        <v>7154.4437251351173</v>
      </c>
      <c r="AF3312" s="80">
        <v>3730.3557033717784</v>
      </c>
      <c r="AG3312" s="80">
        <v>5013.8934873107301</v>
      </c>
      <c r="AH3312" s="80">
        <v>5359.5330436004233</v>
      </c>
      <c r="AI3312" s="80">
        <v>5705.1725998901165</v>
      </c>
      <c r="AJ3312" s="80">
        <v>5553.1505329482634</v>
      </c>
      <c r="AK3312" s="80">
        <v>6551.0631196142904</v>
      </c>
      <c r="AL3312" s="80">
        <v>3265.5264931783436</v>
      </c>
      <c r="AM3312" s="80">
        <v>1815.8271292164125</v>
      </c>
      <c r="AN3312" s="80">
        <v>1833.9232988248655</v>
      </c>
      <c r="AO3312" s="80">
        <v>1852.0194684333185</v>
      </c>
      <c r="AP3312" s="80">
        <v>2047.5443724102652</v>
      </c>
      <c r="AQ3312" s="80">
        <v>2242.4787575053301</v>
      </c>
      <c r="AR3312" s="80">
        <v>1391.38505329285</v>
      </c>
      <c r="AS3312" s="80">
        <v>7385.36513927549</v>
      </c>
      <c r="AT3312" s="80">
        <v>8123.782208051638</v>
      </c>
      <c r="AU3312" s="80">
        <v>8862.1992768277869</v>
      </c>
      <c r="AV3312" s="80">
        <v>8732.9089588437455</v>
      </c>
      <c r="AW3312" s="80">
        <v>9090.513704219582</v>
      </c>
      <c r="AX3312" s="80">
        <v>9122.7622941176469</v>
      </c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</row>
    <row r="3313" spans="1:74" ht="12" customHeight="1" x14ac:dyDescent="0.2">
      <c r="A3313">
        <v>7</v>
      </c>
      <c r="B3313">
        <v>19</v>
      </c>
      <c r="C3313" s="80">
        <v>6935.9777902720925</v>
      </c>
      <c r="D3313" s="80">
        <v>7385.3021967204859</v>
      </c>
      <c r="E3313" s="80">
        <v>7834.6266031688801</v>
      </c>
      <c r="F3313" s="80">
        <v>7757.9758074233105</v>
      </c>
      <c r="G3313" s="80">
        <v>7697.7412518003675</v>
      </c>
      <c r="H3313" s="80">
        <v>7955.5405964786487</v>
      </c>
      <c r="I3313" s="80">
        <v>7895.3371120343718</v>
      </c>
      <c r="J3313" s="80">
        <v>8572.9855164723922</v>
      </c>
      <c r="K3313" s="80">
        <v>9250.6339209104117</v>
      </c>
      <c r="L3313" s="80">
        <v>9660.353277365155</v>
      </c>
      <c r="M3313" s="80">
        <v>9526.2029186602631</v>
      </c>
      <c r="N3313" s="80">
        <v>9772.7684210526313</v>
      </c>
      <c r="O3313" s="80">
        <v>494.50925930416008</v>
      </c>
      <c r="P3313" s="80">
        <v>933.39145539021729</v>
      </c>
      <c r="Q3313" s="80">
        <v>1372.2736514762744</v>
      </c>
      <c r="R3313" s="80">
        <v>940.06818878665831</v>
      </c>
      <c r="S3313" s="80">
        <v>1641.9613440448586</v>
      </c>
      <c r="T3313" s="80">
        <v>2184.977191853467</v>
      </c>
      <c r="U3313" s="80">
        <v>3367.8481339620603</v>
      </c>
      <c r="V3313" s="80">
        <v>4486.0991457733198</v>
      </c>
      <c r="W3313" s="80">
        <v>5604.3501575845803</v>
      </c>
      <c r="X3313" s="80">
        <v>5592.0034231086502</v>
      </c>
      <c r="Y3313" s="80">
        <v>6070.6120864436398</v>
      </c>
      <c r="Z3313" s="80">
        <v>4124.7698937192445</v>
      </c>
      <c r="AA3313" s="80">
        <v>5571.2477225885468</v>
      </c>
      <c r="AB3313" s="80">
        <v>6191.0988325213802</v>
      </c>
      <c r="AC3313" s="80">
        <v>6810.9499424542128</v>
      </c>
      <c r="AD3313" s="80">
        <v>6681.6071926632439</v>
      </c>
      <c r="AE3313" s="80">
        <v>6664.0937241323454</v>
      </c>
      <c r="AF3313" s="80">
        <v>3586.1498086422839</v>
      </c>
      <c r="AG3313" s="80">
        <v>4784.7482769355884</v>
      </c>
      <c r="AH3313" s="80">
        <v>5131.2879001236815</v>
      </c>
      <c r="AI3313" s="80">
        <v>5477.8275233117756</v>
      </c>
      <c r="AJ3313" s="80">
        <v>5361.1900055452525</v>
      </c>
      <c r="AK3313" s="80">
        <v>6102.0675120331534</v>
      </c>
      <c r="AL3313" s="80">
        <v>3139.2896924126662</v>
      </c>
      <c r="AM3313" s="80">
        <v>1732.8401071382152</v>
      </c>
      <c r="AN3313" s="80">
        <v>1755.529282103988</v>
      </c>
      <c r="AO3313" s="80">
        <v>1778.2184570697605</v>
      </c>
      <c r="AP3313" s="80">
        <v>1976.7651462256174</v>
      </c>
      <c r="AQ3313" s="80">
        <v>2088.7841443059415</v>
      </c>
      <c r="AR3313" s="80">
        <v>1337.5977090076972</v>
      </c>
      <c r="AS3313" s="80">
        <v>7047.8388131140973</v>
      </c>
      <c r="AT3313" s="80">
        <v>7945.723117442476</v>
      </c>
      <c r="AU3313" s="80">
        <v>8843.6074217708556</v>
      </c>
      <c r="AV3313" s="80">
        <v>8532.9395481802039</v>
      </c>
      <c r="AW3313" s="80">
        <v>8435.9085710549934</v>
      </c>
      <c r="AX3313" s="80">
        <v>8567.6310555555556</v>
      </c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</row>
    <row r="3314" spans="1:74" ht="12" customHeight="1" x14ac:dyDescent="0.2">
      <c r="A3314">
        <v>7</v>
      </c>
      <c r="B3314">
        <v>20</v>
      </c>
      <c r="C3314" s="80">
        <v>6484.9697706646466</v>
      </c>
      <c r="D3314" s="80">
        <v>6942.2708369393786</v>
      </c>
      <c r="E3314" s="80">
        <v>7399.5719032141105</v>
      </c>
      <c r="F3314" s="80">
        <v>7473.7436483139554</v>
      </c>
      <c r="G3314" s="80">
        <v>7466.2510791399191</v>
      </c>
      <c r="H3314" s="80">
        <v>7409.3866903497046</v>
      </c>
      <c r="I3314" s="80">
        <v>6808.6716226202998</v>
      </c>
      <c r="J3314" s="80">
        <v>7732.0137617350829</v>
      </c>
      <c r="K3314" s="80">
        <v>8655.3559008498651</v>
      </c>
      <c r="L3314" s="80">
        <v>8811.3880028147778</v>
      </c>
      <c r="M3314" s="80">
        <v>9132.3320454544992</v>
      </c>
      <c r="N3314" s="80">
        <v>9163.9549999999999</v>
      </c>
      <c r="O3314" s="80">
        <v>462.35407535459251</v>
      </c>
      <c r="P3314" s="80">
        <v>879.2128707365116</v>
      </c>
      <c r="Q3314" s="80">
        <v>1296.0716661184308</v>
      </c>
      <c r="R3314" s="80">
        <v>905.62652286225807</v>
      </c>
      <c r="S3314" s="80">
        <v>1592.5834937636703</v>
      </c>
      <c r="T3314" s="80">
        <v>2048.8598316765238</v>
      </c>
      <c r="U3314" s="80">
        <v>3148.8557203232508</v>
      </c>
      <c r="V3314" s="80">
        <v>4220.9989134051266</v>
      </c>
      <c r="W3314" s="80">
        <v>5293.1421064870028</v>
      </c>
      <c r="X3314" s="80">
        <v>5387.1268875081887</v>
      </c>
      <c r="Y3314" s="80">
        <v>5888.0537236619894</v>
      </c>
      <c r="Z3314" s="80">
        <v>3867.809413141355</v>
      </c>
      <c r="AA3314" s="80">
        <v>5208.9805011405124</v>
      </c>
      <c r="AB3314" s="80">
        <v>5820.8601161103306</v>
      </c>
      <c r="AC3314" s="80">
        <v>6432.739731080148</v>
      </c>
      <c r="AD3314" s="80">
        <v>6436.8103943960896</v>
      </c>
      <c r="AE3314" s="80">
        <v>6463.687896453479</v>
      </c>
      <c r="AF3314" s="80">
        <v>3362.7437030905085</v>
      </c>
      <c r="AG3314" s="80">
        <v>4473.6227355984374</v>
      </c>
      <c r="AH3314" s="80">
        <v>4823.6339877665887</v>
      </c>
      <c r="AI3314" s="80">
        <v>5173.6452399347399</v>
      </c>
      <c r="AJ3314" s="80">
        <v>5164.7698763134067</v>
      </c>
      <c r="AK3314" s="80">
        <v>5918.5632065830459</v>
      </c>
      <c r="AL3314" s="80">
        <v>2943.7215979926868</v>
      </c>
      <c r="AM3314" s="80">
        <v>1620.1631625677076</v>
      </c>
      <c r="AN3314" s="80">
        <v>1649.818814414281</v>
      </c>
      <c r="AO3314" s="80">
        <v>1679.4744662608546</v>
      </c>
      <c r="AP3314" s="80">
        <v>1904.3415863292066</v>
      </c>
      <c r="AQ3314" s="80">
        <v>2025.9692241366388</v>
      </c>
      <c r="AR3314" s="80">
        <v>1254.2694848927313</v>
      </c>
      <c r="AS3314" s="80">
        <v>6589.5570939780873</v>
      </c>
      <c r="AT3314" s="80">
        <v>7471.0406916790816</v>
      </c>
      <c r="AU3314" s="80">
        <v>8352.5242893800769</v>
      </c>
      <c r="AV3314" s="80">
        <v>8034.4957278562988</v>
      </c>
      <c r="AW3314" s="80">
        <v>8438.4978292948363</v>
      </c>
      <c r="AX3314" s="80">
        <v>8090.1294210526321</v>
      </c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</row>
    <row r="3315" spans="1:74" ht="12" customHeight="1" x14ac:dyDescent="0.2">
      <c r="A3315">
        <v>7</v>
      </c>
      <c r="B3315">
        <v>21</v>
      </c>
      <c r="C3315" s="80">
        <v>5922.5678437986089</v>
      </c>
      <c r="D3315" s="80">
        <v>6516.0233395684245</v>
      </c>
      <c r="E3315" s="80">
        <v>7109.4788353382392</v>
      </c>
      <c r="F3315" s="80">
        <v>7030.0017491606604</v>
      </c>
      <c r="G3315" s="80">
        <v>7185.3932779351208</v>
      </c>
      <c r="H3315" s="80">
        <v>7141.7912094536696</v>
      </c>
      <c r="I3315" s="80">
        <v>6747.947664588035</v>
      </c>
      <c r="J3315" s="80">
        <v>7213.8786849909029</v>
      </c>
      <c r="K3315" s="80">
        <v>7679.8097053937718</v>
      </c>
      <c r="L3315" s="80">
        <v>7568.9674228674894</v>
      </c>
      <c r="M3315" s="80">
        <v>8176.087257739191</v>
      </c>
      <c r="N3315" s="80">
        <v>8474.3761904761905</v>
      </c>
      <c r="O3315" s="80">
        <v>422.25692269706559</v>
      </c>
      <c r="P3315" s="80">
        <v>833.7586756281014</v>
      </c>
      <c r="Q3315" s="80">
        <v>1245.2604285591372</v>
      </c>
      <c r="R3315" s="80">
        <v>851.85635732157186</v>
      </c>
      <c r="S3315" s="80">
        <v>1532.6753158103186</v>
      </c>
      <c r="T3315" s="80">
        <v>1894.6850977752063</v>
      </c>
      <c r="U3315" s="80">
        <v>2875.774644056115</v>
      </c>
      <c r="V3315" s="80">
        <v>3980.7021139325211</v>
      </c>
      <c r="W3315" s="80">
        <v>5085.6295838089272</v>
      </c>
      <c r="X3315" s="80">
        <v>5067.2746115230548</v>
      </c>
      <c r="Y3315" s="80">
        <v>5666.5629373658057</v>
      </c>
      <c r="Z3315" s="80">
        <v>3576.7604707819701</v>
      </c>
      <c r="AA3315" s="80">
        <v>4757.2373512956065</v>
      </c>
      <c r="AB3315" s="80">
        <v>5468.8938678848526</v>
      </c>
      <c r="AC3315" s="80">
        <v>6180.5503844740988</v>
      </c>
      <c r="AD3315" s="80">
        <v>6054.6347936122229</v>
      </c>
      <c r="AE3315" s="80">
        <v>6220.5434922498744</v>
      </c>
      <c r="AF3315" s="80">
        <v>3109.7004701729707</v>
      </c>
      <c r="AG3315" s="80">
        <v>4085.6526855369066</v>
      </c>
      <c r="AH3315" s="80">
        <v>4528.2350810015196</v>
      </c>
      <c r="AI3315" s="80">
        <v>4970.8174764661326</v>
      </c>
      <c r="AJ3315" s="80">
        <v>4858.1197018560497</v>
      </c>
      <c r="AK3315" s="80">
        <v>5695.9247457446754</v>
      </c>
      <c r="AL3315" s="80">
        <v>2722.209375910265</v>
      </c>
      <c r="AM3315" s="80">
        <v>1479.6562802400103</v>
      </c>
      <c r="AN3315" s="80">
        <v>1546.6442862801728</v>
      </c>
      <c r="AO3315" s="80">
        <v>1613.6322923203352</v>
      </c>
      <c r="AP3315" s="80">
        <v>1791.2742680054164</v>
      </c>
      <c r="AQ3315" s="80">
        <v>1949.7583847785343</v>
      </c>
      <c r="AR3315" s="80">
        <v>1159.8869111879967</v>
      </c>
      <c r="AS3315" s="80">
        <v>6018.0849456249243</v>
      </c>
      <c r="AT3315" s="80">
        <v>7021.5782947295893</v>
      </c>
      <c r="AU3315" s="80">
        <v>8025.0716438342542</v>
      </c>
      <c r="AV3315" s="80">
        <v>7557.4600465719541</v>
      </c>
      <c r="AW3315" s="80">
        <v>6858.8727796211442</v>
      </c>
      <c r="AX3315" s="80">
        <v>7436.7379499999997</v>
      </c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</row>
    <row r="3316" spans="1:74" ht="12" customHeight="1" x14ac:dyDescent="0.2">
      <c r="A3316">
        <v>7</v>
      </c>
      <c r="B3316">
        <v>22</v>
      </c>
      <c r="C3316" s="80">
        <v>5484.1742761204478</v>
      </c>
      <c r="D3316" s="80">
        <v>6104.5214740518368</v>
      </c>
      <c r="E3316" s="80">
        <v>6724.8686719832267</v>
      </c>
      <c r="F3316" s="80">
        <v>6755.5615751894711</v>
      </c>
      <c r="G3316" s="80">
        <v>6762.129235381557</v>
      </c>
      <c r="H3316" s="80">
        <v>6906.9034650179956</v>
      </c>
      <c r="I3316" s="80">
        <v>5739.054030715557</v>
      </c>
      <c r="J3316" s="80">
        <v>6731.8800445186935</v>
      </c>
      <c r="K3316" s="80">
        <v>7724.7060583218299</v>
      </c>
      <c r="L3316" s="80">
        <v>7339.4964196204655</v>
      </c>
      <c r="M3316" s="80">
        <v>7549.2055096418635</v>
      </c>
      <c r="N3316" s="80">
        <v>8333.9681818181816</v>
      </c>
      <c r="O3316" s="80">
        <v>391.00110196184215</v>
      </c>
      <c r="P3316" s="80">
        <v>784.44757779061115</v>
      </c>
      <c r="Q3316" s="80">
        <v>1177.8940536193802</v>
      </c>
      <c r="R3316" s="80">
        <v>818.60122947900652</v>
      </c>
      <c r="S3316" s="80">
        <v>1442.3912735875995</v>
      </c>
      <c r="T3316" s="80">
        <v>1863.2929391510006</v>
      </c>
      <c r="U3316" s="80">
        <v>2662.9073305366542</v>
      </c>
      <c r="V3316" s="80">
        <v>3736.7066984071935</v>
      </c>
      <c r="W3316" s="80">
        <v>4810.5060662777332</v>
      </c>
      <c r="X3316" s="80">
        <v>4869.4562075500799</v>
      </c>
      <c r="Y3316" s="80">
        <v>5332.7673824838193</v>
      </c>
      <c r="Z3316" s="80">
        <v>3517.4987854541964</v>
      </c>
      <c r="AA3316" s="80">
        <v>4405.1025493431034</v>
      </c>
      <c r="AB3316" s="80">
        <v>5125.64807394533</v>
      </c>
      <c r="AC3316" s="80">
        <v>5846.1935985475566</v>
      </c>
      <c r="AD3316" s="80">
        <v>5818.2714063215517</v>
      </c>
      <c r="AE3316" s="80">
        <v>5854.1150611861021</v>
      </c>
      <c r="AF3316" s="80">
        <v>3058.1772853714087</v>
      </c>
      <c r="AG3316" s="80">
        <v>3783.2291583869674</v>
      </c>
      <c r="AH3316" s="80">
        <v>4242.5671240886713</v>
      </c>
      <c r="AI3316" s="80">
        <v>4701.9050897903753</v>
      </c>
      <c r="AJ3316" s="80">
        <v>4668.4663754810708</v>
      </c>
      <c r="AK3316" s="80">
        <v>5360.3995990045387</v>
      </c>
      <c r="AL3316" s="80">
        <v>2677.1063513299691</v>
      </c>
      <c r="AM3316" s="80">
        <v>1370.1308492546946</v>
      </c>
      <c r="AN3316" s="80">
        <v>1448.2342519109602</v>
      </c>
      <c r="AO3316" s="80">
        <v>1526.3376545672261</v>
      </c>
      <c r="AP3316" s="80">
        <v>1721.3457474612762</v>
      </c>
      <c r="AQ3316" s="80">
        <v>1834.9055738018153</v>
      </c>
      <c r="AR3316" s="80">
        <v>1140.6692829156736</v>
      </c>
      <c r="AS3316" s="80">
        <v>5572.6211198850069</v>
      </c>
      <c r="AT3316" s="80">
        <v>6581.7753287376381</v>
      </c>
      <c r="AU3316" s="80">
        <v>7590.9295375902702</v>
      </c>
      <c r="AV3316" s="80">
        <v>7262.4287330720463</v>
      </c>
      <c r="AW3316" s="80">
        <v>6454.8428110767754</v>
      </c>
      <c r="AX3316" s="80">
        <v>7629.2028095238093</v>
      </c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</row>
    <row r="3317" spans="1:74" ht="12" customHeight="1" x14ac:dyDescent="0.2">
      <c r="A3317">
        <v>7</v>
      </c>
      <c r="B3317">
        <v>23</v>
      </c>
      <c r="C3317" s="80">
        <v>5040.1728479885278</v>
      </c>
      <c r="D3317" s="80">
        <v>5637.3236447270101</v>
      </c>
      <c r="E3317" s="80">
        <v>6234.4744414654933</v>
      </c>
      <c r="F3317" s="80">
        <v>6422.7795693230337</v>
      </c>
      <c r="G3317" s="80">
        <v>6511.9047179715462</v>
      </c>
      <c r="H3317" s="80">
        <v>6507.362826923214</v>
      </c>
      <c r="I3317" s="80">
        <v>5317.5813498768493</v>
      </c>
      <c r="J3317" s="80">
        <v>6609.5767297408893</v>
      </c>
      <c r="K3317" s="80">
        <v>7901.5721096049292</v>
      </c>
      <c r="L3317" s="80">
        <v>7348.5798173118537</v>
      </c>
      <c r="M3317" s="80">
        <v>7101.9932564330002</v>
      </c>
      <c r="N3317" s="80">
        <v>7239.804347826087</v>
      </c>
      <c r="O3317" s="80">
        <v>359.34546176307333</v>
      </c>
      <c r="P3317" s="80">
        <v>725.67226858541039</v>
      </c>
      <c r="Q3317" s="80">
        <v>1091.9990754077476</v>
      </c>
      <c r="R3317" s="80">
        <v>778.2765642207944</v>
      </c>
      <c r="S3317" s="80">
        <v>1389.0173069290779</v>
      </c>
      <c r="T3317" s="80">
        <v>1618.6618460542336</v>
      </c>
      <c r="U3317" s="80">
        <v>2447.3170523630679</v>
      </c>
      <c r="V3317" s="80">
        <v>3453.5144968765439</v>
      </c>
      <c r="W3317" s="80">
        <v>4459.71194139002</v>
      </c>
      <c r="X3317" s="80">
        <v>4629.5846015863899</v>
      </c>
      <c r="Y3317" s="80">
        <v>5135.4346935786853</v>
      </c>
      <c r="Z3317" s="80">
        <v>3055.687572213466</v>
      </c>
      <c r="AA3317" s="80">
        <v>4048.4632952821435</v>
      </c>
      <c r="AB3317" s="80">
        <v>4734.1689228365949</v>
      </c>
      <c r="AC3317" s="80">
        <v>5419.8745503910459</v>
      </c>
      <c r="AD3317" s="80">
        <v>5531.6607363245539</v>
      </c>
      <c r="AE3317" s="80">
        <v>5637.4905239939617</v>
      </c>
      <c r="AF3317" s="80">
        <v>2656.6702348777862</v>
      </c>
      <c r="AG3317" s="80">
        <v>3476.9370778109992</v>
      </c>
      <c r="AH3317" s="80">
        <v>3917.9837486686711</v>
      </c>
      <c r="AI3317" s="80">
        <v>4359.0304195263434</v>
      </c>
      <c r="AJ3317" s="80">
        <v>4438.4956191699594</v>
      </c>
      <c r="AK3317" s="80">
        <v>5162.0444129238567</v>
      </c>
      <c r="AL3317" s="80">
        <v>2325.6299735143848</v>
      </c>
      <c r="AM3317" s="80">
        <v>1259.2043864605491</v>
      </c>
      <c r="AN3317" s="80">
        <v>1337.1188422981163</v>
      </c>
      <c r="AO3317" s="80">
        <v>1415.0332981356833</v>
      </c>
      <c r="AP3317" s="80">
        <v>1636.5514806554468</v>
      </c>
      <c r="AQ3317" s="80">
        <v>1767.0070841818383</v>
      </c>
      <c r="AR3317" s="80">
        <v>990.91120264907261</v>
      </c>
      <c r="AS3317" s="80">
        <v>5121.4589920801718</v>
      </c>
      <c r="AT3317" s="80">
        <v>6079.4194881760432</v>
      </c>
      <c r="AU3317" s="80">
        <v>7037.3799842719145</v>
      </c>
      <c r="AV3317" s="80">
        <v>6904.678222717771</v>
      </c>
      <c r="AW3317" s="80">
        <v>6215.9890608544129</v>
      </c>
      <c r="AX3317" s="80">
        <v>6627.567380367338</v>
      </c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</row>
    <row r="3318" spans="1:74" ht="12" customHeight="1" x14ac:dyDescent="0.2">
      <c r="A3318">
        <v>7</v>
      </c>
      <c r="B3318">
        <v>24</v>
      </c>
      <c r="C3318" s="80">
        <v>4666.1827949647641</v>
      </c>
      <c r="D3318" s="80">
        <v>5274.3548830994669</v>
      </c>
      <c r="E3318" s="80">
        <v>5882.5269712341697</v>
      </c>
      <c r="F3318" s="80">
        <v>5914.8950671750445</v>
      </c>
      <c r="G3318" s="80">
        <v>6160.6770499607564</v>
      </c>
      <c r="H3318" s="80">
        <v>6300.8941329283507</v>
      </c>
      <c r="I3318" s="80">
        <v>6402.2543081452031</v>
      </c>
      <c r="J3318" s="80">
        <v>6504.0576972369372</v>
      </c>
      <c r="K3318" s="80">
        <v>6605.8610863286713</v>
      </c>
      <c r="L3318" s="80">
        <v>7304.7099438319037</v>
      </c>
      <c r="M3318" s="80">
        <v>7166.3428571428331</v>
      </c>
      <c r="N3318" s="80">
        <v>6723.375</v>
      </c>
      <c r="O3318" s="80">
        <v>332.681370599562</v>
      </c>
      <c r="P3318" s="80">
        <v>681.51755176704296</v>
      </c>
      <c r="Q3318" s="80">
        <v>1030.3537329345238</v>
      </c>
      <c r="R3318" s="80">
        <v>716.73395621340364</v>
      </c>
      <c r="S3318" s="80">
        <v>1314.0989334779233</v>
      </c>
      <c r="T3318" s="80">
        <v>1503.1995432974245</v>
      </c>
      <c r="U3318" s="80">
        <v>2265.7216464546182</v>
      </c>
      <c r="V3318" s="80">
        <v>3236.8373512788994</v>
      </c>
      <c r="W3318" s="80">
        <v>4207.9530561031806</v>
      </c>
      <c r="X3318" s="80">
        <v>4263.4978870805498</v>
      </c>
      <c r="Y3318" s="80">
        <v>4858.4486457531575</v>
      </c>
      <c r="Z3318" s="80">
        <v>2837.7194249730887</v>
      </c>
      <c r="AA3318" s="80">
        <v>3748.0599067214548</v>
      </c>
      <c r="AB3318" s="80">
        <v>4430.9863193480578</v>
      </c>
      <c r="AC3318" s="80">
        <v>5113.9127319746603</v>
      </c>
      <c r="AD3318" s="80">
        <v>5094.2419009439254</v>
      </c>
      <c r="AE3318" s="80">
        <v>5333.4254714585941</v>
      </c>
      <c r="AF3318" s="80">
        <v>2467.1647716260227</v>
      </c>
      <c r="AG3318" s="80">
        <v>3218.9419809543951</v>
      </c>
      <c r="AH3318" s="80">
        <v>3665.9485855049516</v>
      </c>
      <c r="AI3318" s="80">
        <v>4112.955190055508</v>
      </c>
      <c r="AJ3318" s="80">
        <v>4087.5193613835249</v>
      </c>
      <c r="AK3318" s="80">
        <v>4883.6231368391946</v>
      </c>
      <c r="AL3318" s="80">
        <v>2159.7382569975607</v>
      </c>
      <c r="AM3318" s="80">
        <v>1165.7691155951702</v>
      </c>
      <c r="AN3318" s="80">
        <v>1250.4605996620653</v>
      </c>
      <c r="AO3318" s="80">
        <v>1335.1520837289602</v>
      </c>
      <c r="AP3318" s="80">
        <v>1507.1403549860891</v>
      </c>
      <c r="AQ3318" s="80">
        <v>1671.7013626741293</v>
      </c>
      <c r="AR3318" s="80">
        <v>920.22757619288461</v>
      </c>
      <c r="AS3318" s="80">
        <v>4741.4373583436427</v>
      </c>
      <c r="AT3318" s="80">
        <v>5690.772193945073</v>
      </c>
      <c r="AU3318" s="80">
        <v>6640.1070295465033</v>
      </c>
      <c r="AV3318" s="80">
        <v>6358.6873438798266</v>
      </c>
      <c r="AW3318" s="80">
        <v>5880.7219713039149</v>
      </c>
      <c r="AX3318" s="80">
        <v>6154.8100881147802</v>
      </c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</row>
    <row r="3319" spans="1:74" ht="12" customHeight="1" x14ac:dyDescent="0.2">
      <c r="A3319">
        <v>7</v>
      </c>
      <c r="B3319">
        <v>25</v>
      </c>
      <c r="C3319" s="80">
        <v>3114.9751912984248</v>
      </c>
      <c r="D3319" s="80">
        <v>3523.9406985445921</v>
      </c>
      <c r="E3319" s="80">
        <v>3932.9062057907599</v>
      </c>
      <c r="F3319" s="80">
        <v>4051.1358762549794</v>
      </c>
      <c r="G3319" s="80">
        <v>4094.1361556903576</v>
      </c>
      <c r="H3319" s="80">
        <v>4239.1552786749753</v>
      </c>
      <c r="I3319" s="80">
        <v>5136.9040463286537</v>
      </c>
      <c r="J3319" s="80">
        <v>5607.4574252319399</v>
      </c>
      <c r="K3319" s="80">
        <v>6078.010804135226</v>
      </c>
      <c r="L3319" s="80">
        <v>6044.997563709866</v>
      </c>
      <c r="M3319" s="80">
        <v>6330.9967746381599</v>
      </c>
      <c r="N3319" s="80">
        <v>6069.38</v>
      </c>
      <c r="O3319" s="80">
        <v>222.08607368383608</v>
      </c>
      <c r="P3319" s="80">
        <v>455.47703690972253</v>
      </c>
      <c r="Q3319" s="80">
        <v>688.86800013560901</v>
      </c>
      <c r="R3319" s="80">
        <v>490.89402445359678</v>
      </c>
      <c r="S3319" s="80">
        <v>873.29686527560716</v>
      </c>
      <c r="T3319" s="80">
        <v>1356.9805706358075</v>
      </c>
      <c r="U3319" s="80">
        <v>1512.5139818161047</v>
      </c>
      <c r="V3319" s="80">
        <v>2162.9215730639985</v>
      </c>
      <c r="W3319" s="80">
        <v>2813.3291643118923</v>
      </c>
      <c r="X3319" s="80">
        <v>2920.0871786451544</v>
      </c>
      <c r="Y3319" s="80">
        <v>3228.727962825054</v>
      </c>
      <c r="Z3319" s="80">
        <v>2561.6892592698109</v>
      </c>
      <c r="AA3319" s="80">
        <v>2502.0694940489966</v>
      </c>
      <c r="AB3319" s="80">
        <v>2960.5499959818571</v>
      </c>
      <c r="AC3319" s="80">
        <v>3419.0304979147177</v>
      </c>
      <c r="AD3319" s="80">
        <v>3489.0671589025774</v>
      </c>
      <c r="AE3319" s="80">
        <v>3544.3783011670148</v>
      </c>
      <c r="AF3319" s="80">
        <v>2227.1791357185266</v>
      </c>
      <c r="AG3319" s="80">
        <v>2148.849467218025</v>
      </c>
      <c r="AH3319" s="80">
        <v>2449.3327510485724</v>
      </c>
      <c r="AI3319" s="80">
        <v>2749.8160348791198</v>
      </c>
      <c r="AJ3319" s="80">
        <v>2799.5587650714265</v>
      </c>
      <c r="AK3319" s="80">
        <v>3245.4579087905067</v>
      </c>
      <c r="AL3319" s="80">
        <v>1949.6565612145471</v>
      </c>
      <c r="AM3319" s="80">
        <v>778.22537894987931</v>
      </c>
      <c r="AN3319" s="80">
        <v>835.4368577660382</v>
      </c>
      <c r="AO3319" s="80">
        <v>892.64833658219709</v>
      </c>
      <c r="AP3319" s="80">
        <v>1032.2466067943049</v>
      </c>
      <c r="AQ3319" s="80">
        <v>1110.9449391580411</v>
      </c>
      <c r="AR3319" s="80">
        <v>830.7153544750322</v>
      </c>
      <c r="AS3319" s="80">
        <v>3165.2124212265276</v>
      </c>
      <c r="AT3319" s="80">
        <v>3802.3085826823981</v>
      </c>
      <c r="AU3319" s="80">
        <v>4439.4047441382691</v>
      </c>
      <c r="AV3319" s="80">
        <v>4355.0910256440084</v>
      </c>
      <c r="AW3319" s="80">
        <v>3908.0893624234691</v>
      </c>
      <c r="AX3319" s="80">
        <v>5556.1204384110779</v>
      </c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</row>
    <row r="3320" spans="1:74" ht="12" customHeight="1" x14ac:dyDescent="0.2">
      <c r="A3320">
        <v>8</v>
      </c>
      <c r="B3320">
        <v>1</v>
      </c>
      <c r="C3320" s="80">
        <v>12276.767609898141</v>
      </c>
      <c r="D3320" s="80">
        <v>10063.70723774526</v>
      </c>
      <c r="E3320" s="80">
        <v>7850.6468655923818</v>
      </c>
      <c r="F3320" s="80">
        <v>7784.3945731668628</v>
      </c>
      <c r="G3320" s="80">
        <v>7133.3162234985002</v>
      </c>
      <c r="H3320" s="80">
        <v>7260.3267600117451</v>
      </c>
      <c r="I3320" s="80">
        <v>11022.497991967801</v>
      </c>
      <c r="J3320" s="80">
        <v>10166.36040181944</v>
      </c>
      <c r="K3320" s="80">
        <v>9310.2228116710794</v>
      </c>
      <c r="L3320" s="80">
        <v>10072.710843373399</v>
      </c>
      <c r="M3320" s="80">
        <v>9691.4668275222393</v>
      </c>
      <c r="N3320" s="80">
        <v>9691.4668275222393</v>
      </c>
      <c r="O3320" s="80">
        <v>6995.3555555555504</v>
      </c>
      <c r="P3320" s="80">
        <v>6184.73679537308</v>
      </c>
      <c r="Q3320" s="80">
        <v>5374.1180351906096</v>
      </c>
      <c r="R3320" s="80">
        <v>3265.06896551724</v>
      </c>
      <c r="S3320" s="80">
        <v>3768.5253164556898</v>
      </c>
      <c r="T3320" s="80">
        <v>4033.7539999999999</v>
      </c>
      <c r="U3320" s="80">
        <v>10527.453539823</v>
      </c>
      <c r="V3320" s="80">
        <v>8480.7060458821143</v>
      </c>
      <c r="W3320" s="80">
        <v>6433.9585519412303</v>
      </c>
      <c r="X3320" s="80">
        <v>7245.3591095489101</v>
      </c>
      <c r="Y3320" s="80">
        <v>6619.7040913415703</v>
      </c>
      <c r="Z3320" s="80">
        <v>6145.2690000000002</v>
      </c>
      <c r="AA3320" s="80">
        <v>6962.1898734177203</v>
      </c>
      <c r="AB3320" s="80">
        <v>6541.2802117897645</v>
      </c>
      <c r="AC3320" s="80">
        <v>6120.3705501618097</v>
      </c>
      <c r="AD3320" s="80">
        <v>6032.4633333333304</v>
      </c>
      <c r="AE3320" s="80">
        <v>5121.5660377358399</v>
      </c>
      <c r="AF3320" s="80">
        <v>4523.6289999999999</v>
      </c>
      <c r="AG3320" s="80">
        <v>4651.9154917488004</v>
      </c>
      <c r="AH3320" s="80">
        <v>4906.4610612970801</v>
      </c>
      <c r="AI3320" s="80">
        <v>5161.0066308453597</v>
      </c>
      <c r="AJ3320" s="80">
        <v>5900.7688992042404</v>
      </c>
      <c r="AK3320" s="80">
        <v>4127.1751824817502</v>
      </c>
      <c r="AL3320" s="80">
        <v>4376.8620000000001</v>
      </c>
      <c r="AM3320" s="80">
        <v>4765.8048585832203</v>
      </c>
      <c r="AN3320" s="80">
        <v>4820.7342072545598</v>
      </c>
      <c r="AO3320" s="80">
        <v>4875.6635559259003</v>
      </c>
      <c r="AP3320" s="80">
        <v>4316.0715892744302</v>
      </c>
      <c r="AQ3320" s="80">
        <v>5149.1488996772296</v>
      </c>
      <c r="AR3320" s="80">
        <v>5920.8720000000003</v>
      </c>
      <c r="AS3320" s="80">
        <v>11239.8560250391</v>
      </c>
      <c r="AT3320" s="80">
        <v>9546.9548783487444</v>
      </c>
      <c r="AU3320" s="80">
        <v>7854.0537316583896</v>
      </c>
      <c r="AV3320" s="80">
        <v>8458.45045377102</v>
      </c>
      <c r="AW3320" s="80">
        <v>7664.6078232214104</v>
      </c>
      <c r="AX3320" s="80">
        <v>7749.9610000000002</v>
      </c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</row>
    <row r="3321" spans="1:74" ht="12" customHeight="1" x14ac:dyDescent="0.2">
      <c r="A3321">
        <v>8</v>
      </c>
      <c r="B3321">
        <v>2</v>
      </c>
      <c r="C3321" s="80">
        <v>10268.539267881906</v>
      </c>
      <c r="D3321" s="80">
        <v>10300.613771944872</v>
      </c>
      <c r="E3321" s="80">
        <v>10332.688276007839</v>
      </c>
      <c r="F3321" s="80">
        <v>9546.290394943213</v>
      </c>
      <c r="G3321" s="80">
        <v>9115.7764276169983</v>
      </c>
      <c r="H3321" s="80">
        <v>7495.0016621669529</v>
      </c>
      <c r="I3321" s="80">
        <v>11167.776303284398</v>
      </c>
      <c r="J3321" s="80">
        <v>8043.6947145566592</v>
      </c>
      <c r="K3321" s="80">
        <v>4919.6131258289206</v>
      </c>
      <c r="L3321" s="80">
        <v>6653.0553648780005</v>
      </c>
      <c r="M3321" s="80">
        <v>9941.5773809523507</v>
      </c>
      <c r="N3321" s="80">
        <v>10004.723255871415</v>
      </c>
      <c r="O3321" s="80">
        <v>6460.4017068767498</v>
      </c>
      <c r="P3321" s="80">
        <v>5835.6421137752204</v>
      </c>
      <c r="Q3321" s="80">
        <v>5210.882520673691</v>
      </c>
      <c r="R3321" s="80">
        <v>6903.8128806365594</v>
      </c>
      <c r="S3321" s="80">
        <v>4669.7080168776401</v>
      </c>
      <c r="T3321" s="80">
        <v>4250.5320000000002</v>
      </c>
      <c r="U3321" s="80">
        <v>9368.846669382001</v>
      </c>
      <c r="V3321" s="80">
        <v>8247.433877724885</v>
      </c>
      <c r="W3321" s="80">
        <v>7126.0210860677689</v>
      </c>
      <c r="X3321" s="80">
        <v>5430.0412370714894</v>
      </c>
      <c r="Y3321" s="80">
        <v>5870.7750648613301</v>
      </c>
      <c r="Z3321" s="80">
        <v>6833.9310000000005</v>
      </c>
      <c r="AA3321" s="80">
        <v>7365.5398836672803</v>
      </c>
      <c r="AB3321" s="80">
        <v>9498.2535275121845</v>
      </c>
      <c r="AC3321" s="80">
        <v>11630.96717135709</v>
      </c>
      <c r="AD3321" s="80">
        <v>6032.0280315691698</v>
      </c>
      <c r="AE3321" s="80">
        <v>5629.5267457692607</v>
      </c>
      <c r="AF3321" s="80">
        <v>3392.0540000000001</v>
      </c>
      <c r="AG3321" s="80">
        <v>9179.2520946597979</v>
      </c>
      <c r="AH3321" s="80">
        <v>7221.9936424058687</v>
      </c>
      <c r="AI3321" s="80">
        <v>5264.7351901519405</v>
      </c>
      <c r="AJ3321" s="80">
        <v>6541.8302580376603</v>
      </c>
      <c r="AK3321" s="80">
        <v>5763.5811899357404</v>
      </c>
      <c r="AL3321" s="80">
        <v>3054.5469999999996</v>
      </c>
      <c r="AM3321" s="80">
        <v>9938.5538061627794</v>
      </c>
      <c r="AN3321" s="80">
        <v>6205.7005864713647</v>
      </c>
      <c r="AO3321" s="80">
        <v>2472.8473667799499</v>
      </c>
      <c r="AP3321" s="80">
        <v>6144.7076734379698</v>
      </c>
      <c r="AQ3321" s="80">
        <v>7069.7337909425696</v>
      </c>
      <c r="AR3321" s="80">
        <v>6508.3180000000002</v>
      </c>
      <c r="AS3321" s="80">
        <v>10678.476503342101</v>
      </c>
      <c r="AT3321" s="80">
        <v>10567.892351934555</v>
      </c>
      <c r="AU3321" s="80">
        <v>10457.308200527008</v>
      </c>
      <c r="AV3321" s="80">
        <v>9882.8236688468787</v>
      </c>
      <c r="AW3321" s="80">
        <v>9368.5446166911897</v>
      </c>
      <c r="AX3321" s="80">
        <v>7210.1289999999999</v>
      </c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</row>
    <row r="3322" spans="1:74" ht="12" customHeight="1" x14ac:dyDescent="0.2">
      <c r="A3322">
        <v>8</v>
      </c>
      <c r="B3322">
        <v>3</v>
      </c>
      <c r="C3322" s="80">
        <v>10695.241796651839</v>
      </c>
      <c r="D3322" s="80">
        <v>11248.087529081575</v>
      </c>
      <c r="E3322" s="80">
        <v>11800.933261511309</v>
      </c>
      <c r="F3322" s="80">
        <v>10497.162533627006</v>
      </c>
      <c r="G3322" s="80">
        <v>11269.346133731258</v>
      </c>
      <c r="H3322" s="80">
        <v>9885.0590154279107</v>
      </c>
      <c r="I3322" s="80">
        <v>12612.782250607848</v>
      </c>
      <c r="J3322" s="80">
        <v>11560.172378907879</v>
      </c>
      <c r="K3322" s="80">
        <v>10507.562507207911</v>
      </c>
      <c r="L3322" s="80">
        <v>7237.648248038051</v>
      </c>
      <c r="M3322" s="80">
        <v>10362.7084123972</v>
      </c>
      <c r="N3322" s="80">
        <v>12607.233333333332</v>
      </c>
      <c r="O3322" s="80">
        <v>5678.3770445572245</v>
      </c>
      <c r="P3322" s="80">
        <v>5881.3514986490354</v>
      </c>
      <c r="Q3322" s="80">
        <v>6084.3259527408454</v>
      </c>
      <c r="R3322" s="80">
        <v>6984.2965912768304</v>
      </c>
      <c r="S3322" s="80">
        <v>6931.1696465580062</v>
      </c>
      <c r="T3322" s="80">
        <v>3850.8480000000004</v>
      </c>
      <c r="U3322" s="80">
        <v>8186.0266749703496</v>
      </c>
      <c r="V3322" s="80">
        <v>9033.3721779444932</v>
      </c>
      <c r="W3322" s="80">
        <v>9880.7176809186349</v>
      </c>
      <c r="X3322" s="80">
        <v>8112.9252283629448</v>
      </c>
      <c r="Y3322" s="80">
        <v>8323.3093266290653</v>
      </c>
      <c r="Z3322" s="80">
        <v>7308.4555</v>
      </c>
      <c r="AA3322" s="80">
        <v>8584.2199821425402</v>
      </c>
      <c r="AB3322" s="80">
        <v>8896.1911071964932</v>
      </c>
      <c r="AC3322" s="80">
        <v>9208.1622322504445</v>
      </c>
      <c r="AD3322" s="80">
        <v>10488.736464254935</v>
      </c>
      <c r="AE3322" s="80">
        <v>8119.8257121515799</v>
      </c>
      <c r="AF3322" s="80">
        <v>7129.200499999999</v>
      </c>
      <c r="AG3322" s="80">
        <v>7422.084408477449</v>
      </c>
      <c r="AH3322" s="80">
        <v>8087.352238400159</v>
      </c>
      <c r="AI3322" s="80">
        <v>8752.620068322869</v>
      </c>
      <c r="AJ3322" s="80">
        <v>7224.5359537405302</v>
      </c>
      <c r="AK3322" s="80">
        <v>9638.1669363246237</v>
      </c>
      <c r="AL3322" s="80">
        <v>7191.2939999999999</v>
      </c>
      <c r="AM3322" s="80">
        <v>8597.2927106199895</v>
      </c>
      <c r="AN3322" s="80">
        <v>8446.7419849729449</v>
      </c>
      <c r="AO3322" s="80">
        <v>8296.1912593259003</v>
      </c>
      <c r="AP3322" s="80">
        <v>6264.3192112024844</v>
      </c>
      <c r="AQ3322" s="80">
        <v>7867.9652165496345</v>
      </c>
      <c r="AR3322" s="80">
        <v>8238.5339999999997</v>
      </c>
      <c r="AS3322" s="80">
        <v>10799.477412735097</v>
      </c>
      <c r="AT3322" s="80">
        <v>11046.474946037351</v>
      </c>
      <c r="AU3322" s="80">
        <v>11293.472479339605</v>
      </c>
      <c r="AV3322" s="80">
        <v>10974.34503002609</v>
      </c>
      <c r="AW3322" s="80">
        <v>12126.229870488496</v>
      </c>
      <c r="AX3322" s="80">
        <v>10427.494500000001</v>
      </c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</row>
    <row r="3323" spans="1:74" ht="12" customHeight="1" x14ac:dyDescent="0.2">
      <c r="A3323">
        <v>8</v>
      </c>
      <c r="B3323">
        <v>4</v>
      </c>
      <c r="C3323" s="80">
        <v>11160.926270127011</v>
      </c>
      <c r="D3323" s="80">
        <v>11324.728591933581</v>
      </c>
      <c r="E3323" s="80">
        <v>11488.530913740153</v>
      </c>
      <c r="F3323" s="80">
        <v>10980.63885246555</v>
      </c>
      <c r="G3323" s="80">
        <v>11371.443836228016</v>
      </c>
      <c r="H3323" s="80">
        <v>10785.93638418907</v>
      </c>
      <c r="I3323" s="80">
        <v>12811.676989102734</v>
      </c>
      <c r="J3323" s="80">
        <v>10801.882455376453</v>
      </c>
      <c r="K3323" s="80">
        <v>8792.0879216501744</v>
      </c>
      <c r="L3323" s="80">
        <v>8899.5497188755344</v>
      </c>
      <c r="M3323" s="80">
        <v>9554.6883503401259</v>
      </c>
      <c r="N3323" s="80">
        <v>11038.09</v>
      </c>
      <c r="O3323" s="80">
        <v>6913.2899619718492</v>
      </c>
      <c r="P3323" s="80">
        <v>6755.305665399057</v>
      </c>
      <c r="Q3323" s="80">
        <v>6597.3213688262649</v>
      </c>
      <c r="R3323" s="80">
        <v>6657.8275329310864</v>
      </c>
      <c r="S3323" s="80">
        <v>7006.3615898817043</v>
      </c>
      <c r="T3323" s="80">
        <v>6726.311999999999</v>
      </c>
      <c r="U3323" s="80">
        <v>9025.2976620408008</v>
      </c>
      <c r="V3323" s="80">
        <v>9773.6309413272465</v>
      </c>
      <c r="W3323" s="80">
        <v>10521.96422061369</v>
      </c>
      <c r="X3323" s="80">
        <v>10008.758461675197</v>
      </c>
      <c r="Y3323" s="80">
        <v>9415.437513558345</v>
      </c>
      <c r="Z3323" s="80">
        <v>8520.3703333333342</v>
      </c>
      <c r="AA3323" s="80">
        <v>10344.791868678094</v>
      </c>
      <c r="AB3323" s="80">
        <v>9289.156085092729</v>
      </c>
      <c r="AC3323" s="80">
        <v>8233.5203015073639</v>
      </c>
      <c r="AD3323" s="80">
        <v>8610.6697222222228</v>
      </c>
      <c r="AE3323" s="80">
        <v>10473.036797437455</v>
      </c>
      <c r="AF3323" s="80">
        <v>8323.8769999999986</v>
      </c>
      <c r="AG3323" s="80">
        <v>9675.383349120968</v>
      </c>
      <c r="AH3323" s="80">
        <v>9616.655049545956</v>
      </c>
      <c r="AI3323" s="80">
        <v>9557.9267499709458</v>
      </c>
      <c r="AJ3323" s="80">
        <v>8024.4266275632517</v>
      </c>
      <c r="AK3323" s="80">
        <v>9695.4133474687496</v>
      </c>
      <c r="AL3323" s="80">
        <v>8863.9593333333341</v>
      </c>
      <c r="AM3323" s="80">
        <v>9637.4202268429271</v>
      </c>
      <c r="AN3323" s="80">
        <v>9516.9974215884304</v>
      </c>
      <c r="AO3323" s="80">
        <v>9396.5746163339336</v>
      </c>
      <c r="AP3323" s="80">
        <v>8452.0237805159231</v>
      </c>
      <c r="AQ3323" s="80">
        <v>9073.1840045438566</v>
      </c>
      <c r="AR3323" s="80">
        <v>7909.3993333333337</v>
      </c>
      <c r="AS3323" s="80">
        <v>11418.002179369332</v>
      </c>
      <c r="AT3323" s="80">
        <v>11352.335588577902</v>
      </c>
      <c r="AU3323" s="80">
        <v>11286.668997786472</v>
      </c>
      <c r="AV3323" s="80">
        <v>10581.577058592195</v>
      </c>
      <c r="AW3323" s="80">
        <v>12266.686251871661</v>
      </c>
      <c r="AX3323" s="80">
        <v>11600.053</v>
      </c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</row>
    <row r="3324" spans="1:74" ht="12" customHeight="1" x14ac:dyDescent="0.2">
      <c r="A3324">
        <v>8</v>
      </c>
      <c r="B3324">
        <v>5</v>
      </c>
      <c r="C3324" s="80">
        <v>11824.860540792813</v>
      </c>
      <c r="D3324" s="80">
        <v>11855.062655664495</v>
      </c>
      <c r="E3324" s="80">
        <v>11885.264770536176</v>
      </c>
      <c r="F3324" s="80">
        <v>11130.013072905307</v>
      </c>
      <c r="G3324" s="80">
        <v>11933.321892355703</v>
      </c>
      <c r="H3324" s="80">
        <v>11340.346630962436</v>
      </c>
      <c r="I3324" s="80">
        <v>12694.035498964824</v>
      </c>
      <c r="J3324" s="80">
        <v>12066.512060068577</v>
      </c>
      <c r="K3324" s="80">
        <v>11438.988621172331</v>
      </c>
      <c r="L3324" s="80">
        <v>8942.877573476002</v>
      </c>
      <c r="M3324" s="80">
        <v>9587.0239631336408</v>
      </c>
      <c r="N3324" s="80">
        <v>9316.27</v>
      </c>
      <c r="O3324" s="80">
        <v>5256.516196619662</v>
      </c>
      <c r="P3324" s="80">
        <v>5618.0769153395668</v>
      </c>
      <c r="Q3324" s="80">
        <v>5979.6376340594725</v>
      </c>
      <c r="R3324" s="80">
        <v>6596.0298410535152</v>
      </c>
      <c r="S3324" s="80">
        <v>6129.9667524622773</v>
      </c>
      <c r="T3324" s="80">
        <v>6229.8315000000002</v>
      </c>
      <c r="U3324" s="80">
        <v>9636.2010804530491</v>
      </c>
      <c r="V3324" s="80">
        <v>10339.347088393833</v>
      </c>
      <c r="W3324" s="80">
        <v>11042.493096334618</v>
      </c>
      <c r="X3324" s="80">
        <v>9762.3808849597717</v>
      </c>
      <c r="Y3324" s="80">
        <v>10562.194619112583</v>
      </c>
      <c r="Z3324" s="80">
        <v>9616.4477499999994</v>
      </c>
      <c r="AA3324" s="80">
        <v>10587.889602583769</v>
      </c>
      <c r="AB3324" s="80">
        <v>9591.090164464822</v>
      </c>
      <c r="AC3324" s="80">
        <v>8594.2907263458728</v>
      </c>
      <c r="AD3324" s="80">
        <v>7913.3450451841682</v>
      </c>
      <c r="AE3324" s="80">
        <v>10239.413368614816</v>
      </c>
      <c r="AF3324" s="80">
        <v>10037.08525</v>
      </c>
      <c r="AG3324" s="80">
        <v>10250.946562409499</v>
      </c>
      <c r="AH3324" s="80">
        <v>9126.1953777120416</v>
      </c>
      <c r="AI3324" s="80">
        <v>8001.444193014584</v>
      </c>
      <c r="AJ3324" s="80">
        <v>8145.2394336827911</v>
      </c>
      <c r="AK3324" s="80">
        <v>9379.2928442656139</v>
      </c>
      <c r="AL3324" s="80">
        <v>8422.7294999999995</v>
      </c>
      <c r="AM3324" s="80">
        <v>8139.7432297986197</v>
      </c>
      <c r="AN3324" s="80">
        <v>8599.717423230235</v>
      </c>
      <c r="AO3324" s="80">
        <v>9059.6916166618503</v>
      </c>
      <c r="AP3324" s="80">
        <v>8631.2049027725188</v>
      </c>
      <c r="AQ3324" s="80">
        <v>9254.539911074693</v>
      </c>
      <c r="AR3324" s="80">
        <v>8029.4219999999996</v>
      </c>
      <c r="AS3324" s="80">
        <v>12140.763067976024</v>
      </c>
      <c r="AT3324" s="80">
        <v>12145.332475209063</v>
      </c>
      <c r="AU3324" s="80">
        <v>12149.901882442104</v>
      </c>
      <c r="AV3324" s="80">
        <v>11201.177180180621</v>
      </c>
      <c r="AW3324" s="80">
        <v>11770.450592074247</v>
      </c>
      <c r="AX3324" s="80">
        <v>12411.329749999999</v>
      </c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</row>
    <row r="3325" spans="1:74" ht="12" customHeight="1" x14ac:dyDescent="0.2">
      <c r="A3325">
        <v>8</v>
      </c>
      <c r="B3325">
        <v>6</v>
      </c>
      <c r="C3325" s="80">
        <v>11551.46240537477</v>
      </c>
      <c r="D3325" s="80">
        <v>11865.123186028595</v>
      </c>
      <c r="E3325" s="80">
        <v>12178.78396668242</v>
      </c>
      <c r="F3325" s="80">
        <v>11542.848284319502</v>
      </c>
      <c r="G3325" s="80">
        <v>11968.591382754659</v>
      </c>
      <c r="H3325" s="80">
        <v>11723.659711668635</v>
      </c>
      <c r="I3325" s="80">
        <v>11044.9489028554</v>
      </c>
      <c r="J3325" s="80">
        <v>11177.880819373353</v>
      </c>
      <c r="K3325" s="80">
        <v>11310.812735891304</v>
      </c>
      <c r="L3325" s="80">
        <v>9190.8020213583804</v>
      </c>
      <c r="M3325" s="80">
        <v>10477.3023017426</v>
      </c>
      <c r="N3325" s="80">
        <v>10014.731666666667</v>
      </c>
      <c r="O3325" s="80">
        <v>5946.5751665548696</v>
      </c>
      <c r="P3325" s="80">
        <v>6755.9735184757337</v>
      </c>
      <c r="Q3325" s="80">
        <v>7565.3718703965988</v>
      </c>
      <c r="R3325" s="80">
        <v>6551.8046596186123</v>
      </c>
      <c r="S3325" s="80">
        <v>7110.7307415250816</v>
      </c>
      <c r="T3325" s="80">
        <v>6098.7531999999992</v>
      </c>
      <c r="U3325" s="80">
        <v>9413.4061139652204</v>
      </c>
      <c r="V3325" s="80">
        <v>10570.938024769846</v>
      </c>
      <c r="W3325" s="80">
        <v>11728.469935574474</v>
      </c>
      <c r="X3325" s="80">
        <v>11486.129912579878</v>
      </c>
      <c r="Y3325" s="80">
        <v>10972.201710467307</v>
      </c>
      <c r="Z3325" s="80">
        <v>11019.0802</v>
      </c>
      <c r="AA3325" s="80">
        <v>10897.010301178514</v>
      </c>
      <c r="AB3325" s="80">
        <v>11456.962280412117</v>
      </c>
      <c r="AC3325" s="80">
        <v>12016.914259645719</v>
      </c>
      <c r="AD3325" s="80">
        <v>9306.8744528985335</v>
      </c>
      <c r="AE3325" s="80">
        <v>9326.8270303814534</v>
      </c>
      <c r="AF3325" s="80">
        <v>9812.7281999999996</v>
      </c>
      <c r="AG3325" s="80">
        <v>10013.938297765319</v>
      </c>
      <c r="AH3325" s="80">
        <v>9814.3768854444133</v>
      </c>
      <c r="AI3325" s="80">
        <v>9614.8154731235081</v>
      </c>
      <c r="AJ3325" s="80">
        <v>7683.2600123365919</v>
      </c>
      <c r="AK3325" s="80">
        <v>10064.65873268581</v>
      </c>
      <c r="AL3325" s="80">
        <v>9374.3215999999993</v>
      </c>
      <c r="AM3325" s="80">
        <v>3094.064028283356</v>
      </c>
      <c r="AN3325" s="80">
        <v>6382.9740581954175</v>
      </c>
      <c r="AO3325" s="80">
        <v>9671.8840881074793</v>
      </c>
      <c r="AP3325" s="80">
        <v>9040.9835835092344</v>
      </c>
      <c r="AQ3325" s="80">
        <v>9667.6623292542336</v>
      </c>
      <c r="AR3325" s="80">
        <v>8713.5955999999987</v>
      </c>
      <c r="AS3325" s="80">
        <v>12310.069010110179</v>
      </c>
      <c r="AT3325" s="80">
        <v>12389.87373795412</v>
      </c>
      <c r="AU3325" s="80">
        <v>12469.678465798062</v>
      </c>
      <c r="AV3325" s="80">
        <v>11778.979425411797</v>
      </c>
      <c r="AW3325" s="80">
        <v>12409.982333622716</v>
      </c>
      <c r="AX3325" s="80">
        <v>11710.5298</v>
      </c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</row>
    <row r="3326" spans="1:74" ht="12" customHeight="1" x14ac:dyDescent="0.2">
      <c r="A3326">
        <v>8</v>
      </c>
      <c r="B3326">
        <v>7</v>
      </c>
      <c r="C3326" s="80">
        <v>11423.942600848497</v>
      </c>
      <c r="D3326" s="80">
        <v>11855.540255255759</v>
      </c>
      <c r="E3326" s="80">
        <v>12287.137909663021</v>
      </c>
      <c r="F3326" s="80">
        <v>11657.16817099642</v>
      </c>
      <c r="G3326" s="80">
        <v>11880.620323188359</v>
      </c>
      <c r="H3326" s="80">
        <v>11588.942777565053</v>
      </c>
      <c r="I3326" s="80">
        <v>10669.815028103681</v>
      </c>
      <c r="J3326" s="80">
        <v>11437.823406782543</v>
      </c>
      <c r="K3326" s="80">
        <v>12205.831785461405</v>
      </c>
      <c r="L3326" s="80">
        <v>8711.2018675396175</v>
      </c>
      <c r="M3326" s="80">
        <v>9568.4943665965275</v>
      </c>
      <c r="N3326" s="80">
        <v>10703.978571428572</v>
      </c>
      <c r="O3326" s="80">
        <v>2237.0037037036914</v>
      </c>
      <c r="P3326" s="80">
        <v>4110.1846879997529</v>
      </c>
      <c r="Q3326" s="80">
        <v>5983.3656722958149</v>
      </c>
      <c r="R3326" s="80">
        <v>7932.7994990672769</v>
      </c>
      <c r="S3326" s="80">
        <v>6871.8483896249845</v>
      </c>
      <c r="T3326" s="80">
        <v>6587.0659999999998</v>
      </c>
      <c r="U3326" s="80">
        <v>9309.4889071688976</v>
      </c>
      <c r="V3326" s="80">
        <v>10134.845975696746</v>
      </c>
      <c r="W3326" s="80">
        <v>10960.203044224594</v>
      </c>
      <c r="X3326" s="80">
        <v>11357.575824901331</v>
      </c>
      <c r="Y3326" s="80">
        <v>12069.945096473855</v>
      </c>
      <c r="Z3326" s="80">
        <v>10765.693499999999</v>
      </c>
      <c r="AA3326" s="80">
        <v>10776.715175352669</v>
      </c>
      <c r="AB3326" s="80">
        <v>11134.863550601442</v>
      </c>
      <c r="AC3326" s="80">
        <v>11493.011925850215</v>
      </c>
      <c r="AD3326" s="80">
        <v>11461.743600399879</v>
      </c>
      <c r="AE3326" s="80">
        <v>10105.205828495958</v>
      </c>
      <c r="AF3326" s="80">
        <v>8970.5001666666667</v>
      </c>
      <c r="AG3326" s="80">
        <v>9903.391649258283</v>
      </c>
      <c r="AH3326" s="80">
        <v>9801.8747923086285</v>
      </c>
      <c r="AI3326" s="80">
        <v>9700.3579353589739</v>
      </c>
      <c r="AJ3326" s="80">
        <v>9711.7079093225602</v>
      </c>
      <c r="AK3326" s="80">
        <v>8909.3001514832249</v>
      </c>
      <c r="AL3326" s="80">
        <v>9620.101333333334</v>
      </c>
      <c r="AM3326" s="80">
        <v>3059.9077953985147</v>
      </c>
      <c r="AN3326" s="80">
        <v>5730.2866084267653</v>
      </c>
      <c r="AO3326" s="80">
        <v>8400.6654214550163</v>
      </c>
      <c r="AP3326" s="80">
        <v>9975.8241276442786</v>
      </c>
      <c r="AQ3326" s="80">
        <v>9567.3706886364944</v>
      </c>
      <c r="AR3326" s="80">
        <v>9229.891333333333</v>
      </c>
      <c r="AS3326" s="80">
        <v>13008.678814187582</v>
      </c>
      <c r="AT3326" s="80">
        <v>12786.591313725192</v>
      </c>
      <c r="AU3326" s="80">
        <v>12564.503813262801</v>
      </c>
      <c r="AV3326" s="80">
        <v>11986.563297679464</v>
      </c>
      <c r="AW3326" s="80">
        <v>12270.30255647475</v>
      </c>
      <c r="AX3326" s="80">
        <v>12005.646500000001</v>
      </c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</row>
    <row r="3327" spans="1:74" ht="12" customHeight="1" x14ac:dyDescent="0.2">
      <c r="A3327">
        <v>8</v>
      </c>
      <c r="B3327">
        <v>8</v>
      </c>
      <c r="C3327" s="80">
        <v>11051.295770841993</v>
      </c>
      <c r="D3327" s="80">
        <v>11467.181309801541</v>
      </c>
      <c r="E3327" s="80">
        <v>11883.066848761091</v>
      </c>
      <c r="F3327" s="80">
        <v>11736.89680640716</v>
      </c>
      <c r="G3327" s="80">
        <v>11778.333479809606</v>
      </c>
      <c r="H3327" s="80">
        <v>11439.444145019295</v>
      </c>
      <c r="I3327" s="80">
        <v>8593.0453048689415</v>
      </c>
      <c r="J3327" s="80">
        <v>10099.932185045214</v>
      </c>
      <c r="K3327" s="80">
        <v>11606.819065221489</v>
      </c>
      <c r="L3327" s="80">
        <v>9568.2383688777591</v>
      </c>
      <c r="M3327" s="80">
        <v>8761.3652354475507</v>
      </c>
      <c r="N3327" s="80">
        <v>10045.10375</v>
      </c>
      <c r="O3327" s="80">
        <v>2164.0330693067649</v>
      </c>
      <c r="P3327" s="80">
        <v>4333.6590229459889</v>
      </c>
      <c r="Q3327" s="80">
        <v>6503.2849765852134</v>
      </c>
      <c r="R3327" s="80">
        <v>6263.2155981765518</v>
      </c>
      <c r="S3327" s="80">
        <v>7945.1108317056296</v>
      </c>
      <c r="T3327" s="80">
        <v>6290.6622857142856</v>
      </c>
      <c r="U3327" s="80">
        <v>9005.81515359283</v>
      </c>
      <c r="V3327" s="80">
        <v>9802.7921556164292</v>
      </c>
      <c r="W3327" s="80">
        <v>10599.769157640028</v>
      </c>
      <c r="X3327" s="80">
        <v>10878.922126681113</v>
      </c>
      <c r="Y3327" s="80">
        <v>11653.143232153761</v>
      </c>
      <c r="Z3327" s="80">
        <v>11983.013000000001</v>
      </c>
      <c r="AA3327" s="80">
        <v>10425.180780591276</v>
      </c>
      <c r="AB3327" s="80">
        <v>10924.388775655894</v>
      </c>
      <c r="AC3327" s="80">
        <v>11423.596770720513</v>
      </c>
      <c r="AD3327" s="80">
        <v>11116.224952806751</v>
      </c>
      <c r="AE3327" s="80">
        <v>11442.484164953308</v>
      </c>
      <c r="AF3327" s="80">
        <v>9781.4587142857144</v>
      </c>
      <c r="AG3327" s="80">
        <v>9580.3449014450653</v>
      </c>
      <c r="AH3327" s="80">
        <v>9480.8499156563557</v>
      </c>
      <c r="AI3327" s="80">
        <v>9381.3549298676444</v>
      </c>
      <c r="AJ3327" s="80">
        <v>9778.1306637823</v>
      </c>
      <c r="AK3327" s="80">
        <v>9922.6576907678373</v>
      </c>
      <c r="AL3327" s="80">
        <v>8790.9554285714294</v>
      </c>
      <c r="AM3327" s="80">
        <v>2960.0941863925705</v>
      </c>
      <c r="AN3327" s="80">
        <v>2775.9347612794995</v>
      </c>
      <c r="AO3327" s="80">
        <v>2591.7753361664286</v>
      </c>
      <c r="AP3327" s="80">
        <v>8628.6413409050383</v>
      </c>
      <c r="AQ3327" s="80">
        <v>9776.6614454542687</v>
      </c>
      <c r="AR3327" s="80">
        <v>9116.1139999999996</v>
      </c>
      <c r="AS3327" s="80">
        <v>12842.421660271984</v>
      </c>
      <c r="AT3327" s="80">
        <v>12615.954073041592</v>
      </c>
      <c r="AU3327" s="80">
        <v>12389.4864858112</v>
      </c>
      <c r="AV3327" s="80">
        <v>12027.88958237167</v>
      </c>
      <c r="AW3327" s="80">
        <v>12229.758584803398</v>
      </c>
      <c r="AX3327" s="80">
        <v>11899.512714285715</v>
      </c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</row>
    <row r="3328" spans="1:74" ht="12" customHeight="1" x14ac:dyDescent="0.2">
      <c r="A3328">
        <v>8</v>
      </c>
      <c r="B3328">
        <v>9</v>
      </c>
      <c r="C3328" s="80">
        <v>10828.284669231871</v>
      </c>
      <c r="D3328" s="80">
        <v>11209.53207216627</v>
      </c>
      <c r="E3328" s="80">
        <v>11590.77947510067</v>
      </c>
      <c r="F3328" s="80">
        <v>11339.254300900129</v>
      </c>
      <c r="G3328" s="80">
        <v>11738.711449852337</v>
      </c>
      <c r="H3328" s="80">
        <v>11320.773948785387</v>
      </c>
      <c r="I3328" s="80">
        <v>9924.8734235186366</v>
      </c>
      <c r="J3328" s="80">
        <v>11406.084754328376</v>
      </c>
      <c r="K3328" s="80">
        <v>12887.296085138116</v>
      </c>
      <c r="L3328" s="80">
        <v>9411.2418470811626</v>
      </c>
      <c r="M3328" s="80">
        <v>9478.2601014886332</v>
      </c>
      <c r="N3328" s="80">
        <v>9353.3966666666674</v>
      </c>
      <c r="O3328" s="80">
        <v>1922.163888888881</v>
      </c>
      <c r="P3328" s="80">
        <v>2430.5774742217714</v>
      </c>
      <c r="Q3328" s="80">
        <v>2938.9910595546617</v>
      </c>
      <c r="R3328" s="80">
        <v>6331.1578860281952</v>
      </c>
      <c r="S3328" s="80">
        <v>6064.1988596882256</v>
      </c>
      <c r="T3328" s="80">
        <v>7737.5920000000006</v>
      </c>
      <c r="U3328" s="80">
        <v>8824.0811017725118</v>
      </c>
      <c r="V3328" s="80">
        <v>9581.5640567642149</v>
      </c>
      <c r="W3328" s="80">
        <v>10339.047011755916</v>
      </c>
      <c r="X3328" s="80">
        <v>10510.347543209626</v>
      </c>
      <c r="Y3328" s="80">
        <v>11943.479330924554</v>
      </c>
      <c r="Z3328" s="80">
        <v>11372.415125</v>
      </c>
      <c r="AA3328" s="80">
        <v>10214.804450197651</v>
      </c>
      <c r="AB3328" s="80">
        <v>10678.707708232512</v>
      </c>
      <c r="AC3328" s="80">
        <v>11142.610966267373</v>
      </c>
      <c r="AD3328" s="80">
        <v>10833.979798850571</v>
      </c>
      <c r="AE3328" s="80">
        <v>11192.08080066997</v>
      </c>
      <c r="AF3328" s="80">
        <v>11137.673875</v>
      </c>
      <c r="AG3328" s="80">
        <v>9387.0170497090512</v>
      </c>
      <c r="AH3328" s="80">
        <v>9268.8095626115064</v>
      </c>
      <c r="AI3328" s="80">
        <v>9150.6020755139598</v>
      </c>
      <c r="AJ3328" s="80">
        <v>9446.8505613450907</v>
      </c>
      <c r="AK3328" s="80">
        <v>9889.2781094413895</v>
      </c>
      <c r="AL3328" s="80">
        <v>9719.5097500000011</v>
      </c>
      <c r="AM3328" s="80">
        <v>2900.3605697139874</v>
      </c>
      <c r="AN3328" s="80">
        <v>2714.1930499472605</v>
      </c>
      <c r="AO3328" s="80">
        <v>2528.0255301805337</v>
      </c>
      <c r="AP3328" s="80">
        <v>1639.0888774276464</v>
      </c>
      <c r="AQ3328" s="80">
        <v>8958.6162255033087</v>
      </c>
      <c r="AR3328" s="80">
        <v>9526.5084999999999</v>
      </c>
      <c r="AS3328" s="80">
        <v>12966.596619352238</v>
      </c>
      <c r="AT3328" s="80">
        <v>12807.316905039595</v>
      </c>
      <c r="AU3328" s="80">
        <v>12648.037190726951</v>
      </c>
      <c r="AV3328" s="80">
        <v>11902.490473581624</v>
      </c>
      <c r="AW3328" s="80">
        <v>12079.905926587575</v>
      </c>
      <c r="AX3328" s="80">
        <v>11801.892375000001</v>
      </c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</row>
    <row r="3329" spans="1:74" ht="12" customHeight="1" x14ac:dyDescent="0.2">
      <c r="A3329">
        <v>8</v>
      </c>
      <c r="B3329">
        <v>10</v>
      </c>
      <c r="C3329" s="80">
        <v>10612.75838018723</v>
      </c>
      <c r="D3329" s="80">
        <v>10896.491865009943</v>
      </c>
      <c r="E3329" s="80">
        <v>11180.225349832657</v>
      </c>
      <c r="F3329" s="80">
        <v>11071.245060840454</v>
      </c>
      <c r="G3329" s="80">
        <v>11293.666788976025</v>
      </c>
      <c r="H3329" s="80">
        <v>11287.848249471324</v>
      </c>
      <c r="I3329" s="80">
        <v>9297.0611724135015</v>
      </c>
      <c r="J3329" s="80">
        <v>11141.533717039802</v>
      </c>
      <c r="K3329" s="80">
        <v>12986.006261666103</v>
      </c>
      <c r="L3329" s="80">
        <v>12318.657164651622</v>
      </c>
      <c r="M3329" s="80">
        <v>9575.7960686015795</v>
      </c>
      <c r="N3329" s="80">
        <v>9953.1759999999995</v>
      </c>
      <c r="O3329" s="80">
        <v>1883.9051191425531</v>
      </c>
      <c r="P3329" s="80">
        <v>2359.3974526240445</v>
      </c>
      <c r="Q3329" s="80">
        <v>2834.8897861055357</v>
      </c>
      <c r="R3329" s="80">
        <v>3219.7675309631954</v>
      </c>
      <c r="S3329" s="80">
        <v>6253.1555203938124</v>
      </c>
      <c r="T3329" s="80">
        <v>5699.4828888888887</v>
      </c>
      <c r="U3329" s="80">
        <v>8648.4465010773602</v>
      </c>
      <c r="V3329" s="80">
        <v>9310.6383463595375</v>
      </c>
      <c r="W3329" s="80">
        <v>9972.8301916417167</v>
      </c>
      <c r="X3329" s="80">
        <v>10261.929950388281</v>
      </c>
      <c r="Y3329" s="80">
        <v>11490.671394446872</v>
      </c>
      <c r="Z3329" s="80">
        <v>11303.025666666666</v>
      </c>
      <c r="AA3329" s="80">
        <v>10011.488877720745</v>
      </c>
      <c r="AB3329" s="80">
        <v>10379.71009216273</v>
      </c>
      <c r="AC3329" s="80">
        <v>10747.931306604714</v>
      </c>
      <c r="AD3329" s="80">
        <v>10577.912987430589</v>
      </c>
      <c r="AE3329" s="80">
        <v>10952.749872875684</v>
      </c>
      <c r="AF3329" s="80">
        <v>11220.074555555555</v>
      </c>
      <c r="AG3329" s="80">
        <v>9200.177766136163</v>
      </c>
      <c r="AH3329" s="80">
        <v>9013.3293174437822</v>
      </c>
      <c r="AI3329" s="80">
        <v>8826.4808687514032</v>
      </c>
      <c r="AJ3329" s="80">
        <v>9223.5692791092351</v>
      </c>
      <c r="AK3329" s="80">
        <v>9514.3502102993389</v>
      </c>
      <c r="AL3329" s="80">
        <v>9791.4183214894256</v>
      </c>
      <c r="AM3329" s="80">
        <v>2842.6317632061509</v>
      </c>
      <c r="AN3329" s="80">
        <v>2640.5563640169239</v>
      </c>
      <c r="AO3329" s="80">
        <v>2438.4809648276969</v>
      </c>
      <c r="AP3329" s="80">
        <v>1600.3481496185188</v>
      </c>
      <c r="AQ3329" s="80">
        <v>3011.2691698771296</v>
      </c>
      <c r="AR3329" s="80">
        <v>8788.8697777777779</v>
      </c>
      <c r="AS3329" s="80">
        <v>12559.8340395711</v>
      </c>
      <c r="AT3329" s="80">
        <v>12551.899944317584</v>
      </c>
      <c r="AU3329" s="80">
        <v>12543.965849064067</v>
      </c>
      <c r="AV3329" s="80">
        <v>12165.83449749522</v>
      </c>
      <c r="AW3329" s="80">
        <v>12001.83397129751</v>
      </c>
      <c r="AX3329" s="80">
        <v>11722.226555555557</v>
      </c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</row>
    <row r="3330" spans="1:74" ht="12" customHeight="1" x14ac:dyDescent="0.2">
      <c r="A3330">
        <v>8</v>
      </c>
      <c r="B3330">
        <v>11</v>
      </c>
      <c r="C3330" s="80">
        <v>10231.453648605866</v>
      </c>
      <c r="D3330" s="80">
        <v>10537.473056575724</v>
      </c>
      <c r="E3330" s="80">
        <v>10843.492464545581</v>
      </c>
      <c r="F3330" s="80">
        <v>10650.807415934956</v>
      </c>
      <c r="G3330" s="80">
        <v>10941.784070118718</v>
      </c>
      <c r="H3330" s="80">
        <v>10835.818799784885</v>
      </c>
      <c r="I3330" s="80">
        <v>12061.772271465021</v>
      </c>
      <c r="J3330" s="80">
        <v>11505.891758154707</v>
      </c>
      <c r="K3330" s="80">
        <v>10950.011244844392</v>
      </c>
      <c r="L3330" s="80">
        <v>12134.683937496662</v>
      </c>
      <c r="M3330" s="80">
        <v>12268.950269821455</v>
      </c>
      <c r="N3330" s="80">
        <v>9711</v>
      </c>
      <c r="O3330" s="80">
        <v>1816.2184810371887</v>
      </c>
      <c r="P3330" s="80">
        <v>1705.3908387590639</v>
      </c>
      <c r="Q3330" s="80">
        <v>1594.563196480939</v>
      </c>
      <c r="R3330" s="80">
        <v>3097.4947901447754</v>
      </c>
      <c r="S3330" s="80">
        <v>3393.1451956271508</v>
      </c>
      <c r="T3330" s="80">
        <v>5761.3186000000005</v>
      </c>
      <c r="U3330" s="80">
        <v>8337.7173340169393</v>
      </c>
      <c r="V3330" s="80">
        <v>9005.0898541946135</v>
      </c>
      <c r="W3330" s="80">
        <v>9672.4623743722877</v>
      </c>
      <c r="X3330" s="80">
        <v>9872.2265668197015</v>
      </c>
      <c r="Y3330" s="80">
        <v>11132.650499433335</v>
      </c>
      <c r="Z3330" s="80">
        <v>11425.656200599498</v>
      </c>
      <c r="AA3330" s="80">
        <v>9651.787097797458</v>
      </c>
      <c r="AB3330" s="80">
        <v>10038.002808143945</v>
      </c>
      <c r="AC3330" s="80">
        <v>10424.218518490434</v>
      </c>
      <c r="AD3330" s="80">
        <v>10176.209944998522</v>
      </c>
      <c r="AE3330" s="80">
        <v>10611.489281763364</v>
      </c>
      <c r="AF3330" s="80">
        <v>10554.267100000001</v>
      </c>
      <c r="AG3330" s="80">
        <v>8869.6255017817293</v>
      </c>
      <c r="AH3330" s="80">
        <v>8715.132502683442</v>
      </c>
      <c r="AI3330" s="80">
        <v>8560.6395035851529</v>
      </c>
      <c r="AJ3330" s="80">
        <v>8873.2983092209579</v>
      </c>
      <c r="AK3330" s="80">
        <v>9217.9065943579953</v>
      </c>
      <c r="AL3330" s="80">
        <v>9210.3883749742345</v>
      </c>
      <c r="AM3330" s="80">
        <v>2740.4991316485052</v>
      </c>
      <c r="AN3330" s="80">
        <v>2552.7682154793215</v>
      </c>
      <c r="AO3330" s="80">
        <v>2365.0372993101378</v>
      </c>
      <c r="AP3330" s="80">
        <v>1539.5739003487261</v>
      </c>
      <c r="AQ3330" s="80">
        <v>2917.4454718252391</v>
      </c>
      <c r="AR3330" s="80">
        <v>2018.2958000000003</v>
      </c>
      <c r="AS3330" s="80">
        <v>11912.937454755791</v>
      </c>
      <c r="AT3330" s="80">
        <v>12211.206729671627</v>
      </c>
      <c r="AU3330" s="80">
        <v>12509.476004587461</v>
      </c>
      <c r="AV3330" s="80">
        <v>11942.578744622897</v>
      </c>
      <c r="AW3330" s="80">
        <v>12087.32912062586</v>
      </c>
      <c r="AX3330" s="80">
        <v>11543.893899999999</v>
      </c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</row>
    <row r="3331" spans="1:74" ht="12" customHeight="1" x14ac:dyDescent="0.2">
      <c r="A3331">
        <v>8</v>
      </c>
      <c r="B3331">
        <v>12</v>
      </c>
      <c r="C3331" s="80">
        <v>9927.8374155008969</v>
      </c>
      <c r="D3331" s="80">
        <v>10244.668704580225</v>
      </c>
      <c r="E3331" s="80">
        <v>10561.49999365955</v>
      </c>
      <c r="F3331" s="80">
        <v>10378.182911318256</v>
      </c>
      <c r="G3331" s="80">
        <v>10516.589696428593</v>
      </c>
      <c r="H3331" s="80">
        <v>10547.385282165273</v>
      </c>
      <c r="I3331" s="80">
        <v>11630.006625306291</v>
      </c>
      <c r="J3331" s="80">
        <v>10226.244058975779</v>
      </c>
      <c r="K3331" s="80">
        <v>8822.4814926452655</v>
      </c>
      <c r="L3331" s="80">
        <v>9700.384075376418</v>
      </c>
      <c r="M3331" s="80">
        <v>11760.144351991918</v>
      </c>
      <c r="N3331" s="80">
        <v>11603.6</v>
      </c>
      <c r="O3331" s="80">
        <v>1762.3225799612669</v>
      </c>
      <c r="P3331" s="80">
        <v>1657.7090325362394</v>
      </c>
      <c r="Q3331" s="80">
        <v>1553.0954851112119</v>
      </c>
      <c r="R3331" s="80">
        <v>2657.1948323358961</v>
      </c>
      <c r="S3331" s="80">
        <v>3261.2886138257986</v>
      </c>
      <c r="T3331" s="80">
        <v>2421.9387272727272</v>
      </c>
      <c r="U3331" s="80">
        <v>8090.2973273795478</v>
      </c>
      <c r="V3331" s="80">
        <v>8755.6103364219925</v>
      </c>
      <c r="W3331" s="80">
        <v>9420.9233454644364</v>
      </c>
      <c r="X3331" s="80">
        <v>9619.5310882387676</v>
      </c>
      <c r="Y3331" s="80">
        <v>10700.039114828827</v>
      </c>
      <c r="Z3331" s="80">
        <v>4803.1086558441139</v>
      </c>
      <c r="AA3331" s="80">
        <v>9365.3723475567913</v>
      </c>
      <c r="AB3331" s="80">
        <v>9759.2509510821928</v>
      </c>
      <c r="AC3331" s="80">
        <v>10153.129554607594</v>
      </c>
      <c r="AD3331" s="80">
        <v>9915.7335241236033</v>
      </c>
      <c r="AE3331" s="80">
        <v>10199.130062264538</v>
      </c>
      <c r="AF3331" s="80">
        <v>4436.7947690777628</v>
      </c>
      <c r="AG3331" s="80">
        <v>8606.4212322427975</v>
      </c>
      <c r="AH3331" s="80">
        <v>8472.2177122417561</v>
      </c>
      <c r="AI3331" s="80">
        <v>8338.0141922407129</v>
      </c>
      <c r="AJ3331" s="80">
        <v>8646.1720021347628</v>
      </c>
      <c r="AK3331" s="80">
        <v>8859.7015707525916</v>
      </c>
      <c r="AL3331" s="80">
        <v>3871.8560536771256</v>
      </c>
      <c r="AM3331" s="80">
        <v>2659.1753968445132</v>
      </c>
      <c r="AN3331" s="80">
        <v>2481.3541382173244</v>
      </c>
      <c r="AO3331" s="80">
        <v>2303.5328795901355</v>
      </c>
      <c r="AP3331" s="80">
        <v>1500.1660361829156</v>
      </c>
      <c r="AQ3331" s="80">
        <v>2804.0744354185258</v>
      </c>
      <c r="AR3331" s="80">
        <v>848.44965197930412</v>
      </c>
      <c r="AS3331" s="80">
        <v>11387.834066350264</v>
      </c>
      <c r="AT3331" s="80">
        <v>11718.055474206023</v>
      </c>
      <c r="AU3331" s="80">
        <v>12048.276882061782</v>
      </c>
      <c r="AV3331" s="80">
        <v>11890.991719483362</v>
      </c>
      <c r="AW3331" s="80">
        <v>11694.472202359872</v>
      </c>
      <c r="AX3331" s="80">
        <v>11658.812636363637</v>
      </c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</row>
    <row r="3332" spans="1:74" ht="12" customHeight="1" x14ac:dyDescent="0.2">
      <c r="A3332">
        <v>8</v>
      </c>
      <c r="B3332">
        <v>13</v>
      </c>
      <c r="C3332" s="80">
        <v>9393.7122421574204</v>
      </c>
      <c r="D3332" s="80">
        <v>9806.1353218029944</v>
      </c>
      <c r="E3332" s="80">
        <v>10218.558401448568</v>
      </c>
      <c r="F3332" s="80">
        <v>10100.295283050364</v>
      </c>
      <c r="G3332" s="80">
        <v>10175.734306008324</v>
      </c>
      <c r="H3332" s="80">
        <v>10074.005715843086</v>
      </c>
      <c r="I3332" s="80">
        <v>10982.488089474849</v>
      </c>
      <c r="J3332" s="80">
        <v>11467.834288020003</v>
      </c>
      <c r="K3332" s="80">
        <v>11953.180486565159</v>
      </c>
      <c r="L3332" s="80">
        <v>9077.0453382155501</v>
      </c>
      <c r="M3332" s="80">
        <v>9305.362101313307</v>
      </c>
      <c r="N3332" s="80">
        <v>10985.76923076923</v>
      </c>
      <c r="O3332" s="80">
        <v>1667.5082901906439</v>
      </c>
      <c r="P3332" s="80">
        <v>1585.0866701704811</v>
      </c>
      <c r="Q3332" s="80">
        <v>1502.6650501503182</v>
      </c>
      <c r="R3332" s="80">
        <v>2586.0454243794961</v>
      </c>
      <c r="S3332" s="80">
        <v>2282.3624736286924</v>
      </c>
      <c r="T3332" s="80">
        <v>2292.9832077011542</v>
      </c>
      <c r="U3332" s="80">
        <v>7655.033202723369</v>
      </c>
      <c r="V3332" s="80">
        <v>8385.0252629623974</v>
      </c>
      <c r="W3332" s="80">
        <v>9115.0173232014276</v>
      </c>
      <c r="X3332" s="80">
        <v>9361.9572237191278</v>
      </c>
      <c r="Y3332" s="80">
        <v>10353.237906901537</v>
      </c>
      <c r="Z3332" s="80">
        <v>4547.3683411539196</v>
      </c>
      <c r="AA3332" s="80">
        <v>8861.508220938982</v>
      </c>
      <c r="AB3332" s="80">
        <v>9342.4781730323975</v>
      </c>
      <c r="AC3332" s="80">
        <v>9823.448125125813</v>
      </c>
      <c r="AD3332" s="80">
        <v>9650.2285031482952</v>
      </c>
      <c r="AE3332" s="80">
        <v>9868.5639225109953</v>
      </c>
      <c r="AF3332" s="80">
        <v>4200.5587453352719</v>
      </c>
      <c r="AG3332" s="80">
        <v>8143.3892505383783</v>
      </c>
      <c r="AH3332" s="80">
        <v>8105.3302370037372</v>
      </c>
      <c r="AI3332" s="80">
        <v>8067.2712234690962</v>
      </c>
      <c r="AJ3332" s="80">
        <v>8414.660932056282</v>
      </c>
      <c r="AK3332" s="80">
        <v>8572.5479282622418</v>
      </c>
      <c r="AL3332" s="80">
        <v>3665.7000500235913</v>
      </c>
      <c r="AM3332" s="80">
        <v>2516.1097461548034</v>
      </c>
      <c r="AN3332" s="80">
        <v>2372.4224001275352</v>
      </c>
      <c r="AO3332" s="80">
        <v>2228.7350541002675</v>
      </c>
      <c r="AP3332" s="80">
        <v>1459.9973876473155</v>
      </c>
      <c r="AQ3332" s="80">
        <v>2713.1909918268584</v>
      </c>
      <c r="AR3332" s="80">
        <v>803.27416323995146</v>
      </c>
      <c r="AS3332" s="80">
        <v>10789.658030364992</v>
      </c>
      <c r="AT3332" s="80">
        <v>11162.545839927021</v>
      </c>
      <c r="AU3332" s="80">
        <v>11535.433649489052</v>
      </c>
      <c r="AV3332" s="80">
        <v>11457.703420620666</v>
      </c>
      <c r="AW3332" s="80">
        <v>11662.700957425215</v>
      </c>
      <c r="AX3332" s="80">
        <v>11251.25325</v>
      </c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</row>
    <row r="3333" spans="1:74" ht="12" customHeight="1" x14ac:dyDescent="0.2">
      <c r="A3333">
        <v>8</v>
      </c>
      <c r="B3333">
        <v>14</v>
      </c>
      <c r="C3333" s="80">
        <v>9055.1719590851626</v>
      </c>
      <c r="D3333" s="80">
        <v>9447.480805166113</v>
      </c>
      <c r="E3333" s="80">
        <v>9839.7896512470616</v>
      </c>
      <c r="F3333" s="80">
        <v>9794.7572295299942</v>
      </c>
      <c r="G3333" s="80">
        <v>9848.2710110830285</v>
      </c>
      <c r="H3333" s="80">
        <v>9766.9775919387284</v>
      </c>
      <c r="I3333" s="80">
        <v>11121.109650555245</v>
      </c>
      <c r="J3333" s="80">
        <v>11398.866465911964</v>
      </c>
      <c r="K3333" s="80">
        <v>11676.623281268685</v>
      </c>
      <c r="L3333" s="80">
        <v>11448.143192164584</v>
      </c>
      <c r="M3333" s="80">
        <v>9444.4517006802143</v>
      </c>
      <c r="N3333" s="80">
        <v>8469.6928571428562</v>
      </c>
      <c r="O3333" s="80">
        <v>1607.4129078717126</v>
      </c>
      <c r="P3333" s="80">
        <v>1527.1895240949366</v>
      </c>
      <c r="Q3333" s="80">
        <v>1446.9661403181606</v>
      </c>
      <c r="R3333" s="80">
        <v>2507.816495111842</v>
      </c>
      <c r="S3333" s="80">
        <v>2208.9142178711695</v>
      </c>
      <c r="T3333" s="80">
        <v>1970.8650769230769</v>
      </c>
      <c r="U3333" s="80">
        <v>7379.1532267808325</v>
      </c>
      <c r="V3333" s="80">
        <v>8078.1532405524631</v>
      </c>
      <c r="W3333" s="80">
        <v>8777.1532543240937</v>
      </c>
      <c r="X3333" s="80">
        <v>9078.7541977564815</v>
      </c>
      <c r="Y3333" s="80">
        <v>10020.062403671503</v>
      </c>
      <c r="Z3333" s="80">
        <v>3908.5543345391734</v>
      </c>
      <c r="AA3333" s="80">
        <v>8542.1480548801974</v>
      </c>
      <c r="AB3333" s="80">
        <v>9000.7364418308025</v>
      </c>
      <c r="AC3333" s="80">
        <v>9459.3248287814095</v>
      </c>
      <c r="AD3333" s="80">
        <v>9358.3051533600265</v>
      </c>
      <c r="AE3333" s="80">
        <v>9550.9856169986124</v>
      </c>
      <c r="AF3333" s="80">
        <v>3610.4645280176323</v>
      </c>
      <c r="AG3333" s="80">
        <v>7849.909396038207</v>
      </c>
      <c r="AH3333" s="80">
        <v>7809.0765467155697</v>
      </c>
      <c r="AI3333" s="80">
        <v>7768.2436973929325</v>
      </c>
      <c r="AJ3333" s="80">
        <v>8160.1140054402995</v>
      </c>
      <c r="AK3333" s="80">
        <v>8296.6764573614892</v>
      </c>
      <c r="AL3333" s="80">
        <v>3150.7427471785736</v>
      </c>
      <c r="AM3333" s="80">
        <v>2425.4315899854719</v>
      </c>
      <c r="AN3333" s="80">
        <v>2285.7773394469205</v>
      </c>
      <c r="AO3333" s="80">
        <v>2146.1230889083695</v>
      </c>
      <c r="AP3333" s="80">
        <v>1415.8318709504745</v>
      </c>
      <c r="AQ3333" s="80">
        <v>2625.878328659086</v>
      </c>
      <c r="AR3333" s="80">
        <v>690.43026141975974</v>
      </c>
      <c r="AS3333" s="80">
        <v>10142.842863690223</v>
      </c>
      <c r="AT3333" s="80">
        <v>10607.146165326634</v>
      </c>
      <c r="AU3333" s="80">
        <v>11071.449466963048</v>
      </c>
      <c r="AV3333" s="80">
        <v>11090.092728167998</v>
      </c>
      <c r="AW3333" s="80">
        <v>11096.976381242661</v>
      </c>
      <c r="AX3333" s="80">
        <v>11137.795307692306</v>
      </c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</row>
    <row r="3334" spans="1:74" ht="12" customHeight="1" x14ac:dyDescent="0.2">
      <c r="A3334">
        <v>8</v>
      </c>
      <c r="B3334">
        <v>15</v>
      </c>
      <c r="C3334" s="80">
        <v>8585.3169474711285</v>
      </c>
      <c r="D3334" s="80">
        <v>8983.181535005795</v>
      </c>
      <c r="E3334" s="80">
        <v>9381.0461225404597</v>
      </c>
      <c r="F3334" s="80">
        <v>9435.9683780490577</v>
      </c>
      <c r="G3334" s="80">
        <v>9515.9318941450274</v>
      </c>
      <c r="H3334" s="80">
        <v>9472.630975134005</v>
      </c>
      <c r="I3334" s="80">
        <v>10429.437365008942</v>
      </c>
      <c r="J3334" s="80">
        <v>10957.589249021396</v>
      </c>
      <c r="K3334" s="80">
        <v>11485.741133033851</v>
      </c>
      <c r="L3334" s="80">
        <v>11156.088439730971</v>
      </c>
      <c r="M3334" s="80">
        <v>10881.9331896164</v>
      </c>
      <c r="N3334" s="80">
        <v>9145.2466666666678</v>
      </c>
      <c r="O3334" s="80">
        <v>1055.3804912054893</v>
      </c>
      <c r="P3334" s="80">
        <v>1217.4436133669979</v>
      </c>
      <c r="Q3334" s="80">
        <v>1379.5067355285064</v>
      </c>
      <c r="R3334" s="80">
        <v>2415.9534117376661</v>
      </c>
      <c r="S3334" s="80">
        <v>2134.372341461295</v>
      </c>
      <c r="T3334" s="80">
        <v>2128.0638600702105</v>
      </c>
      <c r="U3334" s="80">
        <v>6996.2635212361211</v>
      </c>
      <c r="V3334" s="80">
        <v>7682.1073546992338</v>
      </c>
      <c r="W3334" s="80">
        <v>8367.9511881623475</v>
      </c>
      <c r="X3334" s="80">
        <v>8746.1930412971615</v>
      </c>
      <c r="Y3334" s="80">
        <v>9681.9260255039771</v>
      </c>
      <c r="Z3334" s="80">
        <v>4220.3057539784213</v>
      </c>
      <c r="AA3334" s="80">
        <v>8098.9128417147886</v>
      </c>
      <c r="AB3334" s="80">
        <v>8558.6159482485182</v>
      </c>
      <c r="AC3334" s="80">
        <v>9018.3190547822469</v>
      </c>
      <c r="AD3334" s="80">
        <v>9015.5038486314879</v>
      </c>
      <c r="AE3334" s="80">
        <v>9228.6786737525617</v>
      </c>
      <c r="AF3334" s="80">
        <v>3898.4399135708327</v>
      </c>
      <c r="AG3334" s="80">
        <v>7442.5930814381163</v>
      </c>
      <c r="AH3334" s="80">
        <v>7424.3356807448563</v>
      </c>
      <c r="AI3334" s="80">
        <v>7406.0782800515963</v>
      </c>
      <c r="AJ3334" s="80">
        <v>7861.2032858219909</v>
      </c>
      <c r="AK3334" s="80">
        <v>8016.6973499367641</v>
      </c>
      <c r="AL3334" s="80">
        <v>3402.0501206084082</v>
      </c>
      <c r="AM3334" s="80">
        <v>2299.5807289492777</v>
      </c>
      <c r="AN3334" s="80">
        <v>2172.8244127251946</v>
      </c>
      <c r="AO3334" s="80">
        <v>2046.068096501112</v>
      </c>
      <c r="AP3334" s="80">
        <v>1363.9689529664622</v>
      </c>
      <c r="AQ3334" s="80">
        <v>2537.2656083195366</v>
      </c>
      <c r="AR3334" s="80">
        <v>745.499884507601</v>
      </c>
      <c r="AS3334" s="80">
        <v>9160.3920774039925</v>
      </c>
      <c r="AT3334" s="80">
        <v>9825.8731669871613</v>
      </c>
      <c r="AU3334" s="80">
        <v>10491.35425657033</v>
      </c>
      <c r="AV3334" s="80">
        <v>10553.40877162857</v>
      </c>
      <c r="AW3334" s="80">
        <v>10660.881995859969</v>
      </c>
      <c r="AX3334" s="80">
        <v>10620.738499999998</v>
      </c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</row>
    <row r="3335" spans="1:74" ht="12" customHeight="1" x14ac:dyDescent="0.2">
      <c r="A3335">
        <v>8</v>
      </c>
      <c r="B3335">
        <v>16</v>
      </c>
      <c r="C3335" s="80">
        <v>8225.0692090567627</v>
      </c>
      <c r="D3335" s="80">
        <v>8608.9344051576463</v>
      </c>
      <c r="E3335" s="80">
        <v>8992.7996012585299</v>
      </c>
      <c r="F3335" s="80">
        <v>8978.2930390328438</v>
      </c>
      <c r="G3335" s="80">
        <v>9105.4892629107671</v>
      </c>
      <c r="H3335" s="80">
        <v>9122.9186715266624</v>
      </c>
      <c r="I3335" s="80">
        <v>9881.1065962410812</v>
      </c>
      <c r="J3335" s="80">
        <v>10591.558693957304</v>
      </c>
      <c r="K3335" s="80">
        <v>11302.010791673527</v>
      </c>
      <c r="L3335" s="80">
        <v>10869.783343558373</v>
      </c>
      <c r="M3335" s="80">
        <v>10544.876161317563</v>
      </c>
      <c r="N3335" s="80">
        <v>10487.2125</v>
      </c>
      <c r="O3335" s="80">
        <v>1011.0957621209783</v>
      </c>
      <c r="P3335" s="80">
        <v>1166.7549287151419</v>
      </c>
      <c r="Q3335" s="80">
        <v>1322.4140953093054</v>
      </c>
      <c r="R3335" s="80">
        <v>2298.7717667316629</v>
      </c>
      <c r="S3335" s="80">
        <v>2042.3122668823657</v>
      </c>
      <c r="T3335" s="80">
        <v>2440.3341678547645</v>
      </c>
      <c r="U3335" s="80">
        <v>6702.6939155596947</v>
      </c>
      <c r="V3335" s="80">
        <v>7362.1634021978061</v>
      </c>
      <c r="W3335" s="80">
        <v>8021.6328888359167</v>
      </c>
      <c r="X3335" s="80">
        <v>8321.9740629261723</v>
      </c>
      <c r="Y3335" s="80">
        <v>9264.3237099842154</v>
      </c>
      <c r="Z3335" s="80">
        <v>4839.5898842470906</v>
      </c>
      <c r="AA3335" s="80">
        <v>7759.07506371613</v>
      </c>
      <c r="AB3335" s="80">
        <v>8202.079759051885</v>
      </c>
      <c r="AC3335" s="80">
        <v>8645.084454387641</v>
      </c>
      <c r="AD3335" s="80">
        <v>8578.2224149714166</v>
      </c>
      <c r="AE3335" s="80">
        <v>8830.625892395321</v>
      </c>
      <c r="AF3335" s="80">
        <v>4470.4937201000184</v>
      </c>
      <c r="AG3335" s="80">
        <v>7130.2950798697229</v>
      </c>
      <c r="AH3335" s="80">
        <v>7114.9316969336169</v>
      </c>
      <c r="AI3335" s="80">
        <v>7099.5683139975108</v>
      </c>
      <c r="AJ3335" s="80">
        <v>7479.9092061084857</v>
      </c>
      <c r="AK3335" s="80">
        <v>7670.9199325782729</v>
      </c>
      <c r="AL3335" s="80">
        <v>3901.2641048287023</v>
      </c>
      <c r="AM3335" s="80">
        <v>2203.0882218031957</v>
      </c>
      <c r="AN3335" s="80">
        <v>2082.23859433199</v>
      </c>
      <c r="AO3335" s="80">
        <v>1961.3889668607844</v>
      </c>
      <c r="AP3335" s="80">
        <v>1297.8119961024775</v>
      </c>
      <c r="AQ3335" s="80">
        <v>2427.8278796763102</v>
      </c>
      <c r="AR3335" s="80">
        <v>854.89391292780908</v>
      </c>
      <c r="AS3335" s="80">
        <v>8524.7635341907262</v>
      </c>
      <c r="AT3335" s="80">
        <v>9299.5620384317517</v>
      </c>
      <c r="AU3335" s="80">
        <v>10074.360542672775</v>
      </c>
      <c r="AV3335" s="80">
        <v>10050.3992166068</v>
      </c>
      <c r="AW3335" s="80">
        <v>10173.851577303238</v>
      </c>
      <c r="AX3335" s="80">
        <v>10247.289266666665</v>
      </c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</row>
    <row r="3336" spans="1:74" ht="12" customHeight="1" x14ac:dyDescent="0.2">
      <c r="A3336">
        <v>8</v>
      </c>
      <c r="B3336">
        <v>17</v>
      </c>
      <c r="C3336" s="80">
        <v>7932.0906514112958</v>
      </c>
      <c r="D3336" s="80">
        <v>8256.2045282678919</v>
      </c>
      <c r="E3336" s="80">
        <v>8580.3184051244898</v>
      </c>
      <c r="F3336" s="80">
        <v>8601.3781386361516</v>
      </c>
      <c r="G3336" s="80">
        <v>8622.5105649855213</v>
      </c>
      <c r="H3336" s="80">
        <v>8738.7612881041932</v>
      </c>
      <c r="I3336" s="80">
        <v>9033.6280928610122</v>
      </c>
      <c r="J3336" s="80">
        <v>9697.9998787046607</v>
      </c>
      <c r="K3336" s="80">
        <v>10362.371664548307</v>
      </c>
      <c r="L3336" s="80">
        <v>10681.190371223225</v>
      </c>
      <c r="M3336" s="80">
        <v>10382.520874485235</v>
      </c>
      <c r="N3336" s="80">
        <v>10243.564705882352</v>
      </c>
      <c r="O3336" s="80">
        <v>975.08033532050047</v>
      </c>
      <c r="P3336" s="80">
        <v>1118.4190098614333</v>
      </c>
      <c r="Q3336" s="80">
        <v>1261.7576844023661</v>
      </c>
      <c r="R3336" s="80">
        <v>2202.2677511325319</v>
      </c>
      <c r="S3336" s="80">
        <v>1933.9827426871684</v>
      </c>
      <c r="T3336" s="80">
        <v>2383.6382596801436</v>
      </c>
      <c r="U3336" s="80">
        <v>6463.9426606088646</v>
      </c>
      <c r="V3336" s="80">
        <v>7058.8198850969984</v>
      </c>
      <c r="W3336" s="80">
        <v>7653.6971095851322</v>
      </c>
      <c r="X3336" s="80">
        <v>7972.6118833453684</v>
      </c>
      <c r="Y3336" s="80">
        <v>8772.9200222294076</v>
      </c>
      <c r="Z3336" s="80">
        <v>4727.152437239044</v>
      </c>
      <c r="AA3336" s="80">
        <v>7482.6953077467388</v>
      </c>
      <c r="AB3336" s="80">
        <v>7865.6237718164857</v>
      </c>
      <c r="AC3336" s="80">
        <v>8248.5522358862327</v>
      </c>
      <c r="AD3336" s="80">
        <v>8218.1027537993959</v>
      </c>
      <c r="AE3336" s="80">
        <v>8362.2266584577628</v>
      </c>
      <c r="AF3336" s="80">
        <v>4366.6314274727683</v>
      </c>
      <c r="AG3336" s="80">
        <v>6876.312588660222</v>
      </c>
      <c r="AH3336" s="80">
        <v>6825.1191631850052</v>
      </c>
      <c r="AI3336" s="80">
        <v>6773.9257377097892</v>
      </c>
      <c r="AJ3336" s="80">
        <v>7165.8974868273363</v>
      </c>
      <c r="AK3336" s="80">
        <v>7264.0345018286553</v>
      </c>
      <c r="AL3336" s="80">
        <v>3810.6266362533433</v>
      </c>
      <c r="AM3336" s="80">
        <v>2124.6137928125081</v>
      </c>
      <c r="AN3336" s="80">
        <v>1998.0189437206661</v>
      </c>
      <c r="AO3336" s="80">
        <v>1871.4240946288242</v>
      </c>
      <c r="AP3336" s="80">
        <v>1243.3289582780301</v>
      </c>
      <c r="AQ3336" s="80">
        <v>2299.049610408676</v>
      </c>
      <c r="AR3336" s="80">
        <v>835.03229420982632</v>
      </c>
      <c r="AS3336" s="80">
        <v>7958.195887685868</v>
      </c>
      <c r="AT3336" s="80">
        <v>8581.1232957332977</v>
      </c>
      <c r="AU3336" s="80">
        <v>9204.0507037807256</v>
      </c>
      <c r="AV3336" s="80">
        <v>9632.5742228653744</v>
      </c>
      <c r="AW3336" s="80">
        <v>9603.3185278707861</v>
      </c>
      <c r="AX3336" s="80">
        <v>9735.402437499999</v>
      </c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</row>
    <row r="3337" spans="1:74" ht="12" customHeight="1" x14ac:dyDescent="0.2">
      <c r="A3337">
        <v>8</v>
      </c>
      <c r="B3337">
        <v>18</v>
      </c>
      <c r="C3337" s="80">
        <v>7487.1665670451657</v>
      </c>
      <c r="D3337" s="80">
        <v>7873.1424313252619</v>
      </c>
      <c r="E3337" s="80">
        <v>8259.1182956053581</v>
      </c>
      <c r="F3337" s="80">
        <v>8211.2586821682962</v>
      </c>
      <c r="G3337" s="80">
        <v>8256.3477361532205</v>
      </c>
      <c r="H3337" s="80">
        <v>8265.2167583554619</v>
      </c>
      <c r="I3337" s="80">
        <v>8766.6341114428942</v>
      </c>
      <c r="J3337" s="80">
        <v>9504.0600501029439</v>
      </c>
      <c r="K3337" s="80">
        <v>10241.485988762995</v>
      </c>
      <c r="L3337" s="80">
        <v>9799.0558583052116</v>
      </c>
      <c r="M3337" s="80">
        <v>10348.918768227777</v>
      </c>
      <c r="N3337" s="80">
        <v>10058.411111111111</v>
      </c>
      <c r="O3337" s="80">
        <v>920.38646652328703</v>
      </c>
      <c r="P3337" s="80">
        <v>1067.4554281962985</v>
      </c>
      <c r="Q3337" s="80">
        <v>1214.52438986931</v>
      </c>
      <c r="R3337" s="80">
        <v>1439.3751672349035</v>
      </c>
      <c r="S3337" s="80">
        <v>1851.8543896236342</v>
      </c>
      <c r="T3337" s="80">
        <v>2340.5537275777001</v>
      </c>
      <c r="U3337" s="80">
        <v>6101.3694253729727</v>
      </c>
      <c r="V3337" s="80">
        <v>6734.2770248927181</v>
      </c>
      <c r="W3337" s="80">
        <v>7367.1846244124636</v>
      </c>
      <c r="X3337" s="80">
        <v>7611.0104092061292</v>
      </c>
      <c r="Y3337" s="80">
        <v>8400.3699176805421</v>
      </c>
      <c r="Z3337" s="80">
        <v>4641.7086203728477</v>
      </c>
      <c r="AA3337" s="80">
        <v>7062.9785515095145</v>
      </c>
      <c r="AB3337" s="80">
        <v>7501.3750927529463</v>
      </c>
      <c r="AC3337" s="80">
        <v>7939.7716339963781</v>
      </c>
      <c r="AD3337" s="80">
        <v>7845.3669284659964</v>
      </c>
      <c r="AE3337" s="80">
        <v>8007.1170247239688</v>
      </c>
      <c r="AF3337" s="80">
        <v>4287.7040687796189</v>
      </c>
      <c r="AG3337" s="80">
        <v>6490.608842097442</v>
      </c>
      <c r="AH3337" s="80">
        <v>6505.4779572648995</v>
      </c>
      <c r="AI3337" s="80">
        <v>6520.347072432357</v>
      </c>
      <c r="AJ3337" s="80">
        <v>6840.8849147014562</v>
      </c>
      <c r="AK3337" s="80">
        <v>6955.5606064499625</v>
      </c>
      <c r="AL3337" s="80">
        <v>3741.7491272717102</v>
      </c>
      <c r="AM3337" s="80">
        <v>2005.440691048906</v>
      </c>
      <c r="AN3337" s="80">
        <v>1903.4044605541774</v>
      </c>
      <c r="AO3337" s="80">
        <v>1801.3682300594487</v>
      </c>
      <c r="AP3337" s="80">
        <v>1186.9372022598393</v>
      </c>
      <c r="AQ3337" s="80">
        <v>2201.4183575817387</v>
      </c>
      <c r="AR3337" s="80">
        <v>819.93899071028943</v>
      </c>
      <c r="AS3337" s="80">
        <v>7511.8075174388705</v>
      </c>
      <c r="AT3337" s="80">
        <v>8197.7040746174243</v>
      </c>
      <c r="AU3337" s="80">
        <v>8883.6006317959782</v>
      </c>
      <c r="AV3337" s="80">
        <v>8885.9544417725283</v>
      </c>
      <c r="AW3337" s="80">
        <v>9137.8557849448571</v>
      </c>
      <c r="AX3337" s="80">
        <v>9236.3317058823523</v>
      </c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</row>
    <row r="3338" spans="1:74" ht="12" customHeight="1" x14ac:dyDescent="0.2">
      <c r="A3338">
        <v>8</v>
      </c>
      <c r="B3338">
        <v>19</v>
      </c>
      <c r="C3338" s="80">
        <v>7235.8007067319359</v>
      </c>
      <c r="D3338" s="80">
        <v>7597.5923347524049</v>
      </c>
      <c r="E3338" s="80">
        <v>7959.3839627728739</v>
      </c>
      <c r="F3338" s="80">
        <v>7879.8482052408744</v>
      </c>
      <c r="G3338" s="80">
        <v>7878.3149552010718</v>
      </c>
      <c r="H3338" s="80">
        <v>7898.626374444565</v>
      </c>
      <c r="I3338" s="80">
        <v>7970.8358258430108</v>
      </c>
      <c r="J3338" s="80">
        <v>8935.5234608629198</v>
      </c>
      <c r="K3338" s="80">
        <v>9900.2110958828289</v>
      </c>
      <c r="L3338" s="80">
        <v>9554.008463685921</v>
      </c>
      <c r="M3338" s="80">
        <v>9630.9247368421056</v>
      </c>
      <c r="N3338" s="80">
        <v>9861.8157894736851</v>
      </c>
      <c r="O3338" s="80">
        <v>889.48642791634791</v>
      </c>
      <c r="P3338" s="80">
        <v>1029.9670602049334</v>
      </c>
      <c r="Q3338" s="80">
        <v>1170.4476924935188</v>
      </c>
      <c r="R3338" s="80">
        <v>1381.2812709012367</v>
      </c>
      <c r="S3338" s="80">
        <v>1767.0636701433477</v>
      </c>
      <c r="T3338" s="80">
        <v>2294.8067494715347</v>
      </c>
      <c r="U3338" s="80">
        <v>5896.5287876011089</v>
      </c>
      <c r="V3338" s="80">
        <v>6498.1742662343122</v>
      </c>
      <c r="W3338" s="80">
        <v>7099.8197448675155</v>
      </c>
      <c r="X3338" s="80">
        <v>7303.8262505713283</v>
      </c>
      <c r="Y3338" s="80">
        <v>8015.7428037931222</v>
      </c>
      <c r="Z3338" s="80">
        <v>4550.9847287870916</v>
      </c>
      <c r="AA3338" s="80">
        <v>6825.8539110896681</v>
      </c>
      <c r="AB3338" s="80">
        <v>7238.7403626088726</v>
      </c>
      <c r="AC3338" s="80">
        <v>7651.626814128078</v>
      </c>
      <c r="AD3338" s="80">
        <v>7528.7240243665528</v>
      </c>
      <c r="AE3338" s="80">
        <v>7640.4957518564079</v>
      </c>
      <c r="AF3338" s="80">
        <v>4203.8993255476917</v>
      </c>
      <c r="AG3338" s="80">
        <v>6272.7003100859311</v>
      </c>
      <c r="AH3338" s="80">
        <v>6278.2076792078533</v>
      </c>
      <c r="AI3338" s="80">
        <v>6283.7150483297764</v>
      </c>
      <c r="AJ3338" s="80">
        <v>6564.7834033570161</v>
      </c>
      <c r="AK3338" s="80">
        <v>6637.0868692521408</v>
      </c>
      <c r="AL3338" s="80">
        <v>3668.615272924681</v>
      </c>
      <c r="AM3338" s="80">
        <v>1938.1122404129253</v>
      </c>
      <c r="AN3338" s="80">
        <v>1837.0532167617212</v>
      </c>
      <c r="AO3338" s="80">
        <v>1735.9941931105172</v>
      </c>
      <c r="AP3338" s="80">
        <v>1139.0318275164925</v>
      </c>
      <c r="AQ3338" s="80">
        <v>2100.622178647604</v>
      </c>
      <c r="AR3338" s="80">
        <v>803.91298343925143</v>
      </c>
      <c r="AS3338" s="80">
        <v>7259.6143890744779</v>
      </c>
      <c r="AT3338" s="80">
        <v>7795.9722728723955</v>
      </c>
      <c r="AU3338" s="80">
        <v>8332.3301566703121</v>
      </c>
      <c r="AV3338" s="80">
        <v>8583.1980441113883</v>
      </c>
      <c r="AW3338" s="80">
        <v>8731.7185251430874</v>
      </c>
      <c r="AX3338" s="80">
        <v>8860.6021666666657</v>
      </c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</row>
    <row r="3339" spans="1:74" ht="12" customHeight="1" x14ac:dyDescent="0.2">
      <c r="A3339">
        <v>8</v>
      </c>
      <c r="B3339">
        <v>20</v>
      </c>
      <c r="C3339" s="80">
        <v>6873.9271659387696</v>
      </c>
      <c r="D3339" s="80">
        <v>7237.2414551587426</v>
      </c>
      <c r="E3339" s="80">
        <v>7600.5557443787156</v>
      </c>
      <c r="F3339" s="80">
        <v>7620.0368574502463</v>
      </c>
      <c r="G3339" s="80">
        <v>7537.0038525717619</v>
      </c>
      <c r="H3339" s="80">
        <v>7538.3638611378728</v>
      </c>
      <c r="I3339" s="80">
        <v>6918.4638675495362</v>
      </c>
      <c r="J3339" s="80">
        <v>7910.1440508337128</v>
      </c>
      <c r="K3339" s="80">
        <v>8901.8242341178902</v>
      </c>
      <c r="L3339" s="80">
        <v>9443.1286657951878</v>
      </c>
      <c r="M3339" s="80">
        <v>9200.9022369511003</v>
      </c>
      <c r="N3339" s="80">
        <v>9205.7250000000004</v>
      </c>
      <c r="O3339" s="80">
        <v>845.00184131654191</v>
      </c>
      <c r="P3339" s="80">
        <v>981.3414649946468</v>
      </c>
      <c r="Q3339" s="80">
        <v>1117.6810886727517</v>
      </c>
      <c r="R3339" s="80">
        <v>1335.7381919835341</v>
      </c>
      <c r="S3339" s="80">
        <v>1690.5094255996389</v>
      </c>
      <c r="T3339" s="80">
        <v>904.69294736842096</v>
      </c>
      <c r="U3339" s="80">
        <v>5601.6342987613543</v>
      </c>
      <c r="V3339" s="80">
        <v>6190.6885262546002</v>
      </c>
      <c r="W3339" s="80">
        <v>6779.742753747847</v>
      </c>
      <c r="X3339" s="80">
        <v>7063.0072788394355</v>
      </c>
      <c r="Y3339" s="80">
        <v>7668.4779342984802</v>
      </c>
      <c r="Z3339" s="80">
        <v>1794.1570847581033</v>
      </c>
      <c r="AA3339" s="80">
        <v>6484.4824411091849</v>
      </c>
      <c r="AB3339" s="80">
        <v>6895.5777355392829</v>
      </c>
      <c r="AC3339" s="80">
        <v>7306.6730299693809</v>
      </c>
      <c r="AD3339" s="80">
        <v>7280.4898090661382</v>
      </c>
      <c r="AE3339" s="80">
        <v>7309.4876562763911</v>
      </c>
      <c r="AF3339" s="80">
        <v>1657.3238997774852</v>
      </c>
      <c r="AG3339" s="80">
        <v>5958.9929038781656</v>
      </c>
      <c r="AH3339" s="80">
        <v>5979.711464181275</v>
      </c>
      <c r="AI3339" s="80">
        <v>6000.4300244843853</v>
      </c>
      <c r="AJ3339" s="80">
        <v>6348.3318703382283</v>
      </c>
      <c r="AK3339" s="80">
        <v>6349.5493119861094</v>
      </c>
      <c r="AL3339" s="80">
        <v>1446.2962359629416</v>
      </c>
      <c r="AM3339" s="80">
        <v>1841.1842614208715</v>
      </c>
      <c r="AN3339" s="80">
        <v>1749.457825490761</v>
      </c>
      <c r="AO3339" s="80">
        <v>1657.7313895606508</v>
      </c>
      <c r="AP3339" s="80">
        <v>1101.4761047949994</v>
      </c>
      <c r="AQ3339" s="80">
        <v>2009.6172269442611</v>
      </c>
      <c r="AR3339" s="80">
        <v>316.93056793687913</v>
      </c>
      <c r="AS3339" s="80">
        <v>6896.5498893400845</v>
      </c>
      <c r="AT3339" s="80">
        <v>7426.6192570279582</v>
      </c>
      <c r="AU3339" s="80">
        <v>7956.6886247158318</v>
      </c>
      <c r="AV3339" s="80">
        <v>7905.4515072177883</v>
      </c>
      <c r="AW3339" s="80">
        <v>8250.4143553851354</v>
      </c>
      <c r="AX3339" s="80">
        <v>8364.402052631578</v>
      </c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</row>
    <row r="3340" spans="1:74" ht="12" customHeight="1" x14ac:dyDescent="0.2">
      <c r="A3340">
        <v>8</v>
      </c>
      <c r="B3340">
        <v>21</v>
      </c>
      <c r="C3340" s="80">
        <v>6388.8027864297228</v>
      </c>
      <c r="D3340" s="80">
        <v>6877.5645834800725</v>
      </c>
      <c r="E3340" s="80">
        <v>7366.3263805304223</v>
      </c>
      <c r="F3340" s="80">
        <v>7264.9827778252902</v>
      </c>
      <c r="G3340" s="80">
        <v>7286.2259510601398</v>
      </c>
      <c r="H3340" s="80">
        <v>7212.6971427481467</v>
      </c>
      <c r="I3340" s="80">
        <v>6916.4709171346594</v>
      </c>
      <c r="J3340" s="80">
        <v>7590.1898154158025</v>
      </c>
      <c r="K3340" s="80">
        <v>8263.9087136969447</v>
      </c>
      <c r="L3340" s="80">
        <v>8146.3923921036303</v>
      </c>
      <c r="M3340" s="80">
        <v>8834.3577758301435</v>
      </c>
      <c r="N3340" s="80">
        <v>8584.9047619047615</v>
      </c>
      <c r="O3340" s="80">
        <v>785.36620886702281</v>
      </c>
      <c r="P3340" s="80">
        <v>934.30163638094405</v>
      </c>
      <c r="Q3340" s="80">
        <v>1083.2370638948653</v>
      </c>
      <c r="R3340" s="80">
        <v>1273.4997404843232</v>
      </c>
      <c r="S3340" s="80">
        <v>1634.2612911247124</v>
      </c>
      <c r="T3340" s="80">
        <v>843.68181668742125</v>
      </c>
      <c r="U3340" s="80">
        <v>5206.3014274896432</v>
      </c>
      <c r="V3340" s="80">
        <v>5888.5550696749206</v>
      </c>
      <c r="W3340" s="80">
        <v>6570.8087118601979</v>
      </c>
      <c r="X3340" s="80">
        <v>6733.9078800194902</v>
      </c>
      <c r="Y3340" s="80">
        <v>7413.3255101033728</v>
      </c>
      <c r="Z3340" s="80">
        <v>1673.1618314195794</v>
      </c>
      <c r="AA3340" s="80">
        <v>6026.8429513764213</v>
      </c>
      <c r="AB3340" s="80">
        <v>6554.1716592771363</v>
      </c>
      <c r="AC3340" s="80">
        <v>7081.5003671778513</v>
      </c>
      <c r="AD3340" s="80">
        <v>6941.2568556389542</v>
      </c>
      <c r="AE3340" s="80">
        <v>7066.2798761794456</v>
      </c>
      <c r="AF3340" s="80">
        <v>1545.5564704809565</v>
      </c>
      <c r="AG3340" s="80">
        <v>5538.4396065844048</v>
      </c>
      <c r="AH3340" s="80">
        <v>5676.9759905010651</v>
      </c>
      <c r="AI3340" s="80">
        <v>5815.5123744177245</v>
      </c>
      <c r="AJ3340" s="80">
        <v>6052.5326279536011</v>
      </c>
      <c r="AK3340" s="80">
        <v>6138.2814550032435</v>
      </c>
      <c r="AL3340" s="80">
        <v>1348.7601946878915</v>
      </c>
      <c r="AM3340" s="80">
        <v>1711.2434938186825</v>
      </c>
      <c r="AN3340" s="80">
        <v>1658.9439563270789</v>
      </c>
      <c r="AO3340" s="80">
        <v>1606.6444188354756</v>
      </c>
      <c r="AP3340" s="80">
        <v>1050.1530479734959</v>
      </c>
      <c r="AQ3340" s="80">
        <v>1942.7514536379724</v>
      </c>
      <c r="AR3340" s="80">
        <v>295.55724746008531</v>
      </c>
      <c r="AS3340" s="80">
        <v>6409.8289210997445</v>
      </c>
      <c r="AT3340" s="80">
        <v>7060.6565463347833</v>
      </c>
      <c r="AU3340" s="80">
        <v>7711.484171569823</v>
      </c>
      <c r="AV3340" s="80">
        <v>7537.0985895845079</v>
      </c>
      <c r="AW3340" s="80">
        <v>8084.494804151429</v>
      </c>
      <c r="AX3340" s="80">
        <v>8030.7369500000004</v>
      </c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</row>
    <row r="3341" spans="1:74" ht="12" customHeight="1" x14ac:dyDescent="0.2">
      <c r="A3341">
        <v>8</v>
      </c>
      <c r="B3341">
        <v>22</v>
      </c>
      <c r="C3341" s="80">
        <v>5893.2902885707863</v>
      </c>
      <c r="D3341" s="80">
        <v>6465.9770549484201</v>
      </c>
      <c r="E3341" s="80">
        <v>7038.6638213260549</v>
      </c>
      <c r="F3341" s="80">
        <v>7060.4223120510742</v>
      </c>
      <c r="G3341" s="80">
        <v>6919.7806598763118</v>
      </c>
      <c r="H3341" s="80">
        <v>6971.4605898775608</v>
      </c>
      <c r="I3341" s="80">
        <v>6107.1945400650093</v>
      </c>
      <c r="J3341" s="80">
        <v>6923.2506951514306</v>
      </c>
      <c r="K3341" s="80">
        <v>7739.3068502378519</v>
      </c>
      <c r="L3341" s="80">
        <v>8079.0561405973613</v>
      </c>
      <c r="M3341" s="80">
        <v>8107.6411917098185</v>
      </c>
      <c r="N3341" s="80">
        <v>8276.1909090909103</v>
      </c>
      <c r="O3341" s="80">
        <v>724.45358017917181</v>
      </c>
      <c r="P3341" s="80">
        <v>879.75351492411824</v>
      </c>
      <c r="Q3341" s="80">
        <v>1035.0534496690645</v>
      </c>
      <c r="R3341" s="80">
        <v>1237.6417476929353</v>
      </c>
      <c r="S3341" s="80">
        <v>1552.0695832749827</v>
      </c>
      <c r="T3341" s="80">
        <v>813.34295197056042</v>
      </c>
      <c r="U3341" s="80">
        <v>4802.503171199498</v>
      </c>
      <c r="V3341" s="80">
        <v>5540.5174263901317</v>
      </c>
      <c r="W3341" s="80">
        <v>6278.5316815807664</v>
      </c>
      <c r="X3341" s="80">
        <v>6544.3009154136107</v>
      </c>
      <c r="Y3341" s="80">
        <v>7040.4880159826926</v>
      </c>
      <c r="Z3341" s="80">
        <v>1612.9947999050662</v>
      </c>
      <c r="AA3341" s="80">
        <v>5559.403885737499</v>
      </c>
      <c r="AB3341" s="80">
        <v>6162.9555390508949</v>
      </c>
      <c r="AC3341" s="80">
        <v>6766.5071923642909</v>
      </c>
      <c r="AD3341" s="80">
        <v>6745.8115560600045</v>
      </c>
      <c r="AE3341" s="80">
        <v>6710.8963066599963</v>
      </c>
      <c r="AF3341" s="80">
        <v>1489.9781378172299</v>
      </c>
      <c r="AG3341" s="80">
        <v>5108.8808714910729</v>
      </c>
      <c r="AH3341" s="80">
        <v>5332.856327042261</v>
      </c>
      <c r="AI3341" s="80">
        <v>5556.8317825934491</v>
      </c>
      <c r="AJ3341" s="80">
        <v>5882.1111787428927</v>
      </c>
      <c r="AK3341" s="80">
        <v>5829.5695992009023</v>
      </c>
      <c r="AL3341" s="80">
        <v>1300.2586716341082</v>
      </c>
      <c r="AM3341" s="80">
        <v>1578.5202643791952</v>
      </c>
      <c r="AN3341" s="80">
        <v>1556.8496578507179</v>
      </c>
      <c r="AO3341" s="80">
        <v>1535.1790513222404</v>
      </c>
      <c r="AP3341" s="80">
        <v>1020.5838386309273</v>
      </c>
      <c r="AQ3341" s="80">
        <v>1845.0448869039844</v>
      </c>
      <c r="AR3341" s="80">
        <v>284.92898551414669</v>
      </c>
      <c r="AS3341" s="80">
        <v>5912.6856462613105</v>
      </c>
      <c r="AT3341" s="80">
        <v>6640.5771241397724</v>
      </c>
      <c r="AU3341" s="80">
        <v>7368.4686020182335</v>
      </c>
      <c r="AV3341" s="80">
        <v>7324.876145950152</v>
      </c>
      <c r="AW3341" s="80">
        <v>7677.9022729178387</v>
      </c>
      <c r="AX3341" s="80">
        <v>7762.0351904761901</v>
      </c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</row>
    <row r="3342" spans="1:74" ht="12" customHeight="1" x14ac:dyDescent="0.2">
      <c r="A3342">
        <v>8</v>
      </c>
      <c r="B3342">
        <v>23</v>
      </c>
      <c r="C3342" s="80">
        <v>5432.9168461099998</v>
      </c>
      <c r="D3342" s="80">
        <v>6013.0193625209095</v>
      </c>
      <c r="E3342" s="80">
        <v>6593.1218789318191</v>
      </c>
      <c r="F3342" s="80">
        <v>6738.5255792644111</v>
      </c>
      <c r="G3342" s="80">
        <v>6749.9401995987009</v>
      </c>
      <c r="H3342" s="80">
        <v>6597.1009240076637</v>
      </c>
      <c r="I3342" s="80">
        <v>5523.3410003650997</v>
      </c>
      <c r="J3342" s="80">
        <v>6665.39889765523</v>
      </c>
      <c r="K3342" s="80">
        <v>7807.4567949453594</v>
      </c>
      <c r="L3342" s="80">
        <v>6945.9954848826173</v>
      </c>
      <c r="M3342" s="80">
        <v>7676.9243339605655</v>
      </c>
      <c r="N3342" s="80">
        <v>8013.0956521739135</v>
      </c>
      <c r="O3342" s="80">
        <v>667.86054432330354</v>
      </c>
      <c r="P3342" s="80">
        <v>818.69795805400815</v>
      </c>
      <c r="Q3342" s="80">
        <v>969.53537178471277</v>
      </c>
      <c r="R3342" s="80">
        <v>1181.2155429512252</v>
      </c>
      <c r="S3342" s="80">
        <v>1513.9752815386885</v>
      </c>
      <c r="T3342" s="80">
        <v>787.48725636604377</v>
      </c>
      <c r="U3342" s="80">
        <v>4427.3400943624765</v>
      </c>
      <c r="V3342" s="80">
        <v>5154.2228032296207</v>
      </c>
      <c r="W3342" s="80">
        <v>5881.1055120967649</v>
      </c>
      <c r="X3342" s="80">
        <v>6245.9350401247093</v>
      </c>
      <c r="Y3342" s="80">
        <v>6867.6848905676052</v>
      </c>
      <c r="Z3342" s="80">
        <v>1561.7186408666546</v>
      </c>
      <c r="AA3342" s="80">
        <v>5125.1130601403875</v>
      </c>
      <c r="AB3342" s="80">
        <v>5731.6528064655713</v>
      </c>
      <c r="AC3342" s="80">
        <v>6338.1925527907551</v>
      </c>
      <c r="AD3342" s="80">
        <v>6438.2584659022259</v>
      </c>
      <c r="AE3342" s="80">
        <v>6546.1827451149948</v>
      </c>
      <c r="AF3342" s="80">
        <v>1442.612606345604</v>
      </c>
      <c r="AG3342" s="80">
        <v>4709.7841091116989</v>
      </c>
      <c r="AH3342" s="80">
        <v>4957.436382099706</v>
      </c>
      <c r="AI3342" s="80">
        <v>5205.0886550877121</v>
      </c>
      <c r="AJ3342" s="80">
        <v>5613.935666480199</v>
      </c>
      <c r="AK3342" s="80">
        <v>5686.4874940570744</v>
      </c>
      <c r="AL3342" s="80">
        <v>1258.9242107655994</v>
      </c>
      <c r="AM3342" s="80">
        <v>1455.2090455994737</v>
      </c>
      <c r="AN3342" s="80">
        <v>1446.6062288254968</v>
      </c>
      <c r="AO3342" s="80">
        <v>1438.0034120515199</v>
      </c>
      <c r="AP3342" s="80">
        <v>974.05367532477101</v>
      </c>
      <c r="AQ3342" s="80">
        <v>1799.7597415753712</v>
      </c>
      <c r="AR3342" s="80">
        <v>275.87126010998759</v>
      </c>
      <c r="AS3342" s="80">
        <v>5450.7970726682497</v>
      </c>
      <c r="AT3342" s="80">
        <v>6176.4236731644323</v>
      </c>
      <c r="AU3342" s="80">
        <v>6902.0502736606159</v>
      </c>
      <c r="AV3342" s="80">
        <v>6990.922510425572</v>
      </c>
      <c r="AW3342" s="80">
        <v>7489.454326357898</v>
      </c>
      <c r="AX3342" s="80">
        <v>7515.2846424198478</v>
      </c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</row>
    <row r="3343" spans="1:74" ht="12" customHeight="1" x14ac:dyDescent="0.2">
      <c r="A3343">
        <v>8</v>
      </c>
      <c r="B3343">
        <v>24</v>
      </c>
      <c r="C3343" s="80">
        <v>5091.0317540783117</v>
      </c>
      <c r="D3343" s="80">
        <v>5654.4804479665399</v>
      </c>
      <c r="E3343" s="80">
        <v>6217.9291418547682</v>
      </c>
      <c r="F3343" s="80">
        <v>6341.3096743081351</v>
      </c>
      <c r="G3343" s="80">
        <v>6443.2360365112017</v>
      </c>
      <c r="H3343" s="80">
        <v>6440.2651516092747</v>
      </c>
      <c r="I3343" s="80">
        <v>6426.1838817721391</v>
      </c>
      <c r="J3343" s="80">
        <v>6974.6182880803499</v>
      </c>
      <c r="K3343" s="80">
        <v>7523.0526943885616</v>
      </c>
      <c r="L3343" s="80">
        <v>7025.0659947839385</v>
      </c>
      <c r="M3343" s="80">
        <v>7475.4347345132492</v>
      </c>
      <c r="N3343" s="80">
        <v>7604.95</v>
      </c>
      <c r="O3343" s="80">
        <v>625.83310857784522</v>
      </c>
      <c r="P3343" s="80">
        <v>770.09771618607442</v>
      </c>
      <c r="Q3343" s="80">
        <v>914.36232379430351</v>
      </c>
      <c r="R3343" s="80">
        <v>1111.5864237436658</v>
      </c>
      <c r="S3343" s="80">
        <v>1445.1831873973078</v>
      </c>
      <c r="T3343" s="80">
        <v>747.37672807839408</v>
      </c>
      <c r="U3343" s="80">
        <v>4148.7343990258223</v>
      </c>
      <c r="V3343" s="80">
        <v>4847.5828340397347</v>
      </c>
      <c r="W3343" s="80">
        <v>5546.4312690536481</v>
      </c>
      <c r="X3343" s="80">
        <v>5877.7558724302717</v>
      </c>
      <c r="Y3343" s="80">
        <v>6555.6306375780114</v>
      </c>
      <c r="Z3343" s="80">
        <v>1482.1727698504073</v>
      </c>
      <c r="AA3343" s="80">
        <v>4802.5975864324682</v>
      </c>
      <c r="AB3343" s="80">
        <v>5390.0522930278858</v>
      </c>
      <c r="AC3343" s="80">
        <v>5977.5069996233042</v>
      </c>
      <c r="AD3343" s="80">
        <v>6058.742408154334</v>
      </c>
      <c r="AE3343" s="80">
        <v>6248.7369247242177</v>
      </c>
      <c r="AF3343" s="80">
        <v>1369.1333807617314</v>
      </c>
      <c r="AG3343" s="80">
        <v>4413.4046468075867</v>
      </c>
      <c r="AH3343" s="80">
        <v>4661.1444699860367</v>
      </c>
      <c r="AI3343" s="80">
        <v>4908.8842931644858</v>
      </c>
      <c r="AJ3343" s="80">
        <v>5283.0109693937675</v>
      </c>
      <c r="AK3343" s="80">
        <v>5428.1045549199262</v>
      </c>
      <c r="AL3343" s="80">
        <v>1194.8011220937378</v>
      </c>
      <c r="AM3343" s="80">
        <v>1363.6349809538231</v>
      </c>
      <c r="AN3343" s="80">
        <v>1359.9031899430324</v>
      </c>
      <c r="AO3343" s="80">
        <v>1356.1713989322418</v>
      </c>
      <c r="AP3343" s="80">
        <v>916.63612788520902</v>
      </c>
      <c r="AQ3343" s="80">
        <v>1717.9821570374718</v>
      </c>
      <c r="AR3343" s="80">
        <v>261.81980480967758</v>
      </c>
      <c r="AS3343" s="80">
        <v>5107.7868055095405</v>
      </c>
      <c r="AT3343" s="80">
        <v>5808.5321249873787</v>
      </c>
      <c r="AU3343" s="80">
        <v>6509.2774444652168</v>
      </c>
      <c r="AV3343" s="80">
        <v>6578.8285621584755</v>
      </c>
      <c r="AW3343" s="80">
        <v>7149.1480787137762</v>
      </c>
      <c r="AX3343" s="80">
        <v>7132.4949086144252</v>
      </c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</row>
    <row r="3344" spans="1:74" ht="12" customHeight="1" x14ac:dyDescent="0.2">
      <c r="A3344">
        <v>8</v>
      </c>
      <c r="B3344">
        <v>25</v>
      </c>
      <c r="C3344" s="80">
        <v>3453.6153054015958</v>
      </c>
      <c r="D3344" s="80">
        <v>3838.4875203033125</v>
      </c>
      <c r="E3344" s="80">
        <v>4223.3597352050292</v>
      </c>
      <c r="F3344" s="80">
        <v>4361.5170551802157</v>
      </c>
      <c r="G3344" s="80">
        <v>4404.6370401088725</v>
      </c>
      <c r="H3344" s="80">
        <v>4499.2494690088752</v>
      </c>
      <c r="I3344" s="80">
        <v>5303.5786642647172</v>
      </c>
      <c r="J3344" s="80">
        <v>5579.5828765763563</v>
      </c>
      <c r="K3344" s="80">
        <v>5855.5870888879954</v>
      </c>
      <c r="L3344" s="80">
        <v>5831.2165200099835</v>
      </c>
      <c r="M3344" s="80">
        <v>6067.9975008701604</v>
      </c>
      <c r="N3344" s="80">
        <v>6034.46</v>
      </c>
      <c r="O3344" s="80">
        <v>424.5478926113683</v>
      </c>
      <c r="P3344" s="80">
        <v>522.80185146523468</v>
      </c>
      <c r="Q3344" s="80">
        <v>621.05581031910094</v>
      </c>
      <c r="R3344" s="80">
        <v>764.54287749221794</v>
      </c>
      <c r="S3344" s="80">
        <v>987.93639731371604</v>
      </c>
      <c r="T3344" s="80">
        <v>593.03676822595105</v>
      </c>
      <c r="U3344" s="80">
        <v>2814.3868101085259</v>
      </c>
      <c r="V3344" s="80">
        <v>3290.8249133425597</v>
      </c>
      <c r="W3344" s="80">
        <v>3767.2630165765941</v>
      </c>
      <c r="X3344" s="80">
        <v>4042.6873627784612</v>
      </c>
      <c r="Y3344" s="80">
        <v>4481.4707025980069</v>
      </c>
      <c r="Z3344" s="80">
        <v>1176.0908740690591</v>
      </c>
      <c r="AA3344" s="80">
        <v>3257.949533883972</v>
      </c>
      <c r="AB3344" s="80">
        <v>3659.0045246938425</v>
      </c>
      <c r="AC3344" s="80">
        <v>4060.0595155037126</v>
      </c>
      <c r="AD3344" s="80">
        <v>4167.1688820325426</v>
      </c>
      <c r="AE3344" s="80">
        <v>4271.6762130973111</v>
      </c>
      <c r="AF3344" s="80">
        <v>1086.3951269727531</v>
      </c>
      <c r="AG3344" s="80">
        <v>2993.9317948537678</v>
      </c>
      <c r="AH3344" s="80">
        <v>3164.0791593791637</v>
      </c>
      <c r="AI3344" s="80">
        <v>3334.2265239045601</v>
      </c>
      <c r="AJ3344" s="80">
        <v>3633.6251703760327</v>
      </c>
      <c r="AK3344" s="80">
        <v>3710.6867177769618</v>
      </c>
      <c r="AL3344" s="80">
        <v>948.06403450775849</v>
      </c>
      <c r="AM3344" s="80">
        <v>925.05230151638432</v>
      </c>
      <c r="AN3344" s="80">
        <v>923.09747198256048</v>
      </c>
      <c r="AO3344" s="80">
        <v>921.14264244873664</v>
      </c>
      <c r="AP3344" s="80">
        <v>630.45716271566312</v>
      </c>
      <c r="AQ3344" s="80">
        <v>1174.4235040054054</v>
      </c>
      <c r="AR3344" s="80">
        <v>207.75168006782519</v>
      </c>
      <c r="AS3344" s="80">
        <v>3464.9814694447346</v>
      </c>
      <c r="AT3344" s="80">
        <v>3943.1158188184763</v>
      </c>
      <c r="AU3344" s="80">
        <v>4421.2501681922176</v>
      </c>
      <c r="AV3344" s="80">
        <v>4524.8812076176573</v>
      </c>
      <c r="AW3344" s="80">
        <v>4887.2029915229286</v>
      </c>
      <c r="AX3344" s="80">
        <v>5659.5710985920241</v>
      </c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</row>
    <row r="3345" spans="1:74" ht="12" customHeight="1" x14ac:dyDescent="0.2">
      <c r="A3345">
        <v>9</v>
      </c>
      <c r="B3345">
        <v>1</v>
      </c>
      <c r="C3345" s="80">
        <v>12280.659162217667</v>
      </c>
      <c r="D3345" s="80">
        <v>10086.469329624677</v>
      </c>
      <c r="E3345" s="80">
        <v>7892.2794970316872</v>
      </c>
      <c r="F3345" s="80">
        <v>7621.2755196600965</v>
      </c>
      <c r="G3345" s="80">
        <v>6955.5296388026272</v>
      </c>
      <c r="H3345" s="80">
        <v>7166.7327817906444</v>
      </c>
      <c r="I3345" s="80">
        <v>9822.51407657657</v>
      </c>
      <c r="J3345" s="80">
        <v>8582.8367106635596</v>
      </c>
      <c r="K3345" s="80">
        <v>7343.1593447505502</v>
      </c>
      <c r="L3345" s="80">
        <v>9225.7999999999993</v>
      </c>
      <c r="M3345" s="80">
        <v>8284.4796723752752</v>
      </c>
      <c r="N3345" s="80">
        <v>8284.4796723752752</v>
      </c>
      <c r="O3345" s="80">
        <v>6478.2409034454204</v>
      </c>
      <c r="P3345" s="80">
        <v>5284.2770560745303</v>
      </c>
      <c r="Q3345" s="80">
        <v>4090.3132087036402</v>
      </c>
      <c r="R3345" s="80">
        <v>4521.60126258317</v>
      </c>
      <c r="S3345" s="80">
        <v>3574.5226673062998</v>
      </c>
      <c r="T3345" s="80">
        <v>4692.1509999999998</v>
      </c>
      <c r="U3345" s="80">
        <v>11784.065092483201</v>
      </c>
      <c r="V3345" s="80">
        <v>8958.7211712573298</v>
      </c>
      <c r="W3345" s="80">
        <v>6133.3772500314599</v>
      </c>
      <c r="X3345" s="80">
        <v>6880.2595004920104</v>
      </c>
      <c r="Y3345" s="80">
        <v>7952.4979420997497</v>
      </c>
      <c r="Z3345" s="80">
        <v>8074.1850000000004</v>
      </c>
      <c r="AA3345" s="80">
        <v>9874.7675893886899</v>
      </c>
      <c r="AB3345" s="80">
        <v>8096.6576097501056</v>
      </c>
      <c r="AC3345" s="80">
        <v>6318.5476301115204</v>
      </c>
      <c r="AD3345" s="80">
        <v>6607.5190972222199</v>
      </c>
      <c r="AE3345" s="80">
        <v>5243.9384920634902</v>
      </c>
      <c r="AF3345" s="80">
        <v>6550.8919999999998</v>
      </c>
      <c r="AG3345" s="80">
        <v>4764.1459781929798</v>
      </c>
      <c r="AH3345" s="80">
        <v>4576.4328230055698</v>
      </c>
      <c r="AI3345" s="80">
        <v>4388.7196678181599</v>
      </c>
      <c r="AJ3345" s="80">
        <v>6148.3737040284695</v>
      </c>
      <c r="AK3345" s="80">
        <v>3816.87037037037</v>
      </c>
      <c r="AL3345" s="80">
        <v>4020.4349999999999</v>
      </c>
      <c r="AM3345" s="80">
        <v>4550.2393331243802</v>
      </c>
      <c r="AN3345" s="80">
        <v>4097.3778362652502</v>
      </c>
      <c r="AO3345" s="80">
        <v>3644.5163394061201</v>
      </c>
      <c r="AP3345" s="80">
        <v>4248.4993904802104</v>
      </c>
      <c r="AQ3345" s="80">
        <v>4910.8374336311699</v>
      </c>
      <c r="AR3345" s="80">
        <v>5390.433</v>
      </c>
      <c r="AS3345" s="80">
        <v>12542.446279166001</v>
      </c>
      <c r="AT3345" s="80">
        <v>10534.912863143125</v>
      </c>
      <c r="AU3345" s="80">
        <v>8527.3794471202491</v>
      </c>
      <c r="AV3345" s="80">
        <v>8951.1192050581994</v>
      </c>
      <c r="AW3345" s="80">
        <v>8312.6270542452894</v>
      </c>
      <c r="AX3345" s="80">
        <v>8284.7360000000008</v>
      </c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</row>
    <row r="3346" spans="1:74" ht="12" customHeight="1" x14ac:dyDescent="0.2">
      <c r="A3346">
        <v>9</v>
      </c>
      <c r="B3346">
        <v>2</v>
      </c>
      <c r="C3346" s="80">
        <v>9676.1426617409998</v>
      </c>
      <c r="D3346" s="80">
        <v>9460.9032455433498</v>
      </c>
      <c r="E3346" s="80">
        <v>9245.6638293456999</v>
      </c>
      <c r="F3346" s="80">
        <v>8486.732766304387</v>
      </c>
      <c r="G3346" s="80">
        <v>8172.2325933346374</v>
      </c>
      <c r="H3346" s="80">
        <v>6879.2524672588261</v>
      </c>
      <c r="I3346" s="80">
        <v>13621.16689513163</v>
      </c>
      <c r="J3346" s="80">
        <v>8105.7285458327406</v>
      </c>
      <c r="K3346" s="80">
        <v>2590.2901965338506</v>
      </c>
      <c r="L3346" s="80">
        <v>3168.2334152334006</v>
      </c>
      <c r="M3346" s="80">
        <v>8108.4230769230498</v>
      </c>
      <c r="N3346" s="80">
        <v>7952.162995521051</v>
      </c>
      <c r="O3346" s="80">
        <v>7346.1749955430796</v>
      </c>
      <c r="P3346" s="80">
        <v>6488.5733499953994</v>
      </c>
      <c r="Q3346" s="80">
        <v>5630.9717044477193</v>
      </c>
      <c r="R3346" s="80">
        <v>4792.8579448760302</v>
      </c>
      <c r="S3346" s="80">
        <v>4500.5949265426298</v>
      </c>
      <c r="T3346" s="80">
        <v>874.06900000000041</v>
      </c>
      <c r="U3346" s="80">
        <v>12441.537571139299</v>
      </c>
      <c r="V3346" s="80">
        <v>10456.05516128357</v>
      </c>
      <c r="W3346" s="80">
        <v>8470.5727514278406</v>
      </c>
      <c r="X3346" s="80">
        <v>5996.8534462499892</v>
      </c>
      <c r="Y3346" s="80">
        <v>5747.3814778618507</v>
      </c>
      <c r="Z3346" s="80">
        <v>8122.165</v>
      </c>
      <c r="AA3346" s="80">
        <v>5163.4795364633101</v>
      </c>
      <c r="AB3346" s="80">
        <v>7646.6892260672448</v>
      </c>
      <c r="AC3346" s="80">
        <v>10129.89891567118</v>
      </c>
      <c r="AD3346" s="80">
        <v>6281.6826485410793</v>
      </c>
      <c r="AE3346" s="80">
        <v>6226.4238621540089</v>
      </c>
      <c r="AF3346" s="80">
        <v>3515.0679999999993</v>
      </c>
      <c r="AG3346" s="80">
        <v>7320.1978117296194</v>
      </c>
      <c r="AH3346" s="80">
        <v>7119.7375174623794</v>
      </c>
      <c r="AI3346" s="80">
        <v>6919.2772231951394</v>
      </c>
      <c r="AJ3346" s="80">
        <v>4358.9183407643313</v>
      </c>
      <c r="AK3346" s="80">
        <v>6730.1080817355287</v>
      </c>
      <c r="AL3346" s="80">
        <v>2208.0539999999996</v>
      </c>
      <c r="AM3346" s="80">
        <v>8083.2708894543193</v>
      </c>
      <c r="AN3346" s="80">
        <v>5478.6801073669294</v>
      </c>
      <c r="AO3346" s="80">
        <v>2874.0893252795395</v>
      </c>
      <c r="AP3346" s="80">
        <v>5456.352973835079</v>
      </c>
      <c r="AQ3346" s="80">
        <v>6115.4540663309308</v>
      </c>
      <c r="AR3346" s="80">
        <v>6628.9569999999994</v>
      </c>
      <c r="AS3346" s="80">
        <v>11846.205468513901</v>
      </c>
      <c r="AT3346" s="80">
        <v>11112.698899579125</v>
      </c>
      <c r="AU3346" s="80">
        <v>10379.19233064435</v>
      </c>
      <c r="AV3346" s="80">
        <v>10276.054830106299</v>
      </c>
      <c r="AW3346" s="80">
        <v>9344.8948877206112</v>
      </c>
      <c r="AX3346" s="80">
        <v>8080.8739999999998</v>
      </c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</row>
    <row r="3347" spans="1:74" ht="12" customHeight="1" x14ac:dyDescent="0.2">
      <c r="A3347">
        <v>9</v>
      </c>
      <c r="B3347">
        <v>3</v>
      </c>
      <c r="C3347" s="80">
        <v>10386.609371623153</v>
      </c>
      <c r="D3347" s="80">
        <v>10787.177284579035</v>
      </c>
      <c r="E3347" s="80">
        <v>11187.745197534916</v>
      </c>
      <c r="F3347" s="80">
        <v>9951.1729924681422</v>
      </c>
      <c r="G3347" s="80">
        <v>10506.640983461602</v>
      </c>
      <c r="H3347" s="80">
        <v>9086.747090803432</v>
      </c>
      <c r="I3347" s="80">
        <v>13260.242695055167</v>
      </c>
      <c r="J3347" s="80">
        <v>11808.675050394897</v>
      </c>
      <c r="K3347" s="80">
        <v>10357.107405734625</v>
      </c>
      <c r="L3347" s="80">
        <v>5272.1629510825496</v>
      </c>
      <c r="M3347" s="80">
        <v>8451.9706905116673</v>
      </c>
      <c r="N3347" s="80">
        <v>9354.2199999999993</v>
      </c>
      <c r="O3347" s="80">
        <v>6914.2975668531399</v>
      </c>
      <c r="P3347" s="80">
        <v>6476.1631327307596</v>
      </c>
      <c r="Q3347" s="80">
        <v>6038.0286986083793</v>
      </c>
      <c r="R3347" s="80">
        <v>5578.4537433867154</v>
      </c>
      <c r="S3347" s="80">
        <v>6722.2109520872491</v>
      </c>
      <c r="T3347" s="80">
        <v>4623.6445000000003</v>
      </c>
      <c r="U3347" s="80">
        <v>12817.48065913895</v>
      </c>
      <c r="V3347" s="80">
        <v>11867.678448149985</v>
      </c>
      <c r="W3347" s="80">
        <v>10917.876237161021</v>
      </c>
      <c r="X3347" s="80">
        <v>9145.5015820083936</v>
      </c>
      <c r="Y3347" s="80">
        <v>8706.2714351508257</v>
      </c>
      <c r="Z3347" s="80">
        <v>8468.7024999999994</v>
      </c>
      <c r="AA3347" s="80">
        <v>8801.2163226036537</v>
      </c>
      <c r="AB3347" s="80">
        <v>9582.930744235171</v>
      </c>
      <c r="AC3347" s="80">
        <v>10364.64516586669</v>
      </c>
      <c r="AD3347" s="80">
        <v>10028.07508457364</v>
      </c>
      <c r="AE3347" s="80">
        <v>8835.8850283460051</v>
      </c>
      <c r="AF3347" s="80">
        <v>6481.2039999999997</v>
      </c>
      <c r="AG3347" s="80">
        <v>8418.4721997946599</v>
      </c>
      <c r="AH3347" s="80">
        <v>8855.4478820369895</v>
      </c>
      <c r="AI3347" s="80">
        <v>9292.4235642793192</v>
      </c>
      <c r="AJ3347" s="80">
        <v>7646.0341246658663</v>
      </c>
      <c r="AK3347" s="80">
        <v>8444.1978703238656</v>
      </c>
      <c r="AL3347" s="80">
        <v>7643.1624999999995</v>
      </c>
      <c r="AM3347" s="80">
        <v>9764.5275577161101</v>
      </c>
      <c r="AN3347" s="80">
        <v>9183.5130775017242</v>
      </c>
      <c r="AO3347" s="80">
        <v>8602.4985972873401</v>
      </c>
      <c r="AP3347" s="80">
        <v>5513.6285357054949</v>
      </c>
      <c r="AQ3347" s="80">
        <v>8053.6882587067148</v>
      </c>
      <c r="AR3347" s="80">
        <v>7858.5134999999991</v>
      </c>
      <c r="AS3347" s="80">
        <v>11341.48053652925</v>
      </c>
      <c r="AT3347" s="80">
        <v>11357.441910098289</v>
      </c>
      <c r="AU3347" s="80">
        <v>11373.403283667325</v>
      </c>
      <c r="AV3347" s="80">
        <v>10951.16967114955</v>
      </c>
      <c r="AW3347" s="80">
        <v>12307.515779945854</v>
      </c>
      <c r="AX3347" s="80">
        <v>10388.117</v>
      </c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</row>
    <row r="3348" spans="1:74" ht="12" customHeight="1" x14ac:dyDescent="0.2">
      <c r="A3348">
        <v>9</v>
      </c>
      <c r="B3348">
        <v>4</v>
      </c>
      <c r="C3348" s="80">
        <v>10687.661246954405</v>
      </c>
      <c r="D3348" s="80">
        <v>10801.621838215984</v>
      </c>
      <c r="E3348" s="80">
        <v>10915.582429477563</v>
      </c>
      <c r="F3348" s="80">
        <v>10516.8243517471</v>
      </c>
      <c r="G3348" s="80">
        <v>10747.535815321397</v>
      </c>
      <c r="H3348" s="80">
        <v>9872.6062455738556</v>
      </c>
      <c r="I3348" s="80">
        <v>13865.110478777146</v>
      </c>
      <c r="J3348" s="80">
        <v>11714.610172196615</v>
      </c>
      <c r="K3348" s="80">
        <v>9564.109865616083</v>
      </c>
      <c r="L3348" s="80">
        <v>8791.7863134657655</v>
      </c>
      <c r="M3348" s="80">
        <v>8474.6000424808753</v>
      </c>
      <c r="N3348" s="80">
        <v>9044.0224999999991</v>
      </c>
      <c r="O3348" s="80">
        <v>7338.2436442190265</v>
      </c>
      <c r="P3348" s="80">
        <v>6960.9706794857393</v>
      </c>
      <c r="Q3348" s="80">
        <v>6583.6977147524531</v>
      </c>
      <c r="R3348" s="80">
        <v>5632.9303259927765</v>
      </c>
      <c r="S3348" s="80">
        <v>6452.2445987053989</v>
      </c>
      <c r="T3348" s="80">
        <v>5958.4096666666665</v>
      </c>
      <c r="U3348" s="80">
        <v>10664.620442294266</v>
      </c>
      <c r="V3348" s="80">
        <v>11448.599951224191</v>
      </c>
      <c r="W3348" s="80">
        <v>12232.579460154113</v>
      </c>
      <c r="X3348" s="80">
        <v>9763.4095146598302</v>
      </c>
      <c r="Y3348" s="80">
        <v>9752.1785172736181</v>
      </c>
      <c r="Z3348" s="80">
        <v>8345.2849999999999</v>
      </c>
      <c r="AA3348" s="80">
        <v>9837.3000026189038</v>
      </c>
      <c r="AB3348" s="80">
        <v>9101.476622926366</v>
      </c>
      <c r="AC3348" s="80">
        <v>8365.6532432338263</v>
      </c>
      <c r="AD3348" s="80">
        <v>8953.6968458550928</v>
      </c>
      <c r="AE3348" s="80">
        <v>9892.705128159103</v>
      </c>
      <c r="AF3348" s="80">
        <v>8097.2126666666663</v>
      </c>
      <c r="AG3348" s="80">
        <v>10007.994641549873</v>
      </c>
      <c r="AH3348" s="80">
        <v>9794.069776483193</v>
      </c>
      <c r="AI3348" s="80">
        <v>9580.1449114165134</v>
      </c>
      <c r="AJ3348" s="80">
        <v>8274.4403286598445</v>
      </c>
      <c r="AK3348" s="80">
        <v>9543.0104576981448</v>
      </c>
      <c r="AL3348" s="80">
        <v>7747.5349999999999</v>
      </c>
      <c r="AM3348" s="80">
        <v>10079.296856572773</v>
      </c>
      <c r="AN3348" s="80">
        <v>9942.2517691134344</v>
      </c>
      <c r="AO3348" s="80">
        <v>9805.2066816540937</v>
      </c>
      <c r="AP3348" s="80">
        <v>8601.5865717725956</v>
      </c>
      <c r="AQ3348" s="80">
        <v>8594.7211371781432</v>
      </c>
      <c r="AR3348" s="80">
        <v>8169.4656666666669</v>
      </c>
      <c r="AS3348" s="80">
        <v>11201.570021840098</v>
      </c>
      <c r="AT3348" s="80">
        <v>11425.103065733307</v>
      </c>
      <c r="AU3348" s="80">
        <v>11648.636109626517</v>
      </c>
      <c r="AV3348" s="80">
        <v>10577.885227702032</v>
      </c>
      <c r="AW3348" s="80">
        <v>11793.291812604768</v>
      </c>
      <c r="AX3348" s="80">
        <v>11370.498000000001</v>
      </c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</row>
    <row r="3349" spans="1:74" ht="12" customHeight="1" x14ac:dyDescent="0.2">
      <c r="A3349">
        <v>9</v>
      </c>
      <c r="B3349">
        <v>5</v>
      </c>
      <c r="C3349" s="80">
        <v>11577.358099627314</v>
      </c>
      <c r="D3349" s="80">
        <v>11535.417499150808</v>
      </c>
      <c r="E3349" s="80">
        <v>11493.476898674302</v>
      </c>
      <c r="F3349" s="80">
        <v>10659.050992477079</v>
      </c>
      <c r="G3349" s="80">
        <v>11496.932801606323</v>
      </c>
      <c r="H3349" s="80">
        <v>10761.093386264769</v>
      </c>
      <c r="I3349" s="80">
        <v>13407.969655222458</v>
      </c>
      <c r="J3349" s="80">
        <v>12444.963820567384</v>
      </c>
      <c r="K3349" s="80">
        <v>11481.957985912311</v>
      </c>
      <c r="L3349" s="80">
        <v>8882.4408435036748</v>
      </c>
      <c r="M3349" s="80">
        <v>9254.1343815513592</v>
      </c>
      <c r="N3349" s="80">
        <v>8339.9660000000003</v>
      </c>
      <c r="O3349" s="80">
        <v>5991.4510804449446</v>
      </c>
      <c r="P3349" s="80">
        <v>6227.0336054086056</v>
      </c>
      <c r="Q3349" s="80">
        <v>6462.6161303722656</v>
      </c>
      <c r="R3349" s="80">
        <v>5521.5645386575579</v>
      </c>
      <c r="S3349" s="80">
        <v>5461.8956119817249</v>
      </c>
      <c r="T3349" s="80">
        <v>5618.3297500000008</v>
      </c>
      <c r="U3349" s="80">
        <v>12183.832870622449</v>
      </c>
      <c r="V3349" s="80">
        <v>12883.545196802253</v>
      </c>
      <c r="W3349" s="80">
        <v>13583.25752298206</v>
      </c>
      <c r="X3349" s="80">
        <v>11470.397541564224</v>
      </c>
      <c r="Y3349" s="80">
        <v>10078.945964340413</v>
      </c>
      <c r="Z3349" s="80">
        <v>9759.6087500000012</v>
      </c>
      <c r="AA3349" s="80">
        <v>10385.661329885352</v>
      </c>
      <c r="AB3349" s="80">
        <v>9789.8888025700617</v>
      </c>
      <c r="AC3349" s="80">
        <v>9194.1162752547698</v>
      </c>
      <c r="AD3349" s="80">
        <v>7699.1586679054944</v>
      </c>
      <c r="AE3349" s="80">
        <v>10696.961744663877</v>
      </c>
      <c r="AF3349" s="80">
        <v>9563.4045000000006</v>
      </c>
      <c r="AG3349" s="80">
        <v>10841.112489169864</v>
      </c>
      <c r="AH3349" s="80">
        <v>9709.7251973145248</v>
      </c>
      <c r="AI3349" s="80">
        <v>8578.337905459186</v>
      </c>
      <c r="AJ3349" s="80">
        <v>7813.3938914595074</v>
      </c>
      <c r="AK3349" s="80">
        <v>8942.3492579552312</v>
      </c>
      <c r="AL3349" s="80">
        <v>7845.4012499999999</v>
      </c>
      <c r="AM3349" s="80">
        <v>8364.9258858049052</v>
      </c>
      <c r="AN3349" s="80">
        <v>8941.036366894612</v>
      </c>
      <c r="AO3349" s="80">
        <v>9517.1468479843206</v>
      </c>
      <c r="AP3349" s="80">
        <v>8448.9870341194728</v>
      </c>
      <c r="AQ3349" s="80">
        <v>8405.3364601666835</v>
      </c>
      <c r="AR3349" s="80">
        <v>7583.3267499999993</v>
      </c>
      <c r="AS3349" s="80">
        <v>12321.782623048526</v>
      </c>
      <c r="AT3349" s="80">
        <v>12444.734484270757</v>
      </c>
      <c r="AU3349" s="80">
        <v>12567.686345492988</v>
      </c>
      <c r="AV3349" s="80">
        <v>11666.018102809227</v>
      </c>
      <c r="AW3349" s="80">
        <v>12002.222686623878</v>
      </c>
      <c r="AX3349" s="80">
        <v>12215.568500000001</v>
      </c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</row>
    <row r="3350" spans="1:74" ht="12" customHeight="1" x14ac:dyDescent="0.2">
      <c r="A3350">
        <v>9</v>
      </c>
      <c r="B3350">
        <v>6</v>
      </c>
      <c r="C3350" s="80">
        <v>11545.905938050575</v>
      </c>
      <c r="D3350" s="80">
        <v>11705.849524851797</v>
      </c>
      <c r="E3350" s="80">
        <v>11865.793111653022</v>
      </c>
      <c r="F3350" s="80">
        <v>11346.47448527527</v>
      </c>
      <c r="G3350" s="80">
        <v>11832.012228269668</v>
      </c>
      <c r="H3350" s="80">
        <v>11482.515650176108</v>
      </c>
      <c r="I3350" s="80">
        <v>11683.959706911464</v>
      </c>
      <c r="J3350" s="80">
        <v>11676.307931362178</v>
      </c>
      <c r="K3350" s="80">
        <v>11668.656155812891</v>
      </c>
      <c r="L3350" s="80">
        <v>9914.1453376971003</v>
      </c>
      <c r="M3350" s="80">
        <v>10084.493071665933</v>
      </c>
      <c r="N3350" s="80">
        <v>10280.526666666667</v>
      </c>
      <c r="O3350" s="80">
        <v>6770.5447468267357</v>
      </c>
      <c r="P3350" s="80">
        <v>7474.8520309226133</v>
      </c>
      <c r="Q3350" s="80">
        <v>8179.1593150184908</v>
      </c>
      <c r="R3350" s="80">
        <v>6329.4308246826458</v>
      </c>
      <c r="S3350" s="80">
        <v>6695.6810896734405</v>
      </c>
      <c r="T3350" s="80">
        <v>5610.5778000000009</v>
      </c>
      <c r="U3350" s="80">
        <v>12150.733101506459</v>
      </c>
      <c r="V3350" s="80">
        <v>12743.543436622884</v>
      </c>
      <c r="W3350" s="80">
        <v>13336.353771739308</v>
      </c>
      <c r="X3350" s="80">
        <v>13585.912453563677</v>
      </c>
      <c r="Y3350" s="80">
        <v>13116.404070428649</v>
      </c>
      <c r="Z3350" s="80">
        <v>10739.960999999999</v>
      </c>
      <c r="AA3350" s="80">
        <v>10314.361584892582</v>
      </c>
      <c r="AB3350" s="80">
        <v>11428.704673961109</v>
      </c>
      <c r="AC3350" s="80">
        <v>12543.047763029635</v>
      </c>
      <c r="AD3350" s="80">
        <v>9918.2994979048162</v>
      </c>
      <c r="AE3350" s="80">
        <v>9987.6485726409628</v>
      </c>
      <c r="AF3350" s="80">
        <v>10272.2016</v>
      </c>
      <c r="AG3350" s="80">
        <v>10811.660483043184</v>
      </c>
      <c r="AH3350" s="80">
        <v>10553.876838916698</v>
      </c>
      <c r="AI3350" s="80">
        <v>10296.09319479021</v>
      </c>
      <c r="AJ3350" s="80">
        <v>8198.7295616407864</v>
      </c>
      <c r="AK3350" s="80">
        <v>9814.6548078928063</v>
      </c>
      <c r="AL3350" s="80">
        <v>9489.4150000000009</v>
      </c>
      <c r="AM3350" s="80">
        <v>4665.4769196999041</v>
      </c>
      <c r="AN3350" s="80">
        <v>7555.2053900862702</v>
      </c>
      <c r="AO3350" s="80">
        <v>10444.933860472636</v>
      </c>
      <c r="AP3350" s="80">
        <v>9343.6997614894772</v>
      </c>
      <c r="AQ3350" s="80">
        <v>9814.1322106303669</v>
      </c>
      <c r="AR3350" s="80">
        <v>8970.0154000000002</v>
      </c>
      <c r="AS3350" s="80">
        <v>12944.275726937738</v>
      </c>
      <c r="AT3350" s="80">
        <v>12972.089391482314</v>
      </c>
      <c r="AU3350" s="80">
        <v>12999.903056026889</v>
      </c>
      <c r="AV3350" s="80">
        <v>12568.047369666101</v>
      </c>
      <c r="AW3350" s="80">
        <v>13342.710113379484</v>
      </c>
      <c r="AX3350" s="80">
        <v>12370.980799999999</v>
      </c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</row>
    <row r="3351" spans="1:74" ht="12" customHeight="1" x14ac:dyDescent="0.2">
      <c r="A3351">
        <v>9</v>
      </c>
      <c r="B3351">
        <v>7</v>
      </c>
      <c r="C3351" s="80">
        <v>11436.937937607161</v>
      </c>
      <c r="D3351" s="80">
        <v>11712.148232865704</v>
      </c>
      <c r="E3351" s="80">
        <v>11987.358528124247</v>
      </c>
      <c r="F3351" s="80">
        <v>11441.96719584624</v>
      </c>
      <c r="G3351" s="80">
        <v>11813.277281152845</v>
      </c>
      <c r="H3351" s="80">
        <v>11446.887097972594</v>
      </c>
      <c r="I3351" s="80">
        <v>11744.941132870923</v>
      </c>
      <c r="J3351" s="80">
        <v>11892.059207829134</v>
      </c>
      <c r="K3351" s="80">
        <v>12039.177282787343</v>
      </c>
      <c r="L3351" s="80">
        <v>8704.4601179581005</v>
      </c>
      <c r="M3351" s="80">
        <v>9725.8345759480999</v>
      </c>
      <c r="N3351" s="80">
        <v>10539.960000000001</v>
      </c>
      <c r="O3351" s="80">
        <v>2911.8600104563466</v>
      </c>
      <c r="P3351" s="80">
        <v>4772.9124790985861</v>
      </c>
      <c r="Q3351" s="80">
        <v>6633.9649477408266</v>
      </c>
      <c r="R3351" s="80">
        <v>7809.3218513172878</v>
      </c>
      <c r="S3351" s="80">
        <v>6837.9431903904333</v>
      </c>
      <c r="T3351" s="80">
        <v>6189.1615000000011</v>
      </c>
      <c r="U3351" s="80">
        <v>12036.056860672963</v>
      </c>
      <c r="V3351" s="80">
        <v>12781.967561840576</v>
      </c>
      <c r="W3351" s="80">
        <v>13527.87826300819</v>
      </c>
      <c r="X3351" s="80">
        <v>12908.998882487982</v>
      </c>
      <c r="Y3351" s="80">
        <v>13795.054685117773</v>
      </c>
      <c r="Z3351" s="80">
        <v>12626.829166666668</v>
      </c>
      <c r="AA3351" s="80">
        <v>10217.016659012657</v>
      </c>
      <c r="AB3351" s="80">
        <v>11186.797570564218</v>
      </c>
      <c r="AC3351" s="80">
        <v>12156.578482115779</v>
      </c>
      <c r="AD3351" s="80">
        <v>11966.58234563358</v>
      </c>
      <c r="AE3351" s="80">
        <v>11081.194840746</v>
      </c>
      <c r="AF3351" s="80">
        <v>9552.3596666666672</v>
      </c>
      <c r="AG3351" s="80">
        <v>10709.622147495371</v>
      </c>
      <c r="AH3351" s="80">
        <v>10555.599567342801</v>
      </c>
      <c r="AI3351" s="80">
        <v>10401.576987190232</v>
      </c>
      <c r="AJ3351" s="80">
        <v>9757.6575242751715</v>
      </c>
      <c r="AK3351" s="80">
        <v>9822.0035043718544</v>
      </c>
      <c r="AL3351" s="80">
        <v>9909.6375000000007</v>
      </c>
      <c r="AM3351" s="80">
        <v>4621.4450616731419</v>
      </c>
      <c r="AN3351" s="80">
        <v>6803.4997080321773</v>
      </c>
      <c r="AO3351" s="80">
        <v>8985.5543543912136</v>
      </c>
      <c r="AP3351" s="80">
        <v>10074.303243199933</v>
      </c>
      <c r="AQ3351" s="80">
        <v>10160.166902292354</v>
      </c>
      <c r="AR3351" s="80">
        <v>9770.7945</v>
      </c>
      <c r="AS3351" s="80">
        <v>13220.839730961497</v>
      </c>
      <c r="AT3351" s="80">
        <v>13058.28447944216</v>
      </c>
      <c r="AU3351" s="80">
        <v>12895.729227922822</v>
      </c>
      <c r="AV3351" s="80">
        <v>12506.94961099775</v>
      </c>
      <c r="AW3351" s="80">
        <v>13086.285469422053</v>
      </c>
      <c r="AX3351" s="80">
        <v>12840.357333333333</v>
      </c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</row>
    <row r="3352" spans="1:74" ht="12" customHeight="1" x14ac:dyDescent="0.2">
      <c r="A3352">
        <v>9</v>
      </c>
      <c r="B3352">
        <v>8</v>
      </c>
      <c r="C3352" s="80">
        <v>11176.474084531814</v>
      </c>
      <c r="D3352" s="80">
        <v>11422.297803083069</v>
      </c>
      <c r="E3352" s="80">
        <v>11668.121521634324</v>
      </c>
      <c r="F3352" s="80">
        <v>11520.415827265657</v>
      </c>
      <c r="G3352" s="80">
        <v>11696.956196127016</v>
      </c>
      <c r="H3352" s="80">
        <v>11369.989207558865</v>
      </c>
      <c r="I3352" s="80">
        <v>10592.177181695619</v>
      </c>
      <c r="J3352" s="80">
        <v>11061.758113347129</v>
      </c>
      <c r="K3352" s="80">
        <v>11531.339044998636</v>
      </c>
      <c r="L3352" s="80">
        <v>9428.7150206706428</v>
      </c>
      <c r="M3352" s="80">
        <v>8597.9542992112256</v>
      </c>
      <c r="N3352" s="80">
        <v>10065.865</v>
      </c>
      <c r="O3352" s="80">
        <v>2845.5455579274417</v>
      </c>
      <c r="P3352" s="80">
        <v>4849.4656781365966</v>
      </c>
      <c r="Q3352" s="80">
        <v>6853.385798345751</v>
      </c>
      <c r="R3352" s="80">
        <v>6212.2711904356611</v>
      </c>
      <c r="S3352" s="80">
        <v>8247.922688580371</v>
      </c>
      <c r="T3352" s="80">
        <v>6242.3312857142864</v>
      </c>
      <c r="U3352" s="80">
        <v>11761.948724136135</v>
      </c>
      <c r="V3352" s="80">
        <v>12464.782093034224</v>
      </c>
      <c r="W3352" s="80">
        <v>13167.615461932315</v>
      </c>
      <c r="X3352" s="80">
        <v>12824.237383690326</v>
      </c>
      <c r="Y3352" s="80">
        <v>12981.547077611478</v>
      </c>
      <c r="Z3352" s="80">
        <v>13190.330714285714</v>
      </c>
      <c r="AA3352" s="80">
        <v>9984.3351895092728</v>
      </c>
      <c r="AB3352" s="80">
        <v>10515.430945011143</v>
      </c>
      <c r="AC3352" s="80">
        <v>11046.526700513012</v>
      </c>
      <c r="AD3352" s="80">
        <v>11784.395289597098</v>
      </c>
      <c r="AE3352" s="80">
        <v>12632.745724798702</v>
      </c>
      <c r="AF3352" s="80">
        <v>10455.265428571429</v>
      </c>
      <c r="AG3352" s="80">
        <v>10465.72212244187</v>
      </c>
      <c r="AH3352" s="80">
        <v>10295.14663557932</v>
      </c>
      <c r="AI3352" s="80">
        <v>10124.57114871677</v>
      </c>
      <c r="AJ3352" s="80">
        <v>9824.5581599382986</v>
      </c>
      <c r="AK3352" s="80">
        <v>10632.899085432462</v>
      </c>
      <c r="AL3352" s="80">
        <v>9344.6992857142868</v>
      </c>
      <c r="AM3352" s="80">
        <v>4516.196664409279</v>
      </c>
      <c r="AN3352" s="80">
        <v>4046.6366387884095</v>
      </c>
      <c r="AO3352" s="80">
        <v>3577.07661316754</v>
      </c>
      <c r="AP3352" s="80">
        <v>8761.4508503944417</v>
      </c>
      <c r="AQ3352" s="80">
        <v>10476.618076395247</v>
      </c>
      <c r="AR3352" s="80">
        <v>9665.6395714285718</v>
      </c>
      <c r="AS3352" s="80">
        <v>13033.060491344713</v>
      </c>
      <c r="AT3352" s="80">
        <v>12970.181938524933</v>
      </c>
      <c r="AU3352" s="80">
        <v>12907.303385705151</v>
      </c>
      <c r="AV3352" s="80">
        <v>12359.334685425285</v>
      </c>
      <c r="AW3352" s="80">
        <v>12720.639619331516</v>
      </c>
      <c r="AX3352" s="80">
        <v>12529.679142857143</v>
      </c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</row>
    <row r="3353" spans="1:74" ht="12" customHeight="1" x14ac:dyDescent="0.2">
      <c r="A3353">
        <v>9</v>
      </c>
      <c r="B3353">
        <v>9</v>
      </c>
      <c r="C3353" s="80">
        <v>10860.110998535316</v>
      </c>
      <c r="D3353" s="80">
        <v>11150.592136733612</v>
      </c>
      <c r="E3353" s="80">
        <v>11441.07327493191</v>
      </c>
      <c r="F3353" s="80">
        <v>11218.238179968354</v>
      </c>
      <c r="G3353" s="80">
        <v>11604.901283334924</v>
      </c>
      <c r="H3353" s="80">
        <v>11192.637454109552</v>
      </c>
      <c r="I3353" s="80">
        <v>10624.013494207617</v>
      </c>
      <c r="J3353" s="80">
        <v>11522.18580681015</v>
      </c>
      <c r="K3353" s="80">
        <v>12420.358119412682</v>
      </c>
      <c r="L3353" s="80">
        <v>9682.9360534225871</v>
      </c>
      <c r="M3353" s="80">
        <v>9291.5903658830775</v>
      </c>
      <c r="N3353" s="80">
        <v>9368.5277777777774</v>
      </c>
      <c r="O3353" s="80">
        <v>2781.6175131820723</v>
      </c>
      <c r="P3353" s="80">
        <v>3053.0380699359462</v>
      </c>
      <c r="Q3353" s="80">
        <v>3324.45862668982</v>
      </c>
      <c r="R3353" s="80">
        <v>6411.7810508361536</v>
      </c>
      <c r="S3353" s="80">
        <v>6401.4283007226495</v>
      </c>
      <c r="T3353" s="80">
        <v>7699.1461250000011</v>
      </c>
      <c r="U3353" s="80">
        <v>11429.013098145628</v>
      </c>
      <c r="V3353" s="80">
        <v>12170.200941557707</v>
      </c>
      <c r="W3353" s="80">
        <v>12911.388784969786</v>
      </c>
      <c r="X3353" s="80">
        <v>12487.860820631366</v>
      </c>
      <c r="Y3353" s="80">
        <v>12763.431089372656</v>
      </c>
      <c r="Z3353" s="80">
        <v>12465.314375</v>
      </c>
      <c r="AA3353" s="80">
        <v>9701.7169801986856</v>
      </c>
      <c r="AB3353" s="80">
        <v>10266.645477736016</v>
      </c>
      <c r="AC3353" s="80">
        <v>10831.573975273346</v>
      </c>
      <c r="AD3353" s="80">
        <v>10848.891524950961</v>
      </c>
      <c r="AE3353" s="80">
        <v>12009.620387794439</v>
      </c>
      <c r="AF3353" s="80">
        <v>11734.738499999999</v>
      </c>
      <c r="AG3353" s="80">
        <v>10169.477696624261</v>
      </c>
      <c r="AH3353" s="80">
        <v>10048.5181582445</v>
      </c>
      <c r="AI3353" s="80">
        <v>9927.5586198647397</v>
      </c>
      <c r="AJ3353" s="80">
        <v>9566.8624382717735</v>
      </c>
      <c r="AK3353" s="80">
        <v>10549.21829005078</v>
      </c>
      <c r="AL3353" s="80">
        <v>10138.370625</v>
      </c>
      <c r="AM3353" s="80">
        <v>4388.3604700143933</v>
      </c>
      <c r="AN3353" s="80">
        <v>3947.9156398627824</v>
      </c>
      <c r="AO3353" s="80">
        <v>3507.4708097111716</v>
      </c>
      <c r="AP3353" s="80">
        <v>3004.9822190471114</v>
      </c>
      <c r="AQ3353" s="80">
        <v>8753.6631649330284</v>
      </c>
      <c r="AR3353" s="80">
        <v>9967.1208749999987</v>
      </c>
      <c r="AS3353" s="80">
        <v>13138.796821431999</v>
      </c>
      <c r="AT3353" s="80">
        <v>12992.111712538608</v>
      </c>
      <c r="AU3353" s="80">
        <v>12845.426603645217</v>
      </c>
      <c r="AV3353" s="80">
        <v>12339.961305717099</v>
      </c>
      <c r="AW3353" s="80">
        <v>12400.318987957964</v>
      </c>
      <c r="AX3353" s="80">
        <v>12180.432999999999</v>
      </c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</row>
    <row r="3354" spans="1:74" ht="12" customHeight="1" x14ac:dyDescent="0.2">
      <c r="A3354">
        <v>9</v>
      </c>
      <c r="B3354">
        <v>10</v>
      </c>
      <c r="C3354" s="80">
        <v>10767.70839628011</v>
      </c>
      <c r="D3354" s="80">
        <v>10945.743055900311</v>
      </c>
      <c r="E3354" s="80">
        <v>11123.777715520515</v>
      </c>
      <c r="F3354" s="80">
        <v>10998.396665305163</v>
      </c>
      <c r="G3354" s="80">
        <v>11229.00358653426</v>
      </c>
      <c r="H3354" s="80">
        <v>11184.048741582212</v>
      </c>
      <c r="I3354" s="80">
        <v>10346.838286960048</v>
      </c>
      <c r="J3354" s="80">
        <v>11445.236304065771</v>
      </c>
      <c r="K3354" s="80">
        <v>12543.634321171494</v>
      </c>
      <c r="L3354" s="80">
        <v>11938.339735235</v>
      </c>
      <c r="M3354" s="80">
        <v>9677.8067098994106</v>
      </c>
      <c r="N3354" s="80">
        <v>9711.75</v>
      </c>
      <c r="O3354" s="80">
        <v>2757.9502876139964</v>
      </c>
      <c r="P3354" s="80">
        <v>2995.1058117561656</v>
      </c>
      <c r="Q3354" s="80">
        <v>3232.2613358983349</v>
      </c>
      <c r="R3354" s="80">
        <v>3082.2062089193255</v>
      </c>
      <c r="S3354" s="80">
        <v>6344.4458050457661</v>
      </c>
      <c r="T3354" s="80">
        <v>5871.559888888889</v>
      </c>
      <c r="U3354" s="80">
        <v>11331.770026539829</v>
      </c>
      <c r="V3354" s="80">
        <v>11942.543478405178</v>
      </c>
      <c r="W3354" s="80">
        <v>12553.316930270526</v>
      </c>
      <c r="X3354" s="80">
        <v>12243.138771262427</v>
      </c>
      <c r="Y3354" s="80">
        <v>12350.007120255494</v>
      </c>
      <c r="Z3354" s="80">
        <v>12174.101666666667</v>
      </c>
      <c r="AA3354" s="80">
        <v>9619.1705038841446</v>
      </c>
      <c r="AB3354" s="80">
        <v>10075.176089217548</v>
      </c>
      <c r="AC3354" s="80">
        <v>10531.181674550953</v>
      </c>
      <c r="AD3354" s="80">
        <v>10636.288020996064</v>
      </c>
      <c r="AE3354" s="80">
        <v>10590.252314814723</v>
      </c>
      <c r="AF3354" s="80">
        <v>11415.22311111111</v>
      </c>
      <c r="AG3354" s="80">
        <v>10082.951306344172</v>
      </c>
      <c r="AH3354" s="80">
        <v>9867.5943525050461</v>
      </c>
      <c r="AI3354" s="80">
        <v>9652.2373986659222</v>
      </c>
      <c r="AJ3354" s="80">
        <v>9379.382595602754</v>
      </c>
      <c r="AK3354" s="80">
        <v>10207.515524860348</v>
      </c>
      <c r="AL3354" s="80">
        <v>9862.321403029986</v>
      </c>
      <c r="AM3354" s="80">
        <v>4351.0223684868952</v>
      </c>
      <c r="AN3354" s="80">
        <v>3880.6102030737429</v>
      </c>
      <c r="AO3354" s="80">
        <v>3410.1980376605902</v>
      </c>
      <c r="AP3354" s="80">
        <v>2946.0941983104062</v>
      </c>
      <c r="AQ3354" s="80">
        <v>3578.1412952530923</v>
      </c>
      <c r="AR3354" s="80">
        <v>8522.1563333333324</v>
      </c>
      <c r="AS3354" s="80">
        <v>12515.58327053711</v>
      </c>
      <c r="AT3354" s="80">
        <v>12529.775811518375</v>
      </c>
      <c r="AU3354" s="80">
        <v>12543.968352499638</v>
      </c>
      <c r="AV3354" s="80">
        <v>12283.756563787978</v>
      </c>
      <c r="AW3354" s="80">
        <v>12316.678008013301</v>
      </c>
      <c r="AX3354" s="80">
        <v>11919.00711111111</v>
      </c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</row>
    <row r="3355" spans="1:74" ht="12" customHeight="1" x14ac:dyDescent="0.2">
      <c r="A3355">
        <v>9</v>
      </c>
      <c r="B3355">
        <v>11</v>
      </c>
      <c r="C3355" s="80">
        <v>10362.049598194735</v>
      </c>
      <c r="D3355" s="80">
        <v>10555.155035484429</v>
      </c>
      <c r="E3355" s="80">
        <v>10748.260472774122</v>
      </c>
      <c r="F3355" s="80">
        <v>10599.489004939571</v>
      </c>
      <c r="G3355" s="80">
        <v>10895.751084148071</v>
      </c>
      <c r="H3355" s="80">
        <v>10746.386720187294</v>
      </c>
      <c r="I3355" s="80">
        <v>12076.423089893342</v>
      </c>
      <c r="J3355" s="80">
        <v>11032.888994375793</v>
      </c>
      <c r="K3355" s="80">
        <v>9989.3548988582443</v>
      </c>
      <c r="L3355" s="80">
        <v>11383.408656716399</v>
      </c>
      <c r="M3355" s="80">
        <v>11719.441343873455</v>
      </c>
      <c r="N3355" s="80">
        <v>9657.0545454545463</v>
      </c>
      <c r="O3355" s="80">
        <v>2654.0482540820326</v>
      </c>
      <c r="P3355" s="80">
        <v>2230.7251332724991</v>
      </c>
      <c r="Q3355" s="80">
        <v>1807.402012462966</v>
      </c>
      <c r="R3355" s="80">
        <v>2970.4157630043437</v>
      </c>
      <c r="S3355" s="80">
        <v>3203.7314067387501</v>
      </c>
      <c r="T3355" s="80">
        <v>5834.5829000000003</v>
      </c>
      <c r="U3355" s="80">
        <v>10904.860972173714</v>
      </c>
      <c r="V3355" s="80">
        <v>11517.201088953909</v>
      </c>
      <c r="W3355" s="80">
        <v>12129.541205734105</v>
      </c>
      <c r="X3355" s="80">
        <v>11799.084788541297</v>
      </c>
      <c r="Y3355" s="80">
        <v>11983.485661285806</v>
      </c>
      <c r="Z3355" s="80">
        <v>12097.433518750404</v>
      </c>
      <c r="AA3355" s="80">
        <v>9256.7813119060283</v>
      </c>
      <c r="AB3355" s="80">
        <v>9716.2253205313791</v>
      </c>
      <c r="AC3355" s="80">
        <v>10175.669329156728</v>
      </c>
      <c r="AD3355" s="80">
        <v>10250.513903318122</v>
      </c>
      <c r="AE3355" s="80">
        <v>10275.956566521851</v>
      </c>
      <c r="AF3355" s="80">
        <v>10091.160800000001</v>
      </c>
      <c r="AG3355" s="80">
        <v>9703.0898021546673</v>
      </c>
      <c r="AH3355" s="80">
        <v>9514.7431579591921</v>
      </c>
      <c r="AI3355" s="80">
        <v>9326.3965137637169</v>
      </c>
      <c r="AJ3355" s="80">
        <v>9039.1959592461681</v>
      </c>
      <c r="AK3355" s="80">
        <v>9904.5785754158878</v>
      </c>
      <c r="AL3355" s="80">
        <v>8718.3816006527559</v>
      </c>
      <c r="AM3355" s="80">
        <v>4187.1035066933555</v>
      </c>
      <c r="AN3355" s="80">
        <v>3741.0899238271036</v>
      </c>
      <c r="AO3355" s="80">
        <v>3295.0763409608517</v>
      </c>
      <c r="AP3355" s="80">
        <v>2839.2404832073748</v>
      </c>
      <c r="AQ3355" s="80">
        <v>3471.9498125141963</v>
      </c>
      <c r="AR3355" s="80">
        <v>2135.4557</v>
      </c>
      <c r="AS3355" s="80">
        <v>12253.867542122898</v>
      </c>
      <c r="AT3355" s="80">
        <v>12377.281072513288</v>
      </c>
      <c r="AU3355" s="80">
        <v>12500.694602903677</v>
      </c>
      <c r="AV3355" s="80">
        <v>11931.99355704098</v>
      </c>
      <c r="AW3355" s="80">
        <v>12097.624988912172</v>
      </c>
      <c r="AX3355" s="80">
        <v>11804.5064</v>
      </c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</row>
    <row r="3356" spans="1:74" ht="12" customHeight="1" x14ac:dyDescent="0.2">
      <c r="A3356">
        <v>9</v>
      </c>
      <c r="B3356">
        <v>12</v>
      </c>
      <c r="C3356" s="80">
        <v>10080.485372544081</v>
      </c>
      <c r="D3356" s="80">
        <v>10333.361753367539</v>
      </c>
      <c r="E3356" s="80">
        <v>10586.238134190995</v>
      </c>
      <c r="F3356" s="80">
        <v>10330.442107206953</v>
      </c>
      <c r="G3356" s="80">
        <v>10491.086697140661</v>
      </c>
      <c r="H3356" s="80">
        <v>10512.885715412116</v>
      </c>
      <c r="I3356" s="80">
        <v>11574.552499430223</v>
      </c>
      <c r="J3356" s="80">
        <v>11238.199392824177</v>
      </c>
      <c r="K3356" s="80">
        <v>10901.846286218131</v>
      </c>
      <c r="L3356" s="80">
        <v>9717.5214149866351</v>
      </c>
      <c r="M3356" s="80">
        <v>11085.307598039166</v>
      </c>
      <c r="N3356" s="80">
        <v>11252.949999999999</v>
      </c>
      <c r="O3356" s="80">
        <v>2581.9307608758363</v>
      </c>
      <c r="P3356" s="80">
        <v>2181.0437404020877</v>
      </c>
      <c r="Q3356" s="80">
        <v>1780.156719928339</v>
      </c>
      <c r="R3356" s="80">
        <v>1792.462850942512</v>
      </c>
      <c r="S3356" s="80">
        <v>3084.7459420533032</v>
      </c>
      <c r="T3356" s="80">
        <v>3417.9053636363637</v>
      </c>
      <c r="U3356" s="80">
        <v>10608.547129399496</v>
      </c>
      <c r="V3356" s="80">
        <v>11277.622088753604</v>
      </c>
      <c r="W3356" s="80">
        <v>11946.697048107713</v>
      </c>
      <c r="X3356" s="80">
        <v>11499.588543301383</v>
      </c>
      <c r="Y3356" s="80">
        <v>11538.423192265987</v>
      </c>
      <c r="Z3356" s="80">
        <v>7086.6904487673546</v>
      </c>
      <c r="AA3356" s="80">
        <v>9005.2501416095311</v>
      </c>
      <c r="AB3356" s="80">
        <v>9513.7642670543355</v>
      </c>
      <c r="AC3356" s="80">
        <v>10022.278392499138</v>
      </c>
      <c r="AD3356" s="80">
        <v>9990.3250428393221</v>
      </c>
      <c r="AE3356" s="80">
        <v>9894.3111312699257</v>
      </c>
      <c r="AF3356" s="80">
        <v>5911.4135859886446</v>
      </c>
      <c r="AG3356" s="80">
        <v>9439.4312526879276</v>
      </c>
      <c r="AH3356" s="80">
        <v>9312.6195050080096</v>
      </c>
      <c r="AI3356" s="80">
        <v>9185.8077573280898</v>
      </c>
      <c r="AJ3356" s="80">
        <v>8809.753989949435</v>
      </c>
      <c r="AK3356" s="80">
        <v>9536.7259889504567</v>
      </c>
      <c r="AL3356" s="80">
        <v>5107.2379544216674</v>
      </c>
      <c r="AM3356" s="80">
        <v>4073.3288576329373</v>
      </c>
      <c r="AN3356" s="80">
        <v>3659.3671398323258</v>
      </c>
      <c r="AO3356" s="80">
        <v>3245.4054220317144</v>
      </c>
      <c r="AP3356" s="80">
        <v>2767.1720237214677</v>
      </c>
      <c r="AQ3356" s="80">
        <v>3343.0028099853289</v>
      </c>
      <c r="AR3356" s="80">
        <v>1250.9524015569041</v>
      </c>
      <c r="AS3356" s="80">
        <v>11737.011909459636</v>
      </c>
      <c r="AT3356" s="80">
        <v>11841.502026645761</v>
      </c>
      <c r="AU3356" s="80">
        <v>11945.992143831887</v>
      </c>
      <c r="AV3356" s="80">
        <v>11890.806877837436</v>
      </c>
      <c r="AW3356" s="80">
        <v>11633.205819584611</v>
      </c>
      <c r="AX3356" s="80">
        <v>11658.442181818182</v>
      </c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</row>
    <row r="3357" spans="1:74" ht="12" customHeight="1" x14ac:dyDescent="0.2">
      <c r="A3357">
        <v>9</v>
      </c>
      <c r="B3357">
        <v>13</v>
      </c>
      <c r="C3357" s="80">
        <v>9579.6859318565112</v>
      </c>
      <c r="D3357" s="80">
        <v>9886.6377064200624</v>
      </c>
      <c r="E3357" s="80">
        <v>10193.589480983614</v>
      </c>
      <c r="F3357" s="80">
        <v>10158.504760422189</v>
      </c>
      <c r="G3357" s="80">
        <v>10165.359060453051</v>
      </c>
      <c r="H3357" s="80">
        <v>10074.134912985484</v>
      </c>
      <c r="I3357" s="80">
        <v>11187.230486857285</v>
      </c>
      <c r="J3357" s="80">
        <v>11641.69679127466</v>
      </c>
      <c r="K3357" s="80">
        <v>12096.163095692036</v>
      </c>
      <c r="L3357" s="80">
        <v>10373.056371191084</v>
      </c>
      <c r="M3357" s="80">
        <v>9526.5540812898471</v>
      </c>
      <c r="N3357" s="80">
        <v>10491.346153846154</v>
      </c>
      <c r="O3357" s="80">
        <v>2453.6602031443172</v>
      </c>
      <c r="P3357" s="80">
        <v>2083.8950279767519</v>
      </c>
      <c r="Q3357" s="80">
        <v>1714.1298528091868</v>
      </c>
      <c r="R3357" s="80">
        <v>1762.6295385244207</v>
      </c>
      <c r="S3357" s="80">
        <v>2899.7618742553914</v>
      </c>
      <c r="T3357" s="80">
        <v>3186.5802559325784</v>
      </c>
      <c r="U3357" s="80">
        <v>10081.513532050982</v>
      </c>
      <c r="V3357" s="80">
        <v>10792.550926444463</v>
      </c>
      <c r="W3357" s="80">
        <v>11503.588320837942</v>
      </c>
      <c r="X3357" s="80">
        <v>11308.19220975315</v>
      </c>
      <c r="Y3357" s="80">
        <v>11180.177814449917</v>
      </c>
      <c r="Z3357" s="80">
        <v>6607.0606003913344</v>
      </c>
      <c r="AA3357" s="80">
        <v>8557.8684861137572</v>
      </c>
      <c r="AB3357" s="80">
        <v>9104.2078814472134</v>
      </c>
      <c r="AC3357" s="80">
        <v>9650.5472767806696</v>
      </c>
      <c r="AD3357" s="80">
        <v>9824.0485211225187</v>
      </c>
      <c r="AE3357" s="80">
        <v>9587.1122037919122</v>
      </c>
      <c r="AF3357" s="80">
        <v>5511.326913312143</v>
      </c>
      <c r="AG3357" s="80">
        <v>8970.4794396501948</v>
      </c>
      <c r="AH3357" s="80">
        <v>8907.7905892890321</v>
      </c>
      <c r="AI3357" s="80">
        <v>8845.1017389278695</v>
      </c>
      <c r="AJ3357" s="80">
        <v>8663.1266035182525</v>
      </c>
      <c r="AK3357" s="80">
        <v>9240.6293778181898</v>
      </c>
      <c r="AL3357" s="80">
        <v>4761.5781879328415</v>
      </c>
      <c r="AM3357" s="80">
        <v>3870.9655052496105</v>
      </c>
      <c r="AN3357" s="80">
        <v>3497.9986412813114</v>
      </c>
      <c r="AO3357" s="80">
        <v>3125.0317773130118</v>
      </c>
      <c r="AP3357" s="80">
        <v>2721.115890700426</v>
      </c>
      <c r="AQ3357" s="80">
        <v>3239.2091386363595</v>
      </c>
      <c r="AR3357" s="80">
        <v>1166.2874772142982</v>
      </c>
      <c r="AS3357" s="80">
        <v>11159.743742193665</v>
      </c>
      <c r="AT3357" s="80">
        <v>11455.39570391728</v>
      </c>
      <c r="AU3357" s="80">
        <v>11751.047665640896</v>
      </c>
      <c r="AV3357" s="80">
        <v>11460.856223679317</v>
      </c>
      <c r="AW3357" s="80">
        <v>11593.567473232724</v>
      </c>
      <c r="AX3357" s="80">
        <v>11121.288666666667</v>
      </c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</row>
    <row r="3358" spans="1:74" ht="12" customHeight="1" x14ac:dyDescent="0.2">
      <c r="A3358">
        <v>9</v>
      </c>
      <c r="B3358">
        <v>14</v>
      </c>
      <c r="C3358" s="80">
        <v>9290.9193836668874</v>
      </c>
      <c r="D3358" s="80">
        <v>9583.4447799595255</v>
      </c>
      <c r="E3358" s="80">
        <v>9875.9701762521636</v>
      </c>
      <c r="F3358" s="80">
        <v>9805.8788168811734</v>
      </c>
      <c r="G3358" s="80">
        <v>9957.0532060475653</v>
      </c>
      <c r="H3358" s="80">
        <v>9793.1649683503001</v>
      </c>
      <c r="I3358" s="80">
        <v>11515.629725606494</v>
      </c>
      <c r="J3358" s="80">
        <v>11470.22591820611</v>
      </c>
      <c r="K3358" s="80">
        <v>11424.822110805728</v>
      </c>
      <c r="L3358" s="80">
        <v>11354.366857610461</v>
      </c>
      <c r="M3358" s="80">
        <v>10217.767328824999</v>
      </c>
      <c r="N3358" s="80">
        <v>9390.7071428571417</v>
      </c>
      <c r="O3358" s="80">
        <v>2379.6979676042088</v>
      </c>
      <c r="P3358" s="80">
        <v>2020.208855373739</v>
      </c>
      <c r="Q3358" s="80">
        <v>1660.7197431432694</v>
      </c>
      <c r="R3358" s="80">
        <v>1701.4444607207454</v>
      </c>
      <c r="S3358" s="80">
        <v>2840.3407194100946</v>
      </c>
      <c r="T3358" s="80">
        <v>2007.4799230769231</v>
      </c>
      <c r="U3358" s="80">
        <v>9777.6200762648841</v>
      </c>
      <c r="V3358" s="80">
        <v>10461.385595958207</v>
      </c>
      <c r="W3358" s="80">
        <v>11145.15111565153</v>
      </c>
      <c r="X3358" s="80">
        <v>10915.65787111278</v>
      </c>
      <c r="Y3358" s="80">
        <v>10951.076562030363</v>
      </c>
      <c r="Z3358" s="80">
        <v>4162.3120839793446</v>
      </c>
      <c r="AA3358" s="80">
        <v>8299.9032291967269</v>
      </c>
      <c r="AB3358" s="80">
        <v>8824.8758533955879</v>
      </c>
      <c r="AC3358" s="80">
        <v>9349.8484775944489</v>
      </c>
      <c r="AD3358" s="80">
        <v>9483.0323518285659</v>
      </c>
      <c r="AE3358" s="80">
        <v>9390.6556313269612</v>
      </c>
      <c r="AF3358" s="80">
        <v>3472.0224313790904</v>
      </c>
      <c r="AG3358" s="80">
        <v>8700.076589095388</v>
      </c>
      <c r="AH3358" s="80">
        <v>8634.788094533691</v>
      </c>
      <c r="AI3358" s="80">
        <v>8569.499599971994</v>
      </c>
      <c r="AJ3358" s="80">
        <v>8362.4088045285189</v>
      </c>
      <c r="AK3358" s="80">
        <v>9051.2728399582211</v>
      </c>
      <c r="AL3358" s="80">
        <v>2999.6961779450685</v>
      </c>
      <c r="AM3358" s="80">
        <v>3754.2805371761942</v>
      </c>
      <c r="AN3358" s="80">
        <v>3390.9701461870891</v>
      </c>
      <c r="AO3358" s="80">
        <v>3027.6597551979844</v>
      </c>
      <c r="AP3358" s="80">
        <v>2626.6594641817255</v>
      </c>
      <c r="AQ3358" s="80">
        <v>3172.8321200569849</v>
      </c>
      <c r="AR3358" s="80">
        <v>734.73708709669313</v>
      </c>
      <c r="AS3358" s="80">
        <v>10150.875645764076</v>
      </c>
      <c r="AT3358" s="80">
        <v>10637.928964043258</v>
      </c>
      <c r="AU3358" s="80">
        <v>11124.982282322442</v>
      </c>
      <c r="AV3358" s="80">
        <v>11159.865903244676</v>
      </c>
      <c r="AW3358" s="80">
        <v>11062.791485801592</v>
      </c>
      <c r="AX3358" s="80">
        <v>10994.351076923076</v>
      </c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</row>
    <row r="3359" spans="1:74" ht="12" customHeight="1" x14ac:dyDescent="0.2">
      <c r="A3359">
        <v>9</v>
      </c>
      <c r="B3359">
        <v>15</v>
      </c>
      <c r="C3359" s="80">
        <v>8839.6545573306848</v>
      </c>
      <c r="D3359" s="80">
        <v>9123.6479076167707</v>
      </c>
      <c r="E3359" s="80">
        <v>9407.6412579028565</v>
      </c>
      <c r="F3359" s="80">
        <v>9466.7859430103563</v>
      </c>
      <c r="G3359" s="80">
        <v>9560.555662456798</v>
      </c>
      <c r="H3359" s="80">
        <v>9559.5669279850736</v>
      </c>
      <c r="I3359" s="80">
        <v>10568.047854144816</v>
      </c>
      <c r="J3359" s="80">
        <v>11034.327697380102</v>
      </c>
      <c r="K3359" s="80">
        <v>11500.607540615389</v>
      </c>
      <c r="L3359" s="80">
        <v>10884.375893775143</v>
      </c>
      <c r="M3359" s="80">
        <v>10831.123514308934</v>
      </c>
      <c r="N3359" s="80">
        <v>9841.1533333333318</v>
      </c>
      <c r="O3359" s="80">
        <v>2264.1147894774713</v>
      </c>
      <c r="P3359" s="80">
        <v>1923.0407257220927</v>
      </c>
      <c r="Q3359" s="80">
        <v>1581.9666619667141</v>
      </c>
      <c r="R3359" s="80">
        <v>1642.6075423076661</v>
      </c>
      <c r="S3359" s="80">
        <v>2727.2361597675963</v>
      </c>
      <c r="T3359" s="80">
        <v>2103.773170225541</v>
      </c>
      <c r="U3359" s="80">
        <v>9302.7159420783682</v>
      </c>
      <c r="V3359" s="80">
        <v>9959.6761205455241</v>
      </c>
      <c r="W3359" s="80">
        <v>10616.63629901268</v>
      </c>
      <c r="X3359" s="80">
        <v>10538.188205534811</v>
      </c>
      <c r="Y3359" s="80">
        <v>10514.996241209918</v>
      </c>
      <c r="Z3359" s="80">
        <v>4361.966656662682</v>
      </c>
      <c r="AA3359" s="80">
        <v>7896.7725771414389</v>
      </c>
      <c r="AB3359" s="80">
        <v>8401.620691023003</v>
      </c>
      <c r="AC3359" s="80">
        <v>8906.4688049045672</v>
      </c>
      <c r="AD3359" s="80">
        <v>9155.1036925781918</v>
      </c>
      <c r="AE3359" s="80">
        <v>9016.7124763113297</v>
      </c>
      <c r="AF3359" s="80">
        <v>3638.5657229194071</v>
      </c>
      <c r="AG3359" s="80">
        <v>8277.5093071112587</v>
      </c>
      <c r="AH3359" s="80">
        <v>8220.3171004600918</v>
      </c>
      <c r="AI3359" s="80">
        <v>8163.1248938089248</v>
      </c>
      <c r="AJ3359" s="80">
        <v>8073.2319457314725</v>
      </c>
      <c r="AK3359" s="80">
        <v>8690.8441696329937</v>
      </c>
      <c r="AL3359" s="80">
        <v>3143.5832884028905</v>
      </c>
      <c r="AM3359" s="80">
        <v>3571.933162856652</v>
      </c>
      <c r="AN3359" s="80">
        <v>3228.0090501461536</v>
      </c>
      <c r="AO3359" s="80">
        <v>2884.0849374356553</v>
      </c>
      <c r="AP3359" s="80">
        <v>2535.8280840451462</v>
      </c>
      <c r="AQ3359" s="80">
        <v>3046.4874962214508</v>
      </c>
      <c r="AR3359" s="80">
        <v>769.98038846362124</v>
      </c>
      <c r="AS3359" s="80">
        <v>9420.953184652999</v>
      </c>
      <c r="AT3359" s="80">
        <v>9920.4487877222418</v>
      </c>
      <c r="AU3359" s="80">
        <v>10419.944390791483</v>
      </c>
      <c r="AV3359" s="80">
        <v>10603.997700046199</v>
      </c>
      <c r="AW3359" s="80">
        <v>10684.94292430048</v>
      </c>
      <c r="AX3359" s="80">
        <v>10552.825999999999</v>
      </c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</row>
    <row r="3360" spans="1:74" ht="12" customHeight="1" x14ac:dyDescent="0.2">
      <c r="A3360">
        <v>9</v>
      </c>
      <c r="B3360">
        <v>16</v>
      </c>
      <c r="C3360" s="80">
        <v>8493.1346970825452</v>
      </c>
      <c r="D3360" s="80">
        <v>8796.9579376022157</v>
      </c>
      <c r="E3360" s="80">
        <v>9100.7811781218879</v>
      </c>
      <c r="F3360" s="80">
        <v>9045.5375841367641</v>
      </c>
      <c r="G3360" s="80">
        <v>9228.857172157539</v>
      </c>
      <c r="H3360" s="80">
        <v>9193.4493458665565</v>
      </c>
      <c r="I3360" s="80">
        <v>9884.6473103106291</v>
      </c>
      <c r="J3360" s="80">
        <v>10596.260166580298</v>
      </c>
      <c r="K3360" s="80">
        <v>11307.873022849964</v>
      </c>
      <c r="L3360" s="80">
        <v>10873.062309847001</v>
      </c>
      <c r="M3360" s="80">
        <v>10384.665564373876</v>
      </c>
      <c r="N3360" s="80">
        <v>10395.1</v>
      </c>
      <c r="O3360" s="80">
        <v>2175.3601062093512</v>
      </c>
      <c r="P3360" s="80">
        <v>1852.8629521416005</v>
      </c>
      <c r="Q3360" s="80">
        <v>1530.3657980738501</v>
      </c>
      <c r="R3360" s="80">
        <v>1569.5156042797048</v>
      </c>
      <c r="S3360" s="80">
        <v>2632.6161241940572</v>
      </c>
      <c r="T3360" s="80">
        <v>2222.1920278122748</v>
      </c>
      <c r="U3360" s="80">
        <v>8938.0437925876577</v>
      </c>
      <c r="V3360" s="80">
        <v>9604.1924005823075</v>
      </c>
      <c r="W3360" s="80">
        <v>10270.341008576957</v>
      </c>
      <c r="X3360" s="80">
        <v>10069.265118670235</v>
      </c>
      <c r="Y3360" s="80">
        <v>10150.183933029135</v>
      </c>
      <c r="Z3360" s="80">
        <v>4607.4965054239156</v>
      </c>
      <c r="AA3360" s="80">
        <v>7587.2142666786031</v>
      </c>
      <c r="AB3360" s="80">
        <v>8101.5851610470745</v>
      </c>
      <c r="AC3360" s="80">
        <v>8615.9560554155451</v>
      </c>
      <c r="AD3360" s="80">
        <v>8747.7244163346477</v>
      </c>
      <c r="AE3360" s="80">
        <v>8703.8823415944116</v>
      </c>
      <c r="AF3360" s="80">
        <v>3843.3762045152771</v>
      </c>
      <c r="AG3360" s="80">
        <v>7953.0258841788345</v>
      </c>
      <c r="AH3360" s="80">
        <v>7924.9422747782437</v>
      </c>
      <c r="AI3360" s="80">
        <v>7896.8586653776529</v>
      </c>
      <c r="AJ3360" s="80">
        <v>7713.9932634143561</v>
      </c>
      <c r="AK3360" s="80">
        <v>8389.3198657880221</v>
      </c>
      <c r="AL3360" s="80">
        <v>3320.5318050062792</v>
      </c>
      <c r="AM3360" s="80">
        <v>3431.9112001904382</v>
      </c>
      <c r="AN3360" s="80">
        <v>3110.9612766068631</v>
      </c>
      <c r="AO3360" s="80">
        <v>2790.0113530232879</v>
      </c>
      <c r="AP3360" s="80">
        <v>2422.9900601138793</v>
      </c>
      <c r="AQ3360" s="80">
        <v>2940.7912021053671</v>
      </c>
      <c r="AR3360" s="80">
        <v>813.32165702646546</v>
      </c>
      <c r="AS3360" s="80">
        <v>9175.4193589144652</v>
      </c>
      <c r="AT3360" s="80">
        <v>9483.7001542659236</v>
      </c>
      <c r="AU3360" s="80">
        <v>9791.9809496173821</v>
      </c>
      <c r="AV3360" s="80">
        <v>9961.0136386655195</v>
      </c>
      <c r="AW3360" s="80">
        <v>10191.830027005846</v>
      </c>
      <c r="AX3360" s="80">
        <v>10266.597600000001</v>
      </c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</row>
    <row r="3361" spans="1:74" ht="12" customHeight="1" x14ac:dyDescent="0.2">
      <c r="A3361">
        <v>9</v>
      </c>
      <c r="B3361">
        <v>17</v>
      </c>
      <c r="C3361" s="80">
        <v>8191.1432832922437</v>
      </c>
      <c r="D3361" s="80">
        <v>8436.7935590998095</v>
      </c>
      <c r="E3361" s="80">
        <v>8682.4438349073735</v>
      </c>
      <c r="F3361" s="80">
        <v>8737.9142949656216</v>
      </c>
      <c r="G3361" s="80">
        <v>8760.9725506906525</v>
      </c>
      <c r="H3361" s="80">
        <v>8810.8537289081178</v>
      </c>
      <c r="I3361" s="80">
        <v>9628.7523151459027</v>
      </c>
      <c r="J3361" s="80">
        <v>9992.762963881185</v>
      </c>
      <c r="K3361" s="80">
        <v>10356.773612616465</v>
      </c>
      <c r="L3361" s="80">
        <v>10852.595199872376</v>
      </c>
      <c r="M3361" s="80">
        <v>10237.193860999882</v>
      </c>
      <c r="N3361" s="80">
        <v>9940.3176470588223</v>
      </c>
      <c r="O3361" s="80">
        <v>2098.0105647964679</v>
      </c>
      <c r="P3361" s="80">
        <v>1779.0148732552179</v>
      </c>
      <c r="Q3361" s="80">
        <v>1460.0191817139682</v>
      </c>
      <c r="R3361" s="80">
        <v>1516.139058319553</v>
      </c>
      <c r="S3361" s="80">
        <v>2499.1477460667797</v>
      </c>
      <c r="T3361" s="80">
        <v>2124.9718260734176</v>
      </c>
      <c r="U3361" s="80">
        <v>8620.2326924798999</v>
      </c>
      <c r="V3361" s="80">
        <v>9209.2374890865904</v>
      </c>
      <c r="W3361" s="80">
        <v>9798.242285693279</v>
      </c>
      <c r="X3361" s="80">
        <v>9726.8266039296868</v>
      </c>
      <c r="Y3361" s="80">
        <v>9635.5898853877679</v>
      </c>
      <c r="Z3361" s="80">
        <v>4405.919983610278</v>
      </c>
      <c r="AA3361" s="80">
        <v>7317.4347747895499</v>
      </c>
      <c r="AB3361" s="80">
        <v>7768.6697679119297</v>
      </c>
      <c r="AC3361" s="80">
        <v>8219.9047610343096</v>
      </c>
      <c r="AD3361" s="80">
        <v>8450.2292445236526</v>
      </c>
      <c r="AE3361" s="80">
        <v>8262.612895256545</v>
      </c>
      <c r="AF3361" s="80">
        <v>3675.229705344746</v>
      </c>
      <c r="AG3361" s="80">
        <v>7670.2391845284628</v>
      </c>
      <c r="AH3361" s="80">
        <v>7602.0507211638997</v>
      </c>
      <c r="AI3361" s="80">
        <v>7533.8622577993365</v>
      </c>
      <c r="AJ3361" s="80">
        <v>7451.6535231542402</v>
      </c>
      <c r="AK3361" s="80">
        <v>7963.9981085491227</v>
      </c>
      <c r="AL3361" s="80">
        <v>3175.2595837388776</v>
      </c>
      <c r="AM3361" s="80">
        <v>3309.8823201228356</v>
      </c>
      <c r="AN3361" s="80">
        <v>2985.8223447235082</v>
      </c>
      <c r="AO3361" s="80">
        <v>2661.7623693241808</v>
      </c>
      <c r="AP3361" s="80">
        <v>2340.5883051061533</v>
      </c>
      <c r="AQ3361" s="80">
        <v>2791.6989631918304</v>
      </c>
      <c r="AR3361" s="80">
        <v>777.73909054028331</v>
      </c>
      <c r="AS3361" s="80">
        <v>7701.5250865240614</v>
      </c>
      <c r="AT3361" s="80">
        <v>8501.0794905696494</v>
      </c>
      <c r="AU3361" s="80">
        <v>9300.6338946152355</v>
      </c>
      <c r="AV3361" s="80">
        <v>9284.0330971190506</v>
      </c>
      <c r="AW3361" s="80">
        <v>9561.0593669622322</v>
      </c>
      <c r="AX3361" s="80">
        <v>9739.8852499999994</v>
      </c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</row>
    <row r="3362" spans="1:74" ht="12" customHeight="1" x14ac:dyDescent="0.2">
      <c r="A3362">
        <v>9</v>
      </c>
      <c r="B3362">
        <v>18</v>
      </c>
      <c r="C3362" s="80">
        <v>7762.5854306941319</v>
      </c>
      <c r="D3362" s="80">
        <v>8086.8462296826965</v>
      </c>
      <c r="E3362" s="80">
        <v>8411.107028671262</v>
      </c>
      <c r="F3362" s="80">
        <v>8335.6904633642316</v>
      </c>
      <c r="G3362" s="80">
        <v>8448.095889088514</v>
      </c>
      <c r="H3362" s="80">
        <v>8379.7376933382529</v>
      </c>
      <c r="I3362" s="80">
        <v>8420.9949269690842</v>
      </c>
      <c r="J3362" s="80">
        <v>9257.6717363343196</v>
      </c>
      <c r="K3362" s="80">
        <v>10094.348545699557</v>
      </c>
      <c r="L3362" s="80">
        <v>9782.0227584575314</v>
      </c>
      <c r="M3362" s="80">
        <v>10308.626193724389</v>
      </c>
      <c r="N3362" s="80">
        <v>10055.955555555556</v>
      </c>
      <c r="O3362" s="80">
        <v>1988.2433599898702</v>
      </c>
      <c r="P3362" s="80">
        <v>1701.31759365789</v>
      </c>
      <c r="Q3362" s="80">
        <v>1414.3918273259101</v>
      </c>
      <c r="R3362" s="80">
        <v>1110.9405531213724</v>
      </c>
      <c r="S3362" s="80">
        <v>2409.8968096991912</v>
      </c>
      <c r="T3362" s="80">
        <v>2149.6920921963338</v>
      </c>
      <c r="U3362" s="80">
        <v>8169.2250267831532</v>
      </c>
      <c r="V3362" s="80">
        <v>8830.6302317254795</v>
      </c>
      <c r="W3362" s="80">
        <v>9492.0354366678057</v>
      </c>
      <c r="X3362" s="80">
        <v>9279.0811427263125</v>
      </c>
      <c r="Y3362" s="80">
        <v>9291.4784093542312</v>
      </c>
      <c r="Z3362" s="80">
        <v>4457.1750229358477</v>
      </c>
      <c r="AA3362" s="80">
        <v>6934.5890565359032</v>
      </c>
      <c r="AB3362" s="80">
        <v>7448.8059566849042</v>
      </c>
      <c r="AC3362" s="80">
        <v>7963.0228568339062</v>
      </c>
      <c r="AD3362" s="80">
        <v>8061.2481364575433</v>
      </c>
      <c r="AE3362" s="80">
        <v>7967.5339272742922</v>
      </c>
      <c r="AF3362" s="80">
        <v>3717.9844634381034</v>
      </c>
      <c r="AG3362" s="80">
        <v>7268.9348586060596</v>
      </c>
      <c r="AH3362" s="80">
        <v>7283.6774325309498</v>
      </c>
      <c r="AI3362" s="80">
        <v>7298.4200064558399</v>
      </c>
      <c r="AJ3362" s="80">
        <v>7108.638871067762</v>
      </c>
      <c r="AK3362" s="80">
        <v>7679.5834357726208</v>
      </c>
      <c r="AL3362" s="80">
        <v>3212.1980790903231</v>
      </c>
      <c r="AM3362" s="80">
        <v>3136.710394006293</v>
      </c>
      <c r="AN3362" s="80">
        <v>2857.6447449103766</v>
      </c>
      <c r="AO3362" s="80">
        <v>2578.5790958144603</v>
      </c>
      <c r="AP3362" s="80">
        <v>2232.8463011792419</v>
      </c>
      <c r="AQ3362" s="80">
        <v>2692.0002771443833</v>
      </c>
      <c r="AR3362" s="80">
        <v>786.78670098690122</v>
      </c>
      <c r="AS3362" s="80">
        <v>7298.583892766228</v>
      </c>
      <c r="AT3362" s="80">
        <v>8239.6741222315177</v>
      </c>
      <c r="AU3362" s="80">
        <v>9180.7643516968092</v>
      </c>
      <c r="AV3362" s="80">
        <v>8810.2726909349876</v>
      </c>
      <c r="AW3362" s="80">
        <v>8893.9268480848641</v>
      </c>
      <c r="AX3362" s="80">
        <v>9039.4508235294106</v>
      </c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</row>
    <row r="3363" spans="1:74" ht="12" customHeight="1" x14ac:dyDescent="0.2">
      <c r="A3363">
        <v>9</v>
      </c>
      <c r="B3363">
        <v>19</v>
      </c>
      <c r="C3363" s="80">
        <v>7502.6463347428416</v>
      </c>
      <c r="D3363" s="80">
        <v>7792.749346494511</v>
      </c>
      <c r="E3363" s="80">
        <v>8082.8523582461803</v>
      </c>
      <c r="F3363" s="80">
        <v>8061.4065846957174</v>
      </c>
      <c r="G3363" s="80">
        <v>8045.0247096852117</v>
      </c>
      <c r="H3363" s="80">
        <v>8055.7417063052999</v>
      </c>
      <c r="I3363" s="80">
        <v>7922.6487055793568</v>
      </c>
      <c r="J3363" s="80">
        <v>8938.2560195931073</v>
      </c>
      <c r="K3363" s="80">
        <v>9953.8633336068579</v>
      </c>
      <c r="L3363" s="80">
        <v>9443.4120514723891</v>
      </c>
      <c r="M3363" s="80">
        <v>9463.8373154513683</v>
      </c>
      <c r="N3363" s="80">
        <v>9713.257894736842</v>
      </c>
      <c r="O3363" s="80">
        <v>1921.6647456684934</v>
      </c>
      <c r="P3363" s="80">
        <v>1640.4290227172864</v>
      </c>
      <c r="Q3363" s="80">
        <v>1359.1932997660795</v>
      </c>
      <c r="R3363" s="80">
        <v>1074.3853229074502</v>
      </c>
      <c r="S3363" s="80">
        <v>2294.917060170033</v>
      </c>
      <c r="T3363" s="80">
        <v>2076.4325747485686</v>
      </c>
      <c r="U3363" s="80">
        <v>7895.6691365396646</v>
      </c>
      <c r="V3363" s="80">
        <v>8508.6326149656488</v>
      </c>
      <c r="W3363" s="80">
        <v>9121.5960933916322</v>
      </c>
      <c r="X3363" s="80">
        <v>8973.7552219171503</v>
      </c>
      <c r="Y3363" s="80">
        <v>8848.1681995712315</v>
      </c>
      <c r="Z3363" s="80">
        <v>4305.2786222625327</v>
      </c>
      <c r="AA3363" s="80">
        <v>6702.3763709244722</v>
      </c>
      <c r="AB3363" s="80">
        <v>7177.3158198942056</v>
      </c>
      <c r="AC3363" s="80">
        <v>7652.2552688639389</v>
      </c>
      <c r="AD3363" s="80">
        <v>7795.9947161806422</v>
      </c>
      <c r="AE3363" s="80">
        <v>7587.3910715154934</v>
      </c>
      <c r="AF3363" s="80">
        <v>3591.2789930786366</v>
      </c>
      <c r="AG3363" s="80">
        <v>7025.5262194941906</v>
      </c>
      <c r="AH3363" s="80">
        <v>7019.5578253275908</v>
      </c>
      <c r="AI3363" s="80">
        <v>7013.5894311609909</v>
      </c>
      <c r="AJ3363" s="80">
        <v>6874.7308282751901</v>
      </c>
      <c r="AK3363" s="80">
        <v>7313.1791248579029</v>
      </c>
      <c r="AL3363" s="80">
        <v>3102.7293407184175</v>
      </c>
      <c r="AM3363" s="80">
        <v>3031.6740409305494</v>
      </c>
      <c r="AN3363" s="80">
        <v>2754.8103241268709</v>
      </c>
      <c r="AO3363" s="80">
        <v>2477.9466073231924</v>
      </c>
      <c r="AP3363" s="80">
        <v>2159.3750336639996</v>
      </c>
      <c r="AQ3363" s="80">
        <v>2563.560952957253</v>
      </c>
      <c r="AR3363" s="80">
        <v>759.97373821057681</v>
      </c>
      <c r="AS3363" s="80">
        <v>7054.1824216650393</v>
      </c>
      <c r="AT3363" s="80">
        <v>7782.3529049737626</v>
      </c>
      <c r="AU3363" s="80">
        <v>8510.5233882824868</v>
      </c>
      <c r="AV3363" s="80">
        <v>8717.6688582659899</v>
      </c>
      <c r="AW3363" s="80">
        <v>8346.1445759068174</v>
      </c>
      <c r="AX3363" s="80">
        <v>8397.848</v>
      </c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</row>
    <row r="3364" spans="1:74" ht="12" customHeight="1" x14ac:dyDescent="0.2">
      <c r="A3364">
        <v>9</v>
      </c>
      <c r="B3364">
        <v>20</v>
      </c>
      <c r="C3364" s="80">
        <v>7096.2835777376167</v>
      </c>
      <c r="D3364" s="80">
        <v>7434.9438700764258</v>
      </c>
      <c r="E3364" s="80">
        <v>7773.604162415234</v>
      </c>
      <c r="F3364" s="80">
        <v>7758.9323565197374</v>
      </c>
      <c r="G3364" s="80">
        <v>7771.4423915574162</v>
      </c>
      <c r="H3364" s="80">
        <v>7678.0498425452088</v>
      </c>
      <c r="I3364" s="80">
        <v>7580.4545470338126</v>
      </c>
      <c r="J3364" s="80">
        <v>8362.3853143908127</v>
      </c>
      <c r="K3364" s="80">
        <v>9144.3160817478147</v>
      </c>
      <c r="L3364" s="80">
        <v>9427.1959177722638</v>
      </c>
      <c r="M3364" s="80">
        <v>9362.2593120392994</v>
      </c>
      <c r="N3364" s="80">
        <v>9103.65</v>
      </c>
      <c r="O3364" s="80">
        <v>1817.5824060180855</v>
      </c>
      <c r="P3364" s="80">
        <v>1562.3866309775594</v>
      </c>
      <c r="Q3364" s="80">
        <v>1307.1908559370331</v>
      </c>
      <c r="R3364" s="80">
        <v>1034.0730191059049</v>
      </c>
      <c r="S3364" s="80">
        <v>2216.8751955531984</v>
      </c>
      <c r="T3364" s="80">
        <v>964.61784210526321</v>
      </c>
      <c r="U3364" s="80">
        <v>7468.0192466777971</v>
      </c>
      <c r="V3364" s="80">
        <v>8120.3125159755082</v>
      </c>
      <c r="W3364" s="80">
        <v>8772.6057852732192</v>
      </c>
      <c r="X3364" s="80">
        <v>8637.0485124773095</v>
      </c>
      <c r="Y3364" s="80">
        <v>8547.2738636832237</v>
      </c>
      <c r="Z3364" s="80">
        <v>2000.0401769711582</v>
      </c>
      <c r="AA3364" s="80">
        <v>6339.3583078227557</v>
      </c>
      <c r="AB3364" s="80">
        <v>6849.419966522968</v>
      </c>
      <c r="AC3364" s="80">
        <v>7359.4816252231813</v>
      </c>
      <c r="AD3364" s="80">
        <v>7503.4790788826176</v>
      </c>
      <c r="AE3364" s="80">
        <v>7329.371225362831</v>
      </c>
      <c r="AF3364" s="80">
        <v>1668.3478360095328</v>
      </c>
      <c r="AG3364" s="80">
        <v>6645.0055236504077</v>
      </c>
      <c r="AH3364" s="80">
        <v>6695.1282644995172</v>
      </c>
      <c r="AI3364" s="80">
        <v>6745.2510053486276</v>
      </c>
      <c r="AJ3364" s="80">
        <v>6616.7821837857937</v>
      </c>
      <c r="AK3364" s="80">
        <v>7064.4842395017695</v>
      </c>
      <c r="AL3364" s="80">
        <v>1441.3894858314368</v>
      </c>
      <c r="AM3364" s="80">
        <v>2867.4707229747473</v>
      </c>
      <c r="AN3364" s="80">
        <v>2625.3058125595417</v>
      </c>
      <c r="AO3364" s="80">
        <v>2383.140902144336</v>
      </c>
      <c r="AP3364" s="80">
        <v>2078.3525359413329</v>
      </c>
      <c r="AQ3364" s="80">
        <v>2476.3834770039953</v>
      </c>
      <c r="AR3364" s="80">
        <v>353.04985884173226</v>
      </c>
      <c r="AS3364" s="80">
        <v>6672.1096316934127</v>
      </c>
      <c r="AT3364" s="80">
        <v>7428.5111111785563</v>
      </c>
      <c r="AU3364" s="80">
        <v>8184.9125906637</v>
      </c>
      <c r="AV3364" s="80">
        <v>8062.1776720955677</v>
      </c>
      <c r="AW3364" s="80">
        <v>8126.2728177345634</v>
      </c>
      <c r="AX3364" s="80">
        <v>7889.1349473684204</v>
      </c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</row>
    <row r="3365" spans="1:74" ht="12" customHeight="1" x14ac:dyDescent="0.2">
      <c r="A3365">
        <v>9</v>
      </c>
      <c r="B3365">
        <v>21</v>
      </c>
      <c r="C3365" s="80">
        <v>6567.6020860319259</v>
      </c>
      <c r="D3365" s="80">
        <v>7055.6321379230785</v>
      </c>
      <c r="E3365" s="80">
        <v>7543.6621898142312</v>
      </c>
      <c r="F3365" s="80">
        <v>7459.7870947631272</v>
      </c>
      <c r="G3365" s="80">
        <v>7457.9846617244166</v>
      </c>
      <c r="H3365" s="80">
        <v>7405.5971240684157</v>
      </c>
      <c r="I3365" s="80">
        <v>7335.7397891288711</v>
      </c>
      <c r="J3365" s="80">
        <v>8054.2863404610716</v>
      </c>
      <c r="K3365" s="80">
        <v>8772.8328917932722</v>
      </c>
      <c r="L3365" s="80">
        <v>8577.0009470752011</v>
      </c>
      <c r="M3365" s="80">
        <v>9155.0148225956673</v>
      </c>
      <c r="N3365" s="80">
        <v>8841.5238095238092</v>
      </c>
      <c r="O3365" s="80">
        <v>1682.1703741869092</v>
      </c>
      <c r="P3365" s="80">
        <v>1475.3473664362291</v>
      </c>
      <c r="Q3365" s="80">
        <v>1268.524358685549</v>
      </c>
      <c r="R3365" s="80">
        <v>994.20438386565161</v>
      </c>
      <c r="S3365" s="80">
        <v>2127.458504145166</v>
      </c>
      <c r="T3365" s="80">
        <v>936.84309239317895</v>
      </c>
      <c r="U3365" s="80">
        <v>6911.6430094306434</v>
      </c>
      <c r="V3365" s="80">
        <v>7712.378256631926</v>
      </c>
      <c r="W3365" s="80">
        <v>8513.1135038332086</v>
      </c>
      <c r="X3365" s="80">
        <v>8304.0475247965132</v>
      </c>
      <c r="Y3365" s="80">
        <v>8202.5233107509048</v>
      </c>
      <c r="Z3365" s="80">
        <v>1942.4519664853888</v>
      </c>
      <c r="AA3365" s="80">
        <v>5867.0686409961809</v>
      </c>
      <c r="AB3365" s="80">
        <v>6504.4289861443795</v>
      </c>
      <c r="AC3365" s="80">
        <v>7141.789331292578</v>
      </c>
      <c r="AD3365" s="80">
        <v>7214.1828058906958</v>
      </c>
      <c r="AE3365" s="80">
        <v>7033.7442426676498</v>
      </c>
      <c r="AF3365" s="80">
        <v>1620.310217840735</v>
      </c>
      <c r="AG3365" s="80">
        <v>6149.9447789449277</v>
      </c>
      <c r="AH3365" s="80">
        <v>6347.8361671185212</v>
      </c>
      <c r="AI3365" s="80">
        <v>6545.7275552921137</v>
      </c>
      <c r="AJ3365" s="80">
        <v>6361.6724667005783</v>
      </c>
      <c r="AK3365" s="80">
        <v>6779.5413575264902</v>
      </c>
      <c r="AL3365" s="80">
        <v>1399.8867990065446</v>
      </c>
      <c r="AM3365" s="80">
        <v>2653.8407739123118</v>
      </c>
      <c r="AN3365" s="80">
        <v>2483.2443739316141</v>
      </c>
      <c r="AO3365" s="80">
        <v>2312.6479739509168</v>
      </c>
      <c r="AP3365" s="80">
        <v>1998.2217544344862</v>
      </c>
      <c r="AQ3365" s="80">
        <v>2376.4996325659408</v>
      </c>
      <c r="AR3365" s="80">
        <v>342.88430826077405</v>
      </c>
      <c r="AS3365" s="80">
        <v>6175.029598988157</v>
      </c>
      <c r="AT3365" s="80">
        <v>7058.9168896373249</v>
      </c>
      <c r="AU3365" s="80">
        <v>7942.8041802864918</v>
      </c>
      <c r="AV3365" s="80">
        <v>7751.3408018629316</v>
      </c>
      <c r="AW3365" s="80">
        <v>7137.5862348887849</v>
      </c>
      <c r="AX3365" s="80">
        <v>7527.5482000000002</v>
      </c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</row>
    <row r="3366" spans="1:74" ht="12" customHeight="1" x14ac:dyDescent="0.2">
      <c r="A3366">
        <v>9</v>
      </c>
      <c r="B3366">
        <v>22</v>
      </c>
      <c r="C3366" s="80">
        <v>6142.0750356439294</v>
      </c>
      <c r="D3366" s="80">
        <v>6680.0693833837631</v>
      </c>
      <c r="E3366" s="80">
        <v>7218.063731123596</v>
      </c>
      <c r="F3366" s="80">
        <v>7243.9871988395835</v>
      </c>
      <c r="G3366" s="80">
        <v>7172.2790138671426</v>
      </c>
      <c r="H3366" s="80">
        <v>7137.8871473146555</v>
      </c>
      <c r="I3366" s="80">
        <v>6728.8880112788302</v>
      </c>
      <c r="J3366" s="80">
        <v>7611.9734674103547</v>
      </c>
      <c r="K3366" s="80">
        <v>8495.0589235418793</v>
      </c>
      <c r="L3366" s="80">
        <v>8101.8261173410965</v>
      </c>
      <c r="M3366" s="80">
        <v>8191.7139554239993</v>
      </c>
      <c r="N3366" s="80">
        <v>8802.9454545454537</v>
      </c>
      <c r="O3366" s="80">
        <v>1573.1794535737038</v>
      </c>
      <c r="P3366" s="80">
        <v>1393.475973485318</v>
      </c>
      <c r="Q3366" s="80">
        <v>1213.7724933969323</v>
      </c>
      <c r="R3366" s="80">
        <v>965.44361632101811</v>
      </c>
      <c r="S3366" s="80">
        <v>2045.9583485688577</v>
      </c>
      <c r="T3366" s="80">
        <v>932.75535071471018</v>
      </c>
      <c r="U3366" s="80">
        <v>6463.8249131740213</v>
      </c>
      <c r="V3366" s="80">
        <v>7304.7483203089396</v>
      </c>
      <c r="W3366" s="80">
        <v>8145.671727443857</v>
      </c>
      <c r="X3366" s="80">
        <v>8063.8245038401556</v>
      </c>
      <c r="Y3366" s="80">
        <v>7888.2953600566989</v>
      </c>
      <c r="Z3366" s="80">
        <v>1933.9764363498753</v>
      </c>
      <c r="AA3366" s="80">
        <v>5486.9304443571345</v>
      </c>
      <c r="AB3366" s="80">
        <v>6160.2334476389551</v>
      </c>
      <c r="AC3366" s="80">
        <v>6833.5364509207766</v>
      </c>
      <c r="AD3366" s="80">
        <v>7005.4878553635499</v>
      </c>
      <c r="AE3366" s="80">
        <v>6764.2906909558551</v>
      </c>
      <c r="AF3366" s="80">
        <v>1613.2402936844958</v>
      </c>
      <c r="AG3366" s="80">
        <v>5751.4785156797852</v>
      </c>
      <c r="AH3366" s="80">
        <v>6007.340161474327</v>
      </c>
      <c r="AI3366" s="80">
        <v>6263.2018072688688</v>
      </c>
      <c r="AJ3366" s="80">
        <v>6177.6392980894507</v>
      </c>
      <c r="AK3366" s="80">
        <v>6519.8259862053274</v>
      </c>
      <c r="AL3366" s="80">
        <v>1393.7786516978854</v>
      </c>
      <c r="AM3366" s="80">
        <v>2481.8935362554998</v>
      </c>
      <c r="AN3366" s="80">
        <v>2347.3616660649186</v>
      </c>
      <c r="AO3366" s="80">
        <v>2212.8297958743369</v>
      </c>
      <c r="AP3366" s="80">
        <v>1940.4163450895142</v>
      </c>
      <c r="AQ3366" s="80">
        <v>2285.4590367546548</v>
      </c>
      <c r="AR3366" s="80">
        <v>341.38819595642855</v>
      </c>
      <c r="AS3366" s="80">
        <v>5774.938043973807</v>
      </c>
      <c r="AT3366" s="80">
        <v>6687.4580282917213</v>
      </c>
      <c r="AU3366" s="80">
        <v>7599.9780126096348</v>
      </c>
      <c r="AV3366" s="80">
        <v>7527.1067162166773</v>
      </c>
      <c r="AW3366" s="80">
        <v>6864.1546321339802</v>
      </c>
      <c r="AX3366" s="80">
        <v>7311.193523809523</v>
      </c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</row>
    <row r="3367" spans="1:74" ht="12" customHeight="1" x14ac:dyDescent="0.2">
      <c r="A3367">
        <v>9</v>
      </c>
      <c r="B3367">
        <v>23</v>
      </c>
      <c r="C3367" s="80">
        <v>5775.4246778991783</v>
      </c>
      <c r="D3367" s="80">
        <v>6288.7427144343001</v>
      </c>
      <c r="E3367" s="80">
        <v>6802.060750969421</v>
      </c>
      <c r="F3367" s="80">
        <v>6914.1953944457136</v>
      </c>
      <c r="G3367" s="80">
        <v>6986.3849246046184</v>
      </c>
      <c r="H3367" s="80">
        <v>6852.8438995501374</v>
      </c>
      <c r="I3367" s="80">
        <v>4450.8752342814741</v>
      </c>
      <c r="J3367" s="80">
        <v>6373.745020665634</v>
      </c>
      <c r="K3367" s="80">
        <v>8296.6148070497948</v>
      </c>
      <c r="L3367" s="80">
        <v>7682.1740469208189</v>
      </c>
      <c r="M3367" s="80">
        <v>8135.6000676704343</v>
      </c>
      <c r="N3367" s="80">
        <v>7619.326086956522</v>
      </c>
      <c r="O3367" s="80">
        <v>1479.2687139454606</v>
      </c>
      <c r="P3367" s="80">
        <v>1311.5435659716632</v>
      </c>
      <c r="Q3367" s="80">
        <v>1143.8184179978657</v>
      </c>
      <c r="R3367" s="80">
        <v>921.49055793929494</v>
      </c>
      <c r="S3367" s="80">
        <v>1992.9303552154313</v>
      </c>
      <c r="T3367" s="80">
        <v>807.3396811494664</v>
      </c>
      <c r="U3367" s="80">
        <v>6077.9677390005991</v>
      </c>
      <c r="V3367" s="80">
        <v>6877.0875501741048</v>
      </c>
      <c r="W3367" s="80">
        <v>7676.2073613476095</v>
      </c>
      <c r="X3367" s="80">
        <v>7696.7085550622569</v>
      </c>
      <c r="Y3367" s="80">
        <v>7683.8432634558321</v>
      </c>
      <c r="Z3367" s="80">
        <v>1673.9393864392287</v>
      </c>
      <c r="AA3367" s="80">
        <v>5159.3888564297258</v>
      </c>
      <c r="AB3367" s="80">
        <v>5799.542008854849</v>
      </c>
      <c r="AC3367" s="80">
        <v>6439.695161279973</v>
      </c>
      <c r="AD3367" s="80">
        <v>6686.554039349935</v>
      </c>
      <c r="AE3367" s="80">
        <v>6588.9710115246689</v>
      </c>
      <c r="AF3367" s="80">
        <v>1396.3285263630405</v>
      </c>
      <c r="AG3367" s="80">
        <v>5408.1447655875963</v>
      </c>
      <c r="AH3367" s="80">
        <v>5655.1878602677407</v>
      </c>
      <c r="AI3367" s="80">
        <v>5902.230954947885</v>
      </c>
      <c r="AJ3367" s="80">
        <v>5896.3943489904568</v>
      </c>
      <c r="AK3367" s="80">
        <v>6350.8424439431737</v>
      </c>
      <c r="AL3367" s="80">
        <v>1206.3750815178871</v>
      </c>
      <c r="AM3367" s="80">
        <v>2333.7372295233949</v>
      </c>
      <c r="AN3367" s="80">
        <v>2209.51684175023</v>
      </c>
      <c r="AO3367" s="80">
        <v>2085.2964539770655</v>
      </c>
      <c r="AP3367" s="80">
        <v>1852.0764032650807</v>
      </c>
      <c r="AQ3367" s="80">
        <v>2226.2235656634039</v>
      </c>
      <c r="AR3367" s="80">
        <v>295.48609617781085</v>
      </c>
      <c r="AS3367" s="80">
        <v>5430.2038804396452</v>
      </c>
      <c r="AT3367" s="80">
        <v>6296.0839094490839</v>
      </c>
      <c r="AU3367" s="80">
        <v>7161.9639384585234</v>
      </c>
      <c r="AV3367" s="80">
        <v>7184.4255328203335</v>
      </c>
      <c r="AW3367" s="80">
        <v>6686.2466378366853</v>
      </c>
      <c r="AX3367" s="80">
        <v>6328.150938841175</v>
      </c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</row>
    <row r="3368" spans="1:74" ht="15" customHeight="1" x14ac:dyDescent="0.2">
      <c r="A3368">
        <v>9</v>
      </c>
      <c r="B3368">
        <v>24</v>
      </c>
      <c r="C3368" s="80">
        <v>5451.4038896042312</v>
      </c>
      <c r="D3368" s="80">
        <v>5950.8637505424576</v>
      </c>
      <c r="E3368" s="80">
        <v>6450.323611480685</v>
      </c>
      <c r="F3368" s="80">
        <v>6518.2582582545147</v>
      </c>
      <c r="G3368" s="80">
        <v>6668.3408792695782</v>
      </c>
      <c r="H3368" s="80">
        <v>6654.6309555487414</v>
      </c>
      <c r="I3368" s="80">
        <v>5595.7693484492356</v>
      </c>
      <c r="J3368" s="80">
        <v>6621.9301232517801</v>
      </c>
      <c r="K3368" s="80">
        <v>7648.0908980543245</v>
      </c>
      <c r="L3368" s="80">
        <v>7298.4160143680001</v>
      </c>
      <c r="M3368" s="80">
        <v>7352.8622817008336</v>
      </c>
      <c r="N3368" s="80">
        <v>7795.5333333333328</v>
      </c>
      <c r="O3368" s="80">
        <v>1396.2767537824527</v>
      </c>
      <c r="P3368" s="80">
        <v>1240.4739439329214</v>
      </c>
      <c r="Q3368" s="80">
        <v>1084.6711340833899</v>
      </c>
      <c r="R3368" s="80">
        <v>868.72196930050598</v>
      </c>
      <c r="S3368" s="80">
        <v>1902.2053752602815</v>
      </c>
      <c r="T3368" s="80">
        <v>826.01050590253908</v>
      </c>
      <c r="U3368" s="80">
        <v>5736.9732653719348</v>
      </c>
      <c r="V3368" s="80">
        <v>6508.1205173484686</v>
      </c>
      <c r="W3368" s="80">
        <v>7279.2677693250034</v>
      </c>
      <c r="X3368" s="80">
        <v>7255.9612852009377</v>
      </c>
      <c r="Y3368" s="80">
        <v>7334.0485382005254</v>
      </c>
      <c r="Z3368" s="80">
        <v>1712.6515043509539</v>
      </c>
      <c r="AA3368" s="80">
        <v>4869.9297538328537</v>
      </c>
      <c r="AB3368" s="80">
        <v>5488.3129188037456</v>
      </c>
      <c r="AC3368" s="80">
        <v>6106.6960837746365</v>
      </c>
      <c r="AD3368" s="80">
        <v>6303.6526450019173</v>
      </c>
      <c r="AE3368" s="80">
        <v>6289.018601556475</v>
      </c>
      <c r="AF3368" s="80">
        <v>1428.620516738544</v>
      </c>
      <c r="AG3368" s="80">
        <v>5104.7296181501088</v>
      </c>
      <c r="AH3368" s="80">
        <v>5350.8769867034789</v>
      </c>
      <c r="AI3368" s="80">
        <v>5597.0243552568481</v>
      </c>
      <c r="AJ3368" s="80">
        <v>5558.740962123682</v>
      </c>
      <c r="AK3368" s="80">
        <v>6061.7304577078212</v>
      </c>
      <c r="AL3368" s="80">
        <v>1234.2741409341484</v>
      </c>
      <c r="AM3368" s="80">
        <v>2202.8067059764239</v>
      </c>
      <c r="AN3368" s="80">
        <v>2090.1358449839809</v>
      </c>
      <c r="AO3368" s="80">
        <v>1977.4649839915373</v>
      </c>
      <c r="AP3368" s="80">
        <v>1746.0183899631788</v>
      </c>
      <c r="AQ3368" s="80">
        <v>2124.8782839068513</v>
      </c>
      <c r="AR3368" s="80">
        <v>302.31961278491065</v>
      </c>
      <c r="AS3368" s="80">
        <v>5125.5511423171292</v>
      </c>
      <c r="AT3368" s="80">
        <v>5958.5836055272866</v>
      </c>
      <c r="AU3368" s="80">
        <v>6791.6160687374449</v>
      </c>
      <c r="AV3368" s="80">
        <v>6773.013834370372</v>
      </c>
      <c r="AW3368" s="80">
        <v>6381.8659099274309</v>
      </c>
      <c r="AX3368" s="80">
        <v>6474.4980092860169</v>
      </c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</row>
    <row r="3369" spans="1:74" x14ac:dyDescent="0.2">
      <c r="A3369">
        <v>9</v>
      </c>
      <c r="B3369">
        <v>25</v>
      </c>
      <c r="C3369" s="80">
        <v>4164.8239698022335</v>
      </c>
      <c r="D3369" s="80">
        <v>4591.1393260222721</v>
      </c>
      <c r="E3369" s="80">
        <v>5017.4546822423099</v>
      </c>
      <c r="F3369" s="80">
        <v>5086.3089825569177</v>
      </c>
      <c r="G3369" s="80">
        <v>5112.7064883084286</v>
      </c>
      <c r="H3369" s="80">
        <v>5177.1175096447405</v>
      </c>
      <c r="I3369" s="80">
        <v>5724.4444781147686</v>
      </c>
      <c r="J3369" s="80">
        <v>6024.9184158451644</v>
      </c>
      <c r="K3369" s="80">
        <v>6325.3923535755603</v>
      </c>
      <c r="L3369" s="80">
        <v>6287.1578198880006</v>
      </c>
      <c r="M3369" s="80">
        <v>6393.6622333841597</v>
      </c>
      <c r="N3369" s="80">
        <v>6338.8760000000002</v>
      </c>
      <c r="O3369" s="80">
        <v>1066.7429914192239</v>
      </c>
      <c r="P3369" s="80">
        <v>955.23314081477065</v>
      </c>
      <c r="Q3369" s="80">
        <v>843.72329021031749</v>
      </c>
      <c r="R3369" s="80">
        <v>677.87868794583881</v>
      </c>
      <c r="S3369" s="80">
        <v>1458.44640222617</v>
      </c>
      <c r="T3369" s="80">
        <v>671.66388080526417</v>
      </c>
      <c r="U3369" s="80">
        <v>4382.996426902112</v>
      </c>
      <c r="V3369" s="80">
        <v>5022.627188708102</v>
      </c>
      <c r="W3369" s="80">
        <v>5662.2579505140911</v>
      </c>
      <c r="X3369" s="80">
        <v>5661.9513372711344</v>
      </c>
      <c r="Y3369" s="80">
        <v>5623.1134889034074</v>
      </c>
      <c r="Z3369" s="80">
        <v>1392.6289649578166</v>
      </c>
      <c r="AA3369" s="80">
        <v>3720.5829141910544</v>
      </c>
      <c r="AB3369" s="80">
        <v>4235.3715851708639</v>
      </c>
      <c r="AC3369" s="80">
        <v>4750.1602561506734</v>
      </c>
      <c r="AD3369" s="80">
        <v>4918.8485329787627</v>
      </c>
      <c r="AE3369" s="80">
        <v>4821.8750048051224</v>
      </c>
      <c r="AF3369" s="80">
        <v>1161.6714238061397</v>
      </c>
      <c r="AG3369" s="80">
        <v>3899.9679171771036</v>
      </c>
      <c r="AH3369" s="80">
        <v>4126.8372259133248</v>
      </c>
      <c r="AI3369" s="80">
        <v>4353.7065346495465</v>
      </c>
      <c r="AJ3369" s="80">
        <v>4337.5811401078108</v>
      </c>
      <c r="AK3369" s="80">
        <v>4647.6101331062</v>
      </c>
      <c r="AL3369" s="80">
        <v>1003.640212265326</v>
      </c>
      <c r="AM3369" s="80">
        <v>1682.924684297747</v>
      </c>
      <c r="AN3369" s="80">
        <v>1610.5587116115657</v>
      </c>
      <c r="AO3369" s="80">
        <v>1538.1927389253844</v>
      </c>
      <c r="AP3369" s="80">
        <v>1362.4481677038395</v>
      </c>
      <c r="AQ3369" s="80">
        <v>1629.1727111266425</v>
      </c>
      <c r="AR3369" s="80">
        <v>245.82879142050106</v>
      </c>
      <c r="AS3369" s="80">
        <v>3915.875376006928</v>
      </c>
      <c r="AT3369" s="80">
        <v>4599.4040621422064</v>
      </c>
      <c r="AU3369" s="80">
        <v>5282.9327482774843</v>
      </c>
      <c r="AV3369" s="80">
        <v>5285.0991384261833</v>
      </c>
      <c r="AW3369" s="80">
        <v>4893.0622827989491</v>
      </c>
      <c r="AX3369" s="80">
        <v>5264.6866209424516</v>
      </c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</row>
    <row r="3372" spans="1:74" ht="12" customHeight="1" x14ac:dyDescent="0.2">
      <c r="C3372">
        <v>2016</v>
      </c>
      <c r="D3372">
        <v>2017</v>
      </c>
      <c r="E3372">
        <v>2018</v>
      </c>
      <c r="F3372">
        <v>2019</v>
      </c>
      <c r="G3372">
        <v>2020</v>
      </c>
      <c r="H3372">
        <v>2021</v>
      </c>
      <c r="I3372">
        <v>2016</v>
      </c>
      <c r="J3372">
        <v>2017</v>
      </c>
      <c r="K3372">
        <v>2018</v>
      </c>
      <c r="L3372">
        <v>2019</v>
      </c>
      <c r="M3372">
        <v>2020</v>
      </c>
      <c r="N3372">
        <v>2021</v>
      </c>
      <c r="O3372">
        <v>2016</v>
      </c>
      <c r="P3372">
        <v>2017</v>
      </c>
      <c r="Q3372">
        <v>2018</v>
      </c>
      <c r="R3372">
        <v>2019</v>
      </c>
      <c r="S3372">
        <v>2020</v>
      </c>
      <c r="T3372">
        <v>2021</v>
      </c>
      <c r="U3372">
        <v>2016</v>
      </c>
      <c r="V3372">
        <v>2017</v>
      </c>
      <c r="W3372">
        <v>2018</v>
      </c>
      <c r="X3372">
        <v>2019</v>
      </c>
      <c r="Y3372">
        <v>2020</v>
      </c>
      <c r="Z3372">
        <v>2021</v>
      </c>
      <c r="AA3372">
        <v>2016</v>
      </c>
      <c r="AB3372">
        <v>2017</v>
      </c>
      <c r="AC3372">
        <v>2018</v>
      </c>
      <c r="AD3372">
        <v>2019</v>
      </c>
      <c r="AE3372">
        <v>2020</v>
      </c>
      <c r="AF3372">
        <v>2021</v>
      </c>
      <c r="AG3372">
        <v>2016</v>
      </c>
      <c r="AH3372">
        <v>2017</v>
      </c>
      <c r="AI3372">
        <v>2018</v>
      </c>
      <c r="AJ3372">
        <v>2019</v>
      </c>
      <c r="AK3372">
        <v>2020</v>
      </c>
      <c r="AL3372">
        <v>2021</v>
      </c>
      <c r="AM3372">
        <v>2016</v>
      </c>
      <c r="AN3372">
        <v>2017</v>
      </c>
      <c r="AO3372">
        <v>2018</v>
      </c>
      <c r="AP3372">
        <v>2019</v>
      </c>
      <c r="AQ3372">
        <v>2020</v>
      </c>
      <c r="AR3372">
        <v>2021</v>
      </c>
      <c r="AS3372">
        <v>2016</v>
      </c>
      <c r="AT3372">
        <v>2017</v>
      </c>
      <c r="AU3372">
        <v>2018</v>
      </c>
      <c r="AV3372">
        <v>2019</v>
      </c>
      <c r="AW3372">
        <v>2020</v>
      </c>
      <c r="AX3372">
        <v>2021</v>
      </c>
    </row>
    <row r="3373" spans="1:74" ht="12" customHeight="1" x14ac:dyDescent="0.2">
      <c r="A3373" t="s">
        <v>1206</v>
      </c>
      <c r="C3373" t="s">
        <v>1126</v>
      </c>
      <c r="D3373" t="s">
        <v>1126</v>
      </c>
      <c r="E3373" t="s">
        <v>1126</v>
      </c>
      <c r="F3373" t="s">
        <v>1126</v>
      </c>
      <c r="G3373" t="s">
        <v>1126</v>
      </c>
      <c r="H3373" t="s">
        <v>1126</v>
      </c>
      <c r="I3373" t="s">
        <v>1126</v>
      </c>
      <c r="J3373" t="s">
        <v>1126</v>
      </c>
      <c r="K3373" t="s">
        <v>1126</v>
      </c>
      <c r="L3373" t="s">
        <v>1126</v>
      </c>
      <c r="M3373" t="s">
        <v>1126</v>
      </c>
      <c r="N3373" t="s">
        <v>1126</v>
      </c>
      <c r="O3373" t="s">
        <v>1126</v>
      </c>
      <c r="P3373" t="s">
        <v>1126</v>
      </c>
      <c r="Q3373" t="s">
        <v>1126</v>
      </c>
      <c r="R3373" t="s">
        <v>1126</v>
      </c>
      <c r="S3373" t="s">
        <v>1126</v>
      </c>
      <c r="T3373" t="s">
        <v>1126</v>
      </c>
      <c r="U3373" t="s">
        <v>1126</v>
      </c>
      <c r="V3373" t="s">
        <v>1126</v>
      </c>
      <c r="W3373" t="s">
        <v>1126</v>
      </c>
      <c r="X3373" t="s">
        <v>1126</v>
      </c>
      <c r="Y3373" t="s">
        <v>1126</v>
      </c>
      <c r="Z3373" t="s">
        <v>1126</v>
      </c>
      <c r="AA3373" t="s">
        <v>1126</v>
      </c>
      <c r="AB3373" t="s">
        <v>1126</v>
      </c>
      <c r="AC3373" t="s">
        <v>1126</v>
      </c>
      <c r="AD3373" t="s">
        <v>1126</v>
      </c>
      <c r="AE3373" t="s">
        <v>1126</v>
      </c>
      <c r="AF3373" t="s">
        <v>1126</v>
      </c>
      <c r="AG3373" t="s">
        <v>1126</v>
      </c>
      <c r="AH3373" t="s">
        <v>1126</v>
      </c>
      <c r="AI3373" t="s">
        <v>1126</v>
      </c>
      <c r="AJ3373" t="s">
        <v>1126</v>
      </c>
      <c r="AK3373" t="s">
        <v>1126</v>
      </c>
      <c r="AL3373" t="s">
        <v>1126</v>
      </c>
      <c r="AM3373" t="s">
        <v>1126</v>
      </c>
      <c r="AN3373" t="s">
        <v>1126</v>
      </c>
      <c r="AO3373" t="s">
        <v>1126</v>
      </c>
      <c r="AP3373" t="s">
        <v>1126</v>
      </c>
      <c r="AQ3373" t="s">
        <v>1126</v>
      </c>
      <c r="AR3373" t="s">
        <v>1126</v>
      </c>
      <c r="AS3373" t="s">
        <v>1126</v>
      </c>
      <c r="AT3373" t="s">
        <v>1126</v>
      </c>
      <c r="AU3373" t="s">
        <v>1126</v>
      </c>
      <c r="AV3373" t="s">
        <v>1126</v>
      </c>
      <c r="AW3373" t="s">
        <v>1126</v>
      </c>
      <c r="AX3373" t="s">
        <v>1126</v>
      </c>
    </row>
    <row r="3374" spans="1:74" ht="12" customHeight="1" x14ac:dyDescent="0.2">
      <c r="A3374" t="s">
        <v>1204</v>
      </c>
      <c r="C3374" t="s">
        <v>1205</v>
      </c>
      <c r="D3374" t="s">
        <v>1205</v>
      </c>
      <c r="E3374" t="s">
        <v>1205</v>
      </c>
      <c r="F3374" t="s">
        <v>1205</v>
      </c>
      <c r="G3374" t="s">
        <v>1205</v>
      </c>
      <c r="H3374" t="s">
        <v>1205</v>
      </c>
      <c r="I3374" t="s">
        <v>463</v>
      </c>
      <c r="J3374" t="s">
        <v>463</v>
      </c>
      <c r="K3374" t="s">
        <v>463</v>
      </c>
      <c r="L3374" t="s">
        <v>463</v>
      </c>
      <c r="M3374" t="s">
        <v>463</v>
      </c>
      <c r="N3374" t="s">
        <v>463</v>
      </c>
      <c r="O3374" t="s">
        <v>1130</v>
      </c>
      <c r="P3374" t="s">
        <v>1130</v>
      </c>
      <c r="Q3374" t="s">
        <v>1130</v>
      </c>
      <c r="R3374" t="s">
        <v>1130</v>
      </c>
      <c r="S3374" t="s">
        <v>1130</v>
      </c>
      <c r="T3374" t="s">
        <v>1130</v>
      </c>
      <c r="U3374" t="s">
        <v>1128</v>
      </c>
      <c r="V3374" t="s">
        <v>1128</v>
      </c>
      <c r="W3374" t="s">
        <v>1128</v>
      </c>
      <c r="X3374" t="s">
        <v>1128</v>
      </c>
      <c r="Y3374" t="s">
        <v>1128</v>
      </c>
      <c r="Z3374" t="s">
        <v>1128</v>
      </c>
      <c r="AA3374" t="s">
        <v>1129</v>
      </c>
      <c r="AB3374" t="s">
        <v>1129</v>
      </c>
      <c r="AC3374" t="s">
        <v>1129</v>
      </c>
      <c r="AD3374" t="s">
        <v>1129</v>
      </c>
      <c r="AE3374" t="s">
        <v>1129</v>
      </c>
      <c r="AF3374" t="s">
        <v>1129</v>
      </c>
      <c r="AG3374" t="s">
        <v>1131</v>
      </c>
      <c r="AH3374" t="s">
        <v>1131</v>
      </c>
      <c r="AI3374" t="s">
        <v>1131</v>
      </c>
      <c r="AJ3374" t="s">
        <v>1131</v>
      </c>
      <c r="AK3374" t="s">
        <v>1131</v>
      </c>
      <c r="AL3374" t="s">
        <v>1131</v>
      </c>
      <c r="AM3374" t="s">
        <v>1132</v>
      </c>
      <c r="AN3374" t="s">
        <v>1132</v>
      </c>
      <c r="AO3374" t="s">
        <v>1132</v>
      </c>
      <c r="AP3374" t="s">
        <v>1132</v>
      </c>
      <c r="AQ3374" t="s">
        <v>1132</v>
      </c>
      <c r="AR3374" t="s">
        <v>1132</v>
      </c>
      <c r="AS3374" t="s">
        <v>1139</v>
      </c>
      <c r="AT3374" t="s">
        <v>1139</v>
      </c>
      <c r="AU3374" t="s">
        <v>1139</v>
      </c>
      <c r="AV3374" t="s">
        <v>1139</v>
      </c>
      <c r="AW3374" t="s">
        <v>1139</v>
      </c>
      <c r="AX3374" t="s">
        <v>1139</v>
      </c>
    </row>
    <row r="3375" spans="1:74" ht="12" customHeight="1" x14ac:dyDescent="0.2">
      <c r="A3375" t="s">
        <v>854</v>
      </c>
      <c r="B3375" t="s">
        <v>555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2</v>
      </c>
      <c r="J3375">
        <v>2</v>
      </c>
      <c r="K3375">
        <v>2</v>
      </c>
      <c r="L3375">
        <v>2</v>
      </c>
      <c r="M3375">
        <v>2</v>
      </c>
      <c r="N3375">
        <v>2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5</v>
      </c>
      <c r="V3375">
        <v>5</v>
      </c>
      <c r="W3375">
        <v>5</v>
      </c>
      <c r="X3375">
        <v>5</v>
      </c>
      <c r="Y3375">
        <v>5</v>
      </c>
      <c r="Z3375">
        <v>5</v>
      </c>
      <c r="AA3375">
        <v>6</v>
      </c>
      <c r="AB3375">
        <v>6</v>
      </c>
      <c r="AC3375">
        <v>6</v>
      </c>
      <c r="AD3375">
        <v>6</v>
      </c>
      <c r="AE3375">
        <v>6</v>
      </c>
      <c r="AF3375">
        <v>6</v>
      </c>
      <c r="AG3375">
        <v>7</v>
      </c>
      <c r="AH3375">
        <v>7</v>
      </c>
      <c r="AI3375">
        <v>7</v>
      </c>
      <c r="AJ3375">
        <v>7</v>
      </c>
      <c r="AK3375">
        <v>7</v>
      </c>
      <c r="AL3375">
        <v>7</v>
      </c>
      <c r="AM3375">
        <v>15</v>
      </c>
      <c r="AN3375">
        <v>15</v>
      </c>
      <c r="AO3375">
        <v>15</v>
      </c>
      <c r="AP3375">
        <v>15</v>
      </c>
      <c r="AQ3375">
        <v>15</v>
      </c>
      <c r="AR3375">
        <v>15</v>
      </c>
      <c r="AS3375">
        <v>16</v>
      </c>
      <c r="AT3375">
        <v>16</v>
      </c>
      <c r="AU3375">
        <v>16</v>
      </c>
      <c r="AV3375">
        <v>16</v>
      </c>
      <c r="AW3375">
        <v>16</v>
      </c>
      <c r="AX3375">
        <v>16</v>
      </c>
    </row>
    <row r="3376" spans="1:74" ht="12" customHeight="1" x14ac:dyDescent="0.2">
      <c r="A3376">
        <v>1</v>
      </c>
      <c r="B3376">
        <v>1</v>
      </c>
      <c r="C3376" s="80">
        <v>12065.442462114192</v>
      </c>
      <c r="D3376" s="80">
        <v>10065.809234320473</v>
      </c>
      <c r="E3376" s="80">
        <v>8066.1760065267536</v>
      </c>
      <c r="F3376" s="80">
        <v>8168.0197982918316</v>
      </c>
      <c r="G3376" s="80">
        <v>6817.3213782042467</v>
      </c>
      <c r="H3376" s="80">
        <v>7438.7513523690805</v>
      </c>
      <c r="I3376" s="80">
        <v>11730.610949330199</v>
      </c>
      <c r="J3376" s="80">
        <v>9441.1893130489352</v>
      </c>
      <c r="K3376" s="80">
        <v>7151.7676767676703</v>
      </c>
      <c r="L3376" s="80">
        <v>8255.24761904761</v>
      </c>
      <c r="M3376" s="80">
        <v>7262.9666024405897</v>
      </c>
      <c r="N3376" s="80">
        <v>8235.5290000000005</v>
      </c>
      <c r="O3376" s="80">
        <v>2496.9411764705801</v>
      </c>
      <c r="P3376" s="80">
        <v>2496.9411764705801</v>
      </c>
      <c r="Q3376" s="80">
        <v>2496.9411764705801</v>
      </c>
      <c r="R3376" s="80">
        <v>2496.9411764705801</v>
      </c>
      <c r="S3376" s="80">
        <v>2496.9411764705801</v>
      </c>
      <c r="T3376" s="80">
        <v>2496.9411764705801</v>
      </c>
      <c r="U3376" s="80">
        <v>7709.7966903073202</v>
      </c>
      <c r="V3376" s="80">
        <v>7085.268928192525</v>
      </c>
      <c r="W3376" s="80">
        <v>6460.7411660777298</v>
      </c>
      <c r="X3376" s="80">
        <v>5764.1015531660696</v>
      </c>
      <c r="Y3376" s="80">
        <v>4495.6571691176396</v>
      </c>
      <c r="Z3376" s="80">
        <v>6259.4369999999999</v>
      </c>
      <c r="AA3376" s="80">
        <v>5506.3985740945691</v>
      </c>
      <c r="AB3376" s="80">
        <v>5506.3985740945691</v>
      </c>
      <c r="AC3376" s="80">
        <v>5506.3985740945691</v>
      </c>
      <c r="AD3376" s="80">
        <v>5506.3985740945691</v>
      </c>
      <c r="AE3376" s="80">
        <v>5506.3985740945691</v>
      </c>
      <c r="AF3376" s="80">
        <v>6714.424</v>
      </c>
      <c r="AG3376" s="80">
        <v>3271.037015968675</v>
      </c>
      <c r="AH3376" s="80">
        <v>3202.2659199926175</v>
      </c>
      <c r="AI3376" s="80">
        <v>3133.49482401656</v>
      </c>
      <c r="AJ3376" s="80">
        <v>3408.5792079207899</v>
      </c>
      <c r="AK3376" s="80">
        <v>3271.037015968675</v>
      </c>
      <c r="AL3376" s="80">
        <v>4108.143</v>
      </c>
      <c r="AM3376" s="80">
        <v>4188.9596405463135</v>
      </c>
      <c r="AN3376" s="80">
        <v>3661.227232281437</v>
      </c>
      <c r="AO3376" s="80">
        <v>3133.49482401656</v>
      </c>
      <c r="AP3376" s="80">
        <v>3449.6604361370701</v>
      </c>
      <c r="AQ3376" s="80">
        <v>5983.72366148531</v>
      </c>
      <c r="AR3376" s="80">
        <v>7668.4589999999998</v>
      </c>
      <c r="AS3376" s="80">
        <v>10838.6155103947</v>
      </c>
      <c r="AT3376" s="80">
        <v>9032.7137682917655</v>
      </c>
      <c r="AU3376" s="80">
        <v>7226.8120261888298</v>
      </c>
      <c r="AV3376" s="80">
        <v>6528.6339817673997</v>
      </c>
      <c r="AW3376" s="80">
        <v>5953.9053231461703</v>
      </c>
      <c r="AX3376" s="80">
        <v>7487.6289999999999</v>
      </c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</row>
    <row r="3377" spans="1:74" ht="12" customHeight="1" x14ac:dyDescent="0.2">
      <c r="A3377">
        <v>1</v>
      </c>
      <c r="B3377">
        <v>2</v>
      </c>
      <c r="C3377" s="80">
        <v>10140.07127643887</v>
      </c>
      <c r="D3377" s="80">
        <v>9793.5451498123366</v>
      </c>
      <c r="E3377" s="80">
        <v>9447.0190231858014</v>
      </c>
      <c r="F3377" s="80">
        <v>7725.7231034171145</v>
      </c>
      <c r="G3377" s="80">
        <v>8458.5922195770472</v>
      </c>
      <c r="H3377" s="80">
        <v>6904.7927990516382</v>
      </c>
      <c r="I3377" s="80">
        <v>11360.095971085</v>
      </c>
      <c r="J3377" s="80">
        <v>9266.2416705717642</v>
      </c>
      <c r="K3377" s="80">
        <v>7172.3873700585291</v>
      </c>
      <c r="L3377" s="80">
        <v>7024.0723315390896</v>
      </c>
      <c r="M3377" s="80">
        <v>8424.1108793995118</v>
      </c>
      <c r="N3377" s="80">
        <v>8794.8510000000006</v>
      </c>
      <c r="O3377" s="80">
        <v>2098.4859512603575</v>
      </c>
      <c r="P3377" s="80">
        <v>2511.4383687635996</v>
      </c>
      <c r="Q3377" s="80">
        <v>2924.3907862668416</v>
      </c>
      <c r="R3377" s="80">
        <v>2361.7322939112501</v>
      </c>
      <c r="S3377" s="80">
        <v>3098.0800282586933</v>
      </c>
      <c r="T3377" s="80">
        <v>2666.522770161268</v>
      </c>
      <c r="U3377" s="80">
        <v>2854.7790672683795</v>
      </c>
      <c r="V3377" s="80">
        <v>5068.9191129329747</v>
      </c>
      <c r="W3377" s="80">
        <v>7283.0591585975699</v>
      </c>
      <c r="X3377" s="80">
        <v>6690.2018414590302</v>
      </c>
      <c r="Y3377" s="80">
        <v>6192.54199668006</v>
      </c>
      <c r="Z3377" s="80">
        <v>3651.6360000000004</v>
      </c>
      <c r="AA3377" s="80">
        <v>4627.7021495999443</v>
      </c>
      <c r="AB3377" s="80">
        <v>5538.3686179718115</v>
      </c>
      <c r="AC3377" s="80">
        <v>6449.0350863436779</v>
      </c>
      <c r="AD3377" s="80">
        <v>5208.2281545647083</v>
      </c>
      <c r="AE3377" s="80">
        <v>6832.0646120097053</v>
      </c>
      <c r="AF3377" s="80">
        <v>3917.0667262349639</v>
      </c>
      <c r="AG3377" s="80">
        <v>2749.0536376052842</v>
      </c>
      <c r="AH3377" s="80">
        <v>4265.1298532229421</v>
      </c>
      <c r="AI3377" s="80">
        <v>5781.2060688406</v>
      </c>
      <c r="AJ3377" s="80">
        <v>5218.80564056406</v>
      </c>
      <c r="AK3377" s="80">
        <v>3317.3471428571402</v>
      </c>
      <c r="AL3377" s="80">
        <v>2053.6350000000002</v>
      </c>
      <c r="AM3377" s="80">
        <v>3520.4966135839795</v>
      </c>
      <c r="AN3377" s="80">
        <v>4650.8513412122647</v>
      </c>
      <c r="AO3377" s="80">
        <v>5781.2060688405509</v>
      </c>
      <c r="AP3377" s="80">
        <v>5177.7244123477703</v>
      </c>
      <c r="AQ3377" s="80">
        <v>5923.1047408814902</v>
      </c>
      <c r="AR3377" s="80">
        <v>6920.2609999999995</v>
      </c>
      <c r="AS3377" s="80">
        <v>9478.219824043701</v>
      </c>
      <c r="AT3377" s="80">
        <v>9541.0596076478359</v>
      </c>
      <c r="AU3377" s="80">
        <v>9603.8993912519727</v>
      </c>
      <c r="AV3377" s="80">
        <v>9175.7300742412008</v>
      </c>
      <c r="AW3377" s="80">
        <v>7538.3866203103289</v>
      </c>
      <c r="AX3377" s="80">
        <v>7161.4010000000007</v>
      </c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</row>
    <row r="3378" spans="1:74" ht="12" customHeight="1" x14ac:dyDescent="0.2">
      <c r="A3378">
        <v>1</v>
      </c>
      <c r="B3378">
        <v>3</v>
      </c>
      <c r="C3378" s="80">
        <v>11252.434523680397</v>
      </c>
      <c r="D3378" s="80">
        <v>11379.313895344036</v>
      </c>
      <c r="E3378" s="80">
        <v>11506.193267007673</v>
      </c>
      <c r="F3378" s="80">
        <v>10256.931900901445</v>
      </c>
      <c r="G3378" s="80">
        <v>10813.758704401262</v>
      </c>
      <c r="H3378" s="80">
        <v>9529.9214261066936</v>
      </c>
      <c r="I3378" s="80">
        <v>12190.5863693065</v>
      </c>
      <c r="J3378" s="80">
        <v>12398.370469533507</v>
      </c>
      <c r="K3378" s="80">
        <v>12606.154569760514</v>
      </c>
      <c r="L3378" s="80">
        <v>8845.9174379610959</v>
      </c>
      <c r="M3378" s="80">
        <v>11301.562233965955</v>
      </c>
      <c r="N3378" s="80">
        <v>10473.645499999999</v>
      </c>
      <c r="O3378" s="80">
        <v>2328.6893278834141</v>
      </c>
      <c r="P3378" s="80">
        <v>2945.2559488909114</v>
      </c>
      <c r="Q3378" s="80">
        <v>3561.8225698984088</v>
      </c>
      <c r="R3378" s="80">
        <v>3135.5158581975361</v>
      </c>
      <c r="S3378" s="80">
        <v>3960.6933403144167</v>
      </c>
      <c r="T3378" s="80">
        <v>3175.5187452689183</v>
      </c>
      <c r="U3378" s="80">
        <v>3167.9476069020602</v>
      </c>
      <c r="V3378" s="80">
        <v>6285.0098312432483</v>
      </c>
      <c r="W3378" s="80">
        <v>9402.0720555844364</v>
      </c>
      <c r="X3378" s="80">
        <v>9340.3439192047645</v>
      </c>
      <c r="Y3378" s="80">
        <v>10197.316297875481</v>
      </c>
      <c r="Z3378" s="80">
        <v>6321.0715000000009</v>
      </c>
      <c r="AA3378" s="80">
        <v>5135.3599017063398</v>
      </c>
      <c r="AB3378" s="80">
        <v>6495.0481453632856</v>
      </c>
      <c r="AC3378" s="80">
        <v>7854.7363890202305</v>
      </c>
      <c r="AD3378" s="80">
        <v>6914.6202615130969</v>
      </c>
      <c r="AE3378" s="80">
        <v>8734.3491977493613</v>
      </c>
      <c r="AF3378" s="80">
        <v>6780.5385988094476</v>
      </c>
      <c r="AG3378" s="80">
        <v>3050.6241244196212</v>
      </c>
      <c r="AH3378" s="80">
        <v>5045.9821371413045</v>
      </c>
      <c r="AI3378" s="80">
        <v>7041.3401498629883</v>
      </c>
      <c r="AJ3378" s="80">
        <v>8509.6624793729061</v>
      </c>
      <c r="AK3378" s="80">
        <v>6459.3794428434003</v>
      </c>
      <c r="AL3378" s="80">
        <v>3843.5185000000001</v>
      </c>
      <c r="AM3378" s="80">
        <v>3906.694199205328</v>
      </c>
      <c r="AN3378" s="80">
        <v>5474.0171745341286</v>
      </c>
      <c r="AO3378" s="80">
        <v>7041.3401498629282</v>
      </c>
      <c r="AP3378" s="80">
        <v>8489.1218652647149</v>
      </c>
      <c r="AQ3378" s="80">
        <v>6697.207333522445</v>
      </c>
      <c r="AR3378" s="80">
        <v>5757.460500000001</v>
      </c>
      <c r="AS3378" s="80">
        <v>9435.7936034982995</v>
      </c>
      <c r="AT3378" s="80">
        <v>10645.370703425468</v>
      </c>
      <c r="AU3378" s="80">
        <v>11854.947803352636</v>
      </c>
      <c r="AV3378" s="80">
        <v>11225.581413691849</v>
      </c>
      <c r="AW3378" s="80">
        <v>11214.748886414516</v>
      </c>
      <c r="AX3378" s="80">
        <v>8796.0954999999994</v>
      </c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</row>
    <row r="3379" spans="1:74" ht="12" customHeight="1" x14ac:dyDescent="0.2">
      <c r="A3379">
        <v>1</v>
      </c>
      <c r="B3379">
        <v>4</v>
      </c>
      <c r="C3379" s="80">
        <v>11289.529839882238</v>
      </c>
      <c r="D3379" s="80">
        <v>11340.030169734091</v>
      </c>
      <c r="E3379" s="80">
        <v>11390.530499585942</v>
      </c>
      <c r="F3379" s="80">
        <v>10711.723124495518</v>
      </c>
      <c r="G3379" s="80">
        <v>10985.223233919916</v>
      </c>
      <c r="H3379" s="80">
        <v>9920.3747370015244</v>
      </c>
      <c r="I3379" s="80">
        <v>11615.4598989761</v>
      </c>
      <c r="J3379" s="80">
        <v>12147.208431697254</v>
      </c>
      <c r="K3379" s="80">
        <v>12678.95696441841</v>
      </c>
      <c r="L3379" s="80">
        <v>11576.922317633764</v>
      </c>
      <c r="M3379" s="80">
        <v>11661.307082675537</v>
      </c>
      <c r="N3379" s="80">
        <v>11183.760333333332</v>
      </c>
      <c r="O3379" s="80">
        <v>2336.3661969886639</v>
      </c>
      <c r="P3379" s="80">
        <v>2931.1922742950269</v>
      </c>
      <c r="Q3379" s="80">
        <v>3526.0183516013899</v>
      </c>
      <c r="R3379" s="80">
        <v>3274.5442838052904</v>
      </c>
      <c r="S3379" s="80">
        <v>4023.4946695033395</v>
      </c>
      <c r="T3379" s="80">
        <v>3390.8194220527103</v>
      </c>
      <c r="U3379" s="80">
        <v>3178.3912151667059</v>
      </c>
      <c r="V3379" s="80">
        <v>5388.0331910148316</v>
      </c>
      <c r="W3379" s="80">
        <v>7597.6751668629577</v>
      </c>
      <c r="X3379" s="80">
        <v>9352.7155316606768</v>
      </c>
      <c r="Y3379" s="80">
        <v>10325.038595269054</v>
      </c>
      <c r="Z3379" s="80">
        <v>9158.6076666666686</v>
      </c>
      <c r="AA3379" s="80">
        <v>5152.2893758537484</v>
      </c>
      <c r="AB3379" s="80">
        <v>6464.034119694179</v>
      </c>
      <c r="AC3379" s="80">
        <v>7775.7788635346087</v>
      </c>
      <c r="AD3379" s="80">
        <v>7221.213757482933</v>
      </c>
      <c r="AE3379" s="80">
        <v>8872.8423079418608</v>
      </c>
      <c r="AF3379" s="80">
        <v>9824.3300673288486</v>
      </c>
      <c r="AG3379" s="80">
        <v>3060.6809584558609</v>
      </c>
      <c r="AH3379" s="80">
        <v>5015.620009728621</v>
      </c>
      <c r="AI3379" s="80">
        <v>6970.5590610013805</v>
      </c>
      <c r="AJ3379" s="80">
        <v>8886.9799704860561</v>
      </c>
      <c r="AK3379" s="80">
        <v>8504.5472103004249</v>
      </c>
      <c r="AL3379" s="80">
        <v>8503.8989999999994</v>
      </c>
      <c r="AM3379" s="80">
        <v>3919.573194974505</v>
      </c>
      <c r="AN3379" s="80">
        <v>5445.0661279879132</v>
      </c>
      <c r="AO3379" s="80">
        <v>6970.5590610013214</v>
      </c>
      <c r="AP3379" s="80">
        <v>8865.5285878250579</v>
      </c>
      <c r="AQ3379" s="80">
        <v>9344.821726572065</v>
      </c>
      <c r="AR3379" s="80">
        <v>7317.1270000000004</v>
      </c>
      <c r="AS3379" s="80">
        <v>12251.743877487466</v>
      </c>
      <c r="AT3379" s="80">
        <v>11547.238682150228</v>
      </c>
      <c r="AU3379" s="80">
        <v>10842.733486812989</v>
      </c>
      <c r="AV3379" s="80">
        <v>11216.2917291173</v>
      </c>
      <c r="AW3379" s="80">
        <v>11235.937120443143</v>
      </c>
      <c r="AX3379" s="80">
        <v>9621.9503333333341</v>
      </c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</row>
    <row r="3380" spans="1:74" ht="12" customHeight="1" x14ac:dyDescent="0.2">
      <c r="A3380">
        <v>1</v>
      </c>
      <c r="B3380">
        <v>5</v>
      </c>
      <c r="C3380" s="80">
        <v>11946.431838322052</v>
      </c>
      <c r="D3380" s="80">
        <v>12196.049215305153</v>
      </c>
      <c r="E3380" s="80">
        <v>12445.666592288251</v>
      </c>
      <c r="F3380" s="80">
        <v>11145.720937003633</v>
      </c>
      <c r="G3380" s="80">
        <v>11751.256716540873</v>
      </c>
      <c r="H3380" s="80">
        <v>10880.588297995035</v>
      </c>
      <c r="I3380" s="80">
        <v>11949.8036118738</v>
      </c>
      <c r="J3380" s="80">
        <v>12840.195800827278</v>
      </c>
      <c r="K3380" s="80">
        <v>13730.587989780757</v>
      </c>
      <c r="L3380" s="80">
        <v>12116.403461480122</v>
      </c>
      <c r="M3380" s="80">
        <v>12856.529115425828</v>
      </c>
      <c r="N3380" s="80">
        <v>11311.437749999999</v>
      </c>
      <c r="O3380" s="80">
        <v>2881.6</v>
      </c>
      <c r="P3380" s="80">
        <v>3367.1215529740216</v>
      </c>
      <c r="Q3380" s="80">
        <v>3852.6431059480433</v>
      </c>
      <c r="R3380" s="80">
        <v>3407.2162208611107</v>
      </c>
      <c r="S3380" s="80">
        <v>4304.0653569036249</v>
      </c>
      <c r="T3380" s="80">
        <v>3429.5301107019022</v>
      </c>
      <c r="U3380" s="80">
        <v>3363.3317371086137</v>
      </c>
      <c r="V3380" s="80">
        <v>5832.4002003188225</v>
      </c>
      <c r="W3380" s="80">
        <v>8301.4686635290309</v>
      </c>
      <c r="X3380" s="80">
        <v>8871.4567545656082</v>
      </c>
      <c r="Y3380" s="80">
        <v>9456.8875768794642</v>
      </c>
      <c r="Z3380" s="80">
        <v>9182.7182499999999</v>
      </c>
      <c r="AA3380" s="80">
        <v>5452.0847823534987</v>
      </c>
      <c r="AB3380" s="80">
        <v>6974.0776883225517</v>
      </c>
      <c r="AC3380" s="80">
        <v>8496.0705942916047</v>
      </c>
      <c r="AD3380" s="80">
        <v>7513.7895585913739</v>
      </c>
      <c r="AE3380" s="80">
        <v>9491.5729563015575</v>
      </c>
      <c r="AF3380" s="80">
        <v>9850.1932047623468</v>
      </c>
      <c r="AG3380" s="80">
        <v>3238.7722932334764</v>
      </c>
      <c r="AH3380" s="80">
        <v>5427.516682689251</v>
      </c>
      <c r="AI3380" s="80">
        <v>7616.2610721450264</v>
      </c>
      <c r="AJ3380" s="80">
        <v>9247.0462102653855</v>
      </c>
      <c r="AK3380" s="80">
        <v>9097.5955060787601</v>
      </c>
      <c r="AL3380" s="80">
        <v>8722.6017500000016</v>
      </c>
      <c r="AM3380" s="80">
        <v>4147.6407497201453</v>
      </c>
      <c r="AN3380" s="80">
        <v>5881.9509109325536</v>
      </c>
      <c r="AO3380" s="80">
        <v>7616.261072144961</v>
      </c>
      <c r="AP3380" s="80">
        <v>9224.7257001034268</v>
      </c>
      <c r="AQ3380" s="80">
        <v>9996.4649548657144</v>
      </c>
      <c r="AR3380" s="80">
        <v>7832.522750000001</v>
      </c>
      <c r="AS3380" s="80">
        <v>13216.621122401324</v>
      </c>
      <c r="AT3380" s="80">
        <v>12645.455427790072</v>
      </c>
      <c r="AU3380" s="80">
        <v>12074.289733178817</v>
      </c>
      <c r="AV3380" s="80">
        <v>10956.649403625099</v>
      </c>
      <c r="AW3380" s="80">
        <v>11822.115511736707</v>
      </c>
      <c r="AX3380" s="80">
        <v>10957.705249999999</v>
      </c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</row>
    <row r="3381" spans="1:74" ht="12" customHeight="1" x14ac:dyDescent="0.2">
      <c r="A3381">
        <v>1</v>
      </c>
      <c r="B3381">
        <v>6</v>
      </c>
      <c r="C3381" s="80">
        <v>12396.406345001105</v>
      </c>
      <c r="D3381" s="80">
        <v>12673.488406721706</v>
      </c>
      <c r="E3381" s="80">
        <v>12950.570468442307</v>
      </c>
      <c r="F3381" s="80">
        <v>12298.506057596882</v>
      </c>
      <c r="G3381" s="80">
        <v>12624.813706427771</v>
      </c>
      <c r="H3381" s="80">
        <v>11981.006317904681</v>
      </c>
      <c r="I3381" s="80">
        <v>12389.06672744</v>
      </c>
      <c r="J3381" s="80">
        <v>12646.608399321914</v>
      </c>
      <c r="K3381" s="80">
        <v>12904.150071203827</v>
      </c>
      <c r="L3381" s="80">
        <v>12786.95034593974</v>
      </c>
      <c r="M3381" s="80">
        <v>13803.877317258721</v>
      </c>
      <c r="N3381" s="80">
        <v>13389.632200000002</v>
      </c>
      <c r="O3381" s="80">
        <v>1915.6666666666667</v>
      </c>
      <c r="P3381" s="80">
        <v>2962.3031487249218</v>
      </c>
      <c r="Q3381" s="80">
        <v>4008.9396307831767</v>
      </c>
      <c r="R3381" s="80">
        <v>3759.6194601179318</v>
      </c>
      <c r="S3381" s="80">
        <v>4624.0180622309545</v>
      </c>
      <c r="T3381" s="80">
        <v>4059.6206968582542</v>
      </c>
      <c r="U3381" s="80">
        <v>3490.0150480490979</v>
      </c>
      <c r="V3381" s="80">
        <v>6064.1315388529028</v>
      </c>
      <c r="W3381" s="80">
        <v>8638.2480296567082</v>
      </c>
      <c r="X3381" s="80">
        <v>9789.018157946577</v>
      </c>
      <c r="Y3381" s="80">
        <v>12174.172014452331</v>
      </c>
      <c r="Z3381" s="80">
        <v>9449.2206000000006</v>
      </c>
      <c r="AA3381" s="80">
        <v>5657.4431013489775</v>
      </c>
      <c r="AB3381" s="80">
        <v>7249.093899569466</v>
      </c>
      <c r="AC3381" s="80">
        <v>8840.7446977899544</v>
      </c>
      <c r="AD3381" s="80">
        <v>8290.9294898143107</v>
      </c>
      <c r="AE3381" s="80">
        <v>10197.151100069603</v>
      </c>
      <c r="AF3381" s="80">
        <v>10136.067122000655</v>
      </c>
      <c r="AG3381" s="80">
        <v>3360.7639460229352</v>
      </c>
      <c r="AH3381" s="80">
        <v>5643.0032191079044</v>
      </c>
      <c r="AI3381" s="80">
        <v>7925.2424921928732</v>
      </c>
      <c r="AJ3381" s="80">
        <v>10203.454265059003</v>
      </c>
      <c r="AK3381" s="80">
        <v>9773.8864200805183</v>
      </c>
      <c r="AL3381" s="80">
        <v>8975.7505237292971</v>
      </c>
      <c r="AM3381" s="80">
        <v>4303.8658573920775</v>
      </c>
      <c r="AN3381" s="80">
        <v>6114.5541747924417</v>
      </c>
      <c r="AO3381" s="80">
        <v>7925.242492192805</v>
      </c>
      <c r="AP3381" s="80">
        <v>10178.825178166639</v>
      </c>
      <c r="AQ3381" s="80">
        <v>10739.575419229128</v>
      </c>
      <c r="AR3381" s="80">
        <v>8059.8395055046658</v>
      </c>
      <c r="AS3381" s="80">
        <v>12866.645720826678</v>
      </c>
      <c r="AT3381" s="80">
        <v>13193.691513076657</v>
      </c>
      <c r="AU3381" s="80">
        <v>13520.737305326635</v>
      </c>
      <c r="AV3381" s="80">
        <v>12401.992822480601</v>
      </c>
      <c r="AW3381" s="80">
        <v>12276.505865358864</v>
      </c>
      <c r="AX3381" s="80">
        <v>11751.736199999999</v>
      </c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</row>
    <row r="3382" spans="1:74" ht="12" customHeight="1" x14ac:dyDescent="0.2">
      <c r="A3382">
        <v>1</v>
      </c>
      <c r="B3382">
        <v>7</v>
      </c>
      <c r="C3382" s="80">
        <v>12152.482482164016</v>
      </c>
      <c r="D3382" s="80">
        <v>12461.263749525308</v>
      </c>
      <c r="E3382" s="80">
        <v>12770.045016886599</v>
      </c>
      <c r="F3382" s="80">
        <v>12506.829352772706</v>
      </c>
      <c r="G3382" s="80">
        <v>12807.29852930675</v>
      </c>
      <c r="H3382" s="80">
        <v>12217.883703528249</v>
      </c>
      <c r="I3382" s="80">
        <v>11683.845144808598</v>
      </c>
      <c r="J3382" s="80">
        <v>12388.169524255885</v>
      </c>
      <c r="K3382" s="80">
        <v>13092.493903703171</v>
      </c>
      <c r="L3382" s="80">
        <v>11932.629848689614</v>
      </c>
      <c r="M3382" s="80">
        <v>13552.033976619352</v>
      </c>
      <c r="N3382" s="80">
        <v>12755.985166666667</v>
      </c>
      <c r="O3382" s="80">
        <v>1877.9721284080033</v>
      </c>
      <c r="P3382" s="80">
        <v>1899.4146356325732</v>
      </c>
      <c r="Q3382" s="80">
        <v>1920.8571428571429</v>
      </c>
      <c r="R3382" s="80">
        <v>3823.3033182118274</v>
      </c>
      <c r="S3382" s="80">
        <v>4690.8557310233109</v>
      </c>
      <c r="T3382" s="80">
        <v>3867.5043957829466</v>
      </c>
      <c r="U3382" s="80">
        <v>3421.3420852413733</v>
      </c>
      <c r="V3382" s="80">
        <v>5969.5883032367856</v>
      </c>
      <c r="W3382" s="80">
        <v>8517.8345212321983</v>
      </c>
      <c r="X3382" s="80">
        <v>9954.8334618256795</v>
      </c>
      <c r="Y3382" s="80">
        <v>12350.143056514082</v>
      </c>
      <c r="Z3382" s="80">
        <v>11159.732166666667</v>
      </c>
      <c r="AA3382" s="80">
        <v>5546.121696043595</v>
      </c>
      <c r="AB3382" s="80">
        <v>7131.8150839330137</v>
      </c>
      <c r="AC3382" s="80">
        <v>8717.5084718224334</v>
      </c>
      <c r="AD3382" s="80">
        <v>8431.368803605732</v>
      </c>
      <c r="AE3382" s="80">
        <v>10344.545378958563</v>
      </c>
      <c r="AF3382" s="80">
        <v>11970.912638539006</v>
      </c>
      <c r="AG3382" s="80">
        <v>3294.6342548057619</v>
      </c>
      <c r="AH3382" s="80">
        <v>5554.7011164580963</v>
      </c>
      <c r="AI3382" s="80">
        <v>7814.7679781104298</v>
      </c>
      <c r="AJ3382" s="80">
        <v>10376.289665124517</v>
      </c>
      <c r="AK3382" s="80">
        <v>9915.1626379861791</v>
      </c>
      <c r="AL3382" s="80">
        <v>10600.553853048687</v>
      </c>
      <c r="AM3382" s="80">
        <v>4219.1787669684018</v>
      </c>
      <c r="AN3382" s="80">
        <v>6016.9733725393817</v>
      </c>
      <c r="AO3382" s="80">
        <v>7814.7679781103625</v>
      </c>
      <c r="AP3382" s="80">
        <v>10351.243388330016</v>
      </c>
      <c r="AQ3382" s="80">
        <v>10894.810146944408</v>
      </c>
      <c r="AR3382" s="80">
        <v>9518.8432988590812</v>
      </c>
      <c r="AS3382" s="80">
        <v>12777.555832963384</v>
      </c>
      <c r="AT3382" s="80">
        <v>13027.047900071648</v>
      </c>
      <c r="AU3382" s="80">
        <v>13276.539967179911</v>
      </c>
      <c r="AV3382" s="80">
        <v>13055.211587834083</v>
      </c>
      <c r="AW3382" s="80">
        <v>12526.267203165837</v>
      </c>
      <c r="AX3382" s="80">
        <v>11370.795166666665</v>
      </c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</row>
    <row r="3383" spans="1:74" ht="12" customHeight="1" x14ac:dyDescent="0.2">
      <c r="A3383">
        <v>1</v>
      </c>
      <c r="B3383">
        <v>8</v>
      </c>
      <c r="C3383" s="80">
        <v>11871.153310805141</v>
      </c>
      <c r="D3383" s="80">
        <v>12293.37725197912</v>
      </c>
      <c r="E3383" s="80">
        <v>12715.601193153097</v>
      </c>
      <c r="F3383" s="80">
        <v>12289.099845233253</v>
      </c>
      <c r="G3383" s="80">
        <v>12731.282116007174</v>
      </c>
      <c r="H3383" s="80">
        <v>12356.604182395437</v>
      </c>
      <c r="I3383" s="80">
        <v>11036.834560604717</v>
      </c>
      <c r="J3383" s="80">
        <v>12091.183221010517</v>
      </c>
      <c r="K3383" s="80">
        <v>13145.531881416318</v>
      </c>
      <c r="L3383" s="80">
        <v>11676.113879581682</v>
      </c>
      <c r="M3383" s="80">
        <v>12829.655620230758</v>
      </c>
      <c r="N3383" s="80">
        <v>12961.805857142857</v>
      </c>
      <c r="O3383" s="80">
        <v>1834.4971969694675</v>
      </c>
      <c r="P3383" s="80">
        <v>2191.5610984847335</v>
      </c>
      <c r="Q3383" s="80">
        <v>2548.625</v>
      </c>
      <c r="R3383" s="80">
        <v>2576</v>
      </c>
      <c r="S3383" s="80">
        <v>4663.0136355835748</v>
      </c>
      <c r="T3383" s="80">
        <v>3929.9074493110934</v>
      </c>
      <c r="U3383" s="80">
        <v>3342.1382406615612</v>
      </c>
      <c r="V3383" s="80">
        <v>5911.8289084927155</v>
      </c>
      <c r="W3383" s="80">
        <v>8481.5195763238698</v>
      </c>
      <c r="X3383" s="80">
        <v>9781.5312661896569</v>
      </c>
      <c r="Y3383" s="80">
        <v>12276.840042865684</v>
      </c>
      <c r="Z3383" s="80">
        <v>11339.796955866552</v>
      </c>
      <c r="AA3383" s="80">
        <v>5417.7293430166783</v>
      </c>
      <c r="AB3383" s="80">
        <v>7049.0357898969633</v>
      </c>
      <c r="AC3383" s="80">
        <v>8680.3422367772491</v>
      </c>
      <c r="AD3383" s="80">
        <v>8284.5883746326926</v>
      </c>
      <c r="AE3383" s="80">
        <v>10283.146385632708</v>
      </c>
      <c r="AF3383" s="80">
        <v>12164.066007150057</v>
      </c>
      <c r="AG3383" s="80">
        <v>3218.3636881791135</v>
      </c>
      <c r="AH3383" s="80">
        <v>5499.9070880207</v>
      </c>
      <c r="AI3383" s="80">
        <v>7781.4504878622874</v>
      </c>
      <c r="AJ3383" s="80">
        <v>10195.650401954799</v>
      </c>
      <c r="AK3383" s="80">
        <v>9856.3122020962874</v>
      </c>
      <c r="AL3383" s="80">
        <v>10771.596174355704</v>
      </c>
      <c r="AM3383" s="80">
        <v>4121.5050556038068</v>
      </c>
      <c r="AN3383" s="80">
        <v>5951.4777717330144</v>
      </c>
      <c r="AO3383" s="80">
        <v>7781.4504878622211</v>
      </c>
      <c r="AP3383" s="80">
        <v>10171.040152018772</v>
      </c>
      <c r="AQ3383" s="80">
        <v>10830.145113248551</v>
      </c>
      <c r="AR3383" s="80">
        <v>9672.4319770135116</v>
      </c>
      <c r="AS3383" s="80">
        <v>12574.494494238928</v>
      </c>
      <c r="AT3383" s="80">
        <v>13005.688065261405</v>
      </c>
      <c r="AU3383" s="80">
        <v>13436.881636283882</v>
      </c>
      <c r="AV3383" s="80">
        <v>12921.02495145827</v>
      </c>
      <c r="AW3383" s="80">
        <v>13266.448945275533</v>
      </c>
      <c r="AX3383" s="80">
        <v>11829.487285714285</v>
      </c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</row>
    <row r="3384" spans="1:74" ht="12" customHeight="1" x14ac:dyDescent="0.2">
      <c r="A3384">
        <v>1</v>
      </c>
      <c r="B3384">
        <v>9</v>
      </c>
      <c r="C3384" s="80">
        <v>11732.007731412232</v>
      </c>
      <c r="D3384" s="80">
        <v>12078.294155341722</v>
      </c>
      <c r="E3384" s="80">
        <v>12424.580579271213</v>
      </c>
      <c r="F3384" s="80">
        <v>12244.728237929065</v>
      </c>
      <c r="G3384" s="80">
        <v>12405.346848468676</v>
      </c>
      <c r="H3384" s="80">
        <v>12212.202190119486</v>
      </c>
      <c r="I3384" s="80">
        <v>11376.1405784491</v>
      </c>
      <c r="J3384" s="80">
        <v>11546.467788149945</v>
      </c>
      <c r="K3384" s="80">
        <v>11716.794997850791</v>
      </c>
      <c r="L3384" s="80">
        <v>12273.040212391674</v>
      </c>
      <c r="M3384" s="80">
        <v>11632.215013302426</v>
      </c>
      <c r="N3384" s="80">
        <v>12053.271375</v>
      </c>
      <c r="O3384" s="80">
        <v>1812.9944694177439</v>
      </c>
      <c r="P3384" s="80">
        <v>2151.6446798763054</v>
      </c>
      <c r="Q3384" s="80">
        <v>2490.2948903348665</v>
      </c>
      <c r="R3384" s="80">
        <v>2566.6989721090167</v>
      </c>
      <c r="S3384" s="80">
        <v>3538.2573529411775</v>
      </c>
      <c r="T3384" s="80">
        <v>3654.4476508323464</v>
      </c>
      <c r="U3384" s="80">
        <v>3302.9639709227677</v>
      </c>
      <c r="V3384" s="80">
        <v>5795.1839547967065</v>
      </c>
      <c r="W3384" s="80">
        <v>8287.4039386706463</v>
      </c>
      <c r="X3384" s="80">
        <v>9746.2136050392874</v>
      </c>
      <c r="Y3384" s="80">
        <v>11962.539008025862</v>
      </c>
      <c r="Z3384" s="80">
        <v>10544.954272026634</v>
      </c>
      <c r="AA3384" s="80">
        <v>5354.2264070599958</v>
      </c>
      <c r="AB3384" s="80">
        <v>6917.9512865363859</v>
      </c>
      <c r="AC3384" s="80">
        <v>8481.6761660127759</v>
      </c>
      <c r="AD3384" s="80">
        <v>8254.675646551259</v>
      </c>
      <c r="AE3384" s="80">
        <v>10019.886170534288</v>
      </c>
      <c r="AF3384" s="80">
        <v>11311.447665820133</v>
      </c>
      <c r="AG3384" s="80">
        <v>3180.6402195013757</v>
      </c>
      <c r="AH3384" s="80">
        <v>5391.9987382890586</v>
      </c>
      <c r="AI3384" s="80">
        <v>7603.3572570767419</v>
      </c>
      <c r="AJ3384" s="80">
        <v>10158.837502593273</v>
      </c>
      <c r="AK3384" s="80">
        <v>9603.979426397751</v>
      </c>
      <c r="AL3384" s="80">
        <v>10016.580502930006</v>
      </c>
      <c r="AM3384" s="80">
        <v>4073.1955785110622</v>
      </c>
      <c r="AN3384" s="80">
        <v>5838.2764177938698</v>
      </c>
      <c r="AO3384" s="80">
        <v>7603.3572570766764</v>
      </c>
      <c r="AP3384" s="80">
        <v>10134.316111593991</v>
      </c>
      <c r="AQ3384" s="80">
        <v>10552.881110078813</v>
      </c>
      <c r="AR3384" s="80">
        <v>8994.4602442047435</v>
      </c>
      <c r="AS3384" s="80">
        <v>12691.623758541538</v>
      </c>
      <c r="AT3384" s="80">
        <v>12803.740993212967</v>
      </c>
      <c r="AU3384" s="80">
        <v>12915.858227884397</v>
      </c>
      <c r="AV3384" s="80">
        <v>12561.709416358824</v>
      </c>
      <c r="AW3384" s="80">
        <v>12779.227792053478</v>
      </c>
      <c r="AX3384" s="80">
        <v>12214.371375000001</v>
      </c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</row>
    <row r="3385" spans="1:74" ht="12" customHeight="1" x14ac:dyDescent="0.2">
      <c r="A3385">
        <v>1</v>
      </c>
      <c r="B3385">
        <v>10</v>
      </c>
      <c r="C3385" s="80">
        <v>11328.917792471595</v>
      </c>
      <c r="D3385" s="80">
        <v>11716.707224251491</v>
      </c>
      <c r="E3385" s="80">
        <v>12104.496656031386</v>
      </c>
      <c r="F3385" s="80">
        <v>11907.961892163907</v>
      </c>
      <c r="G3385" s="80">
        <v>12234.146187707705</v>
      </c>
      <c r="H3385" s="80">
        <v>11906.887217388188</v>
      </c>
      <c r="I3385" s="80">
        <v>11123.905152538313</v>
      </c>
      <c r="J3385" s="80">
        <v>11359.980743746397</v>
      </c>
      <c r="K3385" s="80">
        <v>11596.056334954481</v>
      </c>
      <c r="L3385" s="80">
        <v>11220.83225182382</v>
      </c>
      <c r="M3385" s="80">
        <v>11805.332880759268</v>
      </c>
      <c r="N3385" s="80">
        <v>11180.007888888889</v>
      </c>
      <c r="O3385" s="80">
        <v>1750.7033555088594</v>
      </c>
      <c r="P3385" s="80">
        <v>2088.4214461972119</v>
      </c>
      <c r="Q3385" s="80">
        <v>2426.1395368855647</v>
      </c>
      <c r="R3385" s="80">
        <v>2496.1071372621755</v>
      </c>
      <c r="S3385" s="80">
        <v>1615.5620915032689</v>
      </c>
      <c r="T3385" s="80">
        <v>2723.2</v>
      </c>
      <c r="U3385" s="80">
        <v>3189.4802794828443</v>
      </c>
      <c r="V3385" s="80">
        <v>5631.691432495013</v>
      </c>
      <c r="W3385" s="80">
        <v>8073.9025855071823</v>
      </c>
      <c r="X3385" s="80">
        <v>9478.1638225501283</v>
      </c>
      <c r="Y3385" s="80">
        <v>11797.449340838868</v>
      </c>
      <c r="Z3385" s="80">
        <v>7857.82756172263</v>
      </c>
      <c r="AA3385" s="80">
        <v>5170.265158064436</v>
      </c>
      <c r="AB3385" s="80">
        <v>6716.717550211376</v>
      </c>
      <c r="AC3385" s="80">
        <v>8263.1699423583159</v>
      </c>
      <c r="AD3385" s="80">
        <v>8027.6475819875432</v>
      </c>
      <c r="AE3385" s="80">
        <v>9881.6061889989924</v>
      </c>
      <c r="AF3385" s="80">
        <v>8428.998641298238</v>
      </c>
      <c r="AG3385" s="80">
        <v>3071.3593443756131</v>
      </c>
      <c r="AH3385" s="80">
        <v>5239.4188811573804</v>
      </c>
      <c r="AI3385" s="80">
        <v>7407.4784179391481</v>
      </c>
      <c r="AJ3385" s="80">
        <v>9879.4393390331334</v>
      </c>
      <c r="AK3385" s="80">
        <v>9471.4391884005345</v>
      </c>
      <c r="AL3385" s="80">
        <v>7464.0970761658828</v>
      </c>
      <c r="AM3385" s="80">
        <v>3933.2481633180741</v>
      </c>
      <c r="AN3385" s="80">
        <v>5670.3632906285802</v>
      </c>
      <c r="AO3385" s="80">
        <v>7407.4784179390854</v>
      </c>
      <c r="AP3385" s="80">
        <v>9855.5923590194961</v>
      </c>
      <c r="AQ3385" s="80">
        <v>10407.245503025999</v>
      </c>
      <c r="AR3385" s="80">
        <v>6702.4394593365178</v>
      </c>
      <c r="AS3385" s="80">
        <v>12151.44663842059</v>
      </c>
      <c r="AT3385" s="80">
        <v>12650.937154466581</v>
      </c>
      <c r="AU3385" s="80">
        <v>13150.427670512574</v>
      </c>
      <c r="AV3385" s="80">
        <v>12546.190352054622</v>
      </c>
      <c r="AW3385" s="80">
        <v>12420.277237461425</v>
      </c>
      <c r="AX3385" s="80">
        <v>12277.685666666666</v>
      </c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</row>
    <row r="3386" spans="1:74" ht="12" customHeight="1" x14ac:dyDescent="0.2">
      <c r="A3386">
        <v>1</v>
      </c>
      <c r="B3386">
        <v>11</v>
      </c>
      <c r="C3386" s="80">
        <v>10996.289046243817</v>
      </c>
      <c r="D3386" s="80">
        <v>11438.441308700985</v>
      </c>
      <c r="E3386" s="80">
        <v>11880.593571158153</v>
      </c>
      <c r="F3386" s="80">
        <v>11589.314738730753</v>
      </c>
      <c r="G3386" s="80">
        <v>11819.43221869254</v>
      </c>
      <c r="H3386" s="80">
        <v>11726.178015838081</v>
      </c>
      <c r="I3386" s="80">
        <v>9849.7994313826821</v>
      </c>
      <c r="J3386" s="80">
        <v>11090.736953743457</v>
      </c>
      <c r="K3386" s="80">
        <v>12331.674476104232</v>
      </c>
      <c r="L3386" s="80">
        <v>10812.781613934139</v>
      </c>
      <c r="M3386" s="80">
        <v>11261.415569971741</v>
      </c>
      <c r="N3386" s="80">
        <v>11251.107100000001</v>
      </c>
      <c r="O3386" s="80">
        <v>1699.300893876853</v>
      </c>
      <c r="P3386" s="80">
        <v>2040.2814415074138</v>
      </c>
      <c r="Q3386" s="80">
        <v>2381.2619891379745</v>
      </c>
      <c r="R3386" s="80">
        <v>2429.3133868995569</v>
      </c>
      <c r="S3386" s="80">
        <v>1560.7976513144681</v>
      </c>
      <c r="T3386" s="80">
        <v>1815.909090909091</v>
      </c>
      <c r="U3386" s="80">
        <v>3095.8338389386636</v>
      </c>
      <c r="V3386" s="80">
        <v>5510.1946529981269</v>
      </c>
      <c r="W3386" s="80">
        <v>7924.5554670575893</v>
      </c>
      <c r="X3386" s="80">
        <v>9224.5360439949964</v>
      </c>
      <c r="Y3386" s="80">
        <v>11397.538553005514</v>
      </c>
      <c r="Z3386" s="80">
        <v>5239.8283284841882</v>
      </c>
      <c r="AA3386" s="80">
        <v>5018.4608243499679</v>
      </c>
      <c r="AB3386" s="80">
        <v>6564.391336427585</v>
      </c>
      <c r="AC3386" s="80">
        <v>8110.3218485052012</v>
      </c>
      <c r="AD3386" s="80">
        <v>7812.8344112762588</v>
      </c>
      <c r="AE3386" s="80">
        <v>9546.6387903747946</v>
      </c>
      <c r="AF3386" s="80">
        <v>5620.7018434172469</v>
      </c>
      <c r="AG3386" s="80">
        <v>2981.1810566830741</v>
      </c>
      <c r="AH3386" s="80">
        <v>5125.8197729549292</v>
      </c>
      <c r="AI3386" s="80">
        <v>7270.458489226784</v>
      </c>
      <c r="AJ3386" s="80">
        <v>9615.0737614971476</v>
      </c>
      <c r="AK3386" s="80">
        <v>9150.3756603176371</v>
      </c>
      <c r="AL3386" s="80">
        <v>4977.2773707541101</v>
      </c>
      <c r="AM3386" s="80">
        <v>3817.7639282716682</v>
      </c>
      <c r="AN3386" s="80">
        <v>5544.1112087491956</v>
      </c>
      <c r="AO3386" s="80">
        <v>7270.458489226723</v>
      </c>
      <c r="AP3386" s="80">
        <v>9591.8649068292361</v>
      </c>
      <c r="AQ3386" s="80">
        <v>10054.459945059421</v>
      </c>
      <c r="AR3386" s="80">
        <v>4469.3818836211058</v>
      </c>
      <c r="AS3386" s="80">
        <v>12280.82233773583</v>
      </c>
      <c r="AT3386" s="80">
        <v>12470.927029953973</v>
      </c>
      <c r="AU3386" s="80">
        <v>12661.031722172116</v>
      </c>
      <c r="AV3386" s="80">
        <v>12681.489008240362</v>
      </c>
      <c r="AW3386" s="80">
        <v>12295.386548978184</v>
      </c>
      <c r="AX3386" s="80">
        <v>11708.7371</v>
      </c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</row>
    <row r="3387" spans="1:74" ht="12" customHeight="1" x14ac:dyDescent="0.2">
      <c r="A3387">
        <v>1</v>
      </c>
      <c r="B3387">
        <v>12</v>
      </c>
      <c r="C3387" s="80">
        <v>10600.277922086801</v>
      </c>
      <c r="D3387" s="80">
        <v>11034.092966911783</v>
      </c>
      <c r="E3387" s="80">
        <v>11467.908011736767</v>
      </c>
      <c r="F3387" s="80">
        <v>11400.944778094312</v>
      </c>
      <c r="G3387" s="80">
        <v>11422.944536279922</v>
      </c>
      <c r="H3387" s="80">
        <v>11291.922310170863</v>
      </c>
      <c r="I3387" s="80">
        <v>8581.0372821182536</v>
      </c>
      <c r="J3387" s="80">
        <v>10256.931379672733</v>
      </c>
      <c r="K3387" s="80">
        <v>11932.825477227212</v>
      </c>
      <c r="L3387" s="80">
        <v>11411.761235733946</v>
      </c>
      <c r="M3387" s="80">
        <v>10668.755192744218</v>
      </c>
      <c r="N3387" s="80">
        <v>10449.542818181819</v>
      </c>
      <c r="O3387" s="80">
        <v>1638.1036977650372</v>
      </c>
      <c r="P3387" s="80">
        <v>1968.3249588378126</v>
      </c>
      <c r="Q3387" s="80">
        <v>2298.5462199105882</v>
      </c>
      <c r="R3387" s="80">
        <v>2389.8279058870735</v>
      </c>
      <c r="S3387" s="80">
        <v>1508.4400564626583</v>
      </c>
      <c r="T3387" s="80">
        <v>1686.5380118353123</v>
      </c>
      <c r="U3387" s="80">
        <v>2984.3430775003571</v>
      </c>
      <c r="V3387" s="80">
        <v>5316.8151723284573</v>
      </c>
      <c r="W3387" s="80">
        <v>7649.2872671565583</v>
      </c>
      <c r="X3387" s="80">
        <v>9074.6026328598473</v>
      </c>
      <c r="Y3387" s="80">
        <v>11015.203465966155</v>
      </c>
      <c r="Z3387" s="80">
        <v>4866.5264663970356</v>
      </c>
      <c r="AA3387" s="80">
        <v>4837.7301883844075</v>
      </c>
      <c r="AB3387" s="80">
        <v>6333.1655181216884</v>
      </c>
      <c r="AC3387" s="80">
        <v>7828.6008478589692</v>
      </c>
      <c r="AD3387" s="80">
        <v>7685.8464621447374</v>
      </c>
      <c r="AE3387" s="80">
        <v>9226.3928920278413</v>
      </c>
      <c r="AF3387" s="80">
        <v>5220.265353355494</v>
      </c>
      <c r="AG3387" s="80">
        <v>2873.8193043129932</v>
      </c>
      <c r="AH3387" s="80">
        <v>4945.8651878467736</v>
      </c>
      <c r="AI3387" s="80">
        <v>7017.911071380553</v>
      </c>
      <c r="AJ3387" s="80">
        <v>9458.792643346409</v>
      </c>
      <c r="AK3387" s="80">
        <v>8843.4225705553017</v>
      </c>
      <c r="AL3387" s="80">
        <v>4622.6804652550591</v>
      </c>
      <c r="AM3387" s="80">
        <v>3680.2741825362737</v>
      </c>
      <c r="AN3387" s="80">
        <v>5349.0926269583833</v>
      </c>
      <c r="AO3387" s="80">
        <v>7017.9110713804939</v>
      </c>
      <c r="AP3387" s="80">
        <v>9435.9610198728133</v>
      </c>
      <c r="AQ3387" s="80">
        <v>9717.1789786165082</v>
      </c>
      <c r="AR3387" s="80">
        <v>4150.9690511882927</v>
      </c>
      <c r="AS3387" s="80">
        <v>10285.993696233027</v>
      </c>
      <c r="AT3387" s="80">
        <v>11348.206668843886</v>
      </c>
      <c r="AU3387" s="80">
        <v>12410.419641454744</v>
      </c>
      <c r="AV3387" s="80">
        <v>12322.623849545691</v>
      </c>
      <c r="AW3387" s="80">
        <v>12527.703738870621</v>
      </c>
      <c r="AX3387" s="80">
        <v>11722.288272727272</v>
      </c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</row>
    <row r="3388" spans="1:74" ht="12" customHeight="1" x14ac:dyDescent="0.2">
      <c r="A3388">
        <v>1</v>
      </c>
      <c r="B3388">
        <v>13</v>
      </c>
      <c r="C3388" s="80">
        <v>10164.076969316588</v>
      </c>
      <c r="D3388" s="80">
        <v>10610.726679705363</v>
      </c>
      <c r="E3388" s="80">
        <v>11057.376390094141</v>
      </c>
      <c r="F3388" s="80">
        <v>10998.728499193519</v>
      </c>
      <c r="G3388" s="80">
        <v>11152.599632107947</v>
      </c>
      <c r="H3388" s="80">
        <v>10920.064164442361</v>
      </c>
      <c r="I3388" s="80">
        <v>7150.5086113653333</v>
      </c>
      <c r="J3388" s="80">
        <v>8520.3996565490143</v>
      </c>
      <c r="K3388" s="80">
        <v>9890.2907017326943</v>
      </c>
      <c r="L3388" s="80">
        <v>11740.19170482295</v>
      </c>
      <c r="M3388" s="80">
        <v>11854.136024888117</v>
      </c>
      <c r="N3388" s="80">
        <v>10253.489250000001</v>
      </c>
      <c r="O3388" s="80">
        <v>1570.6958053537737</v>
      </c>
      <c r="P3388" s="80">
        <v>1893.4789880312394</v>
      </c>
      <c r="Q3388" s="80">
        <v>2216.2621707087051</v>
      </c>
      <c r="R3388" s="80">
        <v>2305.5166749997816</v>
      </c>
      <c r="S3388" s="80">
        <v>1472.7400597395392</v>
      </c>
      <c r="T3388" s="80">
        <v>1654.8953073794523</v>
      </c>
      <c r="U3388" s="80">
        <v>2861.5374960460758</v>
      </c>
      <c r="V3388" s="80">
        <v>5118.4966379895723</v>
      </c>
      <c r="W3388" s="80">
        <v>7375.4557799330678</v>
      </c>
      <c r="X3388" s="80">
        <v>8754.4578576211134</v>
      </c>
      <c r="Y3388" s="80">
        <v>10754.508501022272</v>
      </c>
      <c r="Z3388" s="80">
        <v>4775.2210480654039</v>
      </c>
      <c r="AA3388" s="80">
        <v>4638.6578118930674</v>
      </c>
      <c r="AB3388" s="80">
        <v>6093.504025505983</v>
      </c>
      <c r="AC3388" s="80">
        <v>7548.3502391188977</v>
      </c>
      <c r="AD3388" s="80">
        <v>7414.6959018730649</v>
      </c>
      <c r="AE3388" s="80">
        <v>9008.0334056164174</v>
      </c>
      <c r="AF3388" s="80">
        <v>5122.3231115570788</v>
      </c>
      <c r="AG3388" s="80">
        <v>2755.5617710818287</v>
      </c>
      <c r="AH3388" s="80">
        <v>4761.121775136673</v>
      </c>
      <c r="AI3388" s="80">
        <v>6766.6817791915182</v>
      </c>
      <c r="AJ3388" s="80">
        <v>9125.0939496021092</v>
      </c>
      <c r="AK3388" s="80">
        <v>8634.1267782317191</v>
      </c>
      <c r="AL3388" s="80">
        <v>4535.9500679978009</v>
      </c>
      <c r="AM3388" s="80">
        <v>3528.831067867266</v>
      </c>
      <c r="AN3388" s="80">
        <v>5147.756423529363</v>
      </c>
      <c r="AO3388" s="80">
        <v>6766.6817791914609</v>
      </c>
      <c r="AP3388" s="80">
        <v>9103.0678076753102</v>
      </c>
      <c r="AQ3388" s="80">
        <v>9487.2041405655546</v>
      </c>
      <c r="AR3388" s="80">
        <v>4073.0888694370146</v>
      </c>
      <c r="AS3388" s="80">
        <v>9862.7255250149301</v>
      </c>
      <c r="AT3388" s="80">
        <v>11071.87589844839</v>
      </c>
      <c r="AU3388" s="80">
        <v>12281.026271881849</v>
      </c>
      <c r="AV3388" s="80">
        <v>11873.670740563133</v>
      </c>
      <c r="AW3388" s="80">
        <v>11935.303870312237</v>
      </c>
      <c r="AX3388" s="80">
        <v>11494.572583333334</v>
      </c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</row>
    <row r="3389" spans="1:74" ht="12" customHeight="1" x14ac:dyDescent="0.2">
      <c r="A3389">
        <v>1</v>
      </c>
      <c r="B3389">
        <v>14</v>
      </c>
      <c r="C3389" s="80">
        <v>9559.5194581419728</v>
      </c>
      <c r="D3389" s="80">
        <v>10084.430137192021</v>
      </c>
      <c r="E3389" s="80">
        <v>10609.340816242069</v>
      </c>
      <c r="F3389" s="80">
        <v>10567.899403818423</v>
      </c>
      <c r="G3389" s="80">
        <v>10727.997919075831</v>
      </c>
      <c r="H3389" s="80">
        <v>10647.294171486294</v>
      </c>
      <c r="I3389" s="80">
        <v>6725.1976163020654</v>
      </c>
      <c r="J3389" s="80">
        <v>8500.2601009800455</v>
      </c>
      <c r="K3389" s="80">
        <v>10275.322585658027</v>
      </c>
      <c r="L3389" s="80">
        <v>10106.711969750644</v>
      </c>
      <c r="M3389" s="80">
        <v>10292.258178017337</v>
      </c>
      <c r="N3389" s="80">
        <v>10944.374692307691</v>
      </c>
      <c r="O3389" s="80">
        <v>1477.2710949975187</v>
      </c>
      <c r="P3389" s="80">
        <v>1801.8660950388403</v>
      </c>
      <c r="Q3389" s="80">
        <v>2126.4610950801616</v>
      </c>
      <c r="R3389" s="80">
        <v>2215.2077212388817</v>
      </c>
      <c r="S3389" s="80">
        <v>1416.6699081296731</v>
      </c>
      <c r="T3389" s="80">
        <v>1766.4030145155157</v>
      </c>
      <c r="U3389" s="80">
        <v>2691.3337488720936</v>
      </c>
      <c r="V3389" s="80">
        <v>4883.9711377571484</v>
      </c>
      <c r="W3389" s="80">
        <v>7076.6085266422033</v>
      </c>
      <c r="X3389" s="80">
        <v>8411.5386593178846</v>
      </c>
      <c r="Y3389" s="80">
        <v>10345.06291138539</v>
      </c>
      <c r="Z3389" s="80">
        <v>5096.9779276476065</v>
      </c>
      <c r="AA3389" s="80">
        <v>4362.7512607704703</v>
      </c>
      <c r="AB3389" s="80">
        <v>5802.6243544007193</v>
      </c>
      <c r="AC3389" s="80">
        <v>7242.4974480309684</v>
      </c>
      <c r="AD3389" s="80">
        <v>7124.2562634985343</v>
      </c>
      <c r="AE3389" s="80">
        <v>8665.0796063906546</v>
      </c>
      <c r="AF3389" s="80">
        <v>5467.4679088338708</v>
      </c>
      <c r="AG3389" s="80">
        <v>2591.6614413969819</v>
      </c>
      <c r="AH3389" s="80">
        <v>4542.0814884127876</v>
      </c>
      <c r="AI3389" s="80">
        <v>6492.5015354285933</v>
      </c>
      <c r="AJ3389" s="80">
        <v>8767.6566356609455</v>
      </c>
      <c r="AK3389" s="80">
        <v>8305.4083501067489</v>
      </c>
      <c r="AL3389" s="80">
        <v>4841.5847444094679</v>
      </c>
      <c r="AM3389" s="80">
        <v>3318.9368163591594</v>
      </c>
      <c r="AN3389" s="80">
        <v>4905.7191758938488</v>
      </c>
      <c r="AO3389" s="80">
        <v>6492.5015354285379</v>
      </c>
      <c r="AP3389" s="80">
        <v>8746.4932755367554</v>
      </c>
      <c r="AQ3389" s="80">
        <v>9126.007355703643</v>
      </c>
      <c r="AR3389" s="80">
        <v>4347.5357173838756</v>
      </c>
      <c r="AS3389" s="80">
        <v>9276.0923447663663</v>
      </c>
      <c r="AT3389" s="80">
        <v>10249.041359576036</v>
      </c>
      <c r="AU3389" s="80">
        <v>11221.990374385707</v>
      </c>
      <c r="AV3389" s="80">
        <v>11817.277657231585</v>
      </c>
      <c r="AW3389" s="80">
        <v>11574.43893586268</v>
      </c>
      <c r="AX3389" s="80">
        <v>11399.051615384615</v>
      </c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</row>
    <row r="3390" spans="1:74" ht="12" customHeight="1" x14ac:dyDescent="0.2">
      <c r="A3390">
        <v>1</v>
      </c>
      <c r="B3390">
        <v>15</v>
      </c>
      <c r="C3390" s="80">
        <v>9072.2313226352089</v>
      </c>
      <c r="D3390" s="80">
        <v>9616.6580553537351</v>
      </c>
      <c r="E3390" s="80">
        <v>10161.084788072259</v>
      </c>
      <c r="F3390" s="80">
        <v>10139.119962685223</v>
      </c>
      <c r="G3390" s="80">
        <v>10246.616243349661</v>
      </c>
      <c r="H3390" s="80">
        <v>10231.421894931302</v>
      </c>
      <c r="I3390" s="80">
        <v>6382.3865553787882</v>
      </c>
      <c r="J3390" s="80">
        <v>8375.921355167442</v>
      </c>
      <c r="K3390" s="80">
        <v>10369.456154956095</v>
      </c>
      <c r="L3390" s="80">
        <v>9543.862549230169</v>
      </c>
      <c r="M3390" s="80">
        <v>9102.8840039215302</v>
      </c>
      <c r="N3390" s="80">
        <v>9995.4693571428561</v>
      </c>
      <c r="O3390" s="80">
        <v>1401.9684942055653</v>
      </c>
      <c r="P3390" s="80">
        <v>1719.2921636779413</v>
      </c>
      <c r="Q3390" s="80">
        <v>2036.6158331503173</v>
      </c>
      <c r="R3390" s="80">
        <v>2125.3284091436549</v>
      </c>
      <c r="S3390" s="80">
        <v>1353.1017624728133</v>
      </c>
      <c r="T3390" s="80">
        <v>1613.2513460421117</v>
      </c>
      <c r="U3390" s="80">
        <v>2554.1453671488548</v>
      </c>
      <c r="V3390" s="80">
        <v>4665.8797968836752</v>
      </c>
      <c r="W3390" s="80">
        <v>6777.6142266184961</v>
      </c>
      <c r="X3390" s="80">
        <v>8070.2508870185529</v>
      </c>
      <c r="Y3390" s="80">
        <v>9880.8641151756729</v>
      </c>
      <c r="Z3390" s="80">
        <v>4655.0568782740311</v>
      </c>
      <c r="AA3390" s="80">
        <v>4140.3638346190492</v>
      </c>
      <c r="AB3390" s="80">
        <v>5538.4289988895889</v>
      </c>
      <c r="AC3390" s="80">
        <v>6936.4941631601296</v>
      </c>
      <c r="AD3390" s="80">
        <v>6835.1983814705463</v>
      </c>
      <c r="AE3390" s="80">
        <v>8276.2642307082988</v>
      </c>
      <c r="AF3390" s="80">
        <v>4993.4244285625427</v>
      </c>
      <c r="AG3390" s="80">
        <v>2459.5537682892623</v>
      </c>
      <c r="AH3390" s="80">
        <v>4338.8700752683935</v>
      </c>
      <c r="AI3390" s="80">
        <v>6218.1863822475243</v>
      </c>
      <c r="AJ3390" s="80">
        <v>8411.9198171473126</v>
      </c>
      <c r="AK3390" s="80">
        <v>7932.7319738319729</v>
      </c>
      <c r="AL3390" s="80">
        <v>4421.8069385699182</v>
      </c>
      <c r="AM3390" s="80">
        <v>3149.7569177052633</v>
      </c>
      <c r="AN3390" s="80">
        <v>4683.9716499763672</v>
      </c>
      <c r="AO3390" s="80">
        <v>6218.1863822474706</v>
      </c>
      <c r="AP3390" s="80">
        <v>8391.6151341717014</v>
      </c>
      <c r="AQ3390" s="80">
        <v>8716.5094468937932</v>
      </c>
      <c r="AR3390" s="80">
        <v>3970.5932283858706</v>
      </c>
      <c r="AS3390" s="80">
        <v>8803.2516582379321</v>
      </c>
      <c r="AT3390" s="80">
        <v>9775.550451773026</v>
      </c>
      <c r="AU3390" s="80">
        <v>10747.849245308118</v>
      </c>
      <c r="AV3390" s="80">
        <v>10520.27868791197</v>
      </c>
      <c r="AW3390" s="80">
        <v>11372.04087859356</v>
      </c>
      <c r="AX3390" s="80">
        <v>10923.062214285716</v>
      </c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</row>
    <row r="3391" spans="1:74" ht="12" customHeight="1" x14ac:dyDescent="0.2">
      <c r="A3391">
        <v>1</v>
      </c>
      <c r="B3391">
        <v>16</v>
      </c>
      <c r="C3391" s="80">
        <v>8480.0889397755855</v>
      </c>
      <c r="D3391" s="80">
        <v>9082.7258597084219</v>
      </c>
      <c r="E3391" s="80">
        <v>9685.3627796412584</v>
      </c>
      <c r="F3391" s="80">
        <v>9705.9809623213823</v>
      </c>
      <c r="G3391" s="80">
        <v>9804.7323835838179</v>
      </c>
      <c r="H3391" s="80">
        <v>9756.4186424639411</v>
      </c>
      <c r="I3391" s="80">
        <v>7666.6926033779864</v>
      </c>
      <c r="J3391" s="80">
        <v>8775.3356061295617</v>
      </c>
      <c r="K3391" s="80">
        <v>9883.9786088811361</v>
      </c>
      <c r="L3391" s="80">
        <v>9697.8279365078906</v>
      </c>
      <c r="M3391" s="80">
        <v>9716.38285328456</v>
      </c>
      <c r="N3391" s="80">
        <v>8981.618066666666</v>
      </c>
      <c r="O3391" s="80">
        <v>1310.4623436975044</v>
      </c>
      <c r="P3391" s="80">
        <v>1625.8639142296181</v>
      </c>
      <c r="Q3391" s="80">
        <v>1941.2654847617318</v>
      </c>
      <c r="R3391" s="80">
        <v>2034.5352608261203</v>
      </c>
      <c r="S3391" s="80">
        <v>1294.7494425207983</v>
      </c>
      <c r="T3391" s="80">
        <v>1449.617513491924</v>
      </c>
      <c r="U3391" s="80">
        <v>2387.4369059018504</v>
      </c>
      <c r="V3391" s="80">
        <v>4423.8682811619165</v>
      </c>
      <c r="W3391" s="80">
        <v>6460.2996564219829</v>
      </c>
      <c r="X3391" s="80">
        <v>7725.4931156583989</v>
      </c>
      <c r="Y3391" s="80">
        <v>9454.7532636182714</v>
      </c>
      <c r="Z3391" s="80">
        <v>4182.8894137311518</v>
      </c>
      <c r="AA3391" s="80">
        <v>3870.1232708869302</v>
      </c>
      <c r="AB3391" s="80">
        <v>5240.9322088261961</v>
      </c>
      <c r="AC3391" s="80">
        <v>6611.7411467654611</v>
      </c>
      <c r="AD3391" s="80">
        <v>6543.2015410016993</v>
      </c>
      <c r="AE3391" s="80">
        <v>7919.3515196383423</v>
      </c>
      <c r="AF3391" s="80">
        <v>4486.9359766545103</v>
      </c>
      <c r="AG3391" s="80">
        <v>2299.0192782247905</v>
      </c>
      <c r="AH3391" s="80">
        <v>4113.041200928943</v>
      </c>
      <c r="AI3391" s="80">
        <v>5927.0631236330955</v>
      </c>
      <c r="AJ3391" s="80">
        <v>8052.5660907737047</v>
      </c>
      <c r="AK3391" s="80">
        <v>7590.6340421991899</v>
      </c>
      <c r="AL3391" s="80">
        <v>3973.2982682189809</v>
      </c>
      <c r="AM3391" s="80">
        <v>2944.1730320711808</v>
      </c>
      <c r="AN3391" s="80">
        <v>4435.6180778521129</v>
      </c>
      <c r="AO3391" s="80">
        <v>5927.0631236330446</v>
      </c>
      <c r="AP3391" s="80">
        <v>8033.1288154349631</v>
      </c>
      <c r="AQ3391" s="80">
        <v>8340.611223850774</v>
      </c>
      <c r="AR3391" s="80">
        <v>3567.8516537065075</v>
      </c>
      <c r="AS3391" s="80">
        <v>8228.6655141637548</v>
      </c>
      <c r="AT3391" s="80">
        <v>9236.6607965003768</v>
      </c>
      <c r="AU3391" s="80">
        <v>10244.656078836999</v>
      </c>
      <c r="AV3391" s="80">
        <v>10070.856744863531</v>
      </c>
      <c r="AW3391" s="80">
        <v>9808.8114572041213</v>
      </c>
      <c r="AX3391" s="80">
        <v>10657.564733333335</v>
      </c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</row>
    <row r="3392" spans="1:74" ht="12" customHeight="1" x14ac:dyDescent="0.2">
      <c r="A3392">
        <v>1</v>
      </c>
      <c r="B3392">
        <v>17</v>
      </c>
      <c r="C3392" s="80">
        <v>7955.1890441962423</v>
      </c>
      <c r="D3392" s="80">
        <v>8612.8989850077014</v>
      </c>
      <c r="E3392" s="80">
        <v>9270.6089258191587</v>
      </c>
      <c r="F3392" s="80">
        <v>9250.5222097001861</v>
      </c>
      <c r="G3392" s="80">
        <v>9342.3185906601611</v>
      </c>
      <c r="H3392" s="80">
        <v>9313.5888738735466</v>
      </c>
      <c r="I3392" s="80">
        <v>9443.8368156668621</v>
      </c>
      <c r="J3392" s="80">
        <v>9452.2781475174961</v>
      </c>
      <c r="K3392" s="80">
        <v>9460.7194793681283</v>
      </c>
      <c r="L3392" s="80">
        <v>9242.7517693236041</v>
      </c>
      <c r="M3392" s="80">
        <v>8450.1201429029625</v>
      </c>
      <c r="N3392" s="80">
        <v>8662.9481875000001</v>
      </c>
      <c r="O3392" s="80">
        <v>1229.3474459349245</v>
      </c>
      <c r="P3392" s="80">
        <v>1543.7413035977954</v>
      </c>
      <c r="Q3392" s="80">
        <v>1858.1351612606663</v>
      </c>
      <c r="R3392" s="80">
        <v>1939.0635207045448</v>
      </c>
      <c r="S3392" s="80">
        <v>1233.6860725909612</v>
      </c>
      <c r="T3392" s="80">
        <v>1398.1847499927969</v>
      </c>
      <c r="U3392" s="80">
        <v>2239.6595191892866</v>
      </c>
      <c r="V3392" s="80">
        <v>4211.6556943021924</v>
      </c>
      <c r="W3392" s="80">
        <v>6183.6518694150982</v>
      </c>
      <c r="X3392" s="80">
        <v>7362.9698970882428</v>
      </c>
      <c r="Y3392" s="80">
        <v>9008.8452931868542</v>
      </c>
      <c r="Z3392" s="80">
        <v>4034.4795332232925</v>
      </c>
      <c r="AA3392" s="80">
        <v>3630.570677135302</v>
      </c>
      <c r="AB3392" s="80">
        <v>4979.5894480250781</v>
      </c>
      <c r="AC3392" s="80">
        <v>6328.6082189148538</v>
      </c>
      <c r="AD3392" s="80">
        <v>6236.1580362201939</v>
      </c>
      <c r="AE3392" s="80">
        <v>7545.8566367159838</v>
      </c>
      <c r="AF3392" s="80">
        <v>4327.7384540148387</v>
      </c>
      <c r="AG3392" s="80">
        <v>2156.7147590569734</v>
      </c>
      <c r="AH3392" s="80">
        <v>3914.9823747917917</v>
      </c>
      <c r="AI3392" s="80">
        <v>5673.2499905266104</v>
      </c>
      <c r="AJ3392" s="80">
        <v>7674.6947842729805</v>
      </c>
      <c r="AK3392" s="80">
        <v>7232.6422336695032</v>
      </c>
      <c r="AL3392" s="80">
        <v>3832.3247298622814</v>
      </c>
      <c r="AM3392" s="80">
        <v>2761.9348352696061</v>
      </c>
      <c r="AN3392" s="80">
        <v>4217.5924128980841</v>
      </c>
      <c r="AO3392" s="80">
        <v>5673.2499905265622</v>
      </c>
      <c r="AP3392" s="80">
        <v>7656.1696142860328</v>
      </c>
      <c r="AQ3392" s="80">
        <v>7947.2487616809785</v>
      </c>
      <c r="AR3392" s="80">
        <v>3441.263454683567</v>
      </c>
      <c r="AS3392" s="80">
        <v>7719.3282065227104</v>
      </c>
      <c r="AT3392" s="80">
        <v>8762.6399776421604</v>
      </c>
      <c r="AU3392" s="80">
        <v>9805.9517487616085</v>
      </c>
      <c r="AV3392" s="80">
        <v>9598.2759857781293</v>
      </c>
      <c r="AW3392" s="80">
        <v>9346.2052857605231</v>
      </c>
      <c r="AX3392" s="80">
        <v>9056.3231875000001</v>
      </c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</row>
    <row r="3393" spans="1:74" ht="12" customHeight="1" x14ac:dyDescent="0.2">
      <c r="A3393">
        <v>1</v>
      </c>
      <c r="B3393">
        <v>18</v>
      </c>
      <c r="C3393" s="80">
        <v>7474.4050212474085</v>
      </c>
      <c r="D3393" s="80">
        <v>8108.4403529999463</v>
      </c>
      <c r="E3393" s="80">
        <v>8742.4756847524841</v>
      </c>
      <c r="F3393" s="80">
        <v>8846.8003907730836</v>
      </c>
      <c r="G3393" s="80">
        <v>8901.2452118706769</v>
      </c>
      <c r="H3393" s="80">
        <v>8882.3743084378821</v>
      </c>
      <c r="I3393" s="80">
        <v>8301.4647353559285</v>
      </c>
      <c r="J3393" s="80">
        <v>7587.415671302444</v>
      </c>
      <c r="K3393" s="80">
        <v>6873.3666072489605</v>
      </c>
      <c r="L3393" s="80">
        <v>8839.3690767994849</v>
      </c>
      <c r="M3393" s="80">
        <v>8051.169603329904</v>
      </c>
      <c r="N3393" s="80">
        <v>8919.5924117647064</v>
      </c>
      <c r="O3393" s="80">
        <v>1367.8333333333333</v>
      </c>
      <c r="P3393" s="80">
        <v>1560.0566050617931</v>
      </c>
      <c r="Q3393" s="80">
        <v>1752.2798767902527</v>
      </c>
      <c r="R3393" s="80">
        <v>1854.436703553278</v>
      </c>
      <c r="S3393" s="80">
        <v>1175.4407795063059</v>
      </c>
      <c r="T3393" s="80">
        <v>1439.606680815195</v>
      </c>
      <c r="U3393" s="80">
        <v>2104.3022690109196</v>
      </c>
      <c r="V3393" s="80">
        <v>3967.8401978621541</v>
      </c>
      <c r="W3393" s="80">
        <v>5831.3781267133882</v>
      </c>
      <c r="X3393" s="80">
        <v>7041.6267845404045</v>
      </c>
      <c r="Y3393" s="80">
        <v>8583.5159925536936</v>
      </c>
      <c r="Z3393" s="80">
        <v>4154.0030311947994</v>
      </c>
      <c r="AA3393" s="80">
        <v>3411.1515827485209</v>
      </c>
      <c r="AB3393" s="80">
        <v>4689.6140522320293</v>
      </c>
      <c r="AC3393" s="80">
        <v>5968.0765217155385</v>
      </c>
      <c r="AD3393" s="80">
        <v>5963.9925294059267</v>
      </c>
      <c r="AE3393" s="80">
        <v>7189.5985568486622</v>
      </c>
      <c r="AF3393" s="80">
        <v>4455.949895929477</v>
      </c>
      <c r="AG3393" s="80">
        <v>2026.370402379614</v>
      </c>
      <c r="AH3393" s="80">
        <v>3688.2117551396386</v>
      </c>
      <c r="AI3393" s="80">
        <v>5350.0531078996637</v>
      </c>
      <c r="AJ3393" s="80">
        <v>7339.7470194032339</v>
      </c>
      <c r="AK3393" s="80">
        <v>6891.171760721877</v>
      </c>
      <c r="AL3393" s="80">
        <v>3945.8592894761937</v>
      </c>
      <c r="AM3393" s="80">
        <v>2595.0130771760987</v>
      </c>
      <c r="AN3393" s="80">
        <v>3972.5330925378585</v>
      </c>
      <c r="AO3393" s="80">
        <v>5350.0531078996182</v>
      </c>
      <c r="AP3393" s="80">
        <v>7322.0303459696179</v>
      </c>
      <c r="AQ3393" s="80">
        <v>7572.0399921042736</v>
      </c>
      <c r="AR3393" s="80">
        <v>3543.2126261090766</v>
      </c>
      <c r="AS3393" s="80">
        <v>7252.7987942138952</v>
      </c>
      <c r="AT3393" s="80">
        <v>8250.0597960828127</v>
      </c>
      <c r="AU3393" s="80">
        <v>9247.3207979517319</v>
      </c>
      <c r="AV3393" s="80">
        <v>9179.3771007530995</v>
      </c>
      <c r="AW3393" s="80">
        <v>8904.9484067271096</v>
      </c>
      <c r="AX3393" s="80">
        <v>9324.6213452218872</v>
      </c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</row>
    <row r="3394" spans="1:74" ht="12" customHeight="1" x14ac:dyDescent="0.2">
      <c r="A3394">
        <v>1</v>
      </c>
      <c r="B3394">
        <v>19</v>
      </c>
      <c r="C3394" s="80">
        <v>7027.5614793541126</v>
      </c>
      <c r="D3394" s="80">
        <v>7669.806306049124</v>
      </c>
      <c r="E3394" s="80">
        <v>8312.0511327441345</v>
      </c>
      <c r="F3394" s="80">
        <v>8360.7267276793045</v>
      </c>
      <c r="G3394" s="80">
        <v>8490.3065488690136</v>
      </c>
      <c r="H3394" s="80">
        <v>8444.956189879158</v>
      </c>
      <c r="I3394" s="80">
        <v>6582.4949777008214</v>
      </c>
      <c r="J3394" s="80">
        <v>6720.8094978290865</v>
      </c>
      <c r="K3394" s="80">
        <v>6859.1240179573515</v>
      </c>
      <c r="L3394" s="80">
        <v>6179.8751322751323</v>
      </c>
      <c r="M3394" s="80">
        <v>7679.4758915355405</v>
      </c>
      <c r="N3394" s="80">
        <v>8480.3414642609005</v>
      </c>
      <c r="O3394" s="80">
        <v>1090.7368421052631</v>
      </c>
      <c r="P3394" s="80">
        <v>1378.372735846533</v>
      </c>
      <c r="Q3394" s="80">
        <v>1666.0086295878027</v>
      </c>
      <c r="R3394" s="80">
        <v>1752.5475683115903</v>
      </c>
      <c r="S3394" s="80">
        <v>1121.1748817728312</v>
      </c>
      <c r="T3394" s="80">
        <v>1368.7123428915436</v>
      </c>
      <c r="U3394" s="80">
        <v>1978.500432419783</v>
      </c>
      <c r="V3394" s="80">
        <v>3761.3890766098039</v>
      </c>
      <c r="W3394" s="80">
        <v>5544.2777207998242</v>
      </c>
      <c r="X3394" s="80">
        <v>6654.7355725638536</v>
      </c>
      <c r="Y3394" s="80">
        <v>8187.2457514946773</v>
      </c>
      <c r="Z3394" s="80">
        <v>3949.4365349747104</v>
      </c>
      <c r="AA3394" s="80">
        <v>3207.222166181276</v>
      </c>
      <c r="AB3394" s="80">
        <v>4440.7340561145993</v>
      </c>
      <c r="AC3394" s="80">
        <v>5674.2459460479222</v>
      </c>
      <c r="AD3394" s="80">
        <v>5636.3102524941778</v>
      </c>
      <c r="AE3394" s="80">
        <v>6857.6804995267512</v>
      </c>
      <c r="AF3394" s="80">
        <v>4236.5138361343106</v>
      </c>
      <c r="AG3394" s="80">
        <v>1905.2275789424202</v>
      </c>
      <c r="AH3394" s="80">
        <v>3495.9388497466111</v>
      </c>
      <c r="AI3394" s="80">
        <v>5086.6501205508021</v>
      </c>
      <c r="AJ3394" s="80">
        <v>6936.4760556292658</v>
      </c>
      <c r="AK3394" s="80">
        <v>6573.0310014841334</v>
      </c>
      <c r="AL3394" s="80">
        <v>3751.5429629439363</v>
      </c>
      <c r="AM3394" s="80">
        <v>2439.8749984436104</v>
      </c>
      <c r="AN3394" s="80">
        <v>3763.2625594971851</v>
      </c>
      <c r="AO3394" s="80">
        <v>5086.6501205507593</v>
      </c>
      <c r="AP3394" s="80">
        <v>6919.7327972127559</v>
      </c>
      <c r="AQ3394" s="80">
        <v>7222.4659812231021</v>
      </c>
      <c r="AR3394" s="80">
        <v>3368.7248881746541</v>
      </c>
      <c r="AS3394" s="80">
        <v>6819.2035725697397</v>
      </c>
      <c r="AT3394" s="80">
        <v>7805.622209168052</v>
      </c>
      <c r="AU3394" s="80">
        <v>8792.0408457663634</v>
      </c>
      <c r="AV3394" s="80">
        <v>8675.0305285239156</v>
      </c>
      <c r="AW3394" s="80">
        <v>8493.8387804605409</v>
      </c>
      <c r="AX3394" s="80">
        <v>8865.4244927288728</v>
      </c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</row>
    <row r="3395" spans="1:74" ht="12" customHeight="1" x14ac:dyDescent="0.2">
      <c r="A3395">
        <v>1</v>
      </c>
      <c r="B3395">
        <v>20</v>
      </c>
      <c r="C3395" s="80">
        <v>6655.7880186348311</v>
      </c>
      <c r="D3395" s="80">
        <v>7289.8628951947285</v>
      </c>
      <c r="E3395" s="80">
        <v>7923.9377717546258</v>
      </c>
      <c r="F3395" s="80">
        <v>7915.654938630204</v>
      </c>
      <c r="G3395" s="80">
        <v>8034.6637846781377</v>
      </c>
      <c r="H3395" s="80">
        <v>8081.5971105217222</v>
      </c>
      <c r="I3395" s="80">
        <v>7732.9140690283566</v>
      </c>
      <c r="J3395" s="80">
        <v>8243.2114320362925</v>
      </c>
      <c r="K3395" s="80">
        <v>8753.5087950442285</v>
      </c>
      <c r="L3395" s="80">
        <v>5962.8553884711782</v>
      </c>
      <c r="M3395" s="80">
        <v>8188.6508805732838</v>
      </c>
      <c r="N3395" s="80">
        <v>8115.4598712949792</v>
      </c>
      <c r="O3395" s="80">
        <v>1033.0344638742351</v>
      </c>
      <c r="P3395" s="80">
        <v>1310.6262007844775</v>
      </c>
      <c r="Q3395" s="80">
        <v>1588.2179376947201</v>
      </c>
      <c r="R3395" s="80">
        <v>1888.9</v>
      </c>
      <c r="S3395" s="80">
        <v>1061.0056500340313</v>
      </c>
      <c r="T3395" s="80">
        <v>1309.8210892679597</v>
      </c>
      <c r="U3395" s="80">
        <v>1873.8334074558263</v>
      </c>
      <c r="V3395" s="80">
        <v>3579.6164987206034</v>
      </c>
      <c r="W3395" s="80">
        <v>5285.3995899853808</v>
      </c>
      <c r="X3395" s="80">
        <v>6300.4798764502448</v>
      </c>
      <c r="Y3395" s="80">
        <v>7747.8671184795985</v>
      </c>
      <c r="Z3395" s="80">
        <v>3779.505088195996</v>
      </c>
      <c r="AA3395" s="80">
        <v>3037.553058693597</v>
      </c>
      <c r="AB3395" s="80">
        <v>4223.4261435071267</v>
      </c>
      <c r="AC3395" s="80">
        <v>5409.2992283206568</v>
      </c>
      <c r="AD3395" s="80">
        <v>5336.2690276795411</v>
      </c>
      <c r="AE3395" s="80">
        <v>6489.6546242821796</v>
      </c>
      <c r="AF3395" s="80">
        <v>4054.2303840273999</v>
      </c>
      <c r="AG3395" s="80">
        <v>1804.4368491050286</v>
      </c>
      <c r="AH3395" s="80">
        <v>3326.788387984996</v>
      </c>
      <c r="AI3395" s="80">
        <v>4849.1399268649629</v>
      </c>
      <c r="AJ3395" s="80">
        <v>6567.2222923703284</v>
      </c>
      <c r="AK3395" s="80">
        <v>6220.2811923470881</v>
      </c>
      <c r="AL3395" s="80">
        <v>3590.1262348359987</v>
      </c>
      <c r="AM3395" s="80">
        <v>2310.8002440556629</v>
      </c>
      <c r="AN3395" s="80">
        <v>3579.9700854602925</v>
      </c>
      <c r="AO3395" s="80">
        <v>4849.139926864922</v>
      </c>
      <c r="AP3395" s="80">
        <v>6551.3703382890353</v>
      </c>
      <c r="AQ3395" s="80">
        <v>6834.8634435506037</v>
      </c>
      <c r="AR3395" s="80">
        <v>3223.7795804130124</v>
      </c>
      <c r="AS3395" s="80">
        <v>6458.4527034422954</v>
      </c>
      <c r="AT3395" s="80">
        <v>7419.9840501508479</v>
      </c>
      <c r="AU3395" s="80">
        <v>8381.5153968594004</v>
      </c>
      <c r="AV3395" s="80">
        <v>8213.2272088910286</v>
      </c>
      <c r="AW3395" s="80">
        <v>8038.0064547082702</v>
      </c>
      <c r="AX3395" s="80">
        <v>8483.9740258038455</v>
      </c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</row>
    <row r="3396" spans="1:74" ht="12" customHeight="1" x14ac:dyDescent="0.2">
      <c r="A3396">
        <v>1</v>
      </c>
      <c r="B3396">
        <v>21</v>
      </c>
      <c r="C3396" s="80">
        <v>6199.2619541710692</v>
      </c>
      <c r="D3396" s="80">
        <v>6872.066122748909</v>
      </c>
      <c r="E3396" s="80">
        <v>7544.8702913267498</v>
      </c>
      <c r="F3396" s="80">
        <v>7565.6456766579586</v>
      </c>
      <c r="G3396" s="80">
        <v>7588.4967938734862</v>
      </c>
      <c r="H3396" s="80">
        <v>7607.5685196350305</v>
      </c>
      <c r="I3396" s="80">
        <v>6414.399887316089</v>
      </c>
      <c r="J3396" s="80">
        <v>7183.8887062843032</v>
      </c>
      <c r="K3396" s="80">
        <v>7953.3775252525174</v>
      </c>
      <c r="L3396" s="80">
        <v>8325.4696945192682</v>
      </c>
      <c r="M3396" s="80">
        <v>5849.9850032112709</v>
      </c>
      <c r="N3396" s="80">
        <v>3183.5985499999997</v>
      </c>
      <c r="O3396" s="80">
        <v>962.17776637612758</v>
      </c>
      <c r="P3396" s="80">
        <v>1237.2090521890702</v>
      </c>
      <c r="Q3396" s="80">
        <v>1512.240338002013</v>
      </c>
      <c r="R3396" s="80">
        <v>1805.3778530563661</v>
      </c>
      <c r="S3396" s="80">
        <v>1002.0877275435906</v>
      </c>
      <c r="T3396" s="80">
        <v>513.82726138568171</v>
      </c>
      <c r="U3396" s="80">
        <v>1745.3056075061531</v>
      </c>
      <c r="V3396" s="80">
        <v>3388.9304104764465</v>
      </c>
      <c r="W3396" s="80">
        <v>5032.5552134467398</v>
      </c>
      <c r="X3396" s="80">
        <v>6021.8893708351852</v>
      </c>
      <c r="Y3396" s="80">
        <v>7317.6260218952657</v>
      </c>
      <c r="Z3396" s="80">
        <v>1482.6549707993795</v>
      </c>
      <c r="AA3396" s="80">
        <v>2829.2047549912086</v>
      </c>
      <c r="AB3396" s="80">
        <v>3989.866231165166</v>
      </c>
      <c r="AC3396" s="80">
        <v>5150.5277073391235</v>
      </c>
      <c r="AD3396" s="80">
        <v>5100.3133678454506</v>
      </c>
      <c r="AE3396" s="80">
        <v>6129.2823980542389</v>
      </c>
      <c r="AF3396" s="80">
        <v>1590.4264424507596</v>
      </c>
      <c r="AG3396" s="80">
        <v>1680.669017108439</v>
      </c>
      <c r="AH3396" s="80">
        <v>3148.9172376553611</v>
      </c>
      <c r="AI3396" s="80">
        <v>4617.1654582022829</v>
      </c>
      <c r="AJ3396" s="80">
        <v>6276.8371447633281</v>
      </c>
      <c r="AK3396" s="80">
        <v>5874.86734356344</v>
      </c>
      <c r="AL3396" s="80">
        <v>1408.3638951833104</v>
      </c>
      <c r="AM3396" s="80">
        <v>2152.300523477571</v>
      </c>
      <c r="AN3396" s="80">
        <v>3384.7329908399079</v>
      </c>
      <c r="AO3396" s="80">
        <v>4617.1654582022447</v>
      </c>
      <c r="AP3396" s="80">
        <v>6261.6861220379151</v>
      </c>
      <c r="AQ3396" s="80">
        <v>6455.3216808965171</v>
      </c>
      <c r="AR3396" s="80">
        <v>1264.6504524068059</v>
      </c>
      <c r="AS3396" s="80">
        <v>6015.4620332207078</v>
      </c>
      <c r="AT3396" s="80">
        <v>6998.0101136696521</v>
      </c>
      <c r="AU3396" s="80">
        <v>7980.5581941185956</v>
      </c>
      <c r="AV3396" s="80">
        <v>7850.0600905563106</v>
      </c>
      <c r="AW3396" s="80">
        <v>7591.6538445586702</v>
      </c>
      <c r="AX3396" s="80">
        <v>3328.1622773247577</v>
      </c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</row>
    <row r="3397" spans="1:74" ht="12" customHeight="1" x14ac:dyDescent="0.2">
      <c r="A3397">
        <v>1</v>
      </c>
      <c r="B3397">
        <v>22</v>
      </c>
      <c r="C3397" s="80">
        <v>5721.5714956754191</v>
      </c>
      <c r="D3397" s="80">
        <v>6471.9491792297395</v>
      </c>
      <c r="E3397" s="80">
        <v>7222.3268627840598</v>
      </c>
      <c r="F3397" s="80">
        <v>7229.36411488249</v>
      </c>
      <c r="G3397" s="80">
        <v>7254.5186004876095</v>
      </c>
      <c r="H3397" s="80">
        <v>7264.3733270729854</v>
      </c>
      <c r="I3397" s="80">
        <v>5813.7732503342286</v>
      </c>
      <c r="J3397" s="80">
        <v>6976.7245247550036</v>
      </c>
      <c r="K3397" s="80">
        <v>8139.6757991757786</v>
      </c>
      <c r="L3397" s="80">
        <v>7558.7946602296379</v>
      </c>
      <c r="M3397" s="80">
        <v>8013.0584416719239</v>
      </c>
      <c r="N3397" s="80">
        <v>10103.260523809524</v>
      </c>
      <c r="O3397" s="80">
        <v>888.03617633325428</v>
      </c>
      <c r="P3397" s="80">
        <v>1167.8140975355961</v>
      </c>
      <c r="Q3397" s="80">
        <v>1447.5920187379381</v>
      </c>
      <c r="R3397" s="80">
        <v>1187.5454545454545</v>
      </c>
      <c r="S3397" s="80">
        <v>957.98473086981403</v>
      </c>
      <c r="T3397" s="80">
        <v>1630.6486526120314</v>
      </c>
      <c r="U3397" s="80">
        <v>1610.8193021962618</v>
      </c>
      <c r="V3397" s="80">
        <v>3214.1163155654435</v>
      </c>
      <c r="W3397" s="80">
        <v>4817.4133289346255</v>
      </c>
      <c r="X3397" s="80">
        <v>5754.2254530401224</v>
      </c>
      <c r="Y3397" s="80">
        <v>6995.5691527879153</v>
      </c>
      <c r="Z3397" s="80">
        <v>4705.2570233477882</v>
      </c>
      <c r="AA3397" s="80">
        <v>2611.1974943558516</v>
      </c>
      <c r="AB3397" s="80">
        <v>3770.769994786453</v>
      </c>
      <c r="AC3397" s="80">
        <v>4930.3424952170544</v>
      </c>
      <c r="AD3397" s="80">
        <v>4873.6121161366855</v>
      </c>
      <c r="AE3397" s="80">
        <v>5859.5258550052022</v>
      </c>
      <c r="AF3397" s="80">
        <v>5047.2735301489511</v>
      </c>
      <c r="AG3397" s="80">
        <v>1551.1633502569539</v>
      </c>
      <c r="AH3397" s="80">
        <v>2985.4724241468457</v>
      </c>
      <c r="AI3397" s="80">
        <v>4419.7814980367375</v>
      </c>
      <c r="AJ3397" s="80">
        <v>5997.8411821895561</v>
      </c>
      <c r="AK3397" s="80">
        <v>5616.3078903435253</v>
      </c>
      <c r="AL3397" s="80">
        <v>4469.4917157077352</v>
      </c>
      <c r="AM3397" s="80">
        <v>1986.4528094301484</v>
      </c>
      <c r="AN3397" s="80">
        <v>3203.1171537334249</v>
      </c>
      <c r="AO3397" s="80">
        <v>4419.7814980367011</v>
      </c>
      <c r="AP3397" s="80">
        <v>5983.3635996174817</v>
      </c>
      <c r="AQ3397" s="80">
        <v>6171.2157859778972</v>
      </c>
      <c r="AR3397" s="80">
        <v>4013.4121157391346</v>
      </c>
      <c r="AS3397" s="80">
        <v>5551.9344652690152</v>
      </c>
      <c r="AT3397" s="80">
        <v>6595.6617800445874</v>
      </c>
      <c r="AU3397" s="80">
        <v>7639.3890948201597</v>
      </c>
      <c r="AV3397" s="80">
        <v>7501.1367362115343</v>
      </c>
      <c r="AW3397" s="80">
        <v>7257.5367058568881</v>
      </c>
      <c r="AX3397" s="80">
        <v>10562.038531311442</v>
      </c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</row>
    <row r="3398" spans="1:74" ht="12" customHeight="1" x14ac:dyDescent="0.2">
      <c r="A3398">
        <v>1</v>
      </c>
      <c r="B3398">
        <v>23</v>
      </c>
      <c r="C3398" s="80">
        <v>5388.7708253336277</v>
      </c>
      <c r="D3398" s="80">
        <v>6157.9813677377824</v>
      </c>
      <c r="E3398" s="80">
        <v>6927.1919101419362</v>
      </c>
      <c r="F3398" s="80">
        <v>6891.5266682683568</v>
      </c>
      <c r="G3398" s="80">
        <v>6922.7074682914699</v>
      </c>
      <c r="H3398" s="80">
        <v>6899.5671132800735</v>
      </c>
      <c r="I3398" s="80">
        <v>5644.7416709778545</v>
      </c>
      <c r="J3398" s="80">
        <v>6607.5097519260262</v>
      </c>
      <c r="K3398" s="80">
        <v>7570.2778328741979</v>
      </c>
      <c r="L3398" s="80">
        <v>7877.8851349630631</v>
      </c>
      <c r="M3398" s="80">
        <v>7575.5653139241094</v>
      </c>
      <c r="N3398" s="80">
        <v>7830.3804999999993</v>
      </c>
      <c r="O3398" s="80">
        <v>836.38270403200841</v>
      </c>
      <c r="P3398" s="80">
        <v>1112.4099820990234</v>
      </c>
      <c r="Q3398" s="80">
        <v>1388.4372601660384</v>
      </c>
      <c r="R3398" s="80">
        <v>1132.0499340921485</v>
      </c>
      <c r="S3398" s="80">
        <v>1270.5026737967919</v>
      </c>
      <c r="T3398" s="80">
        <v>1263.8097752377873</v>
      </c>
      <c r="U3398" s="80">
        <v>1517.1244590966689</v>
      </c>
      <c r="V3398" s="80">
        <v>3068.8389086587822</v>
      </c>
      <c r="W3398" s="80">
        <v>4620.5533582208955</v>
      </c>
      <c r="X3398" s="80">
        <v>5485.3231258914329</v>
      </c>
      <c r="Y3398" s="80">
        <v>6675.6019917984977</v>
      </c>
      <c r="Z3398" s="80">
        <v>3646.7388677430863</v>
      </c>
      <c r="AA3398" s="80">
        <v>2459.3146983140186</v>
      </c>
      <c r="AB3398" s="80">
        <v>3594.0912287066772</v>
      </c>
      <c r="AC3398" s="80">
        <v>4728.8677590993357</v>
      </c>
      <c r="AD3398" s="80">
        <v>4645.8619783736931</v>
      </c>
      <c r="AE3398" s="80">
        <v>5591.51966256796</v>
      </c>
      <c r="AF3398" s="80">
        <v>3911.81363041229</v>
      </c>
      <c r="AG3398" s="80">
        <v>1460.9384525753785</v>
      </c>
      <c r="AH3398" s="80">
        <v>2850.0544527304169</v>
      </c>
      <c r="AI3398" s="80">
        <v>4239.1704528854552</v>
      </c>
      <c r="AJ3398" s="80">
        <v>5717.5543799220304</v>
      </c>
      <c r="AK3398" s="80">
        <v>5359.4261339535506</v>
      </c>
      <c r="AL3398" s="80">
        <v>3464.0125030046393</v>
      </c>
      <c r="AM3398" s="80">
        <v>1870.9088846394911</v>
      </c>
      <c r="AN3398" s="80">
        <v>3055.0396687624561</v>
      </c>
      <c r="AO3398" s="80">
        <v>4239.1704528854207</v>
      </c>
      <c r="AP3398" s="80">
        <v>5703.7533533307542</v>
      </c>
      <c r="AQ3398" s="80">
        <v>5888.9533493174713</v>
      </c>
      <c r="AR3398" s="80">
        <v>3110.5348511490038</v>
      </c>
      <c r="AS3398" s="80">
        <v>5229.0008948099594</v>
      </c>
      <c r="AT3398" s="80">
        <v>6278.1060513519424</v>
      </c>
      <c r="AU3398" s="80">
        <v>7327.2112078939263</v>
      </c>
      <c r="AV3398" s="80">
        <v>7150.5990068352667</v>
      </c>
      <c r="AW3398" s="80">
        <v>6925.5875299096988</v>
      </c>
      <c r="AX3398" s="80">
        <v>8185.94951213286</v>
      </c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</row>
    <row r="3399" spans="1:74" ht="12" customHeight="1" x14ac:dyDescent="0.2">
      <c r="A3399">
        <v>1</v>
      </c>
      <c r="B3399">
        <v>24</v>
      </c>
      <c r="C3399" s="80">
        <v>5174.2351367989913</v>
      </c>
      <c r="D3399" s="80">
        <v>5828.7037724470447</v>
      </c>
      <c r="E3399" s="80">
        <v>6483.172408095098</v>
      </c>
      <c r="F3399" s="80">
        <v>6613.4969021143952</v>
      </c>
      <c r="G3399" s="80">
        <v>6644.4663316610158</v>
      </c>
      <c r="H3399" s="80">
        <v>6585.5633229022606</v>
      </c>
      <c r="I3399" s="80">
        <v>6893.8430022030343</v>
      </c>
      <c r="J3399" s="80">
        <v>6956.2227223285463</v>
      </c>
      <c r="K3399" s="80">
        <v>7018.6024424540583</v>
      </c>
      <c r="L3399" s="80">
        <v>7238.8488354037117</v>
      </c>
      <c r="M3399" s="80">
        <v>7377.1815762913648</v>
      </c>
      <c r="N3399" s="80">
        <v>6767.4248260869554</v>
      </c>
      <c r="O3399" s="80">
        <v>803.08495485989386</v>
      </c>
      <c r="P3399" s="80">
        <v>1051.2630461860085</v>
      </c>
      <c r="Q3399" s="80">
        <v>1299.4411375121233</v>
      </c>
      <c r="R3399" s="80">
        <v>1086.3788377443007</v>
      </c>
      <c r="S3399" s="80">
        <v>1219.4379553079004</v>
      </c>
      <c r="T3399" s="80">
        <v>1092.2505807215343</v>
      </c>
      <c r="U3399" s="80">
        <v>1456.7252788429994</v>
      </c>
      <c r="V3399" s="80">
        <v>2890.5550855619927</v>
      </c>
      <c r="W3399" s="80">
        <v>4324.3848922809857</v>
      </c>
      <c r="X3399" s="80">
        <v>5264.0248302622986</v>
      </c>
      <c r="Y3399" s="80">
        <v>6407.2926497674744</v>
      </c>
      <c r="Z3399" s="80">
        <v>3151.7026724079115</v>
      </c>
      <c r="AA3399" s="80">
        <v>2361.4053996580524</v>
      </c>
      <c r="AB3399" s="80">
        <v>3393.5809753996487</v>
      </c>
      <c r="AC3399" s="80">
        <v>4425.7565511412449</v>
      </c>
      <c r="AD3399" s="80">
        <v>4458.4306613944927</v>
      </c>
      <c r="AE3399" s="80">
        <v>5366.7823334910727</v>
      </c>
      <c r="AF3399" s="80">
        <v>3380.7941615962945</v>
      </c>
      <c r="AG3399" s="80">
        <v>1402.776128181006</v>
      </c>
      <c r="AH3399" s="80">
        <v>2685.1120080685369</v>
      </c>
      <c r="AI3399" s="80">
        <v>3967.4478879560675</v>
      </c>
      <c r="AJ3399" s="80">
        <v>5486.8870134962808</v>
      </c>
      <c r="AK3399" s="80">
        <v>5144.0172312910454</v>
      </c>
      <c r="AL3399" s="80">
        <v>2993.7809804656636</v>
      </c>
      <c r="AM3399" s="80">
        <v>1796.4249737882901</v>
      </c>
      <c r="AN3399" s="80">
        <v>2881.9364308721624</v>
      </c>
      <c r="AO3399" s="80">
        <v>3967.4478879560352</v>
      </c>
      <c r="AP3399" s="80">
        <v>5473.6427715451227</v>
      </c>
      <c r="AQ3399" s="80">
        <v>5652.2614074749245</v>
      </c>
      <c r="AR3399" s="80">
        <v>2688.2870856753975</v>
      </c>
      <c r="AS3399" s="80">
        <v>5020.8259058045896</v>
      </c>
      <c r="AT3399" s="80">
        <v>5939.1885771024999</v>
      </c>
      <c r="AU3399" s="80">
        <v>6857.5512484004103</v>
      </c>
      <c r="AV3399" s="80">
        <v>6862.1173009042495</v>
      </c>
      <c r="AW3399" s="80">
        <v>6647.2306363124953</v>
      </c>
      <c r="AX3399" s="80">
        <v>7074.7261839322273</v>
      </c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</row>
    <row r="3400" spans="1:74" ht="12" customHeight="1" x14ac:dyDescent="0.2">
      <c r="A3400">
        <v>1</v>
      </c>
      <c r="B3400">
        <v>25</v>
      </c>
      <c r="C3400" s="80">
        <v>4059.6265313550748</v>
      </c>
      <c r="D3400" s="80">
        <v>4556.0423289393966</v>
      </c>
      <c r="E3400" s="80">
        <v>5052.4581265237193</v>
      </c>
      <c r="F3400" s="80">
        <v>5204.7807475970349</v>
      </c>
      <c r="G3400" s="80">
        <v>5344.2641705941978</v>
      </c>
      <c r="H3400" s="80">
        <v>5429.3565053170805</v>
      </c>
      <c r="I3400" s="80">
        <v>3717.0176560227833</v>
      </c>
      <c r="J3400" s="80">
        <v>4014.5182348423778</v>
      </c>
      <c r="K3400" s="80">
        <v>4312.0188136619718</v>
      </c>
      <c r="L3400" s="80">
        <v>4645.4216822382659</v>
      </c>
      <c r="M3400" s="80">
        <v>4961.2477025311009</v>
      </c>
      <c r="N3400" s="80">
        <v>4740.3654583333337</v>
      </c>
      <c r="O3400" s="80">
        <v>630.0882939189803</v>
      </c>
      <c r="P3400" s="80">
        <v>821.38359945998343</v>
      </c>
      <c r="Q3400" s="80">
        <v>1012.6789050009866</v>
      </c>
      <c r="R3400" s="80">
        <v>854.97335872050201</v>
      </c>
      <c r="S3400" s="80">
        <v>980.81595233029202</v>
      </c>
      <c r="T3400" s="80">
        <v>765.08672911121266</v>
      </c>
      <c r="U3400" s="80">
        <v>1142.9245935941697</v>
      </c>
      <c r="V3400" s="80">
        <v>2256.4995143744227</v>
      </c>
      <c r="W3400" s="80">
        <v>3370.0744351546759</v>
      </c>
      <c r="X3400" s="80">
        <v>4142.7546571712373</v>
      </c>
      <c r="Y3400" s="80">
        <v>5153.5010984251348</v>
      </c>
      <c r="Z3400" s="80">
        <v>2207.6672984423858</v>
      </c>
      <c r="AA3400" s="80">
        <v>1852.7229161965656</v>
      </c>
      <c r="AB3400" s="80">
        <v>2650.899095328828</v>
      </c>
      <c r="AC3400" s="80">
        <v>3449.0752744610904</v>
      </c>
      <c r="AD3400" s="80">
        <v>3508.7570788010003</v>
      </c>
      <c r="AE3400" s="80">
        <v>4316.5998749344735</v>
      </c>
      <c r="AF3400" s="80">
        <v>2368.1385870129729</v>
      </c>
      <c r="AG3400" s="80">
        <v>1100.5969069736129</v>
      </c>
      <c r="AH3400" s="80">
        <v>2096.2518125270281</v>
      </c>
      <c r="AI3400" s="80">
        <v>3091.9067180804436</v>
      </c>
      <c r="AJ3400" s="80">
        <v>4318.1458031613147</v>
      </c>
      <c r="AK3400" s="80">
        <v>4137.4258834171214</v>
      </c>
      <c r="AL3400" s="80">
        <v>2097.0481851396603</v>
      </c>
      <c r="AM3400" s="80">
        <v>1409.447829943701</v>
      </c>
      <c r="AN3400" s="80">
        <v>2250.6772740120596</v>
      </c>
      <c r="AO3400" s="80">
        <v>3091.9067180804182</v>
      </c>
      <c r="AP3400" s="80">
        <v>4307.7226674822368</v>
      </c>
      <c r="AQ3400" s="80">
        <v>4546.2158456372572</v>
      </c>
      <c r="AR3400" s="80">
        <v>1883.0594458760663</v>
      </c>
      <c r="AS3400" s="80">
        <v>3939.2639718976525</v>
      </c>
      <c r="AT3400" s="80">
        <v>4641.7412830709845</v>
      </c>
      <c r="AU3400" s="80">
        <v>5344.2185942443166</v>
      </c>
      <c r="AV3400" s="80">
        <v>5400.4434483185887</v>
      </c>
      <c r="AW3400" s="80">
        <v>5346.4875507075285</v>
      </c>
      <c r="AX3400" s="80">
        <v>4955.6202678752607</v>
      </c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</row>
    <row r="3401" spans="1:74" ht="12" customHeight="1" x14ac:dyDescent="0.2">
      <c r="A3401">
        <v>2</v>
      </c>
      <c r="B3401">
        <v>1</v>
      </c>
      <c r="C3401" s="80">
        <v>11416.741116966781</v>
      </c>
      <c r="D3401" s="80">
        <v>9532.8619892893494</v>
      </c>
      <c r="E3401" s="80">
        <v>7648.9828616119166</v>
      </c>
      <c r="F3401" s="80">
        <v>7754.2423444123606</v>
      </c>
      <c r="G3401" s="80">
        <v>6608.1254123736981</v>
      </c>
      <c r="H3401" s="80">
        <v>6952.8504977956491</v>
      </c>
      <c r="I3401" s="80">
        <v>10893.619866941899</v>
      </c>
      <c r="J3401" s="80">
        <v>9169.3608646758148</v>
      </c>
      <c r="K3401" s="80">
        <v>7445.1018624097296</v>
      </c>
      <c r="L3401" s="80">
        <v>8017.75</v>
      </c>
      <c r="M3401" s="80">
        <v>7172.7049576783502</v>
      </c>
      <c r="N3401" s="80">
        <v>8393.1990000000005</v>
      </c>
      <c r="O3401" s="80">
        <v>2494.6511627906898</v>
      </c>
      <c r="P3401" s="80">
        <v>2494.6511627906898</v>
      </c>
      <c r="Q3401" s="80">
        <v>2494.6511627906898</v>
      </c>
      <c r="R3401" s="80">
        <v>2494.6511627906898</v>
      </c>
      <c r="S3401" s="80">
        <v>2494.6511627906898</v>
      </c>
      <c r="T3401" s="80">
        <v>2494.6511627906898</v>
      </c>
      <c r="U3401" s="80">
        <v>7885.7586206896503</v>
      </c>
      <c r="V3401" s="80">
        <v>7349.2073666332999</v>
      </c>
      <c r="W3401" s="80">
        <v>6812.6561125769504</v>
      </c>
      <c r="X3401" s="80">
        <v>5705.6964933494501</v>
      </c>
      <c r="Y3401" s="80">
        <v>4758.2388059701398</v>
      </c>
      <c r="Z3401" s="80">
        <v>5870.0029999999997</v>
      </c>
      <c r="AA3401" s="80">
        <v>5232.2868703039012</v>
      </c>
      <c r="AB3401" s="80">
        <v>5232.2868703039012</v>
      </c>
      <c r="AC3401" s="80">
        <v>5232.2868703039012</v>
      </c>
      <c r="AD3401" s="80">
        <v>5232.2868703039012</v>
      </c>
      <c r="AE3401" s="80">
        <v>5232.2868703039012</v>
      </c>
      <c r="AF3401" s="80">
        <v>6699.0929999999998</v>
      </c>
      <c r="AG3401" s="80">
        <v>3515.7351049424501</v>
      </c>
      <c r="AH3401" s="80">
        <v>3436.8526574136749</v>
      </c>
      <c r="AI3401" s="80">
        <v>3357.9702098849002</v>
      </c>
      <c r="AJ3401" s="80">
        <v>3673.5</v>
      </c>
      <c r="AK3401" s="80">
        <v>3515.7351049424501</v>
      </c>
      <c r="AL3401" s="80">
        <v>4631.9769999999999</v>
      </c>
      <c r="AM3401" s="80">
        <v>3430.6222365134367</v>
      </c>
      <c r="AN3401" s="80">
        <v>3394.2962231991687</v>
      </c>
      <c r="AO3401" s="80">
        <v>3357.9702098849002</v>
      </c>
      <c r="AP3401" s="80">
        <v>3236.7514734773999</v>
      </c>
      <c r="AQ3401" s="80">
        <v>3697.1450261780101</v>
      </c>
      <c r="AR3401" s="80">
        <v>7685.2730000000001</v>
      </c>
      <c r="AS3401" s="80">
        <v>10729.310700768399</v>
      </c>
      <c r="AT3401" s="80">
        <v>9213.3547171691898</v>
      </c>
      <c r="AU3401" s="80">
        <v>7697.3987335699803</v>
      </c>
      <c r="AV3401" s="80">
        <v>6776.7671751695598</v>
      </c>
      <c r="AW3401" s="80">
        <v>6099.8808271744001</v>
      </c>
      <c r="AX3401" s="80">
        <v>7543.375</v>
      </c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</row>
    <row r="3402" spans="1:74" ht="12" customHeight="1" x14ac:dyDescent="0.2">
      <c r="A3402">
        <v>2</v>
      </c>
      <c r="B3402">
        <v>2</v>
      </c>
      <c r="C3402" s="80">
        <v>9618.5084172525312</v>
      </c>
      <c r="D3402" s="80">
        <v>9177.0258345817529</v>
      </c>
      <c r="E3402" s="80">
        <v>8735.5432519109727</v>
      </c>
      <c r="F3402" s="80">
        <v>7174.0796625894764</v>
      </c>
      <c r="G3402" s="80">
        <v>7646.3923560273606</v>
      </c>
      <c r="H3402" s="80">
        <v>6292.0453140177851</v>
      </c>
      <c r="I3402" s="80">
        <v>10964.0776678242</v>
      </c>
      <c r="J3402" s="80">
        <v>8117.1300028998849</v>
      </c>
      <c r="K3402" s="80">
        <v>5270.1823379755706</v>
      </c>
      <c r="L3402" s="80">
        <v>6063.7898254994998</v>
      </c>
      <c r="M3402" s="80">
        <v>7264.7798014169493</v>
      </c>
      <c r="N3402" s="80">
        <v>7665.2209999999995</v>
      </c>
      <c r="O3402" s="80">
        <v>2101.7226335938894</v>
      </c>
      <c r="P3402" s="80">
        <v>2475.3731457066833</v>
      </c>
      <c r="Q3402" s="80">
        <v>2849.0236578194767</v>
      </c>
      <c r="R3402" s="80">
        <v>2308.0044931956727</v>
      </c>
      <c r="S3402" s="80">
        <v>2886.6101037367507</v>
      </c>
      <c r="T3402" s="80">
        <v>2278.279411782994</v>
      </c>
      <c r="U3402" s="80">
        <v>7999.07064760295</v>
      </c>
      <c r="V3402" s="80">
        <v>7023.5346359340492</v>
      </c>
      <c r="W3402" s="80">
        <v>6047.9986242651494</v>
      </c>
      <c r="X3402" s="80">
        <v>6186.4361597117504</v>
      </c>
      <c r="Y3402" s="80">
        <v>5265.9935484862608</v>
      </c>
      <c r="Z3402" s="80">
        <v>4466.6570000000002</v>
      </c>
      <c r="AA3402" s="80">
        <v>4408.1577034891097</v>
      </c>
      <c r="AB3402" s="80">
        <v>5191.8531146034429</v>
      </c>
      <c r="AC3402" s="80">
        <v>5975.5485257177761</v>
      </c>
      <c r="AD3402" s="80">
        <v>4840.8137323861029</v>
      </c>
      <c r="AE3402" s="80">
        <v>6054.38242057558</v>
      </c>
      <c r="AF3402" s="80">
        <v>5097.5358346666944</v>
      </c>
      <c r="AG3402" s="80">
        <v>2961.9772712078011</v>
      </c>
      <c r="AH3402" s="80">
        <v>2769.6909878239103</v>
      </c>
      <c r="AI3402" s="80">
        <v>2577.4047044400195</v>
      </c>
      <c r="AJ3402" s="80">
        <v>6090.9736842105303</v>
      </c>
      <c r="AK3402" s="80">
        <v>2876.978962131835</v>
      </c>
      <c r="AL3402" s="80">
        <v>2786.0230000000001</v>
      </c>
      <c r="AM3402" s="80">
        <v>2890.2703950499158</v>
      </c>
      <c r="AN3402" s="80">
        <v>2733.8375497449179</v>
      </c>
      <c r="AO3402" s="80">
        <v>2577.4047044399194</v>
      </c>
      <c r="AP3402" s="80">
        <v>6527.7222107331108</v>
      </c>
      <c r="AQ3402" s="80">
        <v>4820.3999883428005</v>
      </c>
      <c r="AR3402" s="80">
        <v>5138.1670000000004</v>
      </c>
      <c r="AS3402" s="80">
        <v>9142.8287818843</v>
      </c>
      <c r="AT3402" s="80">
        <v>9216.8334668867101</v>
      </c>
      <c r="AU3402" s="80">
        <v>9290.8381518891201</v>
      </c>
      <c r="AV3402" s="80">
        <v>9003.6624115637405</v>
      </c>
      <c r="AW3402" s="80">
        <v>6973.4319697328992</v>
      </c>
      <c r="AX3402" s="80">
        <v>5910.6350000000002</v>
      </c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</row>
    <row r="3403" spans="1:74" ht="12" customHeight="1" x14ac:dyDescent="0.2">
      <c r="A3403">
        <v>2</v>
      </c>
      <c r="B3403">
        <v>3</v>
      </c>
      <c r="C3403" s="80">
        <v>10548.344368547605</v>
      </c>
      <c r="D3403" s="80">
        <v>10551.191820970527</v>
      </c>
      <c r="E3403" s="80">
        <v>10554.03927339345</v>
      </c>
      <c r="F3403" s="80">
        <v>9355.0272146897569</v>
      </c>
      <c r="G3403" s="80">
        <v>9866.0406303370601</v>
      </c>
      <c r="H3403" s="80">
        <v>8936.6152091229178</v>
      </c>
      <c r="I3403" s="80">
        <v>12093.256335324551</v>
      </c>
      <c r="J3403" s="80">
        <v>11718.929741031294</v>
      </c>
      <c r="K3403" s="80">
        <v>11344.603146738034</v>
      </c>
      <c r="L3403" s="80">
        <v>7863.0881049352993</v>
      </c>
      <c r="M3403" s="80">
        <v>10116.106774363325</v>
      </c>
      <c r="N3403" s="80">
        <v>9348.4105</v>
      </c>
      <c r="O3403" s="80">
        <v>2304.899381961739</v>
      </c>
      <c r="P3403" s="80">
        <v>2873.5050797728627</v>
      </c>
      <c r="Q3403" s="80">
        <v>3442.110777583986</v>
      </c>
      <c r="R3403" s="80">
        <v>3009.6466530841881</v>
      </c>
      <c r="S3403" s="80">
        <v>3724.5554820318657</v>
      </c>
      <c r="T3403" s="80">
        <v>2778.5619194862047</v>
      </c>
      <c r="U3403" s="80">
        <v>8772.3530675412967</v>
      </c>
      <c r="V3403" s="80">
        <v>8683.5209802026602</v>
      </c>
      <c r="W3403" s="80">
        <v>8594.6888928640237</v>
      </c>
      <c r="X3403" s="80">
        <v>8819.0050866585752</v>
      </c>
      <c r="Y3403" s="80">
        <v>9651.32741739423</v>
      </c>
      <c r="Z3403" s="80">
        <v>6600.4884999999995</v>
      </c>
      <c r="AA3403" s="80">
        <v>4834.3010652114381</v>
      </c>
      <c r="AB3403" s="80">
        <v>6026.895914308081</v>
      </c>
      <c r="AC3403" s="80">
        <v>7219.490763404724</v>
      </c>
      <c r="AD3403" s="80">
        <v>6312.4395514964181</v>
      </c>
      <c r="AE3403" s="80">
        <v>7811.8909116548311</v>
      </c>
      <c r="AF3403" s="80">
        <v>7532.7536130612707</v>
      </c>
      <c r="AG3403" s="80">
        <v>3248.3161539339235</v>
      </c>
      <c r="AH3403" s="80">
        <v>3181.1322507333343</v>
      </c>
      <c r="AI3403" s="80">
        <v>3113.9483475327456</v>
      </c>
      <c r="AJ3403" s="80">
        <v>6432.3975583864503</v>
      </c>
      <c r="AK3403" s="80">
        <v>6614.5226854177008</v>
      </c>
      <c r="AL3403" s="80">
        <v>3220.6465000000003</v>
      </c>
      <c r="AM3403" s="80">
        <v>3169.6772641504044</v>
      </c>
      <c r="AN3403" s="80">
        <v>3141.812805841515</v>
      </c>
      <c r="AO3403" s="80">
        <v>3113.9483475326251</v>
      </c>
      <c r="AP3403" s="80">
        <v>6650.7718216475996</v>
      </c>
      <c r="AQ3403" s="80">
        <v>8073.2115150375457</v>
      </c>
      <c r="AR3403" s="80">
        <v>5787.8284999999996</v>
      </c>
      <c r="AS3403" s="80">
        <v>9101.8978068322504</v>
      </c>
      <c r="AT3403" s="80">
        <v>9785.8481412137044</v>
      </c>
      <c r="AU3403" s="80">
        <v>10469.798475595158</v>
      </c>
      <c r="AV3403" s="80">
        <v>10959.80321390537</v>
      </c>
      <c r="AW3403" s="80">
        <v>10470.67737657555</v>
      </c>
      <c r="AX3403" s="80">
        <v>8410.2824999999993</v>
      </c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</row>
    <row r="3404" spans="1:74" ht="12" customHeight="1" x14ac:dyDescent="0.2">
      <c r="A3404">
        <v>2</v>
      </c>
      <c r="B3404">
        <v>4</v>
      </c>
      <c r="C3404" s="80">
        <v>10544.614376642501</v>
      </c>
      <c r="D3404" s="80">
        <v>10578.998147395276</v>
      </c>
      <c r="E3404" s="80">
        <v>10613.381918148052</v>
      </c>
      <c r="F3404" s="80">
        <v>9948.1460838462481</v>
      </c>
      <c r="G3404" s="80">
        <v>10200.249512144146</v>
      </c>
      <c r="H3404" s="80">
        <v>9282.1878328132316</v>
      </c>
      <c r="I3404" s="80">
        <v>11493.428173450002</v>
      </c>
      <c r="J3404" s="80">
        <v>11846.69432374138</v>
      </c>
      <c r="K3404" s="80">
        <v>12199.960474032758</v>
      </c>
      <c r="L3404" s="80">
        <v>10994.142195621933</v>
      </c>
      <c r="M3404" s="80">
        <v>11706.17468986635</v>
      </c>
      <c r="N3404" s="80">
        <v>10658.360333333332</v>
      </c>
      <c r="O3404" s="80">
        <v>2304.0843482714822</v>
      </c>
      <c r="P3404" s="80">
        <v>2882.7746141395437</v>
      </c>
      <c r="Q3404" s="80">
        <v>3461.4648800076047</v>
      </c>
      <c r="R3404" s="80">
        <v>3200.4615142782732</v>
      </c>
      <c r="S3404" s="80">
        <v>3850.7235741285831</v>
      </c>
      <c r="T3404" s="80">
        <v>3167.9090414741941</v>
      </c>
      <c r="U3404" s="80">
        <v>8769.2510825484478</v>
      </c>
      <c r="V3404" s="80">
        <v>8499.0279262672648</v>
      </c>
      <c r="W3404" s="80">
        <v>8228.8047699860817</v>
      </c>
      <c r="X3404" s="80">
        <v>9310.5054396037176</v>
      </c>
      <c r="Y3404" s="80">
        <v>9916.9519905308862</v>
      </c>
      <c r="Z3404" s="80">
        <v>9153.6190000000006</v>
      </c>
      <c r="AA3404" s="80">
        <v>4832.5916117455608</v>
      </c>
      <c r="AB3404" s="80">
        <v>6046.3378562052239</v>
      </c>
      <c r="AC3404" s="80">
        <v>7260.0841006648861</v>
      </c>
      <c r="AD3404" s="80">
        <v>6712.6550636996526</v>
      </c>
      <c r="AE3404" s="80">
        <v>8076.5161472691207</v>
      </c>
      <c r="AF3404" s="80">
        <v>10446.492951974131</v>
      </c>
      <c r="AG3404" s="80">
        <v>3247.1675193675815</v>
      </c>
      <c r="AH3404" s="80">
        <v>3189.3123982472425</v>
      </c>
      <c r="AI3404" s="80">
        <v>3131.4572771269031</v>
      </c>
      <c r="AJ3404" s="80">
        <v>6840.2185382981233</v>
      </c>
      <c r="AK3404" s="80">
        <v>8082.6490530303254</v>
      </c>
      <c r="AL3404" s="80">
        <v>8148.2510000000002</v>
      </c>
      <c r="AM3404" s="80">
        <v>3168.5564370211418</v>
      </c>
      <c r="AN3404" s="80">
        <v>3150.0068570739618</v>
      </c>
      <c r="AO3404" s="80">
        <v>3131.4572771267817</v>
      </c>
      <c r="AP3404" s="80">
        <v>7072.4379666353243</v>
      </c>
      <c r="AQ3404" s="80">
        <v>9544.4837286476304</v>
      </c>
      <c r="AR3404" s="80">
        <v>7130.4856666666665</v>
      </c>
      <c r="AS3404" s="80">
        <v>11142.721544559899</v>
      </c>
      <c r="AT3404" s="80">
        <v>11002.308091820138</v>
      </c>
      <c r="AU3404" s="80">
        <v>10861.894639080374</v>
      </c>
      <c r="AV3404" s="80">
        <v>10600.06254992568</v>
      </c>
      <c r="AW3404" s="80">
        <v>11382.668202748935</v>
      </c>
      <c r="AX3404" s="80">
        <v>9335.4083333333328</v>
      </c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</row>
    <row r="3405" spans="1:74" ht="12" customHeight="1" x14ac:dyDescent="0.2">
      <c r="A3405">
        <v>2</v>
      </c>
      <c r="B3405">
        <v>5</v>
      </c>
      <c r="C3405" s="80">
        <v>11336.89882991306</v>
      </c>
      <c r="D3405" s="80">
        <v>11527.133562450328</v>
      </c>
      <c r="E3405" s="80">
        <v>11717.368294987597</v>
      </c>
      <c r="F3405" s="80">
        <v>10406.174555976866</v>
      </c>
      <c r="G3405" s="80">
        <v>11100.36421592158</v>
      </c>
      <c r="H3405" s="80">
        <v>10279.473737476483</v>
      </c>
      <c r="I3405" s="80">
        <v>11732.088845145699</v>
      </c>
      <c r="J3405" s="80">
        <v>12390.307182266934</v>
      </c>
      <c r="K3405" s="80">
        <v>13048.525519388168</v>
      </c>
      <c r="L3405" s="80">
        <v>11535.918002521599</v>
      </c>
      <c r="M3405" s="80">
        <v>12275.080055979914</v>
      </c>
      <c r="N3405" s="80">
        <v>11553.73525</v>
      </c>
      <c r="O3405" s="80">
        <v>4322.3999999999996</v>
      </c>
      <c r="P3405" s="80">
        <v>4071.9603566899345</v>
      </c>
      <c r="Q3405" s="80">
        <v>3821.5207133798694</v>
      </c>
      <c r="R3405" s="80">
        <v>3347.8158539856531</v>
      </c>
      <c r="S3405" s="80">
        <v>4190.5282921532644</v>
      </c>
      <c r="T3405" s="80">
        <v>3434.0349938072818</v>
      </c>
      <c r="U3405" s="80">
        <v>9428.1411141193676</v>
      </c>
      <c r="V3405" s="80">
        <v>9256.4462513050348</v>
      </c>
      <c r="W3405" s="80">
        <v>9084.7513884907003</v>
      </c>
      <c r="X3405" s="80">
        <v>7308.2068290435882</v>
      </c>
      <c r="Y3405" s="80">
        <v>9309.0913752234646</v>
      </c>
      <c r="Z3405" s="80">
        <v>9535.3067500000016</v>
      </c>
      <c r="AA3405" s="80">
        <v>5195.6951891957624</v>
      </c>
      <c r="AB3405" s="80">
        <v>6605.4805958475963</v>
      </c>
      <c r="AC3405" s="80">
        <v>8015.2660024994302</v>
      </c>
      <c r="AD3405" s="80">
        <v>7021.7163819445377</v>
      </c>
      <c r="AE3405" s="80">
        <v>8789.2233149513995</v>
      </c>
      <c r="AF3405" s="80">
        <v>10882.090980494857</v>
      </c>
      <c r="AG3405" s="80">
        <v>3491.148024568306</v>
      </c>
      <c r="AH3405" s="80">
        <v>3474.1671458909709</v>
      </c>
      <c r="AI3405" s="80">
        <v>3457.1862672136358</v>
      </c>
      <c r="AJ3405" s="80">
        <v>7155.1530818532874</v>
      </c>
      <c r="AK3405" s="80">
        <v>8795.8974151849525</v>
      </c>
      <c r="AL3405" s="80">
        <v>8069.9807500000006</v>
      </c>
      <c r="AM3405" s="80">
        <v>3406.6303878261156</v>
      </c>
      <c r="AN3405" s="80">
        <v>3431.9083275198086</v>
      </c>
      <c r="AO3405" s="80">
        <v>3457.1862672135017</v>
      </c>
      <c r="AP3405" s="80">
        <v>7398.0642621072657</v>
      </c>
      <c r="AQ3405" s="80">
        <v>10386.730786809474</v>
      </c>
      <c r="AR3405" s="80">
        <v>7306.6567500000001</v>
      </c>
      <c r="AS3405" s="80">
        <v>12661.66316946235</v>
      </c>
      <c r="AT3405" s="80">
        <v>12137.310923730765</v>
      </c>
      <c r="AU3405" s="80">
        <v>11612.958677999181</v>
      </c>
      <c r="AV3405" s="80">
        <v>10880.096205367785</v>
      </c>
      <c r="AW3405" s="80">
        <v>11661.110628960276</v>
      </c>
      <c r="AX3405" s="80">
        <v>11208.883750000001</v>
      </c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</row>
    <row r="3406" spans="1:74" ht="12" customHeight="1" x14ac:dyDescent="0.2">
      <c r="A3406">
        <v>2</v>
      </c>
      <c r="B3406">
        <v>6</v>
      </c>
      <c r="C3406" s="80">
        <v>11841.10637479541</v>
      </c>
      <c r="D3406" s="80">
        <v>12032.417357395785</v>
      </c>
      <c r="E3406" s="80">
        <v>12223.728339996158</v>
      </c>
      <c r="F3406" s="80">
        <v>11614.435369534738</v>
      </c>
      <c r="G3406" s="80">
        <v>11942.342602024903</v>
      </c>
      <c r="H3406" s="80">
        <v>11448.734630380482</v>
      </c>
      <c r="I3406" s="80">
        <v>12772.311447005181</v>
      </c>
      <c r="J3406" s="80">
        <v>12881.337322207848</v>
      </c>
      <c r="K3406" s="80">
        <v>12990.363197410516</v>
      </c>
      <c r="L3406" s="80">
        <v>12539.79718647972</v>
      </c>
      <c r="M3406" s="80">
        <v>13192.384931641171</v>
      </c>
      <c r="N3406" s="80">
        <v>12570.068199999998</v>
      </c>
      <c r="O3406" s="80">
        <v>1584.3333333333333</v>
      </c>
      <c r="P3406" s="80">
        <v>2785.499549529392</v>
      </c>
      <c r="Q3406" s="80">
        <v>3986.6657657254509</v>
      </c>
      <c r="R3406" s="80">
        <v>3736.5307160725429</v>
      </c>
      <c r="S3406" s="80">
        <v>4508.3858128359398</v>
      </c>
      <c r="T3406" s="80">
        <v>3736.1124466950291</v>
      </c>
      <c r="U3406" s="80">
        <v>9847.4568331069495</v>
      </c>
      <c r="V3406" s="80">
        <v>9662.4005404303643</v>
      </c>
      <c r="W3406" s="80">
        <v>9477.344247753781</v>
      </c>
      <c r="X3406" s="80">
        <v>8156.762643806248</v>
      </c>
      <c r="Y3406" s="80">
        <v>10237.007140766753</v>
      </c>
      <c r="Z3406" s="80">
        <v>9484.8654000000006</v>
      </c>
      <c r="AA3406" s="80">
        <v>5426.7732604218354</v>
      </c>
      <c r="AB3406" s="80">
        <v>6894.2074306150462</v>
      </c>
      <c r="AC3406" s="80">
        <v>8361.6416008082579</v>
      </c>
      <c r="AD3406" s="80">
        <v>7837.0077940368001</v>
      </c>
      <c r="AE3406" s="80">
        <v>9455.8983823523376</v>
      </c>
      <c r="AF3406" s="80">
        <v>10824.525201619521</v>
      </c>
      <c r="AG3406" s="80">
        <v>3646.4165155990186</v>
      </c>
      <c r="AH3406" s="80">
        <v>3626.5016547162268</v>
      </c>
      <c r="AI3406" s="80">
        <v>3606.5867938334345</v>
      </c>
      <c r="AJ3406" s="80">
        <v>7985.9378277083997</v>
      </c>
      <c r="AK3406" s="80">
        <v>9463.0787225645108</v>
      </c>
      <c r="AL3406" s="80">
        <v>8027.2909095809673</v>
      </c>
      <c r="AM3406" s="80">
        <v>3558.1399646457749</v>
      </c>
      <c r="AN3406" s="80">
        <v>3582.3633792395349</v>
      </c>
      <c r="AO3406" s="80">
        <v>3606.5867938332945</v>
      </c>
      <c r="AP3406" s="80">
        <v>8257.0534224373787</v>
      </c>
      <c r="AQ3406" s="80">
        <v>11174.579064096066</v>
      </c>
      <c r="AR3406" s="80">
        <v>7268.0048597022251</v>
      </c>
      <c r="AS3406" s="80">
        <v>12129.970020650338</v>
      </c>
      <c r="AT3406" s="80">
        <v>12446.938537518121</v>
      </c>
      <c r="AU3406" s="80">
        <v>12763.907054385903</v>
      </c>
      <c r="AV3406" s="80">
        <v>11520.677615549728</v>
      </c>
      <c r="AW3406" s="80">
        <v>11565.79350570112</v>
      </c>
      <c r="AX3406" s="80">
        <v>11766.674999999999</v>
      </c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</row>
    <row r="3407" spans="1:74" ht="12" customHeight="1" x14ac:dyDescent="0.2">
      <c r="A3407">
        <v>2</v>
      </c>
      <c r="B3407">
        <v>7</v>
      </c>
      <c r="C3407" s="80">
        <v>11550.319642203518</v>
      </c>
      <c r="D3407" s="80">
        <v>11790.673781312853</v>
      </c>
      <c r="E3407" s="80">
        <v>12031.027920422186</v>
      </c>
      <c r="F3407" s="80">
        <v>11719.947403110978</v>
      </c>
      <c r="G3407" s="80">
        <v>12141.686634432246</v>
      </c>
      <c r="H3407" s="80">
        <v>11641.658280275298</v>
      </c>
      <c r="I3407" s="80">
        <v>11843.380093300102</v>
      </c>
      <c r="J3407" s="80">
        <v>12088.644484100991</v>
      </c>
      <c r="K3407" s="80">
        <v>12333.908874901877</v>
      </c>
      <c r="L3407" s="80">
        <v>12144.487034126616</v>
      </c>
      <c r="M3407" s="80">
        <v>12961.60442587776</v>
      </c>
      <c r="N3407" s="80">
        <v>12508.846833333335</v>
      </c>
      <c r="O3407" s="80">
        <v>1545.4262330376162</v>
      </c>
      <c r="P3407" s="80">
        <v>1733.1416879473795</v>
      </c>
      <c r="Q3407" s="80">
        <v>1920.8571428571429</v>
      </c>
      <c r="R3407" s="80">
        <v>3770.4754531027247</v>
      </c>
      <c r="S3407" s="80">
        <v>4583.6407136144844</v>
      </c>
      <c r="T3407" s="80">
        <v>3717.9160529788041</v>
      </c>
      <c r="U3407" s="80">
        <v>9605.6289408304274</v>
      </c>
      <c r="V3407" s="80">
        <v>9466.7840091972812</v>
      </c>
      <c r="W3407" s="80">
        <v>9327.939077564135</v>
      </c>
      <c r="X3407" s="80">
        <v>8230.863242463347</v>
      </c>
      <c r="Y3407" s="80">
        <v>10407.885363844794</v>
      </c>
      <c r="Z3407" s="80">
        <v>7598.1528333333335</v>
      </c>
      <c r="AA3407" s="80">
        <v>5293.5058430904564</v>
      </c>
      <c r="AB3407" s="80">
        <v>6761.6653591329668</v>
      </c>
      <c r="AC3407" s="80">
        <v>8229.8248751754763</v>
      </c>
      <c r="AD3407" s="80">
        <v>7908.2035606145428</v>
      </c>
      <c r="AE3407" s="80">
        <v>9613.7381778085983</v>
      </c>
      <c r="AF3407" s="80">
        <v>8671.3298883686239</v>
      </c>
      <c r="AG3407" s="80">
        <v>3556.8700230096829</v>
      </c>
      <c r="AH3407" s="80">
        <v>3553.3004701906493</v>
      </c>
      <c r="AI3407" s="80">
        <v>3549.7309173716162</v>
      </c>
      <c r="AJ3407" s="80">
        <v>8058.4865580948244</v>
      </c>
      <c r="AK3407" s="80">
        <v>9621.0383737324719</v>
      </c>
      <c r="AL3407" s="80">
        <v>6430.5164698092103</v>
      </c>
      <c r="AM3407" s="80">
        <v>3470.7613142329792</v>
      </c>
      <c r="AN3407" s="80">
        <v>3510.2461158022288</v>
      </c>
      <c r="AO3407" s="80">
        <v>3549.7309173714784</v>
      </c>
      <c r="AP3407" s="80">
        <v>8332.0651186782725</v>
      </c>
      <c r="AQ3407" s="80">
        <v>11361.107430039434</v>
      </c>
      <c r="AR3407" s="80">
        <v>5822.2662513931809</v>
      </c>
      <c r="AS3407" s="80">
        <v>12856.633980872517</v>
      </c>
      <c r="AT3407" s="80">
        <v>12938.438794085294</v>
      </c>
      <c r="AU3407" s="80">
        <v>13020.243607298071</v>
      </c>
      <c r="AV3407" s="80">
        <v>12281.818949416856</v>
      </c>
      <c r="AW3407" s="80">
        <v>12268.22542692165</v>
      </c>
      <c r="AX3407" s="80">
        <v>11277.907500000001</v>
      </c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</row>
    <row r="3408" spans="1:74" ht="12" customHeight="1" x14ac:dyDescent="0.2">
      <c r="A3408">
        <v>2</v>
      </c>
      <c r="B3408">
        <v>8</v>
      </c>
      <c r="C3408" s="80">
        <v>11310.443420514093</v>
      </c>
      <c r="D3408" s="80">
        <v>11657.048450203971</v>
      </c>
      <c r="E3408" s="80">
        <v>12003.653479893848</v>
      </c>
      <c r="F3408" s="80">
        <v>11567.368760282967</v>
      </c>
      <c r="G3408" s="80">
        <v>11999.3568707861</v>
      </c>
      <c r="H3408" s="80">
        <v>11799.175320101242</v>
      </c>
      <c r="I3408" s="80">
        <v>10535.262038822928</v>
      </c>
      <c r="J3408" s="80">
        <v>11525.380179087184</v>
      </c>
      <c r="K3408" s="80">
        <v>12515.498319351438</v>
      </c>
      <c r="L3408" s="80">
        <v>11530.70717195227</v>
      </c>
      <c r="M3408" s="80">
        <v>12547.343380550152</v>
      </c>
      <c r="N3408" s="80">
        <v>12563.463000000002</v>
      </c>
      <c r="O3408" s="80">
        <v>1513.3309302958419</v>
      </c>
      <c r="P3408" s="80">
        <v>1714.9087540732692</v>
      </c>
      <c r="Q3408" s="80">
        <v>1916.4865778506964</v>
      </c>
      <c r="R3408" s="80">
        <v>2576</v>
      </c>
      <c r="S3408" s="80">
        <v>4529.909422480885</v>
      </c>
      <c r="T3408" s="80">
        <v>3734.1492298261742</v>
      </c>
      <c r="U3408" s="80">
        <v>9406.1399181320558</v>
      </c>
      <c r="V3408" s="80">
        <v>9356.4274738706044</v>
      </c>
      <c r="W3408" s="80">
        <v>9306.715029609155</v>
      </c>
      <c r="X3408" s="80">
        <v>8123.7079882934631</v>
      </c>
      <c r="Y3408" s="80">
        <v>10285.87992024429</v>
      </c>
      <c r="Z3408" s="80">
        <v>7631.3279123021075</v>
      </c>
      <c r="AA3408" s="80">
        <v>5183.570688006801</v>
      </c>
      <c r="AB3408" s="80">
        <v>6697.3350383120833</v>
      </c>
      <c r="AC3408" s="80">
        <v>8211.0993886173655</v>
      </c>
      <c r="AD3408" s="80">
        <v>7805.2489205479906</v>
      </c>
      <c r="AE3408" s="80">
        <v>9501.0420488603304</v>
      </c>
      <c r="AF3408" s="80">
        <v>8709.1906763944844</v>
      </c>
      <c r="AG3408" s="80">
        <v>3483.0011978524626</v>
      </c>
      <c r="AH3408" s="80">
        <v>3512.3276704296673</v>
      </c>
      <c r="AI3408" s="80">
        <v>3541.6541430068719</v>
      </c>
      <c r="AJ3408" s="80">
        <v>7953.5754266715294</v>
      </c>
      <c r="AK3408" s="80">
        <v>9508.2566689336909</v>
      </c>
      <c r="AL3408" s="80">
        <v>6458.5934111889665</v>
      </c>
      <c r="AM3408" s="80">
        <v>3398.6807886515076</v>
      </c>
      <c r="AN3408" s="80">
        <v>3470.1674658291208</v>
      </c>
      <c r="AO3408" s="80">
        <v>3541.6541430067341</v>
      </c>
      <c r="AP3408" s="80">
        <v>8223.5923462300707</v>
      </c>
      <c r="AQ3408" s="80">
        <v>11227.927931674658</v>
      </c>
      <c r="AR3408" s="80">
        <v>5847.6874487425985</v>
      </c>
      <c r="AS3408" s="80">
        <v>13144.579415360085</v>
      </c>
      <c r="AT3408" s="80">
        <v>12817.546413317301</v>
      </c>
      <c r="AU3408" s="80">
        <v>12490.513411274516</v>
      </c>
      <c r="AV3408" s="80">
        <v>12545.843053028048</v>
      </c>
      <c r="AW3408" s="80">
        <v>12324.446027927943</v>
      </c>
      <c r="AX3408" s="80">
        <v>11553.853571428572</v>
      </c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</row>
    <row r="3409" spans="1:74" ht="12" customHeight="1" x14ac:dyDescent="0.2">
      <c r="A3409">
        <v>2</v>
      </c>
      <c r="B3409">
        <v>9</v>
      </c>
      <c r="C3409" s="80">
        <v>11256.929952886168</v>
      </c>
      <c r="D3409" s="80">
        <v>11472.649627832687</v>
      </c>
      <c r="E3409" s="80">
        <v>11688.369302779205</v>
      </c>
      <c r="F3409" s="80">
        <v>11527.749167238824</v>
      </c>
      <c r="G3409" s="80">
        <v>11735.236898586612</v>
      </c>
      <c r="H3409" s="80">
        <v>11606.596965858826</v>
      </c>
      <c r="I3409" s="80">
        <v>11463.689252169388</v>
      </c>
      <c r="J3409" s="80">
        <v>11720.666413459399</v>
      </c>
      <c r="K3409" s="80">
        <v>11977.643574749409</v>
      </c>
      <c r="L3409" s="80">
        <v>12025.966937354875</v>
      </c>
      <c r="M3409" s="80">
        <v>11259.603868390319</v>
      </c>
      <c r="N3409" s="80">
        <v>11802.800125000002</v>
      </c>
      <c r="O3409" s="80">
        <v>1506.1708586047671</v>
      </c>
      <c r="P3409" s="80">
        <v>1686.1598021697578</v>
      </c>
      <c r="Q3409" s="80">
        <v>1866.1487457347482</v>
      </c>
      <c r="R3409" s="80">
        <v>2308.4444444444443</v>
      </c>
      <c r="S3409" s="80">
        <v>3538.5436046511636</v>
      </c>
      <c r="T3409" s="80">
        <v>3508.0627846447292</v>
      </c>
      <c r="U3409" s="80">
        <v>9361.6363434004288</v>
      </c>
      <c r="V3409" s="80">
        <v>9211.9520653936997</v>
      </c>
      <c r="W3409" s="80">
        <v>9062.2677873869688</v>
      </c>
      <c r="X3409" s="80">
        <v>8095.8833367952984</v>
      </c>
      <c r="Y3409" s="80">
        <v>10059.475593092695</v>
      </c>
      <c r="Z3409" s="80">
        <v>7169.28429981728</v>
      </c>
      <c r="AA3409" s="80">
        <v>5159.0454919648319</v>
      </c>
      <c r="AB3409" s="80">
        <v>6577.2373666494332</v>
      </c>
      <c r="AC3409" s="80">
        <v>7995.4292413340336</v>
      </c>
      <c r="AD3409" s="80">
        <v>7778.515028662212</v>
      </c>
      <c r="AE3409" s="80">
        <v>9291.9129272887712</v>
      </c>
      <c r="AF3409" s="80">
        <v>8181.887175852522</v>
      </c>
      <c r="AG3409" s="80">
        <v>3466.5219613698996</v>
      </c>
      <c r="AH3409" s="80">
        <v>3457.576066734418</v>
      </c>
      <c r="AI3409" s="80">
        <v>3448.6301720989363</v>
      </c>
      <c r="AJ3409" s="80">
        <v>7926.3334991268157</v>
      </c>
      <c r="AK3409" s="80">
        <v>9298.9687450801648</v>
      </c>
      <c r="AL3409" s="80">
        <v>6067.5537565482782</v>
      </c>
      <c r="AM3409" s="80">
        <v>3382.6005000545742</v>
      </c>
      <c r="AN3409" s="80">
        <v>3415.6153360766884</v>
      </c>
      <c r="AO3409" s="80">
        <v>3448.6301720988022</v>
      </c>
      <c r="AP3409" s="80">
        <v>8195.4255791051855</v>
      </c>
      <c r="AQ3409" s="80">
        <v>10980.788018668847</v>
      </c>
      <c r="AR3409" s="80">
        <v>5493.6354849757636</v>
      </c>
      <c r="AS3409" s="80">
        <v>12366.73525947795</v>
      </c>
      <c r="AT3409" s="80">
        <v>12565.757071541726</v>
      </c>
      <c r="AU3409" s="80">
        <v>12764.778883605502</v>
      </c>
      <c r="AV3409" s="80">
        <v>12000.465847055306</v>
      </c>
      <c r="AW3409" s="80">
        <v>11975.0068167552</v>
      </c>
      <c r="AX3409" s="80">
        <v>11721.303125</v>
      </c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</row>
    <row r="3410" spans="1:74" ht="12" customHeight="1" x14ac:dyDescent="0.2">
      <c r="A3410">
        <v>2</v>
      </c>
      <c r="B3410">
        <v>10</v>
      </c>
      <c r="C3410" s="80">
        <v>10938.186609637069</v>
      </c>
      <c r="D3410" s="80">
        <v>11172.896832254084</v>
      </c>
      <c r="E3410" s="80">
        <v>11407.6070548711</v>
      </c>
      <c r="F3410" s="80">
        <v>11223.085932562022</v>
      </c>
      <c r="G3410" s="80">
        <v>11582.183564047953</v>
      </c>
      <c r="H3410" s="80">
        <v>11367.305825865127</v>
      </c>
      <c r="I3410" s="80">
        <v>11579.442927852679</v>
      </c>
      <c r="J3410" s="80">
        <v>11415.010933843354</v>
      </c>
      <c r="K3410" s="80">
        <v>11250.578939834029</v>
      </c>
      <c r="L3410" s="80">
        <v>11296.755127391889</v>
      </c>
      <c r="M3410" s="80">
        <v>11450.307611591517</v>
      </c>
      <c r="N3410" s="80">
        <v>11051.622333333333</v>
      </c>
      <c r="O3410" s="80">
        <v>1463.5231796207681</v>
      </c>
      <c r="P3410" s="80">
        <v>1642.4229081612998</v>
      </c>
      <c r="Q3410" s="80">
        <v>1821.3226367018312</v>
      </c>
      <c r="R3410" s="80">
        <v>2247.4352967510795</v>
      </c>
      <c r="S3410" s="80">
        <v>1615.8165374677012</v>
      </c>
      <c r="T3410" s="80">
        <v>2723.2</v>
      </c>
      <c r="U3410" s="80">
        <v>9096.5588063750984</v>
      </c>
      <c r="V3410" s="80">
        <v>8970.57250783585</v>
      </c>
      <c r="W3410" s="80">
        <v>8844.5862092966017</v>
      </c>
      <c r="X3410" s="80">
        <v>7881.9197981052157</v>
      </c>
      <c r="Y3410" s="80">
        <v>9928.2778766308711</v>
      </c>
      <c r="Z3410" s="80">
        <v>5565.292357570961</v>
      </c>
      <c r="AA3410" s="80">
        <v>5012.9655736420345</v>
      </c>
      <c r="AB3410" s="80">
        <v>6408.1696970077801</v>
      </c>
      <c r="AC3410" s="80">
        <v>7803.3738203735256</v>
      </c>
      <c r="AD3410" s="80">
        <v>7572.9391165536063</v>
      </c>
      <c r="AE3410" s="80">
        <v>9170.7259184491195</v>
      </c>
      <c r="AF3410" s="80">
        <v>6351.3444670398148</v>
      </c>
      <c r="AG3410" s="80">
        <v>3368.3663537541506</v>
      </c>
      <c r="AH3410" s="80">
        <v>3367.0790908315967</v>
      </c>
      <c r="AI3410" s="80">
        <v>3365.7918279090422</v>
      </c>
      <c r="AJ3410" s="80">
        <v>7716.8509394408393</v>
      </c>
      <c r="AK3410" s="80">
        <v>9177.6897128369637</v>
      </c>
      <c r="AL3410" s="80">
        <v>4710.053212889009</v>
      </c>
      <c r="AM3410" s="80">
        <v>3286.8211537518077</v>
      </c>
      <c r="AN3410" s="80">
        <v>3326.3064908303595</v>
      </c>
      <c r="AO3410" s="80">
        <v>3365.7918279089117</v>
      </c>
      <c r="AP3410" s="80">
        <v>7978.8312699941689</v>
      </c>
      <c r="AQ3410" s="80">
        <v>10837.574359102942</v>
      </c>
      <c r="AR3410" s="80">
        <v>4264.5383139005207</v>
      </c>
      <c r="AS3410" s="80">
        <v>11865.05782089151</v>
      </c>
      <c r="AT3410" s="80">
        <v>12407.203398046368</v>
      </c>
      <c r="AU3410" s="80">
        <v>12949.348975201225</v>
      </c>
      <c r="AV3410" s="80">
        <v>12176.937283394938</v>
      </c>
      <c r="AW3410" s="80">
        <v>12084.657488944511</v>
      </c>
      <c r="AX3410" s="80">
        <v>11847.636111111111</v>
      </c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</row>
    <row r="3411" spans="1:74" ht="12" customHeight="1" x14ac:dyDescent="0.2">
      <c r="A3411">
        <v>2</v>
      </c>
      <c r="B3411">
        <v>11</v>
      </c>
      <c r="C3411" s="80">
        <v>10640.200505347037</v>
      </c>
      <c r="D3411" s="80">
        <v>10931.827779329415</v>
      </c>
      <c r="E3411" s="80">
        <v>11223.455053311791</v>
      </c>
      <c r="F3411" s="80">
        <v>10904.494757844008</v>
      </c>
      <c r="G3411" s="80">
        <v>11139.227701851201</v>
      </c>
      <c r="H3411" s="80">
        <v>11201.026891318959</v>
      </c>
      <c r="I3411" s="80">
        <v>9820.8135277090096</v>
      </c>
      <c r="J3411" s="80">
        <v>11080.236738993368</v>
      </c>
      <c r="K3411" s="80">
        <v>12339.659950277726</v>
      </c>
      <c r="L3411" s="80">
        <v>10585.7813527653</v>
      </c>
      <c r="M3411" s="80">
        <v>10917.355310683766</v>
      </c>
      <c r="N3411" s="80">
        <v>10928.6201</v>
      </c>
      <c r="O3411" s="80">
        <v>1423.6528074651935</v>
      </c>
      <c r="P3411" s="80">
        <v>1607.7869961810234</v>
      </c>
      <c r="Q3411" s="80">
        <v>1791.9211848968532</v>
      </c>
      <c r="R3411" s="80">
        <v>2183.6370637519672</v>
      </c>
      <c r="S3411" s="80">
        <v>1554.0202964093678</v>
      </c>
      <c r="T3411" s="80">
        <v>2692.8913564623863</v>
      </c>
      <c r="U3411" s="80">
        <v>8848.7436777898274</v>
      </c>
      <c r="V3411" s="80">
        <v>8775.2762532784</v>
      </c>
      <c r="W3411" s="80">
        <v>8701.8088287669707</v>
      </c>
      <c r="X3411" s="80">
        <v>7658.1747334589654</v>
      </c>
      <c r="Y3411" s="80">
        <v>9548.5749594173103</v>
      </c>
      <c r="Z3411" s="80">
        <v>5503.3518235491401</v>
      </c>
      <c r="AA3411" s="80">
        <v>4876.3986877824054</v>
      </c>
      <c r="AB3411" s="80">
        <v>6276.901664013405</v>
      </c>
      <c r="AC3411" s="80">
        <v>7677.4046402444046</v>
      </c>
      <c r="AD3411" s="80">
        <v>7357.9651260033943</v>
      </c>
      <c r="AE3411" s="80">
        <v>8819.9952653116397</v>
      </c>
      <c r="AF3411" s="80">
        <v>6280.6553382809643</v>
      </c>
      <c r="AG3411" s="80">
        <v>3276.6028463833318</v>
      </c>
      <c r="AH3411" s="80">
        <v>3294.030495802509</v>
      </c>
      <c r="AI3411" s="80">
        <v>3311.4581452216858</v>
      </c>
      <c r="AJ3411" s="80">
        <v>7497.7917055818834</v>
      </c>
      <c r="AK3411" s="80">
        <v>8826.6927322379852</v>
      </c>
      <c r="AL3411" s="80">
        <v>4657.6313107618635</v>
      </c>
      <c r="AM3411" s="80">
        <v>3197.2791605441175</v>
      </c>
      <c r="AN3411" s="80">
        <v>3254.3686528828375</v>
      </c>
      <c r="AO3411" s="80">
        <v>3311.4581452215571</v>
      </c>
      <c r="AP3411" s="80">
        <v>7752.3351670097745</v>
      </c>
      <c r="AQ3411" s="80">
        <v>10423.095770690719</v>
      </c>
      <c r="AR3411" s="80">
        <v>4217.0748989444019</v>
      </c>
      <c r="AS3411" s="80">
        <v>11582.60778895576</v>
      </c>
      <c r="AT3411" s="80">
        <v>11840.491411832831</v>
      </c>
      <c r="AU3411" s="80">
        <v>12098.375034709901</v>
      </c>
      <c r="AV3411" s="80">
        <v>12265.021563935643</v>
      </c>
      <c r="AW3411" s="80">
        <v>11829.705367574859</v>
      </c>
      <c r="AX3411" s="80">
        <v>11496.0625</v>
      </c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</row>
    <row r="3412" spans="1:74" ht="12" customHeight="1" x14ac:dyDescent="0.2">
      <c r="A3412">
        <v>2</v>
      </c>
      <c r="B3412">
        <v>12</v>
      </c>
      <c r="C3412" s="80">
        <v>10269.011956011058</v>
      </c>
      <c r="D3412" s="80">
        <v>10565.851966278744</v>
      </c>
      <c r="E3412" s="80">
        <v>10862.69197654643</v>
      </c>
      <c r="F3412" s="80">
        <v>10736.576817141246</v>
      </c>
      <c r="G3412" s="80">
        <v>10756.883556064806</v>
      </c>
      <c r="H3412" s="80">
        <v>10720.238150592861</v>
      </c>
      <c r="I3412" s="80">
        <v>9599.4694002744636</v>
      </c>
      <c r="J3412" s="80">
        <v>10682.843542885745</v>
      </c>
      <c r="K3412" s="80">
        <v>11766.217685497024</v>
      </c>
      <c r="L3412" s="80">
        <v>11593.426529204271</v>
      </c>
      <c r="M3412" s="80">
        <v>10399.076964074695</v>
      </c>
      <c r="N3412" s="80">
        <v>10188.800090909092</v>
      </c>
      <c r="O3412" s="80">
        <v>1373.9879895798972</v>
      </c>
      <c r="P3412" s="80">
        <v>1554.1551223270035</v>
      </c>
      <c r="Q3412" s="80">
        <v>1734.32225507411</v>
      </c>
      <c r="R3412" s="80">
        <v>2150.0113115158356</v>
      </c>
      <c r="S3412" s="80">
        <v>1500.6799232103697</v>
      </c>
      <c r="T3412" s="80">
        <v>2510.5943336370769</v>
      </c>
      <c r="U3412" s="80">
        <v>8540.0509677648479</v>
      </c>
      <c r="V3412" s="80">
        <v>8481.0758465688959</v>
      </c>
      <c r="W3412" s="80">
        <v>8422.100725372944</v>
      </c>
      <c r="X3412" s="80">
        <v>7540.2467634483119</v>
      </c>
      <c r="Y3412" s="80">
        <v>9220.8285631631916</v>
      </c>
      <c r="Z3412" s="80">
        <v>5130.7988608810901</v>
      </c>
      <c r="AA3412" s="80">
        <v>4706.2831571594434</v>
      </c>
      <c r="AB3412" s="80">
        <v>6068.4539039796682</v>
      </c>
      <c r="AC3412" s="80">
        <v>7430.6246507998931</v>
      </c>
      <c r="AD3412" s="80">
        <v>7244.6600734394078</v>
      </c>
      <c r="AE3412" s="80">
        <v>8517.2567231239082</v>
      </c>
      <c r="AF3412" s="80">
        <v>5855.482311224795</v>
      </c>
      <c r="AG3412" s="80">
        <v>3162.2969687179652</v>
      </c>
      <c r="AH3412" s="80">
        <v>3183.6563419618242</v>
      </c>
      <c r="AI3412" s="80">
        <v>3205.0157152056836</v>
      </c>
      <c r="AJ3412" s="80">
        <v>7382.333468315649</v>
      </c>
      <c r="AK3412" s="80">
        <v>8523.7243054173668</v>
      </c>
      <c r="AL3412" s="80">
        <v>4342.3299454348762</v>
      </c>
      <c r="AM3412" s="80">
        <v>3085.7405280880726</v>
      </c>
      <c r="AN3412" s="80">
        <v>3145.3781216468155</v>
      </c>
      <c r="AO3412" s="80">
        <v>3205.0157152055585</v>
      </c>
      <c r="AP3412" s="80">
        <v>7632.9572237129987</v>
      </c>
      <c r="AQ3412" s="80">
        <v>10065.332220509206</v>
      </c>
      <c r="AR3412" s="80">
        <v>3931.5972849797527</v>
      </c>
      <c r="AS3412" s="80">
        <v>9944.7305303531448</v>
      </c>
      <c r="AT3412" s="80">
        <v>10938.69806070421</v>
      </c>
      <c r="AU3412" s="80">
        <v>11932.665591055276</v>
      </c>
      <c r="AV3412" s="80">
        <v>11696.50483650386</v>
      </c>
      <c r="AW3412" s="80">
        <v>11565.791275711963</v>
      </c>
      <c r="AX3412" s="80">
        <v>11114.811363636363</v>
      </c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</row>
    <row r="3413" spans="1:74" ht="12" customHeight="1" x14ac:dyDescent="0.2">
      <c r="A3413">
        <v>2</v>
      </c>
      <c r="B3413">
        <v>13</v>
      </c>
      <c r="C3413" s="80">
        <v>9879.5489507328257</v>
      </c>
      <c r="D3413" s="80">
        <v>10191.559209893268</v>
      </c>
      <c r="E3413" s="80">
        <v>10503.569469053713</v>
      </c>
      <c r="F3413" s="80">
        <v>10407.560229369152</v>
      </c>
      <c r="G3413" s="80">
        <v>10512.607585771619</v>
      </c>
      <c r="H3413" s="80">
        <v>10330.940432359137</v>
      </c>
      <c r="I3413" s="80">
        <v>8954.0695565426759</v>
      </c>
      <c r="J3413" s="80">
        <v>9798.9027014018902</v>
      </c>
      <c r="K3413" s="80">
        <v>10643.735846261106</v>
      </c>
      <c r="L3413" s="80">
        <v>10984.236355905916</v>
      </c>
      <c r="M3413" s="80">
        <v>10884.955596613388</v>
      </c>
      <c r="N3413" s="80">
        <v>9714.6084166666678</v>
      </c>
      <c r="O3413" s="80">
        <v>1321.8780598290855</v>
      </c>
      <c r="P3413" s="80">
        <v>1499.4316580415348</v>
      </c>
      <c r="Q3413" s="80">
        <v>1676.9852562539838</v>
      </c>
      <c r="R3413" s="80">
        <v>2084.125378090856</v>
      </c>
      <c r="S3413" s="80">
        <v>1466.60127557687</v>
      </c>
      <c r="T3413" s="80">
        <v>2393.7500615158556</v>
      </c>
      <c r="U3413" s="80">
        <v>8216.1606140109943</v>
      </c>
      <c r="V3413" s="80">
        <v>8179.9126039775729</v>
      </c>
      <c r="W3413" s="80">
        <v>8143.6645939441523</v>
      </c>
      <c r="X3413" s="80">
        <v>7309.1799808674277</v>
      </c>
      <c r="Y3413" s="80">
        <v>9011.4345660603885</v>
      </c>
      <c r="Z3413" s="80">
        <v>4892.0090053206559</v>
      </c>
      <c r="AA3413" s="80">
        <v>4527.7924523156607</v>
      </c>
      <c r="AB3413" s="80">
        <v>5856.3796725564207</v>
      </c>
      <c r="AC3413" s="80">
        <v>7184.9668927971807</v>
      </c>
      <c r="AD3413" s="80">
        <v>7022.6513850531574</v>
      </c>
      <c r="AE3413" s="80">
        <v>8323.8400016884298</v>
      </c>
      <c r="AF3413" s="80">
        <v>5582.9653380893606</v>
      </c>
      <c r="AG3413" s="80">
        <v>3042.3635528942336</v>
      </c>
      <c r="AH3413" s="80">
        <v>3070.710442396392</v>
      </c>
      <c r="AI3413" s="80">
        <v>3099.0573318985498</v>
      </c>
      <c r="AJ3413" s="80">
        <v>7156.1058532285833</v>
      </c>
      <c r="AK3413" s="80">
        <v>8330.1607129172389</v>
      </c>
      <c r="AL3413" s="80">
        <v>4140.23581378379</v>
      </c>
      <c r="AM3413" s="80">
        <v>2968.7105952448696</v>
      </c>
      <c r="AN3413" s="80">
        <v>3033.8839635716495</v>
      </c>
      <c r="AO3413" s="80">
        <v>3099.0573318984293</v>
      </c>
      <c r="AP3413" s="80">
        <v>7399.0493792362622</v>
      </c>
      <c r="AQ3413" s="80">
        <v>9836.760554591905</v>
      </c>
      <c r="AR3413" s="80">
        <v>3748.6188496019736</v>
      </c>
      <c r="AS3413" s="80">
        <v>9567.5662368822068</v>
      </c>
      <c r="AT3413" s="80">
        <v>10521.37572237098</v>
      </c>
      <c r="AU3413" s="80">
        <v>11475.185207859751</v>
      </c>
      <c r="AV3413" s="80">
        <v>11530.322527069206</v>
      </c>
      <c r="AW3413" s="80">
        <v>11151.059545888966</v>
      </c>
      <c r="AX3413" s="80">
        <v>10919.402083333334</v>
      </c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</row>
    <row r="3414" spans="1:74" ht="12" customHeight="1" x14ac:dyDescent="0.2">
      <c r="A3414">
        <v>2</v>
      </c>
      <c r="B3414">
        <v>14</v>
      </c>
      <c r="C3414" s="80">
        <v>9388.1590253867307</v>
      </c>
      <c r="D3414" s="80">
        <v>9719.7131859276888</v>
      </c>
      <c r="E3414" s="80">
        <v>10051.267346468649</v>
      </c>
      <c r="F3414" s="80">
        <v>10016.167547813388</v>
      </c>
      <c r="G3414" s="80">
        <v>10152.651336812107</v>
      </c>
      <c r="H3414" s="80">
        <v>10088.998378845374</v>
      </c>
      <c r="I3414" s="80">
        <v>8508.7112114527536</v>
      </c>
      <c r="J3414" s="80">
        <v>9388.9798408475399</v>
      </c>
      <c r="K3414" s="80">
        <v>10269.248470242328</v>
      </c>
      <c r="L3414" s="80">
        <v>9978.0761028070774</v>
      </c>
      <c r="M3414" s="80">
        <v>10755.024063760202</v>
      </c>
      <c r="N3414" s="80">
        <v>10596.138538461539</v>
      </c>
      <c r="O3414" s="80">
        <v>1256.1303658427246</v>
      </c>
      <c r="P3414" s="80">
        <v>1430.4508479258516</v>
      </c>
      <c r="Q3414" s="80">
        <v>1604.7713300089783</v>
      </c>
      <c r="R3414" s="80">
        <v>2005.748563308892</v>
      </c>
      <c r="S3414" s="80">
        <v>1416.3842110123758</v>
      </c>
      <c r="T3414" s="80">
        <v>2610.9654852126355</v>
      </c>
      <c r="U3414" s="80">
        <v>7807.5044525927224</v>
      </c>
      <c r="V3414" s="80">
        <v>7800.2442833474252</v>
      </c>
      <c r="W3414" s="80">
        <v>7792.9841141021288</v>
      </c>
      <c r="X3414" s="80">
        <v>7034.3067647016815</v>
      </c>
      <c r="Y3414" s="80">
        <v>8702.8791331977154</v>
      </c>
      <c r="Z3414" s="80">
        <v>5335.9232743593702</v>
      </c>
      <c r="AA3414" s="80">
        <v>4302.5886898543222</v>
      </c>
      <c r="AB3414" s="80">
        <v>5589.0791535964408</v>
      </c>
      <c r="AC3414" s="80">
        <v>6875.5696173385595</v>
      </c>
      <c r="AD3414" s="80">
        <v>6758.5535276637838</v>
      </c>
      <c r="AE3414" s="80">
        <v>8038.8281053058272</v>
      </c>
      <c r="AF3414" s="80">
        <v>6089.5788734346352</v>
      </c>
      <c r="AG3414" s="80">
        <v>2891.0421913029754</v>
      </c>
      <c r="AH3414" s="80">
        <v>2928.3243396687076</v>
      </c>
      <c r="AI3414" s="80">
        <v>2965.6064880344397</v>
      </c>
      <c r="AJ3414" s="80">
        <v>6886.9892305365229</v>
      </c>
      <c r="AK3414" s="80">
        <v>8044.932392637319</v>
      </c>
      <c r="AL3414" s="80">
        <v>4515.9321285135438</v>
      </c>
      <c r="AM3414" s="80">
        <v>2821.0525913171368</v>
      </c>
      <c r="AN3414" s="80">
        <v>2893.3295396757308</v>
      </c>
      <c r="AO3414" s="80">
        <v>2965.6064880343247</v>
      </c>
      <c r="AP3414" s="80">
        <v>7120.7964829108823</v>
      </c>
      <c r="AQ3414" s="80">
        <v>9499.9456014744574</v>
      </c>
      <c r="AR3414" s="80">
        <v>4088.7787705497753</v>
      </c>
      <c r="AS3414" s="80">
        <v>9091.693736798421</v>
      </c>
      <c r="AT3414" s="80">
        <v>9594.4003276477888</v>
      </c>
      <c r="AU3414" s="80">
        <v>10097.106918497157</v>
      </c>
      <c r="AV3414" s="80">
        <v>11067.427415053804</v>
      </c>
      <c r="AW3414" s="80">
        <v>11201.824627645892</v>
      </c>
      <c r="AX3414" s="80">
        <v>10765.063461538462</v>
      </c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</row>
    <row r="3415" spans="1:74" ht="12" customHeight="1" x14ac:dyDescent="0.2">
      <c r="A3415">
        <v>2</v>
      </c>
      <c r="B3415">
        <v>15</v>
      </c>
      <c r="C3415" s="80">
        <v>8950.0789197371123</v>
      </c>
      <c r="D3415" s="80">
        <v>9319.0798107779119</v>
      </c>
      <c r="E3415" s="80">
        <v>9688.0807018187115</v>
      </c>
      <c r="F3415" s="80">
        <v>9587.6297263890137</v>
      </c>
      <c r="G3415" s="80">
        <v>9711.7130533106083</v>
      </c>
      <c r="H3415" s="80">
        <v>9724.6316289609531</v>
      </c>
      <c r="I3415" s="80">
        <v>3757.5033428374786</v>
      </c>
      <c r="J3415" s="80">
        <v>6834.1000742918568</v>
      </c>
      <c r="K3415" s="80">
        <v>9910.6968057462345</v>
      </c>
      <c r="L3415" s="80">
        <v>9524.9571876867849</v>
      </c>
      <c r="M3415" s="80">
        <v>9189.3296458801178</v>
      </c>
      <c r="N3415" s="80">
        <v>10380.835785714286</v>
      </c>
      <c r="O3415" s="80">
        <v>5355.4</v>
      </c>
      <c r="P3415" s="80">
        <v>3451.0927283584874</v>
      </c>
      <c r="Q3415" s="80">
        <v>1546.7854567169754</v>
      </c>
      <c r="R3415" s="80">
        <v>1919.933393430558</v>
      </c>
      <c r="S3415" s="80">
        <v>1354.8694399379538</v>
      </c>
      <c r="T3415" s="80">
        <v>2557.9133234035121</v>
      </c>
      <c r="U3415" s="80">
        <v>7443.1825055312447</v>
      </c>
      <c r="V3415" s="80">
        <v>7477.2897335118341</v>
      </c>
      <c r="W3415" s="80">
        <v>7511.3969614924235</v>
      </c>
      <c r="X3415" s="80">
        <v>6733.3466937178382</v>
      </c>
      <c r="Y3415" s="80">
        <v>8324.9056896894945</v>
      </c>
      <c r="Z3415" s="80">
        <v>5227.5027431207782</v>
      </c>
      <c r="AA3415" s="80">
        <v>4101.8167916875682</v>
      </c>
      <c r="AB3415" s="80">
        <v>5364.4742889623012</v>
      </c>
      <c r="AC3415" s="80">
        <v>6627.1317862370352</v>
      </c>
      <c r="AD3415" s="80">
        <v>6469.3914513607233</v>
      </c>
      <c r="AE3415" s="80">
        <v>7689.6949627871991</v>
      </c>
      <c r="AF3415" s="80">
        <v>5965.8448273231197</v>
      </c>
      <c r="AG3415" s="80">
        <v>2756.1373537114177</v>
      </c>
      <c r="AH3415" s="80">
        <v>2807.2931714170345</v>
      </c>
      <c r="AI3415" s="80">
        <v>2858.4489891226508</v>
      </c>
      <c r="AJ3415" s="80">
        <v>6592.332082786279</v>
      </c>
      <c r="AK3415" s="80">
        <v>7695.5341357275183</v>
      </c>
      <c r="AL3415" s="80">
        <v>4424.1729829569304</v>
      </c>
      <c r="AM3415" s="80">
        <v>2689.4136817177728</v>
      </c>
      <c r="AN3415" s="80">
        <v>2773.9313354201568</v>
      </c>
      <c r="AO3415" s="80">
        <v>2858.4489891225403</v>
      </c>
      <c r="AP3415" s="80">
        <v>6816.1359830713845</v>
      </c>
      <c r="AQ3415" s="80">
        <v>9087.3548832565048</v>
      </c>
      <c r="AR3415" s="80">
        <v>4005.6989465668662</v>
      </c>
      <c r="AS3415" s="80">
        <v>8667.4476048378947</v>
      </c>
      <c r="AT3415" s="80">
        <v>9199.8557691335991</v>
      </c>
      <c r="AU3415" s="80">
        <v>9732.2639334293053</v>
      </c>
      <c r="AV3415" s="80">
        <v>9720.095288092105</v>
      </c>
      <c r="AW3415" s="80">
        <v>10589.334072450614</v>
      </c>
      <c r="AX3415" s="80">
        <v>10735.808928571429</v>
      </c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</row>
    <row r="3416" spans="1:74" ht="12" customHeight="1" x14ac:dyDescent="0.2">
      <c r="A3416">
        <v>2</v>
      </c>
      <c r="B3416">
        <v>16</v>
      </c>
      <c r="C3416" s="80">
        <v>8429.9505178247473</v>
      </c>
      <c r="D3416" s="80">
        <v>8843.3763729987604</v>
      </c>
      <c r="E3416" s="80">
        <v>9256.8022281727735</v>
      </c>
      <c r="F3416" s="80">
        <v>9248.5798747117551</v>
      </c>
      <c r="G3416" s="80">
        <v>9271.1556613367757</v>
      </c>
      <c r="H3416" s="80">
        <v>9290.9738396459506</v>
      </c>
      <c r="I3416" s="80">
        <v>2090.0031199816467</v>
      </c>
      <c r="J3416" s="80">
        <v>5779.7556923007578</v>
      </c>
      <c r="K3416" s="80">
        <v>9469.508264619868</v>
      </c>
      <c r="L3416" s="80">
        <v>7695.2113333333336</v>
      </c>
      <c r="M3416" s="80">
        <v>9362.1995689855758</v>
      </c>
      <c r="N3416" s="80">
        <v>8338.0133999999998</v>
      </c>
      <c r="O3416" s="80">
        <v>5044.1741808109891</v>
      </c>
      <c r="P3416" s="80">
        <v>3261.0511588796048</v>
      </c>
      <c r="Q3416" s="80">
        <v>1477.9281369482208</v>
      </c>
      <c r="R3416" s="80">
        <v>1852.0382878779144</v>
      </c>
      <c r="S3416" s="80">
        <v>1293.4078065837191</v>
      </c>
      <c r="T3416" s="80">
        <v>2054.5470525530986</v>
      </c>
      <c r="U3416" s="80">
        <v>7010.6264737395431</v>
      </c>
      <c r="V3416" s="80">
        <v>7093.8215425850794</v>
      </c>
      <c r="W3416" s="80">
        <v>7177.0166114306148</v>
      </c>
      <c r="X3416" s="80">
        <v>6495.2335976819095</v>
      </c>
      <c r="Y3416" s="80">
        <v>7947.2587473894964</v>
      </c>
      <c r="Z3416" s="80">
        <v>4198.7937022046499</v>
      </c>
      <c r="AA3416" s="80">
        <v>3863.4421994710756</v>
      </c>
      <c r="AB3416" s="80">
        <v>5097.7789688507955</v>
      </c>
      <c r="AC3416" s="80">
        <v>6332.1157382305155</v>
      </c>
      <c r="AD3416" s="80">
        <v>6240.6126734330846</v>
      </c>
      <c r="AE3416" s="80">
        <v>7340.8634086336297</v>
      </c>
      <c r="AF3416" s="80">
        <v>4791.8390329414224</v>
      </c>
      <c r="AG3416" s="80">
        <v>2595.9661049333117</v>
      </c>
      <c r="AH3416" s="80">
        <v>2663.5836180493466</v>
      </c>
      <c r="AI3416" s="80">
        <v>2731.2011311653814</v>
      </c>
      <c r="AJ3416" s="80">
        <v>6359.2057232311172</v>
      </c>
      <c r="AK3416" s="80">
        <v>7346.4376961940225</v>
      </c>
      <c r="AL3416" s="80">
        <v>3553.5494807246491</v>
      </c>
      <c r="AM3416" s="80">
        <v>2533.1200386228129</v>
      </c>
      <c r="AN3416" s="80">
        <v>2632.1605848940444</v>
      </c>
      <c r="AO3416" s="80">
        <v>2731.2011311652755</v>
      </c>
      <c r="AP3416" s="80">
        <v>6575.0951877941588</v>
      </c>
      <c r="AQ3416" s="80">
        <v>8675.1205693582579</v>
      </c>
      <c r="AR3416" s="80">
        <v>3217.4260514556681</v>
      </c>
      <c r="AS3416" s="80">
        <v>8163.7441501765243</v>
      </c>
      <c r="AT3416" s="80">
        <v>8731.3813657789178</v>
      </c>
      <c r="AU3416" s="80">
        <v>9299.0185813813132</v>
      </c>
      <c r="AV3416" s="80">
        <v>9376.3610221926156</v>
      </c>
      <c r="AW3416" s="80">
        <v>9207.9273629448398</v>
      </c>
      <c r="AX3416" s="80">
        <v>10085.041666666666</v>
      </c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</row>
    <row r="3417" spans="1:74" ht="12" customHeight="1" x14ac:dyDescent="0.2">
      <c r="A3417">
        <v>2</v>
      </c>
      <c r="B3417">
        <v>17</v>
      </c>
      <c r="C3417" s="80">
        <v>8011.7156133676963</v>
      </c>
      <c r="D3417" s="80">
        <v>8424.7532955701463</v>
      </c>
      <c r="E3417" s="80">
        <v>8837.7909777725945</v>
      </c>
      <c r="F3417" s="80">
        <v>8811.1524887649175</v>
      </c>
      <c r="G3417" s="80">
        <v>8926.1937990790866</v>
      </c>
      <c r="H3417" s="80">
        <v>8875.8424953560771</v>
      </c>
      <c r="I3417" s="80">
        <v>6652.7112583161315</v>
      </c>
      <c r="J3417" s="80">
        <v>7846.7900427989953</v>
      </c>
      <c r="K3417" s="80">
        <v>9040.8688272818599</v>
      </c>
      <c r="L3417" s="80">
        <v>7331.2531664095295</v>
      </c>
      <c r="M3417" s="80">
        <v>8357.4403151451024</v>
      </c>
      <c r="N3417" s="80">
        <v>8295.4813125000001</v>
      </c>
      <c r="O3417" s="80">
        <v>1035.6323529411766</v>
      </c>
      <c r="P3417" s="80">
        <v>3466.7867647058824</v>
      </c>
      <c r="Q3417" s="80">
        <v>5897.9411764705883</v>
      </c>
      <c r="R3417" s="80">
        <v>1764.4429729306949</v>
      </c>
      <c r="S3417" s="80">
        <v>1245.2825909238818</v>
      </c>
      <c r="T3417" s="80">
        <v>2044.0668373243661</v>
      </c>
      <c r="U3417" s="80">
        <v>6662.8084542590304</v>
      </c>
      <c r="V3417" s="80">
        <v>6757.4778912498059</v>
      </c>
      <c r="W3417" s="80">
        <v>6852.1473282405805</v>
      </c>
      <c r="X3417" s="80">
        <v>6188.0304278723797</v>
      </c>
      <c r="Y3417" s="80">
        <v>7651.5565418083743</v>
      </c>
      <c r="Z3417" s="80">
        <v>4177.3757153810002</v>
      </c>
      <c r="AA3417" s="80">
        <v>3671.7653473051541</v>
      </c>
      <c r="AB3417" s="80">
        <v>4858.6282159105313</v>
      </c>
      <c r="AC3417" s="80">
        <v>6045.4910845159084</v>
      </c>
      <c r="AD3417" s="80">
        <v>5945.4522352440144</v>
      </c>
      <c r="AE3417" s="80">
        <v>7067.7240067592729</v>
      </c>
      <c r="AF3417" s="80">
        <v>4767.3959303391912</v>
      </c>
      <c r="AG3417" s="80">
        <v>2467.1725095765164</v>
      </c>
      <c r="AH3417" s="80">
        <v>2537.3726013320547</v>
      </c>
      <c r="AI3417" s="80">
        <v>2607.5726930875931</v>
      </c>
      <c r="AJ3417" s="80">
        <v>6058.43622414109</v>
      </c>
      <c r="AK3417" s="80">
        <v>7073.0908858057937</v>
      </c>
      <c r="AL3417" s="80">
        <v>3535.4228754771975</v>
      </c>
      <c r="AM3417" s="80">
        <v>2407.4444234348571</v>
      </c>
      <c r="AN3417" s="80">
        <v>2507.5085582611746</v>
      </c>
      <c r="AO3417" s="80">
        <v>2607.5726930874916</v>
      </c>
      <c r="AP3417" s="80">
        <v>6264.1148276404265</v>
      </c>
      <c r="AQ3417" s="80">
        <v>8352.3360259603178</v>
      </c>
      <c r="AR3417" s="80">
        <v>3201.0140070296793</v>
      </c>
      <c r="AS3417" s="80">
        <v>7758.7165349560828</v>
      </c>
      <c r="AT3417" s="80">
        <v>8318.406466571616</v>
      </c>
      <c r="AU3417" s="80">
        <v>8878.09639818715</v>
      </c>
      <c r="AV3417" s="80">
        <v>8932.8900085674704</v>
      </c>
      <c r="AW3417" s="80">
        <v>8865.3181040040836</v>
      </c>
      <c r="AX3417" s="80">
        <v>8994.0765625000004</v>
      </c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</row>
    <row r="3418" spans="1:74" ht="12" customHeight="1" x14ac:dyDescent="0.2">
      <c r="A3418">
        <v>2</v>
      </c>
      <c r="B3418">
        <v>18</v>
      </c>
      <c r="C3418" s="80">
        <v>7670.3339059517903</v>
      </c>
      <c r="D3418" s="80">
        <v>8029.8785604381028</v>
      </c>
      <c r="E3418" s="80">
        <v>8389.4232149244162</v>
      </c>
      <c r="F3418" s="80">
        <v>8425.3864965394278</v>
      </c>
      <c r="G3418" s="80">
        <v>8490.6376557035237</v>
      </c>
      <c r="H3418" s="80">
        <v>8537.4887803983147</v>
      </c>
      <c r="I3418" s="80">
        <v>7646.0544659178304</v>
      </c>
      <c r="J3418" s="80">
        <v>8114.1263896059163</v>
      </c>
      <c r="K3418" s="80">
        <v>8582.1983132940022</v>
      </c>
      <c r="L3418" s="80">
        <v>3931.2382352941177</v>
      </c>
      <c r="M3418" s="80">
        <v>7949.6366583914705</v>
      </c>
      <c r="N3418" s="80">
        <v>8190.0353529411759</v>
      </c>
      <c r="O3418" s="80">
        <v>1367.8333333333333</v>
      </c>
      <c r="P3418" s="80">
        <v>1356</v>
      </c>
      <c r="Q3418" s="80">
        <v>1344.1666666666667</v>
      </c>
      <c r="R3418" s="80">
        <v>5114.8809523809505</v>
      </c>
      <c r="S3418" s="80">
        <v>1184.5186757631452</v>
      </c>
      <c r="T3418" s="80">
        <v>2018.0841871387456</v>
      </c>
      <c r="U3418" s="80">
        <v>6378.9041026735931</v>
      </c>
      <c r="V3418" s="80">
        <v>6441.7106763824886</v>
      </c>
      <c r="W3418" s="80">
        <v>6504.5172500913841</v>
      </c>
      <c r="X3418" s="80">
        <v>5917.1088088249808</v>
      </c>
      <c r="Y3418" s="80">
        <v>7278.1966828151772</v>
      </c>
      <c r="Z3418" s="80">
        <v>4124.2760368750241</v>
      </c>
      <c r="AA3418" s="80">
        <v>3515.3102777564864</v>
      </c>
      <c r="AB3418" s="80">
        <v>4627.0476928328826</v>
      </c>
      <c r="AC3418" s="80">
        <v>5738.7851079092788</v>
      </c>
      <c r="AD3418" s="80">
        <v>5685.1510676404951</v>
      </c>
      <c r="AE3418" s="80">
        <v>6722.8524209390607</v>
      </c>
      <c r="AF3418" s="80">
        <v>4706.7963557594794</v>
      </c>
      <c r="AG3418" s="80">
        <v>2362.0455174996246</v>
      </c>
      <c r="AH3418" s="80">
        <v>2418.6640958786911</v>
      </c>
      <c r="AI3418" s="80">
        <v>2475.2826742577577</v>
      </c>
      <c r="AJ3418" s="80">
        <v>5793.1884413657126</v>
      </c>
      <c r="AK3418" s="80">
        <v>6727.9574216091896</v>
      </c>
      <c r="AL3418" s="80">
        <v>3490.4832217660664</v>
      </c>
      <c r="AM3418" s="80">
        <v>2304.8624637844409</v>
      </c>
      <c r="AN3418" s="80">
        <v>2390.0725690210511</v>
      </c>
      <c r="AO3418" s="80">
        <v>2475.2826742576617</v>
      </c>
      <c r="AP3418" s="80">
        <v>5989.8621149583605</v>
      </c>
      <c r="AQ3418" s="80">
        <v>7944.7814344367316</v>
      </c>
      <c r="AR3418" s="80">
        <v>3160.3251089637079</v>
      </c>
      <c r="AS3418" s="80">
        <v>7428.1151973799024</v>
      </c>
      <c r="AT3418" s="80">
        <v>7927.8995086544246</v>
      </c>
      <c r="AU3418" s="80">
        <v>8427.6838199289468</v>
      </c>
      <c r="AV3418" s="80">
        <v>8541.7941579406452</v>
      </c>
      <c r="AW3418" s="80">
        <v>8432.7324073350337</v>
      </c>
      <c r="AX3418" s="80">
        <v>8879.7505821558243</v>
      </c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</row>
    <row r="3419" spans="1:74" ht="12" customHeight="1" x14ac:dyDescent="0.2">
      <c r="A3419">
        <v>2</v>
      </c>
      <c r="B3419">
        <v>19</v>
      </c>
      <c r="C3419" s="80">
        <v>7311.1379473694487</v>
      </c>
      <c r="D3419" s="80">
        <v>7652.603211040202</v>
      </c>
      <c r="E3419" s="80">
        <v>7994.0684747109553</v>
      </c>
      <c r="F3419" s="80">
        <v>7995.1268147332185</v>
      </c>
      <c r="G3419" s="80">
        <v>8111.955134118667</v>
      </c>
      <c r="H3419" s="80">
        <v>8132.9821349975009</v>
      </c>
      <c r="I3419" s="80">
        <v>7714.298896281005</v>
      </c>
      <c r="J3419" s="80">
        <v>7732.0910630735652</v>
      </c>
      <c r="K3419" s="80">
        <v>7749.8832298661255</v>
      </c>
      <c r="L3419" s="80">
        <v>9727.0324074073887</v>
      </c>
      <c r="M3419" s="80">
        <v>5225.3219467956478</v>
      </c>
      <c r="N3419" s="80">
        <v>7801.9910683104745</v>
      </c>
      <c r="O3419" s="80">
        <v>1090.7368421052631</v>
      </c>
      <c r="P3419" s="80">
        <v>1185.7795732544769</v>
      </c>
      <c r="Q3419" s="80">
        <v>1280.8223044036906</v>
      </c>
      <c r="R3419" s="80">
        <v>4853.679041708725</v>
      </c>
      <c r="S3419" s="80">
        <v>6683.2416020671844</v>
      </c>
      <c r="T3419" s="80">
        <v>1922.4672574216402</v>
      </c>
      <c r="U3419" s="80">
        <v>6080.1848289159334</v>
      </c>
      <c r="V3419" s="80">
        <v>6139.0871224414523</v>
      </c>
      <c r="W3419" s="80">
        <v>6197.9894159669711</v>
      </c>
      <c r="X3419" s="80">
        <v>5614.9394834957002</v>
      </c>
      <c r="Y3419" s="80">
        <v>6953.5890403505882</v>
      </c>
      <c r="Z3419" s="80">
        <v>3928.8676319804122</v>
      </c>
      <c r="AA3419" s="80">
        <v>3350.6909456106823</v>
      </c>
      <c r="AB3419" s="80">
        <v>4409.5168180216879</v>
      </c>
      <c r="AC3419" s="80">
        <v>5468.3426904326925</v>
      </c>
      <c r="AD3419" s="80">
        <v>5394.8271412084059</v>
      </c>
      <c r="AE3419" s="80">
        <v>6423.0131379266804</v>
      </c>
      <c r="AF3419" s="80">
        <v>4483.7881090225255</v>
      </c>
      <c r="AG3419" s="80">
        <v>2251.4327052966178</v>
      </c>
      <c r="AH3419" s="80">
        <v>2305.0333739353582</v>
      </c>
      <c r="AI3419" s="80">
        <v>2358.6340425740987</v>
      </c>
      <c r="AJ3419" s="80">
        <v>5497.3473643481539</v>
      </c>
      <c r="AK3419" s="80">
        <v>6427.890455517535</v>
      </c>
      <c r="AL3419" s="80">
        <v>3325.1039521492057</v>
      </c>
      <c r="AM3419" s="80">
        <v>2196.927490909648</v>
      </c>
      <c r="AN3419" s="80">
        <v>2277.7807667418274</v>
      </c>
      <c r="AO3419" s="80">
        <v>2358.6340425740073</v>
      </c>
      <c r="AP3419" s="80">
        <v>5683.9774924898729</v>
      </c>
      <c r="AQ3419" s="80">
        <v>7590.4441056011183</v>
      </c>
      <c r="AR3419" s="80">
        <v>3010.5887472436248</v>
      </c>
      <c r="AS3419" s="80">
        <v>7080.2621584512344</v>
      </c>
      <c r="AT3419" s="80">
        <v>7555.3940963466675</v>
      </c>
      <c r="AU3419" s="80">
        <v>8030.5260342421006</v>
      </c>
      <c r="AV3419" s="80">
        <v>8105.5898796016991</v>
      </c>
      <c r="AW3419" s="80">
        <v>8056.632460387601</v>
      </c>
      <c r="AX3419" s="80">
        <v>8459.0275554701948</v>
      </c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</row>
    <row r="3420" spans="1:74" ht="12" customHeight="1" x14ac:dyDescent="0.2">
      <c r="A3420">
        <v>2</v>
      </c>
      <c r="B3420">
        <v>20</v>
      </c>
      <c r="C3420" s="80">
        <v>6965.8466097865376</v>
      </c>
      <c r="D3420" s="80">
        <v>7329.9330179723393</v>
      </c>
      <c r="E3420" s="80">
        <v>7694.019426158141</v>
      </c>
      <c r="F3420" s="80">
        <v>7632.1513716378458</v>
      </c>
      <c r="G3420" s="80">
        <v>7691.9373238081125</v>
      </c>
      <c r="H3420" s="80">
        <v>7787.4469189226465</v>
      </c>
      <c r="I3420" s="80">
        <v>7612.3953658546889</v>
      </c>
      <c r="J3420" s="80">
        <v>7808.1363760421409</v>
      </c>
      <c r="K3420" s="80">
        <v>8003.877386229592</v>
      </c>
      <c r="L3420" s="80">
        <v>6171.4718045112631</v>
      </c>
      <c r="M3420" s="80">
        <v>10933.541844332718</v>
      </c>
      <c r="N3420" s="80">
        <v>4247.9368947368421</v>
      </c>
      <c r="O3420" s="80">
        <v>1039.2233860779431</v>
      </c>
      <c r="P3420" s="80">
        <v>1135.9856784954166</v>
      </c>
      <c r="Q3420" s="80">
        <v>1232.74797091289</v>
      </c>
      <c r="R3420" s="80">
        <v>1969.7</v>
      </c>
      <c r="S3420" s="80">
        <v>6337.199192183758</v>
      </c>
      <c r="T3420" s="80">
        <v>3905</v>
      </c>
      <c r="U3420" s="80">
        <v>5793.0290992004129</v>
      </c>
      <c r="V3420" s="80">
        <v>5879.1917133266961</v>
      </c>
      <c r="W3420" s="80">
        <v>5965.3543274529784</v>
      </c>
      <c r="X3420" s="80">
        <v>5360.0235585575465</v>
      </c>
      <c r="Y3420" s="80">
        <v>6593.5486808762826</v>
      </c>
      <c r="Z3420" s="80">
        <v>7980.4886370132936</v>
      </c>
      <c r="AA3420" s="80">
        <v>3192.4440944685643</v>
      </c>
      <c r="AB3420" s="80">
        <v>4227.7691137985503</v>
      </c>
      <c r="AC3420" s="80">
        <v>5263.0941331285358</v>
      </c>
      <c r="AD3420" s="80">
        <v>5149.9042253649004</v>
      </c>
      <c r="AE3420" s="80">
        <v>6090.444741136479</v>
      </c>
      <c r="AF3420" s="80">
        <v>9107.6675028607806</v>
      </c>
      <c r="AG3420" s="80">
        <v>2145.1017598424301</v>
      </c>
      <c r="AH3420" s="80">
        <v>2207.6034629815058</v>
      </c>
      <c r="AI3420" s="80">
        <v>2270.105166120582</v>
      </c>
      <c r="AJ3420" s="80">
        <v>5247.770072872755</v>
      </c>
      <c r="AK3420" s="80">
        <v>6095.0695227824435</v>
      </c>
      <c r="AL3420" s="80">
        <v>6754.0973106387992</v>
      </c>
      <c r="AM3420" s="80">
        <v>2093.1707245389903</v>
      </c>
      <c r="AN3420" s="80">
        <v>2181.6379453297423</v>
      </c>
      <c r="AO3420" s="80">
        <v>2270.1051661204942</v>
      </c>
      <c r="AP3420" s="80">
        <v>5425.9272705623453</v>
      </c>
      <c r="AQ3420" s="80">
        <v>7197.4289002888891</v>
      </c>
      <c r="AR3420" s="80">
        <v>6115.2402011536178</v>
      </c>
      <c r="AS3420" s="80">
        <v>6745.8746515093198</v>
      </c>
      <c r="AT3420" s="80">
        <v>7237.4916203037483</v>
      </c>
      <c r="AU3420" s="80">
        <v>7729.1085890981776</v>
      </c>
      <c r="AV3420" s="80">
        <v>7737.5994591525678</v>
      </c>
      <c r="AW3420" s="80">
        <v>7639.4791269999178</v>
      </c>
      <c r="AX3420" s="80">
        <v>17182.348607805881</v>
      </c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</row>
    <row r="3421" spans="1:74" ht="12" customHeight="1" x14ac:dyDescent="0.2">
      <c r="A3421">
        <v>2</v>
      </c>
      <c r="B3421">
        <v>21</v>
      </c>
      <c r="C3421" s="80">
        <v>6554.8799070187115</v>
      </c>
      <c r="D3421" s="80">
        <v>6956.3440368821739</v>
      </c>
      <c r="E3421" s="80">
        <v>7357.8081667456354</v>
      </c>
      <c r="F3421" s="80">
        <v>7344.2886599859821</v>
      </c>
      <c r="G3421" s="80">
        <v>7362.9530237573117</v>
      </c>
      <c r="H3421" s="80">
        <v>7361.4642286308526</v>
      </c>
      <c r="I3421" s="80">
        <v>6940.3572758836544</v>
      </c>
      <c r="J3421" s="80">
        <v>7518.7924630629841</v>
      </c>
      <c r="K3421" s="80">
        <v>8097.2276502423138</v>
      </c>
      <c r="L3421" s="80">
        <v>7848.1369813277997</v>
      </c>
      <c r="M3421" s="80">
        <v>6355.2772521160823</v>
      </c>
      <c r="N3421" s="80">
        <v>1977.2565500000001</v>
      </c>
      <c r="O3421" s="80">
        <v>977.91192857102055</v>
      </c>
      <c r="P3421" s="80">
        <v>1105.2178690474152</v>
      </c>
      <c r="Q3421" s="80">
        <v>1232.5238095238096</v>
      </c>
      <c r="R3421" s="80">
        <v>1895.4086035730711</v>
      </c>
      <c r="S3421" s="80">
        <v>2561.8424418604654</v>
      </c>
      <c r="T3421" s="80">
        <v>1817.6321868897076</v>
      </c>
      <c r="U3421" s="80">
        <v>5451.255557332338</v>
      </c>
      <c r="V3421" s="80">
        <v>5577.9686915862139</v>
      </c>
      <c r="W3421" s="80">
        <v>5704.6818258400899</v>
      </c>
      <c r="X3421" s="80">
        <v>5157.8589471718151</v>
      </c>
      <c r="Y3421" s="80">
        <v>6311.5424831769169</v>
      </c>
      <c r="Z3421" s="80">
        <v>3714.6204900750154</v>
      </c>
      <c r="AA3421" s="80">
        <v>3004.0982555821452</v>
      </c>
      <c r="AB3421" s="80">
        <v>4018.60353519401</v>
      </c>
      <c r="AC3421" s="80">
        <v>5033.1088148058752</v>
      </c>
      <c r="AD3421" s="80">
        <v>4955.6647085007589</v>
      </c>
      <c r="AE3421" s="80">
        <v>5829.9563081432552</v>
      </c>
      <c r="AF3421" s="80">
        <v>4239.2803074748181</v>
      </c>
      <c r="AG3421" s="80">
        <v>2018.5463751594878</v>
      </c>
      <c r="AH3421" s="80">
        <v>2094.7265381306011</v>
      </c>
      <c r="AI3421" s="80">
        <v>2170.9067011017146</v>
      </c>
      <c r="AJ3421" s="80">
        <v>5049.839338831448</v>
      </c>
      <c r="AK3421" s="80">
        <v>5834.3832877936184</v>
      </c>
      <c r="AL3421" s="80">
        <v>3143.7809642003317</v>
      </c>
      <c r="AM3421" s="80">
        <v>1969.679134904304</v>
      </c>
      <c r="AN3421" s="80">
        <v>2070.2929180029673</v>
      </c>
      <c r="AO3421" s="80">
        <v>2170.9067011016305</v>
      </c>
      <c r="AP3421" s="80">
        <v>5221.2769614589124</v>
      </c>
      <c r="AQ3421" s="80">
        <v>6889.5947345582363</v>
      </c>
      <c r="AR3421" s="80">
        <v>2846.4167529266856</v>
      </c>
      <c r="AS3421" s="80">
        <v>6347.8857180577988</v>
      </c>
      <c r="AT3421" s="80">
        <v>6869.6248653145904</v>
      </c>
      <c r="AU3421" s="80">
        <v>7391.3640125713828</v>
      </c>
      <c r="AV3421" s="80">
        <v>7445.759550124445</v>
      </c>
      <c r="AW3421" s="80">
        <v>7312.7384649862406</v>
      </c>
      <c r="AX3421" s="80">
        <v>7997.7438862759363</v>
      </c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</row>
    <row r="3422" spans="1:74" ht="12" customHeight="1" x14ac:dyDescent="0.2">
      <c r="A3422">
        <v>2</v>
      </c>
      <c r="B3422">
        <v>22</v>
      </c>
      <c r="C3422" s="80">
        <v>6186.6067489187926</v>
      </c>
      <c r="D3422" s="80">
        <v>6627.542414786526</v>
      </c>
      <c r="E3422" s="80">
        <v>7068.4780806542594</v>
      </c>
      <c r="F3422" s="80">
        <v>7026.2957528770066</v>
      </c>
      <c r="G3422" s="80">
        <v>7081.7507214187781</v>
      </c>
      <c r="H3422" s="80">
        <v>7060.7339392682597</v>
      </c>
      <c r="I3422" s="80">
        <v>6524.3212538210046</v>
      </c>
      <c r="J3422" s="80">
        <v>7308.7196690591518</v>
      </c>
      <c r="K3422" s="80">
        <v>8093.1180842972981</v>
      </c>
      <c r="L3422" s="80">
        <v>7773.2415966386188</v>
      </c>
      <c r="M3422" s="80">
        <v>7341.8424875515548</v>
      </c>
      <c r="N3422" s="80">
        <v>4848.0381428571436</v>
      </c>
      <c r="O3422" s="80">
        <v>922.96985192171235</v>
      </c>
      <c r="P3422" s="80">
        <v>1053.5136479706669</v>
      </c>
      <c r="Q3422" s="80">
        <v>1184.0574440196215</v>
      </c>
      <c r="R3422" s="80">
        <v>1187.5454545454545</v>
      </c>
      <c r="S3422" s="80">
        <v>2464.0018077350942</v>
      </c>
      <c r="T3422" s="80">
        <v>1432.9395454545454</v>
      </c>
      <c r="U3422" s="80">
        <v>5144.9873833633683</v>
      </c>
      <c r="V3422" s="80">
        <v>5312.6723922696656</v>
      </c>
      <c r="W3422" s="80">
        <v>5480.3574011759638</v>
      </c>
      <c r="X3422" s="80">
        <v>4934.5340430180158</v>
      </c>
      <c r="Y3422" s="80">
        <v>6070.4951381985938</v>
      </c>
      <c r="Z3422" s="80">
        <v>2928.4398873308564</v>
      </c>
      <c r="AA3422" s="80">
        <v>2835.3188473368346</v>
      </c>
      <c r="AB3422" s="80">
        <v>3835.2557056559203</v>
      </c>
      <c r="AC3422" s="80">
        <v>4835.1925639750061</v>
      </c>
      <c r="AD3422" s="80">
        <v>4741.0944076492515</v>
      </c>
      <c r="AE3422" s="80">
        <v>5607.3014669276099</v>
      </c>
      <c r="AF3422" s="80">
        <v>3342.0581131115146</v>
      </c>
      <c r="AG3422" s="80">
        <v>1905.1382793749792</v>
      </c>
      <c r="AH3422" s="80">
        <v>1995.3393563150607</v>
      </c>
      <c r="AI3422" s="80">
        <v>2085.5404332551425</v>
      </c>
      <c r="AJ3422" s="80">
        <v>4831.1914661603669</v>
      </c>
      <c r="AK3422" s="80">
        <v>5611.5593735353941</v>
      </c>
      <c r="AL3422" s="80">
        <v>2478.4156543566023</v>
      </c>
      <c r="AM3422" s="80">
        <v>1859.0165498159006</v>
      </c>
      <c r="AN3422" s="80">
        <v>1972.278491535481</v>
      </c>
      <c r="AO3422" s="80">
        <v>2085.5404332550615</v>
      </c>
      <c r="AP3422" s="80">
        <v>4995.20618501443</v>
      </c>
      <c r="AQ3422" s="80">
        <v>6626.4707005889722</v>
      </c>
      <c r="AR3422" s="80">
        <v>2243.9870714946046</v>
      </c>
      <c r="AS3422" s="80">
        <v>5991.2421252219738</v>
      </c>
      <c r="AT3422" s="80">
        <v>6545.9782698787221</v>
      </c>
      <c r="AU3422" s="80">
        <v>7100.7144145354696</v>
      </c>
      <c r="AV3422" s="80">
        <v>7123.3731578413554</v>
      </c>
      <c r="AW3422" s="80">
        <v>7033.4539325277774</v>
      </c>
      <c r="AX3422" s="80">
        <v>6305.0619216161103</v>
      </c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</row>
    <row r="3423" spans="1:74" ht="12" customHeight="1" x14ac:dyDescent="0.2">
      <c r="A3423">
        <v>2</v>
      </c>
      <c r="B3423">
        <v>23</v>
      </c>
      <c r="C3423" s="80">
        <v>5888.0326136243684</v>
      </c>
      <c r="D3423" s="80">
        <v>6302.7273599261189</v>
      </c>
      <c r="E3423" s="80">
        <v>6717.4221062278702</v>
      </c>
      <c r="F3423" s="80">
        <v>6755.2056763369192</v>
      </c>
      <c r="G3423" s="80">
        <v>6761.650805438343</v>
      </c>
      <c r="H3423" s="80">
        <v>6828.009612069417</v>
      </c>
      <c r="I3423" s="80">
        <v>6667.5666927759585</v>
      </c>
      <c r="J3423" s="80">
        <v>7271.1379299655537</v>
      </c>
      <c r="K3423" s="80">
        <v>7874.7091671551489</v>
      </c>
      <c r="L3423" s="80">
        <v>7768.8511670761363</v>
      </c>
      <c r="M3423" s="80">
        <v>7410.565858567029</v>
      </c>
      <c r="N3423" s="80">
        <v>7007.7182272727277</v>
      </c>
      <c r="O3423" s="80">
        <v>878.42605972278056</v>
      </c>
      <c r="P3423" s="80">
        <v>1001.8386445088978</v>
      </c>
      <c r="Q3423" s="80">
        <v>1125.251229295015</v>
      </c>
      <c r="R3423" s="80">
        <v>1141.7273165833938</v>
      </c>
      <c r="S3423" s="80">
        <v>1270.6067653276959</v>
      </c>
      <c r="T3423" s="80">
        <v>2071.2783759873173</v>
      </c>
      <c r="U3423" s="80">
        <v>4896.6832286897406</v>
      </c>
      <c r="V3423" s="80">
        <v>5052.429335678049</v>
      </c>
      <c r="W3423" s="80">
        <v>5208.1754426663574</v>
      </c>
      <c r="X3423" s="80">
        <v>4744.1487733880431</v>
      </c>
      <c r="Y3423" s="80">
        <v>5796.1046576328345</v>
      </c>
      <c r="Z3423" s="80">
        <v>4232.9868229598305</v>
      </c>
      <c r="AA3423" s="80">
        <v>2698.4824671554811</v>
      </c>
      <c r="AB3423" s="80">
        <v>3646.7675926117327</v>
      </c>
      <c r="AC3423" s="80">
        <v>4595.0527180679837</v>
      </c>
      <c r="AD3423" s="80">
        <v>4558.1724682579088</v>
      </c>
      <c r="AE3423" s="80">
        <v>5353.8476531677125</v>
      </c>
      <c r="AF3423" s="80">
        <v>4830.8616528445455</v>
      </c>
      <c r="AG3423" s="80">
        <v>1813.1936904482461</v>
      </c>
      <c r="AH3423" s="80">
        <v>1897.5778774864052</v>
      </c>
      <c r="AI3423" s="80">
        <v>1981.9620645245641</v>
      </c>
      <c r="AJ3423" s="80">
        <v>4644.7933823898447</v>
      </c>
      <c r="AK3423" s="80">
        <v>5357.9130995208188</v>
      </c>
      <c r="AL3423" s="80">
        <v>3582.4880176287447</v>
      </c>
      <c r="AM3423" s="80">
        <v>1769.297858878205</v>
      </c>
      <c r="AN3423" s="80">
        <v>1875.629961701346</v>
      </c>
      <c r="AO3423" s="80">
        <v>1981.9620645244872</v>
      </c>
      <c r="AP3423" s="80">
        <v>4802.4800495575491</v>
      </c>
      <c r="AQ3423" s="80">
        <v>6326.9497490691774</v>
      </c>
      <c r="AR3423" s="80">
        <v>3243.6273476614156</v>
      </c>
      <c r="AS3423" s="80">
        <v>5702.0965548832246</v>
      </c>
      <c r="AT3423" s="80">
        <v>6225.0769887109891</v>
      </c>
      <c r="AU3423" s="80">
        <v>6748.0574225387536</v>
      </c>
      <c r="AV3423" s="80">
        <v>6848.5376196714578</v>
      </c>
      <c r="AW3423" s="80">
        <v>6715.5370640273068</v>
      </c>
      <c r="AX3423" s="80">
        <v>9113.8097618499687</v>
      </c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</row>
    <row r="3424" spans="1:74" ht="12" customHeight="1" x14ac:dyDescent="0.2">
      <c r="A3424">
        <v>2</v>
      </c>
      <c r="B3424">
        <v>24</v>
      </c>
      <c r="C3424" s="80">
        <v>5508.0540802009218</v>
      </c>
      <c r="D3424" s="80">
        <v>5907.8825078188056</v>
      </c>
      <c r="E3424" s="80">
        <v>6307.7109354366885</v>
      </c>
      <c r="F3424" s="80">
        <v>6437.6767372949826</v>
      </c>
      <c r="G3424" s="80">
        <v>6528.5683211310434</v>
      </c>
      <c r="H3424" s="80">
        <v>6499.3591368317511</v>
      </c>
      <c r="I3424" s="80">
        <v>5979.8241691579597</v>
      </c>
      <c r="J3424" s="80">
        <v>6471.3651091741594</v>
      </c>
      <c r="K3424" s="80">
        <v>6962.9060491903601</v>
      </c>
      <c r="L3424" s="80">
        <v>7503.0813748530863</v>
      </c>
      <c r="M3424" s="80">
        <v>7012.7982598863318</v>
      </c>
      <c r="N3424" s="80">
        <v>6485.4565652173924</v>
      </c>
      <c r="O3424" s="80">
        <v>821.73767706639796</v>
      </c>
      <c r="P3424" s="80">
        <v>939.17861063738565</v>
      </c>
      <c r="Q3424" s="80">
        <v>1056.6195442083733</v>
      </c>
      <c r="R3424" s="80">
        <v>1088.0603401980784</v>
      </c>
      <c r="S3424" s="80">
        <v>1226.8073752139614</v>
      </c>
      <c r="T3424" s="80">
        <v>1916.912967427874</v>
      </c>
      <c r="U3424" s="80">
        <v>4580.6804763321234</v>
      </c>
      <c r="V3424" s="80">
        <v>4735.5986031958473</v>
      </c>
      <c r="W3424" s="80">
        <v>4890.5167300595704</v>
      </c>
      <c r="X3424" s="80">
        <v>4521.1497117979789</v>
      </c>
      <c r="Y3424" s="80">
        <v>5596.3057458316525</v>
      </c>
      <c r="Z3424" s="80">
        <v>3917.516556901815</v>
      </c>
      <c r="AA3424" s="80">
        <v>2524.3384911241628</v>
      </c>
      <c r="AB3424" s="80">
        <v>3419.5641375544683</v>
      </c>
      <c r="AC3424" s="80">
        <v>4314.7897839847737</v>
      </c>
      <c r="AD3424" s="80">
        <v>4343.915236551984</v>
      </c>
      <c r="AE3424" s="80">
        <v>5169.2938884865389</v>
      </c>
      <c r="AF3424" s="80">
        <v>4470.8337872612765</v>
      </c>
      <c r="AG3424" s="80">
        <v>1696.1809759271093</v>
      </c>
      <c r="AH3424" s="80">
        <v>1778.6292862051985</v>
      </c>
      <c r="AI3424" s="80">
        <v>1861.0775964832876</v>
      </c>
      <c r="AJ3424" s="80">
        <v>4426.4645282521251</v>
      </c>
      <c r="AK3424" s="80">
        <v>5173.2191938647466</v>
      </c>
      <c r="AL3424" s="80">
        <v>3315.4972389329719</v>
      </c>
      <c r="AM3424" s="80">
        <v>1655.117919716497</v>
      </c>
      <c r="AN3424" s="80">
        <v>1758.0977580998563</v>
      </c>
      <c r="AO3424" s="80">
        <v>1861.0775964832155</v>
      </c>
      <c r="AP3424" s="80">
        <v>4576.7391220462223</v>
      </c>
      <c r="AQ3424" s="80">
        <v>6108.8519489854461</v>
      </c>
      <c r="AR3424" s="80">
        <v>3001.8907146037441</v>
      </c>
      <c r="AS3424" s="80">
        <v>5334.1172265503737</v>
      </c>
      <c r="AT3424" s="80">
        <v>5835.297479613484</v>
      </c>
      <c r="AU3424" s="80">
        <v>6336.4777326765952</v>
      </c>
      <c r="AV3424" s="80">
        <v>6526.621605777078</v>
      </c>
      <c r="AW3424" s="80">
        <v>6484.044177544276</v>
      </c>
      <c r="AX3424" s="80">
        <v>8434.5881836541357</v>
      </c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</row>
    <row r="3425" spans="1:74" ht="12" customHeight="1" x14ac:dyDescent="0.2">
      <c r="A3425">
        <v>2</v>
      </c>
      <c r="B3425">
        <v>25</v>
      </c>
      <c r="C3425" s="80">
        <v>4398.3881504813835</v>
      </c>
      <c r="D3425" s="80">
        <v>4777.6362566356383</v>
      </c>
      <c r="E3425" s="80">
        <v>5156.8843627898932</v>
      </c>
      <c r="F3425" s="80">
        <v>5307.6136579195854</v>
      </c>
      <c r="G3425" s="80">
        <v>5392.6678125121316</v>
      </c>
      <c r="H3425" s="80">
        <v>5510.0905096290726</v>
      </c>
      <c r="I3425" s="80">
        <v>4017.3696913967128</v>
      </c>
      <c r="J3425" s="80">
        <v>4281.1948007559868</v>
      </c>
      <c r="K3425" s="80">
        <v>4545.0199101152612</v>
      </c>
      <c r="L3425" s="80">
        <v>4679.6175319324166</v>
      </c>
      <c r="M3425" s="80">
        <v>4989.2951506721938</v>
      </c>
      <c r="N3425" s="80">
        <v>4969.5250416666668</v>
      </c>
      <c r="O3425" s="80">
        <v>656.18841227519317</v>
      </c>
      <c r="P3425" s="80">
        <v>760.01514074595423</v>
      </c>
      <c r="Q3425" s="80">
        <v>863.84186921671528</v>
      </c>
      <c r="R3425" s="80">
        <v>897.06335964649929</v>
      </c>
      <c r="S3425" s="80">
        <v>1013.3561171529064</v>
      </c>
      <c r="T3425" s="80">
        <v>1468.8475512146249</v>
      </c>
      <c r="U3425" s="80">
        <v>3657.8454813402432</v>
      </c>
      <c r="V3425" s="80">
        <v>3828.0496433886406</v>
      </c>
      <c r="W3425" s="80">
        <v>3998.253805437038</v>
      </c>
      <c r="X3425" s="80">
        <v>3727.5117933183351</v>
      </c>
      <c r="Y3425" s="80">
        <v>4622.6088753398662</v>
      </c>
      <c r="Z3425" s="80">
        <v>3001.8236086999027</v>
      </c>
      <c r="AA3425" s="80">
        <v>2015.7791382396085</v>
      </c>
      <c r="AB3425" s="80">
        <v>2771.6729917835928</v>
      </c>
      <c r="AC3425" s="80">
        <v>3527.5668453275775</v>
      </c>
      <c r="AD3425" s="80">
        <v>3581.3888735357682</v>
      </c>
      <c r="AE3425" s="80">
        <v>4269.8924779005147</v>
      </c>
      <c r="AF3425" s="80">
        <v>3425.8066860061676</v>
      </c>
      <c r="AG3425" s="80">
        <v>1354.4642439889778</v>
      </c>
      <c r="AH3425" s="80">
        <v>1437.9963717737023</v>
      </c>
      <c r="AI3425" s="80">
        <v>1521.5284995584268</v>
      </c>
      <c r="AJ3425" s="80">
        <v>3649.4475484209192</v>
      </c>
      <c r="AK3425" s="80">
        <v>4273.1348224584826</v>
      </c>
      <c r="AL3425" s="80">
        <v>2540.5222267342106</v>
      </c>
      <c r="AM3425" s="80">
        <v>1321.6738506432539</v>
      </c>
      <c r="AN3425" s="80">
        <v>1421.6011751008109</v>
      </c>
      <c r="AO3425" s="80">
        <v>1521.5284995583677</v>
      </c>
      <c r="AP3425" s="80">
        <v>3773.3430963037731</v>
      </c>
      <c r="AQ3425" s="80">
        <v>5045.9775644943547</v>
      </c>
      <c r="AR3425" s="80">
        <v>2300.2191023184964</v>
      </c>
      <c r="AS3425" s="80">
        <v>4259.4930370912334</v>
      </c>
      <c r="AT3425" s="80">
        <v>4719.9478823422651</v>
      </c>
      <c r="AU3425" s="80">
        <v>5180.4027275932976</v>
      </c>
      <c r="AV3425" s="80">
        <v>5380.9452366896921</v>
      </c>
      <c r="AW3425" s="80">
        <v>5355.8903899303868</v>
      </c>
      <c r="AX3425" s="80">
        <v>6463.0603525458919</v>
      </c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</row>
    <row r="3426" spans="1:74" ht="12" customHeight="1" x14ac:dyDescent="0.2">
      <c r="A3426">
        <v>3</v>
      </c>
      <c r="B3426">
        <v>1</v>
      </c>
      <c r="C3426" s="80">
        <v>12464.749948179182</v>
      </c>
      <c r="D3426" s="80">
        <v>10249.768043878272</v>
      </c>
      <c r="E3426" s="80">
        <v>8034.7861395773607</v>
      </c>
      <c r="F3426" s="80">
        <v>8136.1262989451297</v>
      </c>
      <c r="G3426" s="80">
        <v>6975.7093826630244</v>
      </c>
      <c r="H3426" s="80">
        <v>7471.0251929121596</v>
      </c>
      <c r="I3426" s="80">
        <v>12695.606401765999</v>
      </c>
      <c r="J3426" s="80">
        <v>10534.456262107489</v>
      </c>
      <c r="K3426" s="80">
        <v>8373.3061224489793</v>
      </c>
      <c r="L3426" s="80">
        <v>9038.9828408007597</v>
      </c>
      <c r="M3426" s="80">
        <v>7775.0959409594097</v>
      </c>
      <c r="N3426" s="80">
        <v>9096.2739999999994</v>
      </c>
      <c r="O3426" s="80">
        <v>2562.9444444444398</v>
      </c>
      <c r="P3426" s="80">
        <v>2562.9444444444398</v>
      </c>
      <c r="Q3426" s="80">
        <v>2562.9444444444398</v>
      </c>
      <c r="R3426" s="80">
        <v>2562.9444444444398</v>
      </c>
      <c r="S3426" s="80">
        <v>2562.9444444444398</v>
      </c>
      <c r="T3426" s="80">
        <v>2562.9444444444398</v>
      </c>
      <c r="U3426" s="80">
        <v>7908.5380333951698</v>
      </c>
      <c r="V3426" s="80">
        <v>7593.4281434729655</v>
      </c>
      <c r="W3426" s="80">
        <v>7278.3182535507603</v>
      </c>
      <c r="X3426" s="80">
        <v>6717.9137931034402</v>
      </c>
      <c r="Y3426" s="80">
        <v>4819.8101761252401</v>
      </c>
      <c r="Z3426" s="80">
        <v>5972.42</v>
      </c>
      <c r="AA3426" s="80">
        <v>5419.2019110377605</v>
      </c>
      <c r="AB3426" s="80">
        <v>5419.2019110377605</v>
      </c>
      <c r="AC3426" s="80">
        <v>5419.2019110377605</v>
      </c>
      <c r="AD3426" s="80">
        <v>5419.2019110377605</v>
      </c>
      <c r="AE3426" s="80">
        <v>5419.2019110377605</v>
      </c>
      <c r="AF3426" s="80">
        <v>5908.31</v>
      </c>
      <c r="AG3426" s="80">
        <v>3140.2489452680902</v>
      </c>
      <c r="AH3426" s="80">
        <v>3127.40049371441</v>
      </c>
      <c r="AI3426" s="80">
        <v>3114.5520421607298</v>
      </c>
      <c r="AJ3426" s="80">
        <v>3165.9458483754502</v>
      </c>
      <c r="AK3426" s="80">
        <v>3140.2489452680902</v>
      </c>
      <c r="AL3426" s="80">
        <v>4270.0550000000003</v>
      </c>
      <c r="AM3426" s="80">
        <v>3233.7987966928899</v>
      </c>
      <c r="AN3426" s="80">
        <v>3174.1754194268096</v>
      </c>
      <c r="AO3426" s="80">
        <v>3114.5520421607298</v>
      </c>
      <c r="AP3426" s="80">
        <v>2800.7439862542901</v>
      </c>
      <c r="AQ3426" s="80">
        <v>3786.1003616636499</v>
      </c>
      <c r="AR3426" s="80">
        <v>8066.73</v>
      </c>
      <c r="AS3426" s="80">
        <v>10915.89</v>
      </c>
      <c r="AT3426" s="80">
        <v>9318.9469154641793</v>
      </c>
      <c r="AU3426" s="80">
        <v>7722.00383092836</v>
      </c>
      <c r="AV3426" s="80">
        <v>6814.6856406119596</v>
      </c>
      <c r="AW3426" s="80">
        <v>6422.8530100651597</v>
      </c>
      <c r="AX3426" s="80">
        <v>8047.0259999999998</v>
      </c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</row>
    <row r="3427" spans="1:74" ht="12" customHeight="1" x14ac:dyDescent="0.2">
      <c r="A3427">
        <v>3</v>
      </c>
      <c r="B3427">
        <v>2</v>
      </c>
      <c r="C3427" s="80">
        <v>10851.765199331077</v>
      </c>
      <c r="D3427" s="80">
        <v>10581.015327973499</v>
      </c>
      <c r="E3427" s="80">
        <v>10310.265456615922</v>
      </c>
      <c r="F3427" s="80">
        <v>8296.3943069438137</v>
      </c>
      <c r="G3427" s="80">
        <v>8994.9219744080037</v>
      </c>
      <c r="H3427" s="80">
        <v>7364.8776710243801</v>
      </c>
      <c r="I3427" s="80">
        <v>11894.922193551702</v>
      </c>
      <c r="J3427" s="80">
        <v>9839.147260568312</v>
      </c>
      <c r="K3427" s="80">
        <v>7783.3723275849206</v>
      </c>
      <c r="L3427" s="80">
        <v>7269.2460441688399</v>
      </c>
      <c r="M3427" s="80">
        <v>9806.5715749640876</v>
      </c>
      <c r="N3427" s="80">
        <v>9188.4560000000001</v>
      </c>
      <c r="O3427" s="80">
        <v>2231.2899533218365</v>
      </c>
      <c r="P3427" s="80">
        <v>2760.0345791806412</v>
      </c>
      <c r="Q3427" s="80">
        <v>3288.779205039446</v>
      </c>
      <c r="R3427" s="80">
        <v>2613.4301406627565</v>
      </c>
      <c r="S3427" s="80">
        <v>3304.8230707282391</v>
      </c>
      <c r="T3427" s="80">
        <v>2588.9174246754424</v>
      </c>
      <c r="U3427" s="80">
        <v>9388.8097926917326</v>
      </c>
      <c r="V3427" s="80">
        <v>8063.851447803886</v>
      </c>
      <c r="W3427" s="80">
        <v>6738.8931029160394</v>
      </c>
      <c r="X3427" s="80">
        <v>6098.1870275295605</v>
      </c>
      <c r="Y3427" s="80">
        <v>7077.5141176600591</v>
      </c>
      <c r="Z3427" s="80">
        <v>4377.91</v>
      </c>
      <c r="AA3427" s="80">
        <v>4717.9371387982428</v>
      </c>
      <c r="AB3427" s="80">
        <v>5835.9379183766305</v>
      </c>
      <c r="AC3427" s="80">
        <v>6953.9386979550172</v>
      </c>
      <c r="AD3427" s="80">
        <v>5525.9510768339314</v>
      </c>
      <c r="AE3427" s="80">
        <v>6987.8625497925414</v>
      </c>
      <c r="AF3427" s="80">
        <v>4330.9160159700759</v>
      </c>
      <c r="AG3427" s="80">
        <v>2733.8891163616399</v>
      </c>
      <c r="AH3427" s="80">
        <v>3155.0916140235499</v>
      </c>
      <c r="AI3427" s="80">
        <v>3576.2941116854599</v>
      </c>
      <c r="AJ3427" s="80">
        <v>4746.6290353454806</v>
      </c>
      <c r="AK3427" s="80">
        <v>2583.0960698689951</v>
      </c>
      <c r="AL3427" s="80">
        <v>3130.0405003415704</v>
      </c>
      <c r="AM3427" s="80">
        <v>2815.3332709828505</v>
      </c>
      <c r="AN3427" s="80">
        <v>3195.8136913341104</v>
      </c>
      <c r="AO3427" s="80">
        <v>3576.2941116853699</v>
      </c>
      <c r="AP3427" s="80">
        <v>5111.8308974666397</v>
      </c>
      <c r="AQ3427" s="80">
        <v>3520.5063262344402</v>
      </c>
      <c r="AR3427" s="80">
        <v>4062.6200000000008</v>
      </c>
      <c r="AS3427" s="80">
        <v>10308.269343599801</v>
      </c>
      <c r="AT3427" s="80">
        <v>9959.0112840873207</v>
      </c>
      <c r="AU3427" s="80">
        <v>9609.7532245748407</v>
      </c>
      <c r="AV3427" s="80">
        <v>9448.8598033675407</v>
      </c>
      <c r="AW3427" s="80">
        <v>7127.9635295983398</v>
      </c>
      <c r="AX3427" s="80">
        <v>6129.9639999999999</v>
      </c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</row>
    <row r="3428" spans="1:74" ht="12" customHeight="1" x14ac:dyDescent="0.2">
      <c r="A3428">
        <v>3</v>
      </c>
      <c r="B3428">
        <v>3</v>
      </c>
      <c r="C3428" s="80">
        <v>11994.308111275752</v>
      </c>
      <c r="D3428" s="80">
        <v>12048.911588053579</v>
      </c>
      <c r="E3428" s="80">
        <v>12103.515064831408</v>
      </c>
      <c r="F3428" s="80">
        <v>10848.522994878042</v>
      </c>
      <c r="G3428" s="80">
        <v>11145.424723778464</v>
      </c>
      <c r="H3428" s="80">
        <v>10165.741300502685</v>
      </c>
      <c r="I3428" s="80">
        <v>12355.589071546599</v>
      </c>
      <c r="J3428" s="80">
        <v>12785.256988057707</v>
      </c>
      <c r="K3428" s="80">
        <v>13214.924904568812</v>
      </c>
      <c r="L3428" s="80">
        <v>9718.3728606022196</v>
      </c>
      <c r="M3428" s="80">
        <v>11865.453323659645</v>
      </c>
      <c r="N3428" s="80">
        <v>11159.003000000001</v>
      </c>
      <c r="O3428" s="80">
        <v>2466.2143618243699</v>
      </c>
      <c r="P3428" s="80">
        <v>3163.5030965457877</v>
      </c>
      <c r="Q3428" s="80">
        <v>3860.7918312672055</v>
      </c>
      <c r="R3428" s="80">
        <v>3417.3709599069657</v>
      </c>
      <c r="S3428" s="80">
        <v>4094.9389961364473</v>
      </c>
      <c r="T3428" s="80">
        <v>3144.1340426188622</v>
      </c>
      <c r="U3428" s="80">
        <v>10377.323447677369</v>
      </c>
      <c r="V3428" s="80">
        <v>9280.114481323244</v>
      </c>
      <c r="W3428" s="80">
        <v>8182.9055149691203</v>
      </c>
      <c r="X3428" s="80">
        <v>8338.628552667029</v>
      </c>
      <c r="Y3428" s="80">
        <v>9535.8310870525802</v>
      </c>
      <c r="Z3428" s="80">
        <v>7074.1950000000006</v>
      </c>
      <c r="AA3428" s="80">
        <v>5214.671590559763</v>
      </c>
      <c r="AB3428" s="80">
        <v>6689.0494109367919</v>
      </c>
      <c r="AC3428" s="80">
        <v>8163.4272313138217</v>
      </c>
      <c r="AD3428" s="80">
        <v>7225.8387327889068</v>
      </c>
      <c r="AE3428" s="80">
        <v>8658.5182451178753</v>
      </c>
      <c r="AF3428" s="80">
        <v>6998.258170130367</v>
      </c>
      <c r="AG3428" s="80">
        <v>3021.7303638053486</v>
      </c>
      <c r="AH3428" s="80">
        <v>3610.0220774837235</v>
      </c>
      <c r="AI3428" s="80">
        <v>4198.3137911620988</v>
      </c>
      <c r="AJ3428" s="80">
        <v>7456.5849309393252</v>
      </c>
      <c r="AK3428" s="80">
        <v>6880.1743783443335</v>
      </c>
      <c r="AL3428" s="80">
        <v>2938.0074999999997</v>
      </c>
      <c r="AM3428" s="80">
        <v>3111.7494774191778</v>
      </c>
      <c r="AN3428" s="80">
        <v>3655.0316342905853</v>
      </c>
      <c r="AO3428" s="80">
        <v>4198.3137911619933</v>
      </c>
      <c r="AP3428" s="80">
        <v>7639.1858619997556</v>
      </c>
      <c r="AQ3428" s="80">
        <v>8427.2113866846739</v>
      </c>
      <c r="AR3428" s="80">
        <v>6657.2250000000004</v>
      </c>
      <c r="AS3428" s="80">
        <v>10117.33335294115</v>
      </c>
      <c r="AT3428" s="80">
        <v>10774.80064843971</v>
      </c>
      <c r="AU3428" s="80">
        <v>11432.26794393827</v>
      </c>
      <c r="AV3428" s="80">
        <v>11069.59536408112</v>
      </c>
      <c r="AW3428" s="80">
        <v>10494.45949190532</v>
      </c>
      <c r="AX3428" s="80">
        <v>8875.7419999999984</v>
      </c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</row>
    <row r="3429" spans="1:74" ht="12" customHeight="1" x14ac:dyDescent="0.2">
      <c r="A3429">
        <v>3</v>
      </c>
      <c r="B3429">
        <v>4</v>
      </c>
      <c r="C3429" s="80">
        <v>12387.256968941318</v>
      </c>
      <c r="D3429" s="80">
        <v>12287.949675011161</v>
      </c>
      <c r="E3429" s="80">
        <v>12188.642381081007</v>
      </c>
      <c r="F3429" s="80">
        <v>11411.187932901292</v>
      </c>
      <c r="G3429" s="80">
        <v>11752.313569290405</v>
      </c>
      <c r="H3429" s="80">
        <v>10780.655956146544</v>
      </c>
      <c r="I3429" s="80">
        <v>12128.553434324698</v>
      </c>
      <c r="J3429" s="80">
        <v>12992.969057389568</v>
      </c>
      <c r="K3429" s="80">
        <v>13857.384680454439</v>
      </c>
      <c r="L3429" s="80">
        <v>12647.370793621847</v>
      </c>
      <c r="M3429" s="80">
        <v>12722.407953571297</v>
      </c>
      <c r="N3429" s="80">
        <v>12153.645333333334</v>
      </c>
      <c r="O3429" s="80">
        <v>2547.0106951556991</v>
      </c>
      <c r="P3429" s="80">
        <v>3217.4782631752523</v>
      </c>
      <c r="Q3429" s="80">
        <v>3887.945831194806</v>
      </c>
      <c r="R3429" s="80">
        <v>3594.614887054131</v>
      </c>
      <c r="S3429" s="80">
        <v>4317.9159450996422</v>
      </c>
      <c r="T3429" s="80">
        <v>3424.3820917020275</v>
      </c>
      <c r="U3429" s="80">
        <v>10717.29782190221</v>
      </c>
      <c r="V3429" s="80">
        <v>9620.2069798037446</v>
      </c>
      <c r="W3429" s="80">
        <v>8523.1161377052795</v>
      </c>
      <c r="X3429" s="80">
        <v>8694.5946271050543</v>
      </c>
      <c r="Y3429" s="80">
        <v>10441.464486746119</v>
      </c>
      <c r="Z3429" s="80">
        <v>9444.4366666666683</v>
      </c>
      <c r="AA3429" s="80">
        <v>5385.5108941361987</v>
      </c>
      <c r="AB3429" s="80">
        <v>6803.1768657011835</v>
      </c>
      <c r="AC3429" s="80">
        <v>8220.8428372661674</v>
      </c>
      <c r="AD3429" s="80">
        <v>7600.611050151394</v>
      </c>
      <c r="AE3429" s="80">
        <v>9129.9904655001792</v>
      </c>
      <c r="AF3429" s="80">
        <v>9343.0568516670537</v>
      </c>
      <c r="AG3429" s="80">
        <v>3120.7261110893801</v>
      </c>
      <c r="AH3429" s="80">
        <v>3674.2838930013422</v>
      </c>
      <c r="AI3429" s="80">
        <v>4227.8416749133039</v>
      </c>
      <c r="AJ3429" s="80">
        <v>7843.3250337176432</v>
      </c>
      <c r="AK3429" s="80">
        <v>7892.7358490566248</v>
      </c>
      <c r="AL3429" s="80">
        <v>9272.1816666666655</v>
      </c>
      <c r="AM3429" s="80">
        <v>3213.6943658737096</v>
      </c>
      <c r="AN3429" s="80">
        <v>3720.7680203934533</v>
      </c>
      <c r="AO3429" s="80">
        <v>4227.8416749131975</v>
      </c>
      <c r="AP3429" s="80">
        <v>8035.3966679886962</v>
      </c>
      <c r="AQ3429" s="80">
        <v>9261.6143448541843</v>
      </c>
      <c r="AR3429" s="80">
        <v>8006.623333333333</v>
      </c>
      <c r="AS3429" s="80">
        <v>12113.8485447761</v>
      </c>
      <c r="AT3429" s="80">
        <v>12019.724732412989</v>
      </c>
      <c r="AU3429" s="80">
        <v>11925.600920049879</v>
      </c>
      <c r="AV3429" s="80">
        <v>11231.458264424111</v>
      </c>
      <c r="AW3429" s="80">
        <v>11143.331597780912</v>
      </c>
      <c r="AX3429" s="80">
        <v>9827.8580000000002</v>
      </c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</row>
    <row r="3430" spans="1:74" ht="12" customHeight="1" x14ac:dyDescent="0.2">
      <c r="A3430">
        <v>3</v>
      </c>
      <c r="B3430">
        <v>5</v>
      </c>
      <c r="C3430" s="80">
        <v>12842.435017331123</v>
      </c>
      <c r="D3430" s="80">
        <v>13064.077441830495</v>
      </c>
      <c r="E3430" s="80">
        <v>13285.719866329868</v>
      </c>
      <c r="F3430" s="80">
        <v>11949.64426986901</v>
      </c>
      <c r="G3430" s="80">
        <v>12593.37101223531</v>
      </c>
      <c r="H3430" s="80">
        <v>11945.760088360825</v>
      </c>
      <c r="I3430" s="80">
        <v>12072.48241898495</v>
      </c>
      <c r="J3430" s="80">
        <v>13266.804236013415</v>
      </c>
      <c r="K3430" s="80">
        <v>14461.12605304188</v>
      </c>
      <c r="L3430" s="80">
        <v>13270.60863403956</v>
      </c>
      <c r="M3430" s="80">
        <v>14385.492127961523</v>
      </c>
      <c r="N3430" s="80">
        <v>12843.434000000001</v>
      </c>
      <c r="O3430" s="80">
        <v>2640.6023079199913</v>
      </c>
      <c r="P3430" s="80">
        <v>3439.2475285330938</v>
      </c>
      <c r="Q3430" s="80">
        <v>4237.8927491461964</v>
      </c>
      <c r="R3430" s="80">
        <v>3764.2329124756684</v>
      </c>
      <c r="S3430" s="80">
        <v>4626.9287468960647</v>
      </c>
      <c r="T3430" s="80">
        <v>3618.735299518115</v>
      </c>
      <c r="U3430" s="80">
        <v>11111.112103693336</v>
      </c>
      <c r="V3430" s="80">
        <v>10200.68919520274</v>
      </c>
      <c r="W3430" s="80">
        <v>9290.2662867121453</v>
      </c>
      <c r="X3430" s="80">
        <v>8492.5585887611651</v>
      </c>
      <c r="Y3430" s="80">
        <v>9714.8994153300646</v>
      </c>
      <c r="Z3430" s="80">
        <v>9560.8775000000005</v>
      </c>
      <c r="AA3430" s="80">
        <v>5583.4050965832193</v>
      </c>
      <c r="AB3430" s="80">
        <v>7272.095507009135</v>
      </c>
      <c r="AC3430" s="80">
        <v>8960.7859174350506</v>
      </c>
      <c r="AD3430" s="80">
        <v>7959.2588271265595</v>
      </c>
      <c r="AE3430" s="80">
        <v>9783.3806588226489</v>
      </c>
      <c r="AF3430" s="80">
        <v>9458.2477692501543</v>
      </c>
      <c r="AG3430" s="80">
        <v>3235.3992808126186</v>
      </c>
      <c r="AH3430" s="80">
        <v>3921.890639531814</v>
      </c>
      <c r="AI3430" s="80">
        <v>4608.3819982510095</v>
      </c>
      <c r="AJ3430" s="80">
        <v>8213.4256833727086</v>
      </c>
      <c r="AK3430" s="80">
        <v>8457.581587039087</v>
      </c>
      <c r="AL3430" s="80">
        <v>8736.3312499999993</v>
      </c>
      <c r="AM3430" s="80">
        <v>3331.7837163447143</v>
      </c>
      <c r="AN3430" s="80">
        <v>3970.0828572978035</v>
      </c>
      <c r="AO3430" s="80">
        <v>4608.381998250893</v>
      </c>
      <c r="AP3430" s="80">
        <v>8414.56054482336</v>
      </c>
      <c r="AQ3430" s="80">
        <v>9924.4242360725002</v>
      </c>
      <c r="AR3430" s="80">
        <v>7787.1624999999995</v>
      </c>
      <c r="AS3430" s="80">
        <v>12779.741948051926</v>
      </c>
      <c r="AT3430" s="80">
        <v>12359.841721575005</v>
      </c>
      <c r="AU3430" s="80">
        <v>11939.941495098084</v>
      </c>
      <c r="AV3430" s="80">
        <v>11577.455387499584</v>
      </c>
      <c r="AW3430" s="80">
        <v>11594.827089570785</v>
      </c>
      <c r="AX3430" s="80">
        <v>10868.978500000001</v>
      </c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</row>
    <row r="3431" spans="1:74" ht="12" customHeight="1" x14ac:dyDescent="0.2">
      <c r="A3431">
        <v>3</v>
      </c>
      <c r="B3431">
        <v>6</v>
      </c>
      <c r="C3431" s="80">
        <v>13027.401191174262</v>
      </c>
      <c r="D3431" s="80">
        <v>13383.925775668207</v>
      </c>
      <c r="E3431" s="80">
        <v>13740.450360162153</v>
      </c>
      <c r="F3431" s="80">
        <v>13020.152156760074</v>
      </c>
      <c r="G3431" s="80">
        <v>13222.332046949961</v>
      </c>
      <c r="H3431" s="80">
        <v>12753.508703194313</v>
      </c>
      <c r="I3431" s="80">
        <v>12650.385363003439</v>
      </c>
      <c r="J3431" s="80">
        <v>12869.259949115472</v>
      </c>
      <c r="K3431" s="80">
        <v>13088.134535227504</v>
      </c>
      <c r="L3431" s="80">
        <v>13811.075377348569</v>
      </c>
      <c r="M3431" s="80">
        <v>14524.644508133319</v>
      </c>
      <c r="N3431" s="80">
        <v>14662.8552</v>
      </c>
      <c r="O3431" s="80">
        <v>1915.6666666666667</v>
      </c>
      <c r="P3431" s="80">
        <v>3149.3049109822309</v>
      </c>
      <c r="Q3431" s="80">
        <v>4382.9431552977949</v>
      </c>
      <c r="R3431" s="80">
        <v>4101.4514044989701</v>
      </c>
      <c r="S3431" s="80">
        <v>4858.015235920433</v>
      </c>
      <c r="T3431" s="80">
        <v>4131.3710728737151</v>
      </c>
      <c r="U3431" s="80">
        <v>11271.14249436215</v>
      </c>
      <c r="V3431" s="80">
        <v>10439.693418564766</v>
      </c>
      <c r="W3431" s="80">
        <v>9608.2443427673843</v>
      </c>
      <c r="X3431" s="80">
        <v>9253.363742775422</v>
      </c>
      <c r="Y3431" s="80">
        <v>10232.334393346373</v>
      </c>
      <c r="Z3431" s="80">
        <v>10561.892</v>
      </c>
      <c r="AA3431" s="80">
        <v>5663.821394297599</v>
      </c>
      <c r="AB3431" s="80">
        <v>7465.6541196107573</v>
      </c>
      <c r="AC3431" s="80">
        <v>9267.4868449239166</v>
      </c>
      <c r="AD3431" s="80">
        <v>8672.2883664016808</v>
      </c>
      <c r="AE3431" s="80">
        <v>10272.000045657358</v>
      </c>
      <c r="AF3431" s="80">
        <v>10448.517037067051</v>
      </c>
      <c r="AG3431" s="80">
        <v>3281.9978756288779</v>
      </c>
      <c r="AH3431" s="80">
        <v>4024.0555100107458</v>
      </c>
      <c r="AI3431" s="80">
        <v>4766.1131443926142</v>
      </c>
      <c r="AJ3431" s="80">
        <v>8949.224739300631</v>
      </c>
      <c r="AK3431" s="80">
        <v>8879.9855058150406</v>
      </c>
      <c r="AL3431" s="80">
        <v>9651.0165660761759</v>
      </c>
      <c r="AM3431" s="80">
        <v>3379.7705105354958</v>
      </c>
      <c r="AN3431" s="80">
        <v>4072.9418274639947</v>
      </c>
      <c r="AO3431" s="80">
        <v>4766.1131443924933</v>
      </c>
      <c r="AP3431" s="80">
        <v>9168.3782505662039</v>
      </c>
      <c r="AQ3431" s="80">
        <v>10420.087877714022</v>
      </c>
      <c r="AR3431" s="80">
        <v>8602.4707785922346</v>
      </c>
      <c r="AS3431" s="80">
        <v>12480.081673024519</v>
      </c>
      <c r="AT3431" s="80">
        <v>12647.672161847662</v>
      </c>
      <c r="AU3431" s="80">
        <v>12815.262650670807</v>
      </c>
      <c r="AV3431" s="80">
        <v>12092.018186001365</v>
      </c>
      <c r="AW3431" s="80">
        <v>12275.007292864468</v>
      </c>
      <c r="AX3431" s="80">
        <v>11475.686799999999</v>
      </c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</row>
    <row r="3432" spans="1:74" ht="12" customHeight="1" x14ac:dyDescent="0.2">
      <c r="A3432">
        <v>3</v>
      </c>
      <c r="B3432">
        <v>7</v>
      </c>
      <c r="C3432" s="80">
        <v>12739.02163163648</v>
      </c>
      <c r="D3432" s="80">
        <v>13107.181896414488</v>
      </c>
      <c r="E3432" s="80">
        <v>13475.342161192495</v>
      </c>
      <c r="F3432" s="80">
        <v>13169.508488716618</v>
      </c>
      <c r="G3432" s="80">
        <v>13489.475257660972</v>
      </c>
      <c r="H3432" s="80">
        <v>12922.643080566275</v>
      </c>
      <c r="I3432" s="80">
        <v>12024.333223310134</v>
      </c>
      <c r="J3432" s="80">
        <v>12294.17728076646</v>
      </c>
      <c r="K3432" s="80">
        <v>12564.021338222787</v>
      </c>
      <c r="L3432" s="80">
        <v>12310.640423401541</v>
      </c>
      <c r="M3432" s="80">
        <v>14459.195832037249</v>
      </c>
      <c r="N3432" s="80">
        <v>14086.669333333331</v>
      </c>
      <c r="O3432" s="80">
        <v>1873.2607330926851</v>
      </c>
      <c r="P3432" s="80">
        <v>3085.8196995951557</v>
      </c>
      <c r="Q3432" s="80">
        <v>4298.3786660976266</v>
      </c>
      <c r="R3432" s="80">
        <v>4148.4998360455966</v>
      </c>
      <c r="S3432" s="80">
        <v>4956.1662869754664</v>
      </c>
      <c r="T3432" s="80">
        <v>3969.0263187534301</v>
      </c>
      <c r="U3432" s="80">
        <v>11021.64015231301</v>
      </c>
      <c r="V3432" s="80">
        <v>10222.251531944854</v>
      </c>
      <c r="W3432" s="80">
        <v>9422.8629115766962</v>
      </c>
      <c r="X3432" s="80">
        <v>9359.5106180377861</v>
      </c>
      <c r="Y3432" s="80">
        <v>10439.067869196255</v>
      </c>
      <c r="Z3432" s="80">
        <v>10648.045</v>
      </c>
      <c r="AA3432" s="80">
        <v>5538.4448671591899</v>
      </c>
      <c r="AB3432" s="80">
        <v>7313.5624274044512</v>
      </c>
      <c r="AC3432" s="80">
        <v>9088.6799876497134</v>
      </c>
      <c r="AD3432" s="80">
        <v>8771.7696293301378</v>
      </c>
      <c r="AE3432" s="80">
        <v>10479.534923988715</v>
      </c>
      <c r="AF3432" s="80">
        <v>10533.745241284103</v>
      </c>
      <c r="AG3432" s="80">
        <v>3209.3463092965999</v>
      </c>
      <c r="AH3432" s="80">
        <v>3941.7510420607759</v>
      </c>
      <c r="AI3432" s="80">
        <v>4674.1557748249525</v>
      </c>
      <c r="AJ3432" s="80">
        <v>9051.882785445101</v>
      </c>
      <c r="AK3432" s="80">
        <v>9059.3962051279414</v>
      </c>
      <c r="AL3432" s="80">
        <v>9729.7395856087714</v>
      </c>
      <c r="AM3432" s="80">
        <v>3304.9546115803523</v>
      </c>
      <c r="AN3432" s="80">
        <v>3989.5551932025933</v>
      </c>
      <c r="AO3432" s="80">
        <v>4674.1557748248342</v>
      </c>
      <c r="AP3432" s="80">
        <v>9273.5502431057648</v>
      </c>
      <c r="AQ3432" s="80">
        <v>10630.614713801573</v>
      </c>
      <c r="AR3432" s="80">
        <v>8672.6408451852349</v>
      </c>
      <c r="AS3432" s="80">
        <v>12333.395072063</v>
      </c>
      <c r="AT3432" s="80">
        <v>12801.062008858138</v>
      </c>
      <c r="AU3432" s="80">
        <v>13268.728945653274</v>
      </c>
      <c r="AV3432" s="80">
        <v>12485.931901304373</v>
      </c>
      <c r="AW3432" s="80">
        <v>12380.822697389842</v>
      </c>
      <c r="AX3432" s="80">
        <v>11293.612333333333</v>
      </c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</row>
    <row r="3433" spans="1:74" ht="12" customHeight="1" x14ac:dyDescent="0.2">
      <c r="A3433">
        <v>3</v>
      </c>
      <c r="B3433">
        <v>8</v>
      </c>
      <c r="C3433" s="80">
        <v>12406.576053208928</v>
      </c>
      <c r="D3433" s="80">
        <v>12846.311825756655</v>
      </c>
      <c r="E3433" s="80">
        <v>13286.047598304382</v>
      </c>
      <c r="F3433" s="80">
        <v>12938.678265216071</v>
      </c>
      <c r="G3433" s="80">
        <v>13407.503199760708</v>
      </c>
      <c r="H3433" s="80">
        <v>13099.842723546371</v>
      </c>
      <c r="I3433" s="80">
        <v>11186.8039679213</v>
      </c>
      <c r="J3433" s="80">
        <v>11944.853827289044</v>
      </c>
      <c r="K3433" s="80">
        <v>12702.903686656789</v>
      </c>
      <c r="L3433" s="80">
        <v>11364.541172650906</v>
      </c>
      <c r="M3433" s="80">
        <v>13089.472051163326</v>
      </c>
      <c r="N3433" s="80">
        <v>13924.660857142855</v>
      </c>
      <c r="O3433" s="80">
        <v>1824.3749343267859</v>
      </c>
      <c r="P3433" s="80">
        <v>3031.1861118796387</v>
      </c>
      <c r="Q3433" s="80">
        <v>4237.997289432491</v>
      </c>
      <c r="R3433" s="80">
        <v>2251.4375</v>
      </c>
      <c r="S3433" s="80">
        <v>4926.0489442264543</v>
      </c>
      <c r="T3433" s="80">
        <v>3923.3791973050998</v>
      </c>
      <c r="U3433" s="80">
        <v>10734.012448898447</v>
      </c>
      <c r="V3433" s="80">
        <v>10012.253953892636</v>
      </c>
      <c r="W3433" s="80">
        <v>9290.4954588868222</v>
      </c>
      <c r="X3433" s="80">
        <v>9195.4606134633214</v>
      </c>
      <c r="Y3433" s="80">
        <v>10375.632349322155</v>
      </c>
      <c r="Z3433" s="80">
        <v>10525.583578919037</v>
      </c>
      <c r="AA3433" s="80">
        <v>5393.9101014061216</v>
      </c>
      <c r="AB3433" s="80">
        <v>7177.4585316990715</v>
      </c>
      <c r="AC3433" s="80">
        <v>8961.0069619920214</v>
      </c>
      <c r="AD3433" s="80">
        <v>8618.0213291738801</v>
      </c>
      <c r="AE3433" s="80">
        <v>10415.853496272008</v>
      </c>
      <c r="AF3433" s="80">
        <v>10412.598363002458</v>
      </c>
      <c r="AG3433" s="80">
        <v>3125.5931749492347</v>
      </c>
      <c r="AH3433" s="80">
        <v>3867.0444263553932</v>
      </c>
      <c r="AI3433" s="80">
        <v>4608.4956777615516</v>
      </c>
      <c r="AJ3433" s="80">
        <v>8893.2247665634368</v>
      </c>
      <c r="AK3433" s="80">
        <v>9004.34459369877</v>
      </c>
      <c r="AL3433" s="80">
        <v>9617.8394446531929</v>
      </c>
      <c r="AM3433" s="80">
        <v>3218.7064224105461</v>
      </c>
      <c r="AN3433" s="80">
        <v>3913.6010500859902</v>
      </c>
      <c r="AO3433" s="80">
        <v>4608.4956777614343</v>
      </c>
      <c r="AP3433" s="80">
        <v>9111.0069198607325</v>
      </c>
      <c r="AQ3433" s="80">
        <v>10566.015213213865</v>
      </c>
      <c r="AR3433" s="80">
        <v>8572.8982236592947</v>
      </c>
      <c r="AS3433" s="80">
        <v>12966.090951999</v>
      </c>
      <c r="AT3433" s="80">
        <v>12877.159856913753</v>
      </c>
      <c r="AU3433" s="80">
        <v>12788.228761828506</v>
      </c>
      <c r="AV3433" s="80">
        <v>13024.610494974191</v>
      </c>
      <c r="AW3433" s="80">
        <v>12621.69570135815</v>
      </c>
      <c r="AX3433" s="80">
        <v>11650.75342857143</v>
      </c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</row>
    <row r="3434" spans="1:74" ht="12" customHeight="1" x14ac:dyDescent="0.2">
      <c r="A3434">
        <v>3</v>
      </c>
      <c r="B3434">
        <v>9</v>
      </c>
      <c r="C3434" s="80">
        <v>12290.307393467587</v>
      </c>
      <c r="D3434" s="80">
        <v>12580.725578853693</v>
      </c>
      <c r="E3434" s="80">
        <v>12871.143764239798</v>
      </c>
      <c r="F3434" s="80">
        <v>12740.545278230589</v>
      </c>
      <c r="G3434" s="80">
        <v>13071.359971139431</v>
      </c>
      <c r="H3434" s="80">
        <v>12957.54960896786</v>
      </c>
      <c r="I3434" s="80">
        <v>11709.271156300876</v>
      </c>
      <c r="J3434" s="80">
        <v>12271.142922921001</v>
      </c>
      <c r="K3434" s="80">
        <v>12833.014689541127</v>
      </c>
      <c r="L3434" s="80">
        <v>11754.905054804654</v>
      </c>
      <c r="M3434" s="80">
        <v>10981.545312396549</v>
      </c>
      <c r="N3434" s="80">
        <v>12551.47825</v>
      </c>
      <c r="O3434" s="80">
        <v>1807.2777410665221</v>
      </c>
      <c r="P3434" s="80">
        <v>2956.4642868634642</v>
      </c>
      <c r="Q3434" s="80">
        <v>4105.6508326604062</v>
      </c>
      <c r="R3434" s="80">
        <v>2308.4444444444443</v>
      </c>
      <c r="S3434" s="80">
        <v>3530.0069444444453</v>
      </c>
      <c r="T3434" s="80">
        <v>3536.4745444566352</v>
      </c>
      <c r="U3434" s="80">
        <v>10633.418277248849</v>
      </c>
      <c r="V3434" s="80">
        <v>9816.8925757065881</v>
      </c>
      <c r="W3434" s="80">
        <v>9000.3668741643287</v>
      </c>
      <c r="X3434" s="80">
        <v>9054.6483882338835</v>
      </c>
      <c r="Y3434" s="80">
        <v>10115.501995077619</v>
      </c>
      <c r="Z3434" s="80">
        <v>9487.6015089150897</v>
      </c>
      <c r="AA3434" s="80">
        <v>5343.36088496106</v>
      </c>
      <c r="AB3434" s="80">
        <v>7012.2643530361784</v>
      </c>
      <c r="AC3434" s="80">
        <v>8681.1678211112958</v>
      </c>
      <c r="AD3434" s="80">
        <v>8486.0515658910062</v>
      </c>
      <c r="AE3434" s="80">
        <v>10154.714746504967</v>
      </c>
      <c r="AF3434" s="80">
        <v>9385.7583477280768</v>
      </c>
      <c r="AG3434" s="80">
        <v>3096.3015696111097</v>
      </c>
      <c r="AH3434" s="80">
        <v>3780.4403339155879</v>
      </c>
      <c r="AI3434" s="80">
        <v>4464.579098220066</v>
      </c>
      <c r="AJ3434" s="80">
        <v>8757.040749091615</v>
      </c>
      <c r="AK3434" s="80">
        <v>8778.5941748289497</v>
      </c>
      <c r="AL3434" s="80">
        <v>8669.374704349264</v>
      </c>
      <c r="AM3434" s="80">
        <v>3188.54220302967</v>
      </c>
      <c r="AN3434" s="80">
        <v>3826.5606506248114</v>
      </c>
      <c r="AO3434" s="80">
        <v>4464.5790982199524</v>
      </c>
      <c r="AP3434" s="80">
        <v>8971.4879536669123</v>
      </c>
      <c r="AQ3434" s="80">
        <v>10301.111717423937</v>
      </c>
      <c r="AR3434" s="80">
        <v>7727.4805252098458</v>
      </c>
      <c r="AS3434" s="80">
        <v>12448.011414685125</v>
      </c>
      <c r="AT3434" s="80">
        <v>12554.177931363414</v>
      </c>
      <c r="AU3434" s="80">
        <v>12660.344448041706</v>
      </c>
      <c r="AV3434" s="80">
        <v>12388.83021524463</v>
      </c>
      <c r="AW3434" s="80">
        <v>12796.112948757856</v>
      </c>
      <c r="AX3434" s="80">
        <v>12011.446750000001</v>
      </c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</row>
    <row r="3435" spans="1:74" ht="12" customHeight="1" x14ac:dyDescent="0.2">
      <c r="A3435">
        <v>3</v>
      </c>
      <c r="B3435">
        <v>10</v>
      </c>
      <c r="C3435" s="80">
        <v>11874.736245049111</v>
      </c>
      <c r="D3435" s="80">
        <v>12199.575658290236</v>
      </c>
      <c r="E3435" s="80">
        <v>12524.415071531361</v>
      </c>
      <c r="F3435" s="80">
        <v>12345.362314991977</v>
      </c>
      <c r="G3435" s="80">
        <v>12770.063997865089</v>
      </c>
      <c r="H3435" s="80">
        <v>12626.55944323366</v>
      </c>
      <c r="I3435" s="80">
        <v>10886.448945757111</v>
      </c>
      <c r="J3435" s="80">
        <v>11395.927417158946</v>
      </c>
      <c r="K3435" s="80">
        <v>11905.405888560779</v>
      </c>
      <c r="L3435" s="80">
        <v>11578.068225342582</v>
      </c>
      <c r="M3435" s="80">
        <v>11426.552934495732</v>
      </c>
      <c r="N3435" s="80">
        <v>11126.847333333331</v>
      </c>
      <c r="O3435" s="80">
        <v>1746.1684081327214</v>
      </c>
      <c r="P3435" s="80">
        <v>2870.6096807796698</v>
      </c>
      <c r="Q3435" s="80">
        <v>3995.050953426618</v>
      </c>
      <c r="R3435" s="80">
        <v>2236.8417071906456</v>
      </c>
      <c r="S3435" s="80">
        <v>1608.2283950617289</v>
      </c>
      <c r="T3435" s="80">
        <v>2723.2</v>
      </c>
      <c r="U3435" s="80">
        <v>10273.871383617936</v>
      </c>
      <c r="V3435" s="80">
        <v>9515.8911519010217</v>
      </c>
      <c r="W3435" s="80">
        <v>8757.9109201841093</v>
      </c>
      <c r="X3435" s="80">
        <v>8773.793628645215</v>
      </c>
      <c r="Y3435" s="80">
        <v>9882.3388027629189</v>
      </c>
      <c r="Z3435" s="80">
        <v>7305.7606111080495</v>
      </c>
      <c r="AA3435" s="80">
        <v>5162.6862648488022</v>
      </c>
      <c r="AB3435" s="80">
        <v>6804.9984302269522</v>
      </c>
      <c r="AC3435" s="80">
        <v>8447.3105956051022</v>
      </c>
      <c r="AD3435" s="80">
        <v>8222.8333965921938</v>
      </c>
      <c r="AE3435" s="80">
        <v>9920.6476968921634</v>
      </c>
      <c r="AF3435" s="80">
        <v>7227.3380767286635</v>
      </c>
      <c r="AG3435" s="80">
        <v>2991.6065804672962</v>
      </c>
      <c r="AH3435" s="80">
        <v>3667.9584137411912</v>
      </c>
      <c r="AI3435" s="80">
        <v>4344.3102470150861</v>
      </c>
      <c r="AJ3435" s="80">
        <v>8485.4171068649048</v>
      </c>
      <c r="AK3435" s="80">
        <v>8576.2468229294209</v>
      </c>
      <c r="AL3435" s="80">
        <v>6675.6994566494905</v>
      </c>
      <c r="AM3435" s="80">
        <v>3080.7282889693838</v>
      </c>
      <c r="AN3435" s="80">
        <v>3712.5192679921802</v>
      </c>
      <c r="AO3435" s="80">
        <v>4344.3102470149761</v>
      </c>
      <c r="AP3435" s="80">
        <v>8693.2126430922945</v>
      </c>
      <c r="AQ3435" s="80">
        <v>10063.670205021121</v>
      </c>
      <c r="AR3435" s="80">
        <v>5950.410416282155</v>
      </c>
      <c r="AS3435" s="80">
        <v>11980.895522848332</v>
      </c>
      <c r="AT3435" s="80">
        <v>12638.596843127423</v>
      </c>
      <c r="AU3435" s="80">
        <v>13296.298163406515</v>
      </c>
      <c r="AV3435" s="80">
        <v>12217.748357486227</v>
      </c>
      <c r="AW3435" s="80">
        <v>12446.104622759649</v>
      </c>
      <c r="AX3435" s="80">
        <v>12069.108222222223</v>
      </c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</row>
    <row r="3436" spans="1:74" ht="12" customHeight="1" x14ac:dyDescent="0.2">
      <c r="A3436">
        <v>3</v>
      </c>
      <c r="B3436">
        <v>11</v>
      </c>
      <c r="C3436" s="80">
        <v>11413.54325734025</v>
      </c>
      <c r="D3436" s="80">
        <v>11817.02055615166</v>
      </c>
      <c r="E3436" s="80">
        <v>12220.497854963067</v>
      </c>
      <c r="F3436" s="80">
        <v>11938.763729254275</v>
      </c>
      <c r="G3436" s="80">
        <v>12214.604726131836</v>
      </c>
      <c r="H3436" s="80">
        <v>12333.544834214383</v>
      </c>
      <c r="I3436" s="80">
        <v>11016.3792739864</v>
      </c>
      <c r="J3436" s="80">
        <v>11520.5531060385</v>
      </c>
      <c r="K3436" s="80">
        <v>12024.726938090602</v>
      </c>
      <c r="L3436" s="80">
        <v>10682.660429056625</v>
      </c>
      <c r="M3436" s="80">
        <v>11230.299496813059</v>
      </c>
      <c r="N3436" s="80">
        <v>11312.812599999999</v>
      </c>
      <c r="O3436" s="80">
        <v>1678.3504281312444</v>
      </c>
      <c r="P3436" s="80">
        <v>2788.2287757681543</v>
      </c>
      <c r="Q3436" s="80">
        <v>3898.1071234050637</v>
      </c>
      <c r="R3436" s="80">
        <v>2163.1705866955958</v>
      </c>
      <c r="S3436" s="80">
        <v>1538.2753099987983</v>
      </c>
      <c r="T3436" s="80">
        <v>2057.6663636363637</v>
      </c>
      <c r="U3436" s="80">
        <v>9874.8530525183451</v>
      </c>
      <c r="V3436" s="80">
        <v>9210.1223369139625</v>
      </c>
      <c r="W3436" s="80">
        <v>8545.3916213095799</v>
      </c>
      <c r="X3436" s="80">
        <v>8484.8258373452045</v>
      </c>
      <c r="Y3436" s="80">
        <v>9452.4868681663775</v>
      </c>
      <c r="Z3436" s="80">
        <v>5520.2768324972385</v>
      </c>
      <c r="AA3436" s="80">
        <v>4962.1769942465344</v>
      </c>
      <c r="AB3436" s="80">
        <v>6602.252656256208</v>
      </c>
      <c r="AC3436" s="80">
        <v>8242.3283182658815</v>
      </c>
      <c r="AD3436" s="80">
        <v>7952.0116625268456</v>
      </c>
      <c r="AE3436" s="80">
        <v>9489.1294409336078</v>
      </c>
      <c r="AF3436" s="80">
        <v>5461.0202919774165</v>
      </c>
      <c r="AG3436" s="80">
        <v>2875.418064914335</v>
      </c>
      <c r="AH3436" s="80">
        <v>3557.1546812850074</v>
      </c>
      <c r="AI3436" s="80">
        <v>4238.8912976556803</v>
      </c>
      <c r="AJ3436" s="80">
        <v>8205.9470915656402</v>
      </c>
      <c r="AK3436" s="80">
        <v>8203.2059505214656</v>
      </c>
      <c r="AL3436" s="80">
        <v>5044.1988196581997</v>
      </c>
      <c r="AM3436" s="80">
        <v>2961.0784496307319</v>
      </c>
      <c r="AN3436" s="80">
        <v>3599.9848736431522</v>
      </c>
      <c r="AO3436" s="80">
        <v>4238.891297655573</v>
      </c>
      <c r="AP3436" s="80">
        <v>8406.8988131688075</v>
      </c>
      <c r="AQ3436" s="80">
        <v>9625.9309012886424</v>
      </c>
      <c r="AR3436" s="80">
        <v>4496.166041207126</v>
      </c>
      <c r="AS3436" s="80">
        <v>11986.0581149425</v>
      </c>
      <c r="AT3436" s="80">
        <v>12266.736546647682</v>
      </c>
      <c r="AU3436" s="80">
        <v>12547.414978352865</v>
      </c>
      <c r="AV3436" s="80">
        <v>12731.932696101403</v>
      </c>
      <c r="AW3436" s="80">
        <v>11996.350060589484</v>
      </c>
      <c r="AX3436" s="80">
        <v>11801.4074</v>
      </c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</row>
    <row r="3437" spans="1:74" ht="12" customHeight="1" x14ac:dyDescent="0.2">
      <c r="A3437">
        <v>3</v>
      </c>
      <c r="B3437">
        <v>12</v>
      </c>
      <c r="C3437" s="80">
        <v>11083.407805272247</v>
      </c>
      <c r="D3437" s="80">
        <v>11454.311946884962</v>
      </c>
      <c r="E3437" s="80">
        <v>11825.216088497678</v>
      </c>
      <c r="F3437" s="80">
        <v>11710.397220018878</v>
      </c>
      <c r="G3437" s="80">
        <v>11794.739536158286</v>
      </c>
      <c r="H3437" s="80">
        <v>11742.709275225086</v>
      </c>
      <c r="I3437" s="80">
        <v>10056.635206738456</v>
      </c>
      <c r="J3437" s="80">
        <v>11001.887773838502</v>
      </c>
      <c r="K3437" s="80">
        <v>11947.140340938546</v>
      </c>
      <c r="L3437" s="80">
        <v>11770.064473061931</v>
      </c>
      <c r="M3437" s="80">
        <v>10808.915781405782</v>
      </c>
      <c r="N3437" s="80">
        <v>10886.766</v>
      </c>
      <c r="O3437" s="80">
        <v>1629.8043311982613</v>
      </c>
      <c r="P3437" s="80">
        <v>2700.9120326871634</v>
      </c>
      <c r="Q3437" s="80">
        <v>3772.0197341760654</v>
      </c>
      <c r="R3437" s="80">
        <v>2121.7931269378582</v>
      </c>
      <c r="S3437" s="80">
        <v>1485.3985882590844</v>
      </c>
      <c r="T3437" s="80">
        <v>1980.1735429595999</v>
      </c>
      <c r="U3437" s="80">
        <v>9589.2240411680214</v>
      </c>
      <c r="V3437" s="80">
        <v>8929.1040716498264</v>
      </c>
      <c r="W3437" s="80">
        <v>8268.9841021316315</v>
      </c>
      <c r="X3437" s="80">
        <v>8322.5267834492897</v>
      </c>
      <c r="Y3437" s="80">
        <v>9127.5668004596919</v>
      </c>
      <c r="Z3437" s="80">
        <v>5312.3802413750445</v>
      </c>
      <c r="AA3437" s="80">
        <v>4818.6465840749624</v>
      </c>
      <c r="AB3437" s="80">
        <v>6397.1851039134053</v>
      </c>
      <c r="AC3437" s="80">
        <v>7975.7236237518482</v>
      </c>
      <c r="AD3437" s="80">
        <v>7799.9043601333287</v>
      </c>
      <c r="AE3437" s="80">
        <v>9162.949820329306</v>
      </c>
      <c r="AF3437" s="80">
        <v>5255.3553340050757</v>
      </c>
      <c r="AG3437" s="80">
        <v>2792.2469215330279</v>
      </c>
      <c r="AH3437" s="80">
        <v>3447.013946790099</v>
      </c>
      <c r="AI3437" s="80">
        <v>4101.7809720471696</v>
      </c>
      <c r="AJ3437" s="80">
        <v>8048.9824732208353</v>
      </c>
      <c r="AK3437" s="80">
        <v>7921.2287026258155</v>
      </c>
      <c r="AL3437" s="80">
        <v>4854.231582258778</v>
      </c>
      <c r="AM3437" s="80">
        <v>2875.4295892780119</v>
      </c>
      <c r="AN3437" s="80">
        <v>3488.6052806625385</v>
      </c>
      <c r="AO3437" s="80">
        <v>4101.780972047065</v>
      </c>
      <c r="AP3437" s="80">
        <v>8246.0903593793901</v>
      </c>
      <c r="AQ3437" s="80">
        <v>9295.0488631744429</v>
      </c>
      <c r="AR3437" s="80">
        <v>4326.8380126590582</v>
      </c>
      <c r="AS3437" s="80">
        <v>10306.036588276545</v>
      </c>
      <c r="AT3437" s="80">
        <v>11229.863417615528</v>
      </c>
      <c r="AU3437" s="80">
        <v>12153.690246954513</v>
      </c>
      <c r="AV3437" s="80">
        <v>12188.401268898642</v>
      </c>
      <c r="AW3437" s="80">
        <v>12202.946255841713</v>
      </c>
      <c r="AX3437" s="80">
        <v>11558.570363636363</v>
      </c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</row>
    <row r="3438" spans="1:74" ht="12" customHeight="1" x14ac:dyDescent="0.2">
      <c r="A3438">
        <v>3</v>
      </c>
      <c r="B3438">
        <v>13</v>
      </c>
      <c r="C3438" s="80">
        <v>10584.051186017503</v>
      </c>
      <c r="D3438" s="80">
        <v>10948.36963705366</v>
      </c>
      <c r="E3438" s="80">
        <v>11312.688088089819</v>
      </c>
      <c r="F3438" s="80">
        <v>11323.008624686247</v>
      </c>
      <c r="G3438" s="80">
        <v>11503.023219335984</v>
      </c>
      <c r="H3438" s="80">
        <v>11316.325049920177</v>
      </c>
      <c r="I3438" s="80">
        <v>8200.2827998528337</v>
      </c>
      <c r="J3438" s="80">
        <v>9859.9415778497496</v>
      </c>
      <c r="K3438" s="80">
        <v>11519.600355846667</v>
      </c>
      <c r="L3438" s="80">
        <v>11495.530665955439</v>
      </c>
      <c r="M3438" s="80">
        <v>11748.627796550134</v>
      </c>
      <c r="N3438" s="80">
        <v>10465.593833333332</v>
      </c>
      <c r="O3438" s="80">
        <v>1556.3744263194781</v>
      </c>
      <c r="P3438" s="80">
        <v>2582.4537227738765</v>
      </c>
      <c r="Q3438" s="80">
        <v>3608.533019228275</v>
      </c>
      <c r="R3438" s="80">
        <v>2051.6026420561193</v>
      </c>
      <c r="S3438" s="80">
        <v>1448.6605997811189</v>
      </c>
      <c r="T3438" s="80">
        <v>1903.5673238616323</v>
      </c>
      <c r="U3438" s="80">
        <v>9157.187019468236</v>
      </c>
      <c r="V3438" s="80">
        <v>8533.8885864887307</v>
      </c>
      <c r="W3438" s="80">
        <v>7910.5901535092235</v>
      </c>
      <c r="X3438" s="80">
        <v>8047.2114461738711</v>
      </c>
      <c r="Y3438" s="80">
        <v>8901.8169939110267</v>
      </c>
      <c r="Z3438" s="80">
        <v>5106.8622118319163</v>
      </c>
      <c r="AA3438" s="80">
        <v>4601.5452096707395</v>
      </c>
      <c r="AB3438" s="80">
        <v>6115.7926838374478</v>
      </c>
      <c r="AC3438" s="80">
        <v>7630.0401580041553</v>
      </c>
      <c r="AD3438" s="80">
        <v>7541.8777588976745</v>
      </c>
      <c r="AE3438" s="80">
        <v>8936.3248944782808</v>
      </c>
      <c r="AF3438" s="80">
        <v>5052.0434053178842</v>
      </c>
      <c r="AG3438" s="80">
        <v>2666.4438285350484</v>
      </c>
      <c r="AH3438" s="80">
        <v>3295.2227942162053</v>
      </c>
      <c r="AI3438" s="80">
        <v>3924.0017598973623</v>
      </c>
      <c r="AJ3438" s="80">
        <v>7782.7161839076398</v>
      </c>
      <c r="AK3438" s="80">
        <v>7725.3149518597902</v>
      </c>
      <c r="AL3438" s="80">
        <v>4666.4377752639657</v>
      </c>
      <c r="AM3438" s="80">
        <v>2745.8787486129322</v>
      </c>
      <c r="AN3438" s="80">
        <v>3334.940254255097</v>
      </c>
      <c r="AO3438" s="80">
        <v>3924.0017598972622</v>
      </c>
      <c r="AP3438" s="80">
        <v>7973.3035955072764</v>
      </c>
      <c r="AQ3438" s="80">
        <v>9065.1567650288198</v>
      </c>
      <c r="AR3438" s="80">
        <v>4159.4472796711989</v>
      </c>
      <c r="AS3438" s="80">
        <v>9841.7039859708366</v>
      </c>
      <c r="AT3438" s="80">
        <v>10862.488877396196</v>
      </c>
      <c r="AU3438" s="80">
        <v>11883.273768821555</v>
      </c>
      <c r="AV3438" s="80">
        <v>11787.836848433921</v>
      </c>
      <c r="AW3438" s="80">
        <v>11827.584686387652</v>
      </c>
      <c r="AX3438" s="80">
        <v>11635.406166666666</v>
      </c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</row>
    <row r="3439" spans="1:74" ht="12" customHeight="1" x14ac:dyDescent="0.2">
      <c r="A3439">
        <v>3</v>
      </c>
      <c r="B3439">
        <v>14</v>
      </c>
      <c r="C3439" s="80">
        <v>10058.614616840758</v>
      </c>
      <c r="D3439" s="80">
        <v>10466.137632626029</v>
      </c>
      <c r="E3439" s="80">
        <v>10873.660648411302</v>
      </c>
      <c r="F3439" s="80">
        <v>10813.265689489728</v>
      </c>
      <c r="G3439" s="80">
        <v>11079.441864262581</v>
      </c>
      <c r="H3439" s="80">
        <v>11015.294959726481</v>
      </c>
      <c r="I3439" s="80">
        <v>7793.1864635911597</v>
      </c>
      <c r="J3439" s="80">
        <v>9100.4921563521184</v>
      </c>
      <c r="K3439" s="80">
        <v>10407.797849113076</v>
      </c>
      <c r="L3439" s="80">
        <v>10941.175672612713</v>
      </c>
      <c r="M3439" s="80">
        <v>11439.60115309343</v>
      </c>
      <c r="N3439" s="80">
        <v>11273.432769230769</v>
      </c>
      <c r="O3439" s="80">
        <v>1479.1094901861297</v>
      </c>
      <c r="P3439" s="80">
        <v>2473.8005399093154</v>
      </c>
      <c r="Q3439" s="80">
        <v>3468.491589632501</v>
      </c>
      <c r="R3439" s="80">
        <v>1959.2429179507606</v>
      </c>
      <c r="S3439" s="80">
        <v>1395.3158739471951</v>
      </c>
      <c r="T3439" s="80">
        <v>2050.5036397369563</v>
      </c>
      <c r="U3439" s="80">
        <v>8702.5859554469589</v>
      </c>
      <c r="V3439" s="80">
        <v>8153.0893407153726</v>
      </c>
      <c r="W3439" s="80">
        <v>7603.5927259837854</v>
      </c>
      <c r="X3439" s="80">
        <v>7684.9394283131278</v>
      </c>
      <c r="Y3439" s="80">
        <v>8574.0211064300711</v>
      </c>
      <c r="Z3439" s="80">
        <v>5501.0607829479832</v>
      </c>
      <c r="AA3439" s="80">
        <v>4373.1052592786591</v>
      </c>
      <c r="AB3439" s="80">
        <v>5853.5178445309248</v>
      </c>
      <c r="AC3439" s="80">
        <v>7333.9304297831895</v>
      </c>
      <c r="AD3439" s="80">
        <v>7202.3550195673961</v>
      </c>
      <c r="AE3439" s="80">
        <v>8607.2583059820954</v>
      </c>
      <c r="AF3439" s="80">
        <v>5442.0105140796204</v>
      </c>
      <c r="AG3439" s="80">
        <v>2534.0704043570859</v>
      </c>
      <c r="AH3439" s="80">
        <v>3152.8939471842714</v>
      </c>
      <c r="AI3439" s="80">
        <v>3771.7174900114574</v>
      </c>
      <c r="AJ3439" s="80">
        <v>7432.3513009614826</v>
      </c>
      <c r="AK3439" s="80">
        <v>7440.8419647778346</v>
      </c>
      <c r="AL3439" s="80">
        <v>5026.6399947303944</v>
      </c>
      <c r="AM3439" s="80">
        <v>2609.561842761932</v>
      </c>
      <c r="AN3439" s="80">
        <v>3190.6396663866462</v>
      </c>
      <c r="AO3439" s="80">
        <v>3771.717490011361</v>
      </c>
      <c r="AP3439" s="80">
        <v>7614.3587856335262</v>
      </c>
      <c r="AQ3439" s="80">
        <v>8731.346138616349</v>
      </c>
      <c r="AR3439" s="80">
        <v>4480.5149149953222</v>
      </c>
      <c r="AS3439" s="80">
        <v>9353.1206367072555</v>
      </c>
      <c r="AT3439" s="80">
        <v>10234.578037290268</v>
      </c>
      <c r="AU3439" s="80">
        <v>11116.035437873281</v>
      </c>
      <c r="AV3439" s="80">
        <v>11499.61958939008</v>
      </c>
      <c r="AW3439" s="80">
        <v>11298.626519899757</v>
      </c>
      <c r="AX3439" s="80">
        <v>11081.60569230769</v>
      </c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</row>
    <row r="3440" spans="1:74" ht="12" customHeight="1" x14ac:dyDescent="0.2">
      <c r="A3440">
        <v>3</v>
      </c>
      <c r="B3440">
        <v>15</v>
      </c>
      <c r="C3440" s="80">
        <v>9594.9169266305635</v>
      </c>
      <c r="D3440" s="80">
        <v>10003.594572609818</v>
      </c>
      <c r="E3440" s="80">
        <v>10412.272218589073</v>
      </c>
      <c r="F3440" s="80">
        <v>10383.239315903096</v>
      </c>
      <c r="G3440" s="80">
        <v>10512.698371845998</v>
      </c>
      <c r="H3440" s="80">
        <v>10610.667378509819</v>
      </c>
      <c r="I3440" s="80">
        <v>9033.4090665405001</v>
      </c>
      <c r="J3440" s="80">
        <v>9548.5645680675716</v>
      </c>
      <c r="K3440" s="80">
        <v>10063.720069594643</v>
      </c>
      <c r="L3440" s="80">
        <v>10137.684753630947</v>
      </c>
      <c r="M3440" s="80">
        <v>10756.328441191972</v>
      </c>
      <c r="N3440" s="80">
        <v>10894.494714285715</v>
      </c>
      <c r="O3440" s="80">
        <v>1410.9231961194521</v>
      </c>
      <c r="P3440" s="80">
        <v>2366.1203121247504</v>
      </c>
      <c r="Q3440" s="80">
        <v>3321.3174281300485</v>
      </c>
      <c r="R3440" s="80">
        <v>1881.3269440742863</v>
      </c>
      <c r="S3440" s="80">
        <v>1323.9416837024808</v>
      </c>
      <c r="T3440" s="80">
        <v>1981.5793043720953</v>
      </c>
      <c r="U3440" s="80">
        <v>8301.4005874699251</v>
      </c>
      <c r="V3440" s="80">
        <v>7791.1797910325986</v>
      </c>
      <c r="W3440" s="80">
        <v>7280.9589945952712</v>
      </c>
      <c r="X3440" s="80">
        <v>7379.3216132618845</v>
      </c>
      <c r="Y3440" s="80">
        <v>8135.436679033457</v>
      </c>
      <c r="Z3440" s="80">
        <v>5316.1515972637135</v>
      </c>
      <c r="AA3440" s="80">
        <v>4171.5070387465294</v>
      </c>
      <c r="AB3440" s="80">
        <v>5597.1229898861011</v>
      </c>
      <c r="AC3440" s="80">
        <v>7022.7389410256728</v>
      </c>
      <c r="AD3440" s="80">
        <v>6915.9288187057591</v>
      </c>
      <c r="AE3440" s="80">
        <v>8166.9737057082712</v>
      </c>
      <c r="AF3440" s="80">
        <v>5259.0862068691049</v>
      </c>
      <c r="AG3440" s="80">
        <v>2417.2508782005648</v>
      </c>
      <c r="AH3440" s="80">
        <v>3014.4639008399668</v>
      </c>
      <c r="AI3440" s="80">
        <v>3611.6769234793687</v>
      </c>
      <c r="AJ3440" s="80">
        <v>7136.7785138911613</v>
      </c>
      <c r="AK3440" s="80">
        <v>7060.2227230053404</v>
      </c>
      <c r="AL3440" s="80">
        <v>4857.6776900355026</v>
      </c>
      <c r="AM3440" s="80">
        <v>2489.2621946450404</v>
      </c>
      <c r="AN3440" s="80">
        <v>3050.4695590621582</v>
      </c>
      <c r="AO3440" s="80">
        <v>3611.676923479276</v>
      </c>
      <c r="AP3440" s="80">
        <v>7311.5478504545154</v>
      </c>
      <c r="AQ3440" s="80">
        <v>8284.7141092486108</v>
      </c>
      <c r="AR3440" s="80">
        <v>4329.9097140955009</v>
      </c>
      <c r="AS3440" s="80">
        <v>8921.9459073128965</v>
      </c>
      <c r="AT3440" s="80">
        <v>9783.1542646729104</v>
      </c>
      <c r="AU3440" s="80">
        <v>10644.362622032926</v>
      </c>
      <c r="AV3440" s="80">
        <v>10323.096066616859</v>
      </c>
      <c r="AW3440" s="80">
        <v>11157.962212009703</v>
      </c>
      <c r="AX3440" s="80">
        <v>10750.133857142855</v>
      </c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</row>
    <row r="3441" spans="1:74" ht="12" customHeight="1" x14ac:dyDescent="0.2">
      <c r="A3441">
        <v>3</v>
      </c>
      <c r="B3441">
        <v>16</v>
      </c>
      <c r="C3441" s="80">
        <v>8997.3221485703416</v>
      </c>
      <c r="D3441" s="80">
        <v>9452.1522085974611</v>
      </c>
      <c r="E3441" s="80">
        <v>9906.9822686245807</v>
      </c>
      <c r="F3441" s="80">
        <v>9932.9566914927091</v>
      </c>
      <c r="G3441" s="80">
        <v>10070.697669874142</v>
      </c>
      <c r="H3441" s="80">
        <v>10055.846510646401</v>
      </c>
      <c r="I3441" s="80">
        <v>3484.4984621044869</v>
      </c>
      <c r="J3441" s="80">
        <v>6529.9216138333377</v>
      </c>
      <c r="K3441" s="80">
        <v>9575.3447655621876</v>
      </c>
      <c r="L3441" s="80">
        <v>9192.4527568498161</v>
      </c>
      <c r="M3441" s="80">
        <v>9847.2573534913063</v>
      </c>
      <c r="N3441" s="80">
        <v>10090.955066666667</v>
      </c>
      <c r="O3441" s="80">
        <v>1323.047465595424</v>
      </c>
      <c r="P3441" s="80">
        <v>2241.5934898203013</v>
      </c>
      <c r="Q3441" s="80">
        <v>3160.1395140451787</v>
      </c>
      <c r="R3441" s="80">
        <v>1799.7407638873121</v>
      </c>
      <c r="S3441" s="80">
        <v>1268.2772735893291</v>
      </c>
      <c r="T3441" s="80">
        <v>1835.4249780152768</v>
      </c>
      <c r="U3441" s="80">
        <v>7784.3691551404545</v>
      </c>
      <c r="V3441" s="80">
        <v>7355.9977656877963</v>
      </c>
      <c r="W3441" s="80">
        <v>6927.6263762351373</v>
      </c>
      <c r="X3441" s="80">
        <v>7059.307771598943</v>
      </c>
      <c r="Y3441" s="80">
        <v>7793.3866557387282</v>
      </c>
      <c r="Z3441" s="80">
        <v>4924.0509360413744</v>
      </c>
      <c r="AA3441" s="80">
        <v>3911.6954278635362</v>
      </c>
      <c r="AB3441" s="80">
        <v>5296.8163663700752</v>
      </c>
      <c r="AC3441" s="80">
        <v>6681.9373048766138</v>
      </c>
      <c r="AD3441" s="80">
        <v>6616.0106059036489</v>
      </c>
      <c r="AE3441" s="80">
        <v>7823.5977252296389</v>
      </c>
      <c r="AF3441" s="80">
        <v>4871.1944883184069</v>
      </c>
      <c r="AG3441" s="80">
        <v>2266.6986104612943</v>
      </c>
      <c r="AH3441" s="80">
        <v>2851.5534824625406</v>
      </c>
      <c r="AI3441" s="80">
        <v>3436.408354463787</v>
      </c>
      <c r="AJ3441" s="80">
        <v>6827.2828679467757</v>
      </c>
      <c r="AK3441" s="80">
        <v>6763.3794873995967</v>
      </c>
      <c r="AL3441" s="80">
        <v>4499.3924531644743</v>
      </c>
      <c r="AM3441" s="80">
        <v>2334.2248868582606</v>
      </c>
      <c r="AN3441" s="80">
        <v>2885.3166206609794</v>
      </c>
      <c r="AO3441" s="80">
        <v>3436.4083544636987</v>
      </c>
      <c r="AP3441" s="80">
        <v>6994.4731058165571</v>
      </c>
      <c r="AQ3441" s="80">
        <v>7936.3877973541494</v>
      </c>
      <c r="AR3441" s="80">
        <v>4010.5507885893635</v>
      </c>
      <c r="AS3441" s="80">
        <v>8366.2654021958715</v>
      </c>
      <c r="AT3441" s="80">
        <v>9247.037559877168</v>
      </c>
      <c r="AU3441" s="80">
        <v>10127.809717558466</v>
      </c>
      <c r="AV3441" s="80">
        <v>9875.4216321272888</v>
      </c>
      <c r="AW3441" s="80">
        <v>10186.347577106724</v>
      </c>
      <c r="AX3441" s="80">
        <v>10615.558266666665</v>
      </c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</row>
    <row r="3442" spans="1:74" ht="12" customHeight="1" x14ac:dyDescent="0.2">
      <c r="A3442">
        <v>3</v>
      </c>
      <c r="B3442">
        <v>17</v>
      </c>
      <c r="C3442" s="80">
        <v>8526.5886031191512</v>
      </c>
      <c r="D3442" s="80">
        <v>8998.4229387371543</v>
      </c>
      <c r="E3442" s="80">
        <v>9470.2572743551573</v>
      </c>
      <c r="F3442" s="80">
        <v>9442.3624176268713</v>
      </c>
      <c r="G3442" s="80">
        <v>9614.8284198829188</v>
      </c>
      <c r="H3442" s="80">
        <v>9614.4312810487427</v>
      </c>
      <c r="I3442" s="80">
        <v>8171.7031713181887</v>
      </c>
      <c r="J3442" s="80">
        <v>8662.4711839251886</v>
      </c>
      <c r="K3442" s="80">
        <v>9153.2391965321876</v>
      </c>
      <c r="L3442" s="80">
        <v>8738.4323855382972</v>
      </c>
      <c r="M3442" s="80">
        <v>8487.9895394042869</v>
      </c>
      <c r="N3442" s="80">
        <v>9484.7141250000004</v>
      </c>
      <c r="O3442" s="80">
        <v>1253.8265558629755</v>
      </c>
      <c r="P3442" s="80">
        <v>2137.3295383725408</v>
      </c>
      <c r="Q3442" s="80">
        <v>3020.8325208821066</v>
      </c>
      <c r="R3442" s="80">
        <v>1710.8505632522626</v>
      </c>
      <c r="S3442" s="80">
        <v>1210.8662948821004</v>
      </c>
      <c r="T3442" s="80">
        <v>1725.1569449421631</v>
      </c>
      <c r="U3442" s="80">
        <v>7377.0964543310902</v>
      </c>
      <c r="V3442" s="80">
        <v>6999.6677136377775</v>
      </c>
      <c r="W3442" s="80">
        <v>6622.2389729444649</v>
      </c>
      <c r="X3442" s="80">
        <v>6710.6446214646812</v>
      </c>
      <c r="Y3442" s="80">
        <v>7440.604212445739</v>
      </c>
      <c r="Z3442" s="80">
        <v>4628.2254907233973</v>
      </c>
      <c r="AA3442" s="80">
        <v>3707.0382835402106</v>
      </c>
      <c r="AB3442" s="80">
        <v>5047.2093923673829</v>
      </c>
      <c r="AC3442" s="80">
        <v>6387.3805011945551</v>
      </c>
      <c r="AD3442" s="80">
        <v>6289.2421501555336</v>
      </c>
      <c r="AE3442" s="80">
        <v>7469.4477205181929</v>
      </c>
      <c r="AF3442" s="80">
        <v>4578.5445345598537</v>
      </c>
      <c r="AG3442" s="80">
        <v>2148.1065387590179</v>
      </c>
      <c r="AH3442" s="80">
        <v>2716.5146331987089</v>
      </c>
      <c r="AI3442" s="80">
        <v>3284.9227276383995</v>
      </c>
      <c r="AJ3442" s="80">
        <v>6490.0795572804045</v>
      </c>
      <c r="AK3442" s="80">
        <v>6457.2222741262676</v>
      </c>
      <c r="AL3442" s="80">
        <v>4229.0794947067789</v>
      </c>
      <c r="AM3442" s="80">
        <v>2212.0998880278266</v>
      </c>
      <c r="AN3442" s="80">
        <v>2748.5113078330705</v>
      </c>
      <c r="AO3442" s="80">
        <v>3284.9227276383149</v>
      </c>
      <c r="AP3442" s="80">
        <v>6649.0121760048787</v>
      </c>
      <c r="AQ3442" s="80">
        <v>7577.1321358876939</v>
      </c>
      <c r="AR3442" s="80">
        <v>3769.6062921949729</v>
      </c>
      <c r="AS3442" s="80">
        <v>7928.5483003816307</v>
      </c>
      <c r="AT3442" s="80">
        <v>8804.9491938289448</v>
      </c>
      <c r="AU3442" s="80">
        <v>9681.3500872762579</v>
      </c>
      <c r="AV3442" s="80">
        <v>9387.6690469497134</v>
      </c>
      <c r="AW3442" s="80">
        <v>9725.2432144947161</v>
      </c>
      <c r="AX3442" s="80">
        <v>9684.7296249999999</v>
      </c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</row>
    <row r="3443" spans="1:74" ht="12" customHeight="1" x14ac:dyDescent="0.2">
      <c r="A3443">
        <v>3</v>
      </c>
      <c r="B3443">
        <v>18</v>
      </c>
      <c r="C3443" s="80">
        <v>8147.1577014644363</v>
      </c>
      <c r="D3443" s="80">
        <v>8549.3060668327398</v>
      </c>
      <c r="E3443" s="80">
        <v>8951.4544322010443</v>
      </c>
      <c r="F3443" s="80">
        <v>9021.6749168628467</v>
      </c>
      <c r="G3443" s="80">
        <v>9120.9720801131061</v>
      </c>
      <c r="H3443" s="80">
        <v>9195.4268248948811</v>
      </c>
      <c r="I3443" s="80">
        <v>8998.9774955851753</v>
      </c>
      <c r="J3443" s="80">
        <v>7900.2444500735</v>
      </c>
      <c r="K3443" s="80">
        <v>6801.5114045618247</v>
      </c>
      <c r="L3443" s="80">
        <v>2220.0892446587786</v>
      </c>
      <c r="M3443" s="80">
        <v>8052.0121862082433</v>
      </c>
      <c r="N3443" s="80">
        <v>8097.4191764705874</v>
      </c>
      <c r="O3443" s="80">
        <v>1198.0316110434633</v>
      </c>
      <c r="P3443" s="80">
        <v>2026.6879307137283</v>
      </c>
      <c r="Q3443" s="80">
        <v>2855.3442503839933</v>
      </c>
      <c r="R3443" s="80">
        <v>5597.833333333333</v>
      </c>
      <c r="S3443" s="80">
        <v>1148.6713216359331</v>
      </c>
      <c r="T3443" s="80">
        <v>1472.8244567303798</v>
      </c>
      <c r="U3443" s="80">
        <v>7048.8176444168075</v>
      </c>
      <c r="V3443" s="80">
        <v>6654.1374392957678</v>
      </c>
      <c r="W3443" s="80">
        <v>6259.4572341747271</v>
      </c>
      <c r="X3443" s="80">
        <v>6411.6639014438706</v>
      </c>
      <c r="Y3443" s="80">
        <v>7058.4247910807717</v>
      </c>
      <c r="Z3443" s="80">
        <v>3951.2716300886536</v>
      </c>
      <c r="AA3443" s="80">
        <v>3542.0760760428689</v>
      </c>
      <c r="AB3443" s="80">
        <v>4789.7704674139477</v>
      </c>
      <c r="AC3443" s="80">
        <v>6037.4648587850261</v>
      </c>
      <c r="AD3443" s="80">
        <v>6009.0362604822521</v>
      </c>
      <c r="AE3443" s="80">
        <v>7085.7867803261888</v>
      </c>
      <c r="AF3443" s="80">
        <v>3908.8573283139999</v>
      </c>
      <c r="AG3443" s="80">
        <v>2052.5163750030742</v>
      </c>
      <c r="AH3443" s="80">
        <v>2578.7416764867353</v>
      </c>
      <c r="AI3443" s="80">
        <v>3104.9669779703963</v>
      </c>
      <c r="AJ3443" s="80">
        <v>6200.92571759987</v>
      </c>
      <c r="AK3443" s="80">
        <v>6125.5533125891525</v>
      </c>
      <c r="AL3443" s="80">
        <v>3610.5072802346808</v>
      </c>
      <c r="AM3443" s="80">
        <v>2113.662037425107</v>
      </c>
      <c r="AN3443" s="80">
        <v>2609.3145076977116</v>
      </c>
      <c r="AO3443" s="80">
        <v>3104.9669779703163</v>
      </c>
      <c r="AP3443" s="80">
        <v>6352.7773789109469</v>
      </c>
      <c r="AQ3443" s="80">
        <v>7187.9400901052186</v>
      </c>
      <c r="AR3443" s="80">
        <v>3218.239566937265</v>
      </c>
      <c r="AS3443" s="80">
        <v>7575.7300314990125</v>
      </c>
      <c r="AT3443" s="80">
        <v>8363.3565593168878</v>
      </c>
      <c r="AU3443" s="80">
        <v>9150.983087134764</v>
      </c>
      <c r="AV3443" s="80">
        <v>8969.4183110969334</v>
      </c>
      <c r="AW3443" s="80">
        <v>9225.7155258518815</v>
      </c>
      <c r="AX3443" s="80">
        <v>8268.1791302178863</v>
      </c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</row>
    <row r="3444" spans="1:74" ht="12" customHeight="1" x14ac:dyDescent="0.2">
      <c r="A3444">
        <v>3</v>
      </c>
      <c r="B3444">
        <v>19</v>
      </c>
      <c r="C3444" s="80">
        <v>7636.6141157858592</v>
      </c>
      <c r="D3444" s="80">
        <v>8073.9662399152639</v>
      </c>
      <c r="E3444" s="80">
        <v>8511.3183640446696</v>
      </c>
      <c r="F3444" s="80">
        <v>8526.577889309372</v>
      </c>
      <c r="G3444" s="80">
        <v>8699.2444243532973</v>
      </c>
      <c r="H3444" s="80">
        <v>8710.7575709391749</v>
      </c>
      <c r="I3444" s="80">
        <v>7411.4271575738321</v>
      </c>
      <c r="J3444" s="80">
        <v>8798.2698902003613</v>
      </c>
      <c r="K3444" s="80">
        <v>10185.112622826891</v>
      </c>
      <c r="L3444" s="80">
        <v>7787.3967866221792</v>
      </c>
      <c r="M3444" s="80">
        <v>8003.7585588355887</v>
      </c>
      <c r="N3444" s="80">
        <v>7670.6233152277364</v>
      </c>
      <c r="O3444" s="80">
        <v>1090.7368421052631</v>
      </c>
      <c r="P3444" s="80">
        <v>1902.8430157139442</v>
      </c>
      <c r="Q3444" s="80">
        <v>2714.949189322625</v>
      </c>
      <c r="R3444" s="80">
        <v>5290.6319910534421</v>
      </c>
      <c r="S3444" s="80">
        <v>6679.4475308641977</v>
      </c>
      <c r="T3444" s="80">
        <v>1395.1953543249683</v>
      </c>
      <c r="U3444" s="80">
        <v>6607.1018010708376</v>
      </c>
      <c r="V3444" s="80">
        <v>6279.3931901712322</v>
      </c>
      <c r="W3444" s="80">
        <v>5951.6845792716267</v>
      </c>
      <c r="X3444" s="80">
        <v>6059.8006644585348</v>
      </c>
      <c r="Y3444" s="80">
        <v>6732.0634214423617</v>
      </c>
      <c r="Z3444" s="80">
        <v>3743.009424364091</v>
      </c>
      <c r="AA3444" s="80">
        <v>3320.1110316833892</v>
      </c>
      <c r="AB3444" s="80">
        <v>4530.3592141992376</v>
      </c>
      <c r="AC3444" s="80">
        <v>5740.607396715086</v>
      </c>
      <c r="AD3444" s="80">
        <v>5679.2686709335549</v>
      </c>
      <c r="AE3444" s="80">
        <v>6758.1602705820924</v>
      </c>
      <c r="AF3444" s="80">
        <v>3702.8306803715423</v>
      </c>
      <c r="AG3444" s="80">
        <v>1923.894945523477</v>
      </c>
      <c r="AH3444" s="80">
        <v>2438.0965533114104</v>
      </c>
      <c r="AI3444" s="80">
        <v>2952.2981610993438</v>
      </c>
      <c r="AJ3444" s="80">
        <v>5860.6275003447572</v>
      </c>
      <c r="AK3444" s="80">
        <v>5842.3252513628186</v>
      </c>
      <c r="AL3444" s="80">
        <v>3420.2059594547181</v>
      </c>
      <c r="AM3444" s="80">
        <v>1981.2089003874216</v>
      </c>
      <c r="AN3444" s="80">
        <v>2466.7535307433445</v>
      </c>
      <c r="AO3444" s="80">
        <v>2952.2981610992679</v>
      </c>
      <c r="AP3444" s="80">
        <v>6004.145752744852</v>
      </c>
      <c r="AQ3444" s="80">
        <v>6855.5903035565425</v>
      </c>
      <c r="AR3444" s="80">
        <v>3048.6137518815231</v>
      </c>
      <c r="AS3444" s="80">
        <v>7100.995097410384</v>
      </c>
      <c r="AT3444" s="80">
        <v>7901.0157236293599</v>
      </c>
      <c r="AU3444" s="80">
        <v>8701.0363498483366</v>
      </c>
      <c r="AV3444" s="80">
        <v>8477.1890537106574</v>
      </c>
      <c r="AW3444" s="80">
        <v>8799.1448328105616</v>
      </c>
      <c r="AX3444" s="80">
        <v>7832.3829146723756</v>
      </c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</row>
    <row r="3445" spans="1:74" ht="12" customHeight="1" x14ac:dyDescent="0.2">
      <c r="A3445">
        <v>3</v>
      </c>
      <c r="B3445">
        <v>20</v>
      </c>
      <c r="C3445" s="80">
        <v>7314.1071884258572</v>
      </c>
      <c r="D3445" s="80">
        <v>7741.7352834220719</v>
      </c>
      <c r="E3445" s="80">
        <v>8169.3633784182866</v>
      </c>
      <c r="F3445" s="80">
        <v>8113.7126807516934</v>
      </c>
      <c r="G3445" s="80">
        <v>8224.9468299134642</v>
      </c>
      <c r="H3445" s="80">
        <v>8309.0378219804243</v>
      </c>
      <c r="I3445" s="80">
        <v>7908.3444213019993</v>
      </c>
      <c r="J3445" s="80">
        <v>8316.6713787392637</v>
      </c>
      <c r="K3445" s="80">
        <v>8724.998336176528</v>
      </c>
      <c r="L3445" s="80">
        <v>9280.8956399578547</v>
      </c>
      <c r="M3445" s="80">
        <v>8579.5212662652939</v>
      </c>
      <c r="N3445" s="80">
        <v>4210.9329473684211</v>
      </c>
      <c r="O3445" s="80">
        <v>1044.6732094308602</v>
      </c>
      <c r="P3445" s="80">
        <v>1825.2726207863161</v>
      </c>
      <c r="Q3445" s="80">
        <v>2605.8720321417723</v>
      </c>
      <c r="R3445" s="80">
        <v>1969.7</v>
      </c>
      <c r="S3445" s="80">
        <v>6315.2726966444452</v>
      </c>
      <c r="T3445" s="80">
        <v>3905</v>
      </c>
      <c r="U3445" s="80">
        <v>6328.0728926684369</v>
      </c>
      <c r="V3445" s="80">
        <v>6020.3198070410454</v>
      </c>
      <c r="W3445" s="80">
        <v>5712.5667214136529</v>
      </c>
      <c r="X3445" s="80">
        <v>5766.3792124260035</v>
      </c>
      <c r="Y3445" s="80">
        <v>6365.0198794230355</v>
      </c>
      <c r="Z3445" s="80">
        <v>10476.276140708334</v>
      </c>
      <c r="AA3445" s="80">
        <v>3179.8972155749043</v>
      </c>
      <c r="AB3445" s="80">
        <v>4344.9335484703288</v>
      </c>
      <c r="AC3445" s="80">
        <v>5509.9698813657533</v>
      </c>
      <c r="AD3445" s="80">
        <v>5404.2729487669931</v>
      </c>
      <c r="AE3445" s="80">
        <v>6389.6938839838995</v>
      </c>
      <c r="AF3445" s="80">
        <v>10363.820207706169</v>
      </c>
      <c r="AG3445" s="80">
        <v>1842.6456591202757</v>
      </c>
      <c r="AH3445" s="80">
        <v>2338.1654059900548</v>
      </c>
      <c r="AI3445" s="80">
        <v>2833.6851528598336</v>
      </c>
      <c r="AJ3445" s="80">
        <v>5576.8502069663127</v>
      </c>
      <c r="AK3445" s="80">
        <v>5523.7917469013119</v>
      </c>
      <c r="AL3445" s="80">
        <v>9572.7843633285393</v>
      </c>
      <c r="AM3445" s="80">
        <v>1897.539150255431</v>
      </c>
      <c r="AN3445" s="80">
        <v>2365.612151557596</v>
      </c>
      <c r="AO3445" s="80">
        <v>2833.6851528597613</v>
      </c>
      <c r="AP3445" s="80">
        <v>5713.4191657602005</v>
      </c>
      <c r="AQ3445" s="80">
        <v>6481.8118659327902</v>
      </c>
      <c r="AR3445" s="80">
        <v>8532.7382034304574</v>
      </c>
      <c r="AS3445" s="80">
        <v>6801.108252881957</v>
      </c>
      <c r="AT3445" s="80">
        <v>7576.2837061860382</v>
      </c>
      <c r="AU3445" s="80">
        <v>8351.4591594901194</v>
      </c>
      <c r="AV3445" s="80">
        <v>8066.7153006905455</v>
      </c>
      <c r="AW3445" s="80">
        <v>8319.4004982742899</v>
      </c>
      <c r="AX3445" s="80">
        <v>21921.987617707964</v>
      </c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</row>
    <row r="3446" spans="1:74" ht="12" customHeight="1" x14ac:dyDescent="0.2">
      <c r="A3446">
        <v>3</v>
      </c>
      <c r="B3446">
        <v>21</v>
      </c>
      <c r="C3446" s="80">
        <v>6855.6598148286257</v>
      </c>
      <c r="D3446" s="80">
        <v>7304.3371626641747</v>
      </c>
      <c r="E3446" s="80">
        <v>7753.0145104997237</v>
      </c>
      <c r="F3446" s="80">
        <v>7789.9109908340388</v>
      </c>
      <c r="G3446" s="80">
        <v>7810.6150819974064</v>
      </c>
      <c r="H3446" s="80">
        <v>7852.4408016792149</v>
      </c>
      <c r="I3446" s="80">
        <v>7413.1842231809005</v>
      </c>
      <c r="J3446" s="80">
        <v>7644.0607085292249</v>
      </c>
      <c r="K3446" s="80">
        <v>7874.9371938775494</v>
      </c>
      <c r="L3446" s="80">
        <v>8021.0971389516608</v>
      </c>
      <c r="M3446" s="80">
        <v>8634.3514529520289</v>
      </c>
      <c r="N3446" s="80">
        <v>1342.8738000000001</v>
      </c>
      <c r="O3446" s="80">
        <v>979.19321620778533</v>
      </c>
      <c r="P3446" s="80">
        <v>1105.8585128657974</v>
      </c>
      <c r="Q3446" s="80">
        <v>1232.5238095238096</v>
      </c>
      <c r="R3446" s="80">
        <v>1891.093298761509</v>
      </c>
      <c r="S3446" s="80">
        <v>2558.4277777777779</v>
      </c>
      <c r="T3446" s="80">
        <v>1245.3112539531496</v>
      </c>
      <c r="U3446" s="80">
        <v>5931.4300321199225</v>
      </c>
      <c r="V3446" s="80">
        <v>5676.4288521173457</v>
      </c>
      <c r="W3446" s="80">
        <v>5421.427672114768</v>
      </c>
      <c r="X3446" s="80">
        <v>5536.25480364344</v>
      </c>
      <c r="Y3446" s="80">
        <v>6044.3819632519044</v>
      </c>
      <c r="Z3446" s="80">
        <v>3340.9025806773261</v>
      </c>
      <c r="AA3446" s="80">
        <v>2980.5816341603509</v>
      </c>
      <c r="AB3446" s="80">
        <v>4104.8688731560796</v>
      </c>
      <c r="AC3446" s="80">
        <v>5229.156112151808</v>
      </c>
      <c r="AD3446" s="80">
        <v>5188.599460877982</v>
      </c>
      <c r="AE3446" s="80">
        <v>6067.8130146789426</v>
      </c>
      <c r="AF3446" s="80">
        <v>3305.040189143037</v>
      </c>
      <c r="AG3446" s="80">
        <v>1727.1488471196524</v>
      </c>
      <c r="AH3446" s="80">
        <v>2208.2080927113852</v>
      </c>
      <c r="AI3446" s="80">
        <v>2689.2673383031183</v>
      </c>
      <c r="AJ3446" s="80">
        <v>5354.2895134237342</v>
      </c>
      <c r="AK3446" s="80">
        <v>5245.5307031588572</v>
      </c>
      <c r="AL3446" s="80">
        <v>3052.7774902227311</v>
      </c>
      <c r="AM3446" s="80">
        <v>1778.6016207222126</v>
      </c>
      <c r="AN3446" s="80">
        <v>2233.9344795126312</v>
      </c>
      <c r="AO3446" s="80">
        <v>2689.2673383030501</v>
      </c>
      <c r="AP3446" s="80">
        <v>5485.4082841979425</v>
      </c>
      <c r="AQ3446" s="80">
        <v>6155.2905527119447</v>
      </c>
      <c r="AR3446" s="80">
        <v>2721.1049710033103</v>
      </c>
      <c r="AS3446" s="80">
        <v>6374.8155918968732</v>
      </c>
      <c r="AT3446" s="80">
        <v>7150.3227164932687</v>
      </c>
      <c r="AU3446" s="80">
        <v>7925.8298410896632</v>
      </c>
      <c r="AV3446" s="80">
        <v>7744.7891801557707</v>
      </c>
      <c r="AW3446" s="80">
        <v>7900.310646224757</v>
      </c>
      <c r="AX3446" s="80">
        <v>6990.959766799826</v>
      </c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</row>
    <row r="3447" spans="1:74" ht="12" customHeight="1" x14ac:dyDescent="0.2">
      <c r="A3447">
        <v>3</v>
      </c>
      <c r="B3447">
        <v>22</v>
      </c>
      <c r="C3447" s="80">
        <v>6433.1393823766066</v>
      </c>
      <c r="D3447" s="80">
        <v>6939.1608337299313</v>
      </c>
      <c r="E3447" s="80">
        <v>7445.1822850832559</v>
      </c>
      <c r="F3447" s="80">
        <v>7398.5229523853586</v>
      </c>
      <c r="G3447" s="80">
        <v>7516.7108516279932</v>
      </c>
      <c r="H3447" s="80">
        <v>7483.8362188737674</v>
      </c>
      <c r="I3447" s="80">
        <v>6225.0555431819057</v>
      </c>
      <c r="J3447" s="80">
        <v>6857.4010212634767</v>
      </c>
      <c r="K3447" s="80">
        <v>7489.7464993450476</v>
      </c>
      <c r="L3447" s="80">
        <v>7490.529329744345</v>
      </c>
      <c r="M3447" s="80">
        <v>7755.8132729299805</v>
      </c>
      <c r="N3447" s="80">
        <v>10495.38219047619</v>
      </c>
      <c r="O3447" s="80">
        <v>918.84466445040221</v>
      </c>
      <c r="P3447" s="80">
        <v>1051.2156546923952</v>
      </c>
      <c r="Q3447" s="80">
        <v>1183.5866449343882</v>
      </c>
      <c r="R3447" s="80">
        <v>1187.5454545454545</v>
      </c>
      <c r="S3447" s="80">
        <v>2462.1571589994151</v>
      </c>
      <c r="T3447" s="80">
        <v>1074.7045454545455</v>
      </c>
      <c r="U3447" s="80">
        <v>5565.8707059687822</v>
      </c>
      <c r="V3447" s="80">
        <v>5386.0207212386149</v>
      </c>
      <c r="W3447" s="80">
        <v>5206.1707365084476</v>
      </c>
      <c r="X3447" s="80">
        <v>5258.09708008284</v>
      </c>
      <c r="Y3447" s="80">
        <v>5816.9390012932645</v>
      </c>
      <c r="Z3447" s="80">
        <v>2883.2014309491042</v>
      </c>
      <c r="AA3447" s="80">
        <v>2796.8857281441246</v>
      </c>
      <c r="AB3447" s="80">
        <v>3909.2095084142575</v>
      </c>
      <c r="AC3447" s="80">
        <v>5021.5332886843898</v>
      </c>
      <c r="AD3447" s="80">
        <v>4927.9089641985729</v>
      </c>
      <c r="AE3447" s="80">
        <v>5839.4883698996655</v>
      </c>
      <c r="AF3447" s="80">
        <v>2852.2521601781032</v>
      </c>
      <c r="AG3447" s="80">
        <v>1620.7031223455674</v>
      </c>
      <c r="AH3447" s="80">
        <v>2101.5967613379544</v>
      </c>
      <c r="AI3447" s="80">
        <v>2582.4904003303413</v>
      </c>
      <c r="AJ3447" s="80">
        <v>5085.2742612069842</v>
      </c>
      <c r="AK3447" s="80">
        <v>5048.1475716120931</v>
      </c>
      <c r="AL3447" s="80">
        <v>2634.5492619527222</v>
      </c>
      <c r="AM3447" s="80">
        <v>1668.9848155939965</v>
      </c>
      <c r="AN3447" s="80">
        <v>2125.7376079621358</v>
      </c>
      <c r="AO3447" s="80">
        <v>2582.4904003302754</v>
      </c>
      <c r="AP3447" s="80">
        <v>5209.8052393148191</v>
      </c>
      <c r="AQ3447" s="80">
        <v>5923.6742313847526</v>
      </c>
      <c r="AR3447" s="80">
        <v>2348.3156292958683</v>
      </c>
      <c r="AS3447" s="80">
        <v>5981.9300180146647</v>
      </c>
      <c r="AT3447" s="80">
        <v>6796.5330140426759</v>
      </c>
      <c r="AU3447" s="80">
        <v>7611.1360100706861</v>
      </c>
      <c r="AV3447" s="80">
        <v>7355.6681941796287</v>
      </c>
      <c r="AW3447" s="80">
        <v>7603.0312775986204</v>
      </c>
      <c r="AX3447" s="80">
        <v>6033.2035180919374</v>
      </c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</row>
    <row r="3448" spans="1:74" ht="12" customHeight="1" x14ac:dyDescent="0.2">
      <c r="A3448">
        <v>3</v>
      </c>
      <c r="B3448">
        <v>23</v>
      </c>
      <c r="C3448" s="80">
        <v>5961.024154641962</v>
      </c>
      <c r="D3448" s="80">
        <v>6535.4831815906855</v>
      </c>
      <c r="E3448" s="80">
        <v>7109.942208539409</v>
      </c>
      <c r="F3448" s="80">
        <v>7111.2213306842596</v>
      </c>
      <c r="G3448" s="80">
        <v>7139.6536807733683</v>
      </c>
      <c r="H3448" s="80">
        <v>7182.8463891766905</v>
      </c>
      <c r="I3448" s="80">
        <v>6198.5686446726359</v>
      </c>
      <c r="J3448" s="80">
        <v>6905.5366192267502</v>
      </c>
      <c r="K3448" s="80">
        <v>7612.5045937808645</v>
      </c>
      <c r="L3448" s="80">
        <v>7528.2965841593741</v>
      </c>
      <c r="M3448" s="80">
        <v>7299.9903123427539</v>
      </c>
      <c r="N3448" s="80">
        <v>7754.1330000000007</v>
      </c>
      <c r="O3448" s="80">
        <v>851.41249296688852</v>
      </c>
      <c r="P3448" s="80">
        <v>990.85242572091136</v>
      </c>
      <c r="Q3448" s="80">
        <v>1130.2923584749342</v>
      </c>
      <c r="R3448" s="80">
        <v>1141.4303397947897</v>
      </c>
      <c r="S3448" s="80">
        <v>1267.5025252525256</v>
      </c>
      <c r="T3448" s="80">
        <v>794.00652876853394</v>
      </c>
      <c r="U3448" s="80">
        <v>5157.4025911493472</v>
      </c>
      <c r="V3448" s="80">
        <v>5064.5754922700598</v>
      </c>
      <c r="W3448" s="80">
        <v>4971.7483933907715</v>
      </c>
      <c r="X3448" s="80">
        <v>5053.9131060799536</v>
      </c>
      <c r="Y3448" s="80">
        <v>5525.1466726863273</v>
      </c>
      <c r="Z3448" s="80">
        <v>2130.1489508077948</v>
      </c>
      <c r="AA3448" s="80">
        <v>2591.6278806135892</v>
      </c>
      <c r="AB3448" s="80">
        <v>3693.5263208575689</v>
      </c>
      <c r="AC3448" s="80">
        <v>4795.424761101548</v>
      </c>
      <c r="AD3448" s="80">
        <v>4736.5469523319798</v>
      </c>
      <c r="AE3448" s="80">
        <v>5546.5649081017464</v>
      </c>
      <c r="AF3448" s="80">
        <v>2107.2832030478776</v>
      </c>
      <c r="AG3448" s="80">
        <v>1501.7629629278256</v>
      </c>
      <c r="AH3448" s="80">
        <v>1983.9847687564416</v>
      </c>
      <c r="AI3448" s="80">
        <v>2466.2065745850578</v>
      </c>
      <c r="AJ3448" s="80">
        <v>4887.8013937924716</v>
      </c>
      <c r="AK3448" s="80">
        <v>4794.9197597432294</v>
      </c>
      <c r="AL3448" s="80">
        <v>1946.4413016584365</v>
      </c>
      <c r="AM3448" s="80">
        <v>1546.50135931161</v>
      </c>
      <c r="AN3448" s="80">
        <v>2006.3539669483025</v>
      </c>
      <c r="AO3448" s="80">
        <v>2466.206574584995</v>
      </c>
      <c r="AP3448" s="80">
        <v>5007.4965482916405</v>
      </c>
      <c r="AQ3448" s="80">
        <v>5626.5277944872059</v>
      </c>
      <c r="AR3448" s="80">
        <v>1734.9679492436555</v>
      </c>
      <c r="AS3448" s="80">
        <v>5542.9281427429432</v>
      </c>
      <c r="AT3448" s="80">
        <v>6405.6757737066182</v>
      </c>
      <c r="AU3448" s="80">
        <v>7268.4234046702941</v>
      </c>
      <c r="AV3448" s="80">
        <v>7070.0307210672891</v>
      </c>
      <c r="AW3448" s="80">
        <v>7221.6440565071425</v>
      </c>
      <c r="AX3448" s="80">
        <v>4457.4139032120574</v>
      </c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</row>
    <row r="3449" spans="1:74" ht="12" customHeight="1" x14ac:dyDescent="0.2">
      <c r="A3449">
        <v>3</v>
      </c>
      <c r="B3449">
        <v>24</v>
      </c>
      <c r="C3449" s="80">
        <v>5371.1315021303608</v>
      </c>
      <c r="D3449" s="80">
        <v>6036.7569875429626</v>
      </c>
      <c r="E3449" s="80">
        <v>6702.3824729555645</v>
      </c>
      <c r="F3449" s="80">
        <v>6799.4028299022129</v>
      </c>
      <c r="G3449" s="80">
        <v>6861.2638143590048</v>
      </c>
      <c r="H3449" s="80">
        <v>6838.6677298802206</v>
      </c>
      <c r="I3449" s="80">
        <v>5386.8412817646085</v>
      </c>
      <c r="J3449" s="80">
        <v>6194.5370658341735</v>
      </c>
      <c r="K3449" s="80">
        <v>7002.2328499037385</v>
      </c>
      <c r="L3449" s="80">
        <v>7279.6525084989671</v>
      </c>
      <c r="M3449" s="80">
        <v>6611.7144987306347</v>
      </c>
      <c r="N3449" s="80">
        <v>7151.4141739130428</v>
      </c>
      <c r="O3449" s="80">
        <v>767.15818350118241</v>
      </c>
      <c r="P3449" s="80">
        <v>916.32967329957046</v>
      </c>
      <c r="Q3449" s="80">
        <v>1065.5011630979584</v>
      </c>
      <c r="R3449" s="80">
        <v>1091.3799924984405</v>
      </c>
      <c r="S3449" s="80">
        <v>1218.0799797815671</v>
      </c>
      <c r="T3449" s="80">
        <v>732.28941830308906</v>
      </c>
      <c r="U3449" s="80">
        <v>4647.0349402828115</v>
      </c>
      <c r="V3449" s="80">
        <v>4666.8951175563998</v>
      </c>
      <c r="W3449" s="80">
        <v>4686.7552948299881</v>
      </c>
      <c r="X3449" s="80">
        <v>4832.3050960717837</v>
      </c>
      <c r="Y3449" s="80">
        <v>5309.7097743573459</v>
      </c>
      <c r="Z3449" s="80">
        <v>1964.5752012962453</v>
      </c>
      <c r="AA3449" s="80">
        <v>2335.1648626558986</v>
      </c>
      <c r="AB3449" s="80">
        <v>3427.8519192136182</v>
      </c>
      <c r="AC3449" s="80">
        <v>4520.5389757713374</v>
      </c>
      <c r="AD3449" s="80">
        <v>4528.8550663844762</v>
      </c>
      <c r="AE3449" s="80">
        <v>5330.2928684672161</v>
      </c>
      <c r="AF3449" s="80">
        <v>1943.4867788217543</v>
      </c>
      <c r="AG3449" s="80">
        <v>1353.1510944529552</v>
      </c>
      <c r="AH3449" s="80">
        <v>1838.9942586144502</v>
      </c>
      <c r="AI3449" s="80">
        <v>2324.837422775945</v>
      </c>
      <c r="AJ3449" s="80">
        <v>4673.477182541109</v>
      </c>
      <c r="AK3449" s="80">
        <v>4607.9559193293462</v>
      </c>
      <c r="AL3449" s="80">
        <v>1795.1469124104387</v>
      </c>
      <c r="AM3449" s="80">
        <v>1393.4622564174001</v>
      </c>
      <c r="AN3449" s="80">
        <v>1859.149839596643</v>
      </c>
      <c r="AO3449" s="80">
        <v>2324.8374227758859</v>
      </c>
      <c r="AP3449" s="80">
        <v>4787.9238485048754</v>
      </c>
      <c r="AQ3449" s="80">
        <v>5407.1378364977691</v>
      </c>
      <c r="AR3449" s="80">
        <v>1600.1111128098937</v>
      </c>
      <c r="AS3449" s="80">
        <v>4994.409549296608</v>
      </c>
      <c r="AT3449" s="80">
        <v>5923.0943391916026</v>
      </c>
      <c r="AU3449" s="80">
        <v>6851.7791290865971</v>
      </c>
      <c r="AV3449" s="80">
        <v>6760.0183789659795</v>
      </c>
      <c r="AW3449" s="80">
        <v>6940.0572157340284</v>
      </c>
      <c r="AX3449" s="80">
        <v>4110.9448298639909</v>
      </c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</row>
    <row r="3450" spans="1:74" ht="12" customHeight="1" x14ac:dyDescent="0.2">
      <c r="A3450">
        <v>3</v>
      </c>
      <c r="B3450">
        <v>25</v>
      </c>
      <c r="C3450" s="80">
        <v>4081.9253308154293</v>
      </c>
      <c r="D3450" s="80">
        <v>4688.5990794857844</v>
      </c>
      <c r="E3450" s="80">
        <v>5295.2728281561403</v>
      </c>
      <c r="F3450" s="80">
        <v>5465.0053435732743</v>
      </c>
      <c r="G3450" s="80">
        <v>5643.0799445723205</v>
      </c>
      <c r="H3450" s="80">
        <v>5759.6637254237467</v>
      </c>
      <c r="I3450" s="80">
        <v>3230.6953336738293</v>
      </c>
      <c r="J3450" s="80">
        <v>3681.56795999529</v>
      </c>
      <c r="K3450" s="80">
        <v>4132.4405863167513</v>
      </c>
      <c r="L3450" s="80">
        <v>4408.2787623781351</v>
      </c>
      <c r="M3450" s="80">
        <v>4419.7542363120665</v>
      </c>
      <c r="N3450" s="80">
        <v>4441.8552499999996</v>
      </c>
      <c r="O3450" s="80">
        <v>583.02099301307044</v>
      </c>
      <c r="P3450" s="80">
        <v>712.41450937715297</v>
      </c>
      <c r="Q3450" s="80">
        <v>841.8080257412355</v>
      </c>
      <c r="R3450" s="80">
        <v>877.19431251269395</v>
      </c>
      <c r="S3450" s="80">
        <v>1001.8158302564232</v>
      </c>
      <c r="T3450" s="80">
        <v>454.83641670123376</v>
      </c>
      <c r="U3450" s="80">
        <v>3531.6300910527193</v>
      </c>
      <c r="V3450" s="80">
        <v>3617.2199798963811</v>
      </c>
      <c r="W3450" s="80">
        <v>3702.8098687400429</v>
      </c>
      <c r="X3450" s="80">
        <v>3883.9547872748208</v>
      </c>
      <c r="Y3450" s="80">
        <v>4366.9967443125906</v>
      </c>
      <c r="Z3450" s="80">
        <v>1220.2283995422304</v>
      </c>
      <c r="AA3450" s="80">
        <v>1774.6667719314942</v>
      </c>
      <c r="AB3450" s="80">
        <v>2673.0780300241595</v>
      </c>
      <c r="AC3450" s="80">
        <v>3571.4892881168248</v>
      </c>
      <c r="AD3450" s="80">
        <v>3640.0574811091183</v>
      </c>
      <c r="AE3450" s="80">
        <v>4383.9254106212047</v>
      </c>
      <c r="AF3450" s="80">
        <v>1207.1300503479927</v>
      </c>
      <c r="AG3450" s="80">
        <v>1028.3609192359859</v>
      </c>
      <c r="AH3450" s="80">
        <v>1432.5589977259024</v>
      </c>
      <c r="AI3450" s="80">
        <v>1836.7570762158189</v>
      </c>
      <c r="AJ3450" s="80">
        <v>3756.2971947085312</v>
      </c>
      <c r="AK3450" s="80">
        <v>3789.8358578520874</v>
      </c>
      <c r="AL3450" s="80">
        <v>1114.9938380716917</v>
      </c>
      <c r="AM3450" s="80">
        <v>1058.9963920543307</v>
      </c>
      <c r="AN3450" s="80">
        <v>1447.8767341350513</v>
      </c>
      <c r="AO3450" s="80">
        <v>1836.7570762157718</v>
      </c>
      <c r="AP3450" s="80">
        <v>3848.2834553688845</v>
      </c>
      <c r="AQ3450" s="80">
        <v>4447.1269300012063</v>
      </c>
      <c r="AR3450" s="80">
        <v>993.85405098541196</v>
      </c>
      <c r="AS3450" s="80">
        <v>3795.6260880327068</v>
      </c>
      <c r="AT3450" s="80">
        <v>4604.4654913497734</v>
      </c>
      <c r="AU3450" s="80">
        <v>5413.3048946668405</v>
      </c>
      <c r="AV3450" s="80">
        <v>5433.3501761703874</v>
      </c>
      <c r="AW3450" s="80">
        <v>5707.8839624754819</v>
      </c>
      <c r="AX3450" s="80">
        <v>2553.3721626138563</v>
      </c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</row>
    <row r="3451" spans="1:74" ht="12" customHeight="1" x14ac:dyDescent="0.2">
      <c r="A3451">
        <v>4</v>
      </c>
      <c r="B3451">
        <v>1</v>
      </c>
      <c r="C3451" s="80">
        <v>12810.073925447232</v>
      </c>
      <c r="D3451" s="80">
        <v>10704.608238265489</v>
      </c>
      <c r="E3451" s="80">
        <v>8599.1425510837489</v>
      </c>
      <c r="F3451" s="80">
        <v>8652.2807915382346</v>
      </c>
      <c r="G3451" s="80">
        <v>7552.0946803274046</v>
      </c>
      <c r="H3451" s="80">
        <v>8084.2327480898521</v>
      </c>
      <c r="I3451" s="80">
        <v>13074.3518312985</v>
      </c>
      <c r="J3451" s="80">
        <v>10557.00241638131</v>
      </c>
      <c r="K3451" s="80">
        <v>8039.6530014641203</v>
      </c>
      <c r="L3451" s="80">
        <v>8523.1444241316203</v>
      </c>
      <c r="M3451" s="80">
        <v>8449.4498729172501</v>
      </c>
      <c r="N3451" s="80">
        <v>9563.2109999999993</v>
      </c>
      <c r="O3451" s="80">
        <v>2505.1999999999998</v>
      </c>
      <c r="P3451" s="80">
        <v>2505.1999999999998</v>
      </c>
      <c r="Q3451" s="80">
        <v>2505.1999999999998</v>
      </c>
      <c r="R3451" s="80">
        <v>2505.1999999999998</v>
      </c>
      <c r="S3451" s="80">
        <v>2505.1999999999998</v>
      </c>
      <c r="T3451" s="80">
        <v>2505.1999999999998</v>
      </c>
      <c r="U3451" s="80">
        <v>9576.8333333333303</v>
      </c>
      <c r="V3451" s="80">
        <v>8314.1036086309505</v>
      </c>
      <c r="W3451" s="80">
        <v>7051.3738839285697</v>
      </c>
      <c r="X3451" s="80">
        <v>6237.4226519336999</v>
      </c>
      <c r="Y3451" s="80">
        <v>4548.4792626728104</v>
      </c>
      <c r="Z3451" s="80">
        <v>6329.6890000000003</v>
      </c>
      <c r="AA3451" s="80">
        <v>5984.1248699195248</v>
      </c>
      <c r="AB3451" s="80">
        <v>5984.1248699195248</v>
      </c>
      <c r="AC3451" s="80">
        <v>5984.1248699195248</v>
      </c>
      <c r="AD3451" s="80">
        <v>5984.1248699195248</v>
      </c>
      <c r="AE3451" s="80">
        <v>5984.1248699195248</v>
      </c>
      <c r="AF3451" s="80">
        <v>6371.5259999999998</v>
      </c>
      <c r="AG3451" s="80">
        <v>3084.4936416379901</v>
      </c>
      <c r="AH3451" s="80">
        <v>3132.6953804897748</v>
      </c>
      <c r="AI3451" s="80">
        <v>3180.89711934156</v>
      </c>
      <c r="AJ3451" s="80">
        <v>2988.0901639344202</v>
      </c>
      <c r="AK3451" s="80">
        <v>3084.4936416379901</v>
      </c>
      <c r="AL3451" s="80">
        <v>3925.848</v>
      </c>
      <c r="AM3451" s="80">
        <v>3894.0972166948268</v>
      </c>
      <c r="AN3451" s="80">
        <v>3537.4971680181934</v>
      </c>
      <c r="AO3451" s="80">
        <v>3180.89711934156</v>
      </c>
      <c r="AP3451" s="80">
        <v>2686.1465968586299</v>
      </c>
      <c r="AQ3451" s="80">
        <v>5815.2479338842904</v>
      </c>
      <c r="AR3451" s="80">
        <v>7764.4589999999998</v>
      </c>
      <c r="AS3451" s="80">
        <v>10334.0769786772</v>
      </c>
      <c r="AT3451" s="80">
        <v>8965.9380434077138</v>
      </c>
      <c r="AU3451" s="80">
        <v>7597.7991081382297</v>
      </c>
      <c r="AV3451" s="80">
        <v>6815.6767994187503</v>
      </c>
      <c r="AW3451" s="80">
        <v>6559.9526490540702</v>
      </c>
      <c r="AX3451" s="80">
        <v>8316.8389999999999</v>
      </c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</row>
    <row r="3452" spans="1:74" ht="12" customHeight="1" x14ac:dyDescent="0.2">
      <c r="A3452">
        <v>4</v>
      </c>
      <c r="B3452">
        <v>2</v>
      </c>
      <c r="C3452" s="80">
        <v>10317.411718294317</v>
      </c>
      <c r="D3452" s="80">
        <v>10393.880567564418</v>
      </c>
      <c r="E3452" s="80">
        <v>10470.349416834519</v>
      </c>
      <c r="F3452" s="80">
        <v>8766.2327699583584</v>
      </c>
      <c r="G3452" s="80">
        <v>9744.259885127527</v>
      </c>
      <c r="H3452" s="80">
        <v>8205.0810663647844</v>
      </c>
      <c r="I3452" s="80">
        <v>11834.722213074601</v>
      </c>
      <c r="J3452" s="80">
        <v>9086.79440480019</v>
      </c>
      <c r="K3452" s="80">
        <v>6338.8665965257796</v>
      </c>
      <c r="L3452" s="80">
        <v>7459.6661744944795</v>
      </c>
      <c r="M3452" s="80">
        <v>9192.14061432165</v>
      </c>
      <c r="N3452" s="80">
        <v>11199.478999999999</v>
      </c>
      <c r="O3452" s="80">
        <v>2017.7229254958052</v>
      </c>
      <c r="P3452" s="80">
        <v>2534.0320947749315</v>
      </c>
      <c r="Q3452" s="80">
        <v>3050.3412640540573</v>
      </c>
      <c r="R3452" s="80">
        <v>2538.1939010552314</v>
      </c>
      <c r="S3452" s="80">
        <v>3232.3906012210086</v>
      </c>
      <c r="T3452" s="80">
        <v>2933.8404005516559</v>
      </c>
      <c r="U3452" s="80">
        <v>1796.6111111110695</v>
      </c>
      <c r="V3452" s="80">
        <v>3855.9109212835497</v>
      </c>
      <c r="W3452" s="80">
        <v>5915.2107314560299</v>
      </c>
      <c r="X3452" s="80">
        <v>6384.5619239017005</v>
      </c>
      <c r="Y3452" s="80">
        <v>6262.8039404521896</v>
      </c>
      <c r="Z3452" s="80">
        <v>4553.5810000000001</v>
      </c>
      <c r="AA3452" s="80">
        <v>4819.6974050240415</v>
      </c>
      <c r="AB3452" s="80">
        <v>6052.9955610398119</v>
      </c>
      <c r="AC3452" s="80">
        <v>7286.2937170555833</v>
      </c>
      <c r="AD3452" s="80">
        <v>6062.9367906684774</v>
      </c>
      <c r="AE3452" s="80">
        <v>7721.1515990981816</v>
      </c>
      <c r="AF3452" s="80">
        <v>4583.6785558668053</v>
      </c>
      <c r="AG3452" s="80">
        <v>2484.2940820210024</v>
      </c>
      <c r="AH3452" s="80">
        <v>2441.3436868191711</v>
      </c>
      <c r="AI3452" s="80">
        <v>2398.3932916173399</v>
      </c>
      <c r="AJ3452" s="80">
        <v>8200.4901177556785</v>
      </c>
      <c r="AK3452" s="80">
        <v>2830.2993079584749</v>
      </c>
      <c r="AL3452" s="80">
        <v>1293.8310000000001</v>
      </c>
      <c r="AM3452" s="80">
        <v>3136.3600623641064</v>
      </c>
      <c r="AN3452" s="80">
        <v>2767.3766769907179</v>
      </c>
      <c r="AO3452" s="80">
        <v>2398.3932916173299</v>
      </c>
      <c r="AP3452" s="80">
        <v>8502.4336848314706</v>
      </c>
      <c r="AQ3452" s="80">
        <v>3316.0020661157096</v>
      </c>
      <c r="AR3452" s="80">
        <v>6223.2809999999999</v>
      </c>
      <c r="AS3452" s="80">
        <v>8972.0624664384995</v>
      </c>
      <c r="AT3452" s="80">
        <v>8902.6345168345833</v>
      </c>
      <c r="AU3452" s="80">
        <v>8833.206567230669</v>
      </c>
      <c r="AV3452" s="80">
        <v>8593.9078323848498</v>
      </c>
      <c r="AW3452" s="80">
        <v>7300.0341812929291</v>
      </c>
      <c r="AX3452" s="80">
        <v>6776.0810000000001</v>
      </c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</row>
    <row r="3453" spans="1:74" ht="12" customHeight="1" x14ac:dyDescent="0.2">
      <c r="A3453">
        <v>4</v>
      </c>
      <c r="B3453">
        <v>3</v>
      </c>
      <c r="C3453" s="80">
        <v>11357.420576138869</v>
      </c>
      <c r="D3453" s="80">
        <v>11725.248073552557</v>
      </c>
      <c r="E3453" s="80">
        <v>12093.075570966246</v>
      </c>
      <c r="F3453" s="80">
        <v>11114.841331439406</v>
      </c>
      <c r="G3453" s="80">
        <v>11768.997509480996</v>
      </c>
      <c r="H3453" s="80">
        <v>10897.321324819608</v>
      </c>
      <c r="I3453" s="80">
        <v>11264.414006580149</v>
      </c>
      <c r="J3453" s="80">
        <v>12794.00815066557</v>
      </c>
      <c r="K3453" s="80">
        <v>14323.60229475099</v>
      </c>
      <c r="L3453" s="80">
        <v>9589.7978666743402</v>
      </c>
      <c r="M3453" s="80">
        <v>11617.863381298375</v>
      </c>
      <c r="N3453" s="80">
        <v>11812.389499999999</v>
      </c>
      <c r="O3453" s="80">
        <v>2221.1120867009158</v>
      </c>
      <c r="P3453" s="80">
        <v>2872.1021940516398</v>
      </c>
      <c r="Q3453" s="80">
        <v>3523.0923014023638</v>
      </c>
      <c r="R3453" s="80">
        <v>3218.2150781275818</v>
      </c>
      <c r="S3453" s="80">
        <v>3904.0417008481668</v>
      </c>
      <c r="T3453" s="80">
        <v>3094.3997968255644</v>
      </c>
      <c r="U3453" s="80">
        <v>1977.7119066084849</v>
      </c>
      <c r="V3453" s="80">
        <v>4947.5124823221004</v>
      </c>
      <c r="W3453" s="80">
        <v>7917.3130580357156</v>
      </c>
      <c r="X3453" s="80">
        <v>9274.0930218592002</v>
      </c>
      <c r="Y3453" s="80">
        <v>10255.487937994745</v>
      </c>
      <c r="Z3453" s="80">
        <v>6313.9455000000007</v>
      </c>
      <c r="AA3453" s="80">
        <v>5305.5293297564276</v>
      </c>
      <c r="AB3453" s="80">
        <v>6860.5373496626426</v>
      </c>
      <c r="AC3453" s="80">
        <v>8415.5453695688575</v>
      </c>
      <c r="AD3453" s="80">
        <v>7687.2907894672171</v>
      </c>
      <c r="AE3453" s="80">
        <v>9325.5121488298082</v>
      </c>
      <c r="AF3453" s="80">
        <v>6355.6784410471055</v>
      </c>
      <c r="AG3453" s="80">
        <v>2734.7142379028674</v>
      </c>
      <c r="AH3453" s="80">
        <v>2752.4088574251095</v>
      </c>
      <c r="AI3453" s="80">
        <v>2770.1034769473517</v>
      </c>
      <c r="AJ3453" s="80">
        <v>8071.2056511705905</v>
      </c>
      <c r="AK3453" s="80">
        <v>7629.0997229916675</v>
      </c>
      <c r="AL3453" s="80">
        <v>3279.9359999999997</v>
      </c>
      <c r="AM3453" s="80">
        <v>3452.5093384916481</v>
      </c>
      <c r="AN3453" s="80">
        <v>3111.306407719494</v>
      </c>
      <c r="AO3453" s="80">
        <v>2770.1034769473404</v>
      </c>
      <c r="AP3453" s="80">
        <v>8222.1774347084847</v>
      </c>
      <c r="AQ3453" s="80">
        <v>8536.025617545356</v>
      </c>
      <c r="AR3453" s="80">
        <v>6099.4904999999999</v>
      </c>
      <c r="AS3453" s="80">
        <v>8729.7177001124001</v>
      </c>
      <c r="AT3453" s="80">
        <v>10007.883744529243</v>
      </c>
      <c r="AU3453" s="80">
        <v>11286.049788946086</v>
      </c>
      <c r="AV3453" s="80">
        <v>10610.904538787176</v>
      </c>
      <c r="AW3453" s="80">
        <v>11091.627341587266</v>
      </c>
      <c r="AX3453" s="80">
        <v>9099.0805</v>
      </c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</row>
    <row r="3454" spans="1:74" ht="12" customHeight="1" x14ac:dyDescent="0.2">
      <c r="A3454">
        <v>4</v>
      </c>
      <c r="B3454">
        <v>4</v>
      </c>
      <c r="C3454" s="80">
        <v>12001.194279235504</v>
      </c>
      <c r="D3454" s="80">
        <v>12120.590131398192</v>
      </c>
      <c r="E3454" s="80">
        <v>12239.985983560882</v>
      </c>
      <c r="F3454" s="80">
        <v>11678.360246034361</v>
      </c>
      <c r="G3454" s="80">
        <v>12209.506652814736</v>
      </c>
      <c r="H3454" s="80">
        <v>11408.112655426759</v>
      </c>
      <c r="I3454" s="80">
        <v>9473.6080525958005</v>
      </c>
      <c r="J3454" s="80">
        <v>12017.721323860147</v>
      </c>
      <c r="K3454" s="80">
        <v>14561.834595124494</v>
      </c>
      <c r="L3454" s="80">
        <v>13566.248394782126</v>
      </c>
      <c r="M3454" s="80">
        <v>12572.547578999518</v>
      </c>
      <c r="N3454" s="80">
        <v>12410.129666666666</v>
      </c>
      <c r="O3454" s="80">
        <v>2347.0115850475959</v>
      </c>
      <c r="P3454" s="80">
        <v>2956.4517492780669</v>
      </c>
      <c r="Q3454" s="80">
        <v>3565.8919135085384</v>
      </c>
      <c r="R3454" s="80">
        <v>3381.3775573462317</v>
      </c>
      <c r="S3454" s="80">
        <v>4050.168511036919</v>
      </c>
      <c r="T3454" s="80">
        <v>3250.9851388757747</v>
      </c>
      <c r="U3454" s="80">
        <v>2089.814730417841</v>
      </c>
      <c r="V3454" s="80">
        <v>5502.8450512208256</v>
      </c>
      <c r="W3454" s="80">
        <v>8915.875372023811</v>
      </c>
      <c r="X3454" s="80">
        <v>8699.4045705675326</v>
      </c>
      <c r="Y3454" s="80">
        <v>10809.693257823898</v>
      </c>
      <c r="Z3454" s="80">
        <v>9728.6170000000002</v>
      </c>
      <c r="AA3454" s="80">
        <v>5606.2631311163022</v>
      </c>
      <c r="AB3454" s="80">
        <v>7062.0215709611866</v>
      </c>
      <c r="AC3454" s="80">
        <v>8517.780010806071</v>
      </c>
      <c r="AD3454" s="80">
        <v>8077.0339835156174</v>
      </c>
      <c r="AE3454" s="80">
        <v>9674.5625555887582</v>
      </c>
      <c r="AF3454" s="80">
        <v>9792.9197089370446</v>
      </c>
      <c r="AG3454" s="80">
        <v>2889.7262936811471</v>
      </c>
      <c r="AH3454" s="80">
        <v>2846.7409211039048</v>
      </c>
      <c r="AI3454" s="80">
        <v>2803.7555485266626</v>
      </c>
      <c r="AJ3454" s="80">
        <v>8480.4132064017285</v>
      </c>
      <c r="AK3454" s="80">
        <v>9229.7383879781246</v>
      </c>
      <c r="AL3454" s="80">
        <v>8455.8573333333334</v>
      </c>
      <c r="AM3454" s="80">
        <v>3648.2082392161733</v>
      </c>
      <c r="AN3454" s="80">
        <v>3225.9818938714125</v>
      </c>
      <c r="AO3454" s="80">
        <v>2803.7555485266512</v>
      </c>
      <c r="AP3454" s="80">
        <v>8639.0392112691788</v>
      </c>
      <c r="AQ3454" s="80">
        <v>10367.901872676035</v>
      </c>
      <c r="AR3454" s="80">
        <v>7176.3203333333331</v>
      </c>
      <c r="AS3454" s="80">
        <v>11173.046431804234</v>
      </c>
      <c r="AT3454" s="80">
        <v>10830.598746547279</v>
      </c>
      <c r="AU3454" s="80">
        <v>10488.151061290324</v>
      </c>
      <c r="AV3454" s="80">
        <v>10771.67416553065</v>
      </c>
      <c r="AW3454" s="80">
        <v>11099.738548052575</v>
      </c>
      <c r="AX3454" s="80">
        <v>10127.076999999999</v>
      </c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</row>
    <row r="3455" spans="1:74" ht="12" customHeight="1" x14ac:dyDescent="0.2">
      <c r="A3455">
        <v>4</v>
      </c>
      <c r="B3455">
        <v>5</v>
      </c>
      <c r="C3455" s="80">
        <v>12628.269897938711</v>
      </c>
      <c r="D3455" s="80">
        <v>12801.849891593622</v>
      </c>
      <c r="E3455" s="80">
        <v>12975.429885248534</v>
      </c>
      <c r="F3455" s="80">
        <v>12172.480118627058</v>
      </c>
      <c r="G3455" s="80">
        <v>12869.160218915573</v>
      </c>
      <c r="H3455" s="80">
        <v>12254.901137815044</v>
      </c>
      <c r="I3455" s="80">
        <v>11033.321156228325</v>
      </c>
      <c r="J3455" s="80">
        <v>12697.17357705701</v>
      </c>
      <c r="K3455" s="80">
        <v>14361.025997885696</v>
      </c>
      <c r="L3455" s="80">
        <v>14511.851296802019</v>
      </c>
      <c r="M3455" s="80">
        <v>14790.512462171562</v>
      </c>
      <c r="N3455" s="80">
        <v>12916.072250000001</v>
      </c>
      <c r="O3455" s="80">
        <v>2469.6455252666747</v>
      </c>
      <c r="P3455" s="80">
        <v>3124.8976599513198</v>
      </c>
      <c r="Q3455" s="80">
        <v>3780.1497946359655</v>
      </c>
      <c r="R3455" s="80">
        <v>3524.4460885975336</v>
      </c>
      <c r="S3455" s="80">
        <v>4268.9904649115988</v>
      </c>
      <c r="T3455" s="80">
        <v>3383.5229820506952</v>
      </c>
      <c r="U3455" s="80">
        <v>2199.0098517166625</v>
      </c>
      <c r="V3455" s="80">
        <v>5825.2993798178759</v>
      </c>
      <c r="W3455" s="80">
        <v>9451.5889079190893</v>
      </c>
      <c r="X3455" s="80">
        <v>8129.6443370165753</v>
      </c>
      <c r="Y3455" s="80">
        <v>9517.4285714285725</v>
      </c>
      <c r="Z3455" s="80">
        <v>10237.47025</v>
      </c>
      <c r="AA3455" s="80">
        <v>5899.1965542207308</v>
      </c>
      <c r="AB3455" s="80">
        <v>7464.3851999313511</v>
      </c>
      <c r="AC3455" s="80">
        <v>9029.5738456419713</v>
      </c>
      <c r="AD3455" s="80">
        <v>8418.7791359839921</v>
      </c>
      <c r="AE3455" s="80">
        <v>10197.258506517168</v>
      </c>
      <c r="AF3455" s="80">
        <v>10305.136298497684</v>
      </c>
      <c r="AG3455" s="80">
        <v>3040.7176751495972</v>
      </c>
      <c r="AH3455" s="80">
        <v>3006.4689354190659</v>
      </c>
      <c r="AI3455" s="80">
        <v>2972.2201956885351</v>
      </c>
      <c r="AJ3455" s="80">
        <v>8839.2256256798173</v>
      </c>
      <c r="AK3455" s="80">
        <v>9728.4014392328572</v>
      </c>
      <c r="AL3455" s="80">
        <v>8988.3080000000009</v>
      </c>
      <c r="AM3455" s="80">
        <v>3838.8311376991023</v>
      </c>
      <c r="AN3455" s="80">
        <v>3405.5256666938126</v>
      </c>
      <c r="AO3455" s="80">
        <v>2972.2201956885228</v>
      </c>
      <c r="AP3455" s="80">
        <v>9004.5632115966382</v>
      </c>
      <c r="AQ3455" s="80">
        <v>10928.057465999505</v>
      </c>
      <c r="AR3455" s="80">
        <v>8028.6552500000007</v>
      </c>
      <c r="AS3455" s="80">
        <v>12672.684807429099</v>
      </c>
      <c r="AT3455" s="80">
        <v>11974.206566660434</v>
      </c>
      <c r="AU3455" s="80">
        <v>11275.728325891769</v>
      </c>
      <c r="AV3455" s="80">
        <v>10761.053437021139</v>
      </c>
      <c r="AW3455" s="80">
        <v>11449.618199565506</v>
      </c>
      <c r="AX3455" s="80">
        <v>10583.66525</v>
      </c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</row>
    <row r="3456" spans="1:74" ht="12" customHeight="1" x14ac:dyDescent="0.2">
      <c r="A3456">
        <v>4</v>
      </c>
      <c r="B3456">
        <v>6</v>
      </c>
      <c r="C3456" s="80">
        <v>12758.647389457279</v>
      </c>
      <c r="D3456" s="80">
        <v>13008.812110364321</v>
      </c>
      <c r="E3456" s="80">
        <v>13258.976831271362</v>
      </c>
      <c r="F3456" s="80">
        <v>12920.277976703817</v>
      </c>
      <c r="G3456" s="80">
        <v>13420.176370816835</v>
      </c>
      <c r="H3456" s="80">
        <v>12881.597279448162</v>
      </c>
      <c r="I3456" s="80">
        <v>11562.35909549666</v>
      </c>
      <c r="J3456" s="80">
        <v>11976.022792328218</v>
      </c>
      <c r="K3456" s="80">
        <v>12389.686489159776</v>
      </c>
      <c r="L3456" s="80">
        <v>14003.314820569034</v>
      </c>
      <c r="M3456" s="80">
        <v>15234.254812888572</v>
      </c>
      <c r="N3456" s="80">
        <v>15268.693799999999</v>
      </c>
      <c r="O3456" s="80">
        <v>2495.1427779486817</v>
      </c>
      <c r="P3456" s="80">
        <v>3178.9493467403017</v>
      </c>
      <c r="Q3456" s="80">
        <v>3862.7559155319223</v>
      </c>
      <c r="R3456" s="80">
        <v>3740.9650896782696</v>
      </c>
      <c r="S3456" s="80">
        <v>4451.7749402358932</v>
      </c>
      <c r="T3456" s="80">
        <v>3999.820950072105</v>
      </c>
      <c r="U3456" s="80">
        <v>2221.7129924167384</v>
      </c>
      <c r="V3456" s="80">
        <v>5939.9218704227596</v>
      </c>
      <c r="W3456" s="80">
        <v>9658.1307484287809</v>
      </c>
      <c r="X3456" s="80">
        <v>8629.0767092940951</v>
      </c>
      <c r="Y3456" s="80">
        <v>9686.1708141320978</v>
      </c>
      <c r="Z3456" s="80">
        <v>9947.2121999999999</v>
      </c>
      <c r="AA3456" s="80">
        <v>5960.1013697600174</v>
      </c>
      <c r="AB3456" s="80">
        <v>7593.4974636927464</v>
      </c>
      <c r="AC3456" s="80">
        <v>9226.8935576254753</v>
      </c>
      <c r="AD3456" s="80">
        <v>8935.9740662000877</v>
      </c>
      <c r="AE3456" s="80">
        <v>10633.872399469148</v>
      </c>
      <c r="AF3456" s="80">
        <v>10012.959745702703</v>
      </c>
      <c r="AG3456" s="80">
        <v>3072.1108229130041</v>
      </c>
      <c r="AH3456" s="80">
        <v>3054.6408864885798</v>
      </c>
      <c r="AI3456" s="80">
        <v>3037.170950064155</v>
      </c>
      <c r="AJ3456" s="80">
        <v>9382.2500484369866</v>
      </c>
      <c r="AK3456" s="80">
        <v>10144.940376817744</v>
      </c>
      <c r="AL3456" s="80">
        <v>8733.4668440142814</v>
      </c>
      <c r="AM3456" s="80">
        <v>3878.4642131830428</v>
      </c>
      <c r="AN3456" s="80">
        <v>3457.8175816235926</v>
      </c>
      <c r="AO3456" s="80">
        <v>3037.1709500641427</v>
      </c>
      <c r="AP3456" s="80">
        <v>9557.7448982312799</v>
      </c>
      <c r="AQ3456" s="80">
        <v>11395.961825743214</v>
      </c>
      <c r="AR3456" s="80">
        <v>7801.0226649883598</v>
      </c>
      <c r="AS3456" s="80">
        <v>11880.961714421919</v>
      </c>
      <c r="AT3456" s="80">
        <v>12041.966256671807</v>
      </c>
      <c r="AU3456" s="80">
        <v>12202.970798921695</v>
      </c>
      <c r="AV3456" s="80">
        <v>11863.327526714169</v>
      </c>
      <c r="AW3456" s="80">
        <v>11817.526485447446</v>
      </c>
      <c r="AX3456" s="80">
        <v>11225.8622</v>
      </c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</row>
    <row r="3457" spans="1:74" ht="12" customHeight="1" x14ac:dyDescent="0.2">
      <c r="A3457">
        <v>4</v>
      </c>
      <c r="B3457">
        <v>7</v>
      </c>
      <c r="C3457" s="80">
        <v>12459.129995697849</v>
      </c>
      <c r="D3457" s="80">
        <v>12761.801380957751</v>
      </c>
      <c r="E3457" s="80">
        <v>13064.472766217654</v>
      </c>
      <c r="F3457" s="80">
        <v>13045.183815994797</v>
      </c>
      <c r="G3457" s="80">
        <v>13590.230804219034</v>
      </c>
      <c r="H3457" s="80">
        <v>13035.604587382391</v>
      </c>
      <c r="I3457" s="80">
        <v>11215.410609741817</v>
      </c>
      <c r="J3457" s="80">
        <v>11610.331496851915</v>
      </c>
      <c r="K3457" s="80">
        <v>12005.252383962013</v>
      </c>
      <c r="L3457" s="80">
        <v>12329.760189826995</v>
      </c>
      <c r="M3457" s="80">
        <v>14351.455710642344</v>
      </c>
      <c r="N3457" s="80">
        <v>14709.778166666669</v>
      </c>
      <c r="O3457" s="80">
        <v>2436.5677081080971</v>
      </c>
      <c r="P3457" s="80">
        <v>2178.7124254826199</v>
      </c>
      <c r="Q3457" s="80">
        <v>1920.8571428571429</v>
      </c>
      <c r="R3457" s="80">
        <v>3777.130595182643</v>
      </c>
      <c r="S3457" s="80">
        <v>4508.1858281540408</v>
      </c>
      <c r="T3457" s="80">
        <v>3853.4061690297685</v>
      </c>
      <c r="U3457" s="80">
        <v>2169.5568613741957</v>
      </c>
      <c r="V3457" s="80">
        <v>5843.0032824654336</v>
      </c>
      <c r="W3457" s="80">
        <v>9516.449703556671</v>
      </c>
      <c r="X3457" s="80">
        <v>8712.4976752070579</v>
      </c>
      <c r="Y3457" s="80">
        <v>9808.9096101151426</v>
      </c>
      <c r="Z3457" s="80">
        <v>8578.926833333333</v>
      </c>
      <c r="AA3457" s="80">
        <v>5820.1841846289635</v>
      </c>
      <c r="AB3457" s="80">
        <v>7455.8613901415338</v>
      </c>
      <c r="AC3457" s="80">
        <v>9091.5385956541031</v>
      </c>
      <c r="AD3457" s="80">
        <v>9022.3619397917901</v>
      </c>
      <c r="AE3457" s="80">
        <v>10768.620043300074</v>
      </c>
      <c r="AF3457" s="80">
        <v>8635.6304979092965</v>
      </c>
      <c r="AG3457" s="80">
        <v>2999.9910598275078</v>
      </c>
      <c r="AH3457" s="80">
        <v>2996.303943013826</v>
      </c>
      <c r="AI3457" s="80">
        <v>2992.6168262001443</v>
      </c>
      <c r="AJ3457" s="80">
        <v>9472.9522623406556</v>
      </c>
      <c r="AK3457" s="80">
        <v>10273.492494167736</v>
      </c>
      <c r="AL3457" s="80">
        <v>7532.1378040111686</v>
      </c>
      <c r="AM3457" s="80">
        <v>3787.4147894109187</v>
      </c>
      <c r="AN3457" s="80">
        <v>3390.0158078055256</v>
      </c>
      <c r="AO3457" s="80">
        <v>2992.616826200132</v>
      </c>
      <c r="AP3457" s="80">
        <v>9650.1436957180831</v>
      </c>
      <c r="AQ3457" s="80">
        <v>11540.366323702274</v>
      </c>
      <c r="AR3457" s="80">
        <v>6727.9556646142682</v>
      </c>
      <c r="AS3457" s="80">
        <v>11848.66086264825</v>
      </c>
      <c r="AT3457" s="80">
        <v>12294.38401804263</v>
      </c>
      <c r="AU3457" s="80">
        <v>12740.107173437011</v>
      </c>
      <c r="AV3457" s="80">
        <v>12547.915151485759</v>
      </c>
      <c r="AW3457" s="80">
        <v>12400.392095304904</v>
      </c>
      <c r="AX3457" s="80">
        <v>11312.371833333333</v>
      </c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</row>
    <row r="3458" spans="1:74" ht="12" customHeight="1" x14ac:dyDescent="0.2">
      <c r="A3458">
        <v>4</v>
      </c>
      <c r="B3458">
        <v>8</v>
      </c>
      <c r="C3458" s="80">
        <v>12164.061553372532</v>
      </c>
      <c r="D3458" s="80">
        <v>12544.557683274827</v>
      </c>
      <c r="E3458" s="80">
        <v>12925.053813177119</v>
      </c>
      <c r="F3458" s="80">
        <v>12824.62568737967</v>
      </c>
      <c r="G3458" s="80">
        <v>13491.49821196841</v>
      </c>
      <c r="H3458" s="80">
        <v>13137.553620502431</v>
      </c>
      <c r="I3458" s="80">
        <v>10335.622869890185</v>
      </c>
      <c r="J3458" s="80">
        <v>11260.493047123062</v>
      </c>
      <c r="K3458" s="80">
        <v>12185.36322435594</v>
      </c>
      <c r="L3458" s="80">
        <v>11189.996965320812</v>
      </c>
      <c r="M3458" s="80">
        <v>13006.827634655823</v>
      </c>
      <c r="N3458" s="80">
        <v>13983.541285714286</v>
      </c>
      <c r="O3458" s="80">
        <v>2378.862696722882</v>
      </c>
      <c r="P3458" s="80">
        <v>2463.743848361441</v>
      </c>
      <c r="Q3458" s="80">
        <v>2548.625</v>
      </c>
      <c r="R3458" s="80">
        <v>3713.269719984627</v>
      </c>
      <c r="S3458" s="80">
        <v>4475.4340022598844</v>
      </c>
      <c r="T3458" s="80">
        <v>3663.1595422260821</v>
      </c>
      <c r="U3458" s="80">
        <v>2118.1754435831508</v>
      </c>
      <c r="V3458" s="80">
        <v>5766.5346555446395</v>
      </c>
      <c r="W3458" s="80">
        <v>9414.893867506129</v>
      </c>
      <c r="X3458" s="80">
        <v>8565.193335926595</v>
      </c>
      <c r="Y3458" s="80">
        <v>9737.6481954334977</v>
      </c>
      <c r="Z3458" s="80">
        <v>8155.3763898958478</v>
      </c>
      <c r="AA3458" s="80">
        <v>5682.3452920258751</v>
      </c>
      <c r="AB3458" s="80">
        <v>7338.4312685446448</v>
      </c>
      <c r="AC3458" s="80">
        <v>8994.5172450634145</v>
      </c>
      <c r="AD3458" s="80">
        <v>8869.8186492412242</v>
      </c>
      <c r="AE3458" s="80">
        <v>10690.386363007685</v>
      </c>
      <c r="AF3458" s="80">
        <v>8209.2805362171075</v>
      </c>
      <c r="AG3458" s="80">
        <v>2928.9425444561421</v>
      </c>
      <c r="AH3458" s="80">
        <v>2944.8116660966598</v>
      </c>
      <c r="AI3458" s="80">
        <v>2960.6807877371771</v>
      </c>
      <c r="AJ3458" s="80">
        <v>9312.7907304747314</v>
      </c>
      <c r="AK3458" s="80">
        <v>10198.855899688295</v>
      </c>
      <c r="AL3458" s="80">
        <v>7160.2684118483239</v>
      </c>
      <c r="AM3458" s="80">
        <v>3697.7177894809688</v>
      </c>
      <c r="AN3458" s="80">
        <v>3329.199288609067</v>
      </c>
      <c r="AO3458" s="80">
        <v>2960.6807877371652</v>
      </c>
      <c r="AP3458" s="80">
        <v>9486.9863447434673</v>
      </c>
      <c r="AQ3458" s="80">
        <v>11456.525931359032</v>
      </c>
      <c r="AR3458" s="80">
        <v>6395.7895719856515</v>
      </c>
      <c r="AS3458" s="80">
        <v>12836.115412212543</v>
      </c>
      <c r="AT3458" s="80">
        <v>12661.005553061912</v>
      </c>
      <c r="AU3458" s="80">
        <v>12485.895693911281</v>
      </c>
      <c r="AV3458" s="80">
        <v>12703.520550393592</v>
      </c>
      <c r="AW3458" s="80">
        <v>12803.870256484332</v>
      </c>
      <c r="AX3458" s="80">
        <v>11517.551571428572</v>
      </c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</row>
    <row r="3459" spans="1:74" ht="12" customHeight="1" x14ac:dyDescent="0.2">
      <c r="A3459">
        <v>4</v>
      </c>
      <c r="B3459">
        <v>9</v>
      </c>
      <c r="C3459" s="80">
        <v>12035.689808358124</v>
      </c>
      <c r="D3459" s="80">
        <v>12312.264271677068</v>
      </c>
      <c r="E3459" s="80">
        <v>12588.838734996014</v>
      </c>
      <c r="F3459" s="80">
        <v>12696.733833976426</v>
      </c>
      <c r="G3459" s="80">
        <v>13185.719244341703</v>
      </c>
      <c r="H3459" s="80">
        <v>12992.938350590279</v>
      </c>
      <c r="I3459" s="80">
        <v>10700.217648994663</v>
      </c>
      <c r="J3459" s="80">
        <v>11770.095511905824</v>
      </c>
      <c r="K3459" s="80">
        <v>12839.973374816986</v>
      </c>
      <c r="L3459" s="80">
        <v>11475.703821983547</v>
      </c>
      <c r="M3459" s="80">
        <v>11127.211272027844</v>
      </c>
      <c r="N3459" s="80">
        <v>12271.461125</v>
      </c>
      <c r="O3459" s="80">
        <v>2353.7576975260199</v>
      </c>
      <c r="P3459" s="80">
        <v>2418.0430862484</v>
      </c>
      <c r="Q3459" s="80">
        <v>2482.3284749707796</v>
      </c>
      <c r="R3459" s="80">
        <v>2308.4444444444443</v>
      </c>
      <c r="S3459" s="80">
        <v>4374.0002276418445</v>
      </c>
      <c r="T3459" s="80">
        <v>3214.6592196229908</v>
      </c>
      <c r="U3459" s="80">
        <v>2095.8215713385594</v>
      </c>
      <c r="V3459" s="80">
        <v>5632.9044854364547</v>
      </c>
      <c r="W3459" s="80">
        <v>9169.9873995343496</v>
      </c>
      <c r="X3459" s="80">
        <v>8479.7780983055291</v>
      </c>
      <c r="Y3459" s="80">
        <v>9516.9486137020704</v>
      </c>
      <c r="Z3459" s="80">
        <v>7156.8698002551564</v>
      </c>
      <c r="AA3459" s="80">
        <v>5622.3774451261252</v>
      </c>
      <c r="AB3459" s="80">
        <v>7191.4616689629138</v>
      </c>
      <c r="AC3459" s="80">
        <v>8760.5458927997024</v>
      </c>
      <c r="AD3459" s="80">
        <v>8781.3655766873471</v>
      </c>
      <c r="AE3459" s="80">
        <v>10448.093383069307</v>
      </c>
      <c r="AF3459" s="80">
        <v>7204.1741720549826</v>
      </c>
      <c r="AG3459" s="80">
        <v>2898.0323534949225</v>
      </c>
      <c r="AH3459" s="80">
        <v>2890.8489737848663</v>
      </c>
      <c r="AI3459" s="80">
        <v>2883.6655940748101</v>
      </c>
      <c r="AJ3459" s="80">
        <v>9219.9201784671968</v>
      </c>
      <c r="AK3459" s="80">
        <v>9967.703244958393</v>
      </c>
      <c r="AL3459" s="80">
        <v>6283.5982434812759</v>
      </c>
      <c r="AM3459" s="80">
        <v>3658.6944350591161</v>
      </c>
      <c r="AN3459" s="80">
        <v>3271.1800145669572</v>
      </c>
      <c r="AO3459" s="80">
        <v>2883.6655940747983</v>
      </c>
      <c r="AP3459" s="80">
        <v>9392.3786504203126</v>
      </c>
      <c r="AQ3459" s="80">
        <v>11196.868729702075</v>
      </c>
      <c r="AR3459" s="80">
        <v>5612.718659220036</v>
      </c>
      <c r="AS3459" s="80">
        <v>12168.825933358725</v>
      </c>
      <c r="AT3459" s="80">
        <v>12193.59746764541</v>
      </c>
      <c r="AU3459" s="80">
        <v>12218.369001932095</v>
      </c>
      <c r="AV3459" s="80">
        <v>12225.325928103906</v>
      </c>
      <c r="AW3459" s="80">
        <v>13083.137558974366</v>
      </c>
      <c r="AX3459" s="80">
        <v>12596.507624999998</v>
      </c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</row>
    <row r="3460" spans="1:74" ht="12" customHeight="1" x14ac:dyDescent="0.2">
      <c r="A3460">
        <v>4</v>
      </c>
      <c r="B3460">
        <v>10</v>
      </c>
      <c r="C3460" s="80">
        <v>11798.201625301135</v>
      </c>
      <c r="D3460" s="80">
        <v>12058.736076731995</v>
      </c>
      <c r="E3460" s="80">
        <v>12319.270528162857</v>
      </c>
      <c r="F3460" s="80">
        <v>12286.700161940124</v>
      </c>
      <c r="G3460" s="80">
        <v>12925.341367514136</v>
      </c>
      <c r="H3460" s="80">
        <v>12725.887288909154</v>
      </c>
      <c r="I3460" s="80">
        <v>10837.972902582946</v>
      </c>
      <c r="J3460" s="80">
        <v>11277.256886395298</v>
      </c>
      <c r="K3460" s="80">
        <v>11716.540870207653</v>
      </c>
      <c r="L3460" s="80">
        <v>11163.05819192393</v>
      </c>
      <c r="M3460" s="80">
        <v>10912.920254698751</v>
      </c>
      <c r="N3460" s="80">
        <v>11234.565444444444</v>
      </c>
      <c r="O3460" s="80">
        <v>2307.3133600727842</v>
      </c>
      <c r="P3460" s="80">
        <v>2368.2435321943904</v>
      </c>
      <c r="Q3460" s="80">
        <v>2429.1737043159969</v>
      </c>
      <c r="R3460" s="80">
        <v>2233.8945669228392</v>
      </c>
      <c r="S3460" s="80">
        <v>1614.6444444444444</v>
      </c>
      <c r="T3460" s="80">
        <v>2723.2</v>
      </c>
      <c r="U3460" s="80">
        <v>2054.4668284933932</v>
      </c>
      <c r="V3460" s="80">
        <v>5514.0474045104311</v>
      </c>
      <c r="W3460" s="80">
        <v>8973.6279805274698</v>
      </c>
      <c r="X3460" s="80">
        <v>8205.9285715558381</v>
      </c>
      <c r="Y3460" s="80">
        <v>9329.0178055304823</v>
      </c>
      <c r="Z3460" s="80">
        <v>6062.7228295572004</v>
      </c>
      <c r="AA3460" s="80">
        <v>5511.4367159145477</v>
      </c>
      <c r="AB3460" s="80">
        <v>7042.1953356854228</v>
      </c>
      <c r="AC3460" s="80">
        <v>8572.953955456298</v>
      </c>
      <c r="AD3460" s="80">
        <v>8497.7764568408747</v>
      </c>
      <c r="AE3460" s="80">
        <v>10241.775295935218</v>
      </c>
      <c r="AF3460" s="80">
        <v>6102.7952778275949</v>
      </c>
      <c r="AG3460" s="80">
        <v>2840.8483907116738</v>
      </c>
      <c r="AH3460" s="80">
        <v>2831.3826369556646</v>
      </c>
      <c r="AI3460" s="80">
        <v>2821.9168831996553</v>
      </c>
      <c r="AJ3460" s="80">
        <v>8922.1681915316312</v>
      </c>
      <c r="AK3460" s="80">
        <v>9770.8714028968971</v>
      </c>
      <c r="AL3460" s="80">
        <v>5322.957603778299</v>
      </c>
      <c r="AM3460" s="80">
        <v>3586.5010911313334</v>
      </c>
      <c r="AN3460" s="80">
        <v>3204.2089871654889</v>
      </c>
      <c r="AO3460" s="80">
        <v>2821.916883199644</v>
      </c>
      <c r="AP3460" s="80">
        <v>9089.0572169283823</v>
      </c>
      <c r="AQ3460" s="80">
        <v>10975.764605389108</v>
      </c>
      <c r="AR3460" s="80">
        <v>4754.6425323989852</v>
      </c>
      <c r="AS3460" s="80">
        <v>11785.1642952692</v>
      </c>
      <c r="AT3460" s="80">
        <v>12441.290488699753</v>
      </c>
      <c r="AU3460" s="80">
        <v>13097.416682130308</v>
      </c>
      <c r="AV3460" s="80">
        <v>12221.522289078915</v>
      </c>
      <c r="AW3460" s="80">
        <v>12425.091554184324</v>
      </c>
      <c r="AX3460" s="80">
        <v>12406.273444444445</v>
      </c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</row>
    <row r="3461" spans="1:74" ht="12" customHeight="1" x14ac:dyDescent="0.2">
      <c r="A3461">
        <v>4</v>
      </c>
      <c r="B3461">
        <v>11</v>
      </c>
      <c r="C3461" s="80">
        <v>11392.362330547532</v>
      </c>
      <c r="D3461" s="80">
        <v>11670.999239438193</v>
      </c>
      <c r="E3461" s="80">
        <v>11949.636148328855</v>
      </c>
      <c r="F3461" s="80">
        <v>11893.382120114946</v>
      </c>
      <c r="G3461" s="80">
        <v>12392.288559837225</v>
      </c>
      <c r="H3461" s="80">
        <v>12435.662269986844</v>
      </c>
      <c r="I3461" s="80">
        <v>10198.394699682651</v>
      </c>
      <c r="J3461" s="80">
        <v>11166.801959383469</v>
      </c>
      <c r="K3461" s="80">
        <v>12135.209219084289</v>
      </c>
      <c r="L3461" s="80">
        <v>10918.458557586837</v>
      </c>
      <c r="M3461" s="80">
        <v>10705.114855227876</v>
      </c>
      <c r="N3461" s="80">
        <v>11020.838900000001</v>
      </c>
      <c r="O3461" s="80">
        <v>2227.9454651540022</v>
      </c>
      <c r="P3461" s="80">
        <v>2292.1164319666914</v>
      </c>
      <c r="Q3461" s="80">
        <v>2356.287398779381</v>
      </c>
      <c r="R3461" s="80">
        <v>2162.3838256232602</v>
      </c>
      <c r="S3461" s="80">
        <v>1548.0550422740498</v>
      </c>
      <c r="T3461" s="80">
        <v>1815.909090909091</v>
      </c>
      <c r="U3461" s="80">
        <v>1983.7964504772733</v>
      </c>
      <c r="V3461" s="80">
        <v>5344.087303830026</v>
      </c>
      <c r="W3461" s="80">
        <v>8704.3781571827785</v>
      </c>
      <c r="X3461" s="80">
        <v>7943.2429265427536</v>
      </c>
      <c r="Y3461" s="80">
        <v>8944.28064519486</v>
      </c>
      <c r="Z3461" s="80">
        <v>4042.8001989773093</v>
      </c>
      <c r="AA3461" s="80">
        <v>5321.8520943846725</v>
      </c>
      <c r="AB3461" s="80">
        <v>6818.7891385939256</v>
      </c>
      <c r="AC3461" s="80">
        <v>8315.7261828031787</v>
      </c>
      <c r="AD3461" s="80">
        <v>8225.7482676753152</v>
      </c>
      <c r="AE3461" s="80">
        <v>9819.3951883725913</v>
      </c>
      <c r="AF3461" s="80">
        <v>4069.5216748546572</v>
      </c>
      <c r="AG3461" s="80">
        <v>2743.1277427685254</v>
      </c>
      <c r="AH3461" s="80">
        <v>2740.1871156735015</v>
      </c>
      <c r="AI3461" s="80">
        <v>2737.2464885784771</v>
      </c>
      <c r="AJ3461" s="80">
        <v>8636.5545055398034</v>
      </c>
      <c r="AK3461" s="80">
        <v>9367.9117992260235</v>
      </c>
      <c r="AL3461" s="80">
        <v>3549.5031959550106</v>
      </c>
      <c r="AM3461" s="80">
        <v>3463.1311810650086</v>
      </c>
      <c r="AN3461" s="80">
        <v>3100.1888348217371</v>
      </c>
      <c r="AO3461" s="80">
        <v>2737.2464885784652</v>
      </c>
      <c r="AP3461" s="80">
        <v>8798.1011311216316</v>
      </c>
      <c r="AQ3461" s="80">
        <v>10523.11411261309</v>
      </c>
      <c r="AR3461" s="80">
        <v>3170.5341504870516</v>
      </c>
      <c r="AS3461" s="80">
        <v>12082.48724031748</v>
      </c>
      <c r="AT3461" s="80">
        <v>12230.665368474027</v>
      </c>
      <c r="AU3461" s="80">
        <v>12378.843496630576</v>
      </c>
      <c r="AV3461" s="80">
        <v>12893.798671989425</v>
      </c>
      <c r="AW3461" s="80">
        <v>12380.516760051993</v>
      </c>
      <c r="AX3461" s="80">
        <v>11940.3361</v>
      </c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</row>
    <row r="3462" spans="1:74" ht="12" customHeight="1" x14ac:dyDescent="0.2">
      <c r="A3462">
        <v>4</v>
      </c>
      <c r="B3462">
        <v>12</v>
      </c>
      <c r="C3462" s="80">
        <v>11210.017566718849</v>
      </c>
      <c r="D3462" s="80">
        <v>11406.125101185222</v>
      </c>
      <c r="E3462" s="80">
        <v>11602.232635651593</v>
      </c>
      <c r="F3462" s="80">
        <v>11652.550871596619</v>
      </c>
      <c r="G3462" s="80">
        <v>11978.429984095395</v>
      </c>
      <c r="H3462" s="80">
        <v>11945.071956723699</v>
      </c>
      <c r="I3462" s="80">
        <v>10342.001353132682</v>
      </c>
      <c r="J3462" s="80">
        <v>10896.447957772973</v>
      </c>
      <c r="K3462" s="80">
        <v>11450.894562413263</v>
      </c>
      <c r="L3462" s="80">
        <v>12241.647007007125</v>
      </c>
      <c r="M3462" s="80">
        <v>10782.963779457068</v>
      </c>
      <c r="N3462" s="80">
        <v>10427.308090909091</v>
      </c>
      <c r="O3462" s="80">
        <v>2192.285241411174</v>
      </c>
      <c r="P3462" s="80">
        <v>2240.0349626040452</v>
      </c>
      <c r="Q3462" s="80">
        <v>2287.7846837969169</v>
      </c>
      <c r="R3462" s="80">
        <v>2118.5973239165737</v>
      </c>
      <c r="S3462" s="80">
        <v>1496.3554831593685</v>
      </c>
      <c r="T3462" s="80">
        <v>1718.1127251566788</v>
      </c>
      <c r="U3462" s="80">
        <v>1952.0440461250607</v>
      </c>
      <c r="V3462" s="80">
        <v>5201.6829166137659</v>
      </c>
      <c r="W3462" s="80">
        <v>8451.3217871024717</v>
      </c>
      <c r="X3462" s="80">
        <v>7782.3987619507243</v>
      </c>
      <c r="Y3462" s="80">
        <v>8645.5733296750714</v>
      </c>
      <c r="Z3462" s="80">
        <v>3825.073899294996</v>
      </c>
      <c r="AA3462" s="80">
        <v>5236.6711779842444</v>
      </c>
      <c r="AB3462" s="80">
        <v>6655.3200004695482</v>
      </c>
      <c r="AC3462" s="80">
        <v>8073.9688229548528</v>
      </c>
      <c r="AD3462" s="80">
        <v>8059.1836012671565</v>
      </c>
      <c r="AE3462" s="80">
        <v>9491.4621445539724</v>
      </c>
      <c r="AF3462" s="80">
        <v>3850.3562815297009</v>
      </c>
      <c r="AG3462" s="80">
        <v>2699.2215742414051</v>
      </c>
      <c r="AH3462" s="80">
        <v>2678.4449937609306</v>
      </c>
      <c r="AI3462" s="80">
        <v>2657.6684132804562</v>
      </c>
      <c r="AJ3462" s="80">
        <v>8461.6713492214694</v>
      </c>
      <c r="AK3462" s="80">
        <v>9055.0567025921464</v>
      </c>
      <c r="AL3462" s="80">
        <v>3358.3435643805083</v>
      </c>
      <c r="AM3462" s="80">
        <v>3407.7007252037351</v>
      </c>
      <c r="AN3462" s="80">
        <v>3032.6845692420902</v>
      </c>
      <c r="AO3462" s="80">
        <v>2657.6684132804453</v>
      </c>
      <c r="AP3462" s="80">
        <v>8619.9467879247568</v>
      </c>
      <c r="AQ3462" s="80">
        <v>10171.679347518175</v>
      </c>
      <c r="AR3462" s="80">
        <v>2999.7840182454006</v>
      </c>
      <c r="AS3462" s="80">
        <v>9894.4996584618002</v>
      </c>
      <c r="AT3462" s="80">
        <v>10891.38307475848</v>
      </c>
      <c r="AU3462" s="80">
        <v>11888.266491055159</v>
      </c>
      <c r="AV3462" s="80">
        <v>12293.779273588567</v>
      </c>
      <c r="AW3462" s="80">
        <v>12740.372123928631</v>
      </c>
      <c r="AX3462" s="80">
        <v>11685.450999999999</v>
      </c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</row>
    <row r="3463" spans="1:74" ht="12" customHeight="1" x14ac:dyDescent="0.2">
      <c r="A3463">
        <v>4</v>
      </c>
      <c r="B3463">
        <v>13</v>
      </c>
      <c r="C3463" s="80">
        <v>10628.990899644839</v>
      </c>
      <c r="D3463" s="80">
        <v>10814.560943480839</v>
      </c>
      <c r="E3463" s="80">
        <v>11000.130987316837</v>
      </c>
      <c r="F3463" s="80">
        <v>11323.413729244778</v>
      </c>
      <c r="G3463" s="80">
        <v>11671.786391040274</v>
      </c>
      <c r="H3463" s="80">
        <v>11473.617246692937</v>
      </c>
      <c r="I3463" s="80">
        <v>9070.148711028125</v>
      </c>
      <c r="J3463" s="80">
        <v>9942.6063055355571</v>
      </c>
      <c r="K3463" s="80">
        <v>10815.063900042989</v>
      </c>
      <c r="L3463" s="80">
        <v>11591.252984035533</v>
      </c>
      <c r="M3463" s="80">
        <v>11930.225409853061</v>
      </c>
      <c r="N3463" s="80">
        <v>10840.374083333334</v>
      </c>
      <c r="O3463" s="80">
        <v>2078.6568568425041</v>
      </c>
      <c r="P3463" s="80">
        <v>2123.8581039947658</v>
      </c>
      <c r="Q3463" s="80">
        <v>2169.0593511470279</v>
      </c>
      <c r="R3463" s="80">
        <v>2058.7555710959218</v>
      </c>
      <c r="S3463" s="80">
        <v>1458.0493092740626</v>
      </c>
      <c r="T3463" s="80">
        <v>1786.1738135724227</v>
      </c>
      <c r="U3463" s="80">
        <v>1850.8676082335649</v>
      </c>
      <c r="V3463" s="80">
        <v>4931.8026468007738</v>
      </c>
      <c r="W3463" s="80">
        <v>8012.7376853679825</v>
      </c>
      <c r="X3463" s="80">
        <v>7562.5776672070297</v>
      </c>
      <c r="Y3463" s="80">
        <v>8424.2496943277711</v>
      </c>
      <c r="Z3463" s="80">
        <v>3976.5998667386802</v>
      </c>
      <c r="AA3463" s="80">
        <v>4965.2491589733245</v>
      </c>
      <c r="AB3463" s="80">
        <v>6310.1083676975595</v>
      </c>
      <c r="AC3463" s="80">
        <v>7654.9675764217955</v>
      </c>
      <c r="AD3463" s="80">
        <v>7831.5444611819066</v>
      </c>
      <c r="AE3463" s="80">
        <v>9248.484053166605</v>
      </c>
      <c r="AF3463" s="80">
        <v>4002.8837818922916</v>
      </c>
      <c r="AG3463" s="80">
        <v>2559.3181614553368</v>
      </c>
      <c r="AH3463" s="80">
        <v>2539.5330026272559</v>
      </c>
      <c r="AI3463" s="80">
        <v>2519.7478437991749</v>
      </c>
      <c r="AJ3463" s="80">
        <v>8222.6635681705557</v>
      </c>
      <c r="AK3463" s="80">
        <v>8823.2504369724029</v>
      </c>
      <c r="AL3463" s="80">
        <v>3491.3805385667633</v>
      </c>
      <c r="AM3463" s="80">
        <v>3231.0761139605661</v>
      </c>
      <c r="AN3463" s="80">
        <v>2875.4119788798653</v>
      </c>
      <c r="AO3463" s="80">
        <v>2519.7478437991645</v>
      </c>
      <c r="AP3463" s="80">
        <v>8376.4683698285007</v>
      </c>
      <c r="AQ3463" s="80">
        <v>9911.2879350652092</v>
      </c>
      <c r="AR3463" s="80">
        <v>3118.6170623783555</v>
      </c>
      <c r="AS3463" s="80">
        <v>9381.6576290265421</v>
      </c>
      <c r="AT3463" s="80">
        <v>10584.020480068346</v>
      </c>
      <c r="AU3463" s="80">
        <v>11786.383331110148</v>
      </c>
      <c r="AV3463" s="80">
        <v>11773.715514239853</v>
      </c>
      <c r="AW3463" s="80">
        <v>12040.893368989078</v>
      </c>
      <c r="AX3463" s="80">
        <v>11941.613416666667</v>
      </c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</row>
    <row r="3464" spans="1:74" ht="12" customHeight="1" x14ac:dyDescent="0.2">
      <c r="A3464">
        <v>4</v>
      </c>
      <c r="B3464">
        <v>14</v>
      </c>
      <c r="C3464" s="80">
        <v>10201.666457448982</v>
      </c>
      <c r="D3464" s="80">
        <v>10426.506635739239</v>
      </c>
      <c r="E3464" s="80">
        <v>10651.346814029495</v>
      </c>
      <c r="F3464" s="80">
        <v>10708.262228212705</v>
      </c>
      <c r="G3464" s="80">
        <v>11311.448046526275</v>
      </c>
      <c r="H3464" s="80">
        <v>11210.258409028807</v>
      </c>
      <c r="I3464" s="80">
        <v>8705.4954457117456</v>
      </c>
      <c r="J3464" s="80">
        <v>9375.9491507760213</v>
      </c>
      <c r="K3464" s="80">
        <v>10046.402855840299</v>
      </c>
      <c r="L3464" s="80">
        <v>10097.727706029107</v>
      </c>
      <c r="M3464" s="80">
        <v>10896.514068880289</v>
      </c>
      <c r="N3464" s="80">
        <v>11613.583769230767</v>
      </c>
      <c r="O3464" s="80">
        <v>1995.0872225984388</v>
      </c>
      <c r="P3464" s="80">
        <v>2047.6858066930299</v>
      </c>
      <c r="Q3464" s="80">
        <v>2100.2843907876213</v>
      </c>
      <c r="R3464" s="80">
        <v>1946.9123928724705</v>
      </c>
      <c r="S3464" s="80">
        <v>1413.0355421675204</v>
      </c>
      <c r="T3464" s="80">
        <v>1913.5759569609907</v>
      </c>
      <c r="U3464" s="80">
        <v>1776.4559377622679</v>
      </c>
      <c r="V3464" s="80">
        <v>4767.5657747264859</v>
      </c>
      <c r="W3464" s="80">
        <v>7758.6756116907036</v>
      </c>
      <c r="X3464" s="80">
        <v>7151.7359268192295</v>
      </c>
      <c r="Y3464" s="80">
        <v>8164.1712378751354</v>
      </c>
      <c r="Z3464" s="80">
        <v>4260.2381904961676</v>
      </c>
      <c r="AA3464" s="80">
        <v>4765.6279204893763</v>
      </c>
      <c r="AB3464" s="80">
        <v>6088.9386691517975</v>
      </c>
      <c r="AC3464" s="80">
        <v>7412.2494178142188</v>
      </c>
      <c r="AD3464" s="80">
        <v>7406.0909322471498</v>
      </c>
      <c r="AE3464" s="80">
        <v>8962.9593424384857</v>
      </c>
      <c r="AF3464" s="80">
        <v>4288.3968544014224</v>
      </c>
      <c r="AG3464" s="80">
        <v>2456.4241787554201</v>
      </c>
      <c r="AH3464" s="80">
        <v>2448.1388429387853</v>
      </c>
      <c r="AI3464" s="80">
        <v>2439.8535071221509</v>
      </c>
      <c r="AJ3464" s="80">
        <v>7775.9622502298207</v>
      </c>
      <c r="AK3464" s="80">
        <v>8550.8537918340335</v>
      </c>
      <c r="AL3464" s="80">
        <v>3740.4096983375584</v>
      </c>
      <c r="AM3464" s="80">
        <v>3101.1749962414142</v>
      </c>
      <c r="AN3464" s="80">
        <v>2770.5142516817773</v>
      </c>
      <c r="AO3464" s="80">
        <v>2439.8535071221404</v>
      </c>
      <c r="AP3464" s="80">
        <v>7921.4115102756577</v>
      </c>
      <c r="AQ3464" s="80">
        <v>9605.3007479398075</v>
      </c>
      <c r="AR3464" s="80">
        <v>3341.0581793268275</v>
      </c>
      <c r="AS3464" s="80">
        <v>9004.4805619796389</v>
      </c>
      <c r="AT3464" s="80">
        <v>9756.278041668349</v>
      </c>
      <c r="AU3464" s="80">
        <v>10508.075521357059</v>
      </c>
      <c r="AV3464" s="80">
        <v>11517.078946916095</v>
      </c>
      <c r="AW3464" s="80">
        <v>11654.958507005918</v>
      </c>
      <c r="AX3464" s="80">
        <v>11573.643153846155</v>
      </c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</row>
    <row r="3465" spans="1:74" ht="12" customHeight="1" x14ac:dyDescent="0.2">
      <c r="A3465">
        <v>4</v>
      </c>
      <c r="B3465">
        <v>15</v>
      </c>
      <c r="C3465" s="80">
        <v>9689.3110163372803</v>
      </c>
      <c r="D3465" s="80">
        <v>9939.4487624919675</v>
      </c>
      <c r="E3465" s="80">
        <v>10189.586508646653</v>
      </c>
      <c r="F3465" s="80">
        <v>10354.09262460643</v>
      </c>
      <c r="G3465" s="80">
        <v>10648.456240982377</v>
      </c>
      <c r="H3465" s="80">
        <v>10841.287979374014</v>
      </c>
      <c r="I3465" s="80">
        <v>8268.2817828472089</v>
      </c>
      <c r="J3465" s="80">
        <v>9066.8973318474928</v>
      </c>
      <c r="K3465" s="80">
        <v>9865.5128808477766</v>
      </c>
      <c r="L3465" s="80">
        <v>9610.8427588888862</v>
      </c>
      <c r="M3465" s="80">
        <v>10562.51516780748</v>
      </c>
      <c r="N3465" s="80">
        <v>10778.049214285713</v>
      </c>
      <c r="O3465" s="80">
        <v>5355.4</v>
      </c>
      <c r="P3465" s="80">
        <v>3682.3161234982126</v>
      </c>
      <c r="Q3465" s="80">
        <v>2009.2322469964256</v>
      </c>
      <c r="R3465" s="80">
        <v>1882.519387196621</v>
      </c>
      <c r="S3465" s="80">
        <v>1330.2140518025406</v>
      </c>
      <c r="T3465" s="80">
        <v>1775.9045139918528</v>
      </c>
      <c r="U3465" s="80">
        <v>1687.2374880703451</v>
      </c>
      <c r="V3465" s="80">
        <v>4554.7783616019397</v>
      </c>
      <c r="W3465" s="80">
        <v>7422.3192351335338</v>
      </c>
      <c r="X3465" s="80">
        <v>6915.1963815300878</v>
      </c>
      <c r="Y3465" s="80">
        <v>7685.649070995657</v>
      </c>
      <c r="Z3465" s="80">
        <v>3953.7370887529705</v>
      </c>
      <c r="AA3465" s="80">
        <v>4526.2851223729258</v>
      </c>
      <c r="AB3465" s="80">
        <v>5808.5982667035278</v>
      </c>
      <c r="AC3465" s="80">
        <v>7090.9114110341297</v>
      </c>
      <c r="AD3465" s="80">
        <v>7161.1387417007472</v>
      </c>
      <c r="AE3465" s="80">
        <v>8437.618239069785</v>
      </c>
      <c r="AF3465" s="80">
        <v>3979.8698890504511</v>
      </c>
      <c r="AG3465" s="80">
        <v>2333.0558742815256</v>
      </c>
      <c r="AH3465" s="80">
        <v>2333.5680689342425</v>
      </c>
      <c r="AI3465" s="80">
        <v>2334.08026358696</v>
      </c>
      <c r="AJ3465" s="80">
        <v>7518.7767789434192</v>
      </c>
      <c r="AK3465" s="80">
        <v>8049.6672089074636</v>
      </c>
      <c r="AL3465" s="80">
        <v>3471.3074457759753</v>
      </c>
      <c r="AM3465" s="80">
        <v>2945.4255517961224</v>
      </c>
      <c r="AN3465" s="80">
        <v>2639.7529076915362</v>
      </c>
      <c r="AO3465" s="80">
        <v>2334.0802635869495</v>
      </c>
      <c r="AP3465" s="80">
        <v>7659.4153885141923</v>
      </c>
      <c r="AQ3465" s="80">
        <v>9042.3104341024537</v>
      </c>
      <c r="AR3465" s="80">
        <v>3100.6871091748721</v>
      </c>
      <c r="AS3465" s="80">
        <v>8552.2510532461729</v>
      </c>
      <c r="AT3465" s="80">
        <v>9302.3887041222988</v>
      </c>
      <c r="AU3465" s="80">
        <v>10052.526354998427</v>
      </c>
      <c r="AV3465" s="80">
        <v>10380.896363493232</v>
      </c>
      <c r="AW3465" s="80">
        <v>11519.138979521853</v>
      </c>
      <c r="AX3465" s="80">
        <v>11092.075785714285</v>
      </c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</row>
    <row r="3466" spans="1:74" ht="12" customHeight="1" x14ac:dyDescent="0.2">
      <c r="A3466">
        <v>4</v>
      </c>
      <c r="B3466">
        <v>16</v>
      </c>
      <c r="C3466" s="80">
        <v>9223.4483985139486</v>
      </c>
      <c r="D3466" s="80">
        <v>9471.0838860964468</v>
      </c>
      <c r="E3466" s="80">
        <v>9718.7193736789468</v>
      </c>
      <c r="F3466" s="80">
        <v>9898.0329718783578</v>
      </c>
      <c r="G3466" s="80">
        <v>10247.227694929923</v>
      </c>
      <c r="H3466" s="80">
        <v>10224.193556916651</v>
      </c>
      <c r="I3466" s="80">
        <v>3352.7432112467668</v>
      </c>
      <c r="J3466" s="80">
        <v>6381.1823005918577</v>
      </c>
      <c r="K3466" s="80">
        <v>9409.6213899369486</v>
      </c>
      <c r="L3466" s="80">
        <v>9132.1266036085599</v>
      </c>
      <c r="M3466" s="80">
        <v>10049.737276823516</v>
      </c>
      <c r="N3466" s="80">
        <v>9848.2459333333318</v>
      </c>
      <c r="O3466" s="80">
        <v>5097.9120672373483</v>
      </c>
      <c r="P3466" s="80">
        <v>3507.1482207370786</v>
      </c>
      <c r="Q3466" s="80">
        <v>1916.3843742368088</v>
      </c>
      <c r="R3466" s="80">
        <v>1799.6013402845779</v>
      </c>
      <c r="S3466" s="80">
        <v>1280.0922465506987</v>
      </c>
      <c r="T3466" s="80">
        <v>1622.7003662895822</v>
      </c>
      <c r="U3466" s="80">
        <v>1606.1150148875984</v>
      </c>
      <c r="V3466" s="80">
        <v>4342.7221291097358</v>
      </c>
      <c r="W3466" s="80">
        <v>7079.3292433318729</v>
      </c>
      <c r="X3466" s="80">
        <v>6610.607445092317</v>
      </c>
      <c r="Y3466" s="80">
        <v>7396.0576285894949</v>
      </c>
      <c r="Z3466" s="80">
        <v>3612.6551690050969</v>
      </c>
      <c r="AA3466" s="80">
        <v>4308.6610794901999</v>
      </c>
      <c r="AB3466" s="80">
        <v>5535.9485302778448</v>
      </c>
      <c r="AC3466" s="80">
        <v>6763.2359810654889</v>
      </c>
      <c r="AD3466" s="80">
        <v>6845.7169499431402</v>
      </c>
      <c r="AE3466" s="80">
        <v>8119.6929716325858</v>
      </c>
      <c r="AF3466" s="80">
        <v>3636.5335387489608</v>
      </c>
      <c r="AG3466" s="80">
        <v>2220.8824168201763</v>
      </c>
      <c r="AH3466" s="80">
        <v>2223.5516893012846</v>
      </c>
      <c r="AI3466" s="80">
        <v>2226.2209617823933</v>
      </c>
      <c r="AJ3466" s="80">
        <v>7187.602348593452</v>
      </c>
      <c r="AK3466" s="80">
        <v>7746.3597437365215</v>
      </c>
      <c r="AL3466" s="80">
        <v>3171.8438797719455</v>
      </c>
      <c r="AM3466" s="80">
        <v>2803.8093258488029</v>
      </c>
      <c r="AN3466" s="80">
        <v>2515.0151438155931</v>
      </c>
      <c r="AO3466" s="80">
        <v>2226.2209617823833</v>
      </c>
      <c r="AP3466" s="80">
        <v>7322.0463452931199</v>
      </c>
      <c r="AQ3466" s="80">
        <v>8701.600664880998</v>
      </c>
      <c r="AR3466" s="80">
        <v>2833.1963054126986</v>
      </c>
      <c r="AS3466" s="80">
        <v>8141.0583423062681</v>
      </c>
      <c r="AT3466" s="80">
        <v>8864.5255986743759</v>
      </c>
      <c r="AU3466" s="80">
        <v>9587.9928550424847</v>
      </c>
      <c r="AV3466" s="80">
        <v>9923.6561047679261</v>
      </c>
      <c r="AW3466" s="80">
        <v>10089.546996271263</v>
      </c>
      <c r="AX3466" s="80">
        <v>10893.870733333333</v>
      </c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</row>
    <row r="3467" spans="1:74" ht="12" customHeight="1" x14ac:dyDescent="0.2">
      <c r="A3467">
        <v>4</v>
      </c>
      <c r="B3467">
        <v>17</v>
      </c>
      <c r="C3467" s="80">
        <v>8658.4595975598077</v>
      </c>
      <c r="D3467" s="80">
        <v>8950.9152937124145</v>
      </c>
      <c r="E3467" s="80">
        <v>9243.3709898650213</v>
      </c>
      <c r="F3467" s="80">
        <v>9430.7840530710528</v>
      </c>
      <c r="G3467" s="80">
        <v>9726.213815037363</v>
      </c>
      <c r="H3467" s="80">
        <v>9791.6360263093975</v>
      </c>
      <c r="I3467" s="80">
        <v>9672.228010543844</v>
      </c>
      <c r="J3467" s="80">
        <v>9310.8095920646629</v>
      </c>
      <c r="K3467" s="80">
        <v>8949.3911735854799</v>
      </c>
      <c r="L3467" s="80">
        <v>8701.0332445471613</v>
      </c>
      <c r="M3467" s="80">
        <v>8374.5046210378587</v>
      </c>
      <c r="N3467" s="80">
        <v>9627.8430625000001</v>
      </c>
      <c r="O3467" s="80">
        <v>711.47058823529414</v>
      </c>
      <c r="P3467" s="80">
        <v>3304.7058823529414</v>
      </c>
      <c r="Q3467" s="80">
        <v>5897.9411764705883</v>
      </c>
      <c r="R3467" s="80">
        <v>1714.6489277273408</v>
      </c>
      <c r="S3467" s="80">
        <v>1215.0067572992252</v>
      </c>
      <c r="T3467" s="80">
        <v>1586.3844759621491</v>
      </c>
      <c r="U3467" s="80">
        <v>1507.7313131256858</v>
      </c>
      <c r="V3467" s="80">
        <v>4120.4031621491522</v>
      </c>
      <c r="W3467" s="80">
        <v>6733.0750111726193</v>
      </c>
      <c r="X3467" s="80">
        <v>6298.5455242890021</v>
      </c>
      <c r="Y3467" s="80">
        <v>7020.0097065854816</v>
      </c>
      <c r="Z3467" s="80">
        <v>3531.804266624139</v>
      </c>
      <c r="AA3467" s="80">
        <v>4044.7310229821419</v>
      </c>
      <c r="AB3467" s="80">
        <v>5238.586541306001</v>
      </c>
      <c r="AC3467" s="80">
        <v>6432.4420596298605</v>
      </c>
      <c r="AD3467" s="80">
        <v>6522.5563934558486</v>
      </c>
      <c r="AE3467" s="80">
        <v>7706.8522634301344</v>
      </c>
      <c r="AF3467" s="80">
        <v>3555.1482405702141</v>
      </c>
      <c r="AG3467" s="80">
        <v>2084.8407066565969</v>
      </c>
      <c r="AH3467" s="80">
        <v>2101.0879341054156</v>
      </c>
      <c r="AI3467" s="80">
        <v>2117.3351615542342</v>
      </c>
      <c r="AJ3467" s="80">
        <v>6848.3026679661189</v>
      </c>
      <c r="AK3467" s="80">
        <v>7352.500929891231</v>
      </c>
      <c r="AL3467" s="80">
        <v>3100.858294961286</v>
      </c>
      <c r="AM3467" s="80">
        <v>2632.0600190092287</v>
      </c>
      <c r="AN3467" s="80">
        <v>2374.6975902817267</v>
      </c>
      <c r="AO3467" s="80">
        <v>2117.3351615542247</v>
      </c>
      <c r="AP3467" s="80">
        <v>6976.4000691072024</v>
      </c>
      <c r="AQ3467" s="80">
        <v>8259.1732241471036</v>
      </c>
      <c r="AR3467" s="80">
        <v>2769.7896232913895</v>
      </c>
      <c r="AS3467" s="80">
        <v>7642.3721034307509</v>
      </c>
      <c r="AT3467" s="80">
        <v>8380.7052434802645</v>
      </c>
      <c r="AU3467" s="80">
        <v>9119.038383529778</v>
      </c>
      <c r="AV3467" s="80">
        <v>9455.1976142029671</v>
      </c>
      <c r="AW3467" s="80">
        <v>9576.550292832484</v>
      </c>
      <c r="AX3467" s="80">
        <v>9789.6663124999995</v>
      </c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</row>
    <row r="3468" spans="1:74" ht="12" customHeight="1" x14ac:dyDescent="0.2">
      <c r="A3468">
        <v>4</v>
      </c>
      <c r="B3468">
        <v>18</v>
      </c>
      <c r="C3468" s="80">
        <v>8376.575759512576</v>
      </c>
      <c r="D3468" s="80">
        <v>8550.7016655237749</v>
      </c>
      <c r="E3468" s="80">
        <v>8724.8275715349737</v>
      </c>
      <c r="F3468" s="80">
        <v>8997.3251210772669</v>
      </c>
      <c r="G3468" s="80">
        <v>9296.0250198325048</v>
      </c>
      <c r="H3468" s="80">
        <v>9348.285823296872</v>
      </c>
      <c r="I3468" s="80">
        <v>8643.4326977063829</v>
      </c>
      <c r="J3468" s="80">
        <v>9061.7265546924828</v>
      </c>
      <c r="K3468" s="80">
        <v>9480.0204116785808</v>
      </c>
      <c r="L3468" s="80">
        <v>8301.1152148054389</v>
      </c>
      <c r="M3468" s="80">
        <v>8004.101695308228</v>
      </c>
      <c r="N3468" s="80">
        <v>8509.728764705882</v>
      </c>
      <c r="O3468" s="80">
        <v>688.30803168470322</v>
      </c>
      <c r="P3468" s="80">
        <v>3127.6904468794796</v>
      </c>
      <c r="Q3468" s="80">
        <v>5567.0728620742557</v>
      </c>
      <c r="R3468" s="80">
        <v>5597.833333333333</v>
      </c>
      <c r="S3468" s="80">
        <v>1161.2672135231862</v>
      </c>
      <c r="T3468" s="80">
        <v>1402.1522286293464</v>
      </c>
      <c r="U3468" s="80">
        <v>1458.6457818600968</v>
      </c>
      <c r="V3468" s="80">
        <v>3907.0011731878644</v>
      </c>
      <c r="W3468" s="80">
        <v>6355.3565645156323</v>
      </c>
      <c r="X3468" s="80">
        <v>6009.0509498497222</v>
      </c>
      <c r="Y3468" s="80">
        <v>6709.5158622764648</v>
      </c>
      <c r="Z3468" s="80">
        <v>3121.6437746128245</v>
      </c>
      <c r="AA3468" s="80">
        <v>3913.0512141454487</v>
      </c>
      <c r="AB3468" s="80">
        <v>4992.3200102020182</v>
      </c>
      <c r="AC3468" s="80">
        <v>6071.5888062585873</v>
      </c>
      <c r="AD3468" s="80">
        <v>6222.7658021045454</v>
      </c>
      <c r="AE3468" s="80">
        <v>7365.9794887743874</v>
      </c>
      <c r="AF3468" s="80">
        <v>3142.2767331355071</v>
      </c>
      <c r="AG3468" s="80">
        <v>2016.9668668023244</v>
      </c>
      <c r="AH3468" s="80">
        <v>2007.7608731990535</v>
      </c>
      <c r="AI3468" s="80">
        <v>1998.5548795957829</v>
      </c>
      <c r="AJ3468" s="80">
        <v>6533.5400836759891</v>
      </c>
      <c r="AK3468" s="80">
        <v>7027.3010549016062</v>
      </c>
      <c r="AL3468" s="80">
        <v>2740.7450304925337</v>
      </c>
      <c r="AM3468" s="80">
        <v>2546.3709686915381</v>
      </c>
      <c r="AN3468" s="80">
        <v>2272.462924143656</v>
      </c>
      <c r="AO3468" s="80">
        <v>1998.5548795957736</v>
      </c>
      <c r="AP3468" s="80">
        <v>6655.7498552862371</v>
      </c>
      <c r="AQ3468" s="80">
        <v>7893.8713866334265</v>
      </c>
      <c r="AR3468" s="80">
        <v>2448.1244943959746</v>
      </c>
      <c r="AS3468" s="80">
        <v>7393.5678957045538</v>
      </c>
      <c r="AT3468" s="80">
        <v>8000.5188948614814</v>
      </c>
      <c r="AU3468" s="80">
        <v>8607.4698940184098</v>
      </c>
      <c r="AV3468" s="80">
        <v>9020.6165829144829</v>
      </c>
      <c r="AW3468" s="80">
        <v>9152.9810899507866</v>
      </c>
      <c r="AX3468" s="80">
        <v>8652.7589279920703</v>
      </c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</row>
    <row r="3469" spans="1:74" ht="12" customHeight="1" x14ac:dyDescent="0.2">
      <c r="A3469">
        <v>4</v>
      </c>
      <c r="B3469">
        <v>19</v>
      </c>
      <c r="C3469" s="80">
        <v>7786.6390135228476</v>
      </c>
      <c r="D3469" s="80">
        <v>8014.7229483624233</v>
      </c>
      <c r="E3469" s="80">
        <v>8242.8068832019999</v>
      </c>
      <c r="F3469" s="80">
        <v>8505.8681333284967</v>
      </c>
      <c r="G3469" s="80">
        <v>8838.0049470474605</v>
      </c>
      <c r="H3469" s="80">
        <v>8887.1921975267469</v>
      </c>
      <c r="I3469" s="80">
        <v>7786.4863639821951</v>
      </c>
      <c r="J3469" s="80">
        <v>9112.252820839316</v>
      </c>
      <c r="K3469" s="80">
        <v>10438.019277696438</v>
      </c>
      <c r="L3469" s="80">
        <v>10567.825309770466</v>
      </c>
      <c r="M3469" s="80">
        <v>7609.7353684919062</v>
      </c>
      <c r="N3469" s="80">
        <v>8089.9960174828457</v>
      </c>
      <c r="O3469" s="80">
        <v>639.83259110989047</v>
      </c>
      <c r="P3469" s="80">
        <v>2949.6706448847126</v>
      </c>
      <c r="Q3469" s="80">
        <v>5259.5086986595343</v>
      </c>
      <c r="R3469" s="80">
        <v>5292.065311071372</v>
      </c>
      <c r="S3469" s="80">
        <v>1104.050963295155</v>
      </c>
      <c r="T3469" s="80">
        <v>1332.992655719288</v>
      </c>
      <c r="U3469" s="80">
        <v>1355.9177972030034</v>
      </c>
      <c r="V3469" s="80">
        <v>3680.0799379962164</v>
      </c>
      <c r="W3469" s="80">
        <v>6004.2420787894289</v>
      </c>
      <c r="X3469" s="80">
        <v>5680.8211660750039</v>
      </c>
      <c r="Y3469" s="80">
        <v>6378.9344646322015</v>
      </c>
      <c r="Z3469" s="80">
        <v>2967.6722258597997</v>
      </c>
      <c r="AA3469" s="80">
        <v>3637.4669221341687</v>
      </c>
      <c r="AB3469" s="80">
        <v>4686.8092822718609</v>
      </c>
      <c r="AC3469" s="80">
        <v>5736.1516424095535</v>
      </c>
      <c r="AD3469" s="80">
        <v>5882.8623646479928</v>
      </c>
      <c r="AE3469" s="80">
        <v>7003.0537808095469</v>
      </c>
      <c r="AF3469" s="80">
        <v>2987.2874870382398</v>
      </c>
      <c r="AG3469" s="80">
        <v>1874.9180267593974</v>
      </c>
      <c r="AH3469" s="80">
        <v>1881.5293564851049</v>
      </c>
      <c r="AI3469" s="80">
        <v>1888.1406862108126</v>
      </c>
      <c r="AJ3469" s="80">
        <v>6176.6613574268713</v>
      </c>
      <c r="AK3469" s="80">
        <v>6681.062212624217</v>
      </c>
      <c r="AL3469" s="80">
        <v>2605.5608815149867</v>
      </c>
      <c r="AM3469" s="80">
        <v>2367.0378084026602</v>
      </c>
      <c r="AN3469" s="80">
        <v>2127.589247306732</v>
      </c>
      <c r="AO3469" s="80">
        <v>1888.140686210804</v>
      </c>
      <c r="AP3469" s="80">
        <v>6292.1957176875458</v>
      </c>
      <c r="AQ3469" s="80">
        <v>7504.9361654665236</v>
      </c>
      <c r="AR3469" s="80">
        <v>2327.3735224215648</v>
      </c>
      <c r="AS3469" s="80">
        <v>6872.8614028762868</v>
      </c>
      <c r="AT3469" s="80">
        <v>7502.3971350238699</v>
      </c>
      <c r="AU3469" s="80">
        <v>8131.932867171452</v>
      </c>
      <c r="AV3469" s="80">
        <v>8527.8873557478037</v>
      </c>
      <c r="AW3469" s="80">
        <v>8702.0088672991169</v>
      </c>
      <c r="AX3469" s="80">
        <v>8225.9713797252134</v>
      </c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</row>
    <row r="3470" spans="1:74" ht="12" customHeight="1" x14ac:dyDescent="0.2">
      <c r="A3470">
        <v>4</v>
      </c>
      <c r="B3470">
        <v>20</v>
      </c>
      <c r="C3470" s="80">
        <v>7526.5096663475852</v>
      </c>
      <c r="D3470" s="80">
        <v>7722.8914635436558</v>
      </c>
      <c r="E3470" s="80">
        <v>7919.2732607397265</v>
      </c>
      <c r="F3470" s="80">
        <v>8034.6343225878209</v>
      </c>
      <c r="G3470" s="80">
        <v>8374.9081132658775</v>
      </c>
      <c r="H3470" s="80">
        <v>8486.908101015777</v>
      </c>
      <c r="I3470" s="80">
        <v>7907.6419799605528</v>
      </c>
      <c r="J3470" s="80">
        <v>8053.4700444988521</v>
      </c>
      <c r="K3470" s="80">
        <v>8199.2981090371522</v>
      </c>
      <c r="L3470" s="80">
        <v>8081.2029250457053</v>
      </c>
      <c r="M3470" s="80">
        <v>11050.976322478038</v>
      </c>
      <c r="N3470" s="80">
        <v>7725.6180818355588</v>
      </c>
      <c r="O3470" s="80">
        <v>629.95000000000005</v>
      </c>
      <c r="P3470" s="80">
        <v>2841.5103897107506</v>
      </c>
      <c r="Q3470" s="80">
        <v>5053.0707794215014</v>
      </c>
      <c r="R3470" s="80">
        <v>1888.9</v>
      </c>
      <c r="S3470" s="80">
        <v>1046.200519841138</v>
      </c>
      <c r="T3470" s="80">
        <v>1272.9539225636299</v>
      </c>
      <c r="U3470" s="80">
        <v>1310.6204602136825</v>
      </c>
      <c r="V3470" s="80">
        <v>3539.5967613408757</v>
      </c>
      <c r="W3470" s="80">
        <v>5768.5730624680691</v>
      </c>
      <c r="X3470" s="80">
        <v>5366.0978522093019</v>
      </c>
      <c r="Y3470" s="80">
        <v>6044.6888547722219</v>
      </c>
      <c r="Z3470" s="80">
        <v>2834.0066125517428</v>
      </c>
      <c r="AA3470" s="80">
        <v>3515.9495519076677</v>
      </c>
      <c r="AB3470" s="80">
        <v>4513.4774199534231</v>
      </c>
      <c r="AC3470" s="80">
        <v>5511.0052879991781</v>
      </c>
      <c r="AD3470" s="80">
        <v>5556.9457613451896</v>
      </c>
      <c r="AE3470" s="80">
        <v>6636.1053515966314</v>
      </c>
      <c r="AF3470" s="80">
        <v>2852.7383914194456</v>
      </c>
      <c r="AG3470" s="80">
        <v>1812.2823759399564</v>
      </c>
      <c r="AH3470" s="80">
        <v>1813.1563747078922</v>
      </c>
      <c r="AI3470" s="80">
        <v>1814.0303734758277</v>
      </c>
      <c r="AJ3470" s="80">
        <v>5834.4679888616865</v>
      </c>
      <c r="AK3470" s="80">
        <v>6330.9856087411581</v>
      </c>
      <c r="AL3470" s="80">
        <v>2488.2049652502519</v>
      </c>
      <c r="AM3470" s="80">
        <v>2287.9618426657594</v>
      </c>
      <c r="AN3470" s="80">
        <v>2050.9961080707894</v>
      </c>
      <c r="AO3470" s="80">
        <v>1814.0303734758195</v>
      </c>
      <c r="AP3470" s="80">
        <v>5943.6016271732633</v>
      </c>
      <c r="AQ3470" s="80">
        <v>7111.6899298303333</v>
      </c>
      <c r="AR3470" s="80">
        <v>2222.5473200665251</v>
      </c>
      <c r="AS3470" s="80">
        <v>6643.2587531513691</v>
      </c>
      <c r="AT3470" s="80">
        <v>7228.0049247132984</v>
      </c>
      <c r="AU3470" s="80">
        <v>7812.7510962752276</v>
      </c>
      <c r="AV3470" s="80">
        <v>8055.4336575215057</v>
      </c>
      <c r="AW3470" s="80">
        <v>8246.0380030452161</v>
      </c>
      <c r="AX3470" s="80">
        <v>7855.4690378747973</v>
      </c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</row>
    <row r="3471" spans="1:74" ht="12" customHeight="1" x14ac:dyDescent="0.2">
      <c r="A3471">
        <v>4</v>
      </c>
      <c r="B3471">
        <v>21</v>
      </c>
      <c r="C3471" s="80">
        <v>6926.4283631306462</v>
      </c>
      <c r="D3471" s="80">
        <v>7199.1379637411701</v>
      </c>
      <c r="E3471" s="80">
        <v>7471.8475643516949</v>
      </c>
      <c r="F3471" s="80">
        <v>7721.0908865463252</v>
      </c>
      <c r="G3471" s="80">
        <v>7895.462526266756</v>
      </c>
      <c r="H3471" s="80">
        <v>8034.2514276771772</v>
      </c>
      <c r="I3471" s="80">
        <v>6855.3672046732754</v>
      </c>
      <c r="J3471" s="80">
        <v>7293.6758662570846</v>
      </c>
      <c r="K3471" s="80">
        <v>7731.9845278408948</v>
      </c>
      <c r="L3471" s="80">
        <v>7978.7522276122672</v>
      </c>
      <c r="M3471" s="80">
        <v>8897.2275063541365</v>
      </c>
      <c r="N3471" s="80">
        <v>7313.5654781329613</v>
      </c>
      <c r="O3471" s="80">
        <v>579.72469853633311</v>
      </c>
      <c r="P3471" s="80">
        <v>2673.6527144077172</v>
      </c>
      <c r="Q3471" s="80">
        <v>4767.5807302791018</v>
      </c>
      <c r="R3471" s="80">
        <v>1815.1875978470136</v>
      </c>
      <c r="S3471" s="80">
        <v>2561.3150000000001</v>
      </c>
      <c r="T3471" s="80">
        <v>1205.0598107101025</v>
      </c>
      <c r="U3471" s="80">
        <v>1206.125964271652</v>
      </c>
      <c r="V3471" s="80">
        <v>3324.3921475446709</v>
      </c>
      <c r="W3471" s="80">
        <v>5442.6583308176896</v>
      </c>
      <c r="X3471" s="80">
        <v>5156.6913389612055</v>
      </c>
      <c r="Y3471" s="80">
        <v>5698.643339166777</v>
      </c>
      <c r="Z3471" s="80">
        <v>2682.8523888711866</v>
      </c>
      <c r="AA3471" s="80">
        <v>3235.6263101017985</v>
      </c>
      <c r="AB3471" s="80">
        <v>4217.6345074978071</v>
      </c>
      <c r="AC3471" s="80">
        <v>5199.6427048938149</v>
      </c>
      <c r="AD3471" s="80">
        <v>5340.091602468272</v>
      </c>
      <c r="AE3471" s="80">
        <v>6256.20250577979</v>
      </c>
      <c r="AF3471" s="80">
        <v>2700.5850919144495</v>
      </c>
      <c r="AG3471" s="80">
        <v>1667.7908628534019</v>
      </c>
      <c r="AH3471" s="80">
        <v>1689.665776851635</v>
      </c>
      <c r="AI3471" s="80">
        <v>1711.540690849868</v>
      </c>
      <c r="AJ3471" s="80">
        <v>5606.7838071984443</v>
      </c>
      <c r="AK3471" s="80">
        <v>5968.5502159685648</v>
      </c>
      <c r="AL3471" s="80">
        <v>2355.4943751567926</v>
      </c>
      <c r="AM3471" s="80">
        <v>2105.5448678498933</v>
      </c>
      <c r="AN3471" s="80">
        <v>1908.5427793498768</v>
      </c>
      <c r="AO3471" s="80">
        <v>1711.5406908498603</v>
      </c>
      <c r="AP3471" s="80">
        <v>5711.6586162254416</v>
      </c>
      <c r="AQ3471" s="80">
        <v>6704.5608835352077</v>
      </c>
      <c r="AR3471" s="80">
        <v>2104.0058130460211</v>
      </c>
      <c r="AS3471" s="80">
        <v>6113.5981871093472</v>
      </c>
      <c r="AT3471" s="80">
        <v>6742.4709555796308</v>
      </c>
      <c r="AU3471" s="80">
        <v>7371.3437240499152</v>
      </c>
      <c r="AV3471" s="80">
        <v>7741.0785485798324</v>
      </c>
      <c r="AW3471" s="80">
        <v>7773.9699543791439</v>
      </c>
      <c r="AX3471" s="80">
        <v>7436.4907197552466</v>
      </c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</row>
    <row r="3472" spans="1:74" ht="12" customHeight="1" x14ac:dyDescent="0.2">
      <c r="A3472">
        <v>4</v>
      </c>
      <c r="B3472">
        <v>22</v>
      </c>
      <c r="C3472" s="80">
        <v>6652.5519030566693</v>
      </c>
      <c r="D3472" s="80">
        <v>6897.0931656311313</v>
      </c>
      <c r="E3472" s="80">
        <v>7141.6344282055925</v>
      </c>
      <c r="F3472" s="80">
        <v>7295.4004304164855</v>
      </c>
      <c r="G3472" s="80">
        <v>7656.0047318393608</v>
      </c>
      <c r="H3472" s="80">
        <v>7588.9164983833207</v>
      </c>
      <c r="I3472" s="80">
        <v>6410.0269129880717</v>
      </c>
      <c r="J3472" s="80">
        <v>6806.9060501611521</v>
      </c>
      <c r="K3472" s="80">
        <v>7203.7851873342324</v>
      </c>
      <c r="L3472" s="80">
        <v>7583.0985857044943</v>
      </c>
      <c r="M3472" s="80">
        <v>7605.5587017037014</v>
      </c>
      <c r="N3472" s="80">
        <v>4792.3232857142857</v>
      </c>
      <c r="O3472" s="80">
        <v>556.80192507667641</v>
      </c>
      <c r="P3472" s="80">
        <v>2556.8413609383183</v>
      </c>
      <c r="Q3472" s="80">
        <v>4556.8807967999601</v>
      </c>
      <c r="R3472" s="80">
        <v>1715.1100248922471</v>
      </c>
      <c r="S3472" s="80">
        <v>2483.6340739372927</v>
      </c>
      <c r="T3472" s="80">
        <v>789.63348435334581</v>
      </c>
      <c r="U3472" s="80">
        <v>1158.4347889385792</v>
      </c>
      <c r="V3472" s="80">
        <v>3180.2792992767763</v>
      </c>
      <c r="W3472" s="80">
        <v>5202.1238096149737</v>
      </c>
      <c r="X3472" s="80">
        <v>4872.3851029048274</v>
      </c>
      <c r="Y3472" s="80">
        <v>5525.8118475745459</v>
      </c>
      <c r="Z3472" s="80">
        <v>1757.9791982123334</v>
      </c>
      <c r="AA3472" s="80">
        <v>3107.6870846490469</v>
      </c>
      <c r="AB3472" s="80">
        <v>4038.7675879383805</v>
      </c>
      <c r="AC3472" s="80">
        <v>4969.8480912277146</v>
      </c>
      <c r="AD3472" s="80">
        <v>5045.6738753060581</v>
      </c>
      <c r="AE3472" s="80">
        <v>6066.4610626988715</v>
      </c>
      <c r="AF3472" s="80">
        <v>1769.5988173935621</v>
      </c>
      <c r="AG3472" s="80">
        <v>1601.8450920007947</v>
      </c>
      <c r="AH3472" s="80">
        <v>1618.8727127948378</v>
      </c>
      <c r="AI3472" s="80">
        <v>1635.9003335888806</v>
      </c>
      <c r="AJ3472" s="80">
        <v>5297.662416014392</v>
      </c>
      <c r="AK3472" s="80">
        <v>5787.5328448025002</v>
      </c>
      <c r="AL3472" s="80">
        <v>1543.4729581876447</v>
      </c>
      <c r="AM3472" s="80">
        <v>2022.2899571367163</v>
      </c>
      <c r="AN3472" s="80">
        <v>1829.0951453627947</v>
      </c>
      <c r="AO3472" s="80">
        <v>1635.9003335888731</v>
      </c>
      <c r="AP3472" s="80">
        <v>5396.7551139450134</v>
      </c>
      <c r="AQ3472" s="80">
        <v>6501.2213886754125</v>
      </c>
      <c r="AR3472" s="80">
        <v>1378.6813123211027</v>
      </c>
      <c r="AS3472" s="80">
        <v>5871.8616755887979</v>
      </c>
      <c r="AT3472" s="80">
        <v>6458.7169806069751</v>
      </c>
      <c r="AU3472" s="80">
        <v>7045.5722856251523</v>
      </c>
      <c r="AV3472" s="80">
        <v>7314.2861034832731</v>
      </c>
      <c r="AW3472" s="80">
        <v>7538.1968514067121</v>
      </c>
      <c r="AX3472" s="80">
        <v>4872.8718908494811</v>
      </c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</row>
    <row r="3473" spans="1:74" ht="12" customHeight="1" x14ac:dyDescent="0.2">
      <c r="A3473">
        <v>4</v>
      </c>
      <c r="B3473">
        <v>23</v>
      </c>
      <c r="C3473" s="80">
        <v>6058.8565286604598</v>
      </c>
      <c r="D3473" s="80">
        <v>6414.1890531844037</v>
      </c>
      <c r="E3473" s="80">
        <v>6769.5215777083476</v>
      </c>
      <c r="F3473" s="80">
        <v>6981.1654266480482</v>
      </c>
      <c r="G3473" s="80">
        <v>7222.43845865198</v>
      </c>
      <c r="H3473" s="80">
        <v>7320.1779427567335</v>
      </c>
      <c r="I3473" s="80">
        <v>6438.8829671424764</v>
      </c>
      <c r="J3473" s="80">
        <v>6716.0897250661446</v>
      </c>
      <c r="K3473" s="80">
        <v>6993.2964829898128</v>
      </c>
      <c r="L3473" s="80">
        <v>7384.2101721721992</v>
      </c>
      <c r="M3473" s="80">
        <v>7946.0056509377609</v>
      </c>
      <c r="N3473" s="80">
        <v>7342.2813181818174</v>
      </c>
      <c r="O3473" s="80">
        <v>507.11110985416923</v>
      </c>
      <c r="P3473" s="80">
        <v>2413.2784580730095</v>
      </c>
      <c r="Q3473" s="80">
        <v>4319.4458062918493</v>
      </c>
      <c r="R3473" s="80">
        <v>1641.2350388272901</v>
      </c>
      <c r="S3473" s="80">
        <v>2342.9836946448181</v>
      </c>
      <c r="T3473" s="80">
        <v>1209.7913339154557</v>
      </c>
      <c r="U3473" s="80">
        <v>1055.0522996690888</v>
      </c>
      <c r="V3473" s="80">
        <v>2993.0604566603884</v>
      </c>
      <c r="W3473" s="80">
        <v>4931.0686136516879</v>
      </c>
      <c r="X3473" s="80">
        <v>4662.5167117485153</v>
      </c>
      <c r="Y3473" s="80">
        <v>5212.8802686370318</v>
      </c>
      <c r="Z3473" s="80">
        <v>2693.3862878707728</v>
      </c>
      <c r="AA3473" s="80">
        <v>2830.3469790605068</v>
      </c>
      <c r="AB3473" s="80">
        <v>3770.6212676064492</v>
      </c>
      <c r="AC3473" s="80">
        <v>4710.8955561523917</v>
      </c>
      <c r="AD3473" s="80">
        <v>4828.3414116059685</v>
      </c>
      <c r="AE3473" s="80">
        <v>5722.9120437892661</v>
      </c>
      <c r="AF3473" s="80">
        <v>2711.1886162514647</v>
      </c>
      <c r="AG3473" s="80">
        <v>1458.891224751269</v>
      </c>
      <c r="AH3473" s="80">
        <v>1504.7767160983947</v>
      </c>
      <c r="AI3473" s="80">
        <v>1550.6622074455204</v>
      </c>
      <c r="AJ3473" s="80">
        <v>5069.4760422658628</v>
      </c>
      <c r="AK3473" s="80">
        <v>5459.7797758897905</v>
      </c>
      <c r="AL3473" s="80">
        <v>2364.7429420719614</v>
      </c>
      <c r="AM3473" s="80">
        <v>1841.8142223005368</v>
      </c>
      <c r="AN3473" s="80">
        <v>1696.2382148730251</v>
      </c>
      <c r="AO3473" s="80">
        <v>1550.6622074455133</v>
      </c>
      <c r="AP3473" s="80">
        <v>5164.3005174163027</v>
      </c>
      <c r="AQ3473" s="80">
        <v>6133.0515106015664</v>
      </c>
      <c r="AR3473" s="80">
        <v>2112.2669402034844</v>
      </c>
      <c r="AS3473" s="80">
        <v>5347.8376368902536</v>
      </c>
      <c r="AT3473" s="80">
        <v>6013.1511814510886</v>
      </c>
      <c r="AU3473" s="80">
        <v>6678.4647260119245</v>
      </c>
      <c r="AV3473" s="80">
        <v>6999.2376365466498</v>
      </c>
      <c r="AW3473" s="80">
        <v>7111.3021419735796</v>
      </c>
      <c r="AX3473" s="80">
        <v>7465.6892110618155</v>
      </c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</row>
    <row r="3474" spans="1:74" ht="12" customHeight="1" x14ac:dyDescent="0.2">
      <c r="A3474">
        <v>4</v>
      </c>
      <c r="B3474">
        <v>24</v>
      </c>
      <c r="C3474" s="80">
        <v>5582.7648584636563</v>
      </c>
      <c r="D3474" s="80">
        <v>6010.5957609236611</v>
      </c>
      <c r="E3474" s="80">
        <v>6438.426663383666</v>
      </c>
      <c r="F3474" s="80">
        <v>6603.4924713210958</v>
      </c>
      <c r="G3474" s="80">
        <v>6938.3046294636697</v>
      </c>
      <c r="H3474" s="80">
        <v>6956.1111171598895</v>
      </c>
      <c r="I3474" s="80">
        <v>6117.3562247261525</v>
      </c>
      <c r="J3474" s="80">
        <v>6400.1685153412691</v>
      </c>
      <c r="K3474" s="80">
        <v>6682.9808059563866</v>
      </c>
      <c r="L3474" s="80">
        <v>7232.0179490337559</v>
      </c>
      <c r="M3474" s="80">
        <v>6935.7643092430317</v>
      </c>
      <c r="N3474" s="80">
        <v>6882.8690869565216</v>
      </c>
      <c r="O3474" s="80">
        <v>467.26342999514412</v>
      </c>
      <c r="P3474" s="80">
        <v>2287.7233321842573</v>
      </c>
      <c r="Q3474" s="80">
        <v>4108.1832343733704</v>
      </c>
      <c r="R3474" s="80">
        <v>1552.4461261431704</v>
      </c>
      <c r="S3474" s="80">
        <v>2250.8097103739351</v>
      </c>
      <c r="T3474" s="80">
        <v>1134.0937527488491</v>
      </c>
      <c r="U3474" s="80">
        <v>972.14860173229545</v>
      </c>
      <c r="V3474" s="80">
        <v>2831.0201937675602</v>
      </c>
      <c r="W3474" s="80">
        <v>4689.8917858028244</v>
      </c>
      <c r="X3474" s="80">
        <v>4410.2799635594884</v>
      </c>
      <c r="Y3474" s="80">
        <v>5007.80332124488</v>
      </c>
      <c r="Z3474" s="80">
        <v>2524.8590208756768</v>
      </c>
      <c r="AA3474" s="80">
        <v>2607.9445151428949</v>
      </c>
      <c r="AB3474" s="80">
        <v>3544.2159150423568</v>
      </c>
      <c r="AC3474" s="80">
        <v>4480.487314941819</v>
      </c>
      <c r="AD3474" s="80">
        <v>4567.133739418734</v>
      </c>
      <c r="AE3474" s="80">
        <v>5497.7702274319636</v>
      </c>
      <c r="AF3474" s="80">
        <v>2541.5474437755033</v>
      </c>
      <c r="AG3474" s="80">
        <v>1344.254748950636</v>
      </c>
      <c r="AH3474" s="80">
        <v>1409.5373071945505</v>
      </c>
      <c r="AI3474" s="80">
        <v>1474.8198654384653</v>
      </c>
      <c r="AJ3474" s="80">
        <v>4795.2232661414882</v>
      </c>
      <c r="AK3474" s="80">
        <v>5244.989695900932</v>
      </c>
      <c r="AL3474" s="80">
        <v>2216.7791438718973</v>
      </c>
      <c r="AM3474" s="80">
        <v>1697.0884963917974</v>
      </c>
      <c r="AN3474" s="80">
        <v>1585.9541809151278</v>
      </c>
      <c r="AO3474" s="80">
        <v>1474.8198654384585</v>
      </c>
      <c r="AP3474" s="80">
        <v>4884.9178471297455</v>
      </c>
      <c r="AQ3474" s="80">
        <v>5891.774631567886</v>
      </c>
      <c r="AR3474" s="80">
        <v>1980.1007610706727</v>
      </c>
      <c r="AS3474" s="80">
        <v>4927.6162732641851</v>
      </c>
      <c r="AT3474" s="80">
        <v>5639.7198217366276</v>
      </c>
      <c r="AU3474" s="80">
        <v>6351.8233702090711</v>
      </c>
      <c r="AV3474" s="80">
        <v>6620.5869956178576</v>
      </c>
      <c r="AW3474" s="80">
        <v>6831.5404631885576</v>
      </c>
      <c r="AX3474" s="80">
        <v>6998.5552523567467</v>
      </c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</row>
    <row r="3475" spans="1:74" ht="12" customHeight="1" x14ac:dyDescent="0.2">
      <c r="A3475">
        <v>4</v>
      </c>
      <c r="B3475">
        <v>25</v>
      </c>
      <c r="C3475" s="80">
        <v>3889.6888717051711</v>
      </c>
      <c r="D3475" s="80">
        <v>4335.7932132920741</v>
      </c>
      <c r="E3475" s="80">
        <v>4781.8975548789767</v>
      </c>
      <c r="F3475" s="80">
        <v>5027.7743572527133</v>
      </c>
      <c r="G3475" s="80">
        <v>5299.357905929679</v>
      </c>
      <c r="H3475" s="80">
        <v>5470.2716416878047</v>
      </c>
      <c r="I3475" s="80">
        <v>3243.5487296054748</v>
      </c>
      <c r="J3475" s="80">
        <v>3544.9093335937141</v>
      </c>
      <c r="K3475" s="80">
        <v>3846.2699375819534</v>
      </c>
      <c r="L3475" s="80">
        <v>4089.4091830706825</v>
      </c>
      <c r="M3475" s="80">
        <v>4032.5142154109476</v>
      </c>
      <c r="N3475" s="80">
        <v>4105.7787083333333</v>
      </c>
      <c r="O3475" s="80">
        <v>325.55721222101914</v>
      </c>
      <c r="P3475" s="80">
        <v>1688.3773579894814</v>
      </c>
      <c r="Q3475" s="80">
        <v>3051.1975037579437</v>
      </c>
      <c r="R3475" s="80">
        <v>1182.0031381783954</v>
      </c>
      <c r="S3475" s="80">
        <v>1719.1297976110088</v>
      </c>
      <c r="T3475" s="80">
        <v>676.51119387322524</v>
      </c>
      <c r="U3475" s="80">
        <v>677.32668196999055</v>
      </c>
      <c r="V3475" s="80">
        <v>2080.2830903191752</v>
      </c>
      <c r="W3475" s="80">
        <v>3483.2394986683598</v>
      </c>
      <c r="X3475" s="80">
        <v>3357.9038070219403</v>
      </c>
      <c r="Y3475" s="80">
        <v>3824.8741643722487</v>
      </c>
      <c r="Z3475" s="80">
        <v>1506.1324396100904</v>
      </c>
      <c r="AA3475" s="80">
        <v>1817.0374385725877</v>
      </c>
      <c r="AB3475" s="80">
        <v>2572.3748487530765</v>
      </c>
      <c r="AC3475" s="80">
        <v>3327.712258933565</v>
      </c>
      <c r="AD3475" s="80">
        <v>3477.3293073202099</v>
      </c>
      <c r="AE3475" s="80">
        <v>4199.1024718063572</v>
      </c>
      <c r="AF3475" s="80">
        <v>1516.0874410131562</v>
      </c>
      <c r="AG3475" s="80">
        <v>936.58480525168204</v>
      </c>
      <c r="AH3475" s="80">
        <v>1015.9757014459897</v>
      </c>
      <c r="AI3475" s="80">
        <v>1095.3665976402974</v>
      </c>
      <c r="AJ3475" s="80">
        <v>3650.9923619227611</v>
      </c>
      <c r="AK3475" s="80">
        <v>4006.0330434988214</v>
      </c>
      <c r="AL3475" s="80">
        <v>1322.3561998636233</v>
      </c>
      <c r="AM3475" s="80">
        <v>1182.4152379813165</v>
      </c>
      <c r="AN3475" s="80">
        <v>1138.8909178108045</v>
      </c>
      <c r="AO3475" s="80">
        <v>1095.3665976402924</v>
      </c>
      <c r="AP3475" s="80">
        <v>3719.2841205998275</v>
      </c>
      <c r="AQ3475" s="80">
        <v>4500.0362683943877</v>
      </c>
      <c r="AR3475" s="80">
        <v>1181.1724794483155</v>
      </c>
      <c r="AS3475" s="80">
        <v>3433.2261286432945</v>
      </c>
      <c r="AT3475" s="80">
        <v>4075.4011837675243</v>
      </c>
      <c r="AU3475" s="80">
        <v>4717.5762388917537</v>
      </c>
      <c r="AV3475" s="80">
        <v>5040.7898049543592</v>
      </c>
      <c r="AW3475" s="80">
        <v>5217.8132694752048</v>
      </c>
      <c r="AX3475" s="80">
        <v>4174.7879817552403</v>
      </c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</row>
    <row r="3476" spans="1:74" ht="12" customHeight="1" x14ac:dyDescent="0.2">
      <c r="A3476">
        <v>5</v>
      </c>
      <c r="B3476">
        <v>1</v>
      </c>
      <c r="C3476" s="80">
        <v>12877.884968211694</v>
      </c>
      <c r="D3476" s="80">
        <v>10651.932976504118</v>
      </c>
      <c r="E3476" s="80">
        <v>8425.9809847965407</v>
      </c>
      <c r="F3476" s="80">
        <v>8695.2415039533353</v>
      </c>
      <c r="G3476" s="80">
        <v>7515.1424115509644</v>
      </c>
      <c r="H3476" s="80">
        <v>7932.1209892791358</v>
      </c>
      <c r="I3476" s="80">
        <v>12180.211752913099</v>
      </c>
      <c r="J3476" s="80">
        <v>9636.0293835655502</v>
      </c>
      <c r="K3476" s="80">
        <v>7091.8470142180004</v>
      </c>
      <c r="L3476" s="80">
        <v>7578.6252220248598</v>
      </c>
      <c r="M3476" s="80">
        <v>7861.3603729104098</v>
      </c>
      <c r="N3476" s="80">
        <v>8951.2839999999997</v>
      </c>
      <c r="O3476" s="80">
        <v>2497.5443037974601</v>
      </c>
      <c r="P3476" s="80">
        <v>2497.5443037974601</v>
      </c>
      <c r="Q3476" s="80">
        <v>2497.5443037974601</v>
      </c>
      <c r="R3476" s="80">
        <v>2497.5443037974601</v>
      </c>
      <c r="S3476" s="80">
        <v>2497.5443037974601</v>
      </c>
      <c r="T3476" s="80">
        <v>2497.5443037974601</v>
      </c>
      <c r="U3476" s="80">
        <v>7735.8624014022698</v>
      </c>
      <c r="V3476" s="80">
        <v>7556.9954583364497</v>
      </c>
      <c r="W3476" s="80">
        <v>7378.1285152706296</v>
      </c>
      <c r="X3476" s="80">
        <v>6574.3078880407102</v>
      </c>
      <c r="Y3476" s="80">
        <v>5134.5574596774104</v>
      </c>
      <c r="Z3476" s="80">
        <v>6053.4059999999999</v>
      </c>
      <c r="AA3476" s="80">
        <v>6023.3328487970221</v>
      </c>
      <c r="AB3476" s="80">
        <v>6023.3328487970221</v>
      </c>
      <c r="AC3476" s="80">
        <v>6023.3328487970221</v>
      </c>
      <c r="AD3476" s="80">
        <v>6023.3328487970221</v>
      </c>
      <c r="AE3476" s="80">
        <v>6023.3328487970221</v>
      </c>
      <c r="AF3476" s="80">
        <v>6499.335</v>
      </c>
      <c r="AG3476" s="80">
        <v>3263.7811673907954</v>
      </c>
      <c r="AH3476" s="80">
        <v>3094.3590448155678</v>
      </c>
      <c r="AI3476" s="80">
        <v>2924.9369222403402</v>
      </c>
      <c r="AJ3476" s="80">
        <v>3602.6254125412502</v>
      </c>
      <c r="AK3476" s="80">
        <v>3263.7811673907954</v>
      </c>
      <c r="AL3476" s="80">
        <v>4538.6279999999997</v>
      </c>
      <c r="AM3476" s="80">
        <v>3490.9859122953662</v>
      </c>
      <c r="AN3476" s="80">
        <v>3207.961417267853</v>
      </c>
      <c r="AO3476" s="80">
        <v>2924.9369222403402</v>
      </c>
      <c r="AP3476" s="80">
        <v>2905.0795533844998</v>
      </c>
      <c r="AQ3476" s="80">
        <v>4642.9412612612596</v>
      </c>
      <c r="AR3476" s="80">
        <v>7858.0690000000004</v>
      </c>
      <c r="AS3476" s="80">
        <v>10766.4844319775</v>
      </c>
      <c r="AT3476" s="80">
        <v>9095.7367812061402</v>
      </c>
      <c r="AU3476" s="80">
        <v>7424.9891304347802</v>
      </c>
      <c r="AV3476" s="80">
        <v>6712.58831952122</v>
      </c>
      <c r="AW3476" s="80">
        <v>6183.9690120158702</v>
      </c>
      <c r="AX3476" s="80">
        <v>7965.6030000000001</v>
      </c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</row>
    <row r="3477" spans="1:74" ht="12" customHeight="1" x14ac:dyDescent="0.2">
      <c r="A3477">
        <v>5</v>
      </c>
      <c r="B3477">
        <v>2</v>
      </c>
      <c r="C3477" s="80">
        <v>10626.753478765029</v>
      </c>
      <c r="D3477" s="80">
        <v>10569.699268771516</v>
      </c>
      <c r="E3477" s="80">
        <v>10512.645058778002</v>
      </c>
      <c r="F3477" s="80">
        <v>8524.2807906712169</v>
      </c>
      <c r="G3477" s="80">
        <v>9671.7219291124966</v>
      </c>
      <c r="H3477" s="80">
        <v>8398.0543150363228</v>
      </c>
      <c r="I3477" s="80">
        <v>9179.3750412580994</v>
      </c>
      <c r="J3477" s="80">
        <v>8238.3715618799997</v>
      </c>
      <c r="K3477" s="80">
        <v>7297.3680825018992</v>
      </c>
      <c r="L3477" s="80">
        <v>7359.49822497484</v>
      </c>
      <c r="M3477" s="80">
        <v>7085.2554318964894</v>
      </c>
      <c r="N3477" s="80">
        <v>9557.4860000000008</v>
      </c>
      <c r="O3477" s="80">
        <v>2060.9585878631333</v>
      </c>
      <c r="P3477" s="80">
        <v>2588.5054057736352</v>
      </c>
      <c r="Q3477" s="80">
        <v>3116.0522236841366</v>
      </c>
      <c r="R3477" s="80">
        <v>2448.4390598043201</v>
      </c>
      <c r="S3477" s="80">
        <v>3214.2510000662396</v>
      </c>
      <c r="T3477" s="80">
        <v>2666.683876628646</v>
      </c>
      <c r="U3477" s="80">
        <v>4472.6967383826304</v>
      </c>
      <c r="V3477" s="80">
        <v>5616.0780265961503</v>
      </c>
      <c r="W3477" s="80">
        <v>6759.4593148096701</v>
      </c>
      <c r="X3477" s="80">
        <v>6133.4238804186898</v>
      </c>
      <c r="Y3477" s="80">
        <v>6810.4521608462901</v>
      </c>
      <c r="Z3477" s="80">
        <v>4693.0639999999994</v>
      </c>
      <c r="AA3477" s="80">
        <v>4970.4181597144716</v>
      </c>
      <c r="AB3477" s="80">
        <v>6242.7039296874864</v>
      </c>
      <c r="AC3477" s="80">
        <v>7514.9896996605003</v>
      </c>
      <c r="AD3477" s="80">
        <v>5904.9056286102377</v>
      </c>
      <c r="AE3477" s="80">
        <v>7751.8158951336518</v>
      </c>
      <c r="AF3477" s="80">
        <v>5038.7823173334145</v>
      </c>
      <c r="AG3477" s="80">
        <v>2693.2526544624261</v>
      </c>
      <c r="AH3477" s="80">
        <v>3327.7052240372977</v>
      </c>
      <c r="AI3477" s="80">
        <v>3962.1577936121694</v>
      </c>
      <c r="AJ3477" s="80">
        <v>5252.7076796829788</v>
      </c>
      <c r="AK3477" s="80">
        <v>2585.1191823899348</v>
      </c>
      <c r="AL3477" s="80">
        <v>3017.2390000000005</v>
      </c>
      <c r="AM3477" s="80">
        <v>2880.7406479696283</v>
      </c>
      <c r="AN3477" s="80">
        <v>3421.4492207908493</v>
      </c>
      <c r="AO3477" s="80">
        <v>3962.1577936120702</v>
      </c>
      <c r="AP3477" s="80">
        <v>5950.2535388397209</v>
      </c>
      <c r="AQ3477" s="80">
        <v>5517.6609595094396</v>
      </c>
      <c r="AR3477" s="80">
        <v>5115.8810000000003</v>
      </c>
      <c r="AS3477" s="80">
        <v>9706.6754743661986</v>
      </c>
      <c r="AT3477" s="80">
        <v>9354.9953143969087</v>
      </c>
      <c r="AU3477" s="80">
        <v>9003.3151544276188</v>
      </c>
      <c r="AV3477" s="80">
        <v>8574.64781134648</v>
      </c>
      <c r="AW3477" s="80">
        <v>7135.7399806286303</v>
      </c>
      <c r="AX3477" s="80">
        <v>5945.1870000000008</v>
      </c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</row>
    <row r="3478" spans="1:74" ht="12" customHeight="1" x14ac:dyDescent="0.2">
      <c r="A3478">
        <v>5</v>
      </c>
      <c r="B3478">
        <v>3</v>
      </c>
      <c r="C3478" s="80">
        <v>11897.487601564653</v>
      </c>
      <c r="D3478" s="80">
        <v>12153.70432543171</v>
      </c>
      <c r="E3478" s="80">
        <v>12409.921049298766</v>
      </c>
      <c r="F3478" s="80">
        <v>10881.207658971214</v>
      </c>
      <c r="G3478" s="80">
        <v>11442.649852439154</v>
      </c>
      <c r="H3478" s="80">
        <v>10770.727989733527</v>
      </c>
      <c r="I3478" s="80">
        <v>11095.44206002025</v>
      </c>
      <c r="J3478" s="80">
        <v>11973.92722894775</v>
      </c>
      <c r="K3478" s="80">
        <v>12852.41239787525</v>
      </c>
      <c r="L3478" s="80">
        <v>9280.2724084030197</v>
      </c>
      <c r="M3478" s="80">
        <v>10784.609499032646</v>
      </c>
      <c r="N3478" s="80">
        <v>9515.268</v>
      </c>
      <c r="O3478" s="80">
        <v>2307.4054832868301</v>
      </c>
      <c r="P3478" s="80">
        <v>2992.9145606100788</v>
      </c>
      <c r="Q3478" s="80">
        <v>3678.4236379333274</v>
      </c>
      <c r="R3478" s="80">
        <v>3125.4218982583761</v>
      </c>
      <c r="S3478" s="80">
        <v>3802.7922019657722</v>
      </c>
      <c r="T3478" s="80">
        <v>2654.9044128759906</v>
      </c>
      <c r="U3478" s="80">
        <v>5007.5363182933424</v>
      </c>
      <c r="V3478" s="80">
        <v>6626.7328582433638</v>
      </c>
      <c r="W3478" s="80">
        <v>8245.9293981933861</v>
      </c>
      <c r="X3478" s="80">
        <v>8876.784294432895</v>
      </c>
      <c r="Y3478" s="80">
        <v>9292.2265502347454</v>
      </c>
      <c r="Z3478" s="80">
        <v>7395.4470000000001</v>
      </c>
      <c r="AA3478" s="80">
        <v>5564.7746555862577</v>
      </c>
      <c r="AB3478" s="80">
        <v>7218.0183387159368</v>
      </c>
      <c r="AC3478" s="80">
        <v>8871.2620218456159</v>
      </c>
      <c r="AD3478" s="80">
        <v>7537.5865635318423</v>
      </c>
      <c r="AE3478" s="80">
        <v>9171.2019492196087</v>
      </c>
      <c r="AF3478" s="80">
        <v>7940.2385248478304</v>
      </c>
      <c r="AG3478" s="80">
        <v>3015.3084974049502</v>
      </c>
      <c r="AH3478" s="80">
        <v>3846.2695604852161</v>
      </c>
      <c r="AI3478" s="80">
        <v>4677.2306235654814</v>
      </c>
      <c r="AJ3478" s="80">
        <v>6271.029489691975</v>
      </c>
      <c r="AK3478" s="80">
        <v>6213.9577730596675</v>
      </c>
      <c r="AL3478" s="80">
        <v>3113.0260000000003</v>
      </c>
      <c r="AM3478" s="80">
        <v>3225.2160747898542</v>
      </c>
      <c r="AN3478" s="80">
        <v>3951.2233491776096</v>
      </c>
      <c r="AO3478" s="80">
        <v>4677.230623565365</v>
      </c>
      <c r="AP3478" s="80">
        <v>6619.8024192703006</v>
      </c>
      <c r="AQ3478" s="80">
        <v>6999.466028958871</v>
      </c>
      <c r="AR3478" s="80">
        <v>6418.0504999999994</v>
      </c>
      <c r="AS3478" s="80">
        <v>9806.7448797315992</v>
      </c>
      <c r="AT3478" s="80">
        <v>10390.40792408688</v>
      </c>
      <c r="AU3478" s="80">
        <v>10974.07096844216</v>
      </c>
      <c r="AV3478" s="80">
        <v>10507.05755062049</v>
      </c>
      <c r="AW3478" s="80">
        <v>10325.867151125265</v>
      </c>
      <c r="AX3478" s="80">
        <v>8252.7535000000007</v>
      </c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</row>
    <row r="3479" spans="1:74" ht="12" customHeight="1" x14ac:dyDescent="0.2">
      <c r="A3479">
        <v>5</v>
      </c>
      <c r="B3479">
        <v>4</v>
      </c>
      <c r="C3479" s="80">
        <v>12236.611606569175</v>
      </c>
      <c r="D3479" s="80">
        <v>12351.189790142254</v>
      </c>
      <c r="E3479" s="80">
        <v>12465.767973715334</v>
      </c>
      <c r="F3479" s="80">
        <v>11625.432382705078</v>
      </c>
      <c r="G3479" s="80">
        <v>12098.439779052293</v>
      </c>
      <c r="H3479" s="80">
        <v>11254.311357880388</v>
      </c>
      <c r="I3479" s="80">
        <v>10940.918469287399</v>
      </c>
      <c r="J3479" s="80">
        <v>11856.104675317833</v>
      </c>
      <c r="K3479" s="80">
        <v>12771.290881348266</v>
      </c>
      <c r="L3479" s="80">
        <v>12211.775402643814</v>
      </c>
      <c r="M3479" s="80">
        <v>11508.323901103431</v>
      </c>
      <c r="N3479" s="80">
        <v>11249.232000000002</v>
      </c>
      <c r="O3479" s="80">
        <v>2373.1753848716585</v>
      </c>
      <c r="P3479" s="80">
        <v>3034.076302449902</v>
      </c>
      <c r="Q3479" s="80">
        <v>3694.9772200281459</v>
      </c>
      <c r="R3479" s="80">
        <v>3339.1864289688419</v>
      </c>
      <c r="S3479" s="80">
        <v>4020.7340992720642</v>
      </c>
      <c r="T3479" s="80">
        <v>3138.7067267328475</v>
      </c>
      <c r="U3479" s="80">
        <v>5150.2702994779002</v>
      </c>
      <c r="V3479" s="80">
        <v>6227.572532025295</v>
      </c>
      <c r="W3479" s="80">
        <v>7304.8747645726899</v>
      </c>
      <c r="X3479" s="80">
        <v>8897.7465992645957</v>
      </c>
      <c r="Y3479" s="80">
        <v>10345.934393227732</v>
      </c>
      <c r="Z3479" s="80">
        <v>9310.8046666666669</v>
      </c>
      <c r="AA3479" s="80">
        <v>5723.3920655259735</v>
      </c>
      <c r="AB3479" s="80">
        <v>7317.2881980575858</v>
      </c>
      <c r="AC3479" s="80">
        <v>8911.184330589198</v>
      </c>
      <c r="AD3479" s="80">
        <v>8053.1229317068928</v>
      </c>
      <c r="AE3479" s="80">
        <v>9696.812881197131</v>
      </c>
      <c r="AF3479" s="80">
        <v>9996.6925476715114</v>
      </c>
      <c r="AG3479" s="80">
        <v>3101.2563485991514</v>
      </c>
      <c r="AH3479" s="80">
        <v>3899.7676845875067</v>
      </c>
      <c r="AI3479" s="80">
        <v>4698.279020575862</v>
      </c>
      <c r="AJ3479" s="80">
        <v>6699.9391599936062</v>
      </c>
      <c r="AK3479" s="80">
        <v>7903.4500714966998</v>
      </c>
      <c r="AL3479" s="80">
        <v>8287.757333333333</v>
      </c>
      <c r="AM3479" s="80">
        <v>3317.1470966085999</v>
      </c>
      <c r="AN3479" s="80">
        <v>4007.7130585921727</v>
      </c>
      <c r="AO3479" s="80">
        <v>4698.2790205757456</v>
      </c>
      <c r="AP3479" s="80">
        <v>7072.56655915806</v>
      </c>
      <c r="AQ3479" s="80">
        <v>8990.2863415751126</v>
      </c>
      <c r="AR3479" s="80">
        <v>7181.277000000001</v>
      </c>
      <c r="AS3479" s="80">
        <v>11314.792865161298</v>
      </c>
      <c r="AT3479" s="80">
        <v>11128.795753374652</v>
      </c>
      <c r="AU3479" s="80">
        <v>10942.798641588006</v>
      </c>
      <c r="AV3479" s="80">
        <v>10955.556967175326</v>
      </c>
      <c r="AW3479" s="80">
        <v>11104.143815087476</v>
      </c>
      <c r="AX3479" s="80">
        <v>9569.2123333333329</v>
      </c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</row>
    <row r="3480" spans="1:74" ht="12" customHeight="1" x14ac:dyDescent="0.2">
      <c r="A3480">
        <v>5</v>
      </c>
      <c r="B3480">
        <v>5</v>
      </c>
      <c r="C3480" s="80">
        <v>12671.224719429392</v>
      </c>
      <c r="D3480" s="80">
        <v>13020.66651335264</v>
      </c>
      <c r="E3480" s="80">
        <v>13370.108307275888</v>
      </c>
      <c r="F3480" s="80">
        <v>12145.388768730132</v>
      </c>
      <c r="G3480" s="80">
        <v>12770.871095176417</v>
      </c>
      <c r="H3480" s="80">
        <v>12187.133296098367</v>
      </c>
      <c r="I3480" s="80">
        <v>11663.942650553301</v>
      </c>
      <c r="J3480" s="80">
        <v>12732.717958607212</v>
      </c>
      <c r="K3480" s="80">
        <v>13801.493266661124</v>
      </c>
      <c r="L3480" s="80">
        <v>12702.286968729286</v>
      </c>
      <c r="M3480" s="80">
        <v>13117.123875781997</v>
      </c>
      <c r="N3480" s="80">
        <v>11491.529</v>
      </c>
      <c r="O3480" s="80">
        <v>4322.3999999999996</v>
      </c>
      <c r="P3480" s="80">
        <v>4142.7163305165177</v>
      </c>
      <c r="Q3480" s="80">
        <v>3963.0326610330367</v>
      </c>
      <c r="R3480" s="80">
        <v>3488.5341048844066</v>
      </c>
      <c r="S3480" s="80">
        <v>4244.2065115445866</v>
      </c>
      <c r="T3480" s="80">
        <v>3206.3112728713918</v>
      </c>
      <c r="U3480" s="80">
        <v>5333.1947134329812</v>
      </c>
      <c r="V3480" s="80">
        <v>6584.00408927235</v>
      </c>
      <c r="W3480" s="80">
        <v>7834.813465111718</v>
      </c>
      <c r="X3480" s="80">
        <v>6626.0561801637214</v>
      </c>
      <c r="Y3480" s="80">
        <v>9525.9801319359722</v>
      </c>
      <c r="Z3480" s="80">
        <v>10114.270999999999</v>
      </c>
      <c r="AA3480" s="80">
        <v>5926.6722971533563</v>
      </c>
      <c r="AB3480" s="80">
        <v>7742.1632492132821</v>
      </c>
      <c r="AC3480" s="80">
        <v>9557.6542012732079</v>
      </c>
      <c r="AD3480" s="80">
        <v>8413.3050357304055</v>
      </c>
      <c r="AE3480" s="80">
        <v>10235.761767747155</v>
      </c>
      <c r="AF3480" s="80">
        <v>10859.346871791682</v>
      </c>
      <c r="AG3480" s="80">
        <v>3211.405033445747</v>
      </c>
      <c r="AH3480" s="80">
        <v>4125.2624626224333</v>
      </c>
      <c r="AI3480" s="80">
        <v>5039.1198917991205</v>
      </c>
      <c r="AJ3480" s="80">
        <v>6999.5990812366745</v>
      </c>
      <c r="AK3480" s="80">
        <v>8342.723848161655</v>
      </c>
      <c r="AL3480" s="80">
        <v>8655.6180000000004</v>
      </c>
      <c r="AM3480" s="80">
        <v>3434.9636680439748</v>
      </c>
      <c r="AN3480" s="80">
        <v>4237.0417799214856</v>
      </c>
      <c r="AO3480" s="80">
        <v>5039.1198917989959</v>
      </c>
      <c r="AP3480" s="80">
        <v>7388.8925268263511</v>
      </c>
      <c r="AQ3480" s="80">
        <v>9489.9664811138682</v>
      </c>
      <c r="AR3480" s="80">
        <v>7825.7577499999998</v>
      </c>
      <c r="AS3480" s="80">
        <v>12061.124380110625</v>
      </c>
      <c r="AT3480" s="80">
        <v>12188.706553849752</v>
      </c>
      <c r="AU3480" s="80">
        <v>12316.288727588879</v>
      </c>
      <c r="AV3480" s="80">
        <v>11115.993754980143</v>
      </c>
      <c r="AW3480" s="80">
        <v>11496.218350730982</v>
      </c>
      <c r="AX3480" s="80">
        <v>10604.099249999999</v>
      </c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</row>
    <row r="3481" spans="1:74" ht="12" customHeight="1" x14ac:dyDescent="0.2">
      <c r="A3481">
        <v>5</v>
      </c>
      <c r="B3481">
        <v>6</v>
      </c>
      <c r="C3481" s="80">
        <v>12912.971099096203</v>
      </c>
      <c r="D3481" s="80">
        <v>13320.039581905276</v>
      </c>
      <c r="E3481" s="80">
        <v>13727.10806471435</v>
      </c>
      <c r="F3481" s="80">
        <v>13022.380044739866</v>
      </c>
      <c r="G3481" s="80">
        <v>13309.422874145808</v>
      </c>
      <c r="H3481" s="80">
        <v>12863.45389578138</v>
      </c>
      <c r="I3481" s="80">
        <v>12318.6761858715</v>
      </c>
      <c r="J3481" s="80">
        <v>12556.159221530339</v>
      </c>
      <c r="K3481" s="80">
        <v>12793.64225718918</v>
      </c>
      <c r="L3481" s="80">
        <v>13234.594323557929</v>
      </c>
      <c r="M3481" s="80">
        <v>13728.323942325738</v>
      </c>
      <c r="N3481" s="80">
        <v>14215.2012</v>
      </c>
      <c r="O3481" s="80">
        <v>4404.8643690415802</v>
      </c>
      <c r="P3481" s="80">
        <v>4236.8576488376521</v>
      </c>
      <c r="Q3481" s="80">
        <v>4068.8509286337239</v>
      </c>
      <c r="R3481" s="80">
        <v>3740.4333264163602</v>
      </c>
      <c r="S3481" s="80">
        <v>4423.1860776267422</v>
      </c>
      <c r="T3481" s="80">
        <v>3966.2572190084484</v>
      </c>
      <c r="U3481" s="80">
        <v>5434.9434032856416</v>
      </c>
      <c r="V3481" s="80">
        <v>6739.4784285419701</v>
      </c>
      <c r="W3481" s="80">
        <v>8044.0134537982985</v>
      </c>
      <c r="X3481" s="80">
        <v>7104.5088320306686</v>
      </c>
      <c r="Y3481" s="80">
        <v>8100.8080482943988</v>
      </c>
      <c r="Z3481" s="80">
        <v>9509.8587999999982</v>
      </c>
      <c r="AA3481" s="80">
        <v>6039.7435750316108</v>
      </c>
      <c r="AB3481" s="80">
        <v>7926.2999573852749</v>
      </c>
      <c r="AC3481" s="80">
        <v>9812.8563397389389</v>
      </c>
      <c r="AD3481" s="80">
        <v>9020.8109179415169</v>
      </c>
      <c r="AE3481" s="80">
        <v>10667.407163589354</v>
      </c>
      <c r="AF3481" s="80">
        <v>10210.41016312106</v>
      </c>
      <c r="AG3481" s="80">
        <v>3272.6734236502766</v>
      </c>
      <c r="AH3481" s="80">
        <v>4223.1722750095869</v>
      </c>
      <c r="AI3481" s="80">
        <v>5173.6711263688976</v>
      </c>
      <c r="AJ3481" s="80">
        <v>7505.0244279834906</v>
      </c>
      <c r="AK3481" s="80">
        <v>8694.5392205347143</v>
      </c>
      <c r="AL3481" s="80">
        <v>8138.372504230746</v>
      </c>
      <c r="AM3481" s="80">
        <v>3500.4971937625569</v>
      </c>
      <c r="AN3481" s="80">
        <v>4337.0841600656631</v>
      </c>
      <c r="AO3481" s="80">
        <v>5173.6711263687694</v>
      </c>
      <c r="AP3481" s="80">
        <v>7922.427879937798</v>
      </c>
      <c r="AQ3481" s="80">
        <v>9890.1614476650648</v>
      </c>
      <c r="AR3481" s="80">
        <v>7358.1033378980746</v>
      </c>
      <c r="AS3481" s="80">
        <v>12403.061583999221</v>
      </c>
      <c r="AT3481" s="80">
        <v>12515.549364221351</v>
      </c>
      <c r="AU3481" s="80">
        <v>12628.037144443482</v>
      </c>
      <c r="AV3481" s="80">
        <v>12021.553663415336</v>
      </c>
      <c r="AW3481" s="80">
        <v>11526.434154857587</v>
      </c>
      <c r="AX3481" s="80">
        <v>11068.0234</v>
      </c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</row>
    <row r="3482" spans="1:74" ht="12" customHeight="1" x14ac:dyDescent="0.2">
      <c r="A3482">
        <v>5</v>
      </c>
      <c r="B3482">
        <v>7</v>
      </c>
      <c r="C3482" s="80">
        <v>12519.739483630254</v>
      </c>
      <c r="D3482" s="80">
        <v>13029.915788136743</v>
      </c>
      <c r="E3482" s="80">
        <v>13540.092092643232</v>
      </c>
      <c r="F3482" s="80">
        <v>13154.436993599526</v>
      </c>
      <c r="G3482" s="80">
        <v>13532.752333777622</v>
      </c>
      <c r="H3482" s="80">
        <v>13011.088046403302</v>
      </c>
      <c r="I3482" s="80">
        <v>11822.145618205448</v>
      </c>
      <c r="J3482" s="80">
        <v>12287.725028864532</v>
      </c>
      <c r="K3482" s="80">
        <v>12753.304439523616</v>
      </c>
      <c r="L3482" s="80">
        <v>12174.793970819455</v>
      </c>
      <c r="M3482" s="80">
        <v>13427.408219168065</v>
      </c>
      <c r="N3482" s="80">
        <v>13280.231</v>
      </c>
      <c r="O3482" s="80">
        <v>4270.7254541122456</v>
      </c>
      <c r="P3482" s="80">
        <v>3095.7912984846944</v>
      </c>
      <c r="Q3482" s="80">
        <v>1920.8571428571429</v>
      </c>
      <c r="R3482" s="80">
        <v>3778.3641970254585</v>
      </c>
      <c r="S3482" s="80">
        <v>4497.4062572624989</v>
      </c>
      <c r="T3482" s="80">
        <v>3705.3863207964855</v>
      </c>
      <c r="U3482" s="80">
        <v>5269.4360573743979</v>
      </c>
      <c r="V3482" s="80">
        <v>6601.929565356797</v>
      </c>
      <c r="W3482" s="80">
        <v>7934.4230733391969</v>
      </c>
      <c r="X3482" s="80">
        <v>7176.5540154979899</v>
      </c>
      <c r="Y3482" s="80">
        <v>8236.737990645317</v>
      </c>
      <c r="Z3482" s="80">
        <v>8764.6139999999996</v>
      </c>
      <c r="AA3482" s="80">
        <v>5855.8185817218991</v>
      </c>
      <c r="AB3482" s="80">
        <v>7767.4930511680068</v>
      </c>
      <c r="AC3482" s="80">
        <v>9679.1675206141153</v>
      </c>
      <c r="AD3482" s="80">
        <v>9112.2888783428061</v>
      </c>
      <c r="AE3482" s="80">
        <v>10846.404126872021</v>
      </c>
      <c r="AF3482" s="80">
        <v>9410.2663082056624</v>
      </c>
      <c r="AG3482" s="80">
        <v>3173.0124976404172</v>
      </c>
      <c r="AH3482" s="80">
        <v>4138.0991691146637</v>
      </c>
      <c r="AI3482" s="80">
        <v>5103.1858405889107</v>
      </c>
      <c r="AJ3482" s="80">
        <v>7581.1311476208921</v>
      </c>
      <c r="AK3482" s="80">
        <v>8840.4318534633421</v>
      </c>
      <c r="AL3482" s="80">
        <v>7500.6049078032429</v>
      </c>
      <c r="AM3482" s="80">
        <v>3393.8984756307077</v>
      </c>
      <c r="AN3482" s="80">
        <v>4248.5421581097462</v>
      </c>
      <c r="AO3482" s="80">
        <v>5103.1858405887842</v>
      </c>
      <c r="AP3482" s="80">
        <v>8002.7673915931873</v>
      </c>
      <c r="AQ3482" s="80">
        <v>10056.116382951483</v>
      </c>
      <c r="AR3482" s="80">
        <v>6781.4819215599919</v>
      </c>
      <c r="AS3482" s="80">
        <v>11895.325931918984</v>
      </c>
      <c r="AT3482" s="80">
        <v>12482.043064090609</v>
      </c>
      <c r="AU3482" s="80">
        <v>13068.760196262236</v>
      </c>
      <c r="AV3482" s="80">
        <v>12157.680947732331</v>
      </c>
      <c r="AW3482" s="80">
        <v>12440.773247452691</v>
      </c>
      <c r="AX3482" s="80">
        <v>10845.279499999999</v>
      </c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</row>
    <row r="3483" spans="1:74" ht="12" customHeight="1" x14ac:dyDescent="0.2">
      <c r="A3483">
        <v>5</v>
      </c>
      <c r="B3483">
        <v>8</v>
      </c>
      <c r="C3483" s="80">
        <v>12119.068818925853</v>
      </c>
      <c r="D3483" s="80">
        <v>12764.090956766391</v>
      </c>
      <c r="E3483" s="80">
        <v>13409.113094606932</v>
      </c>
      <c r="F3483" s="80">
        <v>12963.76304910585</v>
      </c>
      <c r="G3483" s="80">
        <v>13396.363734522098</v>
      </c>
      <c r="H3483" s="80">
        <v>13167.217595896333</v>
      </c>
      <c r="I3483" s="80">
        <v>10784.519860717401</v>
      </c>
      <c r="J3483" s="80">
        <v>11890.749772258636</v>
      </c>
      <c r="K3483" s="80">
        <v>12996.979683799871</v>
      </c>
      <c r="L3483" s="80">
        <v>11829.354311320492</v>
      </c>
      <c r="M3483" s="80">
        <v>12349.1877000643</v>
      </c>
      <c r="N3483" s="80">
        <v>12851.305142857143</v>
      </c>
      <c r="O3483" s="80">
        <v>4134.0489355068448</v>
      </c>
      <c r="P3483" s="80">
        <v>3701.1494677534224</v>
      </c>
      <c r="Q3483" s="80">
        <v>3268.25</v>
      </c>
      <c r="R3483" s="80">
        <v>2576</v>
      </c>
      <c r="S3483" s="80">
        <v>4452.0795621023408</v>
      </c>
      <c r="T3483" s="80">
        <v>3585.7094865838089</v>
      </c>
      <c r="U3483" s="80">
        <v>5100.797688302413</v>
      </c>
      <c r="V3483" s="80">
        <v>6479.2338772848088</v>
      </c>
      <c r="W3483" s="80">
        <v>7857.6700662672047</v>
      </c>
      <c r="X3483" s="80">
        <v>7072.5296575818938</v>
      </c>
      <c r="Y3483" s="80">
        <v>8153.7247846639375</v>
      </c>
      <c r="Z3483" s="80">
        <v>8481.533865891166</v>
      </c>
      <c r="AA3483" s="80">
        <v>5668.4141451843288</v>
      </c>
      <c r="AB3483" s="80">
        <v>7626.9755064228102</v>
      </c>
      <c r="AC3483" s="80">
        <v>9585.5368676612925</v>
      </c>
      <c r="AD3483" s="80">
        <v>8980.2059876311123</v>
      </c>
      <c r="AE3483" s="80">
        <v>10737.089640850501</v>
      </c>
      <c r="AF3483" s="80">
        <v>9106.3328493532026</v>
      </c>
      <c r="AG3483" s="80">
        <v>3071.4662132143517</v>
      </c>
      <c r="AH3483" s="80">
        <v>4062.6433968419533</v>
      </c>
      <c r="AI3483" s="80">
        <v>5053.8205804695554</v>
      </c>
      <c r="AJ3483" s="80">
        <v>7471.2424324790672</v>
      </c>
      <c r="AK3483" s="80">
        <v>8751.3343744310623</v>
      </c>
      <c r="AL3483" s="80">
        <v>7258.3498303750393</v>
      </c>
      <c r="AM3483" s="80">
        <v>3285.2831518096159</v>
      </c>
      <c r="AN3483" s="80">
        <v>4169.5518661395226</v>
      </c>
      <c r="AO3483" s="80">
        <v>5053.8205804694298</v>
      </c>
      <c r="AP3483" s="80">
        <v>7886.7670469062277</v>
      </c>
      <c r="AQ3483" s="80">
        <v>9954.7667392431631</v>
      </c>
      <c r="AR3483" s="80">
        <v>6562.4531301252719</v>
      </c>
      <c r="AS3483" s="80">
        <v>12322.660001951028</v>
      </c>
      <c r="AT3483" s="80">
        <v>12648.873797183636</v>
      </c>
      <c r="AU3483" s="80">
        <v>12975.087592416245</v>
      </c>
      <c r="AV3483" s="80">
        <v>12520.495633750612</v>
      </c>
      <c r="AW3483" s="80">
        <v>12257.343545679976</v>
      </c>
      <c r="AX3483" s="80">
        <v>11952.846714285713</v>
      </c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</row>
    <row r="3484" spans="1:74" ht="12" customHeight="1" x14ac:dyDescent="0.2">
      <c r="A3484">
        <v>5</v>
      </c>
      <c r="B3484">
        <v>9</v>
      </c>
      <c r="C3484" s="80">
        <v>12237.848887057642</v>
      </c>
      <c r="D3484" s="80">
        <v>12557.996073510061</v>
      </c>
      <c r="E3484" s="80">
        <v>12878.143259962479</v>
      </c>
      <c r="F3484" s="80">
        <v>12832.641564203892</v>
      </c>
      <c r="G3484" s="80">
        <v>13086.293169876388</v>
      </c>
      <c r="H3484" s="80">
        <v>12967.849612941538</v>
      </c>
      <c r="I3484" s="80">
        <v>11176.507948613238</v>
      </c>
      <c r="J3484" s="80">
        <v>11713.550607569057</v>
      </c>
      <c r="K3484" s="80">
        <v>12250.593266524875</v>
      </c>
      <c r="L3484" s="80">
        <v>12105.727618382893</v>
      </c>
      <c r="M3484" s="80">
        <v>11558.027472470074</v>
      </c>
      <c r="N3484" s="80">
        <v>11689.0645</v>
      </c>
      <c r="O3484" s="80">
        <v>4174.5671157033967</v>
      </c>
      <c r="P3484" s="80">
        <v>3656.7009910710631</v>
      </c>
      <c r="Q3484" s="80">
        <v>3138.8348664387299</v>
      </c>
      <c r="R3484" s="80">
        <v>858.44444444444446</v>
      </c>
      <c r="S3484" s="80">
        <v>3538.1819620253173</v>
      </c>
      <c r="T3484" s="80">
        <v>3261.4266800937285</v>
      </c>
      <c r="U3484" s="80">
        <v>5150.79105874989</v>
      </c>
      <c r="V3484" s="80">
        <v>6348.6577909784683</v>
      </c>
      <c r="W3484" s="80">
        <v>7546.5245232070456</v>
      </c>
      <c r="X3484" s="80">
        <v>7000.9948272087613</v>
      </c>
      <c r="Y3484" s="80">
        <v>7964.9996874622784</v>
      </c>
      <c r="Z3484" s="80">
        <v>7714.4846624733418</v>
      </c>
      <c r="AA3484" s="80">
        <v>5723.970774858115</v>
      </c>
      <c r="AB3484" s="80">
        <v>7464.9712871841484</v>
      </c>
      <c r="AC3484" s="80">
        <v>9205.9717995101819</v>
      </c>
      <c r="AD3484" s="80">
        <v>8889.3760380737695</v>
      </c>
      <c r="AE3484" s="80">
        <v>10488.570302799781</v>
      </c>
      <c r="AF3484" s="80">
        <v>8282.778352183248</v>
      </c>
      <c r="AG3484" s="80">
        <v>3101.5699259270277</v>
      </c>
      <c r="AH3484" s="80">
        <v>3977.635455842495</v>
      </c>
      <c r="AI3484" s="80">
        <v>4853.7009857579624</v>
      </c>
      <c r="AJ3484" s="80">
        <v>7395.6748370132782</v>
      </c>
      <c r="AK3484" s="80">
        <v>8548.7770801788502</v>
      </c>
      <c r="AL3484" s="80">
        <v>6601.9224030311425</v>
      </c>
      <c r="AM3484" s="80">
        <v>3317.4825032973117</v>
      </c>
      <c r="AN3484" s="80">
        <v>4085.5917445275772</v>
      </c>
      <c r="AO3484" s="80">
        <v>4853.7009857578423</v>
      </c>
      <c r="AP3484" s="80">
        <v>7806.9966436406803</v>
      </c>
      <c r="AQ3484" s="80">
        <v>9724.3549495274838</v>
      </c>
      <c r="AR3484" s="80">
        <v>5968.9609003562291</v>
      </c>
      <c r="AS3484" s="80">
        <v>12306.537766987438</v>
      </c>
      <c r="AT3484" s="80">
        <v>12344.390106614108</v>
      </c>
      <c r="AU3484" s="80">
        <v>12382.242446240776</v>
      </c>
      <c r="AV3484" s="80">
        <v>12435.561919243471</v>
      </c>
      <c r="AW3484" s="80">
        <v>12268.846264802265</v>
      </c>
      <c r="AX3484" s="80">
        <v>11454.875875</v>
      </c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</row>
    <row r="3485" spans="1:74" ht="12" customHeight="1" x14ac:dyDescent="0.2">
      <c r="A3485">
        <v>5</v>
      </c>
      <c r="B3485">
        <v>10</v>
      </c>
      <c r="C3485" s="80">
        <v>12083.320264350288</v>
      </c>
      <c r="D3485" s="80">
        <v>12295.27893546516</v>
      </c>
      <c r="E3485" s="80">
        <v>12507.237606580031</v>
      </c>
      <c r="F3485" s="80">
        <v>12327.804993258474</v>
      </c>
      <c r="G3485" s="80">
        <v>12861.396233721211</v>
      </c>
      <c r="H3485" s="80">
        <v>12640.851166489301</v>
      </c>
      <c r="I3485" s="80">
        <v>10686.592768194769</v>
      </c>
      <c r="J3485" s="80">
        <v>11334.472538507162</v>
      </c>
      <c r="K3485" s="80">
        <v>11982.352308819556</v>
      </c>
      <c r="L3485" s="80">
        <v>11639.812721587461</v>
      </c>
      <c r="M3485" s="80">
        <v>11764.445733840512</v>
      </c>
      <c r="N3485" s="80">
        <v>11346.824000000001</v>
      </c>
      <c r="O3485" s="80">
        <v>4121.8544116373023</v>
      </c>
      <c r="P3485" s="80">
        <v>3585.1435734226202</v>
      </c>
      <c r="Q3485" s="80">
        <v>3048.4327352079381</v>
      </c>
      <c r="R3485" s="80">
        <v>824.67320977602242</v>
      </c>
      <c r="S3485" s="80">
        <v>3477.375874885935</v>
      </c>
      <c r="T3485" s="80">
        <v>2723.2</v>
      </c>
      <c r="U3485" s="80">
        <v>5085.7514708690705</v>
      </c>
      <c r="V3485" s="80">
        <v>6207.4636115872891</v>
      </c>
      <c r="W3485" s="80">
        <v>7329.1757523055066</v>
      </c>
      <c r="X3485" s="80">
        <v>6725.575444216438</v>
      </c>
      <c r="Y3485" s="80">
        <v>7828.1156972494764</v>
      </c>
      <c r="Z3485" s="80">
        <v>6441.378787102969</v>
      </c>
      <c r="AA3485" s="80">
        <v>5651.6935855890588</v>
      </c>
      <c r="AB3485" s="80">
        <v>7296.2612916733242</v>
      </c>
      <c r="AC3485" s="80">
        <v>8940.8289977575896</v>
      </c>
      <c r="AD3485" s="80">
        <v>8539.6676717601858</v>
      </c>
      <c r="AE3485" s="80">
        <v>10308.317018303776</v>
      </c>
      <c r="AF3485" s="80">
        <v>6915.8881131177859</v>
      </c>
      <c r="AG3485" s="80">
        <v>3062.4060717801667</v>
      </c>
      <c r="AH3485" s="80">
        <v>3888.1573838394406</v>
      </c>
      <c r="AI3485" s="80">
        <v>4713.9086958987145</v>
      </c>
      <c r="AJ3485" s="80">
        <v>7104.7287285394132</v>
      </c>
      <c r="AK3485" s="80">
        <v>8401.8604745176326</v>
      </c>
      <c r="AL3485" s="80">
        <v>5512.4204378611803</v>
      </c>
      <c r="AM3485" s="80">
        <v>3275.5922980152022</v>
      </c>
      <c r="AN3485" s="80">
        <v>3994.7504969569</v>
      </c>
      <c r="AO3485" s="80">
        <v>4713.9086958985981</v>
      </c>
      <c r="AP3485" s="80">
        <v>7499.86912081234</v>
      </c>
      <c r="AQ3485" s="80">
        <v>9557.2352307618658</v>
      </c>
      <c r="AR3485" s="80">
        <v>4983.9152978852026</v>
      </c>
      <c r="AS3485" s="80">
        <v>11957.9608342065</v>
      </c>
      <c r="AT3485" s="80">
        <v>12601.577062394428</v>
      </c>
      <c r="AU3485" s="80">
        <v>13245.193290582356</v>
      </c>
      <c r="AV3485" s="80">
        <v>12093.316615181197</v>
      </c>
      <c r="AW3485" s="80">
        <v>12273.341897613127</v>
      </c>
      <c r="AX3485" s="80">
        <v>11807.34411111111</v>
      </c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</row>
    <row r="3486" spans="1:74" ht="12" customHeight="1" x14ac:dyDescent="0.2">
      <c r="A3486">
        <v>5</v>
      </c>
      <c r="B3486">
        <v>11</v>
      </c>
      <c r="C3486" s="80">
        <v>11601.607797709225</v>
      </c>
      <c r="D3486" s="80">
        <v>11973.569222110116</v>
      </c>
      <c r="E3486" s="80">
        <v>12345.530646511008</v>
      </c>
      <c r="F3486" s="80">
        <v>11920.842652324269</v>
      </c>
      <c r="G3486" s="80">
        <v>12228.072955517839</v>
      </c>
      <c r="H3486" s="80">
        <v>12419.335921792475</v>
      </c>
      <c r="I3486" s="80">
        <v>9777.8729626396907</v>
      </c>
      <c r="J3486" s="80">
        <v>10963.551395787945</v>
      </c>
      <c r="K3486" s="80">
        <v>12149.229828936199</v>
      </c>
      <c r="L3486" s="80">
        <v>11165.757586987615</v>
      </c>
      <c r="M3486" s="80">
        <v>11193.38253160306</v>
      </c>
      <c r="N3486" s="80">
        <v>11288.901600000001</v>
      </c>
      <c r="O3486" s="80">
        <v>3957.5329658486667</v>
      </c>
      <c r="P3486" s="80">
        <v>3483.2761492529535</v>
      </c>
      <c r="Q3486" s="80">
        <v>3009.0193326572398</v>
      </c>
      <c r="R3486" s="80">
        <v>797.44930899727831</v>
      </c>
      <c r="S3486" s="80">
        <v>3306.1422818446231</v>
      </c>
      <c r="T3486" s="80">
        <v>2709.2988167543622</v>
      </c>
      <c r="U3486" s="80">
        <v>4883.0033989683643</v>
      </c>
      <c r="V3486" s="80">
        <v>6058.7098596677833</v>
      </c>
      <c r="W3486" s="80">
        <v>7234.4163203672024</v>
      </c>
      <c r="X3486" s="80">
        <v>6503.5524702640832</v>
      </c>
      <c r="Y3486" s="80">
        <v>7442.6421603609488</v>
      </c>
      <c r="Z3486" s="80">
        <v>6408.4973289382806</v>
      </c>
      <c r="AA3486" s="80">
        <v>5426.3837205641439</v>
      </c>
      <c r="AB3486" s="80">
        <v>7125.8080537635287</v>
      </c>
      <c r="AC3486" s="80">
        <v>8825.2323869629145</v>
      </c>
      <c r="AD3486" s="80">
        <v>8257.7583498330314</v>
      </c>
      <c r="AE3486" s="80">
        <v>9800.7129442084042</v>
      </c>
      <c r="AF3486" s="80">
        <v>6880.5844160089528</v>
      </c>
      <c r="AG3486" s="80">
        <v>2940.3204901336958</v>
      </c>
      <c r="AH3486" s="80">
        <v>3796.6413634656733</v>
      </c>
      <c r="AI3486" s="80">
        <v>4652.9622367976508</v>
      </c>
      <c r="AJ3486" s="80">
        <v>6870.1892434769825</v>
      </c>
      <c r="AK3486" s="80">
        <v>7988.1344900263448</v>
      </c>
      <c r="AL3486" s="80">
        <v>5484.2810552841738</v>
      </c>
      <c r="AM3486" s="80">
        <v>3145.0078550750718</v>
      </c>
      <c r="AN3486" s="80">
        <v>3898.9850459363042</v>
      </c>
      <c r="AO3486" s="80">
        <v>4652.9622367975362</v>
      </c>
      <c r="AP3486" s="80">
        <v>7252.2853623269448</v>
      </c>
      <c r="AQ3486" s="80">
        <v>9086.616066488159</v>
      </c>
      <c r="AR3486" s="80">
        <v>4958.4737879569429</v>
      </c>
      <c r="AS3486" s="80">
        <v>12026.910918303251</v>
      </c>
      <c r="AT3486" s="80">
        <v>12282.098824773786</v>
      </c>
      <c r="AU3486" s="80">
        <v>12537.286731244321</v>
      </c>
      <c r="AV3486" s="80">
        <v>12723.682037613078</v>
      </c>
      <c r="AW3486" s="80">
        <v>11837.714470783714</v>
      </c>
      <c r="AX3486" s="80">
        <v>11786.1397</v>
      </c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</row>
    <row r="3487" spans="1:74" ht="12" customHeight="1" x14ac:dyDescent="0.2">
      <c r="A3487">
        <v>5</v>
      </c>
      <c r="B3487">
        <v>12</v>
      </c>
      <c r="C3487" s="80">
        <v>11245.138432914016</v>
      </c>
      <c r="D3487" s="80">
        <v>11658.105137256818</v>
      </c>
      <c r="E3487" s="80">
        <v>12071.071841599622</v>
      </c>
      <c r="F3487" s="80">
        <v>11792.777010582959</v>
      </c>
      <c r="G3487" s="80">
        <v>11754.466744961739</v>
      </c>
      <c r="H3487" s="80">
        <v>11785.539402849006</v>
      </c>
      <c r="I3487" s="80">
        <v>9264.6271295882634</v>
      </c>
      <c r="J3487" s="80">
        <v>10513.611002624766</v>
      </c>
      <c r="K3487" s="80">
        <v>11762.594875661271</v>
      </c>
      <c r="L3487" s="80">
        <v>11584.583074128012</v>
      </c>
      <c r="M3487" s="80">
        <v>10940.768731613964</v>
      </c>
      <c r="N3487" s="80">
        <v>10926.54690909091</v>
      </c>
      <c r="O3487" s="80">
        <v>3835.9343661467592</v>
      </c>
      <c r="P3487" s="80">
        <v>3389.0294475185592</v>
      </c>
      <c r="Q3487" s="80">
        <v>2942.1245288903592</v>
      </c>
      <c r="R3487" s="80">
        <v>788.88230912223264</v>
      </c>
      <c r="S3487" s="80">
        <v>3178.0918912916973</v>
      </c>
      <c r="T3487" s="80">
        <v>2622.3348967813695</v>
      </c>
      <c r="U3487" s="80">
        <v>4732.9689252752623</v>
      </c>
      <c r="V3487" s="80">
        <v>5903.2769114852217</v>
      </c>
      <c r="W3487" s="80">
        <v>7073.5848976951811</v>
      </c>
      <c r="X3487" s="80">
        <v>6433.6847901852543</v>
      </c>
      <c r="Y3487" s="80">
        <v>7154.3807504956249</v>
      </c>
      <c r="Z3487" s="80">
        <v>6202.7953792624012</v>
      </c>
      <c r="AA3487" s="80">
        <v>5259.6534197530355</v>
      </c>
      <c r="AB3487" s="80">
        <v>6944.3441337163622</v>
      </c>
      <c r="AC3487" s="80">
        <v>8629.0348476796898</v>
      </c>
      <c r="AD3487" s="80">
        <v>8169.0452317037661</v>
      </c>
      <c r="AE3487" s="80">
        <v>9421.1209565632762</v>
      </c>
      <c r="AF3487" s="80">
        <v>6659.729267503023</v>
      </c>
      <c r="AG3487" s="80">
        <v>2849.9766174836268</v>
      </c>
      <c r="AH3487" s="80">
        <v>3699.7484241568504</v>
      </c>
      <c r="AI3487" s="80">
        <v>4549.5202308300741</v>
      </c>
      <c r="AJ3487" s="80">
        <v>6796.3827836476867</v>
      </c>
      <c r="AK3487" s="80">
        <v>7678.7455847592482</v>
      </c>
      <c r="AL3487" s="80">
        <v>5308.2448883424695</v>
      </c>
      <c r="AM3487" s="80">
        <v>3048.3747873207976</v>
      </c>
      <c r="AN3487" s="80">
        <v>3798.9475090753799</v>
      </c>
      <c r="AO3487" s="80">
        <v>4549.5202308299622</v>
      </c>
      <c r="AP3487" s="80">
        <v>7174.3740429592299</v>
      </c>
      <c r="AQ3487" s="80">
        <v>8734.6818068805806</v>
      </c>
      <c r="AR3487" s="80">
        <v>4799.3151469766763</v>
      </c>
      <c r="AS3487" s="80">
        <v>10604.021548109955</v>
      </c>
      <c r="AT3487" s="80">
        <v>11404.809621544533</v>
      </c>
      <c r="AU3487" s="80">
        <v>12205.597694979109</v>
      </c>
      <c r="AV3487" s="80">
        <v>12130.433528232254</v>
      </c>
      <c r="AW3487" s="80">
        <v>12348.970861493191</v>
      </c>
      <c r="AX3487" s="80">
        <v>11394.527</v>
      </c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</row>
    <row r="3488" spans="1:74" ht="12" customHeight="1" x14ac:dyDescent="0.2">
      <c r="A3488">
        <v>5</v>
      </c>
      <c r="B3488">
        <v>13</v>
      </c>
      <c r="C3488" s="80">
        <v>10854.901481150277</v>
      </c>
      <c r="D3488" s="80">
        <v>11193.802580378531</v>
      </c>
      <c r="E3488" s="80">
        <v>11532.703679606786</v>
      </c>
      <c r="F3488" s="80">
        <v>11535.041611695267</v>
      </c>
      <c r="G3488" s="80">
        <v>11572.321289434576</v>
      </c>
      <c r="H3488" s="80">
        <v>11283.983526980461</v>
      </c>
      <c r="I3488" s="80">
        <v>7753.0286502201589</v>
      </c>
      <c r="J3488" s="80">
        <v>9228.3246586492041</v>
      </c>
      <c r="K3488" s="80">
        <v>10703.62066707825</v>
      </c>
      <c r="L3488" s="80">
        <v>11219.515358482013</v>
      </c>
      <c r="M3488" s="80">
        <v>11266.549510122632</v>
      </c>
      <c r="N3488" s="80">
        <v>10507.976333333334</v>
      </c>
      <c r="O3488" s="80">
        <v>3702.8169889671722</v>
      </c>
      <c r="P3488" s="80">
        <v>3256.8615820570772</v>
      </c>
      <c r="Q3488" s="80">
        <v>2810.9061751469822</v>
      </c>
      <c r="R3488" s="80">
        <v>771.64100146122985</v>
      </c>
      <c r="S3488" s="80">
        <v>3128.8446555126152</v>
      </c>
      <c r="T3488" s="80">
        <v>2521.8793515201555</v>
      </c>
      <c r="U3488" s="80">
        <v>4568.722004064769</v>
      </c>
      <c r="V3488" s="80">
        <v>5663.4129888048283</v>
      </c>
      <c r="W3488" s="80">
        <v>6758.1039735448876</v>
      </c>
      <c r="X3488" s="80">
        <v>6293.0742864652229</v>
      </c>
      <c r="Y3488" s="80">
        <v>7043.5175383152546</v>
      </c>
      <c r="Z3488" s="80">
        <v>5965.1807280092999</v>
      </c>
      <c r="AA3488" s="80">
        <v>5077.1291111282035</v>
      </c>
      <c r="AB3488" s="80">
        <v>6660.6550892454579</v>
      </c>
      <c r="AC3488" s="80">
        <v>8244.1810673627115</v>
      </c>
      <c r="AD3488" s="80">
        <v>7990.5077990502605</v>
      </c>
      <c r="AE3488" s="80">
        <v>9275.1326777717059</v>
      </c>
      <c r="AF3488" s="80">
        <v>6404.6105427054345</v>
      </c>
      <c r="AG3488" s="80">
        <v>2751.0746613681304</v>
      </c>
      <c r="AH3488" s="80">
        <v>3548.8434544088072</v>
      </c>
      <c r="AI3488" s="80">
        <v>4346.6122474494841</v>
      </c>
      <c r="AJ3488" s="80">
        <v>6647.845384342595</v>
      </c>
      <c r="AK3488" s="80">
        <v>7559.7568936718662</v>
      </c>
      <c r="AL3488" s="80">
        <v>5104.8983839379443</v>
      </c>
      <c r="AM3488" s="80">
        <v>2942.5878739862642</v>
      </c>
      <c r="AN3488" s="80">
        <v>3644.6000607178203</v>
      </c>
      <c r="AO3488" s="80">
        <v>4346.6122474493768</v>
      </c>
      <c r="AP3488" s="80">
        <v>7017.575508222907</v>
      </c>
      <c r="AQ3488" s="80">
        <v>8599.3304863044232</v>
      </c>
      <c r="AR3488" s="80">
        <v>4615.4645562067135</v>
      </c>
      <c r="AS3488" s="80">
        <v>10236.033099585438</v>
      </c>
      <c r="AT3488" s="80">
        <v>11114.313949354979</v>
      </c>
      <c r="AU3488" s="80">
        <v>11992.594799124518</v>
      </c>
      <c r="AV3488" s="80">
        <v>11779.056521936232</v>
      </c>
      <c r="AW3488" s="80">
        <v>11822.044710370677</v>
      </c>
      <c r="AX3488" s="80">
        <v>11674.07475</v>
      </c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</row>
    <row r="3489" spans="1:74" ht="12" customHeight="1" x14ac:dyDescent="0.2">
      <c r="A3489">
        <v>5</v>
      </c>
      <c r="B3489">
        <v>14</v>
      </c>
      <c r="C3489" s="80">
        <v>10328.451056911794</v>
      </c>
      <c r="D3489" s="80">
        <v>10711.432376325556</v>
      </c>
      <c r="E3489" s="80">
        <v>11094.413695739318</v>
      </c>
      <c r="F3489" s="80">
        <v>10996.479363045379</v>
      </c>
      <c r="G3489" s="80">
        <v>11265.986761692804</v>
      </c>
      <c r="H3489" s="80">
        <v>11101.414363934866</v>
      </c>
      <c r="I3489" s="80">
        <v>7377.0155441473626</v>
      </c>
      <c r="J3489" s="80">
        <v>8789.9792959526421</v>
      </c>
      <c r="K3489" s="80">
        <v>10202.943047757923</v>
      </c>
      <c r="L3489" s="80">
        <v>10313.770704846243</v>
      </c>
      <c r="M3489" s="80">
        <v>10516.459276211892</v>
      </c>
      <c r="N3489" s="80">
        <v>10703.024307692307</v>
      </c>
      <c r="O3489" s="80">
        <v>3523.2345599507221</v>
      </c>
      <c r="P3489" s="80">
        <v>3113.657392743271</v>
      </c>
      <c r="Q3489" s="80">
        <v>2704.0802255358203</v>
      </c>
      <c r="R3489" s="80">
        <v>735.61367473914311</v>
      </c>
      <c r="S3489" s="80">
        <v>3046.0200323491622</v>
      </c>
      <c r="T3489" s="80">
        <v>2568.6902162849883</v>
      </c>
      <c r="U3489" s="80">
        <v>4347.1441628062121</v>
      </c>
      <c r="V3489" s="80">
        <v>5424.2062502974513</v>
      </c>
      <c r="W3489" s="80">
        <v>6501.2683377886897</v>
      </c>
      <c r="X3489" s="80">
        <v>5999.2554730850252</v>
      </c>
      <c r="Y3489" s="80">
        <v>6857.066387783284</v>
      </c>
      <c r="Z3489" s="80">
        <v>6075.9057982583236</v>
      </c>
      <c r="AA3489" s="80">
        <v>4830.8941011552015</v>
      </c>
      <c r="AB3489" s="80">
        <v>6380.8812577201788</v>
      </c>
      <c r="AC3489" s="80">
        <v>7930.8684142851562</v>
      </c>
      <c r="AD3489" s="80">
        <v>7617.437116431498</v>
      </c>
      <c r="AE3489" s="80">
        <v>9029.607746556605</v>
      </c>
      <c r="AF3489" s="80">
        <v>6523.4922639127908</v>
      </c>
      <c r="AG3489" s="80">
        <v>2617.6506570043875</v>
      </c>
      <c r="AH3489" s="80">
        <v>3399.5369165162201</v>
      </c>
      <c r="AI3489" s="80">
        <v>4181.4231760280527</v>
      </c>
      <c r="AJ3489" s="80">
        <v>6337.4625804142306</v>
      </c>
      <c r="AK3489" s="80">
        <v>7359.6402100830783</v>
      </c>
      <c r="AL3489" s="80">
        <v>5199.6549819269358</v>
      </c>
      <c r="AM3489" s="80">
        <v>2799.8756957772616</v>
      </c>
      <c r="AN3489" s="80">
        <v>3490.6494359026055</v>
      </c>
      <c r="AO3489" s="80">
        <v>4181.423176027949</v>
      </c>
      <c r="AP3489" s="80">
        <v>6689.9302882917527</v>
      </c>
      <c r="AQ3489" s="80">
        <v>8371.6949257689103</v>
      </c>
      <c r="AR3489" s="80">
        <v>4701.1363338979172</v>
      </c>
      <c r="AS3489" s="80">
        <v>9739.5970907323335</v>
      </c>
      <c r="AT3489" s="80">
        <v>10515.070398781136</v>
      </c>
      <c r="AU3489" s="80">
        <v>11290.54370682994</v>
      </c>
      <c r="AV3489" s="80">
        <v>11588.854139990368</v>
      </c>
      <c r="AW3489" s="80">
        <v>11451.74698104124</v>
      </c>
      <c r="AX3489" s="80">
        <v>11171.092076923076</v>
      </c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</row>
    <row r="3490" spans="1:74" ht="12" customHeight="1" x14ac:dyDescent="0.2">
      <c r="A3490">
        <v>5</v>
      </c>
      <c r="B3490">
        <v>15</v>
      </c>
      <c r="C3490" s="80">
        <v>9867.7792471491121</v>
      </c>
      <c r="D3490" s="80">
        <v>10273.705657014849</v>
      </c>
      <c r="E3490" s="80">
        <v>10679.632066880587</v>
      </c>
      <c r="F3490" s="80">
        <v>10587.040031010216</v>
      </c>
      <c r="G3490" s="80">
        <v>10664.927291671751</v>
      </c>
      <c r="H3490" s="80">
        <v>10787.705556157318</v>
      </c>
      <c r="I3490" s="80">
        <v>7047.9843000001001</v>
      </c>
      <c r="J3490" s="80">
        <v>8571.8464509872647</v>
      </c>
      <c r="K3490" s="80">
        <v>10095.708601974429</v>
      </c>
      <c r="L3490" s="80">
        <v>9695.9862814234384</v>
      </c>
      <c r="M3490" s="80">
        <v>9926.3830394676133</v>
      </c>
      <c r="N3490" s="80">
        <v>10242.686857142855</v>
      </c>
      <c r="O3490" s="80">
        <v>4590.3428571428531</v>
      </c>
      <c r="P3490" s="80">
        <v>3596.6634532982725</v>
      </c>
      <c r="Q3490" s="80">
        <v>2602.9840494536925</v>
      </c>
      <c r="R3490" s="80">
        <v>708.2240746973971</v>
      </c>
      <c r="S3490" s="80">
        <v>2883.5097059086402</v>
      </c>
      <c r="T3490" s="80">
        <v>2458.2107600656741</v>
      </c>
      <c r="U3490" s="80">
        <v>4153.2518978630515</v>
      </c>
      <c r="V3490" s="80">
        <v>5205.7301864230385</v>
      </c>
      <c r="W3490" s="80">
        <v>6258.2084749830256</v>
      </c>
      <c r="X3490" s="80">
        <v>5775.8811482203837</v>
      </c>
      <c r="Y3490" s="80">
        <v>6491.2302851744689</v>
      </c>
      <c r="Z3490" s="80">
        <v>5814.5808769518599</v>
      </c>
      <c r="AA3490" s="80">
        <v>4615.4255167480796</v>
      </c>
      <c r="AB3490" s="80">
        <v>6124.8931411435115</v>
      </c>
      <c r="AC3490" s="80">
        <v>7634.3607655389424</v>
      </c>
      <c r="AD3490" s="80">
        <v>7333.8119431553278</v>
      </c>
      <c r="AE3490" s="80">
        <v>8547.862883772139</v>
      </c>
      <c r="AF3490" s="80">
        <v>6242.9166330333574</v>
      </c>
      <c r="AG3490" s="80">
        <v>2500.8976357774814</v>
      </c>
      <c r="AH3490" s="80">
        <v>3262.9959546994273</v>
      </c>
      <c r="AI3490" s="80">
        <v>4025.0942736213733</v>
      </c>
      <c r="AJ3490" s="80">
        <v>6101.495562239058</v>
      </c>
      <c r="AK3490" s="80">
        <v>6966.9909430646348</v>
      </c>
      <c r="AL3490" s="80">
        <v>4976.0176389381213</v>
      </c>
      <c r="AM3490" s="80">
        <v>2674.9950339261209</v>
      </c>
      <c r="AN3490" s="80">
        <v>3350.0446537736971</v>
      </c>
      <c r="AO3490" s="80">
        <v>4025.0942736212733</v>
      </c>
      <c r="AP3490" s="80">
        <v>6440.8396022486331</v>
      </c>
      <c r="AQ3490" s="80">
        <v>7925.0508259932667</v>
      </c>
      <c r="AR3490" s="80">
        <v>4498.9402954308634</v>
      </c>
      <c r="AS3490" s="80">
        <v>9305.1894730339864</v>
      </c>
      <c r="AT3490" s="80">
        <v>10086.809465245053</v>
      </c>
      <c r="AU3490" s="80">
        <v>10868.429457456121</v>
      </c>
      <c r="AV3490" s="80">
        <v>10769.548085966057</v>
      </c>
      <c r="AW3490" s="80">
        <v>11204.96317124001</v>
      </c>
      <c r="AX3490" s="80">
        <v>10890.578357142858</v>
      </c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</row>
    <row r="3491" spans="1:74" ht="12" customHeight="1" x14ac:dyDescent="0.2">
      <c r="A3491">
        <v>5</v>
      </c>
      <c r="B3491">
        <v>16</v>
      </c>
      <c r="C3491" s="80">
        <v>9409.9613935439083</v>
      </c>
      <c r="D3491" s="80">
        <v>9800.3563523376251</v>
      </c>
      <c r="E3491" s="80">
        <v>10190.75131113134</v>
      </c>
      <c r="F3491" s="80">
        <v>10177.264298827055</v>
      </c>
      <c r="G3491" s="80">
        <v>10232.38389365492</v>
      </c>
      <c r="H3491" s="80">
        <v>10214.727972108702</v>
      </c>
      <c r="I3491" s="80">
        <v>3412.3525498057934</v>
      </c>
      <c r="J3491" s="80">
        <v>6522.9553094273469</v>
      </c>
      <c r="K3491" s="80">
        <v>9633.5580690489005</v>
      </c>
      <c r="L3491" s="80">
        <v>9424.9033185316748</v>
      </c>
      <c r="M3491" s="80">
        <v>8871.0200413331058</v>
      </c>
      <c r="N3491" s="80">
        <v>9763.767733333334</v>
      </c>
      <c r="O3491" s="80">
        <v>2518</v>
      </c>
      <c r="P3491" s="80">
        <v>2500.9137170973845</v>
      </c>
      <c r="Q3491" s="80">
        <v>2483.8274341947686</v>
      </c>
      <c r="R3491" s="80">
        <v>680.81197103964075</v>
      </c>
      <c r="S3491" s="80">
        <v>2766.5615962499642</v>
      </c>
      <c r="T3491" s="80">
        <v>2343.2717641000991</v>
      </c>
      <c r="U3491" s="80">
        <v>3960.5608351894775</v>
      </c>
      <c r="V3491" s="80">
        <v>4966.1438734878784</v>
      </c>
      <c r="W3491" s="80">
        <v>5971.7269117862797</v>
      </c>
      <c r="X3491" s="80">
        <v>5552.3232963956671</v>
      </c>
      <c r="Y3491" s="80">
        <v>6227.9618419801409</v>
      </c>
      <c r="Z3491" s="80">
        <v>5542.7074888703501</v>
      </c>
      <c r="AA3491" s="80">
        <v>4401.2918043261316</v>
      </c>
      <c r="AB3491" s="80">
        <v>5843.0874906863573</v>
      </c>
      <c r="AC3491" s="80">
        <v>7284.883177046584</v>
      </c>
      <c r="AD3491" s="80">
        <v>7049.9537401167454</v>
      </c>
      <c r="AE3491" s="80">
        <v>8201.1824464459514</v>
      </c>
      <c r="AF3491" s="80">
        <v>5951.0154741276529</v>
      </c>
      <c r="AG3491" s="80">
        <v>2384.867923415527</v>
      </c>
      <c r="AH3491" s="80">
        <v>3112.8528717159347</v>
      </c>
      <c r="AI3491" s="80">
        <v>3840.8378200163424</v>
      </c>
      <c r="AJ3491" s="80">
        <v>5865.3346707995797</v>
      </c>
      <c r="AK3491" s="80">
        <v>6684.4268098033681</v>
      </c>
      <c r="AL3491" s="80">
        <v>4743.3531007228303</v>
      </c>
      <c r="AM3491" s="80">
        <v>2550.8880333372649</v>
      </c>
      <c r="AN3491" s="80">
        <v>3195.8629266767557</v>
      </c>
      <c r="AO3491" s="80">
        <v>3840.837820016247</v>
      </c>
      <c r="AP3491" s="80">
        <v>6191.5442603820647</v>
      </c>
      <c r="AQ3491" s="80">
        <v>7603.6301242873969</v>
      </c>
      <c r="AR3491" s="80">
        <v>4288.5825470773098</v>
      </c>
      <c r="AS3491" s="80">
        <v>8873.4730994472011</v>
      </c>
      <c r="AT3491" s="80">
        <v>9622.1896182327564</v>
      </c>
      <c r="AU3491" s="80">
        <v>10370.906137018312</v>
      </c>
      <c r="AV3491" s="80">
        <v>10352.708304565193</v>
      </c>
      <c r="AW3491" s="80">
        <v>10303.329401505742</v>
      </c>
      <c r="AX3491" s="80">
        <v>10663.746466666666</v>
      </c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</row>
    <row r="3492" spans="1:74" ht="12" customHeight="1" x14ac:dyDescent="0.2">
      <c r="A3492">
        <v>5</v>
      </c>
      <c r="B3492">
        <v>17</v>
      </c>
      <c r="C3492" s="80">
        <v>8959.1008810710791</v>
      </c>
      <c r="D3492" s="80">
        <v>9347.4096782587949</v>
      </c>
      <c r="E3492" s="80">
        <v>9735.7184754465106</v>
      </c>
      <c r="F3492" s="80">
        <v>9706.5552828803338</v>
      </c>
      <c r="G3492" s="80">
        <v>9830.3853695918915</v>
      </c>
      <c r="H3492" s="80">
        <v>9795.4141178482532</v>
      </c>
      <c r="I3492" s="80">
        <v>6839.0336404429308</v>
      </c>
      <c r="J3492" s="80">
        <v>8021.2192076931315</v>
      </c>
      <c r="K3492" s="80">
        <v>9203.4047749433321</v>
      </c>
      <c r="L3492" s="80">
        <v>8988.9917772572353</v>
      </c>
      <c r="M3492" s="80">
        <v>8763.6632875038486</v>
      </c>
      <c r="N3492" s="80">
        <v>8909.7635000000009</v>
      </c>
      <c r="O3492" s="80">
        <v>1506.0882352941176</v>
      </c>
      <c r="P3492" s="80">
        <v>3702.0147058823532</v>
      </c>
      <c r="Q3492" s="80">
        <v>5897.9411764705883</v>
      </c>
      <c r="R3492" s="80">
        <v>649.32371215952594</v>
      </c>
      <c r="S3492" s="80">
        <v>2657.8719995752749</v>
      </c>
      <c r="T3492" s="80">
        <v>2138.3135900583288</v>
      </c>
      <c r="U3492" s="80">
        <v>3770.7980494400617</v>
      </c>
      <c r="V3492" s="80">
        <v>4737.939050983533</v>
      </c>
      <c r="W3492" s="80">
        <v>5705.0800525270042</v>
      </c>
      <c r="X3492" s="80">
        <v>5295.5225925596005</v>
      </c>
      <c r="Y3492" s="80">
        <v>5983.2846001548633</v>
      </c>
      <c r="Z3492" s="80">
        <v>5057.9053316597092</v>
      </c>
      <c r="AA3492" s="80">
        <v>4190.4122273065705</v>
      </c>
      <c r="AB3492" s="80">
        <v>5575.0070416168692</v>
      </c>
      <c r="AC3492" s="80">
        <v>6959.6018559271679</v>
      </c>
      <c r="AD3492" s="80">
        <v>6723.8860769370913</v>
      </c>
      <c r="AE3492" s="80">
        <v>7878.983506950799</v>
      </c>
      <c r="AF3492" s="80">
        <v>5430.4999778211732</v>
      </c>
      <c r="AG3492" s="80">
        <v>2270.6014849932767</v>
      </c>
      <c r="AH3492" s="80">
        <v>2969.9699726584099</v>
      </c>
      <c r="AI3492" s="80">
        <v>3669.3384603235431</v>
      </c>
      <c r="AJ3492" s="80">
        <v>5594.056866664293</v>
      </c>
      <c r="AK3492" s="80">
        <v>6421.8164797301806</v>
      </c>
      <c r="AL3492" s="80">
        <v>4328.4678086052618</v>
      </c>
      <c r="AM3492" s="80">
        <v>2428.6670551767897</v>
      </c>
      <c r="AN3492" s="80">
        <v>3049.0027577501214</v>
      </c>
      <c r="AO3492" s="80">
        <v>3669.3384603234526</v>
      </c>
      <c r="AP3492" s="80">
        <v>5905.1789248241685</v>
      </c>
      <c r="AQ3492" s="80">
        <v>7304.9071561841247</v>
      </c>
      <c r="AR3492" s="80">
        <v>3913.4745201114624</v>
      </c>
      <c r="AS3492" s="80">
        <v>8448.3174094594106</v>
      </c>
      <c r="AT3492" s="80">
        <v>9178.0732593417561</v>
      </c>
      <c r="AU3492" s="80">
        <v>9907.8291092241034</v>
      </c>
      <c r="AV3492" s="80">
        <v>9873.8848216192928</v>
      </c>
      <c r="AW3492" s="80">
        <v>9898.5436491935252</v>
      </c>
      <c r="AX3492" s="80">
        <v>9751.2310624999991</v>
      </c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</row>
    <row r="3493" spans="1:74" ht="12" customHeight="1" x14ac:dyDescent="0.2">
      <c r="A3493">
        <v>5</v>
      </c>
      <c r="B3493">
        <v>18</v>
      </c>
      <c r="C3493" s="80">
        <v>8558.2367791368069</v>
      </c>
      <c r="D3493" s="80">
        <v>8931.4343447921819</v>
      </c>
      <c r="E3493" s="80">
        <v>9304.6319104475569</v>
      </c>
      <c r="F3493" s="80">
        <v>9290.092677968074</v>
      </c>
      <c r="G3493" s="80">
        <v>9357.4026768017993</v>
      </c>
      <c r="H3493" s="80">
        <v>9407.4277768163065</v>
      </c>
      <c r="I3493" s="80">
        <v>8570.5737408012301</v>
      </c>
      <c r="J3493" s="80">
        <v>7913.6527145202326</v>
      </c>
      <c r="K3493" s="80">
        <v>7256.7316882392352</v>
      </c>
      <c r="L3493" s="80">
        <v>8603.3164452788496</v>
      </c>
      <c r="M3493" s="80">
        <v>8342.0052441425905</v>
      </c>
      <c r="N3493" s="80">
        <v>8995.9774117647048</v>
      </c>
      <c r="O3493" s="80">
        <v>1367.8333333333333</v>
      </c>
      <c r="P3493" s="80">
        <v>1356</v>
      </c>
      <c r="Q3493" s="80">
        <v>1344.1666666666667</v>
      </c>
      <c r="R3493" s="80">
        <v>5597.833333333333</v>
      </c>
      <c r="S3493" s="80">
        <v>2529.9901914684287</v>
      </c>
      <c r="T3493" s="80">
        <v>2159.0046419789051</v>
      </c>
      <c r="U3493" s="80">
        <v>3602.0782645274953</v>
      </c>
      <c r="V3493" s="80">
        <v>4527.2719235198656</v>
      </c>
      <c r="W3493" s="80">
        <v>5452.4655825122354</v>
      </c>
      <c r="X3493" s="80">
        <v>5068.3166406027012</v>
      </c>
      <c r="Y3493" s="80">
        <v>5695.4026956809366</v>
      </c>
      <c r="Z3493" s="80">
        <v>5106.8473494784685</v>
      </c>
      <c r="AA3493" s="80">
        <v>4002.9173149786247</v>
      </c>
      <c r="AB3493" s="80">
        <v>5327.1779495983637</v>
      </c>
      <c r="AC3493" s="80">
        <v>6651.4385842181027</v>
      </c>
      <c r="AD3493" s="80">
        <v>6435.3957702189755</v>
      </c>
      <c r="AE3493" s="80">
        <v>7499.8912643319291</v>
      </c>
      <c r="AF3493" s="80">
        <v>5483.0473485708117</v>
      </c>
      <c r="AG3493" s="80">
        <v>2169.0061756854479</v>
      </c>
      <c r="AH3493" s="80">
        <v>2837.9352466641144</v>
      </c>
      <c r="AI3493" s="80">
        <v>3506.8643176427809</v>
      </c>
      <c r="AJ3493" s="80">
        <v>5354.0422140071041</v>
      </c>
      <c r="AK3493" s="80">
        <v>6112.834894879792</v>
      </c>
      <c r="AL3493" s="80">
        <v>4370.3515400564338</v>
      </c>
      <c r="AM3493" s="80">
        <v>2319.9992936575773</v>
      </c>
      <c r="AN3493" s="80">
        <v>2913.4318056501361</v>
      </c>
      <c r="AO3493" s="80">
        <v>3506.8643176426945</v>
      </c>
      <c r="AP3493" s="80">
        <v>5651.8154888951785</v>
      </c>
      <c r="AQ3493" s="80">
        <v>6953.4362293167869</v>
      </c>
      <c r="AR3493" s="80">
        <v>3951.3426349015244</v>
      </c>
      <c r="AS3493" s="80">
        <v>8070.3076944048635</v>
      </c>
      <c r="AT3493" s="80">
        <v>8769.7146875475883</v>
      </c>
      <c r="AU3493" s="80">
        <v>9469.1216806903121</v>
      </c>
      <c r="AV3493" s="80">
        <v>9450.2428937081822</v>
      </c>
      <c r="AW3493" s="80">
        <v>9422.2815644559269</v>
      </c>
      <c r="AX3493" s="80">
        <v>9845.587301520216</v>
      </c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</row>
    <row r="3494" spans="1:74" ht="12" customHeight="1" x14ac:dyDescent="0.2">
      <c r="A3494">
        <v>5</v>
      </c>
      <c r="B3494">
        <v>19</v>
      </c>
      <c r="C3494" s="80">
        <v>8015.1945903579508</v>
      </c>
      <c r="D3494" s="80">
        <v>8433.5694346221208</v>
      </c>
      <c r="E3494" s="80">
        <v>8851.9442788862925</v>
      </c>
      <c r="F3494" s="80">
        <v>8884.931569065544</v>
      </c>
      <c r="G3494" s="80">
        <v>8937.7919752191392</v>
      </c>
      <c r="H3494" s="80">
        <v>8955.8720734390336</v>
      </c>
      <c r="I3494" s="80">
        <v>7140.0612667264941</v>
      </c>
      <c r="J3494" s="80">
        <v>6094.2015496349686</v>
      </c>
      <c r="K3494" s="80">
        <v>5048.3418325434441</v>
      </c>
      <c r="L3494" s="80">
        <v>8969.2360987763968</v>
      </c>
      <c r="M3494" s="80">
        <v>7967.9276508186622</v>
      </c>
      <c r="N3494" s="80">
        <v>8564.1712896123427</v>
      </c>
      <c r="O3494" s="80">
        <v>1328.7105263157894</v>
      </c>
      <c r="P3494" s="80">
        <v>1303.7404935134141</v>
      </c>
      <c r="Q3494" s="80">
        <v>1278.770460711039</v>
      </c>
      <c r="R3494" s="80">
        <v>2674.0526315789475</v>
      </c>
      <c r="S3494" s="80">
        <v>6683.0808720112518</v>
      </c>
      <c r="T3494" s="80">
        <v>2055.3726096282389</v>
      </c>
      <c r="U3494" s="80">
        <v>3373.5171116402239</v>
      </c>
      <c r="V3494" s="80">
        <v>4280.3550561153097</v>
      </c>
      <c r="W3494" s="80">
        <v>5187.1930005903951</v>
      </c>
      <c r="X3494" s="80">
        <v>4847.276349449774</v>
      </c>
      <c r="Y3494" s="80">
        <v>5440.005765199875</v>
      </c>
      <c r="Z3494" s="80">
        <v>4861.7191272223172</v>
      </c>
      <c r="AA3494" s="80">
        <v>3748.9218908830994</v>
      </c>
      <c r="AB3494" s="80">
        <v>5038.3778144056287</v>
      </c>
      <c r="AC3494" s="80">
        <v>6327.8337379281575</v>
      </c>
      <c r="AD3494" s="80">
        <v>6154.7341905264411</v>
      </c>
      <c r="AE3494" s="80">
        <v>7163.5762906243335</v>
      </c>
      <c r="AF3494" s="80">
        <v>5219.8615595460569</v>
      </c>
      <c r="AG3494" s="80">
        <v>2031.3771416313232</v>
      </c>
      <c r="AH3494" s="80">
        <v>2683.8129970239056</v>
      </c>
      <c r="AI3494" s="80">
        <v>3336.2488524164878</v>
      </c>
      <c r="AJ3494" s="80">
        <v>5120.5408103362279</v>
      </c>
      <c r="AK3494" s="80">
        <v>5838.7191997993114</v>
      </c>
      <c r="AL3494" s="80">
        <v>4160.5750516799262</v>
      </c>
      <c r="AM3494" s="80">
        <v>2172.789356972432</v>
      </c>
      <c r="AN3494" s="80">
        <v>2754.5191046944192</v>
      </c>
      <c r="AO3494" s="80">
        <v>3336.248852416406</v>
      </c>
      <c r="AP3494" s="80">
        <v>5405.3275462911324</v>
      </c>
      <c r="AQ3494" s="80">
        <v>6641.6257456419371</v>
      </c>
      <c r="AR3494" s="80">
        <v>3761.6785370080825</v>
      </c>
      <c r="AS3494" s="80">
        <v>7558.2258640479231</v>
      </c>
      <c r="AT3494" s="80">
        <v>8283.3285901065065</v>
      </c>
      <c r="AU3494" s="80">
        <v>9008.431316165088</v>
      </c>
      <c r="AV3494" s="80">
        <v>9038.0972862382569</v>
      </c>
      <c r="AW3494" s="80">
        <v>8999.7615218406372</v>
      </c>
      <c r="AX3494" s="80">
        <v>9372.9999796109641</v>
      </c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</row>
    <row r="3495" spans="1:74" ht="12" customHeight="1" x14ac:dyDescent="0.2">
      <c r="A3495">
        <v>5</v>
      </c>
      <c r="B3495">
        <v>20</v>
      </c>
      <c r="C3495" s="80">
        <v>7637.8574289151466</v>
      </c>
      <c r="D3495" s="80">
        <v>8067.6328691687686</v>
      </c>
      <c r="E3495" s="80">
        <v>8497.4083094223915</v>
      </c>
      <c r="F3495" s="80">
        <v>8453.5895811301125</v>
      </c>
      <c r="G3495" s="80">
        <v>8559.9712105561921</v>
      </c>
      <c r="H3495" s="80">
        <v>8580.9597721013179</v>
      </c>
      <c r="I3495" s="80">
        <v>7623.7273575172567</v>
      </c>
      <c r="J3495" s="80">
        <v>8139.2218990095498</v>
      </c>
      <c r="K3495" s="80">
        <v>8654.716440501843</v>
      </c>
      <c r="L3495" s="80">
        <v>5370.4013041039552</v>
      </c>
      <c r="M3495" s="80">
        <v>8449.6336645836618</v>
      </c>
      <c r="N3495" s="80">
        <v>8205.6564357924162</v>
      </c>
      <c r="O3495" s="80">
        <v>629.95000000000005</v>
      </c>
      <c r="P3495" s="80">
        <v>928.75172499634277</v>
      </c>
      <c r="Q3495" s="80">
        <v>1227.5534499926855</v>
      </c>
      <c r="R3495" s="80">
        <v>2050.5</v>
      </c>
      <c r="S3495" s="80">
        <v>6400.5718661663605</v>
      </c>
      <c r="T3495" s="80">
        <v>3905</v>
      </c>
      <c r="U3495" s="80">
        <v>3214.6995861722362</v>
      </c>
      <c r="V3495" s="80">
        <v>4097.0681824646454</v>
      </c>
      <c r="W3495" s="80">
        <v>4979.4367787570536</v>
      </c>
      <c r="X3495" s="80">
        <v>4611.9527793815842</v>
      </c>
      <c r="Y3495" s="80">
        <v>5210.0443671636149</v>
      </c>
      <c r="Z3495" s="80">
        <v>9236.774443168737</v>
      </c>
      <c r="AA3495" s="80">
        <v>3572.431160829165</v>
      </c>
      <c r="AB3495" s="80">
        <v>4823.4120025366146</v>
      </c>
      <c r="AC3495" s="80">
        <v>6074.3928442440647</v>
      </c>
      <c r="AD3495" s="80">
        <v>5855.9366972290272</v>
      </c>
      <c r="AE3495" s="80">
        <v>6860.7556522217847</v>
      </c>
      <c r="AF3495" s="80">
        <v>9917.2088284830188</v>
      </c>
      <c r="AG3495" s="80">
        <v>1935.7445183928237</v>
      </c>
      <c r="AH3495" s="80">
        <v>2569.185362151889</v>
      </c>
      <c r="AI3495" s="80">
        <v>3202.626205910954</v>
      </c>
      <c r="AJ3495" s="80">
        <v>4871.9509100915338</v>
      </c>
      <c r="AK3495" s="80">
        <v>5591.9032793978613</v>
      </c>
      <c r="AL3495" s="80">
        <v>7904.6716399265242</v>
      </c>
      <c r="AM3495" s="80">
        <v>2070.4993677363132</v>
      </c>
      <c r="AN3495" s="80">
        <v>2636.5627868235943</v>
      </c>
      <c r="AO3495" s="80">
        <v>3202.6262059108753</v>
      </c>
      <c r="AP3495" s="80">
        <v>5142.9119372191335</v>
      </c>
      <c r="AQ3495" s="80">
        <v>6360.8691421339399</v>
      </c>
      <c r="AR3495" s="80">
        <v>7146.8086215634967</v>
      </c>
      <c r="AS3495" s="80">
        <v>7202.4017526140842</v>
      </c>
      <c r="AT3495" s="80">
        <v>7925.0147588359687</v>
      </c>
      <c r="AU3495" s="80">
        <v>8647.6277650578522</v>
      </c>
      <c r="AV3495" s="80">
        <v>8599.3194723299112</v>
      </c>
      <c r="AW3495" s="80">
        <v>8619.3211637081549</v>
      </c>
      <c r="AX3495" s="80">
        <v>17807.751620763807</v>
      </c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</row>
    <row r="3496" spans="1:74" ht="12" customHeight="1" x14ac:dyDescent="0.2">
      <c r="A3496">
        <v>5</v>
      </c>
      <c r="B3496">
        <v>21</v>
      </c>
      <c r="C3496" s="80">
        <v>7133.454084159599</v>
      </c>
      <c r="D3496" s="80">
        <v>7602.2380541714465</v>
      </c>
      <c r="E3496" s="80">
        <v>8071.022024183294</v>
      </c>
      <c r="F3496" s="80">
        <v>8126.5117170685126</v>
      </c>
      <c r="G3496" s="80">
        <v>8144.3160014921668</v>
      </c>
      <c r="H3496" s="80">
        <v>8202.9285603912085</v>
      </c>
      <c r="I3496" s="80">
        <v>7265.2327565101441</v>
      </c>
      <c r="J3496" s="80">
        <v>7525.8977597177973</v>
      </c>
      <c r="K3496" s="80">
        <v>7786.5627629254504</v>
      </c>
      <c r="L3496" s="80">
        <v>8248.8916800752086</v>
      </c>
      <c r="M3496" s="80">
        <v>4774.8391242115795</v>
      </c>
      <c r="N3496" s="80">
        <v>2428.7357999999999</v>
      </c>
      <c r="O3496" s="80">
        <v>588.34816467039127</v>
      </c>
      <c r="P3496" s="80">
        <v>910.43598709710045</v>
      </c>
      <c r="Q3496" s="80">
        <v>1232.5238095238096</v>
      </c>
      <c r="R3496" s="80">
        <v>1971.1640973255467</v>
      </c>
      <c r="S3496" s="80">
        <v>3837.4227848101268</v>
      </c>
      <c r="T3496" s="80">
        <v>1155.8140866866693</v>
      </c>
      <c r="U3496" s="80">
        <v>3002.4011453148682</v>
      </c>
      <c r="V3496" s="80">
        <v>3865.9888966933977</v>
      </c>
      <c r="W3496" s="80">
        <v>4729.5766480719267</v>
      </c>
      <c r="X3496" s="80">
        <v>4433.5116982578629</v>
      </c>
      <c r="Y3496" s="80">
        <v>4957.0549554707777</v>
      </c>
      <c r="Z3496" s="80">
        <v>2733.9293257264644</v>
      </c>
      <c r="AA3496" s="80">
        <v>3336.5081623702745</v>
      </c>
      <c r="AB3496" s="80">
        <v>4553.0488706194592</v>
      </c>
      <c r="AC3496" s="80">
        <v>5769.589578868643</v>
      </c>
      <c r="AD3496" s="80">
        <v>5629.3646299873199</v>
      </c>
      <c r="AE3496" s="80">
        <v>6527.6109774541055</v>
      </c>
      <c r="AF3496" s="80">
        <v>2935.3264185849102</v>
      </c>
      <c r="AG3496" s="80">
        <v>1807.9081429751379</v>
      </c>
      <c r="AH3496" s="80">
        <v>2424.9158578284523</v>
      </c>
      <c r="AI3496" s="80">
        <v>3041.9235726817665</v>
      </c>
      <c r="AJ3496" s="80">
        <v>4683.450240382811</v>
      </c>
      <c r="AK3496" s="80">
        <v>5320.3715569783299</v>
      </c>
      <c r="AL3496" s="80">
        <v>2339.64938080914</v>
      </c>
      <c r="AM3496" s="80">
        <v>1933.7637954740301</v>
      </c>
      <c r="AN3496" s="80">
        <v>2487.8436840778609</v>
      </c>
      <c r="AO3496" s="80">
        <v>3041.9235726816919</v>
      </c>
      <c r="AP3496" s="80">
        <v>4943.9275134617565</v>
      </c>
      <c r="AQ3496" s="80">
        <v>6051.9979639409476</v>
      </c>
      <c r="AR3496" s="80">
        <v>2115.3347195023885</v>
      </c>
      <c r="AS3496" s="80">
        <v>6726.7558574002787</v>
      </c>
      <c r="AT3496" s="80">
        <v>7470.2297832431377</v>
      </c>
      <c r="AU3496" s="80">
        <v>8213.7037090859976</v>
      </c>
      <c r="AV3496" s="80">
        <v>8266.6031725380089</v>
      </c>
      <c r="AW3496" s="80">
        <v>8200.7840387382803</v>
      </c>
      <c r="AX3496" s="80">
        <v>5270.7938989746926</v>
      </c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</row>
    <row r="3497" spans="1:74" ht="12" customHeight="1" x14ac:dyDescent="0.2">
      <c r="A3497">
        <v>5</v>
      </c>
      <c r="B3497">
        <v>22</v>
      </c>
      <c r="C3497" s="80">
        <v>6768.5877829496958</v>
      </c>
      <c r="D3497" s="80">
        <v>7242.392295208283</v>
      </c>
      <c r="E3497" s="80">
        <v>7716.1968074668694</v>
      </c>
      <c r="F3497" s="80">
        <v>7708.5912799775497</v>
      </c>
      <c r="G3497" s="80">
        <v>7832.0492638845371</v>
      </c>
      <c r="H3497" s="80">
        <v>7811.3231429907664</v>
      </c>
      <c r="I3497" s="80">
        <v>6286.2559053038522</v>
      </c>
      <c r="J3497" s="80">
        <v>6948.0264435013305</v>
      </c>
      <c r="K3497" s="80">
        <v>7609.7969816988098</v>
      </c>
      <c r="L3497" s="80">
        <v>7282.3998341478637</v>
      </c>
      <c r="M3497" s="80">
        <v>7723.5300875679795</v>
      </c>
      <c r="N3497" s="80">
        <v>5571.1340952380951</v>
      </c>
      <c r="O3497" s="80">
        <v>558.25497052709272</v>
      </c>
      <c r="P3497" s="80">
        <v>868.29675376996465</v>
      </c>
      <c r="Q3497" s="80">
        <v>1178.3385370128365</v>
      </c>
      <c r="R3497" s="80">
        <v>1187.5454545454545</v>
      </c>
      <c r="S3497" s="80">
        <v>3690.2895579542073</v>
      </c>
      <c r="T3497" s="80">
        <v>1719.5272727272727</v>
      </c>
      <c r="U3497" s="80">
        <v>2848.83248310507</v>
      </c>
      <c r="V3497" s="80">
        <v>3685.2417059840554</v>
      </c>
      <c r="W3497" s="80">
        <v>4521.6509288630414</v>
      </c>
      <c r="X3497" s="80">
        <v>4205.510409230963</v>
      </c>
      <c r="Y3497" s="80">
        <v>4766.9931530059685</v>
      </c>
      <c r="Z3497" s="80">
        <v>4067.3202476463289</v>
      </c>
      <c r="AA3497" s="80">
        <v>3165.8503887590332</v>
      </c>
      <c r="AB3497" s="80">
        <v>4340.896152423411</v>
      </c>
      <c r="AC3497" s="80">
        <v>5515.9419160877887</v>
      </c>
      <c r="AD3497" s="80">
        <v>5339.8644596045751</v>
      </c>
      <c r="AE3497" s="80">
        <v>6277.331422494809</v>
      </c>
      <c r="AF3497" s="80">
        <v>4366.9426504246449</v>
      </c>
      <c r="AG3497" s="80">
        <v>1715.4361442390143</v>
      </c>
      <c r="AH3497" s="80">
        <v>2311.8140273625731</v>
      </c>
      <c r="AI3497" s="80">
        <v>2908.1919104861317</v>
      </c>
      <c r="AJ3497" s="80">
        <v>4442.5954136502623</v>
      </c>
      <c r="AK3497" s="80">
        <v>5116.3795865472148</v>
      </c>
      <c r="AL3497" s="80">
        <v>3480.7422450211202</v>
      </c>
      <c r="AM3497" s="80">
        <v>1834.8544543408198</v>
      </c>
      <c r="AN3497" s="80">
        <v>2371.5231824134398</v>
      </c>
      <c r="AO3497" s="80">
        <v>2908.1919104860604</v>
      </c>
      <c r="AP3497" s="80">
        <v>4689.6771758867426</v>
      </c>
      <c r="AQ3497" s="80">
        <v>5819.9542097617623</v>
      </c>
      <c r="AR3497" s="80">
        <v>3147.024926438115</v>
      </c>
      <c r="AS3497" s="80">
        <v>6382.6916074765559</v>
      </c>
      <c r="AT3497" s="80">
        <v>7117.6487024062717</v>
      </c>
      <c r="AU3497" s="80">
        <v>7852.6057973359866</v>
      </c>
      <c r="AV3497" s="80">
        <v>7841.4782811447712</v>
      </c>
      <c r="AW3497" s="80">
        <v>7886.3522218573617</v>
      </c>
      <c r="AX3497" s="80">
        <v>7841.4634002193752</v>
      </c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</row>
    <row r="3498" spans="1:74" ht="12" customHeight="1" x14ac:dyDescent="0.2">
      <c r="A3498">
        <v>5</v>
      </c>
      <c r="B3498">
        <v>23</v>
      </c>
      <c r="C3498" s="80">
        <v>6391.5114393537751</v>
      </c>
      <c r="D3498" s="80">
        <v>6835.4905084234433</v>
      </c>
      <c r="E3498" s="80">
        <v>7279.4695774931124</v>
      </c>
      <c r="F3498" s="80">
        <v>7364.6169164140083</v>
      </c>
      <c r="G3498" s="80">
        <v>7409.2354984081221</v>
      </c>
      <c r="H3498" s="80">
        <v>7518.209543012279</v>
      </c>
      <c r="I3498" s="80">
        <v>6329.8663204046316</v>
      </c>
      <c r="J3498" s="80">
        <v>7026.9431745334296</v>
      </c>
      <c r="K3498" s="80">
        <v>7724.0200286622276</v>
      </c>
      <c r="L3498" s="80">
        <v>7539.1394665711423</v>
      </c>
      <c r="M3498" s="80">
        <v>7180.2813186275271</v>
      </c>
      <c r="N3498" s="80">
        <v>7422.296181818182</v>
      </c>
      <c r="O3498" s="80">
        <v>527.15472482873986</v>
      </c>
      <c r="P3498" s="80">
        <v>819.40037640697369</v>
      </c>
      <c r="Q3498" s="80">
        <v>1111.6460279852076</v>
      </c>
      <c r="R3498" s="80">
        <v>1134.554554250733</v>
      </c>
      <c r="S3498" s="80">
        <v>1270.4752589182972</v>
      </c>
      <c r="T3498" s="80">
        <v>2290.8873656092492</v>
      </c>
      <c r="U3498" s="80">
        <v>2690.1247333211991</v>
      </c>
      <c r="V3498" s="80">
        <v>3477.9278960137599</v>
      </c>
      <c r="W3498" s="80">
        <v>4265.7310587063212</v>
      </c>
      <c r="X3498" s="80">
        <v>4017.8512489596869</v>
      </c>
      <c r="Y3498" s="80">
        <v>4509.6466709917486</v>
      </c>
      <c r="Z3498" s="80">
        <v>5418.798942596075</v>
      </c>
      <c r="AA3498" s="80">
        <v>2989.4816502206754</v>
      </c>
      <c r="AB3498" s="80">
        <v>4096.6140258122969</v>
      </c>
      <c r="AC3498" s="80">
        <v>5203.7464014039178</v>
      </c>
      <c r="AD3498" s="80">
        <v>5101.5879169399068</v>
      </c>
      <c r="AE3498" s="80">
        <v>5938.4492160041864</v>
      </c>
      <c r="AF3498" s="80">
        <v>5817.9791055775304</v>
      </c>
      <c r="AG3498" s="80">
        <v>1619.8696228781819</v>
      </c>
      <c r="AH3498" s="80">
        <v>2181.7307276221336</v>
      </c>
      <c r="AI3498" s="80">
        <v>2743.5918323660858</v>
      </c>
      <c r="AJ3498" s="80">
        <v>4244.3569969956034</v>
      </c>
      <c r="AK3498" s="80">
        <v>4840.1714517784421</v>
      </c>
      <c r="AL3498" s="80">
        <v>4637.3143122144484</v>
      </c>
      <c r="AM3498" s="80">
        <v>1732.6351685961044</v>
      </c>
      <c r="AN3498" s="80">
        <v>2238.1135004810612</v>
      </c>
      <c r="AO3498" s="80">
        <v>2743.5918323660185</v>
      </c>
      <c r="AP3498" s="80">
        <v>4480.4134254419514</v>
      </c>
      <c r="AQ3498" s="80">
        <v>5505.763546319843</v>
      </c>
      <c r="AR3498" s="80">
        <v>4192.7102626292117</v>
      </c>
      <c r="AS3498" s="80">
        <v>6027.1134439325524</v>
      </c>
      <c r="AT3498" s="80">
        <v>6717.6357152883238</v>
      </c>
      <c r="AU3498" s="80">
        <v>7408.1579866440952</v>
      </c>
      <c r="AV3498" s="80">
        <v>7491.5742061732471</v>
      </c>
      <c r="AW3498" s="80">
        <v>7460.6069071320335</v>
      </c>
      <c r="AX3498" s="80">
        <v>10447.004660157603</v>
      </c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</row>
    <row r="3499" spans="1:74" ht="12" customHeight="1" x14ac:dyDescent="0.2">
      <c r="A3499">
        <v>5</v>
      </c>
      <c r="B3499">
        <v>24</v>
      </c>
      <c r="C3499" s="80">
        <v>5824.3270065322959</v>
      </c>
      <c r="D3499" s="80">
        <v>6367.1737708933306</v>
      </c>
      <c r="E3499" s="80">
        <v>6910.0205352543653</v>
      </c>
      <c r="F3499" s="80">
        <v>6984.4529604928075</v>
      </c>
      <c r="G3499" s="80">
        <v>7118.0755112849292</v>
      </c>
      <c r="H3499" s="80">
        <v>7149.8513968859043</v>
      </c>
      <c r="I3499" s="80">
        <v>5868.0991828188216</v>
      </c>
      <c r="J3499" s="80">
        <v>6400.4537153973451</v>
      </c>
      <c r="K3499" s="80">
        <v>6932.8082479758696</v>
      </c>
      <c r="L3499" s="80">
        <v>7681.6440120858761</v>
      </c>
      <c r="M3499" s="80">
        <v>6580.019952356417</v>
      </c>
      <c r="N3499" s="80">
        <v>6620.5746086956524</v>
      </c>
      <c r="O3499" s="80">
        <v>480.37487370147943</v>
      </c>
      <c r="P3499" s="80">
        <v>767.80121416918757</v>
      </c>
      <c r="Q3499" s="80">
        <v>1055.2275546368958</v>
      </c>
      <c r="R3499" s="80">
        <v>1075.9884736999484</v>
      </c>
      <c r="S3499" s="80">
        <v>1220.5495196019449</v>
      </c>
      <c r="T3499" s="80">
        <v>2043.4364720297283</v>
      </c>
      <c r="U3499" s="80">
        <v>2451.4023457348781</v>
      </c>
      <c r="V3499" s="80">
        <v>3250.3191000216866</v>
      </c>
      <c r="W3499" s="80">
        <v>4049.2358543084956</v>
      </c>
      <c r="X3499" s="80">
        <v>3810.4484413943483</v>
      </c>
      <c r="Y3499" s="80">
        <v>4332.4315363212127</v>
      </c>
      <c r="Z3499" s="80">
        <v>4833.4857313913153</v>
      </c>
      <c r="AA3499" s="80">
        <v>2724.1942498460826</v>
      </c>
      <c r="AB3499" s="80">
        <v>3831.9195557450003</v>
      </c>
      <c r="AC3499" s="80">
        <v>4939.6448616439184</v>
      </c>
      <c r="AD3499" s="80">
        <v>4838.242264885539</v>
      </c>
      <c r="AE3499" s="80">
        <v>5705.0865704741591</v>
      </c>
      <c r="AF3499" s="80">
        <v>5189.5483280044609</v>
      </c>
      <c r="AG3499" s="80">
        <v>1476.1219597448749</v>
      </c>
      <c r="AH3499" s="80">
        <v>2040.235245468765</v>
      </c>
      <c r="AI3499" s="80">
        <v>2604.3485311926552</v>
      </c>
      <c r="AJ3499" s="80">
        <v>4025.2618879583029</v>
      </c>
      <c r="AK3499" s="80">
        <v>4649.9677178201091</v>
      </c>
      <c r="AL3499" s="80">
        <v>4136.4134003700146</v>
      </c>
      <c r="AM3499" s="80">
        <v>1578.8806608069281</v>
      </c>
      <c r="AN3499" s="80">
        <v>2091.6145959997598</v>
      </c>
      <c r="AO3499" s="80">
        <v>2604.3485311925915</v>
      </c>
      <c r="AP3499" s="80">
        <v>4249.1330056576944</v>
      </c>
      <c r="AQ3499" s="80">
        <v>5289.4041063217155</v>
      </c>
      <c r="AR3499" s="80">
        <v>3739.8333920408099</v>
      </c>
      <c r="AS3499" s="80">
        <v>5492.2657865851334</v>
      </c>
      <c r="AT3499" s="80">
        <v>6262.2217560300232</v>
      </c>
      <c r="AU3499" s="80">
        <v>7032.1777254749122</v>
      </c>
      <c r="AV3499" s="80">
        <v>7104.8566730523507</v>
      </c>
      <c r="AW3499" s="80">
        <v>7167.4281828927415</v>
      </c>
      <c r="AX3499" s="80">
        <v>9318.5682834098025</v>
      </c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</row>
    <row r="3500" spans="1:74" ht="12" customHeight="1" x14ac:dyDescent="0.2">
      <c r="A3500">
        <v>5</v>
      </c>
      <c r="B3500">
        <v>25</v>
      </c>
      <c r="C3500" s="80">
        <v>4340.5440368879918</v>
      </c>
      <c r="D3500" s="80">
        <v>4821.0774089611896</v>
      </c>
      <c r="E3500" s="80">
        <v>5301.6107810343865</v>
      </c>
      <c r="F3500" s="80">
        <v>5477.16851909663</v>
      </c>
      <c r="G3500" s="80">
        <v>5616.1442668548898</v>
      </c>
      <c r="H3500" s="80">
        <v>5771.4462785691567</v>
      </c>
      <c r="I3500" s="80">
        <v>3590.3023266862124</v>
      </c>
      <c r="J3500" s="80">
        <v>3886.0451580594809</v>
      </c>
      <c r="K3500" s="80">
        <v>4181.7879894327498</v>
      </c>
      <c r="L3500" s="80">
        <v>4427.6856734527973</v>
      </c>
      <c r="M3500" s="80">
        <v>4099.596204223275</v>
      </c>
      <c r="N3500" s="80">
        <v>4243.7756666666664</v>
      </c>
      <c r="O3500" s="80">
        <v>357.99643309471463</v>
      </c>
      <c r="P3500" s="80">
        <v>583.80206275630223</v>
      </c>
      <c r="Q3500" s="80">
        <v>809.60769241788978</v>
      </c>
      <c r="R3500" s="80">
        <v>843.78407706311862</v>
      </c>
      <c r="S3500" s="80">
        <v>963.01060252275306</v>
      </c>
      <c r="T3500" s="80">
        <v>1309.838871838864</v>
      </c>
      <c r="U3500" s="80">
        <v>1826.8925872223449</v>
      </c>
      <c r="V3500" s="80">
        <v>2466.8043734191556</v>
      </c>
      <c r="W3500" s="80">
        <v>3106.7161596159663</v>
      </c>
      <c r="X3500" s="80">
        <v>2988.1321221430881</v>
      </c>
      <c r="Y3500" s="80">
        <v>3418.2779454470069</v>
      </c>
      <c r="Z3500" s="80">
        <v>3098.255112950113</v>
      </c>
      <c r="AA3500" s="80">
        <v>2030.18908334511</v>
      </c>
      <c r="AB3500" s="80">
        <v>2910.0291745989748</v>
      </c>
      <c r="AC3500" s="80">
        <v>3789.8692658528398</v>
      </c>
      <c r="AD3500" s="80">
        <v>3794.1222270217827</v>
      </c>
      <c r="AE3500" s="80">
        <v>4501.2994290215702</v>
      </c>
      <c r="AF3500" s="80">
        <v>3326.4905566429252</v>
      </c>
      <c r="AG3500" s="80">
        <v>1100.0708516029483</v>
      </c>
      <c r="AH3500" s="80">
        <v>1549.1093200177515</v>
      </c>
      <c r="AI3500" s="80">
        <v>1998.147788432555</v>
      </c>
      <c r="AJ3500" s="80">
        <v>3156.5876123087373</v>
      </c>
      <c r="AK3500" s="80">
        <v>3668.813220384277</v>
      </c>
      <c r="AL3500" s="80">
        <v>2651.4330814591613</v>
      </c>
      <c r="AM3500" s="80">
        <v>1176.651144335998</v>
      </c>
      <c r="AN3500" s="80">
        <v>1587.3994663842523</v>
      </c>
      <c r="AO3500" s="80">
        <v>1998.1477884325063</v>
      </c>
      <c r="AP3500" s="80">
        <v>3332.1460769635796</v>
      </c>
      <c r="AQ3500" s="80">
        <v>4173.3269757677781</v>
      </c>
      <c r="AR3500" s="80">
        <v>2397.2260543193347</v>
      </c>
      <c r="AS3500" s="80">
        <v>4093.0774460686775</v>
      </c>
      <c r="AT3500" s="80">
        <v>4744.2057598628535</v>
      </c>
      <c r="AU3500" s="80">
        <v>5395.3340736570299</v>
      </c>
      <c r="AV3500" s="80">
        <v>5571.5884296814329</v>
      </c>
      <c r="AW3500" s="80">
        <v>5655.0834047250573</v>
      </c>
      <c r="AX3500" s="80">
        <v>5973.1844540148468</v>
      </c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</row>
    <row r="3501" spans="1:74" ht="12" customHeight="1" x14ac:dyDescent="0.2">
      <c r="A3501">
        <v>6</v>
      </c>
      <c r="B3501">
        <v>1</v>
      </c>
      <c r="C3501" s="80">
        <v>13706.31814241563</v>
      </c>
      <c r="D3501" s="80">
        <v>11300.703691817103</v>
      </c>
      <c r="E3501" s="80">
        <v>8895.0892412185749</v>
      </c>
      <c r="F3501" s="80">
        <v>9125.2275464779632</v>
      </c>
      <c r="G3501" s="80">
        <v>7861.7243705426154</v>
      </c>
      <c r="H3501" s="80">
        <v>8487.1028080054602</v>
      </c>
      <c r="I3501" s="80">
        <v>12544.404653802399</v>
      </c>
      <c r="J3501" s="80">
        <v>10240.793533636464</v>
      </c>
      <c r="K3501" s="80">
        <v>7937.1824134705303</v>
      </c>
      <c r="L3501" s="80">
        <v>7867.0330578512303</v>
      </c>
      <c r="M3501" s="80">
        <v>7734.4486977111201</v>
      </c>
      <c r="N3501" s="80">
        <v>9312.6219999999994</v>
      </c>
      <c r="O3501" s="80">
        <v>2499.8000000000002</v>
      </c>
      <c r="P3501" s="80">
        <v>2499.8000000000002</v>
      </c>
      <c r="Q3501" s="80">
        <v>2499.8000000000002</v>
      </c>
      <c r="R3501" s="80">
        <v>2499.8000000000002</v>
      </c>
      <c r="S3501" s="80">
        <v>2499.8000000000002</v>
      </c>
      <c r="T3501" s="80">
        <v>2499.8000000000002</v>
      </c>
      <c r="U3501" s="80">
        <v>8145.6470588235297</v>
      </c>
      <c r="V3501" s="80">
        <v>7838.9706683763397</v>
      </c>
      <c r="W3501" s="80">
        <v>7532.2942779291498</v>
      </c>
      <c r="X3501" s="80">
        <v>6812.4367088607596</v>
      </c>
      <c r="Y3501" s="80">
        <v>4539.2054380664604</v>
      </c>
      <c r="Z3501" s="80">
        <v>6736.9440000000004</v>
      </c>
      <c r="AA3501" s="80">
        <v>6578.0167757006629</v>
      </c>
      <c r="AB3501" s="80">
        <v>6578.0167757006629</v>
      </c>
      <c r="AC3501" s="80">
        <v>6578.0167757006629</v>
      </c>
      <c r="AD3501" s="80">
        <v>6578.0167757006629</v>
      </c>
      <c r="AE3501" s="80">
        <v>6578.0167757006629</v>
      </c>
      <c r="AF3501" s="80">
        <v>5890.1139999999996</v>
      </c>
      <c r="AG3501" s="80">
        <v>3391.5334467120147</v>
      </c>
      <c r="AH3501" s="80">
        <v>3459.7389455782272</v>
      </c>
      <c r="AI3501" s="80">
        <v>3527.9444444444398</v>
      </c>
      <c r="AJ3501" s="80">
        <v>3255.12244897959</v>
      </c>
      <c r="AK3501" s="80">
        <v>3391.5334467120147</v>
      </c>
      <c r="AL3501" s="80">
        <v>5046.973</v>
      </c>
      <c r="AM3501" s="80">
        <v>3943.1141705599871</v>
      </c>
      <c r="AN3501" s="80">
        <v>3735.5293075022137</v>
      </c>
      <c r="AO3501" s="80">
        <v>3527.9444444444398</v>
      </c>
      <c r="AP3501" s="80">
        <v>2601.49295774647</v>
      </c>
      <c r="AQ3501" s="80">
        <v>5699.9051094890501</v>
      </c>
      <c r="AR3501" s="80">
        <v>7764.1130000000003</v>
      </c>
      <c r="AS3501" s="80">
        <v>11606.3115656963</v>
      </c>
      <c r="AT3501" s="80">
        <v>9489.7373453481505</v>
      </c>
      <c r="AU3501" s="80">
        <v>7373.163125</v>
      </c>
      <c r="AV3501" s="80">
        <v>6773.4529962515799</v>
      </c>
      <c r="AW3501" s="80">
        <v>6322.3839692731099</v>
      </c>
      <c r="AX3501" s="80">
        <v>8519.0879999999997</v>
      </c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</row>
    <row r="3502" spans="1:74" ht="12" customHeight="1" x14ac:dyDescent="0.2">
      <c r="A3502">
        <v>6</v>
      </c>
      <c r="B3502">
        <v>2</v>
      </c>
      <c r="C3502" s="80">
        <v>11768.306851900459</v>
      </c>
      <c r="D3502" s="80">
        <v>11752.997805388188</v>
      </c>
      <c r="E3502" s="80">
        <v>11737.688758875916</v>
      </c>
      <c r="F3502" s="80">
        <v>9908.8558631745382</v>
      </c>
      <c r="G3502" s="80">
        <v>11147.407632626961</v>
      </c>
      <c r="H3502" s="80">
        <v>9697.1375792937197</v>
      </c>
      <c r="I3502" s="80">
        <v>10073.723447235001</v>
      </c>
      <c r="J3502" s="80">
        <v>8271.0486755501861</v>
      </c>
      <c r="K3502" s="80">
        <v>6468.3739038653703</v>
      </c>
      <c r="L3502" s="80">
        <v>8458.9305242382688</v>
      </c>
      <c r="M3502" s="80">
        <v>9140.9199809184793</v>
      </c>
      <c r="N3502" s="80">
        <v>10444.657999999999</v>
      </c>
      <c r="O3502" s="80">
        <v>2146.3396050426136</v>
      </c>
      <c r="P3502" s="80">
        <v>2722.4997622181672</v>
      </c>
      <c r="Q3502" s="80">
        <v>3298.6599193937209</v>
      </c>
      <c r="R3502" s="80">
        <v>2714.4701609467452</v>
      </c>
      <c r="S3502" s="80">
        <v>3544.5518421447214</v>
      </c>
      <c r="T3502" s="80">
        <v>2803.6739887434496</v>
      </c>
      <c r="U3502" s="80">
        <v>1266.7815126050409</v>
      </c>
      <c r="V3502" s="80">
        <v>4202.3219957162955</v>
      </c>
      <c r="W3502" s="80">
        <v>7137.8624788275501</v>
      </c>
      <c r="X3502" s="80">
        <v>6389.2001626475412</v>
      </c>
      <c r="Y3502" s="80">
        <v>9975.4113284005398</v>
      </c>
      <c r="Z3502" s="80">
        <v>4144.8159999999998</v>
      </c>
      <c r="AA3502" s="80">
        <v>5647.9150045287806</v>
      </c>
      <c r="AB3502" s="80">
        <v>7164.0327657061234</v>
      </c>
      <c r="AC3502" s="80">
        <v>8680.1505268834662</v>
      </c>
      <c r="AD3502" s="80">
        <v>7142.9035346213977</v>
      </c>
      <c r="AE3502" s="80">
        <v>9327.1947675688716</v>
      </c>
      <c r="AF3502" s="80">
        <v>3623.8150041063122</v>
      </c>
      <c r="AG3502" s="80">
        <v>2911.9859822804538</v>
      </c>
      <c r="AH3502" s="80">
        <v>2536.795638027952</v>
      </c>
      <c r="AI3502" s="80">
        <v>2161.6052937754503</v>
      </c>
      <c r="AJ3502" s="80">
        <v>4258.6635592508592</v>
      </c>
      <c r="AK3502" s="80">
        <v>2892.3908450704198</v>
      </c>
      <c r="AL3502" s="80">
        <v>1604.241</v>
      </c>
      <c r="AM3502" s="80">
        <v>3385.5756906463134</v>
      </c>
      <c r="AN3502" s="80">
        <v>2773.5904922108866</v>
      </c>
      <c r="AO3502" s="80">
        <v>2161.6052937754603</v>
      </c>
      <c r="AP3502" s="80">
        <v>4912.2930504839796</v>
      </c>
      <c r="AQ3502" s="80">
        <v>1447.4806047966595</v>
      </c>
      <c r="AR3502" s="80">
        <v>5900.4070000000002</v>
      </c>
      <c r="AS3502" s="80">
        <v>11723.447089926502</v>
      </c>
      <c r="AT3502" s="80">
        <v>11248.759092531051</v>
      </c>
      <c r="AU3502" s="80">
        <v>10774.071095135601</v>
      </c>
      <c r="AV3502" s="80">
        <v>9430.6699954381183</v>
      </c>
      <c r="AW3502" s="80">
        <v>8707.8777727758898</v>
      </c>
      <c r="AX3502" s="80">
        <v>7367.7919999999995</v>
      </c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</row>
    <row r="3503" spans="1:74" ht="12" customHeight="1" x14ac:dyDescent="0.2">
      <c r="A3503">
        <v>6</v>
      </c>
      <c r="B3503">
        <v>3</v>
      </c>
      <c r="C3503" s="80">
        <v>13022.393235169646</v>
      </c>
      <c r="D3503" s="80">
        <v>13315.449142506093</v>
      </c>
      <c r="E3503" s="80">
        <v>13608.505049842541</v>
      </c>
      <c r="F3503" s="80">
        <v>12193.35076234221</v>
      </c>
      <c r="G3503" s="80">
        <v>12989.978955743418</v>
      </c>
      <c r="H3503" s="80">
        <v>12207.307354473387</v>
      </c>
      <c r="I3503" s="80">
        <v>12582.511879226902</v>
      </c>
      <c r="J3503" s="80">
        <v>13568.380765391994</v>
      </c>
      <c r="K3503" s="80">
        <v>14554.249651557086</v>
      </c>
      <c r="L3503" s="80">
        <v>10113.215355132335</v>
      </c>
      <c r="M3503" s="80">
        <v>12132.21006387769</v>
      </c>
      <c r="N3503" s="80">
        <v>11278.914000000001</v>
      </c>
      <c r="O3503" s="80">
        <v>2375.0636947888479</v>
      </c>
      <c r="P3503" s="80">
        <v>3099.7409327153064</v>
      </c>
      <c r="Q3503" s="80">
        <v>3824.4181706417648</v>
      </c>
      <c r="R3503" s="80">
        <v>3340.2934973898477</v>
      </c>
      <c r="S3503" s="80">
        <v>4130.4360039941412</v>
      </c>
      <c r="T3503" s="80">
        <v>3027.6144803472107</v>
      </c>
      <c r="U3503" s="80">
        <v>1401.77573611805</v>
      </c>
      <c r="V3503" s="80">
        <v>5152.003814705763</v>
      </c>
      <c r="W3503" s="80">
        <v>8902.2318932934759</v>
      </c>
      <c r="X3503" s="80">
        <v>10651.89839683862</v>
      </c>
      <c r="Y3503" s="80">
        <v>11121.31500248572</v>
      </c>
      <c r="Z3503" s="80">
        <v>7860.6530000000002</v>
      </c>
      <c r="AA3503" s="80">
        <v>6249.7835137525562</v>
      </c>
      <c r="AB3503" s="80">
        <v>8156.7116792252591</v>
      </c>
      <c r="AC3503" s="80">
        <v>10063.639844697962</v>
      </c>
      <c r="AD3503" s="80">
        <v>8789.7058411049929</v>
      </c>
      <c r="AE3503" s="80">
        <v>10868.900442127959</v>
      </c>
      <c r="AF3503" s="80">
        <v>6872.5734226738414</v>
      </c>
      <c r="AG3503" s="80">
        <v>3222.3009676565298</v>
      </c>
      <c r="AH3503" s="80">
        <v>2864.217299638377</v>
      </c>
      <c r="AI3503" s="80">
        <v>2506.1336316202246</v>
      </c>
      <c r="AJ3503" s="80">
        <v>9140.8735581188557</v>
      </c>
      <c r="AK3503" s="80">
        <v>7392.8616600790338</v>
      </c>
      <c r="AL3503" s="80">
        <v>3109.9835000000003</v>
      </c>
      <c r="AM3503" s="80">
        <v>3746.3586330524304</v>
      </c>
      <c r="AN3503" s="80">
        <v>3126.2461323363332</v>
      </c>
      <c r="AO3503" s="80">
        <v>2506.133631620236</v>
      </c>
      <c r="AP3503" s="80">
        <v>9467.6883037354637</v>
      </c>
      <c r="AQ3503" s="80">
        <v>8239.339935374026</v>
      </c>
      <c r="AR3503" s="80">
        <v>8030.6034999999993</v>
      </c>
      <c r="AS3503" s="80">
        <v>10106.797880944949</v>
      </c>
      <c r="AT3503" s="80">
        <v>11322.000359369624</v>
      </c>
      <c r="AU3503" s="80">
        <v>12537.202837794301</v>
      </c>
      <c r="AV3503" s="80">
        <v>11943.85278906426</v>
      </c>
      <c r="AW3503" s="80">
        <v>12126.925892458396</v>
      </c>
      <c r="AX3503" s="80">
        <v>10252.036</v>
      </c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</row>
    <row r="3504" spans="1:74" ht="12" customHeight="1" x14ac:dyDescent="0.2">
      <c r="A3504">
        <v>6</v>
      </c>
      <c r="B3504">
        <v>4</v>
      </c>
      <c r="C3504" s="80">
        <v>13558.47172667827</v>
      </c>
      <c r="D3504" s="80">
        <v>13694.955073415822</v>
      </c>
      <c r="E3504" s="80">
        <v>13831.438420153374</v>
      </c>
      <c r="F3504" s="80">
        <v>12818.765242572144</v>
      </c>
      <c r="G3504" s="80">
        <v>13384.045189003258</v>
      </c>
      <c r="H3504" s="80">
        <v>12708.500635222581</v>
      </c>
      <c r="I3504" s="80">
        <v>12057.267687110369</v>
      </c>
      <c r="J3504" s="80">
        <v>13211.109123862061</v>
      </c>
      <c r="K3504" s="80">
        <v>14364.950560613755</v>
      </c>
      <c r="L3504" s="80">
        <v>14325.353293486791</v>
      </c>
      <c r="M3504" s="80">
        <v>12456.652953953859</v>
      </c>
      <c r="N3504" s="80">
        <v>13011.039333333334</v>
      </c>
      <c r="O3504" s="80">
        <v>2472.8353209213406</v>
      </c>
      <c r="P3504" s="80">
        <v>3179.9523921011323</v>
      </c>
      <c r="Q3504" s="80">
        <v>3887.0694632809241</v>
      </c>
      <c r="R3504" s="80">
        <v>3511.6219502657673</v>
      </c>
      <c r="S3504" s="80">
        <v>4255.7376202138603</v>
      </c>
      <c r="T3504" s="80">
        <v>3492.5712785794026</v>
      </c>
      <c r="U3504" s="80">
        <v>1459.4810909235</v>
      </c>
      <c r="V3504" s="80">
        <v>4768.0914991402251</v>
      </c>
      <c r="W3504" s="80">
        <v>8076.7019073569509</v>
      </c>
      <c r="X3504" s="80">
        <v>9894.2016526019452</v>
      </c>
      <c r="Y3504" s="80">
        <v>11361.523357379179</v>
      </c>
      <c r="Z3504" s="80">
        <v>9607.2720000000008</v>
      </c>
      <c r="AA3504" s="80">
        <v>6507.061454742663</v>
      </c>
      <c r="AB3504" s="80">
        <v>8367.7814949878775</v>
      </c>
      <c r="AC3504" s="80">
        <v>10228.501535233092</v>
      </c>
      <c r="AD3504" s="80">
        <v>9240.5424829053918</v>
      </c>
      <c r="AE3504" s="80">
        <v>11198.621273200733</v>
      </c>
      <c r="AF3504" s="80">
        <v>8399.6434153242189</v>
      </c>
      <c r="AG3504" s="80">
        <v>3354.9498756362764</v>
      </c>
      <c r="AH3504" s="80">
        <v>2951.069387446224</v>
      </c>
      <c r="AI3504" s="80">
        <v>2547.1888992561717</v>
      </c>
      <c r="AJ3504" s="80">
        <v>9609.7220966890945</v>
      </c>
      <c r="AK3504" s="80">
        <v>8831.5211111111003</v>
      </c>
      <c r="AL3504" s="80">
        <v>8698.7690000000002</v>
      </c>
      <c r="AM3504" s="80">
        <v>3900.5808446220453</v>
      </c>
      <c r="AN3504" s="80">
        <v>3223.8848719391144</v>
      </c>
      <c r="AO3504" s="80">
        <v>2547.188899256183</v>
      </c>
      <c r="AP3504" s="80">
        <v>9953.2996401817818</v>
      </c>
      <c r="AQ3504" s="80">
        <v>9875.3931116517833</v>
      </c>
      <c r="AR3504" s="80">
        <v>7793.0556666666662</v>
      </c>
      <c r="AS3504" s="80">
        <v>12468.499357619301</v>
      </c>
      <c r="AT3504" s="80">
        <v>12192.612656270852</v>
      </c>
      <c r="AU3504" s="80">
        <v>11916.725954922402</v>
      </c>
      <c r="AV3504" s="80">
        <v>12298.031210718606</v>
      </c>
      <c r="AW3504" s="80">
        <v>12181.997390952929</v>
      </c>
      <c r="AX3504" s="80">
        <v>10670.020666666667</v>
      </c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</row>
    <row r="3505" spans="1:74" ht="12" customHeight="1" x14ac:dyDescent="0.2">
      <c r="A3505">
        <v>6</v>
      </c>
      <c r="B3505">
        <v>5</v>
      </c>
      <c r="C3505" s="80">
        <v>13952.17968039014</v>
      </c>
      <c r="D3505" s="80">
        <v>14327.883071021246</v>
      </c>
      <c r="E3505" s="80">
        <v>14703.586461652354</v>
      </c>
      <c r="F3505" s="80">
        <v>13543.866980199158</v>
      </c>
      <c r="G3505" s="80">
        <v>14107.799997859678</v>
      </c>
      <c r="H3505" s="80">
        <v>13498.364996855387</v>
      </c>
      <c r="I3505" s="80">
        <v>11926.495688849625</v>
      </c>
      <c r="J3505" s="80">
        <v>13580.924347279784</v>
      </c>
      <c r="K3505" s="80">
        <v>15235.353005709943</v>
      </c>
      <c r="L3505" s="80">
        <v>14315.061336807468</v>
      </c>
      <c r="M3505" s="80">
        <v>15298.292844159569</v>
      </c>
      <c r="N3505" s="80">
        <v>12829.5795</v>
      </c>
      <c r="O3505" s="80">
        <v>2544.640975252627</v>
      </c>
      <c r="P3505" s="80">
        <v>3338.4057420898876</v>
      </c>
      <c r="Q3505" s="80">
        <v>4132.1705089271481</v>
      </c>
      <c r="R3505" s="80">
        <v>3710.2591145981369</v>
      </c>
      <c r="S3505" s="80">
        <v>4485.8706274149772</v>
      </c>
      <c r="T3505" s="80">
        <v>3443.8617646136613</v>
      </c>
      <c r="U3505" s="80">
        <v>1501.8611854778169</v>
      </c>
      <c r="V3505" s="80">
        <v>5043.9217196335239</v>
      </c>
      <c r="W3505" s="80">
        <v>8585.9822537892305</v>
      </c>
      <c r="X3505" s="80">
        <v>8491.4533227848096</v>
      </c>
      <c r="Y3505" s="80">
        <v>9811.2710836651841</v>
      </c>
      <c r="Z3505" s="80">
        <v>10649.286499999998</v>
      </c>
      <c r="AA3505" s="80">
        <v>6696.0120903060533</v>
      </c>
      <c r="AB3505" s="80">
        <v>8784.7383692946223</v>
      </c>
      <c r="AC3505" s="80">
        <v>10873.46464828319</v>
      </c>
      <c r="AD3505" s="80">
        <v>9763.2397383882053</v>
      </c>
      <c r="AE3505" s="80">
        <v>11804.197232081999</v>
      </c>
      <c r="AF3505" s="80">
        <v>9310.6772898306699</v>
      </c>
      <c r="AG3505" s="80">
        <v>3452.3701805917121</v>
      </c>
      <c r="AH3505" s="80">
        <v>3080.0866541347568</v>
      </c>
      <c r="AI3505" s="80">
        <v>2707.8031276778011</v>
      </c>
      <c r="AJ3505" s="80">
        <v>10153.30223553746</v>
      </c>
      <c r="AK3505" s="80">
        <v>9309.0939064372396</v>
      </c>
      <c r="AL3505" s="80">
        <v>9681.3242499999997</v>
      </c>
      <c r="AM3505" s="80">
        <v>4013.8450630075267</v>
      </c>
      <c r="AN3505" s="80">
        <v>3360.8240953426703</v>
      </c>
      <c r="AO3505" s="80">
        <v>2707.8031276778133</v>
      </c>
      <c r="AP3505" s="80">
        <v>10516.314464749237</v>
      </c>
      <c r="AQ3505" s="80">
        <v>10409.414265419109</v>
      </c>
      <c r="AR3505" s="80">
        <v>9002.0392499999998</v>
      </c>
      <c r="AS3505" s="80">
        <v>13989.288205441999</v>
      </c>
      <c r="AT3505" s="80">
        <v>13381.276360794875</v>
      </c>
      <c r="AU3505" s="80">
        <v>12773.26451614775</v>
      </c>
      <c r="AV3505" s="80">
        <v>11910.543244767705</v>
      </c>
      <c r="AW3505" s="80">
        <v>12586.511505904871</v>
      </c>
      <c r="AX3505" s="80">
        <v>11788.750499999998</v>
      </c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</row>
    <row r="3506" spans="1:74" ht="12" customHeight="1" x14ac:dyDescent="0.2">
      <c r="A3506">
        <v>6</v>
      </c>
      <c r="B3506">
        <v>6</v>
      </c>
      <c r="C3506" s="80">
        <v>14119.944982847086</v>
      </c>
      <c r="D3506" s="80">
        <v>14543.999629792736</v>
      </c>
      <c r="E3506" s="80">
        <v>14968.054276738383</v>
      </c>
      <c r="F3506" s="80">
        <v>14300.672421775867</v>
      </c>
      <c r="G3506" s="80">
        <v>14696.867022920318</v>
      </c>
      <c r="H3506" s="80">
        <v>14096.739189821692</v>
      </c>
      <c r="I3506" s="80">
        <v>12677.815340425961</v>
      </c>
      <c r="J3506" s="80">
        <v>13042.25468085532</v>
      </c>
      <c r="K3506" s="80">
        <v>13406.694021284677</v>
      </c>
      <c r="L3506" s="80">
        <v>14802.534000194453</v>
      </c>
      <c r="M3506" s="80">
        <v>15136.848927124436</v>
      </c>
      <c r="N3506" s="80">
        <v>16209.437599999999</v>
      </c>
      <c r="O3506" s="80">
        <v>2575.2385214881879</v>
      </c>
      <c r="P3506" s="80">
        <v>3390.8664045504152</v>
      </c>
      <c r="Q3506" s="80">
        <v>4206.4942876126424</v>
      </c>
      <c r="R3506" s="80">
        <v>3917.5813137671489</v>
      </c>
      <c r="S3506" s="80">
        <v>4673.1768314793344</v>
      </c>
      <c r="T3506" s="80">
        <v>4351.1217477183118</v>
      </c>
      <c r="U3506" s="80">
        <v>1519.920026590949</v>
      </c>
      <c r="V3506" s="80">
        <v>5130.1675381399773</v>
      </c>
      <c r="W3506" s="80">
        <v>8740.4150496890052</v>
      </c>
      <c r="X3506" s="80">
        <v>8965.9395305254347</v>
      </c>
      <c r="Y3506" s="80">
        <v>12244.958912386708</v>
      </c>
      <c r="Z3506" s="80">
        <v>10270.3712</v>
      </c>
      <c r="AA3506" s="80">
        <v>6776.527000471986</v>
      </c>
      <c r="AB3506" s="80">
        <v>8922.7842600577715</v>
      </c>
      <c r="AC3506" s="80">
        <v>11069.041519643559</v>
      </c>
      <c r="AD3506" s="80">
        <v>10308.79094412823</v>
      </c>
      <c r="AE3506" s="80">
        <v>12297.078003554978</v>
      </c>
      <c r="AF3506" s="80">
        <v>8979.3914258923323</v>
      </c>
      <c r="AG3506" s="80">
        <v>3493.8825421587267</v>
      </c>
      <c r="AH3506" s="80">
        <v>3125.1949471980724</v>
      </c>
      <c r="AI3506" s="80">
        <v>2756.5073522374182</v>
      </c>
      <c r="AJ3506" s="80">
        <v>10720.649389275875</v>
      </c>
      <c r="AK3506" s="80">
        <v>9697.7923749657875</v>
      </c>
      <c r="AL3506" s="80">
        <v>9336.850290867993</v>
      </c>
      <c r="AM3506" s="80">
        <v>4062.1087713625175</v>
      </c>
      <c r="AN3506" s="80">
        <v>3409.308061799974</v>
      </c>
      <c r="AO3506" s="80">
        <v>2756.507352237431</v>
      </c>
      <c r="AP3506" s="80">
        <v>11103.946049132759</v>
      </c>
      <c r="AQ3506" s="80">
        <v>10844.056285782632</v>
      </c>
      <c r="AR3506" s="80">
        <v>8681.7351241765919</v>
      </c>
      <c r="AS3506" s="80">
        <v>12656.8067559298</v>
      </c>
      <c r="AT3506" s="80">
        <v>13158.864943568729</v>
      </c>
      <c r="AU3506" s="80">
        <v>13660.923131207659</v>
      </c>
      <c r="AV3506" s="80">
        <v>13197.702415455564</v>
      </c>
      <c r="AW3506" s="80">
        <v>12698.879884383117</v>
      </c>
      <c r="AX3506" s="80">
        <v>12385.020399999999</v>
      </c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</row>
    <row r="3507" spans="1:74" ht="12" customHeight="1" x14ac:dyDescent="0.2">
      <c r="A3507">
        <v>6</v>
      </c>
      <c r="B3507">
        <v>7</v>
      </c>
      <c r="C3507" s="80">
        <v>13651.899381161804</v>
      </c>
      <c r="D3507" s="80">
        <v>14174.711493376959</v>
      </c>
      <c r="E3507" s="80">
        <v>14697.523605592112</v>
      </c>
      <c r="F3507" s="80">
        <v>14320.340302215398</v>
      </c>
      <c r="G3507" s="80">
        <v>14757.471598056845</v>
      </c>
      <c r="H3507" s="80">
        <v>14340.985166246081</v>
      </c>
      <c r="I3507" s="80">
        <v>12990.010277906849</v>
      </c>
      <c r="J3507" s="80">
        <v>13393.588080401156</v>
      </c>
      <c r="K3507" s="80">
        <v>13797.165882895462</v>
      </c>
      <c r="L3507" s="80">
        <v>12883.757162179427</v>
      </c>
      <c r="M3507" s="80">
        <v>14911.070092311145</v>
      </c>
      <c r="N3507" s="80">
        <v>14720.056333333334</v>
      </c>
      <c r="O3507" s="80">
        <v>2489.8749407704663</v>
      </c>
      <c r="P3507" s="80">
        <v>2205.3660418138047</v>
      </c>
      <c r="Q3507" s="80">
        <v>1920.8571428571429</v>
      </c>
      <c r="R3507" s="80">
        <v>3922.9692087289259</v>
      </c>
      <c r="S3507" s="80">
        <v>4692.4473260662407</v>
      </c>
      <c r="T3507" s="80">
        <v>3951.3250749430899</v>
      </c>
      <c r="U3507" s="80">
        <v>1469.5379688546427</v>
      </c>
      <c r="V3507" s="80">
        <v>5025.989945428184</v>
      </c>
      <c r="W3507" s="80">
        <v>8582.4419220017244</v>
      </c>
      <c r="X3507" s="80">
        <v>8978.2704910225038</v>
      </c>
      <c r="Y3507" s="80">
        <v>12295.452703430206</v>
      </c>
      <c r="Z3507" s="80">
        <v>12393.964333333332</v>
      </c>
      <c r="AA3507" s="80">
        <v>6551.899803898239</v>
      </c>
      <c r="AB3507" s="80">
        <v>8710.4404515681999</v>
      </c>
      <c r="AC3507" s="80">
        <v>10868.981099238159</v>
      </c>
      <c r="AD3507" s="80">
        <v>10322.968743729913</v>
      </c>
      <c r="AE3507" s="80">
        <v>12347.786714919375</v>
      </c>
      <c r="AF3507" s="80">
        <v>10836.050119351938</v>
      </c>
      <c r="AG3507" s="80">
        <v>3378.0679013333593</v>
      </c>
      <c r="AH3507" s="80">
        <v>3042.3772486482876</v>
      </c>
      <c r="AI3507" s="80">
        <v>2706.686595963216</v>
      </c>
      <c r="AJ3507" s="80">
        <v>10735.393622568105</v>
      </c>
      <c r="AK3507" s="80">
        <v>9737.7825705449177</v>
      </c>
      <c r="AL3507" s="80">
        <v>11267.420352897358</v>
      </c>
      <c r="AM3507" s="80">
        <v>3927.458661442608</v>
      </c>
      <c r="AN3507" s="80">
        <v>3317.0726287029183</v>
      </c>
      <c r="AO3507" s="80">
        <v>2706.6865959632282</v>
      </c>
      <c r="AP3507" s="80">
        <v>11119.217434761367</v>
      </c>
      <c r="AQ3507" s="80">
        <v>10888.773260014726</v>
      </c>
      <c r="AR3507" s="80">
        <v>10476.847757994561</v>
      </c>
      <c r="AS3507" s="80">
        <v>12340.039490294383</v>
      </c>
      <c r="AT3507" s="80">
        <v>13400.431778637332</v>
      </c>
      <c r="AU3507" s="80">
        <v>14460.824066980282</v>
      </c>
      <c r="AV3507" s="80">
        <v>13803.749879412602</v>
      </c>
      <c r="AW3507" s="80">
        <v>14014.296268436514</v>
      </c>
      <c r="AX3507" s="80">
        <v>11889.343666666666</v>
      </c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</row>
    <row r="3508" spans="1:74" ht="12" customHeight="1" x14ac:dyDescent="0.2">
      <c r="A3508">
        <v>6</v>
      </c>
      <c r="B3508">
        <v>8</v>
      </c>
      <c r="C3508" s="80">
        <v>13183.6097817073</v>
      </c>
      <c r="D3508" s="80">
        <v>13828.222494623384</v>
      </c>
      <c r="E3508" s="80">
        <v>14472.835207539469</v>
      </c>
      <c r="F3508" s="80">
        <v>14054.80229123784</v>
      </c>
      <c r="G3508" s="80">
        <v>14602.140818521068</v>
      </c>
      <c r="H3508" s="80">
        <v>14343.846944296547</v>
      </c>
      <c r="I3508" s="80">
        <v>10632.443344387673</v>
      </c>
      <c r="J3508" s="80">
        <v>12065.903715483229</v>
      </c>
      <c r="K3508" s="80">
        <v>13499.364086578784</v>
      </c>
      <c r="L3508" s="80">
        <v>12575.247336168037</v>
      </c>
      <c r="M3508" s="80">
        <v>12942.171822081567</v>
      </c>
      <c r="N3508" s="80">
        <v>14318.482571428571</v>
      </c>
      <c r="O3508" s="80">
        <v>2404.4668589973071</v>
      </c>
      <c r="P3508" s="80">
        <v>2147.9794487538666</v>
      </c>
      <c r="Q3508" s="80">
        <v>1891.4920385104258</v>
      </c>
      <c r="R3508" s="80">
        <v>2576</v>
      </c>
      <c r="S3508" s="80">
        <v>4643.0566498758544</v>
      </c>
      <c r="T3508" s="80">
        <v>3843.5300747799215</v>
      </c>
      <c r="U3508" s="80">
        <v>1419.129646349151</v>
      </c>
      <c r="V3508" s="80">
        <v>4935.183742002132</v>
      </c>
      <c r="W3508" s="80">
        <v>8451.2378376551133</v>
      </c>
      <c r="X3508" s="80">
        <v>8811.7889662897578</v>
      </c>
      <c r="Y3508" s="80">
        <v>12166.036072642275</v>
      </c>
      <c r="Z3508" s="80">
        <v>12055.848040192554</v>
      </c>
      <c r="AA3508" s="80">
        <v>6327.1555064807444</v>
      </c>
      <c r="AB3508" s="80">
        <v>8514.9885263887045</v>
      </c>
      <c r="AC3508" s="80">
        <v>10702.821546296664</v>
      </c>
      <c r="AD3508" s="80">
        <v>10131.552860465639</v>
      </c>
      <c r="AE3508" s="80">
        <v>12217.81923890387</v>
      </c>
      <c r="AF3508" s="80">
        <v>10540.434850491665</v>
      </c>
      <c r="AG3508" s="80">
        <v>3262.1928849507754</v>
      </c>
      <c r="AH3508" s="80">
        <v>2963.7505042428711</v>
      </c>
      <c r="AI3508" s="80">
        <v>2665.3081235349664</v>
      </c>
      <c r="AJ3508" s="80">
        <v>10536.330261681569</v>
      </c>
      <c r="AK3508" s="80">
        <v>9635.2868721739433</v>
      </c>
      <c r="AL3508" s="80">
        <v>10960.036992697223</v>
      </c>
      <c r="AM3508" s="80">
        <v>3792.7383568102018</v>
      </c>
      <c r="AN3508" s="80">
        <v>3229.0232401725902</v>
      </c>
      <c r="AO3508" s="80">
        <v>2665.3081235349787</v>
      </c>
      <c r="AP3508" s="80">
        <v>10913.036937724104</v>
      </c>
      <c r="AQ3508" s="80">
        <v>10774.162730194081</v>
      </c>
      <c r="AR3508" s="80">
        <v>10191.031788829136</v>
      </c>
      <c r="AS3508" s="80">
        <v>13470.526007089527</v>
      </c>
      <c r="AT3508" s="80">
        <v>13414.810005951193</v>
      </c>
      <c r="AU3508" s="80">
        <v>13359.094004812856</v>
      </c>
      <c r="AV3508" s="80">
        <v>13671.449952916346</v>
      </c>
      <c r="AW3508" s="80">
        <v>13704.115773596555</v>
      </c>
      <c r="AX3508" s="80">
        <v>13101.358857142857</v>
      </c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</row>
    <row r="3509" spans="1:74" ht="12" customHeight="1" x14ac:dyDescent="0.2">
      <c r="A3509">
        <v>6</v>
      </c>
      <c r="B3509">
        <v>9</v>
      </c>
      <c r="C3509" s="80">
        <v>13100.859127788526</v>
      </c>
      <c r="D3509" s="80">
        <v>13484.274777263487</v>
      </c>
      <c r="E3509" s="80">
        <v>13867.690426738447</v>
      </c>
      <c r="F3509" s="80">
        <v>13861.768258889872</v>
      </c>
      <c r="G3509" s="80">
        <v>14163.886023392584</v>
      </c>
      <c r="H3509" s="80">
        <v>14094.288952807297</v>
      </c>
      <c r="I3509" s="80">
        <v>12105.2415660807</v>
      </c>
      <c r="J3509" s="80">
        <v>12724.015182558131</v>
      </c>
      <c r="K3509" s="80">
        <v>13342.788799035559</v>
      </c>
      <c r="L3509" s="80">
        <v>12692.619985934345</v>
      </c>
      <c r="M3509" s="80">
        <v>12780.606260346985</v>
      </c>
      <c r="N3509" s="80">
        <v>12067.92225</v>
      </c>
      <c r="O3509" s="80">
        <v>2389.3745429926171</v>
      </c>
      <c r="P3509" s="80">
        <v>2100.8893272289151</v>
      </c>
      <c r="Q3509" s="80">
        <v>1812.4041114652132</v>
      </c>
      <c r="R3509" s="80">
        <v>2540.620230365078</v>
      </c>
      <c r="S3509" s="80">
        <v>3537.9</v>
      </c>
      <c r="T3509" s="80">
        <v>3239.4090558545167</v>
      </c>
      <c r="U3509" s="80">
        <v>1410.2220779232518</v>
      </c>
      <c r="V3509" s="80">
        <v>4754.0464539895638</v>
      </c>
      <c r="W3509" s="80">
        <v>8097.8708300558765</v>
      </c>
      <c r="X3509" s="80">
        <v>8690.7644850401921</v>
      </c>
      <c r="Y3509" s="80">
        <v>11800.896213165041</v>
      </c>
      <c r="Z3509" s="80">
        <v>10160.925648446211</v>
      </c>
      <c r="AA3509" s="80">
        <v>6287.4413262011112</v>
      </c>
      <c r="AB3509" s="80">
        <v>8271.3758104260996</v>
      </c>
      <c r="AC3509" s="80">
        <v>10255.310294651088</v>
      </c>
      <c r="AD3509" s="80">
        <v>9992.4022369224294</v>
      </c>
      <c r="AE3509" s="80">
        <v>11851.12520862366</v>
      </c>
      <c r="AF3509" s="80">
        <v>8883.7031174479271</v>
      </c>
      <c r="AG3509" s="80">
        <v>3241.7168090574028</v>
      </c>
      <c r="AH3509" s="80">
        <v>2897.7909273905416</v>
      </c>
      <c r="AI3509" s="80">
        <v>2553.8650457236799</v>
      </c>
      <c r="AJ3509" s="80">
        <v>10391.620270433219</v>
      </c>
      <c r="AK3509" s="80">
        <v>9346.102517177671</v>
      </c>
      <c r="AL3509" s="80">
        <v>9237.3527449702178</v>
      </c>
      <c r="AM3509" s="80">
        <v>3768.9321622727739</v>
      </c>
      <c r="AN3509" s="80">
        <v>3161.3986039982328</v>
      </c>
      <c r="AO3509" s="80">
        <v>2553.8650457236918</v>
      </c>
      <c r="AP3509" s="80">
        <v>10763.153112850629</v>
      </c>
      <c r="AQ3509" s="80">
        <v>10450.797236141792</v>
      </c>
      <c r="AR3509" s="80">
        <v>8589.2187710082289</v>
      </c>
      <c r="AS3509" s="80">
        <v>13039.994963862337</v>
      </c>
      <c r="AT3509" s="80">
        <v>13156.499130479855</v>
      </c>
      <c r="AU3509" s="80">
        <v>13273.003297097373</v>
      </c>
      <c r="AV3509" s="80">
        <v>13370.995408961302</v>
      </c>
      <c r="AW3509" s="80">
        <v>14009.581658096111</v>
      </c>
      <c r="AX3509" s="80">
        <v>13165.964</v>
      </c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</row>
    <row r="3510" spans="1:74" ht="12" customHeight="1" x14ac:dyDescent="0.2">
      <c r="A3510">
        <v>6</v>
      </c>
      <c r="B3510">
        <v>10</v>
      </c>
      <c r="C3510" s="80">
        <v>12786.198876868286</v>
      </c>
      <c r="D3510" s="80">
        <v>13091.223414087282</v>
      </c>
      <c r="E3510" s="80">
        <v>13396.247951306277</v>
      </c>
      <c r="F3510" s="80">
        <v>13249.368593823927</v>
      </c>
      <c r="G3510" s="80">
        <v>13868.35981359063</v>
      </c>
      <c r="H3510" s="80">
        <v>13692.091585543412</v>
      </c>
      <c r="I3510" s="80">
        <v>11656.295083209066</v>
      </c>
      <c r="J3510" s="80">
        <v>12012.667019682114</v>
      </c>
      <c r="K3510" s="80">
        <v>12369.038956155164</v>
      </c>
      <c r="L3510" s="80">
        <v>12135.283443081418</v>
      </c>
      <c r="M3510" s="80">
        <v>11994.08362717443</v>
      </c>
      <c r="N3510" s="80">
        <v>11973.041999999999</v>
      </c>
      <c r="O3510" s="80">
        <v>2331.9858491743817</v>
      </c>
      <c r="P3510" s="80">
        <v>2041.3879657954058</v>
      </c>
      <c r="Q3510" s="80">
        <v>1750.7900824164296</v>
      </c>
      <c r="R3510" s="80">
        <v>2428.3780582931622</v>
      </c>
      <c r="S3510" s="80">
        <v>3464.0825338094683</v>
      </c>
      <c r="T3510" s="80">
        <v>2723.2</v>
      </c>
      <c r="U3510" s="80">
        <v>1376.3509532462936</v>
      </c>
      <c r="V3510" s="80">
        <v>4599.4643134403905</v>
      </c>
      <c r="W3510" s="80">
        <v>7822.5776736344869</v>
      </c>
      <c r="X3510" s="80">
        <v>8306.8148214471385</v>
      </c>
      <c r="Y3510" s="80">
        <v>11554.673239866392</v>
      </c>
      <c r="Z3510" s="80">
        <v>8541.7532175632095</v>
      </c>
      <c r="AA3510" s="80">
        <v>6136.4277288445619</v>
      </c>
      <c r="AB3510" s="80">
        <v>8021.5505519733942</v>
      </c>
      <c r="AC3510" s="80">
        <v>9906.6733751022275</v>
      </c>
      <c r="AD3510" s="80">
        <v>9550.9474622640082</v>
      </c>
      <c r="AE3510" s="80">
        <v>11603.854218938441</v>
      </c>
      <c r="AF3510" s="80">
        <v>7468.059733213473</v>
      </c>
      <c r="AG3510" s="80">
        <v>3163.8563103984457</v>
      </c>
      <c r="AH3510" s="80">
        <v>2815.4504048999956</v>
      </c>
      <c r="AI3510" s="80">
        <v>2467.0444994015456</v>
      </c>
      <c r="AJ3510" s="80">
        <v>9932.5284248438566</v>
      </c>
      <c r="AK3510" s="80">
        <v>9151.098247250593</v>
      </c>
      <c r="AL3510" s="80">
        <v>7765.3542857270504</v>
      </c>
      <c r="AM3510" s="80">
        <v>3678.4088516780812</v>
      </c>
      <c r="AN3510" s="80">
        <v>3072.7266755398191</v>
      </c>
      <c r="AO3510" s="80">
        <v>2467.044499401557</v>
      </c>
      <c r="AP3510" s="80">
        <v>10287.64730159628</v>
      </c>
      <c r="AQ3510" s="80">
        <v>10232.743766105046</v>
      </c>
      <c r="AR3510" s="80">
        <v>7220.5023057946482</v>
      </c>
      <c r="AS3510" s="80">
        <v>12446.684452476522</v>
      </c>
      <c r="AT3510" s="80">
        <v>13352.224909282704</v>
      </c>
      <c r="AU3510" s="80">
        <v>14257.765366088888</v>
      </c>
      <c r="AV3510" s="80">
        <v>12849.776266409714</v>
      </c>
      <c r="AW3510" s="80">
        <v>13146.522870727988</v>
      </c>
      <c r="AX3510" s="80">
        <v>13242.490222222223</v>
      </c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</row>
    <row r="3511" spans="1:74" ht="12" customHeight="1" x14ac:dyDescent="0.2">
      <c r="A3511">
        <v>6</v>
      </c>
      <c r="B3511">
        <v>11</v>
      </c>
      <c r="C3511" s="80">
        <v>12198.595802160169</v>
      </c>
      <c r="D3511" s="80">
        <v>12661.197786059065</v>
      </c>
      <c r="E3511" s="80">
        <v>13123.799769957961</v>
      </c>
      <c r="F3511" s="80">
        <v>12758.69082290362</v>
      </c>
      <c r="G3511" s="80">
        <v>13147.68646774284</v>
      </c>
      <c r="H3511" s="80">
        <v>13379.25864966733</v>
      </c>
      <c r="I3511" s="80">
        <v>10761.30182536856</v>
      </c>
      <c r="J3511" s="80">
        <v>11579.129006622605</v>
      </c>
      <c r="K3511" s="80">
        <v>12396.956187876649</v>
      </c>
      <c r="L3511" s="80">
        <v>12052.331404958677</v>
      </c>
      <c r="M3511" s="80">
        <v>11775.501955625688</v>
      </c>
      <c r="N3511" s="80">
        <v>11784.837799999999</v>
      </c>
      <c r="O3511" s="80">
        <v>2224.8170128105362</v>
      </c>
      <c r="P3511" s="80">
        <v>1970.0000710127638</v>
      </c>
      <c r="Q3511" s="80">
        <v>1715.1831292149914</v>
      </c>
      <c r="R3511" s="80">
        <v>2338.4453853391842</v>
      </c>
      <c r="S3511" s="80">
        <v>3284.0704787799409</v>
      </c>
      <c r="T3511" s="80">
        <v>2680.3940299349151</v>
      </c>
      <c r="U3511" s="80">
        <v>1313.0993129587264</v>
      </c>
      <c r="V3511" s="80">
        <v>4488.292075957047</v>
      </c>
      <c r="W3511" s="80">
        <v>7663.4848389553672</v>
      </c>
      <c r="X3511" s="80">
        <v>7999.1798310570739</v>
      </c>
      <c r="Y3511" s="80">
        <v>10954.231288844032</v>
      </c>
      <c r="Z3511" s="80">
        <v>8407.4854324081152</v>
      </c>
      <c r="AA3511" s="80">
        <v>5854.4218069973358</v>
      </c>
      <c r="AB3511" s="80">
        <v>7779.8083708565928</v>
      </c>
      <c r="AC3511" s="80">
        <v>9705.1949347158497</v>
      </c>
      <c r="AD3511" s="80">
        <v>9197.2372022033724</v>
      </c>
      <c r="AE3511" s="80">
        <v>11000.856564053742</v>
      </c>
      <c r="AF3511" s="80">
        <v>7350.6693317063482</v>
      </c>
      <c r="AG3511" s="80">
        <v>3018.4580013444452</v>
      </c>
      <c r="AH3511" s="80">
        <v>2717.6643085064943</v>
      </c>
      <c r="AI3511" s="80">
        <v>2416.870615668543</v>
      </c>
      <c r="AJ3511" s="80">
        <v>9564.6866765678842</v>
      </c>
      <c r="AK3511" s="80">
        <v>8675.5587688499072</v>
      </c>
      <c r="AL3511" s="80">
        <v>7643.290712320907</v>
      </c>
      <c r="AM3511" s="80">
        <v>3509.3637451460768</v>
      </c>
      <c r="AN3511" s="80">
        <v>2963.1171804073156</v>
      </c>
      <c r="AO3511" s="80">
        <v>2416.8706156685539</v>
      </c>
      <c r="AP3511" s="80">
        <v>9906.6540632985234</v>
      </c>
      <c r="AQ3511" s="80">
        <v>9700.9962641477305</v>
      </c>
      <c r="AR3511" s="80">
        <v>7107.0032585132431</v>
      </c>
      <c r="AS3511" s="80">
        <v>12657.72413023057</v>
      </c>
      <c r="AT3511" s="80">
        <v>13176.649544576685</v>
      </c>
      <c r="AU3511" s="80">
        <v>13695.574958922802</v>
      </c>
      <c r="AV3511" s="80">
        <v>13496.515523545542</v>
      </c>
      <c r="AW3511" s="80">
        <v>12908.635033463888</v>
      </c>
      <c r="AX3511" s="80">
        <v>12495.261200000001</v>
      </c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</row>
    <row r="3512" spans="1:74" ht="12" customHeight="1" x14ac:dyDescent="0.2">
      <c r="A3512">
        <v>6</v>
      </c>
      <c r="B3512">
        <v>12</v>
      </c>
      <c r="C3512" s="80">
        <v>11835.606795879421</v>
      </c>
      <c r="D3512" s="80">
        <v>12298.45202676157</v>
      </c>
      <c r="E3512" s="80">
        <v>12761.297257643717</v>
      </c>
      <c r="F3512" s="80">
        <v>12541.845059806483</v>
      </c>
      <c r="G3512" s="80">
        <v>12606.684325548682</v>
      </c>
      <c r="H3512" s="80">
        <v>12651.875693169028</v>
      </c>
      <c r="I3512" s="80">
        <v>9912.71516580551</v>
      </c>
      <c r="J3512" s="80">
        <v>11137.638228547141</v>
      </c>
      <c r="K3512" s="80">
        <v>12362.56129128877</v>
      </c>
      <c r="L3512" s="80">
        <v>12164.955633258616</v>
      </c>
      <c r="M3512" s="80">
        <v>11515.915697255443</v>
      </c>
      <c r="N3512" s="80">
        <v>11654.870727272728</v>
      </c>
      <c r="O3512" s="80">
        <v>2158.6139735645284</v>
      </c>
      <c r="P3512" s="80">
        <v>1913.2103587809879</v>
      </c>
      <c r="Q3512" s="80">
        <v>1667.8067439974477</v>
      </c>
      <c r="R3512" s="80">
        <v>2298.7013409788824</v>
      </c>
      <c r="S3512" s="80">
        <v>3148.9372621113234</v>
      </c>
      <c r="T3512" s="80">
        <v>2650.8337617548732</v>
      </c>
      <c r="U3512" s="80">
        <v>1274.0259128322614</v>
      </c>
      <c r="V3512" s="80">
        <v>4362.9158874873119</v>
      </c>
      <c r="W3512" s="80">
        <v>7451.8058621423634</v>
      </c>
      <c r="X3512" s="80">
        <v>7863.2263638327586</v>
      </c>
      <c r="Y3512" s="80">
        <v>10503.485630442863</v>
      </c>
      <c r="Z3512" s="80">
        <v>8314.7649139596342</v>
      </c>
      <c r="AA3512" s="80">
        <v>5680.2139892668738</v>
      </c>
      <c r="AB3512" s="80">
        <v>7558.6671554184795</v>
      </c>
      <c r="AC3512" s="80">
        <v>9437.1203215700843</v>
      </c>
      <c r="AD3512" s="80">
        <v>9040.9216407417716</v>
      </c>
      <c r="AE3512" s="80">
        <v>10548.192364787552</v>
      </c>
      <c r="AF3512" s="80">
        <v>7269.603729290674</v>
      </c>
      <c r="AG3512" s="80">
        <v>2928.6388870645728</v>
      </c>
      <c r="AH3512" s="80">
        <v>2639.3756353530739</v>
      </c>
      <c r="AI3512" s="80">
        <v>2350.112383641575</v>
      </c>
      <c r="AJ3512" s="80">
        <v>9402.1259710884351</v>
      </c>
      <c r="AK3512" s="80">
        <v>8318.5761247783157</v>
      </c>
      <c r="AL3512" s="80">
        <v>7558.9979849416723</v>
      </c>
      <c r="AM3512" s="80">
        <v>3404.9369341271658</v>
      </c>
      <c r="AN3512" s="80">
        <v>2877.5246588843756</v>
      </c>
      <c r="AO3512" s="80">
        <v>2350.1123836415859</v>
      </c>
      <c r="AP3512" s="80">
        <v>9738.2813054730123</v>
      </c>
      <c r="AQ3512" s="80">
        <v>9301.8188291520164</v>
      </c>
      <c r="AR3512" s="80">
        <v>7028.6248858069039</v>
      </c>
      <c r="AS3512" s="80">
        <v>11437.343576672154</v>
      </c>
      <c r="AT3512" s="80">
        <v>12106.70869970185</v>
      </c>
      <c r="AU3512" s="80">
        <v>12776.073822731547</v>
      </c>
      <c r="AV3512" s="80">
        <v>13220.397192285129</v>
      </c>
      <c r="AW3512" s="80">
        <v>12793.74620649299</v>
      </c>
      <c r="AX3512" s="80">
        <v>12129.946545454546</v>
      </c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</row>
    <row r="3513" spans="1:74" ht="12" customHeight="1" x14ac:dyDescent="0.2">
      <c r="A3513">
        <v>6</v>
      </c>
      <c r="B3513">
        <v>13</v>
      </c>
      <c r="C3513" s="80">
        <v>11326.306336697378</v>
      </c>
      <c r="D3513" s="80">
        <v>11700.467034336963</v>
      </c>
      <c r="E3513" s="80">
        <v>12074.627731976549</v>
      </c>
      <c r="F3513" s="80">
        <v>12169.617541143643</v>
      </c>
      <c r="G3513" s="80">
        <v>12315.841668597715</v>
      </c>
      <c r="H3513" s="80">
        <v>12094.252415545785</v>
      </c>
      <c r="I3513" s="80">
        <v>6537.3579455164663</v>
      </c>
      <c r="J3513" s="80">
        <v>8811.4323961132541</v>
      </c>
      <c r="K3513" s="80">
        <v>11085.506846710041</v>
      </c>
      <c r="L3513" s="80">
        <v>11662.062476140316</v>
      </c>
      <c r="M3513" s="80">
        <v>12479.157395059325</v>
      </c>
      <c r="N3513" s="80">
        <v>10937.448166666667</v>
      </c>
      <c r="O3513" s="80">
        <v>2065.7262064315464</v>
      </c>
      <c r="P3513" s="80">
        <v>1821.895172451008</v>
      </c>
      <c r="Q3513" s="80">
        <v>1578.0641384704693</v>
      </c>
      <c r="R3513" s="80">
        <v>2230.4785322757493</v>
      </c>
      <c r="S3513" s="80">
        <v>3076.2896684828934</v>
      </c>
      <c r="T3513" s="80">
        <v>2487.6600990347033</v>
      </c>
      <c r="U3513" s="80">
        <v>1219.2030386352922</v>
      </c>
      <c r="V3513" s="80">
        <v>4135.0182500671399</v>
      </c>
      <c r="W3513" s="80">
        <v>7050.8334614989881</v>
      </c>
      <c r="X3513" s="80">
        <v>7629.8548603469035</v>
      </c>
      <c r="Y3513" s="80">
        <v>10261.164843381246</v>
      </c>
      <c r="Z3513" s="80">
        <v>7802.9445707745635</v>
      </c>
      <c r="AA3513" s="80">
        <v>5435.7875189659972</v>
      </c>
      <c r="AB3513" s="80">
        <v>7182.5540696476401</v>
      </c>
      <c r="AC3513" s="80">
        <v>8929.320620329283</v>
      </c>
      <c r="AD3513" s="80">
        <v>8772.5974976263878</v>
      </c>
      <c r="AE3513" s="80">
        <v>10304.840170492707</v>
      </c>
      <c r="AF3513" s="80">
        <v>6822.118909930562</v>
      </c>
      <c r="AG3513" s="80">
        <v>2802.6160176262556</v>
      </c>
      <c r="AH3513" s="80">
        <v>2513.1358891558993</v>
      </c>
      <c r="AI3513" s="80">
        <v>2223.6557606855431</v>
      </c>
      <c r="AJ3513" s="80">
        <v>9123.0816993975441</v>
      </c>
      <c r="AK3513" s="80">
        <v>8126.6623178087657</v>
      </c>
      <c r="AL3513" s="80">
        <v>7093.6993285367626</v>
      </c>
      <c r="AM3513" s="80">
        <v>3258.4183843016849</v>
      </c>
      <c r="AN3513" s="80">
        <v>2741.0370724936192</v>
      </c>
      <c r="AO3513" s="80">
        <v>2223.6557606855531</v>
      </c>
      <c r="AP3513" s="80">
        <v>9449.2603305612993</v>
      </c>
      <c r="AQ3513" s="80">
        <v>9087.2211099670913</v>
      </c>
      <c r="AR3513" s="80">
        <v>6595.9736637461137</v>
      </c>
      <c r="AS3513" s="80">
        <v>10945.180864959739</v>
      </c>
      <c r="AT3513" s="80">
        <v>11777.595134474286</v>
      </c>
      <c r="AU3513" s="80">
        <v>12610.009403988834</v>
      </c>
      <c r="AV3513" s="80">
        <v>12347.561855835034</v>
      </c>
      <c r="AW3513" s="80">
        <v>12824.301227103575</v>
      </c>
      <c r="AX3513" s="80">
        <v>12135.226000000001</v>
      </c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</row>
    <row r="3514" spans="1:74" ht="12" customHeight="1" x14ac:dyDescent="0.2">
      <c r="A3514">
        <v>6</v>
      </c>
      <c r="B3514">
        <v>14</v>
      </c>
      <c r="C3514" s="80">
        <v>10766.866149002739</v>
      </c>
      <c r="D3514" s="80">
        <v>11193.654281769377</v>
      </c>
      <c r="E3514" s="80">
        <v>11620.442414536015</v>
      </c>
      <c r="F3514" s="80">
        <v>11491.078647743991</v>
      </c>
      <c r="G3514" s="80">
        <v>11877.909300515295</v>
      </c>
      <c r="H3514" s="80">
        <v>11778.879408535155</v>
      </c>
      <c r="I3514" s="80">
        <v>6214.4582598336592</v>
      </c>
      <c r="J3514" s="80">
        <v>8295.0613366289253</v>
      </c>
      <c r="K3514" s="80">
        <v>10375.664413424191</v>
      </c>
      <c r="L3514" s="80">
        <v>11082.783977906984</v>
      </c>
      <c r="M3514" s="80">
        <v>11412.821711897606</v>
      </c>
      <c r="N3514" s="80">
        <v>11412.752153846153</v>
      </c>
      <c r="O3514" s="80">
        <v>1963.6938030779943</v>
      </c>
      <c r="P3514" s="80">
        <v>1741.1996474202435</v>
      </c>
      <c r="Q3514" s="80">
        <v>1518.7054917624928</v>
      </c>
      <c r="R3514" s="80">
        <v>2106.1141937971352</v>
      </c>
      <c r="S3514" s="80">
        <v>2966.9015441729462</v>
      </c>
      <c r="T3514" s="80">
        <v>2595.765275470832</v>
      </c>
      <c r="U3514" s="80">
        <v>1158.9829495350987</v>
      </c>
      <c r="V3514" s="80">
        <v>3972.300182105665</v>
      </c>
      <c r="W3514" s="80">
        <v>6785.6174146762314</v>
      </c>
      <c r="X3514" s="80">
        <v>7204.4385926427976</v>
      </c>
      <c r="Y3514" s="80">
        <v>9896.293619792541</v>
      </c>
      <c r="Z3514" s="80">
        <v>8142.0337815040511</v>
      </c>
      <c r="AA3514" s="80">
        <v>5167.2976954102232</v>
      </c>
      <c r="AB3514" s="80">
        <v>6880.3716275998786</v>
      </c>
      <c r="AC3514" s="80">
        <v>8593.4455597895339</v>
      </c>
      <c r="AD3514" s="80">
        <v>8283.4655608046014</v>
      </c>
      <c r="AE3514" s="80">
        <v>9938.4159195151005</v>
      </c>
      <c r="AF3514" s="80">
        <v>7118.5848011962025</v>
      </c>
      <c r="AG3514" s="80">
        <v>2664.1864198096373</v>
      </c>
      <c r="AH3514" s="80">
        <v>2402.0998507044928</v>
      </c>
      <c r="AI3514" s="80">
        <v>2140.0132815993484</v>
      </c>
      <c r="AJ3514" s="80">
        <v>8614.4078861264898</v>
      </c>
      <c r="AK3514" s="80">
        <v>7837.6907177175972</v>
      </c>
      <c r="AL3514" s="80">
        <v>7401.9671734058775</v>
      </c>
      <c r="AM3514" s="80">
        <v>3097.4753426504794</v>
      </c>
      <c r="AN3514" s="80">
        <v>2618.7443121249189</v>
      </c>
      <c r="AO3514" s="80">
        <v>2140.0132815993584</v>
      </c>
      <c r="AP3514" s="80">
        <v>8922.3998416044906</v>
      </c>
      <c r="AQ3514" s="80">
        <v>8764.09351811737</v>
      </c>
      <c r="AR3514" s="80">
        <v>6882.6120581811192</v>
      </c>
      <c r="AS3514" s="80">
        <v>10404.565605631487</v>
      </c>
      <c r="AT3514" s="80">
        <v>10832.385709918704</v>
      </c>
      <c r="AU3514" s="80">
        <v>11260.205814205923</v>
      </c>
      <c r="AV3514" s="80">
        <v>12144.79950857057</v>
      </c>
      <c r="AW3514" s="80">
        <v>12137.036083996225</v>
      </c>
      <c r="AX3514" s="80">
        <v>12068.65476923077</v>
      </c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</row>
    <row r="3515" spans="1:74" ht="12" customHeight="1" x14ac:dyDescent="0.2">
      <c r="A3515">
        <v>6</v>
      </c>
      <c r="B3515">
        <v>15</v>
      </c>
      <c r="C3515" s="80">
        <v>10266.458524102814</v>
      </c>
      <c r="D3515" s="80">
        <v>10680.764933960456</v>
      </c>
      <c r="E3515" s="80">
        <v>11095.071343818097</v>
      </c>
      <c r="F3515" s="80">
        <v>11048.293634411382</v>
      </c>
      <c r="G3515" s="80">
        <v>11200.211244814724</v>
      </c>
      <c r="H3515" s="80">
        <v>11374.084131812891</v>
      </c>
      <c r="I3515" s="80">
        <v>5925.6311995909618</v>
      </c>
      <c r="J3515" s="80">
        <v>7921.5519421715335</v>
      </c>
      <c r="K3515" s="80">
        <v>9917.4726847521051</v>
      </c>
      <c r="L3515" s="80">
        <v>9915.0599763871996</v>
      </c>
      <c r="M3515" s="80">
        <v>10566.412433897563</v>
      </c>
      <c r="N3515" s="80">
        <v>11078.427</v>
      </c>
      <c r="O3515" s="80">
        <v>5355.4</v>
      </c>
      <c r="P3515" s="80">
        <v>3402.7216979809368</v>
      </c>
      <c r="Q3515" s="80">
        <v>1450.0433959618742</v>
      </c>
      <c r="R3515" s="80">
        <v>2024.9594275678094</v>
      </c>
      <c r="S3515" s="80">
        <v>2797.6239922847699</v>
      </c>
      <c r="T3515" s="80">
        <v>2519.724929253568</v>
      </c>
      <c r="U3515" s="80">
        <v>1105.1173309743917</v>
      </c>
      <c r="V3515" s="80">
        <v>3791.9753177099578</v>
      </c>
      <c r="W3515" s="80">
        <v>6478.8333044455239</v>
      </c>
      <c r="X3515" s="80">
        <v>6926.8304118891501</v>
      </c>
      <c r="Y3515" s="80">
        <v>9331.6573041671618</v>
      </c>
      <c r="Z3515" s="80">
        <v>7903.5210494366547</v>
      </c>
      <c r="AA3515" s="80">
        <v>4927.1391264146769</v>
      </c>
      <c r="AB3515" s="80">
        <v>6566.0334872923095</v>
      </c>
      <c r="AC3515" s="80">
        <v>8204.9278481699421</v>
      </c>
      <c r="AD3515" s="80">
        <v>7964.2793015145608</v>
      </c>
      <c r="AE3515" s="80">
        <v>9371.3763021047525</v>
      </c>
      <c r="AF3515" s="80">
        <v>6910.0529828630797</v>
      </c>
      <c r="AG3515" s="80">
        <v>2540.3640205917313</v>
      </c>
      <c r="AH3515" s="80">
        <v>2291.8126500364915</v>
      </c>
      <c r="AI3515" s="80">
        <v>2043.2612794812512</v>
      </c>
      <c r="AJ3515" s="80">
        <v>8282.4694469565602</v>
      </c>
      <c r="AK3515" s="80">
        <v>7390.5086736225803</v>
      </c>
      <c r="AL3515" s="80">
        <v>7185.1339520536449</v>
      </c>
      <c r="AM3515" s="80">
        <v>2953.5151356644037</v>
      </c>
      <c r="AN3515" s="80">
        <v>2498.388207572832</v>
      </c>
      <c r="AO3515" s="80">
        <v>2043.2612794812605</v>
      </c>
      <c r="AP3515" s="80">
        <v>8578.5935677174584</v>
      </c>
      <c r="AQ3515" s="80">
        <v>8264.0552549064814</v>
      </c>
      <c r="AR3515" s="80">
        <v>6680.9928252216678</v>
      </c>
      <c r="AS3515" s="80">
        <v>9920.9964880464468</v>
      </c>
      <c r="AT3515" s="80">
        <v>10336.058932590968</v>
      </c>
      <c r="AU3515" s="80">
        <v>10751.121377135487</v>
      </c>
      <c r="AV3515" s="80">
        <v>10724.192231036957</v>
      </c>
      <c r="AW3515" s="80">
        <v>11816.435905297421</v>
      </c>
      <c r="AX3515" s="80">
        <v>11506.215142857143</v>
      </c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</row>
    <row r="3516" spans="1:74" ht="12" customHeight="1" x14ac:dyDescent="0.2">
      <c r="A3516">
        <v>6</v>
      </c>
      <c r="B3516">
        <v>16</v>
      </c>
      <c r="C3516" s="80">
        <v>9768.3421061918762</v>
      </c>
      <c r="D3516" s="80">
        <v>10149.988229320492</v>
      </c>
      <c r="E3516" s="80">
        <v>10531.634352449108</v>
      </c>
      <c r="F3516" s="80">
        <v>10579.406960798862</v>
      </c>
      <c r="G3516" s="80">
        <v>10730.946172657312</v>
      </c>
      <c r="H3516" s="80">
        <v>10700.483518853338</v>
      </c>
      <c r="I3516" s="80">
        <v>5638.1265863816579</v>
      </c>
      <c r="J3516" s="80">
        <v>7525.9819230744652</v>
      </c>
      <c r="K3516" s="80">
        <v>9413.8372597672715</v>
      </c>
      <c r="L3516" s="80">
        <v>9420.7977961432516</v>
      </c>
      <c r="M3516" s="80">
        <v>9607.302926325392</v>
      </c>
      <c r="N3516" s="80">
        <v>9411.8385333333335</v>
      </c>
      <c r="O3516" s="80">
        <v>5095.562329763723</v>
      </c>
      <c r="P3516" s="80">
        <v>3235.9843484496196</v>
      </c>
      <c r="Q3516" s="80">
        <v>1376.4063671355163</v>
      </c>
      <c r="R3516" s="80">
        <v>1939.0206824899894</v>
      </c>
      <c r="S3516" s="80">
        <v>2680.4094866015303</v>
      </c>
      <c r="T3516" s="80">
        <v>2140.6689038569589</v>
      </c>
      <c r="U3516" s="80">
        <v>1051.4983459092018</v>
      </c>
      <c r="V3516" s="80">
        <v>3600.6597020746972</v>
      </c>
      <c r="W3516" s="80">
        <v>6149.8210582401925</v>
      </c>
      <c r="X3516" s="80">
        <v>6632.8575525516017</v>
      </c>
      <c r="Y3516" s="80">
        <v>8940.6806750240685</v>
      </c>
      <c r="Z3516" s="80">
        <v>6714.5510786052037</v>
      </c>
      <c r="AA3516" s="80">
        <v>4688.0801669461789</v>
      </c>
      <c r="AB3516" s="80">
        <v>6238.1700672923989</v>
      </c>
      <c r="AC3516" s="80">
        <v>7788.2599676386189</v>
      </c>
      <c r="AD3516" s="80">
        <v>7626.2773843880022</v>
      </c>
      <c r="AE3516" s="80">
        <v>8978.7355312748805</v>
      </c>
      <c r="AF3516" s="80">
        <v>5870.5358559916194</v>
      </c>
      <c r="AG3516" s="80">
        <v>2417.1085646663819</v>
      </c>
      <c r="AH3516" s="80">
        <v>2178.3038231508649</v>
      </c>
      <c r="AI3516" s="80">
        <v>1939.4990816353477</v>
      </c>
      <c r="AJ3516" s="80">
        <v>7930.9636238143339</v>
      </c>
      <c r="AK3516" s="80">
        <v>7080.8620508757922</v>
      </c>
      <c r="AL3516" s="80">
        <v>6104.2348879583815</v>
      </c>
      <c r="AM3516" s="80">
        <v>2810.2140765729037</v>
      </c>
      <c r="AN3516" s="80">
        <v>2374.8565791041301</v>
      </c>
      <c r="AO3516" s="80">
        <v>1939.4990816353563</v>
      </c>
      <c r="AP3516" s="80">
        <v>8214.5203148386117</v>
      </c>
      <c r="AQ3516" s="80">
        <v>7917.8088850175282</v>
      </c>
      <c r="AR3516" s="80">
        <v>5675.9344727680946</v>
      </c>
      <c r="AS3516" s="80">
        <v>9439.641479293361</v>
      </c>
      <c r="AT3516" s="80">
        <v>9822.3962758498474</v>
      </c>
      <c r="AU3516" s="80">
        <v>10205.151072406334</v>
      </c>
      <c r="AV3516" s="80">
        <v>10269.060335670742</v>
      </c>
      <c r="AW3516" s="80">
        <v>10299.757010744061</v>
      </c>
      <c r="AX3516" s="80">
        <v>11211.534133333334</v>
      </c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</row>
    <row r="3517" spans="1:74" ht="12" customHeight="1" x14ac:dyDescent="0.2">
      <c r="A3517">
        <v>6</v>
      </c>
      <c r="B3517">
        <v>17</v>
      </c>
      <c r="C3517" s="80">
        <v>9242.4025310027137</v>
      </c>
      <c r="D3517" s="80">
        <v>9643.8756830738675</v>
      </c>
      <c r="E3517" s="80">
        <v>10045.348835145023</v>
      </c>
      <c r="F3517" s="80">
        <v>10034.488176173127</v>
      </c>
      <c r="G3517" s="80">
        <v>10255.11838147868</v>
      </c>
      <c r="H3517" s="80">
        <v>10254.805250344427</v>
      </c>
      <c r="I3517" s="80">
        <v>4460.6622091373501</v>
      </c>
      <c r="J3517" s="80">
        <v>6719.9134422642983</v>
      </c>
      <c r="K3517" s="80">
        <v>8979.1646753912464</v>
      </c>
      <c r="L3517" s="80">
        <v>8935.55607094058</v>
      </c>
      <c r="M3517" s="80">
        <v>8497.0657063930557</v>
      </c>
      <c r="N3517" s="80">
        <v>8802.0923750000002</v>
      </c>
      <c r="O3517" s="80">
        <v>4821.2109753647937</v>
      </c>
      <c r="P3517" s="80">
        <v>3067.0317190761803</v>
      </c>
      <c r="Q3517" s="80">
        <v>1312.8524627875668</v>
      </c>
      <c r="R3517" s="80">
        <v>1839.1465782437131</v>
      </c>
      <c r="S3517" s="80">
        <v>2561.5557243197254</v>
      </c>
      <c r="T3517" s="80">
        <v>2001.9856236702415</v>
      </c>
      <c r="U3517" s="80">
        <v>994.88437934787044</v>
      </c>
      <c r="V3517" s="80">
        <v>3430.3724328026919</v>
      </c>
      <c r="W3517" s="80">
        <v>5865.860486257513</v>
      </c>
      <c r="X3517" s="80">
        <v>6291.2156543313331</v>
      </c>
      <c r="Y3517" s="80">
        <v>8544.2361985742627</v>
      </c>
      <c r="Z3517" s="80">
        <v>6279.5487450428082</v>
      </c>
      <c r="AA3517" s="80">
        <v>4435.668154277877</v>
      </c>
      <c r="AB3517" s="80">
        <v>5932.1573044513098</v>
      </c>
      <c r="AC3517" s="80">
        <v>7428.6464546247425</v>
      </c>
      <c r="AD3517" s="80">
        <v>7233.4669160018202</v>
      </c>
      <c r="AE3517" s="80">
        <v>8580.6036399501791</v>
      </c>
      <c r="AF3517" s="80">
        <v>5490.2130664673878</v>
      </c>
      <c r="AG3517" s="80">
        <v>2286.9684612724895</v>
      </c>
      <c r="AH3517" s="80">
        <v>2068.4567557191995</v>
      </c>
      <c r="AI3517" s="80">
        <v>1849.9450501659096</v>
      </c>
      <c r="AJ3517" s="80">
        <v>7522.4595295098379</v>
      </c>
      <c r="AK3517" s="80">
        <v>6766.8849891052469</v>
      </c>
      <c r="AL3517" s="80">
        <v>5708.7719017081563</v>
      </c>
      <c r="AM3517" s="80">
        <v>2658.9086880478135</v>
      </c>
      <c r="AN3517" s="80">
        <v>2254.4268691068655</v>
      </c>
      <c r="AO3517" s="80">
        <v>1849.9450501659178</v>
      </c>
      <c r="AP3517" s="80">
        <v>7791.4109247913593</v>
      </c>
      <c r="AQ3517" s="80">
        <v>7566.7202249763332</v>
      </c>
      <c r="AR3517" s="80">
        <v>5308.2189379695637</v>
      </c>
      <c r="AS3517" s="80">
        <v>8931.3995508692351</v>
      </c>
      <c r="AT3517" s="80">
        <v>9332.6700388788886</v>
      </c>
      <c r="AU3517" s="80">
        <v>9733.9405268885439</v>
      </c>
      <c r="AV3517" s="80">
        <v>9740.126729269472</v>
      </c>
      <c r="AW3517" s="80">
        <v>9843.0488557272547</v>
      </c>
      <c r="AX3517" s="80">
        <v>8989.3507500000014</v>
      </c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</row>
    <row r="3518" spans="1:74" ht="12" customHeight="1" x14ac:dyDescent="0.2">
      <c r="A3518">
        <v>6</v>
      </c>
      <c r="B3518">
        <v>18</v>
      </c>
      <c r="C3518" s="80">
        <v>8776.9963610873801</v>
      </c>
      <c r="D3518" s="80">
        <v>9173.6043784376343</v>
      </c>
      <c r="E3518" s="80">
        <v>9570.2123957878903</v>
      </c>
      <c r="F3518" s="80">
        <v>9572.9063095601014</v>
      </c>
      <c r="G3518" s="80">
        <v>9714.7723978913182</v>
      </c>
      <c r="H3518" s="80">
        <v>9808.1481544637882</v>
      </c>
      <c r="I3518" s="80">
        <v>7777.4102739142118</v>
      </c>
      <c r="J3518" s="80">
        <v>8165.9340560566325</v>
      </c>
      <c r="K3518" s="80">
        <v>8554.4578381990523</v>
      </c>
      <c r="L3518" s="80">
        <v>8524.5245785478037</v>
      </c>
      <c r="M3518" s="80">
        <v>8049.3521690223279</v>
      </c>
      <c r="N3518" s="80">
        <v>8515.5398823529395</v>
      </c>
      <c r="O3518" s="80">
        <v>1367.8333333333333</v>
      </c>
      <c r="P3518" s="80">
        <v>1309.2944967153553</v>
      </c>
      <c r="Q3518" s="80">
        <v>1250.7556600973771</v>
      </c>
      <c r="R3518" s="80">
        <v>1754.5466768181034</v>
      </c>
      <c r="S3518" s="80">
        <v>2426.5864050117016</v>
      </c>
      <c r="T3518" s="80">
        <v>1936.8108963138623</v>
      </c>
      <c r="U3518" s="80">
        <v>944.78643923460299</v>
      </c>
      <c r="V3518" s="80">
        <v>3266.5983616597173</v>
      </c>
      <c r="W3518" s="80">
        <v>5588.4102840848318</v>
      </c>
      <c r="X3518" s="80">
        <v>6001.8226116561045</v>
      </c>
      <c r="Y3518" s="80">
        <v>8094.037230509728</v>
      </c>
      <c r="Z3518" s="80">
        <v>6075.1177678468048</v>
      </c>
      <c r="AA3518" s="80">
        <v>4212.3076893151028</v>
      </c>
      <c r="AB3518" s="80">
        <v>5644.7927486269382</v>
      </c>
      <c r="AC3518" s="80">
        <v>7077.2778079387726</v>
      </c>
      <c r="AD3518" s="80">
        <v>6900.7307462488125</v>
      </c>
      <c r="AE3518" s="80">
        <v>8128.4884579376594</v>
      </c>
      <c r="AF3518" s="80">
        <v>5311.4789459498561</v>
      </c>
      <c r="AG3518" s="80">
        <v>2171.8069295487117</v>
      </c>
      <c r="AH3518" s="80">
        <v>1967.1255776731682</v>
      </c>
      <c r="AI3518" s="80">
        <v>1762.4442257976245</v>
      </c>
      <c r="AJ3518" s="80">
        <v>7176.4298317125058</v>
      </c>
      <c r="AK3518" s="80">
        <v>6410.3353141776124</v>
      </c>
      <c r="AL3518" s="80">
        <v>5522.9225889885793</v>
      </c>
      <c r="AM3518" s="80">
        <v>2525.0179053743736</v>
      </c>
      <c r="AN3518" s="80">
        <v>2143.7310655860028</v>
      </c>
      <c r="AO3518" s="80">
        <v>1762.4442257976323</v>
      </c>
      <c r="AP3518" s="80">
        <v>7433.0095858218347</v>
      </c>
      <c r="AQ3518" s="80">
        <v>7168.0269354010961</v>
      </c>
      <c r="AR3518" s="80">
        <v>5135.4096440667017</v>
      </c>
      <c r="AS3518" s="80">
        <v>8481.6541039456406</v>
      </c>
      <c r="AT3518" s="80">
        <v>8877.5937695392786</v>
      </c>
      <c r="AU3518" s="80">
        <v>9273.5334351329147</v>
      </c>
      <c r="AV3518" s="80">
        <v>9292.0853545814189</v>
      </c>
      <c r="AW3518" s="80">
        <v>9324.4149679847033</v>
      </c>
      <c r="AX3518" s="80">
        <v>8696.7020529688907</v>
      </c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</row>
    <row r="3519" spans="1:74" ht="12" customHeight="1" x14ac:dyDescent="0.2">
      <c r="A3519">
        <v>6</v>
      </c>
      <c r="B3519">
        <v>19</v>
      </c>
      <c r="C3519" s="80">
        <v>8261.6940436964651</v>
      </c>
      <c r="D3519" s="80">
        <v>8657.5485526779448</v>
      </c>
      <c r="E3519" s="80">
        <v>9053.4030616594227</v>
      </c>
      <c r="F3519" s="80">
        <v>9122.2925631448561</v>
      </c>
      <c r="G3519" s="80">
        <v>9277.6828401200983</v>
      </c>
      <c r="H3519" s="80">
        <v>9307.1982319529943</v>
      </c>
      <c r="I3519" s="80">
        <v>7339.026369807867</v>
      </c>
      <c r="J3519" s="80">
        <v>8891.3692289741957</v>
      </c>
      <c r="K3519" s="80">
        <v>10443.712088140526</v>
      </c>
      <c r="L3519" s="80">
        <v>8123.2600270591784</v>
      </c>
      <c r="M3519" s="80">
        <v>7687.19362986124</v>
      </c>
      <c r="N3519" s="80">
        <v>8080.6097633313539</v>
      </c>
      <c r="O3519" s="80">
        <v>1090.7368421052631</v>
      </c>
      <c r="P3519" s="80">
        <v>1136.9746808832529</v>
      </c>
      <c r="Q3519" s="80">
        <v>1183.2125196612426</v>
      </c>
      <c r="R3519" s="80">
        <v>1671.9570404281744</v>
      </c>
      <c r="S3519" s="80">
        <v>2317.4088005121416</v>
      </c>
      <c r="T3519" s="80">
        <v>1837.8885255312673</v>
      </c>
      <c r="U3519" s="80">
        <v>889.31750412879126</v>
      </c>
      <c r="V3519" s="80">
        <v>3087.9716004819747</v>
      </c>
      <c r="W3519" s="80">
        <v>5286.6256968351581</v>
      </c>
      <c r="X3519" s="80">
        <v>5719.3061339112837</v>
      </c>
      <c r="Y3519" s="80">
        <v>7729.8682094799397</v>
      </c>
      <c r="Z3519" s="80">
        <v>5764.8318986777349</v>
      </c>
      <c r="AA3519" s="80">
        <v>3965.0007719406121</v>
      </c>
      <c r="AB3519" s="80">
        <v>5330.0461835331498</v>
      </c>
      <c r="AC3519" s="80">
        <v>6695.0915951256875</v>
      </c>
      <c r="AD3519" s="80">
        <v>6575.9010619276942</v>
      </c>
      <c r="AE3519" s="80">
        <v>7762.7693983537602</v>
      </c>
      <c r="AF3519" s="80">
        <v>5040.1958327170751</v>
      </c>
      <c r="AG3519" s="80">
        <v>2044.2989418863526</v>
      </c>
      <c r="AH3519" s="80">
        <v>1855.7839447644105</v>
      </c>
      <c r="AI3519" s="80">
        <v>1667.2689476424687</v>
      </c>
      <c r="AJ3519" s="80">
        <v>6838.6225005026909</v>
      </c>
      <c r="AK3519" s="80">
        <v>6121.9198461788665</v>
      </c>
      <c r="AL3519" s="80">
        <v>5240.840018516009</v>
      </c>
      <c r="AM3519" s="80">
        <v>2376.772705699736</v>
      </c>
      <c r="AN3519" s="80">
        <v>2022.0208266711061</v>
      </c>
      <c r="AO3519" s="80">
        <v>1667.268947642476</v>
      </c>
      <c r="AP3519" s="80">
        <v>7083.1245886958659</v>
      </c>
      <c r="AQ3519" s="80">
        <v>6845.5212095884444</v>
      </c>
      <c r="AR3519" s="80">
        <v>4873.1192480875598</v>
      </c>
      <c r="AS3519" s="80">
        <v>7983.6914940431934</v>
      </c>
      <c r="AT3519" s="80">
        <v>8378.2184063674395</v>
      </c>
      <c r="AU3519" s="80">
        <v>8772.7453186916846</v>
      </c>
      <c r="AV3519" s="80">
        <v>8854.6903505734281</v>
      </c>
      <c r="AW3519" s="80">
        <v>8904.8884728795347</v>
      </c>
      <c r="AX3519" s="80">
        <v>8252.5190990693336</v>
      </c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</row>
    <row r="3520" spans="1:74" ht="12" customHeight="1" x14ac:dyDescent="0.2">
      <c r="A3520">
        <v>6</v>
      </c>
      <c r="B3520">
        <v>20</v>
      </c>
      <c r="C3520" s="80">
        <v>7851.0587074386158</v>
      </c>
      <c r="D3520" s="80">
        <v>8252.9805222747364</v>
      </c>
      <c r="E3520" s="80">
        <v>8654.902337110856</v>
      </c>
      <c r="F3520" s="80">
        <v>8647.7412918377067</v>
      </c>
      <c r="G3520" s="80">
        <v>8817.8499707488609</v>
      </c>
      <c r="H3520" s="80">
        <v>8886.5333583253414</v>
      </c>
      <c r="I3520" s="80">
        <v>7474.7155445367162</v>
      </c>
      <c r="J3520" s="80">
        <v>8124.1543135031334</v>
      </c>
      <c r="K3520" s="80">
        <v>8773.5930824695515</v>
      </c>
      <c r="L3520" s="80">
        <v>8115.7351022183566</v>
      </c>
      <c r="M3520" s="80">
        <v>7306.1907043305773</v>
      </c>
      <c r="N3520" s="80">
        <v>7715.3839885910993</v>
      </c>
      <c r="O3520" s="80">
        <v>629.95000000000005</v>
      </c>
      <c r="P3520" s="80">
        <v>880.54071777319552</v>
      </c>
      <c r="Q3520" s="80">
        <v>1131.131435546391</v>
      </c>
      <c r="R3520" s="80">
        <v>1584.9800734416433</v>
      </c>
      <c r="S3520" s="80">
        <v>2202.5503001075449</v>
      </c>
      <c r="T3520" s="80">
        <v>3905</v>
      </c>
      <c r="U3520" s="80">
        <v>845.11528719647242</v>
      </c>
      <c r="V3520" s="80">
        <v>2949.5206423373156</v>
      </c>
      <c r="W3520" s="80">
        <v>5053.9259974781589</v>
      </c>
      <c r="X3520" s="80">
        <v>5421.7818023843956</v>
      </c>
      <c r="Y3520" s="80">
        <v>7346.750189616625</v>
      </c>
      <c r="Z3520" s="80">
        <v>12248.658311759818</v>
      </c>
      <c r="AA3520" s="80">
        <v>3767.9262474378884</v>
      </c>
      <c r="AB3520" s="80">
        <v>5084.1610768631845</v>
      </c>
      <c r="AC3520" s="80">
        <v>6400.3959062884805</v>
      </c>
      <c r="AD3520" s="80">
        <v>6233.815759650126</v>
      </c>
      <c r="AE3520" s="80">
        <v>7378.020685962334</v>
      </c>
      <c r="AF3520" s="80">
        <v>10709.008981418408</v>
      </c>
      <c r="AG3520" s="80">
        <v>1942.6900734178375</v>
      </c>
      <c r="AH3520" s="80">
        <v>1768.2856905859944</v>
      </c>
      <c r="AI3520" s="80">
        <v>1593.8813077541513</v>
      </c>
      <c r="AJ3520" s="80">
        <v>6482.8701521605062</v>
      </c>
      <c r="AK3520" s="80">
        <v>5818.4971039445873</v>
      </c>
      <c r="AL3520" s="80">
        <v>11135.321858755922</v>
      </c>
      <c r="AM3520" s="80">
        <v>2258.6387184022819</v>
      </c>
      <c r="AN3520" s="80">
        <v>1926.2600130782203</v>
      </c>
      <c r="AO3520" s="80">
        <v>1593.8813077541583</v>
      </c>
      <c r="AP3520" s="80">
        <v>6714.6529840936819</v>
      </c>
      <c r="AQ3520" s="80">
        <v>6506.2343731669089</v>
      </c>
      <c r="AR3520" s="80">
        <v>10354.017884888404</v>
      </c>
      <c r="AS3520" s="80">
        <v>7586.8738651288531</v>
      </c>
      <c r="AT3520" s="80">
        <v>7986.7360403424727</v>
      </c>
      <c r="AU3520" s="80">
        <v>8386.5982155560923</v>
      </c>
      <c r="AV3520" s="80">
        <v>8394.0600283370677</v>
      </c>
      <c r="AW3520" s="80">
        <v>8463.5325342816104</v>
      </c>
      <c r="AX3520" s="80">
        <v>17534.299079728105</v>
      </c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</row>
    <row r="3521" spans="1:74" ht="12" customHeight="1" x14ac:dyDescent="0.2">
      <c r="A3521">
        <v>6</v>
      </c>
      <c r="B3521">
        <v>21</v>
      </c>
      <c r="C3521" s="80">
        <v>7381.7018948784535</v>
      </c>
      <c r="D3521" s="80">
        <v>7769.6670290689253</v>
      </c>
      <c r="E3521" s="80">
        <v>8157.6321632593981</v>
      </c>
      <c r="F3521" s="80">
        <v>8272.4523745200058</v>
      </c>
      <c r="G3521" s="80">
        <v>8402.5219850571375</v>
      </c>
      <c r="H3521" s="80">
        <v>8467.0560529125232</v>
      </c>
      <c r="I3521" s="80">
        <v>7428.6820019467295</v>
      </c>
      <c r="J3521" s="80">
        <v>7723.3849700483515</v>
      </c>
      <c r="K3521" s="80">
        <v>8018.0879381499735</v>
      </c>
      <c r="L3521" s="80">
        <v>8385.1492561983396</v>
      </c>
      <c r="M3521" s="80">
        <v>8932.9775651144446</v>
      </c>
      <c r="N3521" s="80">
        <v>7351.1892733676032</v>
      </c>
      <c r="O3521" s="80">
        <v>592.28994228165232</v>
      </c>
      <c r="P3521" s="80">
        <v>912.40687590273092</v>
      </c>
      <c r="Q3521" s="80">
        <v>1232.5238095238096</v>
      </c>
      <c r="R3521" s="80">
        <v>1516.196163787283</v>
      </c>
      <c r="S3521" s="80">
        <v>2098.8083695277619</v>
      </c>
      <c r="T3521" s="80">
        <v>3720.6695292093355</v>
      </c>
      <c r="U3521" s="80">
        <v>794.59208615753744</v>
      </c>
      <c r="V3521" s="80">
        <v>2779.0715768696705</v>
      </c>
      <c r="W3521" s="80">
        <v>4763.5510675818032</v>
      </c>
      <c r="X3521" s="80">
        <v>5186.4909265495498</v>
      </c>
      <c r="Y3521" s="80">
        <v>7000.7122134936735</v>
      </c>
      <c r="Z3521" s="80">
        <v>11670.476249490761</v>
      </c>
      <c r="AA3521" s="80">
        <v>3542.6697668330976</v>
      </c>
      <c r="AB3521" s="80">
        <v>4787.6644426107378</v>
      </c>
      <c r="AC3521" s="80">
        <v>6032.6591183883784</v>
      </c>
      <c r="AD3521" s="80">
        <v>5963.2847749402499</v>
      </c>
      <c r="AE3521" s="80">
        <v>7030.5098437436873</v>
      </c>
      <c r="AF3521" s="80">
        <v>10203.504073032671</v>
      </c>
      <c r="AG3521" s="80">
        <v>1826.5509825474878</v>
      </c>
      <c r="AH3521" s="80">
        <v>1664.4276657356909</v>
      </c>
      <c r="AI3521" s="80">
        <v>1502.3043489238942</v>
      </c>
      <c r="AJ3521" s="80">
        <v>6201.5308707909389</v>
      </c>
      <c r="AK3521" s="80">
        <v>5544.441105038859</v>
      </c>
      <c r="AL3521" s="80">
        <v>10609.693402768713</v>
      </c>
      <c r="AM3521" s="80">
        <v>2123.6113916304353</v>
      </c>
      <c r="AN3521" s="80">
        <v>1812.957870277168</v>
      </c>
      <c r="AO3521" s="80">
        <v>1502.3043489239008</v>
      </c>
      <c r="AP3521" s="80">
        <v>6423.2549457477544</v>
      </c>
      <c r="AQ3521" s="80">
        <v>6199.7853832646479</v>
      </c>
      <c r="AR3521" s="80">
        <v>9865.2698717523126</v>
      </c>
      <c r="AS3521" s="80">
        <v>7133.3107130333283</v>
      </c>
      <c r="AT3521" s="80">
        <v>7519.0271268024171</v>
      </c>
      <c r="AU3521" s="80">
        <v>7904.743540571505</v>
      </c>
      <c r="AV3521" s="80">
        <v>8029.7802015448669</v>
      </c>
      <c r="AW3521" s="80">
        <v>8064.8931912489888</v>
      </c>
      <c r="AX3521" s="80">
        <v>16706.615186168416</v>
      </c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</row>
    <row r="3522" spans="1:74" ht="12" customHeight="1" x14ac:dyDescent="0.2">
      <c r="A3522">
        <v>6</v>
      </c>
      <c r="B3522">
        <v>22</v>
      </c>
      <c r="C3522" s="80">
        <v>6997.4628488080234</v>
      </c>
      <c r="D3522" s="80">
        <v>7412.6726885629796</v>
      </c>
      <c r="E3522" s="80">
        <v>7827.8825283179358</v>
      </c>
      <c r="F3522" s="80">
        <v>7792.9664645341009</v>
      </c>
      <c r="G3522" s="80">
        <v>8016.1418356696377</v>
      </c>
      <c r="H3522" s="80">
        <v>8045.3984341115784</v>
      </c>
      <c r="I3522" s="80">
        <v>6123.6693379547905</v>
      </c>
      <c r="J3522" s="80">
        <v>7019.049033282502</v>
      </c>
      <c r="K3522" s="80">
        <v>7914.4287286102135</v>
      </c>
      <c r="L3522" s="80">
        <v>7941.2811639118463</v>
      </c>
      <c r="M3522" s="80">
        <v>7560.797857428186</v>
      </c>
      <c r="N3522" s="80">
        <v>10051.970380952382</v>
      </c>
      <c r="O3522" s="80">
        <v>561.45952869135124</v>
      </c>
      <c r="P3522" s="80">
        <v>872.08099232580525</v>
      </c>
      <c r="Q3522" s="80">
        <v>1182.7024559602592</v>
      </c>
      <c r="R3522" s="80">
        <v>1187.5454545454545</v>
      </c>
      <c r="S3522" s="80">
        <v>2002.2971205484644</v>
      </c>
      <c r="T3522" s="80">
        <v>5087.6203174933617</v>
      </c>
      <c r="U3522" s="80">
        <v>753.23125778107374</v>
      </c>
      <c r="V3522" s="80">
        <v>2662.1144984408861</v>
      </c>
      <c r="W3522" s="80">
        <v>4570.9977391006987</v>
      </c>
      <c r="X3522" s="80">
        <v>4885.8727774248719</v>
      </c>
      <c r="Y3522" s="80">
        <v>6678.7926474777814</v>
      </c>
      <c r="Z3522" s="80">
        <v>15958.136463237694</v>
      </c>
      <c r="AA3522" s="80">
        <v>3358.2635050880999</v>
      </c>
      <c r="AB3522" s="80">
        <v>4573.534562517174</v>
      </c>
      <c r="AC3522" s="80">
        <v>5788.8056199462471</v>
      </c>
      <c r="AD3522" s="80">
        <v>5617.6422861875444</v>
      </c>
      <c r="AE3522" s="80">
        <v>6707.2200685396656</v>
      </c>
      <c r="AF3522" s="80">
        <v>13952.207855078923</v>
      </c>
      <c r="AG3522" s="80">
        <v>1731.4736931733401</v>
      </c>
      <c r="AH3522" s="80">
        <v>1586.525779564173</v>
      </c>
      <c r="AI3522" s="80">
        <v>1441.577865955006</v>
      </c>
      <c r="AJ3522" s="80">
        <v>5842.0792186973349</v>
      </c>
      <c r="AK3522" s="80">
        <v>5289.4864632961944</v>
      </c>
      <c r="AL3522" s="80">
        <v>14507.62861214714</v>
      </c>
      <c r="AM3522" s="80">
        <v>2013.071244254596</v>
      </c>
      <c r="AN3522" s="80">
        <v>1727.3245551048042</v>
      </c>
      <c r="AO3522" s="80">
        <v>1441.5778659550124</v>
      </c>
      <c r="AP3522" s="80">
        <v>6050.951775744672</v>
      </c>
      <c r="AQ3522" s="80">
        <v>5914.6955011058999</v>
      </c>
      <c r="AR3522" s="80">
        <v>13489.708516990499</v>
      </c>
      <c r="AS3522" s="80">
        <v>6762.0011501801355</v>
      </c>
      <c r="AT3522" s="80">
        <v>7173.6086881868523</v>
      </c>
      <c r="AU3522" s="80">
        <v>7585.21622619357</v>
      </c>
      <c r="AV3522" s="80">
        <v>7564.3599981256912</v>
      </c>
      <c r="AW3522" s="80">
        <v>7694.0385071945293</v>
      </c>
      <c r="AX3522" s="80">
        <v>22844.521447126732</v>
      </c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</row>
    <row r="3523" spans="1:74" ht="12" customHeight="1" x14ac:dyDescent="0.2">
      <c r="A3523">
        <v>6</v>
      </c>
      <c r="B3523">
        <v>23</v>
      </c>
      <c r="C3523" s="80">
        <v>6541.0240691037297</v>
      </c>
      <c r="D3523" s="80">
        <v>6985.525293110898</v>
      </c>
      <c r="E3523" s="80">
        <v>7430.0265171180663</v>
      </c>
      <c r="F3523" s="80">
        <v>7425.2098467680771</v>
      </c>
      <c r="G3523" s="80">
        <v>7617.0413723983929</v>
      </c>
      <c r="H3523" s="80">
        <v>7726.6935159657678</v>
      </c>
      <c r="I3523" s="80">
        <v>6302.5094014856186</v>
      </c>
      <c r="J3523" s="80">
        <v>7044.9002119289344</v>
      </c>
      <c r="K3523" s="80">
        <v>7787.2910223722492</v>
      </c>
      <c r="L3523" s="80">
        <v>7887.9849288493533</v>
      </c>
      <c r="M3523" s="80">
        <v>7474.3094747793593</v>
      </c>
      <c r="N3523" s="80">
        <v>7295.5762727272722</v>
      </c>
      <c r="O3523" s="80">
        <v>524.83598274814085</v>
      </c>
      <c r="P3523" s="80">
        <v>823.71349995227956</v>
      </c>
      <c r="Q3523" s="80">
        <v>1122.5910171564183</v>
      </c>
      <c r="R3523" s="80">
        <v>1131.5041894130297</v>
      </c>
      <c r="S3523" s="80">
        <v>1270.3727272727274</v>
      </c>
      <c r="T3523" s="80">
        <v>3692.5220296394336</v>
      </c>
      <c r="U3523" s="80">
        <v>704.09859876377175</v>
      </c>
      <c r="V3523" s="80">
        <v>2521.3865555519046</v>
      </c>
      <c r="W3523" s="80">
        <v>4338.6745123400378</v>
      </c>
      <c r="X3523" s="80">
        <v>4655.3043468229725</v>
      </c>
      <c r="Y3523" s="80">
        <v>6346.2749233227305</v>
      </c>
      <c r="Z3523" s="80">
        <v>11582.187106197</v>
      </c>
      <c r="AA3523" s="80">
        <v>3139.2067227503435</v>
      </c>
      <c r="AB3523" s="80">
        <v>4316.8967132520902</v>
      </c>
      <c r="AC3523" s="80">
        <v>5494.5867037538374</v>
      </c>
      <c r="AD3523" s="80">
        <v>5352.5410392631829</v>
      </c>
      <c r="AE3523" s="80">
        <v>6373.2870255007938</v>
      </c>
      <c r="AF3523" s="80">
        <v>10126.312824454297</v>
      </c>
      <c r="AG3523" s="80">
        <v>1618.5310800179518</v>
      </c>
      <c r="AH3523" s="80">
        <v>1493.42001804237</v>
      </c>
      <c r="AI3523" s="80">
        <v>1368.3089560667884</v>
      </c>
      <c r="AJ3523" s="80">
        <v>5566.3866048554828</v>
      </c>
      <c r="AK3523" s="80">
        <v>5026.1382664647763</v>
      </c>
      <c r="AL3523" s="80">
        <v>10529.429262632975</v>
      </c>
      <c r="AM3523" s="80">
        <v>1881.7602531084419</v>
      </c>
      <c r="AN3523" s="80">
        <v>1625.0346045876183</v>
      </c>
      <c r="AO3523" s="80">
        <v>1368.3089560667947</v>
      </c>
      <c r="AP3523" s="80">
        <v>5765.4022909059468</v>
      </c>
      <c r="AQ3523" s="80">
        <v>5620.2199587576006</v>
      </c>
      <c r="AR3523" s="80">
        <v>9790.6374225943982</v>
      </c>
      <c r="AS3523" s="80">
        <v>6320.9213445370069</v>
      </c>
      <c r="AT3523" s="80">
        <v>6760.3075973348914</v>
      </c>
      <c r="AU3523" s="80">
        <v>7199.6938501327768</v>
      </c>
      <c r="AV3523" s="80">
        <v>7207.3915110757962</v>
      </c>
      <c r="AW3523" s="80">
        <v>7310.9746348732615</v>
      </c>
      <c r="AX3523" s="80">
        <v>16580.226792876434</v>
      </c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</row>
    <row r="3524" spans="1:74" ht="12" customHeight="1" x14ac:dyDescent="0.2">
      <c r="A3524">
        <v>6</v>
      </c>
      <c r="B3524">
        <v>24</v>
      </c>
      <c r="C3524" s="80">
        <v>5981.3245081604227</v>
      </c>
      <c r="D3524" s="80">
        <v>6500.8609032475251</v>
      </c>
      <c r="E3524" s="80">
        <v>7020.3972983346275</v>
      </c>
      <c r="F3524" s="80">
        <v>7080.5311947336968</v>
      </c>
      <c r="G3524" s="80">
        <v>7211.9008371765394</v>
      </c>
      <c r="H3524" s="80">
        <v>7311.7140435871397</v>
      </c>
      <c r="I3524" s="80">
        <v>5483.8476950235481</v>
      </c>
      <c r="J3524" s="80">
        <v>6130.5831763159149</v>
      </c>
      <c r="K3524" s="80">
        <v>6777.3186576082817</v>
      </c>
      <c r="L3524" s="80">
        <v>7779.1284216136855</v>
      </c>
      <c r="M3524" s="80">
        <v>6831.4908264002997</v>
      </c>
      <c r="N3524" s="80">
        <v>7134.5599130434784</v>
      </c>
      <c r="O3524" s="80">
        <v>479.927040966547</v>
      </c>
      <c r="P3524" s="80">
        <v>770.31391195378137</v>
      </c>
      <c r="Q3524" s="80">
        <v>1060.7007829410156</v>
      </c>
      <c r="R3524" s="80">
        <v>1078.9797023175045</v>
      </c>
      <c r="S3524" s="80">
        <v>1202.8032522632384</v>
      </c>
      <c r="T3524" s="80">
        <v>3611.0265544310723</v>
      </c>
      <c r="U3524" s="80">
        <v>643.85058982426642</v>
      </c>
      <c r="V3524" s="80">
        <v>2371.6635263040534</v>
      </c>
      <c r="W3524" s="80">
        <v>4099.4764627838404</v>
      </c>
      <c r="X3524" s="80">
        <v>4439.2048613961533</v>
      </c>
      <c r="Y3524" s="80">
        <v>6008.7248046615759</v>
      </c>
      <c r="Z3524" s="80">
        <v>11326.563487814999</v>
      </c>
      <c r="AA3524" s="80">
        <v>2870.5924192603402</v>
      </c>
      <c r="AB3524" s="80">
        <v>4031.126894865788</v>
      </c>
      <c r="AC3524" s="80">
        <v>5191.6613704712363</v>
      </c>
      <c r="AD3524" s="80">
        <v>5104.0757879848024</v>
      </c>
      <c r="AE3524" s="80">
        <v>6034.3001682164859</v>
      </c>
      <c r="AF3524" s="80">
        <v>9902.8209484104282</v>
      </c>
      <c r="AG3524" s="80">
        <v>1480.0373020882719</v>
      </c>
      <c r="AH3524" s="80">
        <v>1386.4546009244552</v>
      </c>
      <c r="AI3524" s="80">
        <v>1292.8718997606386</v>
      </c>
      <c r="AJ3524" s="80">
        <v>5307.994630587049</v>
      </c>
      <c r="AK3524" s="80">
        <v>4758.8045015789212</v>
      </c>
      <c r="AL3524" s="80">
        <v>10297.04044151201</v>
      </c>
      <c r="AM3524" s="80">
        <v>1720.7425934364333</v>
      </c>
      <c r="AN3524" s="80">
        <v>1506.807246598539</v>
      </c>
      <c r="AO3524" s="80">
        <v>1292.8718997606447</v>
      </c>
      <c r="AP3524" s="80">
        <v>5497.7719974765496</v>
      </c>
      <c r="AQ3524" s="80">
        <v>5321.2877604362675</v>
      </c>
      <c r="AR3524" s="80">
        <v>9574.554040303783</v>
      </c>
      <c r="AS3524" s="80">
        <v>5780.0554397614405</v>
      </c>
      <c r="AT3524" s="80">
        <v>6291.4093393041794</v>
      </c>
      <c r="AU3524" s="80">
        <v>6802.7632388469183</v>
      </c>
      <c r="AV3524" s="80">
        <v>6872.8239982393834</v>
      </c>
      <c r="AW3524" s="80">
        <v>6922.1133918059541</v>
      </c>
      <c r="AX3524" s="80">
        <v>16214.294389304609</v>
      </c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</row>
    <row r="3525" spans="1:74" ht="12" customHeight="1" x14ac:dyDescent="0.2">
      <c r="A3525">
        <v>6</v>
      </c>
      <c r="B3525">
        <v>25</v>
      </c>
      <c r="C3525" s="80">
        <v>4337.348048800488</v>
      </c>
      <c r="D3525" s="80">
        <v>4818.8284083016733</v>
      </c>
      <c r="E3525" s="80">
        <v>5300.3087678028596</v>
      </c>
      <c r="F3525" s="80">
        <v>5468.2121349013869</v>
      </c>
      <c r="G3525" s="80">
        <v>5691.5909453574022</v>
      </c>
      <c r="H3525" s="80">
        <v>5858.0816192184539</v>
      </c>
      <c r="I3525" s="80">
        <v>3562.7373966262044</v>
      </c>
      <c r="J3525" s="80">
        <v>3870.3189026497585</v>
      </c>
      <c r="K3525" s="80">
        <v>4177.9004086733121</v>
      </c>
      <c r="L3525" s="80">
        <v>4271.3412265371981</v>
      </c>
      <c r="M3525" s="80">
        <v>3916.9003345650367</v>
      </c>
      <c r="N3525" s="80">
        <v>4123.3824166666664</v>
      </c>
      <c r="O3525" s="80">
        <v>348.01833805587171</v>
      </c>
      <c r="P3525" s="80">
        <v>574.41682552704015</v>
      </c>
      <c r="Q3525" s="80">
        <v>800.8153129982087</v>
      </c>
      <c r="R3525" s="80">
        <v>833.2835121061521</v>
      </c>
      <c r="S3525" s="80">
        <v>949.2454561130711</v>
      </c>
      <c r="T3525" s="80">
        <v>2086.9743308814459</v>
      </c>
      <c r="U3525" s="80">
        <v>466.88724139332817</v>
      </c>
      <c r="V3525" s="80">
        <v>1780.9693600340272</v>
      </c>
      <c r="W3525" s="80">
        <v>3095.0514786747262</v>
      </c>
      <c r="X3525" s="80">
        <v>3428.3464368399914</v>
      </c>
      <c r="Y3525" s="80">
        <v>4742.0512931990397</v>
      </c>
      <c r="Z3525" s="80">
        <v>6546.1294454239196</v>
      </c>
      <c r="AA3525" s="80">
        <v>2081.6055727445528</v>
      </c>
      <c r="AB3525" s="80">
        <v>3000.6212348167655</v>
      </c>
      <c r="AC3525" s="80">
        <v>3919.6368968889778</v>
      </c>
      <c r="AD3525" s="80">
        <v>3941.8185435117734</v>
      </c>
      <c r="AE3525" s="80">
        <v>4762.2352240266773</v>
      </c>
      <c r="AF3525" s="80">
        <v>5723.2847255823499</v>
      </c>
      <c r="AG3525" s="80">
        <v>1073.2467191182081</v>
      </c>
      <c r="AH3525" s="80">
        <v>1024.6741047479002</v>
      </c>
      <c r="AI3525" s="80">
        <v>976.10149037759231</v>
      </c>
      <c r="AJ3525" s="80">
        <v>4099.3027009831803</v>
      </c>
      <c r="AK3525" s="80">
        <v>3755.6213297181835</v>
      </c>
      <c r="AL3525" s="80">
        <v>5951.1218656406345</v>
      </c>
      <c r="AM3525" s="80">
        <v>1247.7937821208129</v>
      </c>
      <c r="AN3525" s="80">
        <v>1111.9476362492051</v>
      </c>
      <c r="AO3525" s="80">
        <v>976.10149037759697</v>
      </c>
      <c r="AP3525" s="80">
        <v>4245.8655607480869</v>
      </c>
      <c r="AQ3525" s="80">
        <v>4199.5299046287828</v>
      </c>
      <c r="AR3525" s="80">
        <v>5533.5645447501929</v>
      </c>
      <c r="AS3525" s="80">
        <v>4191.3981007725552</v>
      </c>
      <c r="AT3525" s="80">
        <v>4663.6979903252359</v>
      </c>
      <c r="AU3525" s="80">
        <v>5135.9978798779166</v>
      </c>
      <c r="AV3525" s="80">
        <v>5307.8022756493974</v>
      </c>
      <c r="AW3525" s="80">
        <v>5462.8923487755892</v>
      </c>
      <c r="AX3525" s="80">
        <v>9370.968524811964</v>
      </c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</row>
    <row r="3526" spans="1:74" ht="12" customHeight="1" x14ac:dyDescent="0.2">
      <c r="A3526">
        <v>7</v>
      </c>
      <c r="B3526">
        <v>1</v>
      </c>
      <c r="C3526" s="80">
        <v>12740.075202676244</v>
      </c>
      <c r="D3526" s="80">
        <v>10585.929037953043</v>
      </c>
      <c r="E3526" s="80">
        <v>8431.782873229844</v>
      </c>
      <c r="F3526" s="80">
        <v>8622.1387643967464</v>
      </c>
      <c r="G3526" s="80">
        <v>7834.2700192641942</v>
      </c>
      <c r="H3526" s="80">
        <v>8477.7588765310829</v>
      </c>
      <c r="I3526" s="80">
        <v>12542.5029128844</v>
      </c>
      <c r="J3526" s="80">
        <v>10014.83722788506</v>
      </c>
      <c r="K3526" s="80">
        <v>7487.1715428857196</v>
      </c>
      <c r="L3526" s="80">
        <v>8531.0314625850297</v>
      </c>
      <c r="M3526" s="80">
        <v>8155.4317601332596</v>
      </c>
      <c r="N3526" s="80">
        <v>9975.6630000000005</v>
      </c>
      <c r="O3526" s="80">
        <v>2494.1428571428501</v>
      </c>
      <c r="P3526" s="80">
        <v>2494.1428571428501</v>
      </c>
      <c r="Q3526" s="80">
        <v>2494.1428571428501</v>
      </c>
      <c r="R3526" s="80">
        <v>2494.1428571428501</v>
      </c>
      <c r="S3526" s="80">
        <v>2494.1428571428501</v>
      </c>
      <c r="T3526" s="80">
        <v>2494.1428571428501</v>
      </c>
      <c r="U3526" s="80">
        <v>7006.0308880308803</v>
      </c>
      <c r="V3526" s="80">
        <v>6687.2579508274248</v>
      </c>
      <c r="W3526" s="80">
        <v>6368.4850136239702</v>
      </c>
      <c r="X3526" s="80">
        <v>5907.3607594936702</v>
      </c>
      <c r="Y3526" s="80">
        <v>5052.3248472505002</v>
      </c>
      <c r="Z3526" s="80">
        <v>5835.982</v>
      </c>
      <c r="AA3526" s="80">
        <v>6152.5944539412985</v>
      </c>
      <c r="AB3526" s="80">
        <v>6152.5944539412985</v>
      </c>
      <c r="AC3526" s="80">
        <v>6152.5944539412985</v>
      </c>
      <c r="AD3526" s="80">
        <v>6152.5944539412985</v>
      </c>
      <c r="AE3526" s="80">
        <v>6152.5944539412985</v>
      </c>
      <c r="AF3526" s="80">
        <v>6075.6620000000003</v>
      </c>
      <c r="AG3526" s="80">
        <v>3000.408767467135</v>
      </c>
      <c r="AH3526" s="80">
        <v>2987.3427649346122</v>
      </c>
      <c r="AI3526" s="80">
        <v>2974.2767624020898</v>
      </c>
      <c r="AJ3526" s="80">
        <v>3026.5407725321802</v>
      </c>
      <c r="AK3526" s="80">
        <v>3000.408767467135</v>
      </c>
      <c r="AL3526" s="80">
        <v>4835.2430000000004</v>
      </c>
      <c r="AM3526" s="80">
        <v>3334.7553406288134</v>
      </c>
      <c r="AN3526" s="80">
        <v>3154.5160515154466</v>
      </c>
      <c r="AO3526" s="80">
        <v>2974.2767624020798</v>
      </c>
      <c r="AP3526" s="80">
        <v>2498.5271453590099</v>
      </c>
      <c r="AQ3526" s="80">
        <v>4531.4621141253501</v>
      </c>
      <c r="AR3526" s="80">
        <v>7180.8509999999997</v>
      </c>
      <c r="AS3526" s="80">
        <v>9766.2567625590309</v>
      </c>
      <c r="AT3526" s="80">
        <v>8282.7541877311251</v>
      </c>
      <c r="AU3526" s="80">
        <v>6799.2516129032201</v>
      </c>
      <c r="AV3526" s="80">
        <v>6785.9664454946796</v>
      </c>
      <c r="AW3526" s="80">
        <v>6079.0427389903498</v>
      </c>
      <c r="AX3526" s="80">
        <v>8228.4590000000007</v>
      </c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</row>
    <row r="3527" spans="1:74" ht="12" customHeight="1" x14ac:dyDescent="0.2">
      <c r="A3527">
        <v>7</v>
      </c>
      <c r="B3527">
        <v>2</v>
      </c>
      <c r="C3527" s="80">
        <v>11631.98952841842</v>
      </c>
      <c r="D3527" s="80">
        <v>11272.0328286245</v>
      </c>
      <c r="E3527" s="80">
        <v>10912.07612883058</v>
      </c>
      <c r="F3527" s="80">
        <v>9394.8397261361515</v>
      </c>
      <c r="G3527" s="80">
        <v>10565.052409279635</v>
      </c>
      <c r="H3527" s="80">
        <v>9394.3923504633276</v>
      </c>
      <c r="I3527" s="80">
        <v>11607.781430859199</v>
      </c>
      <c r="J3527" s="80">
        <v>9425.9443631854392</v>
      </c>
      <c r="K3527" s="80">
        <v>7244.1072955116806</v>
      </c>
      <c r="L3527" s="80">
        <v>6827.3730872080705</v>
      </c>
      <c r="M3527" s="80">
        <v>8945.0627753858425</v>
      </c>
      <c r="N3527" s="80">
        <v>10691.177</v>
      </c>
      <c r="O3527" s="80">
        <v>2277.2113300061887</v>
      </c>
      <c r="P3527" s="80">
        <v>2752.5156258330298</v>
      </c>
      <c r="Q3527" s="80">
        <v>3227.8199216598705</v>
      </c>
      <c r="R3527" s="80">
        <v>2717.6635678495495</v>
      </c>
      <c r="S3527" s="80">
        <v>3363.523332378013</v>
      </c>
      <c r="T3527" s="80">
        <v>2673.0376466205726</v>
      </c>
      <c r="U3527" s="80">
        <v>3924.0711527854201</v>
      </c>
      <c r="V3527" s="80">
        <v>5446.3841712756257</v>
      </c>
      <c r="W3527" s="80">
        <v>6968.6971897658304</v>
      </c>
      <c r="X3527" s="80">
        <v>6500.0608156221306</v>
      </c>
      <c r="Y3527" s="80">
        <v>6486.8718740609002</v>
      </c>
      <c r="Z3527" s="80">
        <v>3717.3880000000008</v>
      </c>
      <c r="AA3527" s="80">
        <v>5617.4640355197216</v>
      </c>
      <c r="AB3527" s="80">
        <v>6789.952839063506</v>
      </c>
      <c r="AC3527" s="80">
        <v>7962.4416426072912</v>
      </c>
      <c r="AD3527" s="80">
        <v>6703.9791836076847</v>
      </c>
      <c r="AE3527" s="80">
        <v>8297.1971477998868</v>
      </c>
      <c r="AF3527" s="80">
        <v>3870.058716914481</v>
      </c>
      <c r="AG3527" s="80">
        <v>2739.4440620586852</v>
      </c>
      <c r="AH3527" s="80">
        <v>3486.827932572598</v>
      </c>
      <c r="AI3527" s="80">
        <v>4234.2118030865104</v>
      </c>
      <c r="AJ3527" s="80">
        <v>6580.9121780260302</v>
      </c>
      <c r="AK3527" s="80">
        <v>2907.8686730506151</v>
      </c>
      <c r="AL3527" s="80">
        <v>2181.5349999999999</v>
      </c>
      <c r="AM3527" s="80">
        <v>3044.7103792514013</v>
      </c>
      <c r="AN3527" s="80">
        <v>3639.461091168916</v>
      </c>
      <c r="AO3527" s="80">
        <v>4234.2118030864303</v>
      </c>
      <c r="AP3527" s="80">
        <v>7108.9258051991892</v>
      </c>
      <c r="AQ3527" s="80">
        <v>3622.1636820529902</v>
      </c>
      <c r="AR3527" s="80">
        <v>4411.5090000000009</v>
      </c>
      <c r="AS3527" s="80">
        <v>9599.7474881260678</v>
      </c>
      <c r="AT3527" s="80">
        <v>9578.7626771285741</v>
      </c>
      <c r="AU3527" s="80">
        <v>9557.7778661310804</v>
      </c>
      <c r="AV3527" s="80">
        <v>8010.785305290121</v>
      </c>
      <c r="AW3527" s="80">
        <v>7786.5714633983507</v>
      </c>
      <c r="AX3527" s="80">
        <v>6149.2209999999995</v>
      </c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</row>
    <row r="3528" spans="1:74" ht="12" customHeight="1" x14ac:dyDescent="0.2">
      <c r="A3528">
        <v>7</v>
      </c>
      <c r="B3528">
        <v>3</v>
      </c>
      <c r="C3528" s="80">
        <v>13181.358817645558</v>
      </c>
      <c r="D3528" s="80">
        <v>13169.333924488852</v>
      </c>
      <c r="E3528" s="80">
        <v>13157.309031332145</v>
      </c>
      <c r="F3528" s="80">
        <v>11949.515757054311</v>
      </c>
      <c r="G3528" s="80">
        <v>12728.889435584653</v>
      </c>
      <c r="H3528" s="80">
        <v>11932.1882682751</v>
      </c>
      <c r="I3528" s="80">
        <v>11778.674196827449</v>
      </c>
      <c r="J3528" s="80">
        <v>13476.582236162143</v>
      </c>
      <c r="K3528" s="80">
        <v>15174.490275496839</v>
      </c>
      <c r="L3528" s="80">
        <v>9868.3600091490352</v>
      </c>
      <c r="M3528" s="80">
        <v>12149.128234379021</v>
      </c>
      <c r="N3528" s="80">
        <v>11790.213499999998</v>
      </c>
      <c r="O3528" s="80">
        <v>2580.5335855130161</v>
      </c>
      <c r="P3528" s="80">
        <v>3236.2495601678165</v>
      </c>
      <c r="Q3528" s="80">
        <v>3891.9655348226174</v>
      </c>
      <c r="R3528" s="80">
        <v>3456.6596741450358</v>
      </c>
      <c r="S3528" s="80">
        <v>4052.4092974914256</v>
      </c>
      <c r="T3528" s="80">
        <v>2947.8217924176261</v>
      </c>
      <c r="U3528" s="80">
        <v>4446.7534779383141</v>
      </c>
      <c r="V3528" s="80">
        <v>6393.625780162165</v>
      </c>
      <c r="W3528" s="80">
        <v>8340.4980823860151</v>
      </c>
      <c r="X3528" s="80">
        <v>8111.8119279454659</v>
      </c>
      <c r="Y3528" s="80">
        <v>9696.7134020022004</v>
      </c>
      <c r="Z3528" s="80">
        <v>7101.6090000000004</v>
      </c>
      <c r="AA3528" s="80">
        <v>6365.7045870357279</v>
      </c>
      <c r="AB3528" s="80">
        <v>7983.2360197153193</v>
      </c>
      <c r="AC3528" s="80">
        <v>9600.7674523949099</v>
      </c>
      <c r="AD3528" s="80">
        <v>8526.9474759236746</v>
      </c>
      <c r="AE3528" s="80">
        <v>9996.5528828639544</v>
      </c>
      <c r="AF3528" s="80">
        <v>7393.2674809754399</v>
      </c>
      <c r="AG3528" s="80">
        <v>3104.3352519054206</v>
      </c>
      <c r="AH3528" s="80">
        <v>4104.8822761983592</v>
      </c>
      <c r="AI3528" s="80">
        <v>5105.4293004912988</v>
      </c>
      <c r="AJ3528" s="80">
        <v>7391.7674288600092</v>
      </c>
      <c r="AK3528" s="80">
        <v>6117.1483253588331</v>
      </c>
      <c r="AL3528" s="80">
        <v>3562.6785</v>
      </c>
      <c r="AM3528" s="80">
        <v>3450.2627350782418</v>
      </c>
      <c r="AN3528" s="80">
        <v>4277.8460177847219</v>
      </c>
      <c r="AO3528" s="80">
        <v>5105.4293004912024</v>
      </c>
      <c r="AP3528" s="80">
        <v>7655.774242446445</v>
      </c>
      <c r="AQ3528" s="80">
        <v>6909.9914309755741</v>
      </c>
      <c r="AR3528" s="80">
        <v>5583.3845000000001</v>
      </c>
      <c r="AS3528" s="80">
        <v>10038.292517971084</v>
      </c>
      <c r="AT3528" s="80">
        <v>10217.650798099086</v>
      </c>
      <c r="AU3528" s="80">
        <v>10397.009078227091</v>
      </c>
      <c r="AV3528" s="80">
        <v>9815.5517977025102</v>
      </c>
      <c r="AW3528" s="80">
        <v>10080.182243786076</v>
      </c>
      <c r="AX3528" s="80">
        <v>8488.1104999999989</v>
      </c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</row>
    <row r="3529" spans="1:74" ht="12" customHeight="1" x14ac:dyDescent="0.2">
      <c r="A3529">
        <v>7</v>
      </c>
      <c r="B3529">
        <v>4</v>
      </c>
      <c r="C3529" s="80">
        <v>13844.556865450833</v>
      </c>
      <c r="D3529" s="80">
        <v>13740.576009573</v>
      </c>
      <c r="E3529" s="80">
        <v>13636.595153695167</v>
      </c>
      <c r="F3529" s="80">
        <v>12749.486933092709</v>
      </c>
      <c r="G3529" s="80">
        <v>13352.174959138145</v>
      </c>
      <c r="H3529" s="80">
        <v>12422.92237919467</v>
      </c>
      <c r="I3529" s="80">
        <v>10671.3405823265</v>
      </c>
      <c r="J3529" s="80">
        <v>12914.32805212428</v>
      </c>
      <c r="K3529" s="80">
        <v>15157.315521922059</v>
      </c>
      <c r="L3529" s="80">
        <v>14079.591873027523</v>
      </c>
      <c r="M3529" s="80">
        <v>12704.684800582212</v>
      </c>
      <c r="N3529" s="80">
        <v>12456.585666666666</v>
      </c>
      <c r="O3529" s="80">
        <v>2710.3688217647718</v>
      </c>
      <c r="P3529" s="80">
        <v>3372.0542063749526</v>
      </c>
      <c r="Q3529" s="80">
        <v>4033.7395909851334</v>
      </c>
      <c r="R3529" s="80">
        <v>3688.0688928037812</v>
      </c>
      <c r="S3529" s="80">
        <v>4250.8404381987111</v>
      </c>
      <c r="T3529" s="80">
        <v>3114.430004793132</v>
      </c>
      <c r="U3529" s="80">
        <v>4670.4844503242684</v>
      </c>
      <c r="V3529" s="80">
        <v>6677.9113895581395</v>
      </c>
      <c r="W3529" s="80">
        <v>8685.3383287920096</v>
      </c>
      <c r="X3529" s="80">
        <v>8500.6026976551093</v>
      </c>
      <c r="Y3529" s="80">
        <v>9375.9482221823655</v>
      </c>
      <c r="Z3529" s="80">
        <v>9224.4293333333317</v>
      </c>
      <c r="AA3529" s="80">
        <v>6685.9843786286601</v>
      </c>
      <c r="AB3529" s="80">
        <v>8318.2412543515748</v>
      </c>
      <c r="AC3529" s="80">
        <v>9950.4981300744912</v>
      </c>
      <c r="AD3529" s="80">
        <v>9097.7917125451786</v>
      </c>
      <c r="AE3529" s="80">
        <v>10486.046230171032</v>
      </c>
      <c r="AF3529" s="80">
        <v>9603.2706701663337</v>
      </c>
      <c r="AG3529" s="80">
        <v>3260.5246939256713</v>
      </c>
      <c r="AH3529" s="80">
        <v>4275.9656701432004</v>
      </c>
      <c r="AI3529" s="80">
        <v>5291.4066463607296</v>
      </c>
      <c r="AJ3529" s="80">
        <v>7886.6160071027425</v>
      </c>
      <c r="AK3529" s="80">
        <v>8093.1221449851246</v>
      </c>
      <c r="AL3529" s="80">
        <v>7674.6423333333323</v>
      </c>
      <c r="AM3529" s="80">
        <v>3623.8569404993109</v>
      </c>
      <c r="AN3529" s="80">
        <v>4457.6317934299695</v>
      </c>
      <c r="AO3529" s="80">
        <v>5291.4066463606287</v>
      </c>
      <c r="AP3529" s="80">
        <v>8168.2969963997894</v>
      </c>
      <c r="AQ3529" s="80">
        <v>9280.3421552716172</v>
      </c>
      <c r="AR3529" s="80">
        <v>6892.7730000000001</v>
      </c>
      <c r="AS3529" s="80">
        <v>11285.567340187225</v>
      </c>
      <c r="AT3529" s="80">
        <v>10996.126384826743</v>
      </c>
      <c r="AU3529" s="80">
        <v>10706.685429466261</v>
      </c>
      <c r="AV3529" s="80">
        <v>10568.188990115606</v>
      </c>
      <c r="AW3529" s="80">
        <v>10750.09447680515</v>
      </c>
      <c r="AX3529" s="80">
        <v>9188.230333333333</v>
      </c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</row>
    <row r="3530" spans="1:74" ht="12" customHeight="1" x14ac:dyDescent="0.2">
      <c r="A3530">
        <v>7</v>
      </c>
      <c r="B3530">
        <v>5</v>
      </c>
      <c r="C3530" s="80">
        <v>13995.711835443048</v>
      </c>
      <c r="D3530" s="80">
        <v>14277.936555413666</v>
      </c>
      <c r="E3530" s="80">
        <v>14560.161275384284</v>
      </c>
      <c r="F3530" s="80">
        <v>13453.279045970183</v>
      </c>
      <c r="G3530" s="80">
        <v>13975.502790816772</v>
      </c>
      <c r="H3530" s="80">
        <v>13440.336722996008</v>
      </c>
      <c r="I3530" s="80">
        <v>11008.804333728676</v>
      </c>
      <c r="J3530" s="80">
        <v>12909.883739726036</v>
      </c>
      <c r="K3530" s="80">
        <v>14810.963145723394</v>
      </c>
      <c r="L3530" s="80">
        <v>14787.495353566817</v>
      </c>
      <c r="M3530" s="80">
        <v>15458.44843875806</v>
      </c>
      <c r="N3530" s="80">
        <v>12562.56925</v>
      </c>
      <c r="O3530" s="80">
        <v>2161.1999999999998</v>
      </c>
      <c r="P3530" s="80">
        <v>3234.0664014620738</v>
      </c>
      <c r="Q3530" s="80">
        <v>4306.9328029241478</v>
      </c>
      <c r="R3530" s="80">
        <v>3891.6562067188847</v>
      </c>
      <c r="S3530" s="80">
        <v>4449.2850482538552</v>
      </c>
      <c r="T3530" s="80">
        <v>3140.9283134614625</v>
      </c>
      <c r="U3530" s="80">
        <v>4721.4768326589901</v>
      </c>
      <c r="V3530" s="80">
        <v>6997.523675889719</v>
      </c>
      <c r="W3530" s="80">
        <v>9273.5705191204488</v>
      </c>
      <c r="X3530" s="80">
        <v>8855.2109464902078</v>
      </c>
      <c r="Y3530" s="80">
        <v>8908.3424894860746</v>
      </c>
      <c r="Z3530" s="80">
        <v>9091.5645000000004</v>
      </c>
      <c r="AA3530" s="80">
        <v>6758.9820034672011</v>
      </c>
      <c r="AB3530" s="80">
        <v>8691.6989213562392</v>
      </c>
      <c r="AC3530" s="80">
        <v>10624.415839245277</v>
      </c>
      <c r="AD3530" s="80">
        <v>9600.0043965137993</v>
      </c>
      <c r="AE3530" s="80">
        <v>10975.572803896835</v>
      </c>
      <c r="AF3530" s="80">
        <v>9464.9491642021858</v>
      </c>
      <c r="AG3530" s="80">
        <v>3296.1231256457295</v>
      </c>
      <c r="AH3530" s="80">
        <v>4472.9505206715421</v>
      </c>
      <c r="AI3530" s="80">
        <v>5649.7779156973538</v>
      </c>
      <c r="AJ3530" s="80">
        <v>8321.9698509256741</v>
      </c>
      <c r="AK3530" s="80">
        <v>8470.9383654572284</v>
      </c>
      <c r="AL3530" s="80">
        <v>8594.7067499999994</v>
      </c>
      <c r="AM3530" s="80">
        <v>3663.4222362628902</v>
      </c>
      <c r="AN3530" s="80">
        <v>4656.6000759800681</v>
      </c>
      <c r="AO3530" s="80">
        <v>5649.7779156972456</v>
      </c>
      <c r="AP3530" s="80">
        <v>8619.2000822945884</v>
      </c>
      <c r="AQ3530" s="80">
        <v>9713.5821008673138</v>
      </c>
      <c r="AR3530" s="80">
        <v>8008.3047500000002</v>
      </c>
      <c r="AS3530" s="80">
        <v>12323.712640168318</v>
      </c>
      <c r="AT3530" s="80">
        <v>12142.534704880643</v>
      </c>
      <c r="AU3530" s="80">
        <v>11961.356769592969</v>
      </c>
      <c r="AV3530" s="80">
        <v>10722.792462519479</v>
      </c>
      <c r="AW3530" s="80">
        <v>11496.635148585738</v>
      </c>
      <c r="AX3530" s="80">
        <v>10348.642749999999</v>
      </c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</row>
    <row r="3531" spans="1:74" ht="12" customHeight="1" x14ac:dyDescent="0.2">
      <c r="A3531">
        <v>7</v>
      </c>
      <c r="B3531">
        <v>6</v>
      </c>
      <c r="C3531" s="80">
        <v>14043.067123561503</v>
      </c>
      <c r="D3531" s="80">
        <v>14386.983834320577</v>
      </c>
      <c r="E3531" s="80">
        <v>14730.900545079652</v>
      </c>
      <c r="F3531" s="80">
        <v>14128.155112740922</v>
      </c>
      <c r="G3531" s="80">
        <v>14318.240911487153</v>
      </c>
      <c r="H3531" s="80">
        <v>13821.002301940964</v>
      </c>
      <c r="I3531" s="80">
        <v>11399.1332787011</v>
      </c>
      <c r="J3531" s="80">
        <v>11940.383540361508</v>
      </c>
      <c r="K3531" s="80">
        <v>12481.633802021915</v>
      </c>
      <c r="L3531" s="80">
        <v>14087.528621215635</v>
      </c>
      <c r="M3531" s="80">
        <v>15590.985604518228</v>
      </c>
      <c r="N3531" s="80">
        <v>15983.3994</v>
      </c>
      <c r="O3531" s="80">
        <v>1915.6666666666667</v>
      </c>
      <c r="P3531" s="80">
        <v>3136.5522902956518</v>
      </c>
      <c r="Q3531" s="80">
        <v>4357.4379139246366</v>
      </c>
      <c r="R3531" s="80">
        <v>4086.8789197124943</v>
      </c>
      <c r="S3531" s="80">
        <v>4558.4002349194388</v>
      </c>
      <c r="T3531" s="80">
        <v>3996.2137299918127</v>
      </c>
      <c r="U3531" s="80">
        <v>4737.4522184331499</v>
      </c>
      <c r="V3531" s="80">
        <v>7059.8844841549926</v>
      </c>
      <c r="W3531" s="80">
        <v>9382.3167498768344</v>
      </c>
      <c r="X3531" s="80">
        <v>9299.4275507523944</v>
      </c>
      <c r="Y3531" s="80">
        <v>9163.8960061596408</v>
      </c>
      <c r="Z3531" s="80">
        <v>9451.7056000000011</v>
      </c>
      <c r="AA3531" s="80">
        <v>6781.851404032529</v>
      </c>
      <c r="AB3531" s="80">
        <v>8765.4270594320478</v>
      </c>
      <c r="AC3531" s="80">
        <v>10749.002714831568</v>
      </c>
      <c r="AD3531" s="80">
        <v>10081.583139210117</v>
      </c>
      <c r="AE3531" s="80">
        <v>11244.740021162204</v>
      </c>
      <c r="AF3531" s="80">
        <v>9839.8810258680041</v>
      </c>
      <c r="AG3531" s="80">
        <v>3307.2757459714476</v>
      </c>
      <c r="AH3531" s="80">
        <v>4511.6528016606317</v>
      </c>
      <c r="AI3531" s="80">
        <v>5716.0298573498148</v>
      </c>
      <c r="AJ3531" s="80">
        <v>8739.4367199013614</v>
      </c>
      <c r="AK3531" s="80">
        <v>8678.6814097789811</v>
      </c>
      <c r="AL3531" s="80">
        <v>8935.1659903345353</v>
      </c>
      <c r="AM3531" s="80">
        <v>3675.8176340488358</v>
      </c>
      <c r="AN3531" s="80">
        <v>4695.9237456992705</v>
      </c>
      <c r="AO3531" s="80">
        <v>5716.0298573497057</v>
      </c>
      <c r="AP3531" s="80">
        <v>9051.5773362244709</v>
      </c>
      <c r="AQ3531" s="80">
        <v>9951.7999971433837</v>
      </c>
      <c r="AR3531" s="80">
        <v>8325.5350442799609</v>
      </c>
      <c r="AS3531" s="80">
        <v>11957.217568164395</v>
      </c>
      <c r="AT3531" s="80">
        <v>12151.895822791876</v>
      </c>
      <c r="AU3531" s="80">
        <v>12346.574077419356</v>
      </c>
      <c r="AV3531" s="80">
        <v>12001.418994638085</v>
      </c>
      <c r="AW3531" s="80">
        <v>11580.270214761189</v>
      </c>
      <c r="AX3531" s="80">
        <v>10995.1502</v>
      </c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</row>
    <row r="3532" spans="1:74" ht="12" customHeight="1" x14ac:dyDescent="0.2">
      <c r="A3532">
        <v>7</v>
      </c>
      <c r="B3532">
        <v>7</v>
      </c>
      <c r="C3532" s="80">
        <v>13455.845878085882</v>
      </c>
      <c r="D3532" s="80">
        <v>13939.11190930159</v>
      </c>
      <c r="E3532" s="80">
        <v>14422.377940517297</v>
      </c>
      <c r="F3532" s="80">
        <v>14126.632353831477</v>
      </c>
      <c r="G3532" s="80">
        <v>14480.42711531723</v>
      </c>
      <c r="H3532" s="80">
        <v>13954.765749947481</v>
      </c>
      <c r="I3532" s="80">
        <v>10841.390528344149</v>
      </c>
      <c r="J3532" s="80">
        <v>11613.699075575449</v>
      </c>
      <c r="K3532" s="80">
        <v>12386.007622806748</v>
      </c>
      <c r="L3532" s="80">
        <v>11586.38399777228</v>
      </c>
      <c r="M3532" s="80">
        <v>14417.394858806625</v>
      </c>
      <c r="N3532" s="80">
        <v>14869.697833333334</v>
      </c>
      <c r="O3532" s="80">
        <v>1835.5616471564531</v>
      </c>
      <c r="P3532" s="80">
        <v>1878.2093950067979</v>
      </c>
      <c r="Q3532" s="80">
        <v>1920.8571428571429</v>
      </c>
      <c r="R3532" s="80">
        <v>4086.4384282798087</v>
      </c>
      <c r="S3532" s="80">
        <v>4610.0343451575609</v>
      </c>
      <c r="T3532" s="80">
        <v>3717.7629836614215</v>
      </c>
      <c r="U3532" s="80">
        <v>4539.352147585947</v>
      </c>
      <c r="V3532" s="80">
        <v>6862.5832660680244</v>
      </c>
      <c r="W3532" s="80">
        <v>9185.8143845501017</v>
      </c>
      <c r="X3532" s="80">
        <v>9298.4252411059715</v>
      </c>
      <c r="Y3532" s="80">
        <v>9267.6976892518869</v>
      </c>
      <c r="Z3532" s="80">
        <v>9306.8629999999994</v>
      </c>
      <c r="AA3532" s="80">
        <v>6498.2632681170626</v>
      </c>
      <c r="AB3532" s="80">
        <v>8511.0699372374384</v>
      </c>
      <c r="AC3532" s="80">
        <v>10523.876606357815</v>
      </c>
      <c r="AD3532" s="80">
        <v>10080.496527375521</v>
      </c>
      <c r="AE3532" s="80">
        <v>11372.111931466165</v>
      </c>
      <c r="AF3532" s="80">
        <v>9689.0898341197753</v>
      </c>
      <c r="AG3532" s="80">
        <v>3168.9795628376223</v>
      </c>
      <c r="AH3532" s="80">
        <v>4382.6467124801648</v>
      </c>
      <c r="AI3532" s="80">
        <v>5596.3138621227072</v>
      </c>
      <c r="AJ3532" s="80">
        <v>8738.4947671111659</v>
      </c>
      <c r="AK3532" s="80">
        <v>8776.9869489023986</v>
      </c>
      <c r="AL3532" s="80">
        <v>8798.2390981689932</v>
      </c>
      <c r="AM3532" s="80">
        <v>3522.1105990959204</v>
      </c>
      <c r="AN3532" s="80">
        <v>4559.2122306092606</v>
      </c>
      <c r="AO3532" s="80">
        <v>5596.3138621225999</v>
      </c>
      <c r="AP3532" s="80">
        <v>9050.6017403364531</v>
      </c>
      <c r="AQ3532" s="80">
        <v>10064.526460735568</v>
      </c>
      <c r="AR3532" s="80">
        <v>8197.9504375181241</v>
      </c>
      <c r="AS3532" s="80">
        <v>11840.890827361278</v>
      </c>
      <c r="AT3532" s="80">
        <v>12411.305019890136</v>
      </c>
      <c r="AU3532" s="80">
        <v>12981.719212418997</v>
      </c>
      <c r="AV3532" s="80">
        <v>12160.736200384004</v>
      </c>
      <c r="AW3532" s="80">
        <v>12197.318668690141</v>
      </c>
      <c r="AX3532" s="80">
        <v>11107.3935</v>
      </c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</row>
    <row r="3533" spans="1:74" ht="12" customHeight="1" x14ac:dyDescent="0.2">
      <c r="A3533">
        <v>7</v>
      </c>
      <c r="B3533">
        <v>8</v>
      </c>
      <c r="C3533" s="80">
        <v>12972.882879810464</v>
      </c>
      <c r="D3533" s="80">
        <v>13603.342532854267</v>
      </c>
      <c r="E3533" s="80">
        <v>14233.80218589807</v>
      </c>
      <c r="F3533" s="80">
        <v>13831.403112720727</v>
      </c>
      <c r="G3533" s="80">
        <v>14274.712914195545</v>
      </c>
      <c r="H3533" s="80">
        <v>14063.347065527971</v>
      </c>
      <c r="I3533" s="80">
        <v>10529.784433668328</v>
      </c>
      <c r="J3533" s="80">
        <v>11471.908437574999</v>
      </c>
      <c r="K3533" s="80">
        <v>12414.03244148167</v>
      </c>
      <c r="L3533" s="80">
        <v>11509.810092283396</v>
      </c>
      <c r="M3533" s="80">
        <v>12161.087430891148</v>
      </c>
      <c r="N3533" s="80">
        <v>13576.248142857143</v>
      </c>
      <c r="O3533" s="80">
        <v>1769.678880315774</v>
      </c>
      <c r="P3533" s="80">
        <v>2159.1519401578871</v>
      </c>
      <c r="Q3533" s="80">
        <v>2548.625</v>
      </c>
      <c r="R3533" s="80">
        <v>4001.0368912532122</v>
      </c>
      <c r="S3533" s="80">
        <v>4544.5425247226185</v>
      </c>
      <c r="T3533" s="80">
        <v>3394.3711142112584</v>
      </c>
      <c r="U3533" s="80">
        <v>4376.42377108035</v>
      </c>
      <c r="V3533" s="80">
        <v>6721.0658089817871</v>
      </c>
      <c r="W3533" s="80">
        <v>9065.7078468832242</v>
      </c>
      <c r="X3533" s="80">
        <v>9104.0995901866136</v>
      </c>
      <c r="Y3533" s="80">
        <v>9136.0374135432321</v>
      </c>
      <c r="Z3533" s="80">
        <v>8497.2998735947749</v>
      </c>
      <c r="AA3533" s="80">
        <v>6265.0248125054359</v>
      </c>
      <c r="AB3533" s="80">
        <v>8325.649712094415</v>
      </c>
      <c r="AC3533" s="80">
        <v>10386.274611683393</v>
      </c>
      <c r="AD3533" s="80">
        <v>9869.8265484835265</v>
      </c>
      <c r="AE3533" s="80">
        <v>11210.555583547852</v>
      </c>
      <c r="AF3533" s="80">
        <v>8846.2784745745575</v>
      </c>
      <c r="AG3533" s="80">
        <v>3055.2371875898393</v>
      </c>
      <c r="AH3533" s="80">
        <v>4289.1890093042484</v>
      </c>
      <c r="AI3533" s="80">
        <v>5523.1408310186571</v>
      </c>
      <c r="AJ3533" s="80">
        <v>8555.8709744105108</v>
      </c>
      <c r="AK3533" s="80">
        <v>8652.297888001769</v>
      </c>
      <c r="AL3533" s="80">
        <v>8032.9189305492082</v>
      </c>
      <c r="AM3533" s="80">
        <v>3395.6934930582161</v>
      </c>
      <c r="AN3533" s="80">
        <v>4459.417162038384</v>
      </c>
      <c r="AO3533" s="80">
        <v>5523.1408310185525</v>
      </c>
      <c r="AP3533" s="80">
        <v>8861.4552957720862</v>
      </c>
      <c r="AQ3533" s="80">
        <v>9921.5461464084983</v>
      </c>
      <c r="AR3533" s="80">
        <v>7484.846743361215</v>
      </c>
      <c r="AS3533" s="80">
        <v>12516.44693190778</v>
      </c>
      <c r="AT3533" s="80">
        <v>12625.100750900125</v>
      </c>
      <c r="AU3533" s="80">
        <v>12733.75456989247</v>
      </c>
      <c r="AV3533" s="80">
        <v>12393.708664595275</v>
      </c>
      <c r="AW3533" s="80">
        <v>12285.85862947798</v>
      </c>
      <c r="AX3533" s="80">
        <v>11633.511571428569</v>
      </c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</row>
    <row r="3534" spans="1:74" ht="12" customHeight="1" x14ac:dyDescent="0.2">
      <c r="A3534">
        <v>7</v>
      </c>
      <c r="B3534">
        <v>9</v>
      </c>
      <c r="C3534" s="80">
        <v>12974.980067372459</v>
      </c>
      <c r="D3534" s="80">
        <v>13229.579333156787</v>
      </c>
      <c r="E3534" s="80">
        <v>13484.178598941115</v>
      </c>
      <c r="F3534" s="80">
        <v>13641.127156768893</v>
      </c>
      <c r="G3534" s="80">
        <v>13841.911321981477</v>
      </c>
      <c r="H3534" s="80">
        <v>13809.419421077202</v>
      </c>
      <c r="I3534" s="80">
        <v>10868.455365056112</v>
      </c>
      <c r="J3534" s="80">
        <v>11506.45376759295</v>
      </c>
      <c r="K3534" s="80">
        <v>12144.452170129785</v>
      </c>
      <c r="L3534" s="80">
        <v>11880.515436035495</v>
      </c>
      <c r="M3534" s="80">
        <v>11548.657122698467</v>
      </c>
      <c r="N3534" s="80">
        <v>11550.354625</v>
      </c>
      <c r="O3534" s="80">
        <v>1769.9649654189009</v>
      </c>
      <c r="P3534" s="80">
        <v>2092.183279548331</v>
      </c>
      <c r="Q3534" s="80">
        <v>2414.401593677761</v>
      </c>
      <c r="R3534" s="80">
        <v>3945.995395240303</v>
      </c>
      <c r="S3534" s="80">
        <v>4406.7544478339751</v>
      </c>
      <c r="T3534" s="80">
        <v>2887.8516130116495</v>
      </c>
      <c r="U3534" s="80">
        <v>4377.1312608175003</v>
      </c>
      <c r="V3534" s="80">
        <v>6482.6966762338197</v>
      </c>
      <c r="W3534" s="80">
        <v>8588.2620916501401</v>
      </c>
      <c r="X3534" s="80">
        <v>8978.8562407963927</v>
      </c>
      <c r="Y3534" s="80">
        <v>8859.0376894243218</v>
      </c>
      <c r="Z3534" s="80">
        <v>7229.3041392754158</v>
      </c>
      <c r="AA3534" s="80">
        <v>6266.0376122226698</v>
      </c>
      <c r="AB3534" s="80">
        <v>8052.6593916865477</v>
      </c>
      <c r="AC3534" s="80">
        <v>9839.2811711504255</v>
      </c>
      <c r="AD3534" s="80">
        <v>9734.0492404051929</v>
      </c>
      <c r="AE3534" s="80">
        <v>10870.657588027481</v>
      </c>
      <c r="AF3534" s="80">
        <v>7526.2069768958072</v>
      </c>
      <c r="AG3534" s="80">
        <v>3055.7310951883369</v>
      </c>
      <c r="AH3534" s="80">
        <v>4143.9977805664885</v>
      </c>
      <c r="AI3534" s="80">
        <v>5232.2644659446405</v>
      </c>
      <c r="AJ3534" s="80">
        <v>8438.1695007863873</v>
      </c>
      <c r="AK3534" s="80">
        <v>8389.9648852473929</v>
      </c>
      <c r="AL3534" s="80">
        <v>6834.219686131396</v>
      </c>
      <c r="AM3534" s="80">
        <v>3396.2424385951458</v>
      </c>
      <c r="AN3534" s="80">
        <v>4314.2534522698434</v>
      </c>
      <c r="AO3534" s="80">
        <v>5232.2644659445405</v>
      </c>
      <c r="AP3534" s="80">
        <v>8739.5499573341694</v>
      </c>
      <c r="AQ3534" s="80">
        <v>9620.7302214086558</v>
      </c>
      <c r="AR3534" s="80">
        <v>6367.9326784464838</v>
      </c>
      <c r="AS3534" s="80">
        <v>12152.857853482246</v>
      </c>
      <c r="AT3534" s="80">
        <v>12120.850700934672</v>
      </c>
      <c r="AU3534" s="80">
        <v>12088.843548387098</v>
      </c>
      <c r="AV3534" s="80">
        <v>12353.414002269166</v>
      </c>
      <c r="AW3534" s="80">
        <v>12523.323908346581</v>
      </c>
      <c r="AX3534" s="80">
        <v>11449.056375</v>
      </c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</row>
    <row r="3535" spans="1:74" ht="12" customHeight="1" x14ac:dyDescent="0.2">
      <c r="A3535">
        <v>7</v>
      </c>
      <c r="B3535">
        <v>10</v>
      </c>
      <c r="C3535" s="80">
        <v>12616.835680981336</v>
      </c>
      <c r="D3535" s="80">
        <v>12820.201289835582</v>
      </c>
      <c r="E3535" s="80">
        <v>13023.566898689829</v>
      </c>
      <c r="F3535" s="80">
        <v>12931.67508363566</v>
      </c>
      <c r="G3535" s="80">
        <v>13550.300459184687</v>
      </c>
      <c r="H3535" s="80">
        <v>13377.501213165098</v>
      </c>
      <c r="I3535" s="80">
        <v>10966.229990948732</v>
      </c>
      <c r="J3535" s="80">
        <v>11232.905511706993</v>
      </c>
      <c r="K3535" s="80">
        <v>11499.581032465254</v>
      </c>
      <c r="L3535" s="80">
        <v>11310.10745699033</v>
      </c>
      <c r="M3535" s="80">
        <v>11601.913060916304</v>
      </c>
      <c r="N3535" s="80">
        <v>11249.004111111111</v>
      </c>
      <c r="O3535" s="80">
        <v>1721.1091665519891</v>
      </c>
      <c r="P3535" s="80">
        <v>2026.518102849775</v>
      </c>
      <c r="Q3535" s="80">
        <v>2331.9270391475607</v>
      </c>
      <c r="R3535" s="80">
        <v>3740.7708136089914</v>
      </c>
      <c r="S3535" s="80">
        <v>4313.9162958783463</v>
      </c>
      <c r="T3535" s="80">
        <v>2723.2</v>
      </c>
      <c r="U3535" s="80">
        <v>4256.310652121464</v>
      </c>
      <c r="V3535" s="80">
        <v>6275.6013522825579</v>
      </c>
      <c r="W3535" s="80">
        <v>8294.8920524436526</v>
      </c>
      <c r="X3535" s="80">
        <v>8511.8810340417695</v>
      </c>
      <c r="Y3535" s="80">
        <v>8672.4022195048037</v>
      </c>
      <c r="Z3535" s="80">
        <v>6817.1234780114</v>
      </c>
      <c r="AA3535" s="80">
        <v>6093.0781021440052</v>
      </c>
      <c r="AB3535" s="80">
        <v>7798.1275748831431</v>
      </c>
      <c r="AC3535" s="80">
        <v>9503.177047622281</v>
      </c>
      <c r="AD3535" s="80">
        <v>9227.7977163029736</v>
      </c>
      <c r="AE3535" s="80">
        <v>10641.64283965389</v>
      </c>
      <c r="AF3535" s="80">
        <v>7097.0983228977911</v>
      </c>
      <c r="AG3535" s="80">
        <v>2971.3846890759669</v>
      </c>
      <c r="AH3535" s="80">
        <v>4012.4590216427628</v>
      </c>
      <c r="AI3535" s="80">
        <v>5053.5333542095586</v>
      </c>
      <c r="AJ3535" s="80">
        <v>7999.3145017101597</v>
      </c>
      <c r="AK3535" s="80">
        <v>8213.2114844987209</v>
      </c>
      <c r="AL3535" s="80">
        <v>6444.5648680211252</v>
      </c>
      <c r="AM3535" s="80">
        <v>3302.4970025412722</v>
      </c>
      <c r="AN3535" s="80">
        <v>4178.0151783753663</v>
      </c>
      <c r="AO3535" s="80">
        <v>5053.5333542094613</v>
      </c>
      <c r="AP3535" s="80">
        <v>8285.0206677654896</v>
      </c>
      <c r="AQ3535" s="80">
        <v>9418.0479923912753</v>
      </c>
      <c r="AR3535" s="80">
        <v>6004.8633357102854</v>
      </c>
      <c r="AS3535" s="80">
        <v>11471.785527705886</v>
      </c>
      <c r="AT3535" s="80">
        <v>12509.446229172598</v>
      </c>
      <c r="AU3535" s="80">
        <v>13547.106930639309</v>
      </c>
      <c r="AV3535" s="80">
        <v>11681.22362891448</v>
      </c>
      <c r="AW3535" s="80">
        <v>11897.222465393961</v>
      </c>
      <c r="AX3535" s="80">
        <v>11935.337888888889</v>
      </c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</row>
    <row r="3536" spans="1:74" ht="12" customHeight="1" x14ac:dyDescent="0.2">
      <c r="A3536">
        <v>7</v>
      </c>
      <c r="B3536">
        <v>11</v>
      </c>
      <c r="C3536" s="80">
        <v>11887.774241824374</v>
      </c>
      <c r="D3536" s="80">
        <v>12299.988453747696</v>
      </c>
      <c r="E3536" s="80">
        <v>12712.202665671017</v>
      </c>
      <c r="F3536" s="80">
        <v>12360.427060856942</v>
      </c>
      <c r="G3536" s="80">
        <v>12696.343768610148</v>
      </c>
      <c r="H3536" s="80">
        <v>13087.144747244969</v>
      </c>
      <c r="I3536" s="80">
        <v>9785.5791495009598</v>
      </c>
      <c r="J3536" s="80">
        <v>10909.222963898294</v>
      </c>
      <c r="K3536" s="80">
        <v>12032.866778295629</v>
      </c>
      <c r="L3536" s="80">
        <v>11007.267786496297</v>
      </c>
      <c r="M3536" s="80">
        <v>10969.827537188474</v>
      </c>
      <c r="N3536" s="80">
        <v>11143.323699999999</v>
      </c>
      <c r="O3536" s="80">
        <v>1621.6552022109845</v>
      </c>
      <c r="P3536" s="80">
        <v>1948.9155517338306</v>
      </c>
      <c r="Q3536" s="80">
        <v>2276.1759012566768</v>
      </c>
      <c r="R3536" s="80">
        <v>3575.524786538097</v>
      </c>
      <c r="S3536" s="80">
        <v>4042.0479565348578</v>
      </c>
      <c r="T3536" s="80">
        <v>2697.6165001012382</v>
      </c>
      <c r="U3536" s="80">
        <v>4010.3605543316971</v>
      </c>
      <c r="V3536" s="80">
        <v>6053.4701842547984</v>
      </c>
      <c r="W3536" s="80">
        <v>8096.5798141778987</v>
      </c>
      <c r="X3536" s="80">
        <v>8135.8744316970251</v>
      </c>
      <c r="Y3536" s="80">
        <v>8125.8567077645257</v>
      </c>
      <c r="Z3536" s="80">
        <v>6753.0790164185864</v>
      </c>
      <c r="AA3536" s="80">
        <v>5740.9907482014387</v>
      </c>
      <c r="AB3536" s="80">
        <v>7508.4840885933945</v>
      </c>
      <c r="AC3536" s="80">
        <v>9275.9774289853503</v>
      </c>
      <c r="AD3536" s="80">
        <v>8820.1659774951622</v>
      </c>
      <c r="AE3536" s="80">
        <v>9970.993348965485</v>
      </c>
      <c r="AF3536" s="80">
        <v>7030.4235967574577</v>
      </c>
      <c r="AG3536" s="80">
        <v>2799.6837925530608</v>
      </c>
      <c r="AH3536" s="80">
        <v>3866.1992573656362</v>
      </c>
      <c r="AI3536" s="80">
        <v>4932.7147221782116</v>
      </c>
      <c r="AJ3536" s="80">
        <v>7645.9501801405868</v>
      </c>
      <c r="AK3536" s="80">
        <v>7695.6047406912603</v>
      </c>
      <c r="AL3536" s="80">
        <v>6384.0204626713239</v>
      </c>
      <c r="AM3536" s="80">
        <v>3111.6628442496094</v>
      </c>
      <c r="AN3536" s="80">
        <v>4022.1887832138627</v>
      </c>
      <c r="AO3536" s="80">
        <v>4932.7147221781161</v>
      </c>
      <c r="AP3536" s="80">
        <v>7919.0354690551567</v>
      </c>
      <c r="AQ3536" s="80">
        <v>8824.5109620147141</v>
      </c>
      <c r="AR3536" s="80">
        <v>5948.4497705879221</v>
      </c>
      <c r="AS3536" s="80">
        <v>11600.355118075597</v>
      </c>
      <c r="AT3536" s="80">
        <v>12029.362935404737</v>
      </c>
      <c r="AU3536" s="80">
        <v>12458.370752733877</v>
      </c>
      <c r="AV3536" s="80">
        <v>12772.199300853932</v>
      </c>
      <c r="AW3536" s="80">
        <v>11743.181522055165</v>
      </c>
      <c r="AX3536" s="80">
        <v>11814.1641</v>
      </c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</row>
    <row r="3537" spans="1:74" ht="12" customHeight="1" x14ac:dyDescent="0.2">
      <c r="A3537">
        <v>7</v>
      </c>
      <c r="B3537">
        <v>12</v>
      </c>
      <c r="C3537" s="80">
        <v>11558.998031569126</v>
      </c>
      <c r="D3537" s="80">
        <v>11977.234415441217</v>
      </c>
      <c r="E3537" s="80">
        <v>12395.470799313305</v>
      </c>
      <c r="F3537" s="80">
        <v>12172.37444483712</v>
      </c>
      <c r="G3537" s="80">
        <v>12141.424465932958</v>
      </c>
      <c r="H3537" s="80">
        <v>12248.783716101965</v>
      </c>
      <c r="I3537" s="80">
        <v>9273.6928302651449</v>
      </c>
      <c r="J3537" s="80">
        <v>10724.982080932132</v>
      </c>
      <c r="K3537" s="80">
        <v>12176.271331599117</v>
      </c>
      <c r="L3537" s="80">
        <v>11582.471196882905</v>
      </c>
      <c r="M3537" s="80">
        <v>10634.766767004521</v>
      </c>
      <c r="N3537" s="80">
        <v>10160.312454545456</v>
      </c>
      <c r="O3537" s="80">
        <v>1576.805624747793</v>
      </c>
      <c r="P3537" s="80">
        <v>1898.1346448563866</v>
      </c>
      <c r="Q3537" s="80">
        <v>2219.4636649649801</v>
      </c>
      <c r="R3537" s="80">
        <v>3521.126440393446</v>
      </c>
      <c r="S3537" s="80">
        <v>3865.3821010486822</v>
      </c>
      <c r="T3537" s="80">
        <v>2459.6455475457415</v>
      </c>
      <c r="U3537" s="80">
        <v>3899.4473490513151</v>
      </c>
      <c r="V3537" s="80">
        <v>5897.1481020787924</v>
      </c>
      <c r="W3537" s="80">
        <v>7894.8488551062692</v>
      </c>
      <c r="X3537" s="80">
        <v>8012.0945280612896</v>
      </c>
      <c r="Y3537" s="80">
        <v>7770.699757062248</v>
      </c>
      <c r="Z3537" s="80">
        <v>6157.3543660988107</v>
      </c>
      <c r="AA3537" s="80">
        <v>5582.2140804326846</v>
      </c>
      <c r="AB3537" s="80">
        <v>7313.5375890376772</v>
      </c>
      <c r="AC3537" s="80">
        <v>9044.8610976426698</v>
      </c>
      <c r="AD3537" s="80">
        <v>8685.975202562342</v>
      </c>
      <c r="AE3537" s="80">
        <v>9535.1909812092963</v>
      </c>
      <c r="AF3537" s="80">
        <v>6410.2329209789605</v>
      </c>
      <c r="AG3537" s="80">
        <v>2722.2538709795017</v>
      </c>
      <c r="AH3537" s="80">
        <v>3766.0335794507878</v>
      </c>
      <c r="AI3537" s="80">
        <v>4809.8132879220739</v>
      </c>
      <c r="AJ3537" s="80">
        <v>7529.624026824571</v>
      </c>
      <c r="AK3537" s="80">
        <v>7359.252819680607</v>
      </c>
      <c r="AL3537" s="80">
        <v>5820.8524102151423</v>
      </c>
      <c r="AM3537" s="80">
        <v>3025.6046220194862</v>
      </c>
      <c r="AN3537" s="80">
        <v>3917.7089549707334</v>
      </c>
      <c r="AO3537" s="80">
        <v>4809.8132879219811</v>
      </c>
      <c r="AP3537" s="80">
        <v>7798.554572320968</v>
      </c>
      <c r="AQ3537" s="80">
        <v>8438.8179185091285</v>
      </c>
      <c r="AR3537" s="80">
        <v>5423.7057018582836</v>
      </c>
      <c r="AS3537" s="80">
        <v>10901.811185490542</v>
      </c>
      <c r="AT3537" s="80">
        <v>11391.479995831534</v>
      </c>
      <c r="AU3537" s="80">
        <v>11881.148806172525</v>
      </c>
      <c r="AV3537" s="80">
        <v>11961.175455660938</v>
      </c>
      <c r="AW3537" s="80">
        <v>12294.292801203148</v>
      </c>
      <c r="AX3537" s="80">
        <v>11261.812818181817</v>
      </c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</row>
    <row r="3538" spans="1:74" ht="12" customHeight="1" x14ac:dyDescent="0.2">
      <c r="A3538">
        <v>7</v>
      </c>
      <c r="B3538">
        <v>13</v>
      </c>
      <c r="C3538" s="80">
        <v>11126.870238740759</v>
      </c>
      <c r="D3538" s="80">
        <v>11402.472688188109</v>
      </c>
      <c r="E3538" s="80">
        <v>11678.075137635458</v>
      </c>
      <c r="F3538" s="80">
        <v>11846.15071481554</v>
      </c>
      <c r="G3538" s="80">
        <v>11864.201679192189</v>
      </c>
      <c r="H3538" s="80">
        <v>11686.785465638315</v>
      </c>
      <c r="I3538" s="80">
        <v>8902.2214239262994</v>
      </c>
      <c r="J3538" s="80">
        <v>9711.4067473243285</v>
      </c>
      <c r="K3538" s="80">
        <v>10520.592070722358</v>
      </c>
      <c r="L3538" s="80">
        <v>11477.056001158082</v>
      </c>
      <c r="M3538" s="80">
        <v>11537.18228423756</v>
      </c>
      <c r="N3538" s="80">
        <v>9765.0947500000002</v>
      </c>
      <c r="O3538" s="80">
        <v>1517.8574760864058</v>
      </c>
      <c r="P3538" s="80">
        <v>1804.4341433783798</v>
      </c>
      <c r="Q3538" s="80">
        <v>2091.0108106703537</v>
      </c>
      <c r="R3538" s="80">
        <v>3426.759067251227</v>
      </c>
      <c r="S3538" s="80">
        <v>3777.1245822643518</v>
      </c>
      <c r="T3538" s="80">
        <v>2363.969802174192</v>
      </c>
      <c r="U3538" s="80">
        <v>3753.6683142600764</v>
      </c>
      <c r="V3538" s="80">
        <v>5595.7989154236029</v>
      </c>
      <c r="W3538" s="80">
        <v>7437.929516587129</v>
      </c>
      <c r="X3538" s="80">
        <v>7797.3676993661493</v>
      </c>
      <c r="Y3538" s="80">
        <v>7593.2728787232991</v>
      </c>
      <c r="Z3538" s="80">
        <v>5917.8444622912939</v>
      </c>
      <c r="AA3538" s="80">
        <v>5373.5255900389066</v>
      </c>
      <c r="AB3538" s="80">
        <v>6947.4548339857593</v>
      </c>
      <c r="AC3538" s="80">
        <v>8521.384077932611</v>
      </c>
      <c r="AD3538" s="80">
        <v>8453.1881450908477</v>
      </c>
      <c r="AE3538" s="80">
        <v>9317.4758174463295</v>
      </c>
      <c r="AF3538" s="80">
        <v>6160.8865005844173</v>
      </c>
      <c r="AG3538" s="80">
        <v>2620.48366965478</v>
      </c>
      <c r="AH3538" s="80">
        <v>3575.9629955542237</v>
      </c>
      <c r="AI3538" s="80">
        <v>4531.4423214536673</v>
      </c>
      <c r="AJ3538" s="80">
        <v>7327.8275698701373</v>
      </c>
      <c r="AK3538" s="80">
        <v>7191.2204293522655</v>
      </c>
      <c r="AL3538" s="80">
        <v>5594.4318214433952</v>
      </c>
      <c r="AM3538" s="80">
        <v>2912.4937932336543</v>
      </c>
      <c r="AN3538" s="80">
        <v>3721.9680573436171</v>
      </c>
      <c r="AO3538" s="80">
        <v>4531.44232145358</v>
      </c>
      <c r="AP3538" s="80">
        <v>7589.5506862764951</v>
      </c>
      <c r="AQ3538" s="80">
        <v>8246.1360279508062</v>
      </c>
      <c r="AR3538" s="80">
        <v>5212.7333988697519</v>
      </c>
      <c r="AS3538" s="80">
        <v>10494.252018809197</v>
      </c>
      <c r="AT3538" s="80">
        <v>11158.916307052588</v>
      </c>
      <c r="AU3538" s="80">
        <v>11823.58059529598</v>
      </c>
      <c r="AV3538" s="80">
        <v>11635.628531849026</v>
      </c>
      <c r="AW3538" s="80">
        <v>11725.891602345137</v>
      </c>
      <c r="AX3538" s="80">
        <v>11732.045083333333</v>
      </c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</row>
    <row r="3539" spans="1:74" ht="12" customHeight="1" x14ac:dyDescent="0.2">
      <c r="A3539">
        <v>7</v>
      </c>
      <c r="B3539">
        <v>14</v>
      </c>
      <c r="C3539" s="80">
        <v>10615.235640264396</v>
      </c>
      <c r="D3539" s="80">
        <v>10942.892472526284</v>
      </c>
      <c r="E3539" s="80">
        <v>11270.54930478817</v>
      </c>
      <c r="F3539" s="80">
        <v>11161.688360735921</v>
      </c>
      <c r="G3539" s="80">
        <v>11505.591542666994</v>
      </c>
      <c r="H3539" s="80">
        <v>11395.075096448638</v>
      </c>
      <c r="I3539" s="80">
        <v>8492.880397559331</v>
      </c>
      <c r="J3539" s="80">
        <v>9485.3633347041759</v>
      </c>
      <c r="K3539" s="80">
        <v>10477.846271849023</v>
      </c>
      <c r="L3539" s="80">
        <v>10173.463086516613</v>
      </c>
      <c r="M3539" s="80">
        <v>10616.083114562287</v>
      </c>
      <c r="N3539" s="80">
        <v>10800.249</v>
      </c>
      <c r="O3539" s="80">
        <v>1448.0635103387024</v>
      </c>
      <c r="P3539" s="80">
        <v>1733.0525124752958</v>
      </c>
      <c r="Q3539" s="80">
        <v>2018.0415146118889</v>
      </c>
      <c r="R3539" s="80">
        <v>3228.7633102749937</v>
      </c>
      <c r="S3539" s="80">
        <v>3662.9563306832883</v>
      </c>
      <c r="T3539" s="80">
        <v>2614.563723712155</v>
      </c>
      <c r="U3539" s="80">
        <v>3581.067525397345</v>
      </c>
      <c r="V3539" s="80">
        <v>5379.719067392989</v>
      </c>
      <c r="W3539" s="80">
        <v>7178.3706093886321</v>
      </c>
      <c r="X3539" s="80">
        <v>7346.8412136227471</v>
      </c>
      <c r="Y3539" s="80">
        <v>7363.7568356432375</v>
      </c>
      <c r="Z3539" s="80">
        <v>6545.1688255269701</v>
      </c>
      <c r="AA3539" s="80">
        <v>5126.4406911704209</v>
      </c>
      <c r="AB3539" s="80">
        <v>6675.2284575154781</v>
      </c>
      <c r="AC3539" s="80">
        <v>8224.0162238605353</v>
      </c>
      <c r="AD3539" s="80">
        <v>7964.7688098522194</v>
      </c>
      <c r="AE3539" s="80">
        <v>9035.8436128265457</v>
      </c>
      <c r="AF3539" s="80">
        <v>6813.9746690169441</v>
      </c>
      <c r="AG3539" s="80">
        <v>2499.9888601197836</v>
      </c>
      <c r="AH3539" s="80">
        <v>3436.6494868147411</v>
      </c>
      <c r="AI3539" s="80">
        <v>4373.3101135096986</v>
      </c>
      <c r="AJ3539" s="80">
        <v>6904.4307864331349</v>
      </c>
      <c r="AK3539" s="80">
        <v>6973.8569176989158</v>
      </c>
      <c r="AL3539" s="80">
        <v>6187.4726494704209</v>
      </c>
      <c r="AM3539" s="80">
        <v>2778.5718043460911</v>
      </c>
      <c r="AN3539" s="80">
        <v>3575.940958927853</v>
      </c>
      <c r="AO3539" s="80">
        <v>4373.3101135096149</v>
      </c>
      <c r="AP3539" s="80">
        <v>7151.0317230964556</v>
      </c>
      <c r="AQ3539" s="80">
        <v>7996.8863905331373</v>
      </c>
      <c r="AR3539" s="80">
        <v>5765.3120752780851</v>
      </c>
      <c r="AS3539" s="80">
        <v>10011.706406004347</v>
      </c>
      <c r="AT3539" s="80">
        <v>10503.658429428971</v>
      </c>
      <c r="AU3539" s="80">
        <v>10995.610452853598</v>
      </c>
      <c r="AV3539" s="80">
        <v>11399.802075020409</v>
      </c>
      <c r="AW3539" s="80">
        <v>11353.429732448356</v>
      </c>
      <c r="AX3539" s="80">
        <v>11306.803153846153</v>
      </c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</row>
    <row r="3540" spans="1:74" ht="12" customHeight="1" x14ac:dyDescent="0.2">
      <c r="A3540">
        <v>7</v>
      </c>
      <c r="B3540">
        <v>15</v>
      </c>
      <c r="C3540" s="80">
        <v>10175.30092461516</v>
      </c>
      <c r="D3540" s="80">
        <v>10493.587075256315</v>
      </c>
      <c r="E3540" s="80">
        <v>10811.873225897471</v>
      </c>
      <c r="F3540" s="80">
        <v>10759.331963153296</v>
      </c>
      <c r="G3540" s="80">
        <v>10808.225691573811</v>
      </c>
      <c r="H3540" s="80">
        <v>11051.091645230381</v>
      </c>
      <c r="I3540" s="80">
        <v>8140.9039507463058</v>
      </c>
      <c r="J3540" s="80">
        <v>9108.2007189713768</v>
      </c>
      <c r="K3540" s="80">
        <v>10075.49748719645</v>
      </c>
      <c r="L3540" s="80">
        <v>9705.910853396641</v>
      </c>
      <c r="M3540" s="80">
        <v>9426.1534767606227</v>
      </c>
      <c r="N3540" s="80">
        <v>10463.431214285714</v>
      </c>
      <c r="O3540" s="80">
        <v>5355.4</v>
      </c>
      <c r="P3540" s="80">
        <v>3645.6567708076291</v>
      </c>
      <c r="Q3540" s="80">
        <v>1935.913541615259</v>
      </c>
      <c r="R3540" s="80">
        <v>3112.37289225014</v>
      </c>
      <c r="S3540" s="80">
        <v>3440.9407437757068</v>
      </c>
      <c r="T3540" s="80">
        <v>2533.0256439855093</v>
      </c>
      <c r="U3540" s="80">
        <v>3432.6548121146884</v>
      </c>
      <c r="V3540" s="80">
        <v>5159.4441033174244</v>
      </c>
      <c r="W3540" s="80">
        <v>6886.2333945201599</v>
      </c>
      <c r="X3540" s="80">
        <v>7082.002376630714</v>
      </c>
      <c r="Y3540" s="80">
        <v>6917.4318871268351</v>
      </c>
      <c r="Z3540" s="80">
        <v>6341.0504509468865</v>
      </c>
      <c r="AA3540" s="80">
        <v>4913.9819851942475</v>
      </c>
      <c r="AB3540" s="80">
        <v>6401.653245320188</v>
      </c>
      <c r="AC3540" s="80">
        <v>7889.3245054461286</v>
      </c>
      <c r="AD3540" s="80">
        <v>7677.6549268680046</v>
      </c>
      <c r="AE3540" s="80">
        <v>8488.1717484086075</v>
      </c>
      <c r="AF3540" s="80">
        <v>6601.4732850274149</v>
      </c>
      <c r="AG3540" s="80">
        <v>2396.3800542887279</v>
      </c>
      <c r="AH3540" s="80">
        <v>3295.8550675126353</v>
      </c>
      <c r="AI3540" s="80">
        <v>4195.3300807365431</v>
      </c>
      <c r="AJ3540" s="80">
        <v>6655.5399547951301</v>
      </c>
      <c r="AK3540" s="80">
        <v>6551.1642080908823</v>
      </c>
      <c r="AL3540" s="80">
        <v>5994.5094282555829</v>
      </c>
      <c r="AM3540" s="80">
        <v>2663.4174885983216</v>
      </c>
      <c r="AN3540" s="80">
        <v>3429.3737846673921</v>
      </c>
      <c r="AO3540" s="80">
        <v>4195.3300807364622</v>
      </c>
      <c r="AP3540" s="80">
        <v>6893.2514240849132</v>
      </c>
      <c r="AQ3540" s="80">
        <v>7512.1868022373974</v>
      </c>
      <c r="AR3540" s="80">
        <v>5585.5144014330654</v>
      </c>
      <c r="AS3540" s="80">
        <v>9596.7841791078863</v>
      </c>
      <c r="AT3540" s="80">
        <v>10072.453851880822</v>
      </c>
      <c r="AU3540" s="80">
        <v>10548.12352465376</v>
      </c>
      <c r="AV3540" s="80">
        <v>11183.320221127809</v>
      </c>
      <c r="AW3540" s="80">
        <v>11176.447427407047</v>
      </c>
      <c r="AX3540" s="80">
        <v>10746.424357142856</v>
      </c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</row>
    <row r="3541" spans="1:74" ht="12" customHeight="1" x14ac:dyDescent="0.2">
      <c r="A3541">
        <v>7</v>
      </c>
      <c r="B3541">
        <v>16</v>
      </c>
      <c r="C3541" s="80">
        <v>9709.1560911146098</v>
      </c>
      <c r="D3541" s="80">
        <v>10018.509420294213</v>
      </c>
      <c r="E3541" s="80">
        <v>10327.862749473814</v>
      </c>
      <c r="F3541" s="80">
        <v>10336.865141873219</v>
      </c>
      <c r="G3541" s="80">
        <v>10401.141778626346</v>
      </c>
      <c r="H3541" s="80">
        <v>10363.261634472059</v>
      </c>
      <c r="I3541" s="80">
        <v>4796.3220280299265</v>
      </c>
      <c r="J3541" s="80">
        <v>7210.3870273196817</v>
      </c>
      <c r="K3541" s="80">
        <v>9624.4520266094369</v>
      </c>
      <c r="L3541" s="80">
        <v>9751.5419024943312</v>
      </c>
      <c r="M3541" s="80">
        <v>9252.3130460564498</v>
      </c>
      <c r="N3541" s="80">
        <v>9394.6891333333333</v>
      </c>
      <c r="O3541" s="80">
        <v>5110.061600691356</v>
      </c>
      <c r="P3541" s="80">
        <v>3479.6554669001875</v>
      </c>
      <c r="Q3541" s="80">
        <v>1849.2493331090193</v>
      </c>
      <c r="R3541" s="80">
        <v>2990.1650928319091</v>
      </c>
      <c r="S3541" s="80">
        <v>3311.3402281898216</v>
      </c>
      <c r="T3541" s="80">
        <v>2274.3006576576263</v>
      </c>
      <c r="U3541" s="80">
        <v>3275.4000716689084</v>
      </c>
      <c r="V3541" s="80">
        <v>4926.6802094594486</v>
      </c>
      <c r="W3541" s="80">
        <v>6577.9603472499884</v>
      </c>
      <c r="X3541" s="80">
        <v>6803.9264661002735</v>
      </c>
      <c r="Y3541" s="80">
        <v>6656.8918761651366</v>
      </c>
      <c r="Z3541" s="80">
        <v>5693.3711844060563</v>
      </c>
      <c r="AA3541" s="80">
        <v>4688.865565416253</v>
      </c>
      <c r="AB3541" s="80">
        <v>6112.5060377265472</v>
      </c>
      <c r="AC3541" s="80">
        <v>7536.1465100368423</v>
      </c>
      <c r="AD3541" s="80">
        <v>7376.1906275093443</v>
      </c>
      <c r="AE3541" s="80">
        <v>8168.4709697871767</v>
      </c>
      <c r="AF3541" s="80">
        <v>5927.194250597563</v>
      </c>
      <c r="AG3541" s="80">
        <v>2286.598516653004</v>
      </c>
      <c r="AH3541" s="80">
        <v>3147.0590304444959</v>
      </c>
      <c r="AI3541" s="80">
        <v>4007.5195442359877</v>
      </c>
      <c r="AJ3541" s="80">
        <v>6394.2091567275529</v>
      </c>
      <c r="AK3541" s="80">
        <v>6304.4194012841426</v>
      </c>
      <c r="AL3541" s="80">
        <v>5382.2261007849884</v>
      </c>
      <c r="AM3541" s="80">
        <v>2541.4025908608305</v>
      </c>
      <c r="AN3541" s="80">
        <v>3274.4610675483705</v>
      </c>
      <c r="AO3541" s="80">
        <v>4007.5195442359104</v>
      </c>
      <c r="AP3541" s="80">
        <v>6622.5868486827776</v>
      </c>
      <c r="AQ3541" s="80">
        <v>7229.2457825442925</v>
      </c>
      <c r="AR3541" s="80">
        <v>5015.006108089774</v>
      </c>
      <c r="AS3541" s="80">
        <v>9157.1420106400146</v>
      </c>
      <c r="AT3541" s="80">
        <v>9616.5311141279399</v>
      </c>
      <c r="AU3541" s="80">
        <v>10075.920217615865</v>
      </c>
      <c r="AV3541" s="80">
        <v>10744.205435808701</v>
      </c>
      <c r="AW3541" s="80">
        <v>10780.71369574611</v>
      </c>
      <c r="AX3541" s="80">
        <v>10555.056066666666</v>
      </c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</row>
    <row r="3542" spans="1:74" ht="12" customHeight="1" x14ac:dyDescent="0.2">
      <c r="A3542">
        <v>7</v>
      </c>
      <c r="B3542">
        <v>17</v>
      </c>
      <c r="C3542" s="80">
        <v>9093.5636845019944</v>
      </c>
      <c r="D3542" s="80">
        <v>9492.3670271898736</v>
      </c>
      <c r="E3542" s="80">
        <v>9891.1703698777528</v>
      </c>
      <c r="F3542" s="80">
        <v>9868.8553567657946</v>
      </c>
      <c r="G3542" s="80">
        <v>9981.9541094010565</v>
      </c>
      <c r="H3542" s="80">
        <v>9983.8118668139978</v>
      </c>
      <c r="I3542" s="80">
        <v>9705.4685679447248</v>
      </c>
      <c r="J3542" s="80">
        <v>9461.4852434464919</v>
      </c>
      <c r="K3542" s="80">
        <v>9217.5019189482609</v>
      </c>
      <c r="L3542" s="80">
        <v>9310.0330922685862</v>
      </c>
      <c r="M3542" s="80">
        <v>7667.6128959440466</v>
      </c>
      <c r="N3542" s="80">
        <v>8770.0710624999992</v>
      </c>
      <c r="O3542" s="80">
        <v>1359.7941176470588</v>
      </c>
      <c r="P3542" s="80">
        <v>3628.8676470588234</v>
      </c>
      <c r="Q3542" s="80">
        <v>5897.9411764705883</v>
      </c>
      <c r="R3542" s="80">
        <v>2854.7829916508558</v>
      </c>
      <c r="S3542" s="80">
        <v>3177.8863226657922</v>
      </c>
      <c r="T3542" s="80">
        <v>2123.0908337752412</v>
      </c>
      <c r="U3542" s="80">
        <v>3067.7289420860775</v>
      </c>
      <c r="V3542" s="80">
        <v>4683.7769001303022</v>
      </c>
      <c r="W3542" s="80">
        <v>6299.8248581745274</v>
      </c>
      <c r="X3542" s="80">
        <v>6495.8732875416081</v>
      </c>
      <c r="Y3542" s="80">
        <v>6388.6052736703323</v>
      </c>
      <c r="Z3542" s="80">
        <v>5314.8400297003509</v>
      </c>
      <c r="AA3542" s="80">
        <v>4391.576077987047</v>
      </c>
      <c r="AB3542" s="80">
        <v>5804.5360864504764</v>
      </c>
      <c r="AC3542" s="80">
        <v>7217.4960949139058</v>
      </c>
      <c r="AD3542" s="80">
        <v>7042.227734203525</v>
      </c>
      <c r="AE3542" s="80">
        <v>7839.2645826580374</v>
      </c>
      <c r="AF3542" s="80">
        <v>5533.1170665929558</v>
      </c>
      <c r="AG3542" s="80">
        <v>2141.620655486322</v>
      </c>
      <c r="AH3542" s="80">
        <v>2989.8452497880216</v>
      </c>
      <c r="AI3542" s="80">
        <v>3838.0698440897208</v>
      </c>
      <c r="AJ3542" s="80">
        <v>6104.7062549967795</v>
      </c>
      <c r="AK3542" s="80">
        <v>6050.3381733872548</v>
      </c>
      <c r="AL3542" s="80">
        <v>5024.3818298199176</v>
      </c>
      <c r="AM3542" s="80">
        <v>2380.2693139418111</v>
      </c>
      <c r="AN3542" s="80">
        <v>3109.1695790157291</v>
      </c>
      <c r="AO3542" s="80">
        <v>3838.0698440896472</v>
      </c>
      <c r="AP3542" s="80">
        <v>6322.7439654326236</v>
      </c>
      <c r="AQ3542" s="80">
        <v>6937.8921259612443</v>
      </c>
      <c r="AR3542" s="80">
        <v>4681.5769337982993</v>
      </c>
      <c r="AS3542" s="80">
        <v>8576.5491109973609</v>
      </c>
      <c r="AT3542" s="80">
        <v>9113.2149097269503</v>
      </c>
      <c r="AU3542" s="80">
        <v>9649.8807084565378</v>
      </c>
      <c r="AV3542" s="80">
        <v>10257.752995136574</v>
      </c>
      <c r="AW3542" s="80">
        <v>10346.228487978678</v>
      </c>
      <c r="AX3542" s="80">
        <v>10174.5088125</v>
      </c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</row>
    <row r="3543" spans="1:74" ht="12" customHeight="1" x14ac:dyDescent="0.2">
      <c r="A3543">
        <v>7</v>
      </c>
      <c r="B3543">
        <v>18</v>
      </c>
      <c r="C3543" s="80">
        <v>8669.0985628184771</v>
      </c>
      <c r="D3543" s="80">
        <v>9062.0526926065559</v>
      </c>
      <c r="E3543" s="80">
        <v>9455.0068223946346</v>
      </c>
      <c r="F3543" s="80">
        <v>9461.9218856075731</v>
      </c>
      <c r="G3543" s="80">
        <v>9511.7174220274574</v>
      </c>
      <c r="H3543" s="80">
        <v>9590.5793925404832</v>
      </c>
      <c r="I3543" s="80">
        <v>7563.204984790329</v>
      </c>
      <c r="J3543" s="80">
        <v>8537.8621528985259</v>
      </c>
      <c r="K3543" s="80">
        <v>9512.5193210067227</v>
      </c>
      <c r="L3543" s="80">
        <v>10505.351090436176</v>
      </c>
      <c r="M3543" s="80">
        <v>7306.4017694717204</v>
      </c>
      <c r="N3543" s="80">
        <v>8836.0845294117644</v>
      </c>
      <c r="O3543" s="80">
        <v>1296.3222824417612</v>
      </c>
      <c r="P3543" s="80">
        <v>3467.0931773850125</v>
      </c>
      <c r="Q3543" s="80">
        <v>5637.8640723282642</v>
      </c>
      <c r="R3543" s="80">
        <v>5597.833333333333</v>
      </c>
      <c r="S3543" s="80">
        <v>3028.1802910769638</v>
      </c>
      <c r="T3543" s="80">
        <v>2139.0716149464874</v>
      </c>
      <c r="U3543" s="80">
        <v>2924.5349222417085</v>
      </c>
      <c r="V3543" s="80">
        <v>4473.2805559578628</v>
      </c>
      <c r="W3543" s="80">
        <v>6022.0261896740176</v>
      </c>
      <c r="X3543" s="80">
        <v>6228.0217313536814</v>
      </c>
      <c r="Y3543" s="80">
        <v>6087.6465086927501</v>
      </c>
      <c r="Z3543" s="80">
        <v>5354.8455226936921</v>
      </c>
      <c r="AA3543" s="80">
        <v>4186.5881393748068</v>
      </c>
      <c r="AB3543" s="80">
        <v>5542.9098515486676</v>
      </c>
      <c r="AC3543" s="80">
        <v>6899.2315637225274</v>
      </c>
      <c r="AD3543" s="80">
        <v>6751.8477384523985</v>
      </c>
      <c r="AE3543" s="80">
        <v>7469.967171710965</v>
      </c>
      <c r="AF3543" s="80">
        <v>5574.765559266667</v>
      </c>
      <c r="AG3543" s="80">
        <v>2041.6550860275406</v>
      </c>
      <c r="AH3543" s="80">
        <v>2855.2402163213037</v>
      </c>
      <c r="AI3543" s="80">
        <v>3668.8253466150668</v>
      </c>
      <c r="AJ3543" s="80">
        <v>5852.9841234079277</v>
      </c>
      <c r="AK3543" s="80">
        <v>5765.3147251764349</v>
      </c>
      <c r="AL3543" s="80">
        <v>5062.2010061197661</v>
      </c>
      <c r="AM3543" s="80">
        <v>2269.1642137813801</v>
      </c>
      <c r="AN3543" s="80">
        <v>2968.994780198188</v>
      </c>
      <c r="AO3543" s="80">
        <v>3668.8253466149959</v>
      </c>
      <c r="AP3543" s="80">
        <v>6062.0312428234847</v>
      </c>
      <c r="AQ3543" s="80">
        <v>6611.0571821304766</v>
      </c>
      <c r="AR3543" s="80">
        <v>4716.8157730062994</v>
      </c>
      <c r="AS3543" s="80">
        <v>8176.2169542843112</v>
      </c>
      <c r="AT3543" s="80">
        <v>8700.2870425629517</v>
      </c>
      <c r="AU3543" s="80">
        <v>9224.357130841594</v>
      </c>
      <c r="AV3543" s="80">
        <v>9834.7836758291596</v>
      </c>
      <c r="AW3543" s="80">
        <v>9858.8313152732444</v>
      </c>
      <c r="AX3543" s="80">
        <v>10251.093665239603</v>
      </c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</row>
    <row r="3544" spans="1:74" ht="12" customHeight="1" x14ac:dyDescent="0.2">
      <c r="A3544">
        <v>7</v>
      </c>
      <c r="B3544">
        <v>19</v>
      </c>
      <c r="C3544" s="80">
        <v>8084.346629143839</v>
      </c>
      <c r="D3544" s="80">
        <v>8511.5932962084407</v>
      </c>
      <c r="E3544" s="80">
        <v>8938.8399632730434</v>
      </c>
      <c r="F3544" s="80">
        <v>9044.166229666871</v>
      </c>
      <c r="G3544" s="80">
        <v>9097.5176795975603</v>
      </c>
      <c r="H3544" s="80">
        <v>9144.9123116223091</v>
      </c>
      <c r="I3544" s="80">
        <v>8023.3647157625337</v>
      </c>
      <c r="J3544" s="80">
        <v>9246.0387039122197</v>
      </c>
      <c r="K3544" s="80">
        <v>10468.712692061905</v>
      </c>
      <c r="L3544" s="80">
        <v>10567.387140967498</v>
      </c>
      <c r="M3544" s="80">
        <v>6988.2352810522762</v>
      </c>
      <c r="N3544" s="80">
        <v>8425.4782628047542</v>
      </c>
      <c r="O3544" s="80">
        <v>545.36842105263156</v>
      </c>
      <c r="P3544" s="80">
        <v>2937.7253693472671</v>
      </c>
      <c r="Q3544" s="80">
        <v>5330.0823176419026</v>
      </c>
      <c r="R3544" s="80">
        <v>5350.6820078113478</v>
      </c>
      <c r="S3544" s="80">
        <v>6683.269841269841</v>
      </c>
      <c r="T3544" s="80">
        <v>2039.6705502673706</v>
      </c>
      <c r="U3544" s="80">
        <v>2727.2678778670447</v>
      </c>
      <c r="V3544" s="80">
        <v>4210.2700850141491</v>
      </c>
      <c r="W3544" s="80">
        <v>5693.272292161254</v>
      </c>
      <c r="X3544" s="80">
        <v>5953.0468018362271</v>
      </c>
      <c r="Y3544" s="80">
        <v>5822.5522566215686</v>
      </c>
      <c r="Z3544" s="80">
        <v>5106.0098397606216</v>
      </c>
      <c r="AA3544" s="80">
        <v>3904.1925140097173</v>
      </c>
      <c r="AB3544" s="80">
        <v>5213.3909327319398</v>
      </c>
      <c r="AC3544" s="80">
        <v>6522.5893514541622</v>
      </c>
      <c r="AD3544" s="80">
        <v>6453.7452371963536</v>
      </c>
      <c r="AE3544" s="80">
        <v>7144.6780213712827</v>
      </c>
      <c r="AF3544" s="80">
        <v>5315.710356039428</v>
      </c>
      <c r="AG3544" s="80">
        <v>1903.9404492864492</v>
      </c>
      <c r="AH3544" s="80">
        <v>2686.2388107279648</v>
      </c>
      <c r="AI3544" s="80">
        <v>3468.537172169481</v>
      </c>
      <c r="AJ3544" s="80">
        <v>5594.5675721780935</v>
      </c>
      <c r="AK3544" s="80">
        <v>5514.2568175198003</v>
      </c>
      <c r="AL3544" s="80">
        <v>4826.9642958983595</v>
      </c>
      <c r="AM3544" s="80">
        <v>2116.1035290724785</v>
      </c>
      <c r="AN3544" s="80">
        <v>2792.3203506209466</v>
      </c>
      <c r="AO3544" s="80">
        <v>3468.5371721694141</v>
      </c>
      <c r="AP3544" s="80">
        <v>5794.3850004643255</v>
      </c>
      <c r="AQ3544" s="80">
        <v>6323.1703515475629</v>
      </c>
      <c r="AR3544" s="80">
        <v>4497.6288573107213</v>
      </c>
      <c r="AS3544" s="80">
        <v>7624.7110924560766</v>
      </c>
      <c r="AT3544" s="80">
        <v>8172.746485416511</v>
      </c>
      <c r="AU3544" s="80">
        <v>8720.7818783769453</v>
      </c>
      <c r="AV3544" s="80">
        <v>9400.5657066679069</v>
      </c>
      <c r="AW3544" s="80">
        <v>9429.5160601764874</v>
      </c>
      <c r="AX3544" s="80">
        <v>9774.7329780469663</v>
      </c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</row>
    <row r="3545" spans="1:74" ht="12" customHeight="1" x14ac:dyDescent="0.2">
      <c r="A3545">
        <v>7</v>
      </c>
      <c r="B3545">
        <v>20</v>
      </c>
      <c r="C3545" s="80">
        <v>7695.8845882506939</v>
      </c>
      <c r="D3545" s="80">
        <v>8117.1984872946296</v>
      </c>
      <c r="E3545" s="80">
        <v>8538.5123863385652</v>
      </c>
      <c r="F3545" s="80">
        <v>8571.2858158413219</v>
      </c>
      <c r="G3545" s="80">
        <v>8699.7922448246554</v>
      </c>
      <c r="H3545" s="80">
        <v>8752.5481563403901</v>
      </c>
      <c r="I3545" s="80">
        <v>7447.9878329602943</v>
      </c>
      <c r="J3545" s="80">
        <v>8133.8564007711802</v>
      </c>
      <c r="K3545" s="80">
        <v>8819.7249685820661</v>
      </c>
      <c r="L3545" s="80">
        <v>8080.7878177586826</v>
      </c>
      <c r="M3545" s="80">
        <v>11066.450959992986</v>
      </c>
      <c r="N3545" s="80">
        <v>8063.9815585411025</v>
      </c>
      <c r="O3545" s="80">
        <v>629.95000000000005</v>
      </c>
      <c r="P3545" s="80">
        <v>2860.6618047968309</v>
      </c>
      <c r="Q3545" s="80">
        <v>5091.373609593662</v>
      </c>
      <c r="R3545" s="80">
        <v>1969.7</v>
      </c>
      <c r="S3545" s="80">
        <v>6391.0905351185747</v>
      </c>
      <c r="T3545" s="80">
        <v>3905</v>
      </c>
      <c r="U3545" s="80">
        <v>2596.2195576380113</v>
      </c>
      <c r="V3545" s="80">
        <v>4017.2588062738632</v>
      </c>
      <c r="W3545" s="80">
        <v>5438.2980549097156</v>
      </c>
      <c r="X3545" s="80">
        <v>5641.7876803551235</v>
      </c>
      <c r="Y3545" s="80">
        <v>5568.0018166761511</v>
      </c>
      <c r="Z3545" s="80">
        <v>9775.582836969199</v>
      </c>
      <c r="AA3545" s="80">
        <v>3716.591627802718</v>
      </c>
      <c r="AB3545" s="80">
        <v>4973.5328131774259</v>
      </c>
      <c r="AC3545" s="80">
        <v>6230.4739985521328</v>
      </c>
      <c r="AD3545" s="80">
        <v>6116.3067557496797</v>
      </c>
      <c r="AE3545" s="80">
        <v>6832.3268644469017</v>
      </c>
      <c r="AF3545" s="80">
        <v>10177.059691141259</v>
      </c>
      <c r="AG3545" s="80">
        <v>1812.4539474580197</v>
      </c>
      <c r="AH3545" s="80">
        <v>2562.826025100806</v>
      </c>
      <c r="AI3545" s="80">
        <v>3313.1981027435927</v>
      </c>
      <c r="AJ3545" s="80">
        <v>5302.0517822727134</v>
      </c>
      <c r="AK3545" s="80">
        <v>5273.1844428965578</v>
      </c>
      <c r="AL3545" s="80">
        <v>9241.3432027109629</v>
      </c>
      <c r="AM3545" s="80">
        <v>2014.4223502025247</v>
      </c>
      <c r="AN3545" s="80">
        <v>2663.8102264730269</v>
      </c>
      <c r="AO3545" s="80">
        <v>3313.198102743529</v>
      </c>
      <c r="AP3545" s="80">
        <v>5491.4216197276746</v>
      </c>
      <c r="AQ3545" s="80">
        <v>6046.7338810966867</v>
      </c>
      <c r="AR3545" s="80">
        <v>8610.8223141703384</v>
      </c>
      <c r="AS3545" s="80">
        <v>7258.3350613345901</v>
      </c>
      <c r="AT3545" s="80">
        <v>7794.2775669260309</v>
      </c>
      <c r="AU3545" s="80">
        <v>8330.2200725174716</v>
      </c>
      <c r="AV3545" s="80">
        <v>8909.0507025560109</v>
      </c>
      <c r="AW3545" s="80">
        <v>9017.2763144772307</v>
      </c>
      <c r="AX3545" s="80">
        <v>18713.969407593711</v>
      </c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</row>
    <row r="3546" spans="1:74" ht="12" customHeight="1" x14ac:dyDescent="0.2">
      <c r="A3546">
        <v>7</v>
      </c>
      <c r="B3546">
        <v>21</v>
      </c>
      <c r="C3546" s="80">
        <v>7222.2357340648205</v>
      </c>
      <c r="D3546" s="80">
        <v>7644.2660644495454</v>
      </c>
      <c r="E3546" s="80">
        <v>8066.2963948342704</v>
      </c>
      <c r="F3546" s="80">
        <v>8186.8504262396282</v>
      </c>
      <c r="G3546" s="80">
        <v>8245.9742494326056</v>
      </c>
      <c r="H3546" s="80">
        <v>8380.9266860601474</v>
      </c>
      <c r="I3546" s="80">
        <v>7415.7998543557796</v>
      </c>
      <c r="J3546" s="80">
        <v>7796.2888677723968</v>
      </c>
      <c r="K3546" s="80">
        <v>8176.7778811890139</v>
      </c>
      <c r="L3546" s="80">
        <v>7836.0773001101479</v>
      </c>
      <c r="M3546" s="80">
        <v>10489.178026405862</v>
      </c>
      <c r="N3546" s="80">
        <v>6691.9668499999998</v>
      </c>
      <c r="O3546" s="80">
        <v>591.17926581436518</v>
      </c>
      <c r="P3546" s="80">
        <v>911.85153766908741</v>
      </c>
      <c r="Q3546" s="80">
        <v>1232.5238095238096</v>
      </c>
      <c r="R3546" s="80">
        <v>1881.3559168405084</v>
      </c>
      <c r="S3546" s="80">
        <v>3199.7303571428574</v>
      </c>
      <c r="T3546" s="80">
        <v>3240.5989968530757</v>
      </c>
      <c r="U3546" s="80">
        <v>2436.4333232436475</v>
      </c>
      <c r="V3546" s="80">
        <v>3786.9852017095905</v>
      </c>
      <c r="W3546" s="80">
        <v>5137.5370801755334</v>
      </c>
      <c r="X3546" s="80">
        <v>5388.7448007280291</v>
      </c>
      <c r="Y3546" s="80">
        <v>5277.5512689304342</v>
      </c>
      <c r="Z3546" s="80">
        <v>8112.3544008032086</v>
      </c>
      <c r="AA3546" s="80">
        <v>3487.8512736823991</v>
      </c>
      <c r="AB3546" s="80">
        <v>4686.8768020254065</v>
      </c>
      <c r="AC3546" s="80">
        <v>5885.9023303684144</v>
      </c>
      <c r="AD3546" s="80">
        <v>5841.9809636702212</v>
      </c>
      <c r="AE3546" s="80">
        <v>6475.9237694958638</v>
      </c>
      <c r="AF3546" s="80">
        <v>8445.5235405957083</v>
      </c>
      <c r="AG3546" s="80">
        <v>1700.9051416470834</v>
      </c>
      <c r="AH3546" s="80">
        <v>2415.4346603437366</v>
      </c>
      <c r="AI3546" s="80">
        <v>3129.9641790403898</v>
      </c>
      <c r="AJ3546" s="80">
        <v>5064.2465816995145</v>
      </c>
      <c r="AK3546" s="80">
        <v>4998.1128175216581</v>
      </c>
      <c r="AL3546" s="80">
        <v>7669.0108866274368</v>
      </c>
      <c r="AM3546" s="80">
        <v>1890.4432511037014</v>
      </c>
      <c r="AN3546" s="80">
        <v>2510.2037150720157</v>
      </c>
      <c r="AO3546" s="80">
        <v>3129.9641790403298</v>
      </c>
      <c r="AP3546" s="80">
        <v>5245.1228898515255</v>
      </c>
      <c r="AQ3546" s="80">
        <v>5731.3106420853283</v>
      </c>
      <c r="AR3546" s="80">
        <v>7145.7675168708029</v>
      </c>
      <c r="AS3546" s="80">
        <v>6811.615513285893</v>
      </c>
      <c r="AT3546" s="80">
        <v>7340.5695218558621</v>
      </c>
      <c r="AU3546" s="80">
        <v>7869.5235304258313</v>
      </c>
      <c r="AV3546" s="80">
        <v>8509.4660368004461</v>
      </c>
      <c r="AW3546" s="80">
        <v>8546.8970058947016</v>
      </c>
      <c r="AX3546" s="80">
        <v>15529.954030572942</v>
      </c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</row>
    <row r="3547" spans="1:74" ht="12" customHeight="1" x14ac:dyDescent="0.2">
      <c r="A3547">
        <v>7</v>
      </c>
      <c r="B3547">
        <v>22</v>
      </c>
      <c r="C3547" s="80">
        <v>6903.4350198518778</v>
      </c>
      <c r="D3547" s="80">
        <v>7296.5462496654454</v>
      </c>
      <c r="E3547" s="80">
        <v>7689.6574794790122</v>
      </c>
      <c r="F3547" s="80">
        <v>7739.2388372269497</v>
      </c>
      <c r="G3547" s="80">
        <v>7892.673189240184</v>
      </c>
      <c r="H3547" s="80">
        <v>7956.3230739448491</v>
      </c>
      <c r="I3547" s="80">
        <v>6471.8427834429813</v>
      </c>
      <c r="J3547" s="80">
        <v>6962.8496202922361</v>
      </c>
      <c r="K3547" s="80">
        <v>7453.85645714149</v>
      </c>
      <c r="L3547" s="80">
        <v>7691.5667557499037</v>
      </c>
      <c r="M3547" s="80">
        <v>7095.0799690941776</v>
      </c>
      <c r="N3547" s="80">
        <v>6352.9311558455638</v>
      </c>
      <c r="O3547" s="80">
        <v>565.08369387387006</v>
      </c>
      <c r="P3547" s="80">
        <v>870.02868517228205</v>
      </c>
      <c r="Q3547" s="80">
        <v>1174.973676470694</v>
      </c>
      <c r="R3547" s="80">
        <v>1187.5454545454545</v>
      </c>
      <c r="S3547" s="80">
        <v>3062.637020041273</v>
      </c>
      <c r="T3547" s="80">
        <v>1432.9395454545454</v>
      </c>
      <c r="U3547" s="80">
        <v>2328.8853682636286</v>
      </c>
      <c r="V3547" s="80">
        <v>3613.2679256622705</v>
      </c>
      <c r="W3547" s="80">
        <v>4897.6504830609119</v>
      </c>
      <c r="X3547" s="80">
        <v>5094.1181131184958</v>
      </c>
      <c r="Y3547" s="80">
        <v>5051.4331169532697</v>
      </c>
      <c r="Z3547" s="80">
        <v>3587.1496099769265</v>
      </c>
      <c r="AA3547" s="80">
        <v>3333.892095657528</v>
      </c>
      <c r="AB3547" s="80">
        <v>4472.4822358608399</v>
      </c>
      <c r="AC3547" s="80">
        <v>5611.0723760641513</v>
      </c>
      <c r="AD3547" s="80">
        <v>5522.5738356556285</v>
      </c>
      <c r="AE3547" s="80">
        <v>6198.4610144253365</v>
      </c>
      <c r="AF3547" s="80">
        <v>3734.471520585847</v>
      </c>
      <c r="AG3547" s="80">
        <v>1625.824544179467</v>
      </c>
      <c r="AH3547" s="80">
        <v>2304.8207813823569</v>
      </c>
      <c r="AI3547" s="80">
        <v>2983.8170185852468</v>
      </c>
      <c r="AJ3547" s="80">
        <v>4787.3616575141177</v>
      </c>
      <c r="AK3547" s="80">
        <v>4783.9672837160879</v>
      </c>
      <c r="AL3547" s="80">
        <v>3391.1104041695521</v>
      </c>
      <c r="AM3547" s="80">
        <v>1806.9961467966118</v>
      </c>
      <c r="AN3547" s="80">
        <v>2395.4065826909009</v>
      </c>
      <c r="AO3547" s="80">
        <v>2983.8170185851895</v>
      </c>
      <c r="AP3547" s="80">
        <v>4958.3486520117376</v>
      </c>
      <c r="AQ3547" s="80">
        <v>5485.7510435600007</v>
      </c>
      <c r="AR3547" s="80">
        <v>3159.7407971465054</v>
      </c>
      <c r="AS3547" s="80">
        <v>6510.9402140378988</v>
      </c>
      <c r="AT3547" s="80">
        <v>7006.5063641560391</v>
      </c>
      <c r="AU3547" s="80">
        <v>7502.0725142741785</v>
      </c>
      <c r="AV3547" s="80">
        <v>8044.2156149564526</v>
      </c>
      <c r="AW3547" s="80">
        <v>8180.7028265051877</v>
      </c>
      <c r="AX3547" s="80">
        <v>6867.0900938713457</v>
      </c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</row>
    <row r="3548" spans="1:74" ht="12" customHeight="1" x14ac:dyDescent="0.2">
      <c r="A3548">
        <v>7</v>
      </c>
      <c r="B3548">
        <v>23</v>
      </c>
      <c r="C3548" s="80">
        <v>6498.8229498606133</v>
      </c>
      <c r="D3548" s="80">
        <v>6934.0263579899547</v>
      </c>
      <c r="E3548" s="80">
        <v>7369.2297661192961</v>
      </c>
      <c r="F3548" s="80">
        <v>7374.7183534356745</v>
      </c>
      <c r="G3548" s="80">
        <v>7456.0928852260067</v>
      </c>
      <c r="H3548" s="80">
        <v>7614.0566428817156</v>
      </c>
      <c r="I3548" s="80">
        <v>6331.6649850629365</v>
      </c>
      <c r="J3548" s="80">
        <v>7217.9819360754973</v>
      </c>
      <c r="K3548" s="80">
        <v>8104.298887088059</v>
      </c>
      <c r="L3548" s="80">
        <v>7298.3775805776813</v>
      </c>
      <c r="M3548" s="80">
        <v>7250.1900852831695</v>
      </c>
      <c r="N3548" s="80">
        <v>7311.6562272727278</v>
      </c>
      <c r="O3548" s="80">
        <v>531.96399586278881</v>
      </c>
      <c r="P3548" s="80">
        <v>828.98828359244965</v>
      </c>
      <c r="Q3548" s="80">
        <v>1126.0125713221105</v>
      </c>
      <c r="R3548" s="80">
        <v>1131.6117054107469</v>
      </c>
      <c r="S3548" s="80">
        <v>1270.6298701298704</v>
      </c>
      <c r="T3548" s="80">
        <v>1649.1854065170628</v>
      </c>
      <c r="U3548" s="80">
        <v>2192.3888086645593</v>
      </c>
      <c r="V3548" s="80">
        <v>3442.9771979832076</v>
      </c>
      <c r="W3548" s="80">
        <v>4693.5655873018559</v>
      </c>
      <c r="X3548" s="80">
        <v>4854.1836133390316</v>
      </c>
      <c r="Y3548" s="80">
        <v>4772.0149587412679</v>
      </c>
      <c r="Z3548" s="80">
        <v>4128.4887464605044</v>
      </c>
      <c r="AA3548" s="80">
        <v>3138.4918379492356</v>
      </c>
      <c r="AB3548" s="80">
        <v>4257.8755285435964</v>
      </c>
      <c r="AC3548" s="80">
        <v>5377.2592191379581</v>
      </c>
      <c r="AD3548" s="80">
        <v>5262.4589421000837</v>
      </c>
      <c r="AE3548" s="80">
        <v>5855.5954314708815</v>
      </c>
      <c r="AF3548" s="80">
        <v>4298.043104707609</v>
      </c>
      <c r="AG3548" s="80">
        <v>1530.5345570395325</v>
      </c>
      <c r="AH3548" s="80">
        <v>2195.0080211140312</v>
      </c>
      <c r="AI3548" s="80">
        <v>2859.4814851885299</v>
      </c>
      <c r="AJ3548" s="80">
        <v>4561.8754793273583</v>
      </c>
      <c r="AK3548" s="80">
        <v>4519.34389933905</v>
      </c>
      <c r="AL3548" s="80">
        <v>3902.8651335535405</v>
      </c>
      <c r="AM3548" s="80">
        <v>1701.0876462719987</v>
      </c>
      <c r="AN3548" s="80">
        <v>2280.2845657302369</v>
      </c>
      <c r="AO3548" s="80">
        <v>2859.4814851884748</v>
      </c>
      <c r="AP3548" s="80">
        <v>4724.8089348055482</v>
      </c>
      <c r="AQ3548" s="80">
        <v>5182.3087495589643</v>
      </c>
      <c r="AR3548" s="80">
        <v>3636.5793850553669</v>
      </c>
      <c r="AS3548" s="80">
        <v>6129.3323637408203</v>
      </c>
      <c r="AT3548" s="80">
        <v>6659.3969112500708</v>
      </c>
      <c r="AU3548" s="80">
        <v>7189.4614587593214</v>
      </c>
      <c r="AV3548" s="80">
        <v>7665.3306329372226</v>
      </c>
      <c r="AW3548" s="80">
        <v>7728.1902694270329</v>
      </c>
      <c r="AX3548" s="80">
        <v>7903.4072330372128</v>
      </c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</row>
    <row r="3549" spans="1:74" ht="12" customHeight="1" x14ac:dyDescent="0.2">
      <c r="A3549">
        <v>7</v>
      </c>
      <c r="B3549">
        <v>24</v>
      </c>
      <c r="C3549" s="80">
        <v>5888.4670555186176</v>
      </c>
      <c r="D3549" s="80">
        <v>6449.0297230012256</v>
      </c>
      <c r="E3549" s="80">
        <v>7009.5923904838346</v>
      </c>
      <c r="F3549" s="80">
        <v>7089.5419369326901</v>
      </c>
      <c r="G3549" s="80">
        <v>7139.8629193240913</v>
      </c>
      <c r="H3549" s="80">
        <v>7203.4153511429313</v>
      </c>
      <c r="I3549" s="80">
        <v>6331.5406342224169</v>
      </c>
      <c r="J3549" s="80">
        <v>6499.3481987519535</v>
      </c>
      <c r="K3549" s="80">
        <v>6667.1557632814902</v>
      </c>
      <c r="L3549" s="80">
        <v>7797.6605004516077</v>
      </c>
      <c r="M3549" s="80">
        <v>6309.2941395462058</v>
      </c>
      <c r="N3549" s="80">
        <v>6624.8363913043477</v>
      </c>
      <c r="O3549" s="80">
        <v>482.00304709443714</v>
      </c>
      <c r="P3549" s="80">
        <v>776.53165369846431</v>
      </c>
      <c r="Q3549" s="80">
        <v>1071.0602603024915</v>
      </c>
      <c r="R3549" s="80">
        <v>1087.8528856760886</v>
      </c>
      <c r="S3549" s="80">
        <v>1216.7395489267508</v>
      </c>
      <c r="T3549" s="80">
        <v>1494.2693088262947</v>
      </c>
      <c r="U3549" s="80">
        <v>1986.484225268186</v>
      </c>
      <c r="V3549" s="80">
        <v>3225.4958670392371</v>
      </c>
      <c r="W3549" s="80">
        <v>4464.5075088102876</v>
      </c>
      <c r="X3549" s="80">
        <v>4666.4749278602667</v>
      </c>
      <c r="Y3549" s="80">
        <v>4569.6228814273818</v>
      </c>
      <c r="Z3549" s="80">
        <v>3740.6794901849303</v>
      </c>
      <c r="AA3549" s="80">
        <v>2843.7312316955072</v>
      </c>
      <c r="AB3549" s="80">
        <v>3979.2831818885552</v>
      </c>
      <c r="AC3549" s="80">
        <v>5114.8351320816037</v>
      </c>
      <c r="AD3549" s="80">
        <v>5058.9624679055078</v>
      </c>
      <c r="AE3549" s="80">
        <v>5607.246226044731</v>
      </c>
      <c r="AF3549" s="80">
        <v>3894.3067735123163</v>
      </c>
      <c r="AG3549" s="80">
        <v>1386.7899442703495</v>
      </c>
      <c r="AH3549" s="80">
        <v>2053.3606873758722</v>
      </c>
      <c r="AI3549" s="80">
        <v>2719.9314304813947</v>
      </c>
      <c r="AJ3549" s="80">
        <v>4385.470193134789</v>
      </c>
      <c r="AK3549" s="80">
        <v>4327.6681800063643</v>
      </c>
      <c r="AL3549" s="80">
        <v>3536.2498130964118</v>
      </c>
      <c r="AM3549" s="80">
        <v>1541.3250431506542</v>
      </c>
      <c r="AN3549" s="80">
        <v>2130.6282368159987</v>
      </c>
      <c r="AO3549" s="80">
        <v>2719.9314304813429</v>
      </c>
      <c r="AP3549" s="80">
        <v>4542.1030989872334</v>
      </c>
      <c r="AQ3549" s="80">
        <v>4962.5151734336641</v>
      </c>
      <c r="AR3549" s="80">
        <v>3294.9775948326119</v>
      </c>
      <c r="AS3549" s="80">
        <v>5553.6782544577527</v>
      </c>
      <c r="AT3549" s="80">
        <v>6196.1377467869634</v>
      </c>
      <c r="AU3549" s="80">
        <v>6838.597239116174</v>
      </c>
      <c r="AV3549" s="80">
        <v>7368.9163949354142</v>
      </c>
      <c r="AW3549" s="80">
        <v>7400.4200306432722</v>
      </c>
      <c r="AX3549" s="80">
        <v>7161.0013142334137</v>
      </c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</row>
    <row r="3550" spans="1:74" ht="12" customHeight="1" x14ac:dyDescent="0.2">
      <c r="A3550">
        <v>7</v>
      </c>
      <c r="B3550">
        <v>25</v>
      </c>
      <c r="C3550" s="80">
        <v>4074.3208709287592</v>
      </c>
      <c r="D3550" s="80">
        <v>4639.0000350151349</v>
      </c>
      <c r="E3550" s="80">
        <v>5203.6791991015098</v>
      </c>
      <c r="F3550" s="80">
        <v>5434.2354563231784</v>
      </c>
      <c r="G3550" s="80">
        <v>5622.5131011927388</v>
      </c>
      <c r="H3550" s="80">
        <v>5792.237215927933</v>
      </c>
      <c r="I3550" s="80">
        <v>3311.6764644244704</v>
      </c>
      <c r="J3550" s="80">
        <v>3675.0442729094075</v>
      </c>
      <c r="K3550" s="80">
        <v>4038.412081394345</v>
      </c>
      <c r="L3550" s="80">
        <v>4169.4172282995823</v>
      </c>
      <c r="M3550" s="80">
        <v>3907.8139135891975</v>
      </c>
      <c r="N3550" s="80">
        <v>4073.8848749999997</v>
      </c>
      <c r="O3550" s="80">
        <v>333.50531744720121</v>
      </c>
      <c r="P3550" s="80">
        <v>564.31172400440062</v>
      </c>
      <c r="Q3550" s="80">
        <v>795.11813056160008</v>
      </c>
      <c r="R3550" s="80">
        <v>833.85482097340923</v>
      </c>
      <c r="S3550" s="80">
        <v>958.16042014818242</v>
      </c>
      <c r="T3550" s="80">
        <v>918.88776972582662</v>
      </c>
      <c r="U3550" s="80">
        <v>1374.4789709226093</v>
      </c>
      <c r="V3550" s="80">
        <v>2344.3875451236599</v>
      </c>
      <c r="W3550" s="80">
        <v>3314.2961193247106</v>
      </c>
      <c r="X3550" s="80">
        <v>3576.9198820753336</v>
      </c>
      <c r="Y3550" s="80">
        <v>3598.4954905503732</v>
      </c>
      <c r="Z3550" s="80">
        <v>2300.2979541184877</v>
      </c>
      <c r="AA3550" s="80">
        <v>1967.6213519357984</v>
      </c>
      <c r="AB3550" s="80">
        <v>2882.3491145067987</v>
      </c>
      <c r="AC3550" s="80">
        <v>3797.0768770777991</v>
      </c>
      <c r="AD3550" s="80">
        <v>3877.7672041241399</v>
      </c>
      <c r="AE3550" s="80">
        <v>4415.6051346899794</v>
      </c>
      <c r="AF3550" s="80">
        <v>2394.76970088589</v>
      </c>
      <c r="AG3550" s="80">
        <v>959.54127963397093</v>
      </c>
      <c r="AH3550" s="80">
        <v>1489.3621980218056</v>
      </c>
      <c r="AI3550" s="80">
        <v>2019.1831164096402</v>
      </c>
      <c r="AJ3550" s="80">
        <v>3361.5257273578336</v>
      </c>
      <c r="AK3550" s="80">
        <v>3407.960532945945</v>
      </c>
      <c r="AL3550" s="80">
        <v>2174.5857221024335</v>
      </c>
      <c r="AM3550" s="80">
        <v>1066.4664900024295</v>
      </c>
      <c r="AN3550" s="80">
        <v>1542.8248032060155</v>
      </c>
      <c r="AO3550" s="80">
        <v>2019.1831164096016</v>
      </c>
      <c r="AP3550" s="80">
        <v>3481.5870935479534</v>
      </c>
      <c r="AQ3550" s="80">
        <v>3907.8910747686891</v>
      </c>
      <c r="AR3550" s="80">
        <v>2026.2174934118727</v>
      </c>
      <c r="AS3550" s="80">
        <v>3842.6753532320718</v>
      </c>
      <c r="AT3550" s="80">
        <v>4459.7068300444807</v>
      </c>
      <c r="AU3550" s="80">
        <v>5076.7383068568906</v>
      </c>
      <c r="AV3550" s="80">
        <v>5648.3799805780591</v>
      </c>
      <c r="AW3550" s="80">
        <v>5827.6971206276266</v>
      </c>
      <c r="AX3550" s="80">
        <v>4403.5947789145021</v>
      </c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</row>
    <row r="3551" spans="1:74" ht="12" customHeight="1" x14ac:dyDescent="0.2">
      <c r="A3551">
        <v>8</v>
      </c>
      <c r="B3551">
        <v>1</v>
      </c>
      <c r="C3551" s="80">
        <v>12411.128751400542</v>
      </c>
      <c r="D3551" s="80">
        <v>10337.178730784683</v>
      </c>
      <c r="E3551" s="80">
        <v>8263.2287101688235</v>
      </c>
      <c r="F3551" s="80">
        <v>8430.3197914825287</v>
      </c>
      <c r="G3551" s="80">
        <v>7305.0804772636029</v>
      </c>
      <c r="H3551" s="80">
        <v>7838.4626970120817</v>
      </c>
      <c r="I3551" s="80">
        <v>12782.394152680001</v>
      </c>
      <c r="J3551" s="80">
        <v>10200.321236003865</v>
      </c>
      <c r="K3551" s="80">
        <v>7618.2483193277303</v>
      </c>
      <c r="L3551" s="80">
        <v>8989.9058347775808</v>
      </c>
      <c r="M3551" s="80">
        <v>8263.9358239032699</v>
      </c>
      <c r="N3551" s="80">
        <v>8866.9179999999997</v>
      </c>
      <c r="O3551" s="80">
        <v>2492.6486486486401</v>
      </c>
      <c r="P3551" s="80">
        <v>2492.6486486486401</v>
      </c>
      <c r="Q3551" s="80">
        <v>2492.6486486486401</v>
      </c>
      <c r="R3551" s="80">
        <v>2492.6486486486401</v>
      </c>
      <c r="S3551" s="80">
        <v>2492.6486486486401</v>
      </c>
      <c r="T3551" s="80">
        <v>2492.6486486486401</v>
      </c>
      <c r="U3551" s="80">
        <v>8769.2138364779803</v>
      </c>
      <c r="V3551" s="80">
        <v>7792.8170022726008</v>
      </c>
      <c r="W3551" s="80">
        <v>6816.4201680672204</v>
      </c>
      <c r="X3551" s="80">
        <v>6154.1791443850198</v>
      </c>
      <c r="Y3551" s="80">
        <v>4843.5758835758797</v>
      </c>
      <c r="Z3551" s="80">
        <v>6099.7830000000004</v>
      </c>
      <c r="AA3551" s="80">
        <v>5755.7398341757125</v>
      </c>
      <c r="AB3551" s="80">
        <v>5755.7398341757125</v>
      </c>
      <c r="AC3551" s="80">
        <v>5755.7398341757125</v>
      </c>
      <c r="AD3551" s="80">
        <v>5755.7398341757125</v>
      </c>
      <c r="AE3551" s="80">
        <v>5755.7398341757125</v>
      </c>
      <c r="AF3551" s="80">
        <v>6734.2179999999998</v>
      </c>
      <c r="AG3551" s="80">
        <v>4066.4463503882853</v>
      </c>
      <c r="AH3551" s="80">
        <v>4509.0514884471522</v>
      </c>
      <c r="AI3551" s="80">
        <v>4951.6566265060201</v>
      </c>
      <c r="AJ3551" s="80">
        <v>3181.23607427055</v>
      </c>
      <c r="AK3551" s="80">
        <v>4066.4463503882853</v>
      </c>
      <c r="AL3551" s="80">
        <v>4074.125</v>
      </c>
      <c r="AM3551" s="80">
        <v>4513.1509678640768</v>
      </c>
      <c r="AN3551" s="80">
        <v>4732.4037971850485</v>
      </c>
      <c r="AO3551" s="80">
        <v>4951.6566265060201</v>
      </c>
      <c r="AP3551" s="80">
        <v>3754.2361111111099</v>
      </c>
      <c r="AQ3551" s="80">
        <v>4833.5601659751001</v>
      </c>
      <c r="AR3551" s="80">
        <v>8302.8469999999998</v>
      </c>
      <c r="AS3551" s="80">
        <v>10096.443381180199</v>
      </c>
      <c r="AT3551" s="80">
        <v>8650.7612121345846</v>
      </c>
      <c r="AU3551" s="80">
        <v>7205.0790430889701</v>
      </c>
      <c r="AV3551" s="80">
        <v>6709.7451723139602</v>
      </c>
      <c r="AW3551" s="80">
        <v>6100.5263412472004</v>
      </c>
      <c r="AX3551" s="80">
        <v>7625.3379999999997</v>
      </c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</row>
    <row r="3552" spans="1:74" ht="12" customHeight="1" x14ac:dyDescent="0.2">
      <c r="A3552">
        <v>8</v>
      </c>
      <c r="B3552">
        <v>2</v>
      </c>
      <c r="C3552" s="80">
        <v>10398.703162590566</v>
      </c>
      <c r="D3552" s="80">
        <v>10220.299102092846</v>
      </c>
      <c r="E3552" s="80">
        <v>10041.895041595128</v>
      </c>
      <c r="F3552" s="80">
        <v>8575.8817751524057</v>
      </c>
      <c r="G3552" s="80">
        <v>9477.896079221804</v>
      </c>
      <c r="H3552" s="80">
        <v>7955.3088973848708</v>
      </c>
      <c r="I3552" s="80">
        <v>9787.5643373602979</v>
      </c>
      <c r="J3552" s="80">
        <v>8340.6651996931832</v>
      </c>
      <c r="K3552" s="80">
        <v>6893.7660620260694</v>
      </c>
      <c r="L3552" s="80">
        <v>7109.9531316942193</v>
      </c>
      <c r="M3552" s="80">
        <v>9590.8674761401307</v>
      </c>
      <c r="N3552" s="80">
        <v>9534.6420000000016</v>
      </c>
      <c r="O3552" s="80">
        <v>2088.4734906166145</v>
      </c>
      <c r="P3552" s="80">
        <v>2558.8333384354128</v>
      </c>
      <c r="Q3552" s="80">
        <v>3029.193186254211</v>
      </c>
      <c r="R3552" s="80">
        <v>2535.6879272126534</v>
      </c>
      <c r="S3552" s="80">
        <v>3234.0594915326856</v>
      </c>
      <c r="T3552" s="80">
        <v>2680.3577631651237</v>
      </c>
      <c r="U3552" s="80">
        <v>3091.1924135220197</v>
      </c>
      <c r="V3552" s="80">
        <v>5118.4895949496004</v>
      </c>
      <c r="W3552" s="80">
        <v>7145.7867763771801</v>
      </c>
      <c r="X3552" s="80">
        <v>7245.2562091502805</v>
      </c>
      <c r="Y3552" s="80">
        <v>6783.4121858384196</v>
      </c>
      <c r="Z3552" s="80">
        <v>4391.6369999999997</v>
      </c>
      <c r="AA3552" s="80">
        <v>4822.4646779155692</v>
      </c>
      <c r="AB3552" s="80">
        <v>5908.5659677845597</v>
      </c>
      <c r="AC3552" s="80">
        <v>6994.6672576535511</v>
      </c>
      <c r="AD3552" s="80">
        <v>5855.121225211059</v>
      </c>
      <c r="AE3552" s="80">
        <v>7467.7211534005437</v>
      </c>
      <c r="AF3552" s="80">
        <v>4848.4086950086576</v>
      </c>
      <c r="AG3552" s="80">
        <v>3407.0848325955653</v>
      </c>
      <c r="AH3552" s="80">
        <v>2712.8429690241774</v>
      </c>
      <c r="AI3552" s="80">
        <v>2018.6011054527899</v>
      </c>
      <c r="AJ3552" s="80">
        <v>8588.3028400524508</v>
      </c>
      <c r="AK3552" s="80">
        <v>2857.8725198412699</v>
      </c>
      <c r="AL3552" s="80">
        <v>2163.5519999999997</v>
      </c>
      <c r="AM3552" s="80">
        <v>3781.357697822682</v>
      </c>
      <c r="AN3552" s="80">
        <v>2899.9794016376859</v>
      </c>
      <c r="AO3552" s="80">
        <v>2018.6011054526898</v>
      </c>
      <c r="AP3552" s="80">
        <v>8015.3028032118909</v>
      </c>
      <c r="AQ3552" s="80">
        <v>6244.4547391739006</v>
      </c>
      <c r="AR3552" s="80">
        <v>5997.273000000001</v>
      </c>
      <c r="AS3552" s="80">
        <v>9461.7659993384023</v>
      </c>
      <c r="AT3552" s="80">
        <v>9221.559585408866</v>
      </c>
      <c r="AU3552" s="80">
        <v>8981.3531714793298</v>
      </c>
      <c r="AV3552" s="80">
        <v>8915.5946309646406</v>
      </c>
      <c r="AW3552" s="80">
        <v>7463.6057666360002</v>
      </c>
      <c r="AX3552" s="80">
        <v>6322.0419999999995</v>
      </c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</row>
    <row r="3553" spans="1:74" ht="12" customHeight="1" x14ac:dyDescent="0.2">
      <c r="A3553">
        <v>8</v>
      </c>
      <c r="B3553">
        <v>3</v>
      </c>
      <c r="C3553" s="80">
        <v>11687.736286189389</v>
      </c>
      <c r="D3553" s="80">
        <v>11747.059093477814</v>
      </c>
      <c r="E3553" s="80">
        <v>11806.381900766239</v>
      </c>
      <c r="F3553" s="80">
        <v>10427.077783326249</v>
      </c>
      <c r="G3553" s="80">
        <v>11141.86364413573</v>
      </c>
      <c r="H3553" s="80">
        <v>10327.71465830448</v>
      </c>
      <c r="I3553" s="80">
        <v>10848.391330739598</v>
      </c>
      <c r="J3553" s="80">
        <v>12229.305966706492</v>
      </c>
      <c r="K3553" s="80">
        <v>13610.220602673384</v>
      </c>
      <c r="L3553" s="80">
        <v>8665.4321854328082</v>
      </c>
      <c r="M3553" s="80">
        <v>10636.450443408115</v>
      </c>
      <c r="N3553" s="80">
        <v>11125.885999999999</v>
      </c>
      <c r="O3553" s="80">
        <v>2347.3626487231531</v>
      </c>
      <c r="P3553" s="80">
        <v>2954.4115281715513</v>
      </c>
      <c r="Q3553" s="80">
        <v>3561.4604076199489</v>
      </c>
      <c r="R3553" s="80">
        <v>3083.0433469703207</v>
      </c>
      <c r="S3553" s="80">
        <v>3801.8405741623933</v>
      </c>
      <c r="T3553" s="80">
        <v>3127.6848058049959</v>
      </c>
      <c r="U3553" s="80">
        <v>3474.3795619716543</v>
      </c>
      <c r="V3553" s="80">
        <v>6051.5868398093471</v>
      </c>
      <c r="W3553" s="80">
        <v>8628.7941176470395</v>
      </c>
      <c r="X3553" s="80">
        <v>9365.7439778724893</v>
      </c>
      <c r="Y3553" s="80">
        <v>9750.7952669813603</v>
      </c>
      <c r="Z3553" s="80">
        <v>7169.1234999999997</v>
      </c>
      <c r="AA3553" s="80">
        <v>5420.2619811006198</v>
      </c>
      <c r="AB3553" s="80">
        <v>6821.9899858184599</v>
      </c>
      <c r="AC3553" s="80">
        <v>8223.7179905362991</v>
      </c>
      <c r="AD3553" s="80">
        <v>7119.0119041718272</v>
      </c>
      <c r="AE3553" s="80">
        <v>8778.7764423819754</v>
      </c>
      <c r="AF3553" s="80">
        <v>7914.7800041285054</v>
      </c>
      <c r="AG3553" s="80">
        <v>3829.4303054355382</v>
      </c>
      <c r="AH3553" s="80">
        <v>3101.3624666743008</v>
      </c>
      <c r="AI3553" s="80">
        <v>2373.2946279130629</v>
      </c>
      <c r="AJ3553" s="80">
        <v>6981.2863746294752</v>
      </c>
      <c r="AK3553" s="80">
        <v>7492.7238709677331</v>
      </c>
      <c r="AL3553" s="80">
        <v>3443.1875</v>
      </c>
      <c r="AM3553" s="80">
        <v>4250.0983906240835</v>
      </c>
      <c r="AN3553" s="80">
        <v>3311.6965092685141</v>
      </c>
      <c r="AO3553" s="80">
        <v>2373.2946279129451</v>
      </c>
      <c r="AP3553" s="80">
        <v>6694.7863562090461</v>
      </c>
      <c r="AQ3553" s="80">
        <v>8822.3057234640492</v>
      </c>
      <c r="AR3553" s="80">
        <v>6305.3215000000009</v>
      </c>
      <c r="AS3553" s="80">
        <v>9640.2999049383507</v>
      </c>
      <c r="AT3553" s="80">
        <v>9796.7835162288575</v>
      </c>
      <c r="AU3553" s="80">
        <v>9953.2671275193643</v>
      </c>
      <c r="AV3553" s="80">
        <v>9586.4558209484203</v>
      </c>
      <c r="AW3553" s="80">
        <v>10101.771572578798</v>
      </c>
      <c r="AX3553" s="80">
        <v>8342.9560000000001</v>
      </c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</row>
    <row r="3554" spans="1:74" ht="12" customHeight="1" x14ac:dyDescent="0.2">
      <c r="A3554">
        <v>8</v>
      </c>
      <c r="B3554">
        <v>4</v>
      </c>
      <c r="C3554" s="80">
        <v>12172.240030216526</v>
      </c>
      <c r="D3554" s="80">
        <v>12073.206895313871</v>
      </c>
      <c r="E3554" s="80">
        <v>11974.173760411217</v>
      </c>
      <c r="F3554" s="80">
        <v>11171.005261195656</v>
      </c>
      <c r="G3554" s="80">
        <v>11774.256675921593</v>
      </c>
      <c r="H3554" s="80">
        <v>10884.205633320131</v>
      </c>
      <c r="I3554" s="80">
        <v>10822.478269897232</v>
      </c>
      <c r="J3554" s="80">
        <v>11978.954744431629</v>
      </c>
      <c r="K3554" s="80">
        <v>13135.431218966025</v>
      </c>
      <c r="L3554" s="80">
        <v>12320.51585666254</v>
      </c>
      <c r="M3554" s="80">
        <v>11411.112328361813</v>
      </c>
      <c r="N3554" s="80">
        <v>11392.857333333333</v>
      </c>
      <c r="O3554" s="80">
        <v>2444.6702850393235</v>
      </c>
      <c r="P3554" s="80">
        <v>3028.373017632719</v>
      </c>
      <c r="Q3554" s="80">
        <v>3612.0757502261145</v>
      </c>
      <c r="R3554" s="80">
        <v>3303.005325669787</v>
      </c>
      <c r="S3554" s="80">
        <v>4017.6265112238734</v>
      </c>
      <c r="T3554" s="80">
        <v>3202.7352047442064</v>
      </c>
      <c r="U3554" s="80">
        <v>3618.4065886539497</v>
      </c>
      <c r="V3554" s="80">
        <v>6952.8244427863556</v>
      </c>
      <c r="W3554" s="80">
        <v>10287.242296918761</v>
      </c>
      <c r="X3554" s="80">
        <v>8983.0556868916265</v>
      </c>
      <c r="Y3554" s="80">
        <v>9961.9380526392742</v>
      </c>
      <c r="Z3554" s="80">
        <v>8912.1890000000003</v>
      </c>
      <c r="AA3554" s="80">
        <v>5644.9536715312406</v>
      </c>
      <c r="AB3554" s="80">
        <v>6992.7734178586716</v>
      </c>
      <c r="AC3554" s="80">
        <v>8340.5931641861025</v>
      </c>
      <c r="AD3554" s="80">
        <v>7626.9230064810108</v>
      </c>
      <c r="AE3554" s="80">
        <v>9277.0447058506488</v>
      </c>
      <c r="AF3554" s="80">
        <v>9839.1407666800587</v>
      </c>
      <c r="AG3554" s="80">
        <v>3988.1756154804671</v>
      </c>
      <c r="AH3554" s="80">
        <v>3197.5997091059326</v>
      </c>
      <c r="AI3554" s="80">
        <v>2407.0238027313981</v>
      </c>
      <c r="AJ3554" s="80">
        <v>7479.3713484720129</v>
      </c>
      <c r="AK3554" s="80">
        <v>8268.2783783783998</v>
      </c>
      <c r="AL3554" s="80">
        <v>8977.5683333333345</v>
      </c>
      <c r="AM3554" s="80">
        <v>4426.2820871346121</v>
      </c>
      <c r="AN3554" s="80">
        <v>3416.6529449329455</v>
      </c>
      <c r="AO3554" s="80">
        <v>2407.0238027312785</v>
      </c>
      <c r="AP3554" s="80">
        <v>7172.4307770469959</v>
      </c>
      <c r="AQ3554" s="80">
        <v>9413.1844491794</v>
      </c>
      <c r="AR3554" s="80">
        <v>7567.9943333333331</v>
      </c>
      <c r="AS3554" s="80">
        <v>10925.3487403299</v>
      </c>
      <c r="AT3554" s="80">
        <v>10664.178361682556</v>
      </c>
      <c r="AU3554" s="80">
        <v>10403.007983035212</v>
      </c>
      <c r="AV3554" s="80">
        <v>10037.737986508748</v>
      </c>
      <c r="AW3554" s="80">
        <v>10536.553489609732</v>
      </c>
      <c r="AX3554" s="80">
        <v>9332.8173333333343</v>
      </c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</row>
    <row r="3555" spans="1:74" ht="12" customHeight="1" x14ac:dyDescent="0.2">
      <c r="A3555">
        <v>8</v>
      </c>
      <c r="B3555">
        <v>5</v>
      </c>
      <c r="C3555" s="80">
        <v>12312.17695169629</v>
      </c>
      <c r="D3555" s="80">
        <v>12550.342500848441</v>
      </c>
      <c r="E3555" s="80">
        <v>12788.50805000059</v>
      </c>
      <c r="F3555" s="80">
        <v>11660.610313825842</v>
      </c>
      <c r="G3555" s="80">
        <v>12348.180485375275</v>
      </c>
      <c r="H3555" s="80">
        <v>11753.238143885141</v>
      </c>
      <c r="I3555" s="80">
        <v>11301.336822607049</v>
      </c>
      <c r="J3555" s="80">
        <v>12328.633317006395</v>
      </c>
      <c r="K3555" s="80">
        <v>13355.929811405742</v>
      </c>
      <c r="L3555" s="80">
        <v>12558.45983474188</v>
      </c>
      <c r="M3555" s="80">
        <v>13478.655835830759</v>
      </c>
      <c r="N3555" s="80">
        <v>11701.228000000001</v>
      </c>
      <c r="O3555" s="80">
        <v>4322.3999999999996</v>
      </c>
      <c r="P3555" s="80">
        <v>4090.062096594138</v>
      </c>
      <c r="Q3555" s="80">
        <v>3857.7241931882759</v>
      </c>
      <c r="R3555" s="80">
        <v>3447.7701036374278</v>
      </c>
      <c r="S3555" s="80">
        <v>4213.4615075000374</v>
      </c>
      <c r="T3555" s="80">
        <v>3289.4236939745738</v>
      </c>
      <c r="U3555" s="80">
        <v>3660.0052325700544</v>
      </c>
      <c r="V3555" s="80">
        <v>7323.4288667628789</v>
      </c>
      <c r="W3555" s="80">
        <v>10986.852500955703</v>
      </c>
      <c r="X3555" s="80">
        <v>9513.9324866309944</v>
      </c>
      <c r="Y3555" s="80">
        <v>9266.6414328327301</v>
      </c>
      <c r="Z3555" s="80">
        <v>9513.5167499999989</v>
      </c>
      <c r="AA3555" s="80">
        <v>5709.8503082003353</v>
      </c>
      <c r="AB3555" s="80">
        <v>7308.8334135002224</v>
      </c>
      <c r="AC3555" s="80">
        <v>8907.8165188001094</v>
      </c>
      <c r="AD3555" s="80">
        <v>7961.1973132854127</v>
      </c>
      <c r="AE3555" s="80">
        <v>9729.2445333728538</v>
      </c>
      <c r="AF3555" s="80">
        <v>10503.01227783865</v>
      </c>
      <c r="AG3555" s="80">
        <v>4034.025271465362</v>
      </c>
      <c r="AH3555" s="80">
        <v>3302.3724398281074</v>
      </c>
      <c r="AI3555" s="80">
        <v>2570.7196081908528</v>
      </c>
      <c r="AJ3555" s="80">
        <v>7807.1787317009594</v>
      </c>
      <c r="AK3555" s="80">
        <v>8671.3069478376274</v>
      </c>
      <c r="AL3555" s="80">
        <v>9061.15625</v>
      </c>
      <c r="AM3555" s="80">
        <v>4477.1683896834475</v>
      </c>
      <c r="AN3555" s="80">
        <v>3523.9439989370867</v>
      </c>
      <c r="AO3555" s="80">
        <v>2570.7196081907255</v>
      </c>
      <c r="AP3555" s="80">
        <v>7486.7855075277694</v>
      </c>
      <c r="AQ3555" s="80">
        <v>9872.0202658990438</v>
      </c>
      <c r="AR3555" s="80">
        <v>8003.9757499999996</v>
      </c>
      <c r="AS3555" s="80">
        <v>11807.439637258749</v>
      </c>
      <c r="AT3555" s="80">
        <v>11535.834359003216</v>
      </c>
      <c r="AU3555" s="80">
        <v>11264.229080747682</v>
      </c>
      <c r="AV3555" s="80">
        <v>10230.157806869511</v>
      </c>
      <c r="AW3555" s="80">
        <v>10791.893891310976</v>
      </c>
      <c r="AX3555" s="80">
        <v>10152.367999999999</v>
      </c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</row>
    <row r="3556" spans="1:74" ht="12" customHeight="1" x14ac:dyDescent="0.2">
      <c r="A3556">
        <v>8</v>
      </c>
      <c r="B3556">
        <v>6</v>
      </c>
      <c r="C3556" s="80">
        <v>12418.019528308954</v>
      </c>
      <c r="D3556" s="80">
        <v>12755.043903770198</v>
      </c>
      <c r="E3556" s="80">
        <v>13092.068279231442</v>
      </c>
      <c r="F3556" s="80">
        <v>12402.857416885852</v>
      </c>
      <c r="G3556" s="80">
        <v>12613.366440718346</v>
      </c>
      <c r="H3556" s="80">
        <v>12167.662786377592</v>
      </c>
      <c r="I3556" s="80">
        <v>11610.446217510118</v>
      </c>
      <c r="J3556" s="80">
        <v>11942.577339481475</v>
      </c>
      <c r="K3556" s="80">
        <v>12274.708461452834</v>
      </c>
      <c r="L3556" s="80">
        <v>12496.033114342783</v>
      </c>
      <c r="M3556" s="80">
        <v>13395.212443469145</v>
      </c>
      <c r="N3556" s="80">
        <v>13656.068399999998</v>
      </c>
      <c r="O3556" s="80">
        <v>1937.75</v>
      </c>
      <c r="P3556" s="80">
        <v>2943.5224077428293</v>
      </c>
      <c r="Q3556" s="80">
        <v>3949.2948154856581</v>
      </c>
      <c r="R3556" s="80">
        <v>3667.235234755608</v>
      </c>
      <c r="S3556" s="80">
        <v>4303.9485890980923</v>
      </c>
      <c r="T3556" s="80">
        <v>3838.9641635474018</v>
      </c>
      <c r="U3556" s="80">
        <v>3691.4687491967934</v>
      </c>
      <c r="V3556" s="80">
        <v>7469.5578321107114</v>
      </c>
      <c r="W3556" s="80">
        <v>11247.64691502463</v>
      </c>
      <c r="X3556" s="80">
        <v>10119.534478023968</v>
      </c>
      <c r="Y3556" s="80">
        <v>9492.8898232848242</v>
      </c>
      <c r="Z3556" s="80">
        <v>9402.3553999999986</v>
      </c>
      <c r="AA3556" s="80">
        <v>5758.9354757595365</v>
      </c>
      <c r="AB3556" s="80">
        <v>7439.0982134218848</v>
      </c>
      <c r="AC3556" s="80">
        <v>9119.260951084234</v>
      </c>
      <c r="AD3556" s="80">
        <v>8467.9611518530037</v>
      </c>
      <c r="AE3556" s="80">
        <v>9938.1869771122019</v>
      </c>
      <c r="AF3556" s="80">
        <v>10380.289098329757</v>
      </c>
      <c r="AG3556" s="80">
        <v>4068.7040801380776</v>
      </c>
      <c r="AH3556" s="80">
        <v>3350.2223709006403</v>
      </c>
      <c r="AI3556" s="80">
        <v>2631.7406616632029</v>
      </c>
      <c r="AJ3556" s="80">
        <v>8304.1386369475895</v>
      </c>
      <c r="AK3556" s="80">
        <v>8857.5294297456931</v>
      </c>
      <c r="AL3556" s="80">
        <v>8955.2805378128178</v>
      </c>
      <c r="AM3556" s="80">
        <v>4515.656712272702</v>
      </c>
      <c r="AN3556" s="80">
        <v>3573.6986869678872</v>
      </c>
      <c r="AO3556" s="80">
        <v>2631.7406616630724</v>
      </c>
      <c r="AP3556" s="80">
        <v>7963.3510306552535</v>
      </c>
      <c r="AQ3556" s="80">
        <v>10084.028920006356</v>
      </c>
      <c r="AR3556" s="80">
        <v>7910.4527370997221</v>
      </c>
      <c r="AS3556" s="80">
        <v>11645.536286394741</v>
      </c>
      <c r="AT3556" s="80">
        <v>11771.502237120123</v>
      </c>
      <c r="AU3556" s="80">
        <v>11897.468187845505</v>
      </c>
      <c r="AV3556" s="80">
        <v>11265.332976607308</v>
      </c>
      <c r="AW3556" s="80">
        <v>10768.56515545304</v>
      </c>
      <c r="AX3556" s="80">
        <v>10370.272399999998</v>
      </c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</row>
    <row r="3557" spans="1:74" ht="12" customHeight="1" x14ac:dyDescent="0.2">
      <c r="A3557">
        <v>8</v>
      </c>
      <c r="B3557">
        <v>7</v>
      </c>
      <c r="C3557" s="80">
        <v>11982.127303973299</v>
      </c>
      <c r="D3557" s="80">
        <v>12400.99395765589</v>
      </c>
      <c r="E3557" s="80">
        <v>12819.860611338481</v>
      </c>
      <c r="F3557" s="80">
        <v>12500.310640692267</v>
      </c>
      <c r="G3557" s="80">
        <v>12804.21456449564</v>
      </c>
      <c r="H3557" s="80">
        <v>12234.134167479519</v>
      </c>
      <c r="I3557" s="80">
        <v>11678.013349026931</v>
      </c>
      <c r="J3557" s="80">
        <v>11806.411109300545</v>
      </c>
      <c r="K3557" s="80">
        <v>11934.808869574161</v>
      </c>
      <c r="L3557" s="80">
        <v>11413.692706259768</v>
      </c>
      <c r="M3557" s="80">
        <v>12878.71563971152</v>
      </c>
      <c r="N3557" s="80">
        <v>13030.947</v>
      </c>
      <c r="O3557" s="80">
        <v>1869.7318948761599</v>
      </c>
      <c r="P3557" s="80">
        <v>1895.2945188666513</v>
      </c>
      <c r="Q3557" s="80">
        <v>1920.8571428571429</v>
      </c>
      <c r="R3557" s="80">
        <v>3696.0498767426106</v>
      </c>
      <c r="S3557" s="80">
        <v>4369.0700233261241</v>
      </c>
      <c r="T3557" s="80">
        <v>3663.2313990229813</v>
      </c>
      <c r="U3557" s="80">
        <v>3561.8923283766476</v>
      </c>
      <c r="V3557" s="80">
        <v>7287.840208000619</v>
      </c>
      <c r="W3557" s="80">
        <v>11013.788087624591</v>
      </c>
      <c r="X3557" s="80">
        <v>10199.046902069171</v>
      </c>
      <c r="Y3557" s="80">
        <v>9636.5231840147535</v>
      </c>
      <c r="Z3557" s="80">
        <v>9456.6211666666659</v>
      </c>
      <c r="AA3557" s="80">
        <v>5556.7876865237613</v>
      </c>
      <c r="AB3557" s="80">
        <v>7243.2213929614927</v>
      </c>
      <c r="AC3557" s="80">
        <v>8929.6550993992241</v>
      </c>
      <c r="AD3557" s="80">
        <v>8534.4966352160591</v>
      </c>
      <c r="AE3557" s="80">
        <v>10088.557962308267</v>
      </c>
      <c r="AF3557" s="80">
        <v>10440.199016874478</v>
      </c>
      <c r="AG3557" s="80">
        <v>3925.886099572665</v>
      </c>
      <c r="AH3557" s="80">
        <v>3251.4540676075198</v>
      </c>
      <c r="AI3557" s="80">
        <v>2577.0220356423747</v>
      </c>
      <c r="AJ3557" s="80">
        <v>8369.3869143327811</v>
      </c>
      <c r="AK3557" s="80">
        <v>8991.5493903100723</v>
      </c>
      <c r="AL3557" s="80">
        <v>9006.9660084662137</v>
      </c>
      <c r="AM3557" s="80">
        <v>4357.1499838719592</v>
      </c>
      <c r="AN3557" s="80">
        <v>3467.0860097571031</v>
      </c>
      <c r="AO3557" s="80">
        <v>2577.0220356422465</v>
      </c>
      <c r="AP3557" s="80">
        <v>8025.9216306512617</v>
      </c>
      <c r="AQ3557" s="80">
        <v>10236.606585021025</v>
      </c>
      <c r="AR3557" s="80">
        <v>7956.1079760475241</v>
      </c>
      <c r="AS3557" s="80">
        <v>11363.289106466933</v>
      </c>
      <c r="AT3557" s="80">
        <v>11844.485299159969</v>
      </c>
      <c r="AU3557" s="80">
        <v>12325.681491853005</v>
      </c>
      <c r="AV3557" s="80">
        <v>11535.287624637474</v>
      </c>
      <c r="AW3557" s="80">
        <v>11667.584692895469</v>
      </c>
      <c r="AX3557" s="80">
        <v>10488.616999999998</v>
      </c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</row>
    <row r="3558" spans="1:74" ht="12" customHeight="1" x14ac:dyDescent="0.2">
      <c r="A3558">
        <v>8</v>
      </c>
      <c r="B3558">
        <v>8</v>
      </c>
      <c r="C3558" s="80">
        <v>11605.306426074303</v>
      </c>
      <c r="D3558" s="80">
        <v>12163.496638816025</v>
      </c>
      <c r="E3558" s="80">
        <v>12721.686851557744</v>
      </c>
      <c r="F3558" s="80">
        <v>12264.878346148078</v>
      </c>
      <c r="G3558" s="80">
        <v>12696.126150794</v>
      </c>
      <c r="H3558" s="80">
        <v>12367.390743612172</v>
      </c>
      <c r="I3558" s="80">
        <v>10792.339578188572</v>
      </c>
      <c r="J3558" s="80">
        <v>11542.837186543306</v>
      </c>
      <c r="K3558" s="80">
        <v>12293.334794898039</v>
      </c>
      <c r="L3558" s="80">
        <v>10802.962869285873</v>
      </c>
      <c r="M3558" s="80">
        <v>11952.687377298489</v>
      </c>
      <c r="N3558" s="80">
        <v>12491.094571428572</v>
      </c>
      <c r="O3558" s="80">
        <v>1810.9314835477512</v>
      </c>
      <c r="P3558" s="80">
        <v>2200.9032417738754</v>
      </c>
      <c r="Q3558" s="80">
        <v>2590.875</v>
      </c>
      <c r="R3558" s="80">
        <v>2998.5625</v>
      </c>
      <c r="S3558" s="80">
        <v>4332.1879603308516</v>
      </c>
      <c r="T3558" s="80">
        <v>3511.4692617675946</v>
      </c>
      <c r="U3558" s="80">
        <v>3449.8758758627851</v>
      </c>
      <c r="V3558" s="80">
        <v>7189.6605019292319</v>
      </c>
      <c r="W3558" s="80">
        <v>10929.445127995679</v>
      </c>
      <c r="X3558" s="80">
        <v>10006.956874602065</v>
      </c>
      <c r="Y3558" s="80">
        <v>9555.1752419514087</v>
      </c>
      <c r="Z3558" s="80">
        <v>9064.8476522087385</v>
      </c>
      <c r="AA3558" s="80">
        <v>5382.0346096106268</v>
      </c>
      <c r="AB3558" s="80">
        <v>7121.6534603380533</v>
      </c>
      <c r="AC3558" s="80">
        <v>8861.2723110654806</v>
      </c>
      <c r="AD3558" s="80">
        <v>8373.7569397505958</v>
      </c>
      <c r="AE3558" s="80">
        <v>10003.394110891199</v>
      </c>
      <c r="AF3558" s="80">
        <v>10007.677359467019</v>
      </c>
      <c r="AG3558" s="80">
        <v>3802.4225601657786</v>
      </c>
      <c r="AH3558" s="80">
        <v>3179.8549541806569</v>
      </c>
      <c r="AI3558" s="80">
        <v>2557.2873481955348</v>
      </c>
      <c r="AJ3558" s="80">
        <v>8211.7569144226072</v>
      </c>
      <c r="AK3558" s="80">
        <v>8915.6460769578061</v>
      </c>
      <c r="AL3558" s="80">
        <v>8633.821027235701</v>
      </c>
      <c r="AM3558" s="80">
        <v>4220.1238081013362</v>
      </c>
      <c r="AN3558" s="80">
        <v>3388.7055781483718</v>
      </c>
      <c r="AO3558" s="80">
        <v>2557.2873481954075</v>
      </c>
      <c r="AP3558" s="80">
        <v>7874.7604955683482</v>
      </c>
      <c r="AQ3558" s="80">
        <v>10150.192962233827</v>
      </c>
      <c r="AR3558" s="80">
        <v>7626.4984539732041</v>
      </c>
      <c r="AS3558" s="80">
        <v>12044.619268735401</v>
      </c>
      <c r="AT3558" s="80">
        <v>11919.611193235974</v>
      </c>
      <c r="AU3558" s="80">
        <v>11794.603117736548</v>
      </c>
      <c r="AV3558" s="80">
        <v>11790.773648853106</v>
      </c>
      <c r="AW3558" s="80">
        <v>11612.681851087629</v>
      </c>
      <c r="AX3558" s="80">
        <v>11058.606</v>
      </c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</row>
    <row r="3559" spans="1:74" ht="12" customHeight="1" x14ac:dyDescent="0.2">
      <c r="A3559">
        <v>8</v>
      </c>
      <c r="B3559">
        <v>9</v>
      </c>
      <c r="C3559" s="80">
        <v>11654.715091724913</v>
      </c>
      <c r="D3559" s="80">
        <v>11919.393559665539</v>
      </c>
      <c r="E3559" s="80">
        <v>12184.072027606164</v>
      </c>
      <c r="F3559" s="80">
        <v>12161.605974018976</v>
      </c>
      <c r="G3559" s="80">
        <v>12394.591098400677</v>
      </c>
      <c r="H3559" s="80">
        <v>12210.969912233068</v>
      </c>
      <c r="I3559" s="80">
        <v>11438.229909945625</v>
      </c>
      <c r="J3559" s="80">
        <v>11846.219387908455</v>
      </c>
      <c r="K3559" s="80">
        <v>12254.208865871284</v>
      </c>
      <c r="L3559" s="80">
        <v>11393.447185956802</v>
      </c>
      <c r="M3559" s="80">
        <v>10686.745762911441</v>
      </c>
      <c r="N3559" s="80">
        <v>11390.65525</v>
      </c>
      <c r="O3559" s="80">
        <v>1818.641379771236</v>
      </c>
      <c r="P3559" s="80">
        <v>2150.0133740739084</v>
      </c>
      <c r="Q3559" s="80">
        <v>2481.385368376581</v>
      </c>
      <c r="R3559" s="80">
        <v>2308.4444444444443</v>
      </c>
      <c r="S3559" s="80">
        <v>3538.7939189189201</v>
      </c>
      <c r="T3559" s="80">
        <v>3202.1161598804724</v>
      </c>
      <c r="U3559" s="80">
        <v>3464.5634469986612</v>
      </c>
      <c r="V3559" s="80">
        <v>6966.066685159617</v>
      </c>
      <c r="W3559" s="80">
        <v>10467.569923320572</v>
      </c>
      <c r="X3559" s="80">
        <v>9922.6965872133733</v>
      </c>
      <c r="Y3559" s="80">
        <v>9328.238282363227</v>
      </c>
      <c r="Z3559" s="80">
        <v>8266.2535224303156</v>
      </c>
      <c r="AA3559" s="80">
        <v>5404.948192310072</v>
      </c>
      <c r="AB3559" s="80">
        <v>6945.8728432729813</v>
      </c>
      <c r="AC3559" s="80">
        <v>8486.7974942358906</v>
      </c>
      <c r="AD3559" s="80">
        <v>8303.2484749787327</v>
      </c>
      <c r="AE3559" s="80">
        <v>9765.8118805704962</v>
      </c>
      <c r="AF3559" s="80">
        <v>9126.021903289613</v>
      </c>
      <c r="AG3559" s="80">
        <v>3818.611070666067</v>
      </c>
      <c r="AH3559" s="80">
        <v>3133.9140958670127</v>
      </c>
      <c r="AI3559" s="80">
        <v>2449.2171210679585</v>
      </c>
      <c r="AJ3559" s="80">
        <v>8142.6125175549187</v>
      </c>
      <c r="AK3559" s="80">
        <v>8703.8980386187523</v>
      </c>
      <c r="AL3559" s="80">
        <v>7873.1994421362615</v>
      </c>
      <c r="AM3559" s="80">
        <v>4238.0906483193748</v>
      </c>
      <c r="AN3559" s="80">
        <v>3343.6538846936055</v>
      </c>
      <c r="AO3559" s="80">
        <v>2449.2171210678366</v>
      </c>
      <c r="AP3559" s="80">
        <v>7808.4536661507291</v>
      </c>
      <c r="AQ3559" s="80">
        <v>9909.1242354176466</v>
      </c>
      <c r="AR3559" s="80">
        <v>6954.6198819573565</v>
      </c>
      <c r="AS3559" s="80">
        <v>12090.310440364225</v>
      </c>
      <c r="AT3559" s="80">
        <v>11887.593010637425</v>
      </c>
      <c r="AU3559" s="80">
        <v>11684.875580910628</v>
      </c>
      <c r="AV3559" s="80">
        <v>11246.667587748241</v>
      </c>
      <c r="AW3559" s="80">
        <v>11831.145533802101</v>
      </c>
      <c r="AX3559" s="80">
        <v>10956.945249999999</v>
      </c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</row>
    <row r="3560" spans="1:74" ht="12" customHeight="1" x14ac:dyDescent="0.2">
      <c r="A3560">
        <v>8</v>
      </c>
      <c r="B3560">
        <v>10</v>
      </c>
      <c r="C3560" s="80">
        <v>11467.446494796601</v>
      </c>
      <c r="D3560" s="80">
        <v>11654.796768492648</v>
      </c>
      <c r="E3560" s="80">
        <v>11842.147042188693</v>
      </c>
      <c r="F3560" s="80">
        <v>11667.521501062283</v>
      </c>
      <c r="G3560" s="80">
        <v>12204.703099896577</v>
      </c>
      <c r="H3560" s="80">
        <v>11945.285399967624</v>
      </c>
      <c r="I3560" s="80">
        <v>10635.024198624222</v>
      </c>
      <c r="J3560" s="80">
        <v>11050.334878799458</v>
      </c>
      <c r="K3560" s="80">
        <v>11465.645558974697</v>
      </c>
      <c r="L3560" s="80">
        <v>11295.846177088157</v>
      </c>
      <c r="M3560" s="80">
        <v>10916.240975400746</v>
      </c>
      <c r="N3560" s="80">
        <v>10550.275777777777</v>
      </c>
      <c r="O3560" s="80">
        <v>1789.4193510193411</v>
      </c>
      <c r="P3560" s="80">
        <v>2100.5844575231008</v>
      </c>
      <c r="Q3560" s="80">
        <v>2411.7495640268603</v>
      </c>
      <c r="R3560" s="80">
        <v>2214.6602387137414</v>
      </c>
      <c r="S3560" s="80">
        <v>1616.0390390390401</v>
      </c>
      <c r="T3560" s="80">
        <v>4109.2</v>
      </c>
      <c r="U3560" s="80">
        <v>3408.8946528168781</v>
      </c>
      <c r="V3560" s="80">
        <v>6791.3551321688619</v>
      </c>
      <c r="W3560" s="80">
        <v>10173.815611520846</v>
      </c>
      <c r="X3560" s="80">
        <v>9519.5713483200798</v>
      </c>
      <c r="Y3560" s="80">
        <v>9185.3275172605499</v>
      </c>
      <c r="Z3560" s="80">
        <v>10607.887808679179</v>
      </c>
      <c r="AA3560" s="80">
        <v>5318.101190347511</v>
      </c>
      <c r="AB3560" s="80">
        <v>6783.3656688333231</v>
      </c>
      <c r="AC3560" s="80">
        <v>8248.6301473191343</v>
      </c>
      <c r="AD3560" s="80">
        <v>7965.9158763603773</v>
      </c>
      <c r="AE3560" s="80">
        <v>9616.1973868734531</v>
      </c>
      <c r="AF3560" s="80">
        <v>11711.208254980198</v>
      </c>
      <c r="AG3560" s="80">
        <v>3757.2534199821571</v>
      </c>
      <c r="AH3560" s="80">
        <v>3068.8687415638069</v>
      </c>
      <c r="AI3560" s="80">
        <v>2380.4840631454572</v>
      </c>
      <c r="AJ3560" s="80">
        <v>7811.8060087088516</v>
      </c>
      <c r="AK3560" s="80">
        <v>8570.5523102590378</v>
      </c>
      <c r="AL3560" s="80">
        <v>10103.490795547521</v>
      </c>
      <c r="AM3560" s="80">
        <v>4169.9927769326014</v>
      </c>
      <c r="AN3560" s="80">
        <v>3275.2384200389702</v>
      </c>
      <c r="AO3560" s="80">
        <v>2380.484063145339</v>
      </c>
      <c r="AP3560" s="80">
        <v>7491.2228890240231</v>
      </c>
      <c r="AQ3560" s="80">
        <v>9757.3141633423584</v>
      </c>
      <c r="AR3560" s="80">
        <v>8924.6993525699963</v>
      </c>
      <c r="AS3560" s="80">
        <v>11447.2826822322</v>
      </c>
      <c r="AT3560" s="80">
        <v>11852.202054554713</v>
      </c>
      <c r="AU3560" s="80">
        <v>12257.121426877224</v>
      </c>
      <c r="AV3560" s="80">
        <v>11383.91037799245</v>
      </c>
      <c r="AW3560" s="80">
        <v>11408.162983535756</v>
      </c>
      <c r="AX3560" s="80">
        <v>11521.306888888888</v>
      </c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</row>
    <row r="3561" spans="1:74" ht="12" customHeight="1" x14ac:dyDescent="0.2">
      <c r="A3561">
        <v>8</v>
      </c>
      <c r="B3561">
        <v>11</v>
      </c>
      <c r="C3561" s="80">
        <v>11044.006298960716</v>
      </c>
      <c r="D3561" s="80">
        <v>11362.504738969654</v>
      </c>
      <c r="E3561" s="80">
        <v>11681.003178978592</v>
      </c>
      <c r="F3561" s="80">
        <v>11346.288155835377</v>
      </c>
      <c r="G3561" s="80">
        <v>11645.233091666438</v>
      </c>
      <c r="H3561" s="80">
        <v>11762.221543380403</v>
      </c>
      <c r="I3561" s="80">
        <v>9888.5507107823996</v>
      </c>
      <c r="J3561" s="80">
        <v>10838.157223766764</v>
      </c>
      <c r="K3561" s="80">
        <v>11787.763736751127</v>
      </c>
      <c r="L3561" s="80">
        <v>10519.62860158164</v>
      </c>
      <c r="M3561" s="80">
        <v>10735.950213905871</v>
      </c>
      <c r="N3561" s="80">
        <v>10715.688200000001</v>
      </c>
      <c r="O3561" s="80">
        <v>1723.34430277107</v>
      </c>
      <c r="P3561" s="80">
        <v>2051.1378041904691</v>
      </c>
      <c r="Q3561" s="80">
        <v>2378.9313056098681</v>
      </c>
      <c r="R3561" s="80">
        <v>2153.6856163864318</v>
      </c>
      <c r="S3561" s="80">
        <v>1541.9589596572598</v>
      </c>
      <c r="T3561" s="80">
        <v>1815.909090909091</v>
      </c>
      <c r="U3561" s="80">
        <v>3283.019810494513</v>
      </c>
      <c r="V3561" s="80">
        <v>6659.1968195009686</v>
      </c>
      <c r="W3561" s="80">
        <v>10035.373828507425</v>
      </c>
      <c r="X3561" s="80">
        <v>9257.475945361648</v>
      </c>
      <c r="Y3561" s="80">
        <v>8764.2672735482865</v>
      </c>
      <c r="Z3561" s="80">
        <v>4687.7640190607017</v>
      </c>
      <c r="AA3561" s="80">
        <v>5121.7281084641454</v>
      </c>
      <c r="AB3561" s="80">
        <v>6629.0568671480905</v>
      </c>
      <c r="AC3561" s="80">
        <v>8136.3856258320366</v>
      </c>
      <c r="AD3561" s="80">
        <v>7746.5961344146363</v>
      </c>
      <c r="AE3561" s="80">
        <v>9175.3858417550546</v>
      </c>
      <c r="AF3561" s="80">
        <v>5175.335718813426</v>
      </c>
      <c r="AG3561" s="80">
        <v>3618.5152863720105</v>
      </c>
      <c r="AH3561" s="80">
        <v>2983.3032706405138</v>
      </c>
      <c r="AI3561" s="80">
        <v>2348.0912549090176</v>
      </c>
      <c r="AJ3561" s="80">
        <v>7596.7292611568782</v>
      </c>
      <c r="AK3561" s="80">
        <v>8177.6736853297607</v>
      </c>
      <c r="AL3561" s="80">
        <v>4464.864398313799</v>
      </c>
      <c r="AM3561" s="80">
        <v>4016.0140721791258</v>
      </c>
      <c r="AN3561" s="80">
        <v>3182.0526635440137</v>
      </c>
      <c r="AO3561" s="80">
        <v>2348.0912549089012</v>
      </c>
      <c r="AP3561" s="80">
        <v>7284.9725222891111</v>
      </c>
      <c r="AQ3561" s="80">
        <v>9310.0337509810397</v>
      </c>
      <c r="AR3561" s="80">
        <v>3943.9410804931204</v>
      </c>
      <c r="AS3561" s="80">
        <v>11628.332953245479</v>
      </c>
      <c r="AT3561" s="80">
        <v>11796.728927168489</v>
      </c>
      <c r="AU3561" s="80">
        <v>11965.124901091502</v>
      </c>
      <c r="AV3561" s="80">
        <v>11895.205736334305</v>
      </c>
      <c r="AW3561" s="80">
        <v>11379.982209986079</v>
      </c>
      <c r="AX3561" s="80">
        <v>10767.2462</v>
      </c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</row>
    <row r="3562" spans="1:74" ht="12" customHeight="1" x14ac:dyDescent="0.2">
      <c r="A3562">
        <v>8</v>
      </c>
      <c r="B3562">
        <v>12</v>
      </c>
      <c r="C3562" s="80">
        <v>10772.856045193616</v>
      </c>
      <c r="D3562" s="80">
        <v>11108.078836919238</v>
      </c>
      <c r="E3562" s="80">
        <v>11443.301628644858</v>
      </c>
      <c r="F3562" s="80">
        <v>11226.236998303651</v>
      </c>
      <c r="G3562" s="80">
        <v>11263.296895921168</v>
      </c>
      <c r="H3562" s="80">
        <v>11223.26507457638</v>
      </c>
      <c r="I3562" s="80">
        <v>9725.1088239578166</v>
      </c>
      <c r="J3562" s="80">
        <v>10602.192841327102</v>
      </c>
      <c r="K3562" s="80">
        <v>11479.276858696387</v>
      </c>
      <c r="L3562" s="80">
        <v>11193.102079826673</v>
      </c>
      <c r="M3562" s="80">
        <v>10813.443523284339</v>
      </c>
      <c r="N3562" s="80">
        <v>10436.525636363636</v>
      </c>
      <c r="O3562" s="80">
        <v>1681.0330950104917</v>
      </c>
      <c r="P3562" s="80">
        <v>2005.7772732668177</v>
      </c>
      <c r="Q3562" s="80">
        <v>2330.5214515231437</v>
      </c>
      <c r="R3562" s="80">
        <v>2130.8982124658251</v>
      </c>
      <c r="S3562" s="80">
        <v>1491.3863404223323</v>
      </c>
      <c r="T3562" s="80">
        <v>1768.6014586145304</v>
      </c>
      <c r="U3562" s="80">
        <v>3202.4157587907594</v>
      </c>
      <c r="V3562" s="80">
        <v>6516.7878135950314</v>
      </c>
      <c r="W3562" s="80">
        <v>9831.1598683993034</v>
      </c>
      <c r="X3562" s="80">
        <v>9159.5257886409072</v>
      </c>
      <c r="Y3562" s="80">
        <v>8476.8199657439236</v>
      </c>
      <c r="Z3562" s="80">
        <v>4565.6395043437387</v>
      </c>
      <c r="AA3562" s="80">
        <v>4995.9804550544559</v>
      </c>
      <c r="AB3562" s="80">
        <v>6483.3977073798196</v>
      </c>
      <c r="AC3562" s="80">
        <v>7970.8149597051834</v>
      </c>
      <c r="AD3562" s="80">
        <v>7664.6320753237369</v>
      </c>
      <c r="AE3562" s="80">
        <v>8874.4548139851795</v>
      </c>
      <c r="AF3562" s="80">
        <v>5040.5091019898045</v>
      </c>
      <c r="AG3562" s="80">
        <v>3529.6742162385904</v>
      </c>
      <c r="AH3562" s="80">
        <v>2914.9915969847225</v>
      </c>
      <c r="AI3562" s="80">
        <v>2300.3089777308551</v>
      </c>
      <c r="AJ3562" s="80">
        <v>7516.3508917085428</v>
      </c>
      <c r="AK3562" s="80">
        <v>7909.4652645248407</v>
      </c>
      <c r="AL3562" s="80">
        <v>4348.5468115700924</v>
      </c>
      <c r="AM3562" s="80">
        <v>3917.4136906394951</v>
      </c>
      <c r="AN3562" s="80">
        <v>3108.8613341851178</v>
      </c>
      <c r="AO3562" s="80">
        <v>2300.3089777307409</v>
      </c>
      <c r="AP3562" s="80">
        <v>7207.8927432568962</v>
      </c>
      <c r="AQ3562" s="80">
        <v>9004.6865891750313</v>
      </c>
      <c r="AR3562" s="80">
        <v>3841.1944642878038</v>
      </c>
      <c r="AS3562" s="80">
        <v>10136.851961768072</v>
      </c>
      <c r="AT3562" s="80">
        <v>10910.603598980946</v>
      </c>
      <c r="AU3562" s="80">
        <v>11684.355236193822</v>
      </c>
      <c r="AV3562" s="80">
        <v>11567.134207155184</v>
      </c>
      <c r="AW3562" s="80">
        <v>11710.98481222571</v>
      </c>
      <c r="AX3562" s="80">
        <v>10811.369272727272</v>
      </c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</row>
    <row r="3563" spans="1:74" ht="12" customHeight="1" x14ac:dyDescent="0.2">
      <c r="A3563">
        <v>8</v>
      </c>
      <c r="B3563">
        <v>13</v>
      </c>
      <c r="C3563" s="80">
        <v>10378.335101977285</v>
      </c>
      <c r="D3563" s="80">
        <v>10680.798520603043</v>
      </c>
      <c r="E3563" s="80">
        <v>10983.261939228802</v>
      </c>
      <c r="F3563" s="80">
        <v>10985.880033661311</v>
      </c>
      <c r="G3563" s="80">
        <v>11087.285297612741</v>
      </c>
      <c r="H3563" s="80">
        <v>10857.374970798692</v>
      </c>
      <c r="I3563" s="80">
        <v>8009.9067674698335</v>
      </c>
      <c r="J3563" s="80">
        <v>9220.4262388506359</v>
      </c>
      <c r="K3563" s="80">
        <v>10430.945710231439</v>
      </c>
      <c r="L3563" s="80">
        <v>10882.56354119995</v>
      </c>
      <c r="M3563" s="80">
        <v>10834.735156722143</v>
      </c>
      <c r="N3563" s="80">
        <v>10278.056833333334</v>
      </c>
      <c r="O3563" s="80">
        <v>1619.4707052933006</v>
      </c>
      <c r="P3563" s="80">
        <v>1928.1506661518324</v>
      </c>
      <c r="Q3563" s="80">
        <v>2236.8306270103644</v>
      </c>
      <c r="R3563" s="80">
        <v>2085.2750685407977</v>
      </c>
      <c r="S3563" s="80">
        <v>1468.0804384383268</v>
      </c>
      <c r="T3563" s="80">
        <v>1741.7469127676097</v>
      </c>
      <c r="U3563" s="80">
        <v>3085.1376590529785</v>
      </c>
      <c r="V3563" s="80">
        <v>6260.5343042271124</v>
      </c>
      <c r="W3563" s="80">
        <v>9435.9309494012468</v>
      </c>
      <c r="X3563" s="80">
        <v>8963.4177057228626</v>
      </c>
      <c r="Y3563" s="80">
        <v>8344.3526567019599</v>
      </c>
      <c r="Z3563" s="80">
        <v>4496.3145726058901</v>
      </c>
      <c r="AA3563" s="80">
        <v>4813.0188603622282</v>
      </c>
      <c r="AB3563" s="80">
        <v>6231.6969246897606</v>
      </c>
      <c r="AC3563" s="80">
        <v>7650.374989017294</v>
      </c>
      <c r="AD3563" s="80">
        <v>7500.5300969846448</v>
      </c>
      <c r="AE3563" s="80">
        <v>8735.7736631321732</v>
      </c>
      <c r="AF3563" s="80">
        <v>4963.9737230824257</v>
      </c>
      <c r="AG3563" s="80">
        <v>3400.4113359777798</v>
      </c>
      <c r="AH3563" s="80">
        <v>2804.1220403553475</v>
      </c>
      <c r="AI3563" s="80">
        <v>2207.8327447329152</v>
      </c>
      <c r="AJ3563" s="80">
        <v>7355.4236561806629</v>
      </c>
      <c r="AK3563" s="80">
        <v>7785.8640103060916</v>
      </c>
      <c r="AL3563" s="80">
        <v>4282.5182277136309</v>
      </c>
      <c r="AM3563" s="80">
        <v>3773.9511085984777</v>
      </c>
      <c r="AN3563" s="80">
        <v>2990.8919266656417</v>
      </c>
      <c r="AO3563" s="80">
        <v>2207.8327447328056</v>
      </c>
      <c r="AP3563" s="80">
        <v>7053.5696854505668</v>
      </c>
      <c r="AQ3563" s="80">
        <v>8863.9703057037932</v>
      </c>
      <c r="AR3563" s="80">
        <v>3782.8695475318477</v>
      </c>
      <c r="AS3563" s="80">
        <v>9765.6226071360361</v>
      </c>
      <c r="AT3563" s="80">
        <v>10689.521099857979</v>
      </c>
      <c r="AU3563" s="80">
        <v>11613.419592579919</v>
      </c>
      <c r="AV3563" s="80">
        <v>11307.938936901337</v>
      </c>
      <c r="AW3563" s="80">
        <v>11380.393677190985</v>
      </c>
      <c r="AX3563" s="80">
        <v>11110.630166666668</v>
      </c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</row>
    <row r="3564" spans="1:74" ht="12" customHeight="1" x14ac:dyDescent="0.2">
      <c r="A3564">
        <v>8</v>
      </c>
      <c r="B3564">
        <v>14</v>
      </c>
      <c r="C3564" s="80">
        <v>9985.3286908491627</v>
      </c>
      <c r="D3564" s="80">
        <v>10318.310555675382</v>
      </c>
      <c r="E3564" s="80">
        <v>10651.292420501601</v>
      </c>
      <c r="F3564" s="80">
        <v>10551.125080575162</v>
      </c>
      <c r="G3564" s="80">
        <v>10813.470469000596</v>
      </c>
      <c r="H3564" s="80">
        <v>10666.05293850519</v>
      </c>
      <c r="I3564" s="80">
        <v>7706.5879132198461</v>
      </c>
      <c r="J3564" s="80">
        <v>8979.5131944432396</v>
      </c>
      <c r="K3564" s="80">
        <v>10252.438475666635</v>
      </c>
      <c r="L3564" s="80">
        <v>9917.8055825441097</v>
      </c>
      <c r="M3564" s="80">
        <v>10672.954284816671</v>
      </c>
      <c r="N3564" s="80">
        <v>10793.752461538463</v>
      </c>
      <c r="O3564" s="80">
        <v>1558.1446483139696</v>
      </c>
      <c r="P3564" s="80">
        <v>1863.6834913697662</v>
      </c>
      <c r="Q3564" s="80">
        <v>2169.2223344255631</v>
      </c>
      <c r="R3564" s="80">
        <v>2002.7524429689408</v>
      </c>
      <c r="S3564" s="80">
        <v>1431.8242961230944</v>
      </c>
      <c r="T3564" s="80">
        <v>1829.1380687924525</v>
      </c>
      <c r="U3564" s="80">
        <v>2968.3097798886579</v>
      </c>
      <c r="V3564" s="80">
        <v>6059.5196749159868</v>
      </c>
      <c r="W3564" s="80">
        <v>9150.7295699433162</v>
      </c>
      <c r="X3564" s="80">
        <v>8608.6996283177905</v>
      </c>
      <c r="Y3564" s="80">
        <v>8138.2780918969847</v>
      </c>
      <c r="Z3564" s="80">
        <v>4721.9145868622682</v>
      </c>
      <c r="AA3564" s="80">
        <v>4630.7596395511227</v>
      </c>
      <c r="AB3564" s="80">
        <v>6024.9508736840025</v>
      </c>
      <c r="AC3564" s="80">
        <v>7419.1421078168823</v>
      </c>
      <c r="AD3564" s="80">
        <v>7203.7042987377799</v>
      </c>
      <c r="AE3564" s="80">
        <v>8520.0324510899372</v>
      </c>
      <c r="AF3564" s="80">
        <v>5213.0382679696058</v>
      </c>
      <c r="AG3564" s="80">
        <v>3271.6446848356904</v>
      </c>
      <c r="AH3564" s="80">
        <v>2706.3727995509907</v>
      </c>
      <c r="AI3564" s="80">
        <v>2141.1009142662915</v>
      </c>
      <c r="AJ3564" s="80">
        <v>7064.3402967435195</v>
      </c>
      <c r="AK3564" s="80">
        <v>7593.5820438594938</v>
      </c>
      <c r="AL3564" s="80">
        <v>4497.3911325392064</v>
      </c>
      <c r="AM3564" s="80">
        <v>3631.0392671143163</v>
      </c>
      <c r="AN3564" s="80">
        <v>2886.0700906902503</v>
      </c>
      <c r="AO3564" s="80">
        <v>2141.1009142661846</v>
      </c>
      <c r="AP3564" s="80">
        <v>6774.4318878147114</v>
      </c>
      <c r="AQ3564" s="80">
        <v>8645.0631120193284</v>
      </c>
      <c r="AR3564" s="80">
        <v>3972.672865354114</v>
      </c>
      <c r="AS3564" s="80">
        <v>9395.8183701798607</v>
      </c>
      <c r="AT3564" s="80">
        <v>10185.034374426661</v>
      </c>
      <c r="AU3564" s="80">
        <v>10974.250378673463</v>
      </c>
      <c r="AV3564" s="80">
        <v>11177.361561388079</v>
      </c>
      <c r="AW3564" s="80">
        <v>11003.874399314676</v>
      </c>
      <c r="AX3564" s="80">
        <v>10872.750923076925</v>
      </c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</row>
    <row r="3565" spans="1:74" ht="12" customHeight="1" x14ac:dyDescent="0.2">
      <c r="A3565">
        <v>8</v>
      </c>
      <c r="B3565">
        <v>15</v>
      </c>
      <c r="C3565" s="80">
        <v>9620.3503063503158</v>
      </c>
      <c r="D3565" s="80">
        <v>9941.9482439873027</v>
      </c>
      <c r="E3565" s="80">
        <v>10263.546181624291</v>
      </c>
      <c r="F3565" s="80">
        <v>10228.709999562536</v>
      </c>
      <c r="G3565" s="80">
        <v>10338.980027591417</v>
      </c>
      <c r="H3565" s="80">
        <v>10417.273318654914</v>
      </c>
      <c r="I3565" s="80">
        <v>7424.9008407509154</v>
      </c>
      <c r="J3565" s="80">
        <v>8624.7606762519681</v>
      </c>
      <c r="K3565" s="80">
        <v>9824.6205117530189</v>
      </c>
      <c r="L3565" s="80">
        <v>9553.0768302723154</v>
      </c>
      <c r="M3565" s="80">
        <v>9727.0103215754807</v>
      </c>
      <c r="N3565" s="80">
        <v>10102.520142857144</v>
      </c>
      <c r="O3565" s="80">
        <v>4284.3200000000006</v>
      </c>
      <c r="P3565" s="80">
        <v>3187.2873295592781</v>
      </c>
      <c r="Q3565" s="80">
        <v>2090.2546591185551</v>
      </c>
      <c r="R3565" s="80">
        <v>1941.553510512264</v>
      </c>
      <c r="S3565" s="80">
        <v>1368.9964607639042</v>
      </c>
      <c r="T3565" s="80">
        <v>1711.9999972103044</v>
      </c>
      <c r="U3565" s="80">
        <v>2859.8137111364376</v>
      </c>
      <c r="V3565" s="80">
        <v>5838.7115258772001</v>
      </c>
      <c r="W3565" s="80">
        <v>8817.6093406179625</v>
      </c>
      <c r="X3565" s="80">
        <v>8345.6400430241483</v>
      </c>
      <c r="Y3565" s="80">
        <v>7781.1739433995281</v>
      </c>
      <c r="Z3565" s="80">
        <v>4419.5229969010943</v>
      </c>
      <c r="AA3565" s="80">
        <v>4461.4985942142066</v>
      </c>
      <c r="AB3565" s="80">
        <v>5805.278314123143</v>
      </c>
      <c r="AC3565" s="80">
        <v>7149.0580340320785</v>
      </c>
      <c r="AD3565" s="80">
        <v>6983.5777352356117</v>
      </c>
      <c r="AE3565" s="80">
        <v>8146.177085217576</v>
      </c>
      <c r="AF3565" s="80">
        <v>4879.1950987674954</v>
      </c>
      <c r="AG3565" s="80">
        <v>3152.0612811546621</v>
      </c>
      <c r="AH3565" s="80">
        <v>2607.6091216446639</v>
      </c>
      <c r="AI3565" s="80">
        <v>2063.1569621346662</v>
      </c>
      <c r="AJ3565" s="80">
        <v>6848.472336532478</v>
      </c>
      <c r="AK3565" s="80">
        <v>7260.3789240843198</v>
      </c>
      <c r="AL3565" s="80">
        <v>4209.3780331431153</v>
      </c>
      <c r="AM3565" s="80">
        <v>3498.319465213578</v>
      </c>
      <c r="AN3565" s="80">
        <v>2780.7382136740707</v>
      </c>
      <c r="AO3565" s="80">
        <v>2063.1569621345629</v>
      </c>
      <c r="AP3565" s="80">
        <v>6567.4227784311615</v>
      </c>
      <c r="AQ3565" s="80">
        <v>8265.7214544273811</v>
      </c>
      <c r="AR3565" s="80">
        <v>3718.2627437707174</v>
      </c>
      <c r="AS3565" s="80">
        <v>9052.3874510819733</v>
      </c>
      <c r="AT3565" s="80">
        <v>9813.567366387786</v>
      </c>
      <c r="AU3565" s="80">
        <v>10574.747281693601</v>
      </c>
      <c r="AV3565" s="80">
        <v>10397.658129432932</v>
      </c>
      <c r="AW3565" s="80">
        <v>10844.455538914201</v>
      </c>
      <c r="AX3565" s="80">
        <v>10553.15442857143</v>
      </c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</row>
    <row r="3566" spans="1:74" ht="12" customHeight="1" x14ac:dyDescent="0.2">
      <c r="A3566">
        <v>8</v>
      </c>
      <c r="B3566">
        <v>16</v>
      </c>
      <c r="C3566" s="80">
        <v>9307.4904993515902</v>
      </c>
      <c r="D3566" s="80">
        <v>9588.7511277099911</v>
      </c>
      <c r="E3566" s="80">
        <v>9870.0117560683902</v>
      </c>
      <c r="F3566" s="80">
        <v>9866.9075538269899</v>
      </c>
      <c r="G3566" s="80">
        <v>9968.8267541385012</v>
      </c>
      <c r="H3566" s="80">
        <v>9945.019728135414</v>
      </c>
      <c r="I3566" s="80">
        <v>7183.4384230582209</v>
      </c>
      <c r="J3566" s="80">
        <v>8315.6771025904418</v>
      </c>
      <c r="K3566" s="80">
        <v>9447.9157821226636</v>
      </c>
      <c r="L3566" s="80">
        <v>9234.1985853737624</v>
      </c>
      <c r="M3566" s="80">
        <v>9135.1789574679151</v>
      </c>
      <c r="N3566" s="80">
        <v>9318.6387999999988</v>
      </c>
      <c r="O3566" s="80">
        <v>4144.9912348680282</v>
      </c>
      <c r="P3566" s="80">
        <v>3077.5497036919405</v>
      </c>
      <c r="Q3566" s="80">
        <v>2010.1081725158529</v>
      </c>
      <c r="R3566" s="80">
        <v>1872.8783003772799</v>
      </c>
      <c r="S3566" s="80">
        <v>1319.9840320770422</v>
      </c>
      <c r="T3566" s="80">
        <v>1579.1613749845928</v>
      </c>
      <c r="U3566" s="80">
        <v>2766.8107811778627</v>
      </c>
      <c r="V3566" s="80">
        <v>5623.163575149686</v>
      </c>
      <c r="W3566" s="80">
        <v>8479.5163691215093</v>
      </c>
      <c r="X3566" s="80">
        <v>8050.4441699449644</v>
      </c>
      <c r="Y3566" s="80">
        <v>7502.5945285279004</v>
      </c>
      <c r="Z3566" s="80">
        <v>4076.6004812703477</v>
      </c>
      <c r="AA3566" s="80">
        <v>4316.4078704190897</v>
      </c>
      <c r="AB3566" s="80">
        <v>5595.6750388639393</v>
      </c>
      <c r="AC3566" s="80">
        <v>6874.9422073087881</v>
      </c>
      <c r="AD3566" s="80">
        <v>6736.5597334836211</v>
      </c>
      <c r="AE3566" s="80">
        <v>7854.5299298721302</v>
      </c>
      <c r="AF3566" s="80">
        <v>4500.6054051069414</v>
      </c>
      <c r="AG3566" s="80">
        <v>3049.554277493969</v>
      </c>
      <c r="AH3566" s="80">
        <v>2516.8018790527194</v>
      </c>
      <c r="AI3566" s="80">
        <v>1984.0494806114693</v>
      </c>
      <c r="AJ3566" s="80">
        <v>6606.2331840865045</v>
      </c>
      <c r="AK3566" s="80">
        <v>7000.444866944601</v>
      </c>
      <c r="AL3566" s="80">
        <v>3882.7612228270709</v>
      </c>
      <c r="AM3566" s="80">
        <v>3384.55192891252</v>
      </c>
      <c r="AN3566" s="80">
        <v>2684.3007047619449</v>
      </c>
      <c r="AO3566" s="80">
        <v>1984.0494806113697</v>
      </c>
      <c r="AP3566" s="80">
        <v>6335.124705309785</v>
      </c>
      <c r="AQ3566" s="80">
        <v>7969.7944049852458</v>
      </c>
      <c r="AR3566" s="80">
        <v>3429.7528718311437</v>
      </c>
      <c r="AS3566" s="80">
        <v>8757.9981512501654</v>
      </c>
      <c r="AT3566" s="80">
        <v>9463.6393228057223</v>
      </c>
      <c r="AU3566" s="80">
        <v>10169.280494361279</v>
      </c>
      <c r="AV3566" s="80">
        <v>10029.879774067318</v>
      </c>
      <c r="AW3566" s="80">
        <v>10074.468344059855</v>
      </c>
      <c r="AX3566" s="80">
        <v>10429.064133333333</v>
      </c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</row>
    <row r="3567" spans="1:74" ht="12" customHeight="1" x14ac:dyDescent="0.2">
      <c r="A3567">
        <v>8</v>
      </c>
      <c r="B3567">
        <v>17</v>
      </c>
      <c r="C3567" s="80">
        <v>8869.308223574908</v>
      </c>
      <c r="D3567" s="80">
        <v>9190.7568587454371</v>
      </c>
      <c r="E3567" s="80">
        <v>9512.2054939159643</v>
      </c>
      <c r="F3567" s="80">
        <v>9467.853239099426</v>
      </c>
      <c r="G3567" s="80">
        <v>9607.1372715449197</v>
      </c>
      <c r="H3567" s="80">
        <v>9590.9197389894816</v>
      </c>
      <c r="I3567" s="80">
        <v>5482.7253654574997</v>
      </c>
      <c r="J3567" s="80">
        <v>7294.0683243156182</v>
      </c>
      <c r="K3567" s="80">
        <v>9105.4112831737366</v>
      </c>
      <c r="L3567" s="80">
        <v>8860.7333665661408</v>
      </c>
      <c r="M3567" s="80">
        <v>8457.3216130468572</v>
      </c>
      <c r="N3567" s="80">
        <v>8788.1301249999997</v>
      </c>
      <c r="O3567" s="80">
        <v>1143.6862745097999</v>
      </c>
      <c r="P3567" s="80">
        <v>3520.813725490194</v>
      </c>
      <c r="Q3567" s="80">
        <v>5897.9411764705883</v>
      </c>
      <c r="R3567" s="80">
        <v>1797.1321597908809</v>
      </c>
      <c r="S3567" s="80">
        <v>1272.0923038558115</v>
      </c>
      <c r="T3567" s="80">
        <v>1489.2599605576002</v>
      </c>
      <c r="U3567" s="80">
        <v>2636.5536033892381</v>
      </c>
      <c r="V3567" s="80">
        <v>5404.3358756626094</v>
      </c>
      <c r="W3567" s="80">
        <v>8172.1181479359811</v>
      </c>
      <c r="X3567" s="80">
        <v>7724.8543674699358</v>
      </c>
      <c r="Y3567" s="80">
        <v>7230.3850097892828</v>
      </c>
      <c r="Z3567" s="80">
        <v>3844.5202422741654</v>
      </c>
      <c r="AA3567" s="80">
        <v>4113.1980552737095</v>
      </c>
      <c r="AB3567" s="80">
        <v>5369.4554178285889</v>
      </c>
      <c r="AC3567" s="80">
        <v>6625.7127803834674</v>
      </c>
      <c r="AD3567" s="80">
        <v>6464.10828773921</v>
      </c>
      <c r="AE3567" s="80">
        <v>7569.5514728865201</v>
      </c>
      <c r="AF3567" s="80">
        <v>4244.3866309485174</v>
      </c>
      <c r="AG3567" s="80">
        <v>2905.9859726420955</v>
      </c>
      <c r="AH3567" s="80">
        <v>2409.0549868586877</v>
      </c>
      <c r="AI3567" s="80">
        <v>1912.1240010752795</v>
      </c>
      <c r="AJ3567" s="80">
        <v>6339.0526270756473</v>
      </c>
      <c r="AK3567" s="80">
        <v>6746.4543679323733</v>
      </c>
      <c r="AL3567" s="80">
        <v>3661.7162230290992</v>
      </c>
      <c r="AM3567" s="80">
        <v>3225.2124520902162</v>
      </c>
      <c r="AN3567" s="80">
        <v>2568.6682265826998</v>
      </c>
      <c r="AO3567" s="80">
        <v>1912.1240010751833</v>
      </c>
      <c r="AP3567" s="80">
        <v>6078.9087800870411</v>
      </c>
      <c r="AQ3567" s="80">
        <v>7680.6339164132432</v>
      </c>
      <c r="AR3567" s="80">
        <v>3234.4975678469837</v>
      </c>
      <c r="AS3567" s="80">
        <v>8345.6851264418001</v>
      </c>
      <c r="AT3567" s="80">
        <v>9073.1551554608122</v>
      </c>
      <c r="AU3567" s="80">
        <v>9800.6251844798262</v>
      </c>
      <c r="AV3567" s="80">
        <v>9624.2342586709674</v>
      </c>
      <c r="AW3567" s="80">
        <v>9708.9459678929998</v>
      </c>
      <c r="AX3567" s="80">
        <v>9510.8226250000007</v>
      </c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</row>
    <row r="3568" spans="1:74" ht="12" customHeight="1" x14ac:dyDescent="0.2">
      <c r="A3568">
        <v>8</v>
      </c>
      <c r="B3568">
        <v>18</v>
      </c>
      <c r="C3568" s="80">
        <v>8522.991325792611</v>
      </c>
      <c r="D3568" s="80">
        <v>8844.3184223480966</v>
      </c>
      <c r="E3568" s="80">
        <v>9165.6455189035842</v>
      </c>
      <c r="F3568" s="80">
        <v>9130.5342719044111</v>
      </c>
      <c r="G3568" s="80">
        <v>9157.0955684252021</v>
      </c>
      <c r="H3568" s="80">
        <v>9233.9574824768224</v>
      </c>
      <c r="I3568" s="80">
        <v>8823.3931041409414</v>
      </c>
      <c r="J3568" s="80">
        <v>8798.5326112144212</v>
      </c>
      <c r="K3568" s="80">
        <v>8773.672118287901</v>
      </c>
      <c r="L3568" s="80">
        <v>8545.0447566648745</v>
      </c>
      <c r="M3568" s="80">
        <v>8061.1424688349689</v>
      </c>
      <c r="N3568" s="80">
        <v>7798.3577647058819</v>
      </c>
      <c r="O3568" s="80">
        <v>1099.0291408709397</v>
      </c>
      <c r="P3568" s="80">
        <v>1221.5979037688032</v>
      </c>
      <c r="Q3568" s="80">
        <v>1344.1666666666667</v>
      </c>
      <c r="R3568" s="80">
        <v>5597.833333333333</v>
      </c>
      <c r="S3568" s="80">
        <v>1212.5017545827823</v>
      </c>
      <c r="T3568" s="80">
        <v>1321.5304976017226</v>
      </c>
      <c r="U3568" s="80">
        <v>2533.6049808196112</v>
      </c>
      <c r="V3568" s="80">
        <v>5203.9934042566583</v>
      </c>
      <c r="W3568" s="80">
        <v>7874.3818276937045</v>
      </c>
      <c r="X3568" s="80">
        <v>7449.6346496350707</v>
      </c>
      <c r="Y3568" s="80">
        <v>6891.6811178760599</v>
      </c>
      <c r="Z3568" s="80">
        <v>3411.5271231157012</v>
      </c>
      <c r="AA3568" s="80">
        <v>3952.5913929998378</v>
      </c>
      <c r="AB3568" s="80">
        <v>5168.4541656323581</v>
      </c>
      <c r="AC3568" s="80">
        <v>6384.3169382648794</v>
      </c>
      <c r="AD3568" s="80">
        <v>6233.8062037934797</v>
      </c>
      <c r="AE3568" s="80">
        <v>7214.959491901699</v>
      </c>
      <c r="AF3568" s="80">
        <v>3766.3581409328767</v>
      </c>
      <c r="AG3568" s="80">
        <v>2792.516914889738</v>
      </c>
      <c r="AH3568" s="80">
        <v>2317.4880709794597</v>
      </c>
      <c r="AI3568" s="80">
        <v>1842.4592270691815</v>
      </c>
      <c r="AJ3568" s="80">
        <v>6113.2060036479061</v>
      </c>
      <c r="AK3568" s="80">
        <v>6430.4199730917244</v>
      </c>
      <c r="AL3568" s="80">
        <v>3249.3115980128332</v>
      </c>
      <c r="AM3568" s="80">
        <v>3099.2786652670407</v>
      </c>
      <c r="AN3568" s="80">
        <v>2470.8689461680647</v>
      </c>
      <c r="AO3568" s="80">
        <v>1842.4592270690885</v>
      </c>
      <c r="AP3568" s="80">
        <v>5862.3305147096708</v>
      </c>
      <c r="AQ3568" s="80">
        <v>7320.8383320387293</v>
      </c>
      <c r="AR3568" s="80">
        <v>2870.2088913529615</v>
      </c>
      <c r="AS3568" s="80">
        <v>8019.8139637760587</v>
      </c>
      <c r="AT3568" s="80">
        <v>8731.6855621571412</v>
      </c>
      <c r="AU3568" s="80">
        <v>9443.5571605382229</v>
      </c>
      <c r="AV3568" s="80">
        <v>9281.3437767219075</v>
      </c>
      <c r="AW3568" s="80">
        <v>9254.1350855889068</v>
      </c>
      <c r="AX3568" s="80">
        <v>8439.6562649223542</v>
      </c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</row>
    <row r="3569" spans="1:74" ht="12" customHeight="1" x14ac:dyDescent="0.2">
      <c r="A3569">
        <v>8</v>
      </c>
      <c r="B3569">
        <v>19</v>
      </c>
      <c r="C3569" s="80">
        <v>8042.3716507581303</v>
      </c>
      <c r="D3569" s="80">
        <v>8406.288959571255</v>
      </c>
      <c r="E3569" s="80">
        <v>8770.2062683843797</v>
      </c>
      <c r="F3569" s="80">
        <v>8789.6502915630244</v>
      </c>
      <c r="G3569" s="80">
        <v>8828.6529398115308</v>
      </c>
      <c r="H3569" s="80">
        <v>8814.5087312986434</v>
      </c>
      <c r="I3569" s="80">
        <v>7652.0501598345545</v>
      </c>
      <c r="J3569" s="80">
        <v>9056.7404043803945</v>
      </c>
      <c r="K3569" s="80">
        <v>10461.430648926236</v>
      </c>
      <c r="L3569" s="80">
        <v>8226.0197377445238</v>
      </c>
      <c r="M3569" s="80">
        <v>7772.0089982591253</v>
      </c>
      <c r="N3569" s="80">
        <v>7444.1205449814142</v>
      </c>
      <c r="O3569" s="80">
        <v>773.42105263157896</v>
      </c>
      <c r="P3569" s="80">
        <v>1029.7977426738753</v>
      </c>
      <c r="Q3569" s="80">
        <v>1286.1744327161716</v>
      </c>
      <c r="R3569" s="80">
        <v>2674.0526315789475</v>
      </c>
      <c r="S3569" s="80">
        <v>6683.3528528528532</v>
      </c>
      <c r="T3569" s="80">
        <v>1261.5005139338493</v>
      </c>
      <c r="U3569" s="80">
        <v>2390.7325600930744</v>
      </c>
      <c r="V3569" s="80">
        <v>4962.6924723185075</v>
      </c>
      <c r="W3569" s="80">
        <v>7534.6523845439415</v>
      </c>
      <c r="X3569" s="80">
        <v>7171.5062251823092</v>
      </c>
      <c r="Y3569" s="80">
        <v>6644.4933665843382</v>
      </c>
      <c r="Z3569" s="80">
        <v>3256.5598954544425</v>
      </c>
      <c r="AA3569" s="80">
        <v>3729.7009642487556</v>
      </c>
      <c r="AB3569" s="80">
        <v>4919.2876363784671</v>
      </c>
      <c r="AC3569" s="80">
        <v>6108.8743085081778</v>
      </c>
      <c r="AD3569" s="80">
        <v>6001.0701329192034</v>
      </c>
      <c r="AE3569" s="80">
        <v>6956.1765357608492</v>
      </c>
      <c r="AF3569" s="80">
        <v>3595.2728590586612</v>
      </c>
      <c r="AG3569" s="80">
        <v>2635.0442012779145</v>
      </c>
      <c r="AH3569" s="80">
        <v>2199.0065214120682</v>
      </c>
      <c r="AI3569" s="80">
        <v>1762.9688415462222</v>
      </c>
      <c r="AJ3569" s="80">
        <v>5884.9724815874588</v>
      </c>
      <c r="AK3569" s="80">
        <v>6199.7765312634419</v>
      </c>
      <c r="AL3569" s="80">
        <v>3101.7129443952854</v>
      </c>
      <c r="AM3569" s="80">
        <v>2924.507361624605</v>
      </c>
      <c r="AN3569" s="80">
        <v>2343.7381015853689</v>
      </c>
      <c r="AO3569" s="80">
        <v>1762.9688415461333</v>
      </c>
      <c r="AP3569" s="80">
        <v>5643.4633049254408</v>
      </c>
      <c r="AQ3569" s="80">
        <v>7058.2577607797102</v>
      </c>
      <c r="AR3569" s="80">
        <v>2739.8308235111781</v>
      </c>
      <c r="AS3569" s="80">
        <v>7567.5689439503949</v>
      </c>
      <c r="AT3569" s="80">
        <v>8301.8483679868477</v>
      </c>
      <c r="AU3569" s="80">
        <v>9036.1277920233024</v>
      </c>
      <c r="AV3569" s="80">
        <v>8934.829398120728</v>
      </c>
      <c r="AW3569" s="80">
        <v>8922.2118867596582</v>
      </c>
      <c r="AX3569" s="80">
        <v>8056.2883224759426</v>
      </c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</row>
    <row r="3570" spans="1:74" ht="12" customHeight="1" x14ac:dyDescent="0.2">
      <c r="A3570">
        <v>8</v>
      </c>
      <c r="B3570">
        <v>20</v>
      </c>
      <c r="C3570" s="80">
        <v>7713.7547901930675</v>
      </c>
      <c r="D3570" s="80">
        <v>8057.8929313014178</v>
      </c>
      <c r="E3570" s="80">
        <v>8402.031072409769</v>
      </c>
      <c r="F3570" s="80">
        <v>8410.1656779087571</v>
      </c>
      <c r="G3570" s="80">
        <v>8476.3081515188969</v>
      </c>
      <c r="H3570" s="80">
        <v>8487.1309239933962</v>
      </c>
      <c r="I3570" s="80">
        <v>7716.7766653142107</v>
      </c>
      <c r="J3570" s="80">
        <v>8019.1470491341115</v>
      </c>
      <c r="K3570" s="80">
        <v>8321.5174329540132</v>
      </c>
      <c r="L3570" s="80">
        <v>7870.8693257779914</v>
      </c>
      <c r="M3570" s="80">
        <v>7461.8340617462727</v>
      </c>
      <c r="N3570" s="80">
        <v>7167.6400359000072</v>
      </c>
      <c r="O3570" s="80">
        <v>629.95000000000005</v>
      </c>
      <c r="P3570" s="80">
        <v>931.06527299485731</v>
      </c>
      <c r="Q3570" s="80">
        <v>1232.1805459897146</v>
      </c>
      <c r="R3570" s="80">
        <v>1969.7</v>
      </c>
      <c r="S3570" s="80">
        <v>6416.6253506985231</v>
      </c>
      <c r="T3570" s="80">
        <v>3905</v>
      </c>
      <c r="U3570" s="80">
        <v>2293.0455763941304</v>
      </c>
      <c r="V3570" s="80">
        <v>4755.6957949344915</v>
      </c>
      <c r="W3570" s="80">
        <v>7218.346013474853</v>
      </c>
      <c r="X3570" s="80">
        <v>6861.8834098360876</v>
      </c>
      <c r="Y3570" s="80">
        <v>6379.3167168143736</v>
      </c>
      <c r="Z3570" s="80">
        <v>10080.74610456833</v>
      </c>
      <c r="AA3570" s="80">
        <v>3577.3028067223777</v>
      </c>
      <c r="AB3570" s="80">
        <v>4714.862611332398</v>
      </c>
      <c r="AC3570" s="80">
        <v>5852.4224159424184</v>
      </c>
      <c r="AD3570" s="80">
        <v>5741.9797589723639</v>
      </c>
      <c r="AE3570" s="80">
        <v>6678.5608490271979</v>
      </c>
      <c r="AF3570" s="80">
        <v>11129.238838629817</v>
      </c>
      <c r="AG3570" s="80">
        <v>2527.374475172619</v>
      </c>
      <c r="AH3570" s="80">
        <v>2108.1667477067899</v>
      </c>
      <c r="AI3570" s="80">
        <v>1688.9590202409606</v>
      </c>
      <c r="AJ3570" s="80">
        <v>5630.8945109673004</v>
      </c>
      <c r="AK3570" s="80">
        <v>5952.3481903532265</v>
      </c>
      <c r="AL3570" s="80">
        <v>9601.4142793276169</v>
      </c>
      <c r="AM3570" s="80">
        <v>2805.0099708535759</v>
      </c>
      <c r="AN3570" s="80">
        <v>2246.9844955472258</v>
      </c>
      <c r="AO3570" s="80">
        <v>1688.9590202408756</v>
      </c>
      <c r="AP3570" s="80">
        <v>5399.8122584216517</v>
      </c>
      <c r="AQ3570" s="80">
        <v>6776.5680904085639</v>
      </c>
      <c r="AR3570" s="80">
        <v>8481.2009568251251</v>
      </c>
      <c r="AS3570" s="80">
        <v>7258.3528499346176</v>
      </c>
      <c r="AT3570" s="80">
        <v>7957.5710008471842</v>
      </c>
      <c r="AU3570" s="80">
        <v>8656.7891517597509</v>
      </c>
      <c r="AV3570" s="80">
        <v>8549.0768175581979</v>
      </c>
      <c r="AW3570" s="80">
        <v>8566.1332324310551</v>
      </c>
      <c r="AX3570" s="80">
        <v>24938.401175251722</v>
      </c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</row>
    <row r="3571" spans="1:74" ht="12" customHeight="1" x14ac:dyDescent="0.2">
      <c r="A3571">
        <v>8</v>
      </c>
      <c r="B3571">
        <v>21</v>
      </c>
      <c r="C3571" s="80">
        <v>7305.2663812626706</v>
      </c>
      <c r="D3571" s="80">
        <v>7650.2988634426747</v>
      </c>
      <c r="E3571" s="80">
        <v>7995.3313456226797</v>
      </c>
      <c r="F3571" s="80">
        <v>8076.9532313625632</v>
      </c>
      <c r="G3571" s="80">
        <v>8112.1964954987252</v>
      </c>
      <c r="H3571" s="80">
        <v>8174.187067203723</v>
      </c>
      <c r="I3571" s="80">
        <v>7411.7824429036</v>
      </c>
      <c r="J3571" s="80">
        <v>7803.6467923147575</v>
      </c>
      <c r="K3571" s="80">
        <v>8195.5111417259141</v>
      </c>
      <c r="L3571" s="80">
        <v>7885.7648273087207</v>
      </c>
      <c r="M3571" s="80">
        <v>7141.3005572295333</v>
      </c>
      <c r="N3571" s="80">
        <v>6903.3494367561443</v>
      </c>
      <c r="O3571" s="80">
        <v>596.59046496099961</v>
      </c>
      <c r="P3571" s="80">
        <v>914.55713724240468</v>
      </c>
      <c r="Q3571" s="80">
        <v>1232.5238095238096</v>
      </c>
      <c r="R3571" s="80">
        <v>1891.6600919770183</v>
      </c>
      <c r="S3571" s="80">
        <v>2561.9425675675679</v>
      </c>
      <c r="T3571" s="80">
        <v>3761.0119112444804</v>
      </c>
      <c r="U3571" s="80">
        <v>2171.6154085208946</v>
      </c>
      <c r="V3571" s="80">
        <v>4520.2789438754562</v>
      </c>
      <c r="W3571" s="80">
        <v>6868.9424792300179</v>
      </c>
      <c r="X3571" s="80">
        <v>6590.0142164726149</v>
      </c>
      <c r="Y3571" s="80">
        <v>6105.2842568665583</v>
      </c>
      <c r="Z3571" s="80">
        <v>9709.041273626859</v>
      </c>
      <c r="AA3571" s="80">
        <v>3387.8637110386408</v>
      </c>
      <c r="AB3571" s="80">
        <v>4478.5000145007234</v>
      </c>
      <c r="AC3571" s="80">
        <v>5569.136317962807</v>
      </c>
      <c r="AD3571" s="80">
        <v>5514.4813722840227</v>
      </c>
      <c r="AE3571" s="80">
        <v>6391.6739394078222</v>
      </c>
      <c r="AF3571" s="80">
        <v>10718.873197226998</v>
      </c>
      <c r="AG3571" s="80">
        <v>2393.5352222776328</v>
      </c>
      <c r="AH3571" s="80">
        <v>2000.3701495981113</v>
      </c>
      <c r="AI3571" s="80">
        <v>1607.2050769185896</v>
      </c>
      <c r="AJ3571" s="80">
        <v>5407.7973440266487</v>
      </c>
      <c r="AK3571" s="80">
        <v>5696.6567598322845</v>
      </c>
      <c r="AL3571" s="80">
        <v>9247.3837309459668</v>
      </c>
      <c r="AM3571" s="80">
        <v>2656.4682954707109</v>
      </c>
      <c r="AN3571" s="80">
        <v>2131.8366861946097</v>
      </c>
      <c r="AO3571" s="80">
        <v>1607.2050769185087</v>
      </c>
      <c r="AP3571" s="80">
        <v>5185.8706165530439</v>
      </c>
      <c r="AQ3571" s="80">
        <v>6485.4711428430164</v>
      </c>
      <c r="AR3571" s="80">
        <v>8168.4757542323614</v>
      </c>
      <c r="AS3571" s="80">
        <v>6873.9806359131508</v>
      </c>
      <c r="AT3571" s="80">
        <v>7555.8692569307923</v>
      </c>
      <c r="AU3571" s="80">
        <v>8237.7578779484338</v>
      </c>
      <c r="AV3571" s="80">
        <v>8210.360683871013</v>
      </c>
      <c r="AW3571" s="80">
        <v>8198.1630145961844</v>
      </c>
      <c r="AX3571" s="80">
        <v>24018.853743281703</v>
      </c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</row>
    <row r="3572" spans="1:74" ht="12" customHeight="1" x14ac:dyDescent="0.2">
      <c r="A3572">
        <v>8</v>
      </c>
      <c r="B3572">
        <v>22</v>
      </c>
      <c r="C3572" s="80">
        <v>6877.3268343611753</v>
      </c>
      <c r="D3572" s="80">
        <v>7288.4548575489343</v>
      </c>
      <c r="E3572" s="80">
        <v>7699.5828807366934</v>
      </c>
      <c r="F3572" s="80">
        <v>7690.6601057648613</v>
      </c>
      <c r="G3572" s="80">
        <v>7773.9688125435387</v>
      </c>
      <c r="H3572" s="80">
        <v>7786.4870905652242</v>
      </c>
      <c r="I3572" s="80">
        <v>6672.0949786494284</v>
      </c>
      <c r="J3572" s="80">
        <v>7256.1226907612199</v>
      </c>
      <c r="K3572" s="80">
        <v>7840.1504028730114</v>
      </c>
      <c r="L3572" s="80">
        <v>7884.8316809163061</v>
      </c>
      <c r="M3572" s="80">
        <v>7825.7581580454162</v>
      </c>
      <c r="N3572" s="80">
        <v>6575.9250221503116</v>
      </c>
      <c r="O3572" s="80">
        <v>561.64243706758907</v>
      </c>
      <c r="P3572" s="80">
        <v>874.28750615084755</v>
      </c>
      <c r="Q3572" s="80">
        <v>1186.932575234106</v>
      </c>
      <c r="R3572" s="80">
        <v>1187.5454545454545</v>
      </c>
      <c r="S3572" s="80">
        <v>2455.1256408605468</v>
      </c>
      <c r="T3572" s="80">
        <v>1074.7045454545455</v>
      </c>
      <c r="U3572" s="80">
        <v>2044.4030571204917</v>
      </c>
      <c r="V3572" s="80">
        <v>4329.6311794151707</v>
      </c>
      <c r="W3572" s="80">
        <v>6614.8593017098492</v>
      </c>
      <c r="X3572" s="80">
        <v>6274.836312565767</v>
      </c>
      <c r="Y3572" s="80">
        <v>5850.7322191874209</v>
      </c>
      <c r="Z3572" s="80">
        <v>2774.3466479264503</v>
      </c>
      <c r="AA3572" s="80">
        <v>3189.4040265041385</v>
      </c>
      <c r="AB3572" s="80">
        <v>4276.2685925878686</v>
      </c>
      <c r="AC3572" s="80">
        <v>5363.1331586715996</v>
      </c>
      <c r="AD3572" s="80">
        <v>5250.7425360755406</v>
      </c>
      <c r="AE3572" s="80">
        <v>6125.1812493046527</v>
      </c>
      <c r="AF3572" s="80">
        <v>3062.9048827976267</v>
      </c>
      <c r="AG3572" s="80">
        <v>2253.3228980369363</v>
      </c>
      <c r="AH3572" s="80">
        <v>1900.5386131494138</v>
      </c>
      <c r="AI3572" s="80">
        <v>1547.7543282618913</v>
      </c>
      <c r="AJ3572" s="80">
        <v>5149.1608410305062</v>
      </c>
      <c r="AK3572" s="80">
        <v>5459.1419242956699</v>
      </c>
      <c r="AL3572" s="80">
        <v>2642.4285707517461</v>
      </c>
      <c r="AM3572" s="80">
        <v>2500.8534582571456</v>
      </c>
      <c r="AN3572" s="80">
        <v>2024.3038932594793</v>
      </c>
      <c r="AO3572" s="80">
        <v>1547.754328261813</v>
      </c>
      <c r="AP3572" s="80">
        <v>4937.8481120231263</v>
      </c>
      <c r="AQ3572" s="80">
        <v>6215.0676980135322</v>
      </c>
      <c r="AR3572" s="80">
        <v>2334.1319383388991</v>
      </c>
      <c r="AS3572" s="80">
        <v>6471.3056333578197</v>
      </c>
      <c r="AT3572" s="80">
        <v>7202.1738269326661</v>
      </c>
      <c r="AU3572" s="80">
        <v>7933.0420205075125</v>
      </c>
      <c r="AV3572" s="80">
        <v>7817.6871348226205</v>
      </c>
      <c r="AW3572" s="80">
        <v>7856.3510673073879</v>
      </c>
      <c r="AX3572" s="80">
        <v>6863.3580280184387</v>
      </c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</row>
    <row r="3573" spans="1:74" ht="12" customHeight="1" x14ac:dyDescent="0.2">
      <c r="A3573">
        <v>8</v>
      </c>
      <c r="B3573">
        <v>23</v>
      </c>
      <c r="C3573" s="80">
        <v>6466.4359452890285</v>
      </c>
      <c r="D3573" s="80">
        <v>6916.4672321575899</v>
      </c>
      <c r="E3573" s="80">
        <v>7366.4985190261514</v>
      </c>
      <c r="F3573" s="80">
        <v>7390.8680163871941</v>
      </c>
      <c r="G3573" s="80">
        <v>7408.3284244078286</v>
      </c>
      <c r="H3573" s="80">
        <v>7479.3052188099236</v>
      </c>
      <c r="I3573" s="80">
        <v>6761.2292002935901</v>
      </c>
      <c r="J3573" s="80">
        <v>7236.2442314304371</v>
      </c>
      <c r="K3573" s="80">
        <v>7711.2592625672842</v>
      </c>
      <c r="L3573" s="80">
        <v>7798.6679166010199</v>
      </c>
      <c r="M3573" s="80">
        <v>7528.3087471348053</v>
      </c>
      <c r="N3573" s="80">
        <v>7566.0946363636358</v>
      </c>
      <c r="O3573" s="80">
        <v>528.08670155210734</v>
      </c>
      <c r="P3573" s="80">
        <v>831.83625547489623</v>
      </c>
      <c r="Q3573" s="80">
        <v>1135.5858093976851</v>
      </c>
      <c r="R3573" s="80">
        <v>1141.2533641197879</v>
      </c>
      <c r="S3573" s="80">
        <v>1270.6977886977891</v>
      </c>
      <c r="T3573" s="80">
        <v>1236.5281340115303</v>
      </c>
      <c r="U3573" s="80">
        <v>1922.2587109240844</v>
      </c>
      <c r="V3573" s="80">
        <v>4125.4794250952727</v>
      </c>
      <c r="W3573" s="80">
        <v>6328.7001392664606</v>
      </c>
      <c r="X3573" s="80">
        <v>6030.2349047832477</v>
      </c>
      <c r="Y3573" s="80">
        <v>5575.5492269364067</v>
      </c>
      <c r="Z3573" s="80">
        <v>3192.0937695584839</v>
      </c>
      <c r="AA3573" s="80">
        <v>2998.8507653863248</v>
      </c>
      <c r="AB3573" s="80">
        <v>4064.9872503065881</v>
      </c>
      <c r="AC3573" s="80">
        <v>5131.1237352268517</v>
      </c>
      <c r="AD3573" s="80">
        <v>5046.0616564077054</v>
      </c>
      <c r="AE3573" s="80">
        <v>5837.0898376458308</v>
      </c>
      <c r="AF3573" s="80">
        <v>3524.101647656742</v>
      </c>
      <c r="AG3573" s="80">
        <v>2118.6964841350837</v>
      </c>
      <c r="AH3573" s="80">
        <v>1799.7474392424051</v>
      </c>
      <c r="AI3573" s="80">
        <v>1480.7983943497265</v>
      </c>
      <c r="AJ3573" s="80">
        <v>4948.4397500129644</v>
      </c>
      <c r="AK3573" s="80">
        <v>5202.3769667534352</v>
      </c>
      <c r="AL3573" s="80">
        <v>3040.3121338511237</v>
      </c>
      <c r="AM3573" s="80">
        <v>2351.4381511688816</v>
      </c>
      <c r="AN3573" s="80">
        <v>1916.1182727592668</v>
      </c>
      <c r="AO3573" s="80">
        <v>1480.7983943496517</v>
      </c>
      <c r="AP3573" s="80">
        <v>4745.3642703014857</v>
      </c>
      <c r="AQ3573" s="80">
        <v>5922.7485724563694</v>
      </c>
      <c r="AR3573" s="80">
        <v>2685.593749889827</v>
      </c>
      <c r="AS3573" s="80">
        <v>6084.6727759715995</v>
      </c>
      <c r="AT3573" s="80">
        <v>6837.2654900314819</v>
      </c>
      <c r="AU3573" s="80">
        <v>7589.8582040913643</v>
      </c>
      <c r="AV3573" s="80">
        <v>7512.9433640645584</v>
      </c>
      <c r="AW3573" s="80">
        <v>7486.8359170863523</v>
      </c>
      <c r="AX3573" s="80">
        <v>7896.8078541523582</v>
      </c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</row>
    <row r="3574" spans="1:74" ht="12" customHeight="1" x14ac:dyDescent="0.2">
      <c r="A3574">
        <v>8</v>
      </c>
      <c r="B3574">
        <v>24</v>
      </c>
      <c r="C3574" s="80">
        <v>5932.2329131822744</v>
      </c>
      <c r="D3574" s="80">
        <v>6446.947151510858</v>
      </c>
      <c r="E3574" s="80">
        <v>6961.6613898394426</v>
      </c>
      <c r="F3574" s="80">
        <v>7117.3073175964773</v>
      </c>
      <c r="G3574" s="80">
        <v>7101.3042320069308</v>
      </c>
      <c r="H3574" s="80">
        <v>7094.43669623801</v>
      </c>
      <c r="I3574" s="80">
        <v>5754.6698194486953</v>
      </c>
      <c r="J3574" s="80">
        <v>6462.6756017409407</v>
      </c>
      <c r="K3574" s="80">
        <v>7170.6813840331861</v>
      </c>
      <c r="L3574" s="80">
        <v>7554.6059535877139</v>
      </c>
      <c r="M3574" s="80">
        <v>7111.6609138348585</v>
      </c>
      <c r="N3574" s="80">
        <v>6490.7992173913035</v>
      </c>
      <c r="O3574" s="80">
        <v>484.46058052172555</v>
      </c>
      <c r="P3574" s="80">
        <v>778.81927237461673</v>
      </c>
      <c r="Q3574" s="80">
        <v>1073.1779642275078</v>
      </c>
      <c r="R3574" s="80">
        <v>1099.0117671796661</v>
      </c>
      <c r="S3574" s="80">
        <v>1218.0361165889785</v>
      </c>
      <c r="T3574" s="80">
        <v>1060.7924206961541</v>
      </c>
      <c r="U3574" s="80">
        <v>1763.4577206169936</v>
      </c>
      <c r="V3574" s="80">
        <v>3872.1772594773402</v>
      </c>
      <c r="W3574" s="80">
        <v>5980.896798337687</v>
      </c>
      <c r="X3574" s="80">
        <v>5807.035779759357</v>
      </c>
      <c r="Y3574" s="80">
        <v>5344.4811100111729</v>
      </c>
      <c r="Z3574" s="80">
        <v>2738.4325384605286</v>
      </c>
      <c r="AA3574" s="80">
        <v>2751.1107142578308</v>
      </c>
      <c r="AB3574" s="80">
        <v>3800.1228705653966</v>
      </c>
      <c r="AC3574" s="80">
        <v>4849.135026872963</v>
      </c>
      <c r="AD3574" s="80">
        <v>4859.2900688475875</v>
      </c>
      <c r="AE3574" s="80">
        <v>5595.1826636239193</v>
      </c>
      <c r="AF3574" s="80">
        <v>3023.2553670001989</v>
      </c>
      <c r="AG3574" s="80">
        <v>1943.6674425556278</v>
      </c>
      <c r="AH3574" s="80">
        <v>1671.5431545625133</v>
      </c>
      <c r="AI3574" s="80">
        <v>1399.4188665693989</v>
      </c>
      <c r="AJ3574" s="80">
        <v>4765.2814751072483</v>
      </c>
      <c r="AK3574" s="80">
        <v>4986.774269993919</v>
      </c>
      <c r="AL3574" s="80">
        <v>2608.2221499294651</v>
      </c>
      <c r="AM3574" s="80">
        <v>2157.1819332470059</v>
      </c>
      <c r="AN3574" s="80">
        <v>1778.300399908167</v>
      </c>
      <c r="AO3574" s="80">
        <v>1399.4188665693284</v>
      </c>
      <c r="AP3574" s="80">
        <v>4569.7224968424143</v>
      </c>
      <c r="AQ3574" s="80">
        <v>5677.2914338040237</v>
      </c>
      <c r="AR3574" s="80">
        <v>2303.9164387710784</v>
      </c>
      <c r="AS3574" s="80">
        <v>5582.00783444852</v>
      </c>
      <c r="AT3574" s="80">
        <v>6377.3769190859475</v>
      </c>
      <c r="AU3574" s="80">
        <v>7172.7460037233741</v>
      </c>
      <c r="AV3574" s="80">
        <v>7234.864249122762</v>
      </c>
      <c r="AW3574" s="80">
        <v>7176.5581297911422</v>
      </c>
      <c r="AX3574" s="80">
        <v>6774.5113830952841</v>
      </c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</row>
    <row r="3575" spans="1:74" ht="12" customHeight="1" x14ac:dyDescent="0.2">
      <c r="A3575">
        <v>8</v>
      </c>
      <c r="B3575">
        <v>25</v>
      </c>
      <c r="C3575" s="80">
        <v>4184.7569860388458</v>
      </c>
      <c r="D3575" s="80">
        <v>4674.5333767653719</v>
      </c>
      <c r="E3575" s="80">
        <v>5164.3097674918972</v>
      </c>
      <c r="F3575" s="80">
        <v>5375.4469234531771</v>
      </c>
      <c r="G3575" s="80">
        <v>5526.6634514917432</v>
      </c>
      <c r="H3575" s="80">
        <v>5659.5444216293254</v>
      </c>
      <c r="I3575" s="80">
        <v>3498.7587204470624</v>
      </c>
      <c r="J3575" s="80">
        <v>3793.2340948681203</v>
      </c>
      <c r="K3575" s="80">
        <v>4087.7094692891783</v>
      </c>
      <c r="L3575" s="80">
        <v>4254.4196691981424</v>
      </c>
      <c r="M3575" s="80">
        <v>4254.7122957145302</v>
      </c>
      <c r="N3575" s="80">
        <v>4246.2825833333327</v>
      </c>
      <c r="O3575" s="80">
        <v>341.75155097057348</v>
      </c>
      <c r="P3575" s="80">
        <v>568.92899385971623</v>
      </c>
      <c r="Q3575" s="80">
        <v>796.1064367488591</v>
      </c>
      <c r="R3575" s="80">
        <v>830.04416686053753</v>
      </c>
      <c r="S3575" s="80">
        <v>947.94920316303296</v>
      </c>
      <c r="T3575" s="80">
        <v>693.97068522240374</v>
      </c>
      <c r="U3575" s="80">
        <v>1243.9906058876206</v>
      </c>
      <c r="V3575" s="80">
        <v>2840.3740795312683</v>
      </c>
      <c r="W3575" s="80">
        <v>4436.7575531749162</v>
      </c>
      <c r="X3575" s="80">
        <v>4385.8458295758173</v>
      </c>
      <c r="Y3575" s="80">
        <v>4159.3976899000072</v>
      </c>
      <c r="Z3575" s="80">
        <v>1791.4832987811424</v>
      </c>
      <c r="AA3575" s="80">
        <v>1940.7076474144894</v>
      </c>
      <c r="AB3575" s="80">
        <v>2768.9500194168354</v>
      </c>
      <c r="AC3575" s="80">
        <v>3597.1923914191811</v>
      </c>
      <c r="AD3575" s="80">
        <v>3670.0474891920758</v>
      </c>
      <c r="AE3575" s="80">
        <v>4354.508766445475</v>
      </c>
      <c r="AF3575" s="80">
        <v>1977.8144693592119</v>
      </c>
      <c r="AG3575" s="80">
        <v>1371.1154008630544</v>
      </c>
      <c r="AH3575" s="80">
        <v>1204.6171689073033</v>
      </c>
      <c r="AI3575" s="80">
        <v>1038.1189369515521</v>
      </c>
      <c r="AJ3575" s="80">
        <v>3599.0461703716433</v>
      </c>
      <c r="AK3575" s="80">
        <v>3881.0086426934981</v>
      </c>
      <c r="AL3575" s="80">
        <v>1706.299627792358</v>
      </c>
      <c r="AM3575" s="80">
        <v>1521.7342773666678</v>
      </c>
      <c r="AN3575" s="80">
        <v>1279.9266071590837</v>
      </c>
      <c r="AO3575" s="80">
        <v>1038.1189369514998</v>
      </c>
      <c r="AP3575" s="80">
        <v>3451.3474886709992</v>
      </c>
      <c r="AQ3575" s="80">
        <v>4418.4107659058018</v>
      </c>
      <c r="AR3575" s="80">
        <v>1507.2227501963735</v>
      </c>
      <c r="AS3575" s="80">
        <v>3937.698776024823</v>
      </c>
      <c r="AT3575" s="80">
        <v>4629.2978192468272</v>
      </c>
      <c r="AU3575" s="80">
        <v>5320.8968624688314</v>
      </c>
      <c r="AV3575" s="80">
        <v>5464.2334571386391</v>
      </c>
      <c r="AW3575" s="80">
        <v>5585.2305756253272</v>
      </c>
      <c r="AX3575" s="80">
        <v>4431.8871579873594</v>
      </c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</row>
    <row r="3576" spans="1:74" ht="12" customHeight="1" x14ac:dyDescent="0.2">
      <c r="A3576">
        <v>9</v>
      </c>
      <c r="B3576">
        <v>1</v>
      </c>
      <c r="C3576" s="80">
        <v>12107.268685159308</v>
      </c>
      <c r="D3576" s="80">
        <v>10009.099521807913</v>
      </c>
      <c r="E3576" s="80">
        <v>7910.9303584565196</v>
      </c>
      <c r="F3576" s="80">
        <v>7938.1729566596787</v>
      </c>
      <c r="G3576" s="80">
        <v>6820.7965847723844</v>
      </c>
      <c r="H3576" s="80">
        <v>7379.6932523971991</v>
      </c>
      <c r="I3576" s="80">
        <v>12382.8068377405</v>
      </c>
      <c r="J3576" s="80">
        <v>9734.8793014646653</v>
      </c>
      <c r="K3576" s="80">
        <v>7086.95176518883</v>
      </c>
      <c r="L3576" s="80">
        <v>7495.98906306963</v>
      </c>
      <c r="M3576" s="80">
        <v>7486.36483208955</v>
      </c>
      <c r="N3576" s="80">
        <v>8631.1139999999996</v>
      </c>
      <c r="O3576" s="80">
        <v>2493.8139534883699</v>
      </c>
      <c r="P3576" s="80">
        <v>2493.8139534883699</v>
      </c>
      <c r="Q3576" s="80">
        <v>2493.8139534883699</v>
      </c>
      <c r="R3576" s="80">
        <v>2493.8139534883699</v>
      </c>
      <c r="S3576" s="80">
        <v>2493.8139534883699</v>
      </c>
      <c r="T3576" s="80">
        <v>2493.8139534883699</v>
      </c>
      <c r="U3576" s="80">
        <v>7291.9037156704298</v>
      </c>
      <c r="V3576" s="80">
        <v>7127.8778142801802</v>
      </c>
      <c r="W3576" s="80">
        <v>6963.8519128899297</v>
      </c>
      <c r="X3576" s="80">
        <v>6236.83188759926</v>
      </c>
      <c r="Y3576" s="80">
        <v>4700.3265785246504</v>
      </c>
      <c r="Z3576" s="80">
        <v>5555.5910000000003</v>
      </c>
      <c r="AA3576" s="80">
        <v>5680.0849454097688</v>
      </c>
      <c r="AB3576" s="80">
        <v>5680.0849454097688</v>
      </c>
      <c r="AC3576" s="80">
        <v>5680.0849454097688</v>
      </c>
      <c r="AD3576" s="80">
        <v>5680.0849454097688</v>
      </c>
      <c r="AE3576" s="80">
        <v>5680.0849454097688</v>
      </c>
      <c r="AF3576" s="80">
        <v>6916.1019999999999</v>
      </c>
      <c r="AG3576" s="80">
        <v>3122.9838108863501</v>
      </c>
      <c r="AH3576" s="80">
        <v>3299.2873318955653</v>
      </c>
      <c r="AI3576" s="80">
        <v>3475.5908529047801</v>
      </c>
      <c r="AJ3576" s="80">
        <v>2770.37676886792</v>
      </c>
      <c r="AK3576" s="80">
        <v>3122.9838108863501</v>
      </c>
      <c r="AL3576" s="80">
        <v>4426.0889999999999</v>
      </c>
      <c r="AM3576" s="80">
        <v>3792.2631504961969</v>
      </c>
      <c r="AN3576" s="80">
        <v>3633.9270017005238</v>
      </c>
      <c r="AO3576" s="80">
        <v>3475.5908529048502</v>
      </c>
      <c r="AP3576" s="80">
        <v>2623.9272137227599</v>
      </c>
      <c r="AQ3576" s="80">
        <v>5277.2713848609801</v>
      </c>
      <c r="AR3576" s="80">
        <v>8662.4719999999998</v>
      </c>
      <c r="AS3576" s="80">
        <v>9793.1563060858207</v>
      </c>
      <c r="AT3576" s="80">
        <v>8567.9604824824255</v>
      </c>
      <c r="AU3576" s="80">
        <v>7342.7646588790303</v>
      </c>
      <c r="AV3576" s="80">
        <v>6571.7755757383302</v>
      </c>
      <c r="AW3576" s="80">
        <v>6001.8802592366101</v>
      </c>
      <c r="AX3576" s="80">
        <v>7547.45</v>
      </c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</row>
    <row r="3577" spans="1:74" ht="12" customHeight="1" x14ac:dyDescent="0.2">
      <c r="A3577">
        <v>9</v>
      </c>
      <c r="B3577">
        <v>2</v>
      </c>
      <c r="C3577" s="80">
        <v>9911.2707274780241</v>
      </c>
      <c r="D3577" s="80">
        <v>9666.3815321947332</v>
      </c>
      <c r="E3577" s="80">
        <v>9421.4923369114404</v>
      </c>
      <c r="F3577" s="80">
        <v>7768.1952986619044</v>
      </c>
      <c r="G3577" s="80">
        <v>8660.6684205030251</v>
      </c>
      <c r="H3577" s="80">
        <v>7073.9503696927632</v>
      </c>
      <c r="I3577" s="80">
        <v>8926.6266604053017</v>
      </c>
      <c r="J3577" s="80">
        <v>8109.0067817203853</v>
      </c>
      <c r="K3577" s="80">
        <v>7291.3869030354699</v>
      </c>
      <c r="L3577" s="80">
        <v>7054.2954284889693</v>
      </c>
      <c r="M3577" s="80">
        <v>6352.7960809456508</v>
      </c>
      <c r="N3577" s="80">
        <v>8308.985999999999</v>
      </c>
      <c r="O3577" s="80">
        <v>2041.4897760782862</v>
      </c>
      <c r="P3577" s="80">
        <v>2505.7439960996539</v>
      </c>
      <c r="Q3577" s="80">
        <v>2969.9982161210219</v>
      </c>
      <c r="R3577" s="80">
        <v>2440.414681689876</v>
      </c>
      <c r="S3577" s="80">
        <v>3166.5063581876734</v>
      </c>
      <c r="T3577" s="80">
        <v>2400.7405331617115</v>
      </c>
      <c r="U3577" s="80">
        <v>6251.9594422242708</v>
      </c>
      <c r="V3577" s="80">
        <v>5958.129935936171</v>
      </c>
      <c r="W3577" s="80">
        <v>5664.3004296480703</v>
      </c>
      <c r="X3577" s="80">
        <v>6397.0169065566397</v>
      </c>
      <c r="Y3577" s="80">
        <v>6795.9751106644499</v>
      </c>
      <c r="Z3577" s="80">
        <v>4197.7759999999998</v>
      </c>
      <c r="AA3577" s="80">
        <v>4649.8397874026941</v>
      </c>
      <c r="AB3577" s="80">
        <v>5707.257644215013</v>
      </c>
      <c r="AC3577" s="80">
        <v>6764.6755010273309</v>
      </c>
      <c r="AD3577" s="80">
        <v>5558.459032051559</v>
      </c>
      <c r="AE3577" s="80">
        <v>7212.2561787446493</v>
      </c>
      <c r="AF3577" s="80">
        <v>5225.7711176276289</v>
      </c>
      <c r="AG3577" s="80">
        <v>2556.5417628144733</v>
      </c>
      <c r="AH3577" s="80">
        <v>2643.3663969838317</v>
      </c>
      <c r="AI3577" s="80">
        <v>2730.1910311531901</v>
      </c>
      <c r="AJ3577" s="80">
        <v>6626.1276541515399</v>
      </c>
      <c r="AK3577" s="80">
        <v>2480.3479310344801</v>
      </c>
      <c r="AL3577" s="80">
        <v>1796.6390000000001</v>
      </c>
      <c r="AM3577" s="80">
        <v>3104.4282349559489</v>
      </c>
      <c r="AN3577" s="80">
        <v>2917.3096330545345</v>
      </c>
      <c r="AO3577" s="80">
        <v>2730.1910311531201</v>
      </c>
      <c r="AP3577" s="80">
        <v>6772.5772092968909</v>
      </c>
      <c r="AQ3577" s="80">
        <v>2911.5492154118701</v>
      </c>
      <c r="AR3577" s="80">
        <v>4481.2180000000008</v>
      </c>
      <c r="AS3577" s="80">
        <v>9129.0864277893779</v>
      </c>
      <c r="AT3577" s="80">
        <v>8568.8308952281241</v>
      </c>
      <c r="AU3577" s="80">
        <v>8008.5753626668702</v>
      </c>
      <c r="AV3577" s="80">
        <v>8247.329845507069</v>
      </c>
      <c r="AW3577" s="80">
        <v>7164.1299303393898</v>
      </c>
      <c r="AX3577" s="80">
        <v>6016.1500000000005</v>
      </c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</row>
    <row r="3578" spans="1:74" ht="12" customHeight="1" x14ac:dyDescent="0.2">
      <c r="A3578">
        <v>9</v>
      </c>
      <c r="B3578">
        <v>3</v>
      </c>
      <c r="C3578" s="80">
        <v>11096.78819081793</v>
      </c>
      <c r="D3578" s="80">
        <v>11177.783808290478</v>
      </c>
      <c r="E3578" s="80">
        <v>11258.779425763025</v>
      </c>
      <c r="F3578" s="80">
        <v>9901.9356977757143</v>
      </c>
      <c r="G3578" s="80">
        <v>10393.519645869654</v>
      </c>
      <c r="H3578" s="80">
        <v>9395.1164532789608</v>
      </c>
      <c r="I3578" s="80">
        <v>9987.6743914838498</v>
      </c>
      <c r="J3578" s="80">
        <v>11392.237472977042</v>
      </c>
      <c r="K3578" s="80">
        <v>12796.800554470234</v>
      </c>
      <c r="L3578" s="80">
        <v>8887.3975805139344</v>
      </c>
      <c r="M3578" s="80">
        <v>10471.214786322424</v>
      </c>
      <c r="N3578" s="80">
        <v>8964.6630000000005</v>
      </c>
      <c r="O3578" s="80">
        <v>2285.6786240391089</v>
      </c>
      <c r="P3578" s="80">
        <v>2917.42839061016</v>
      </c>
      <c r="Q3578" s="80">
        <v>3549.1781571812112</v>
      </c>
      <c r="R3578" s="80">
        <v>3110.7391517516826</v>
      </c>
      <c r="S3578" s="80">
        <v>3800.0699766639054</v>
      </c>
      <c r="T3578" s="80">
        <v>2590.1872779945797</v>
      </c>
      <c r="U3578" s="80">
        <v>6999.7754693156494</v>
      </c>
      <c r="V3578" s="80">
        <v>7351.2658380292669</v>
      </c>
      <c r="W3578" s="80">
        <v>7702.7562067428853</v>
      </c>
      <c r="X3578" s="80">
        <v>8282.7102960560696</v>
      </c>
      <c r="Y3578" s="80">
        <v>9582.9647755806236</v>
      </c>
      <c r="Z3578" s="80">
        <v>7326.8945000000003</v>
      </c>
      <c r="AA3578" s="80">
        <v>5206.0213731216509</v>
      </c>
      <c r="AB3578" s="80">
        <v>6644.938792501267</v>
      </c>
      <c r="AC3578" s="80">
        <v>8083.8562118808841</v>
      </c>
      <c r="AD3578" s="80">
        <v>7085.2368919684477</v>
      </c>
      <c r="AE3578" s="80">
        <v>8655.3049539880049</v>
      </c>
      <c r="AF3578" s="80">
        <v>9121.1807538098092</v>
      </c>
      <c r="AG3578" s="80">
        <v>2862.3375572096033</v>
      </c>
      <c r="AH3578" s="80">
        <v>3062.4718413649753</v>
      </c>
      <c r="AI3578" s="80">
        <v>3262.6061255203472</v>
      </c>
      <c r="AJ3578" s="80">
        <v>7331.1373496666392</v>
      </c>
      <c r="AK3578" s="80">
        <v>6911.756154867634</v>
      </c>
      <c r="AL3578" s="80">
        <v>3459.8505000000005</v>
      </c>
      <c r="AM3578" s="80">
        <v>3475.758409201148</v>
      </c>
      <c r="AN3578" s="80">
        <v>3369.1822673607057</v>
      </c>
      <c r="AO3578" s="80">
        <v>3262.606125520263</v>
      </c>
      <c r="AP3578" s="80">
        <v>7404.3621272392193</v>
      </c>
      <c r="AQ3578" s="80">
        <v>7728.9985398711606</v>
      </c>
      <c r="AR3578" s="80">
        <v>6339.2590000000009</v>
      </c>
      <c r="AS3578" s="80">
        <v>9680.0252652652889</v>
      </c>
      <c r="AT3578" s="80">
        <v>9779.0357875895606</v>
      </c>
      <c r="AU3578" s="80">
        <v>9878.0463099138342</v>
      </c>
      <c r="AV3578" s="80">
        <v>9432.4526356149345</v>
      </c>
      <c r="AW3578" s="80">
        <v>10013.414332515746</v>
      </c>
      <c r="AX3578" s="80">
        <v>7979.6099999999988</v>
      </c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</row>
    <row r="3579" spans="1:74" ht="12" customHeight="1" x14ac:dyDescent="0.2">
      <c r="A3579">
        <v>9</v>
      </c>
      <c r="B3579">
        <v>4</v>
      </c>
      <c r="C3579" s="80">
        <v>11415.884015150377</v>
      </c>
      <c r="D3579" s="80">
        <v>11387.028094142268</v>
      </c>
      <c r="E3579" s="80">
        <v>11358.172173134159</v>
      </c>
      <c r="F3579" s="80">
        <v>10665.089649561323</v>
      </c>
      <c r="G3579" s="80">
        <v>11106.208307005276</v>
      </c>
      <c r="H3579" s="80">
        <v>9970.0539139676803</v>
      </c>
      <c r="I3579" s="80">
        <v>9793.1793318368673</v>
      </c>
      <c r="J3579" s="80">
        <v>10881.049708987228</v>
      </c>
      <c r="K3579" s="80">
        <v>11968.920086137588</v>
      </c>
      <c r="L3579" s="80">
        <v>12034.815980860023</v>
      </c>
      <c r="M3579" s="80">
        <v>11246.046379039648</v>
      </c>
      <c r="N3579" s="80">
        <v>10623.975333333334</v>
      </c>
      <c r="O3579" s="80">
        <v>2351.4048947541178</v>
      </c>
      <c r="P3579" s="80">
        <v>2965.9576365917274</v>
      </c>
      <c r="Q3579" s="80">
        <v>3580.5103784293369</v>
      </c>
      <c r="R3579" s="80">
        <v>3350.4875150102703</v>
      </c>
      <c r="S3579" s="80">
        <v>4060.6426100130448</v>
      </c>
      <c r="T3579" s="80">
        <v>3069.6174245622196</v>
      </c>
      <c r="U3579" s="80">
        <v>7201.0588573658524</v>
      </c>
      <c r="V3579" s="80">
        <v>7625.1464037747373</v>
      </c>
      <c r="W3579" s="80">
        <v>8049.2339501836223</v>
      </c>
      <c r="X3579" s="80">
        <v>8285.5114840899805</v>
      </c>
      <c r="Y3579" s="80">
        <v>9410.3762791313166</v>
      </c>
      <c r="Z3579" s="80">
        <v>9034.2729999999992</v>
      </c>
      <c r="AA3579" s="80">
        <v>5355.7241207079451</v>
      </c>
      <c r="AB3579" s="80">
        <v>6755.4723947078019</v>
      </c>
      <c r="AC3579" s="80">
        <v>8155.2206687076587</v>
      </c>
      <c r="AD3579" s="80">
        <v>7631.3045193978514</v>
      </c>
      <c r="AE3579" s="80">
        <v>9248.8033943194841</v>
      </c>
      <c r="AF3579" s="80">
        <v>11246.679887674592</v>
      </c>
      <c r="AG3579" s="80">
        <v>2944.646054644139</v>
      </c>
      <c r="AH3579" s="80">
        <v>3118.027268671075</v>
      </c>
      <c r="AI3579" s="80">
        <v>3291.4084826980106</v>
      </c>
      <c r="AJ3579" s="80">
        <v>7896.1568176013716</v>
      </c>
      <c r="AK3579" s="80">
        <v>7989.8676181102246</v>
      </c>
      <c r="AL3579" s="80">
        <v>8676.9903333333332</v>
      </c>
      <c r="AM3579" s="80">
        <v>3575.7062477732316</v>
      </c>
      <c r="AN3579" s="80">
        <v>3433.5573652355788</v>
      </c>
      <c r="AO3579" s="80">
        <v>3291.408482697926</v>
      </c>
      <c r="AP3579" s="80">
        <v>7975.0251158025185</v>
      </c>
      <c r="AQ3579" s="80">
        <v>8894.0663625266388</v>
      </c>
      <c r="AR3579" s="80">
        <v>7264.8626666666678</v>
      </c>
      <c r="AS3579" s="80">
        <v>10750.22219450816</v>
      </c>
      <c r="AT3579" s="80">
        <v>10384.420894498942</v>
      </c>
      <c r="AU3579" s="80">
        <v>10018.619594489724</v>
      </c>
      <c r="AV3579" s="80">
        <v>9845.1526358557912</v>
      </c>
      <c r="AW3579" s="80">
        <v>10266.846375237095</v>
      </c>
      <c r="AX3579" s="80">
        <v>8704.7166666666653</v>
      </c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</row>
    <row r="3580" spans="1:74" ht="12" customHeight="1" x14ac:dyDescent="0.2">
      <c r="A3580">
        <v>9</v>
      </c>
      <c r="B3580">
        <v>5</v>
      </c>
      <c r="C3580" s="80">
        <v>11854.178239444973</v>
      </c>
      <c r="D3580" s="80">
        <v>12042.242237485854</v>
      </c>
      <c r="E3580" s="80">
        <v>12230.306235526734</v>
      </c>
      <c r="F3580" s="80">
        <v>11058.989651499189</v>
      </c>
      <c r="G3580" s="80">
        <v>11771.990085010839</v>
      </c>
      <c r="H3580" s="80">
        <v>11007.765211996846</v>
      </c>
      <c r="I3580" s="80">
        <v>10192.416580469475</v>
      </c>
      <c r="J3580" s="80">
        <v>11136.925391375808</v>
      </c>
      <c r="K3580" s="80">
        <v>12081.434202282142</v>
      </c>
      <c r="L3580" s="80">
        <v>11401.013775672067</v>
      </c>
      <c r="M3580" s="80">
        <v>13059.430135836987</v>
      </c>
      <c r="N3580" s="80">
        <v>11211.843999999999</v>
      </c>
      <c r="O3580" s="80">
        <v>4026.35</v>
      </c>
      <c r="P3580" s="80">
        <v>3940.8944314439127</v>
      </c>
      <c r="Q3580" s="80">
        <v>3855.4388628878255</v>
      </c>
      <c r="R3580" s="80">
        <v>3474.2330325840139</v>
      </c>
      <c r="S3580" s="80">
        <v>4304.0651879089046</v>
      </c>
      <c r="T3580" s="80">
        <v>3239.4721019250646</v>
      </c>
      <c r="U3580" s="80">
        <v>7477.5317526580811</v>
      </c>
      <c r="V3580" s="80">
        <v>8072.4119362557576</v>
      </c>
      <c r="W3580" s="80">
        <v>8667.2921198534332</v>
      </c>
      <c r="X3580" s="80">
        <v>8059.294760340611</v>
      </c>
      <c r="Y3580" s="80">
        <v>8639.3699031480883</v>
      </c>
      <c r="Z3580" s="80">
        <v>8785.1447499999995</v>
      </c>
      <c r="AA3580" s="80">
        <v>5561.3484022709199</v>
      </c>
      <c r="AB3580" s="80">
        <v>7171.3827005413741</v>
      </c>
      <c r="AC3580" s="80">
        <v>8781.4169988118283</v>
      </c>
      <c r="AD3580" s="80">
        <v>7913.1559584153274</v>
      </c>
      <c r="AE3580" s="80">
        <v>9803.2396697862368</v>
      </c>
      <c r="AF3580" s="80">
        <v>10936.542516496351</v>
      </c>
      <c r="AG3580" s="80">
        <v>3057.7009312204577</v>
      </c>
      <c r="AH3580" s="80">
        <v>3300.9196452280257</v>
      </c>
      <c r="AI3580" s="80">
        <v>3544.1383592355933</v>
      </c>
      <c r="AJ3580" s="80">
        <v>8187.790201656685</v>
      </c>
      <c r="AK3580" s="80">
        <v>8468.8347076667214</v>
      </c>
      <c r="AL3580" s="80">
        <v>8258.6377499999999</v>
      </c>
      <c r="AM3580" s="80">
        <v>3712.9896499252868</v>
      </c>
      <c r="AN3580" s="80">
        <v>3628.5640045803943</v>
      </c>
      <c r="AO3580" s="80">
        <v>3544.1383592355019</v>
      </c>
      <c r="AP3580" s="80">
        <v>8269.5713889037797</v>
      </c>
      <c r="AQ3580" s="80">
        <v>9427.2372839478994</v>
      </c>
      <c r="AR3580" s="80">
        <v>7199.5419999999995</v>
      </c>
      <c r="AS3580" s="80">
        <v>11739.076866455245</v>
      </c>
      <c r="AT3580" s="80">
        <v>11321.023812665919</v>
      </c>
      <c r="AU3580" s="80">
        <v>10902.970758876592</v>
      </c>
      <c r="AV3580" s="80">
        <v>9811.1521503735439</v>
      </c>
      <c r="AW3580" s="80">
        <v>10441.560847870072</v>
      </c>
      <c r="AX3580" s="80">
        <v>9600.4650000000001</v>
      </c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</row>
    <row r="3581" spans="1:74" ht="12" customHeight="1" x14ac:dyDescent="0.2">
      <c r="A3581">
        <v>9</v>
      </c>
      <c r="B3581">
        <v>6</v>
      </c>
      <c r="C3581" s="80">
        <v>12040.385690656522</v>
      </c>
      <c r="D3581" s="80">
        <v>12279.56857543976</v>
      </c>
      <c r="E3581" s="80">
        <v>12518.751460222999</v>
      </c>
      <c r="F3581" s="80">
        <v>11867.270416365458</v>
      </c>
      <c r="G3581" s="80">
        <v>12152.272512050888</v>
      </c>
      <c r="H3581" s="80">
        <v>11649.161139350721</v>
      </c>
      <c r="I3581" s="80">
        <v>11706.926770103721</v>
      </c>
      <c r="J3581" s="80">
        <v>11661.876799890577</v>
      </c>
      <c r="K3581" s="80">
        <v>11616.826829677433</v>
      </c>
      <c r="L3581" s="80">
        <v>11695.706428859994</v>
      </c>
      <c r="M3581" s="80">
        <v>12705.71698585231</v>
      </c>
      <c r="N3581" s="80">
        <v>12961.521199999999</v>
      </c>
      <c r="O3581" s="80">
        <v>3421.0416666666665</v>
      </c>
      <c r="P3581" s="80">
        <v>3683.7044955042738</v>
      </c>
      <c r="Q3581" s="80">
        <v>3946.3673243418816</v>
      </c>
      <c r="R3581" s="80">
        <v>3728.1581940493729</v>
      </c>
      <c r="S3581" s="80">
        <v>4443.1037314327095</v>
      </c>
      <c r="T3581" s="80">
        <v>3745.01164357177</v>
      </c>
      <c r="U3581" s="80">
        <v>7594.9900952686839</v>
      </c>
      <c r="V3581" s="80">
        <v>8233.3478297344227</v>
      </c>
      <c r="W3581" s="80">
        <v>8871.7055642001615</v>
      </c>
      <c r="X3581" s="80">
        <v>8648.3334644583738</v>
      </c>
      <c r="Y3581" s="80">
        <v>9961.3708424871511</v>
      </c>
      <c r="Z3581" s="80">
        <v>9566.487799999999</v>
      </c>
      <c r="AA3581" s="80">
        <v>5648.7070103809638</v>
      </c>
      <c r="AB3581" s="80">
        <v>7318.6145138547545</v>
      </c>
      <c r="AC3581" s="80">
        <v>8988.5220173285452</v>
      </c>
      <c r="AD3581" s="80">
        <v>8491.513652213056</v>
      </c>
      <c r="AE3581" s="80">
        <v>10119.923573489861</v>
      </c>
      <c r="AF3581" s="80">
        <v>11909.228992299033</v>
      </c>
      <c r="AG3581" s="80">
        <v>3105.731818344726</v>
      </c>
      <c r="AH3581" s="80">
        <v>3366.7283916599927</v>
      </c>
      <c r="AI3581" s="80">
        <v>3627.7249649752598</v>
      </c>
      <c r="AJ3581" s="80">
        <v>8786.2203960336592</v>
      </c>
      <c r="AK3581" s="80">
        <v>8742.4119867482932</v>
      </c>
      <c r="AL3581" s="80">
        <v>8993.1537303348869</v>
      </c>
      <c r="AM3581" s="80">
        <v>3771.3139238751128</v>
      </c>
      <c r="AN3581" s="80">
        <v>3699.5194444251397</v>
      </c>
      <c r="AO3581" s="80">
        <v>3627.7249649751666</v>
      </c>
      <c r="AP3581" s="80">
        <v>8873.9788165238278</v>
      </c>
      <c r="AQ3581" s="80">
        <v>9731.7748046842535</v>
      </c>
      <c r="AR3581" s="80">
        <v>7839.8629355068497</v>
      </c>
      <c r="AS3581" s="80">
        <v>11581.606533654616</v>
      </c>
      <c r="AT3581" s="80">
        <v>11572.721924068324</v>
      </c>
      <c r="AU3581" s="80">
        <v>11563.837314482033</v>
      </c>
      <c r="AV3581" s="80">
        <v>10885.461635530874</v>
      </c>
      <c r="AW3581" s="80">
        <v>10768.568990506717</v>
      </c>
      <c r="AX3581" s="80">
        <v>10265.710000000001</v>
      </c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</row>
    <row r="3582" spans="1:74" ht="12" customHeight="1" x14ac:dyDescent="0.2">
      <c r="A3582">
        <v>9</v>
      </c>
      <c r="B3582">
        <v>7</v>
      </c>
      <c r="C3582" s="80">
        <v>11629.878183574805</v>
      </c>
      <c r="D3582" s="80">
        <v>11973.02307690905</v>
      </c>
      <c r="E3582" s="80">
        <v>12316.167970243296</v>
      </c>
      <c r="F3582" s="80">
        <v>11984.380076645644</v>
      </c>
      <c r="G3582" s="80">
        <v>12335.29322667976</v>
      </c>
      <c r="H3582" s="80">
        <v>11751.678770984072</v>
      </c>
      <c r="I3582" s="80">
        <v>11259.594949001401</v>
      </c>
      <c r="J3582" s="80">
        <v>11564.529562830048</v>
      </c>
      <c r="K3582" s="80">
        <v>11869.464176658694</v>
      </c>
      <c r="L3582" s="80">
        <v>10982.543395855428</v>
      </c>
      <c r="M3582" s="80">
        <v>12240.811822506359</v>
      </c>
      <c r="N3582" s="80">
        <v>12130.557666666668</v>
      </c>
      <c r="O3582" s="80">
        <v>3304.4039340983641</v>
      </c>
      <c r="P3582" s="80">
        <v>2558.6305384777534</v>
      </c>
      <c r="Q3582" s="80">
        <v>1812.8571428571429</v>
      </c>
      <c r="R3582" s="80">
        <v>3764.9487384844115</v>
      </c>
      <c r="S3582" s="80">
        <v>4510.0196123340493</v>
      </c>
      <c r="T3582" s="80">
        <v>3504.9188288706014</v>
      </c>
      <c r="U3582" s="80">
        <v>7336.044864574078</v>
      </c>
      <c r="V3582" s="80">
        <v>8032.0924539026328</v>
      </c>
      <c r="W3582" s="80">
        <v>8728.1400432311875</v>
      </c>
      <c r="X3582" s="80">
        <v>8733.6777229506879</v>
      </c>
      <c r="Y3582" s="80">
        <v>10111.395227512034</v>
      </c>
      <c r="Z3582" s="80">
        <v>9653.316499999999</v>
      </c>
      <c r="AA3582" s="80">
        <v>5456.1187750334911</v>
      </c>
      <c r="AB3582" s="80">
        <v>7149.5924501947266</v>
      </c>
      <c r="AC3582" s="80">
        <v>8843.066125355961</v>
      </c>
      <c r="AD3582" s="80">
        <v>8575.3103673956703</v>
      </c>
      <c r="AE3582" s="80">
        <v>10272.33586037472</v>
      </c>
      <c r="AF3582" s="80">
        <v>12017.321208901623</v>
      </c>
      <c r="AG3582" s="80">
        <v>2999.8443277635547</v>
      </c>
      <c r="AH3582" s="80">
        <v>3284.4319914171019</v>
      </c>
      <c r="AI3582" s="80">
        <v>3569.0196550706496</v>
      </c>
      <c r="AJ3582" s="80">
        <v>8872.9253626877744</v>
      </c>
      <c r="AK3582" s="80">
        <v>8874.0781000458683</v>
      </c>
      <c r="AL3582" s="80">
        <v>9074.7786551380232</v>
      </c>
      <c r="AM3582" s="80">
        <v>3642.7339334090334</v>
      </c>
      <c r="AN3582" s="80">
        <v>3605.8767942397958</v>
      </c>
      <c r="AO3582" s="80">
        <v>3569.0196550705582</v>
      </c>
      <c r="AP3582" s="80">
        <v>8961.549808679154</v>
      </c>
      <c r="AQ3582" s="80">
        <v>9878.3413318580224</v>
      </c>
      <c r="AR3582" s="80">
        <v>7911.0202004404055</v>
      </c>
      <c r="AS3582" s="80">
        <v>11689.370673787964</v>
      </c>
      <c r="AT3582" s="80">
        <v>11815.369958551637</v>
      </c>
      <c r="AU3582" s="80">
        <v>11941.36924331531</v>
      </c>
      <c r="AV3582" s="80">
        <v>11395.913944277179</v>
      </c>
      <c r="AW3582" s="80">
        <v>11318.502866147732</v>
      </c>
      <c r="AX3582" s="80">
        <v>10166.928333333335</v>
      </c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</row>
    <row r="3583" spans="1:74" ht="12" customHeight="1" x14ac:dyDescent="0.2">
      <c r="A3583">
        <v>9</v>
      </c>
      <c r="B3583">
        <v>8</v>
      </c>
      <c r="C3583" s="80">
        <v>11441.147540099077</v>
      </c>
      <c r="D3583" s="80">
        <v>11817.870198488721</v>
      </c>
      <c r="E3583" s="80">
        <v>12194.592856878366</v>
      </c>
      <c r="F3583" s="80">
        <v>11793.616998454096</v>
      </c>
      <c r="G3583" s="80">
        <v>12238.475611771493</v>
      </c>
      <c r="H3583" s="80">
        <v>11883.202819592421</v>
      </c>
      <c r="I3583" s="80">
        <v>10821.931583932843</v>
      </c>
      <c r="J3583" s="80">
        <v>11377.955921571112</v>
      </c>
      <c r="K3583" s="80">
        <v>11933.98025920938</v>
      </c>
      <c r="L3583" s="80">
        <v>11094.20074636008</v>
      </c>
      <c r="M3583" s="80">
        <v>11403.987110155009</v>
      </c>
      <c r="N3583" s="80">
        <v>11677.425142857142</v>
      </c>
      <c r="O3583" s="80">
        <v>3250.7797885190148</v>
      </c>
      <c r="P3583" s="80">
        <v>3159.7023942595074</v>
      </c>
      <c r="Q3583" s="80">
        <v>3068.625</v>
      </c>
      <c r="R3583" s="80">
        <v>3805.1931818181752</v>
      </c>
      <c r="S3583" s="80">
        <v>4474.6212367922935</v>
      </c>
      <c r="T3583" s="80">
        <v>3373.9938740321422</v>
      </c>
      <c r="U3583" s="80">
        <v>7216.9949101374705</v>
      </c>
      <c r="V3583" s="80">
        <v>7929.4889551107117</v>
      </c>
      <c r="W3583" s="80">
        <v>8641.9830000839538</v>
      </c>
      <c r="X3583" s="80">
        <v>8594.6581628476379</v>
      </c>
      <c r="Y3583" s="80">
        <v>10032.032609102187</v>
      </c>
      <c r="Z3583" s="80">
        <v>9292.7204096160422</v>
      </c>
      <c r="AA3583" s="80">
        <v>5367.5764196418068</v>
      </c>
      <c r="AB3583" s="80">
        <v>7061.6755228923012</v>
      </c>
      <c r="AC3583" s="80">
        <v>8755.7746261427947</v>
      </c>
      <c r="AD3583" s="80">
        <v>8438.8116422492494</v>
      </c>
      <c r="AE3583" s="80">
        <v>10191.710046357826</v>
      </c>
      <c r="AF3583" s="80">
        <v>11568.418591358923</v>
      </c>
      <c r="AG3583" s="80">
        <v>2951.1626011479279</v>
      </c>
      <c r="AH3583" s="80">
        <v>3242.4759100392193</v>
      </c>
      <c r="AI3583" s="80">
        <v>3533.7892189305107</v>
      </c>
      <c r="AJ3583" s="80">
        <v>8731.6893084300609</v>
      </c>
      <c r="AK3583" s="80">
        <v>8804.4269729613625</v>
      </c>
      <c r="AL3583" s="80">
        <v>8735.7936333434354</v>
      </c>
      <c r="AM3583" s="80">
        <v>3583.6193400821548</v>
      </c>
      <c r="AN3583" s="80">
        <v>3558.7042795062875</v>
      </c>
      <c r="AO3583" s="80">
        <v>3533.7892189304202</v>
      </c>
      <c r="AP3583" s="80">
        <v>8818.9030621693419</v>
      </c>
      <c r="AQ3583" s="80">
        <v>9800.8079137685618</v>
      </c>
      <c r="AR3583" s="80">
        <v>7615.5069480543143</v>
      </c>
      <c r="AS3583" s="80">
        <v>12352.938829929597</v>
      </c>
      <c r="AT3583" s="80">
        <v>12002.36036866324</v>
      </c>
      <c r="AU3583" s="80">
        <v>11651.781907396882</v>
      </c>
      <c r="AV3583" s="80">
        <v>11542.04395012774</v>
      </c>
      <c r="AW3583" s="80">
        <v>11595.400190282156</v>
      </c>
      <c r="AX3583" s="80">
        <v>10732.06</v>
      </c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</row>
    <row r="3584" spans="1:74" ht="12" customHeight="1" x14ac:dyDescent="0.2">
      <c r="A3584">
        <v>9</v>
      </c>
      <c r="B3584">
        <v>9</v>
      </c>
      <c r="C3584" s="80">
        <v>11415.576264684165</v>
      </c>
      <c r="D3584" s="80">
        <v>11579.892747688511</v>
      </c>
      <c r="E3584" s="80">
        <v>11744.209230692855</v>
      </c>
      <c r="F3584" s="80">
        <v>11687.516731853912</v>
      </c>
      <c r="G3584" s="80">
        <v>11944.999836372212</v>
      </c>
      <c r="H3584" s="80">
        <v>11711.110424903663</v>
      </c>
      <c r="I3584" s="80">
        <v>10635.285534378774</v>
      </c>
      <c r="J3584" s="80">
        <v>11049.327222619122</v>
      </c>
      <c r="K3584" s="80">
        <v>11463.368910859472</v>
      </c>
      <c r="L3584" s="80">
        <v>11161.520314609759</v>
      </c>
      <c r="M3584" s="80">
        <v>10858.784785259331</v>
      </c>
      <c r="N3584" s="80">
        <v>10986.302</v>
      </c>
      <c r="O3584" s="80">
        <v>3243.5142074228788</v>
      </c>
      <c r="P3584" s="80">
        <v>3099.4027485271777</v>
      </c>
      <c r="Q3584" s="80">
        <v>2955.2912896314765</v>
      </c>
      <c r="R3584" s="80">
        <v>2787.3968253968219</v>
      </c>
      <c r="S3584" s="80">
        <v>3522.0024224806161</v>
      </c>
      <c r="T3584" s="80">
        <v>3174.305567605431</v>
      </c>
      <c r="U3584" s="80">
        <v>7200.8647305494223</v>
      </c>
      <c r="V3584" s="80">
        <v>7761.8364282168131</v>
      </c>
      <c r="W3584" s="80">
        <v>8322.808125884203</v>
      </c>
      <c r="X3584" s="80">
        <v>8517.3370558000624</v>
      </c>
      <c r="Y3584" s="80">
        <v>9791.4668195233517</v>
      </c>
      <c r="Z3584" s="80">
        <v>8742.7349413627926</v>
      </c>
      <c r="AA3584" s="80">
        <v>5355.579740597489</v>
      </c>
      <c r="AB3584" s="80">
        <v>6893.9884098101065</v>
      </c>
      <c r="AC3584" s="80">
        <v>8432.3970790227231</v>
      </c>
      <c r="AD3584" s="80">
        <v>8362.8925950944413</v>
      </c>
      <c r="AE3584" s="80">
        <v>9947.3152292759805</v>
      </c>
      <c r="AF3584" s="80">
        <v>10883.74695211168</v>
      </c>
      <c r="AG3584" s="80">
        <v>2944.5666726011063</v>
      </c>
      <c r="AH3584" s="80">
        <v>3173.9211216439821</v>
      </c>
      <c r="AI3584" s="80">
        <v>3403.2755706868579</v>
      </c>
      <c r="AJ3584" s="80">
        <v>8653.1354124017398</v>
      </c>
      <c r="AK3584" s="80">
        <v>8593.298878678861</v>
      </c>
      <c r="AL3584" s="80">
        <v>8218.7696252794012</v>
      </c>
      <c r="AM3584" s="80">
        <v>3575.6098535506444</v>
      </c>
      <c r="AN3584" s="80">
        <v>3489.4427121187073</v>
      </c>
      <c r="AO3584" s="80">
        <v>3403.2755706867706</v>
      </c>
      <c r="AP3584" s="80">
        <v>8739.5645550650333</v>
      </c>
      <c r="AQ3584" s="80">
        <v>9565.7868381644967</v>
      </c>
      <c r="AR3584" s="80">
        <v>7164.7866024300793</v>
      </c>
      <c r="AS3584" s="80">
        <v>12165.957368297148</v>
      </c>
      <c r="AT3584" s="80">
        <v>11822.313318964741</v>
      </c>
      <c r="AU3584" s="80">
        <v>11478.669269632333</v>
      </c>
      <c r="AV3584" s="80">
        <v>11345.626233944746</v>
      </c>
      <c r="AW3584" s="80">
        <v>11171.776447521948</v>
      </c>
      <c r="AX3584" s="80">
        <v>10919.002500000001</v>
      </c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</row>
    <row r="3585" spans="1:74" ht="12" customHeight="1" x14ac:dyDescent="0.2">
      <c r="A3585">
        <v>9</v>
      </c>
      <c r="B3585">
        <v>10</v>
      </c>
      <c r="C3585" s="80">
        <v>11278.795284830132</v>
      </c>
      <c r="D3585" s="80">
        <v>11414.356687201051</v>
      </c>
      <c r="E3585" s="80">
        <v>11549.918089571969</v>
      </c>
      <c r="F3585" s="80">
        <v>11274.551169035631</v>
      </c>
      <c r="G3585" s="80">
        <v>11764.33392021922</v>
      </c>
      <c r="H3585" s="80">
        <v>11517.830808291774</v>
      </c>
      <c r="I3585" s="80">
        <v>10397.727759119945</v>
      </c>
      <c r="J3585" s="80">
        <v>10858.723297954815</v>
      </c>
      <c r="K3585" s="80">
        <v>11319.718836789685</v>
      </c>
      <c r="L3585" s="80">
        <v>10901.202566834374</v>
      </c>
      <c r="M3585" s="80">
        <v>10960.247401559383</v>
      </c>
      <c r="N3585" s="80">
        <v>10656.587333333333</v>
      </c>
      <c r="O3585" s="80">
        <v>3204.650549454575</v>
      </c>
      <c r="P3585" s="80">
        <v>3055.5253861857645</v>
      </c>
      <c r="Q3585" s="80">
        <v>2906.4002229169541</v>
      </c>
      <c r="R3585" s="80">
        <v>2688.9072210430922</v>
      </c>
      <c r="S3585" s="80">
        <v>1546.77375825437</v>
      </c>
      <c r="T3585" s="80">
        <v>1755.0119999999999</v>
      </c>
      <c r="U3585" s="80">
        <v>7114.5842563268498</v>
      </c>
      <c r="V3585" s="80">
        <v>7649.8517139532396</v>
      </c>
      <c r="W3585" s="80">
        <v>8185.1191715796294</v>
      </c>
      <c r="X3585" s="80">
        <v>8216.3863088056205</v>
      </c>
      <c r="Y3585" s="80">
        <v>9643.3726924690927</v>
      </c>
      <c r="Z3585" s="80">
        <v>4833.6886314588792</v>
      </c>
      <c r="AA3585" s="80">
        <v>5291.4093975836577</v>
      </c>
      <c r="AB3585" s="80">
        <v>6792.1522649219405</v>
      </c>
      <c r="AC3585" s="80">
        <v>8292.8951322602243</v>
      </c>
      <c r="AD3585" s="80">
        <v>8067.3989734331872</v>
      </c>
      <c r="AE3585" s="80">
        <v>9796.8639238111191</v>
      </c>
      <c r="AF3585" s="80">
        <v>6017.4126589610378</v>
      </c>
      <c r="AG3585" s="80">
        <v>2909.284992080964</v>
      </c>
      <c r="AH3585" s="80">
        <v>3128.129118492096</v>
      </c>
      <c r="AI3585" s="80">
        <v>3346.9732449032281</v>
      </c>
      <c r="AJ3585" s="80">
        <v>8347.3863796764235</v>
      </c>
      <c r="AK3585" s="80">
        <v>8463.32682041515</v>
      </c>
      <c r="AL3585" s="80">
        <v>4543.9983676435313</v>
      </c>
      <c r="AM3585" s="80">
        <v>3532.7670387855746</v>
      </c>
      <c r="AN3585" s="80">
        <v>3439.8701418443584</v>
      </c>
      <c r="AO3585" s="80">
        <v>3346.9732449031421</v>
      </c>
      <c r="AP3585" s="80">
        <v>8430.7616435421314</v>
      </c>
      <c r="AQ3585" s="80">
        <v>9421.1060791427299</v>
      </c>
      <c r="AR3585" s="80">
        <v>3961.2715905575392</v>
      </c>
      <c r="AS3585" s="80">
        <v>11804.924936829244</v>
      </c>
      <c r="AT3585" s="80">
        <v>11960.21041824812</v>
      </c>
      <c r="AU3585" s="80">
        <v>12115.495899666996</v>
      </c>
      <c r="AV3585" s="80">
        <v>11118.973622102409</v>
      </c>
      <c r="AW3585" s="80">
        <v>11342.781782759155</v>
      </c>
      <c r="AX3585" s="80">
        <v>10769.672222222223</v>
      </c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</row>
    <row r="3586" spans="1:74" ht="12" customHeight="1" x14ac:dyDescent="0.2">
      <c r="A3586">
        <v>9</v>
      </c>
      <c r="B3586">
        <v>11</v>
      </c>
      <c r="C3586" s="80">
        <v>10902.007278640225</v>
      </c>
      <c r="D3586" s="80">
        <v>11130.053122337664</v>
      </c>
      <c r="E3586" s="80">
        <v>11358.098966035102</v>
      </c>
      <c r="F3586" s="80">
        <v>11018.941870653904</v>
      </c>
      <c r="G3586" s="80">
        <v>11237.504486749334</v>
      </c>
      <c r="H3586" s="80">
        <v>11310.797233838028</v>
      </c>
      <c r="I3586" s="80">
        <v>9440.4621733687491</v>
      </c>
      <c r="J3586" s="80">
        <v>10414.414051957334</v>
      </c>
      <c r="K3586" s="80">
        <v>11388.365930545917</v>
      </c>
      <c r="L3586" s="80">
        <v>10406.115580496536</v>
      </c>
      <c r="M3586" s="80">
        <v>10210.866974237844</v>
      </c>
      <c r="N3586" s="80">
        <v>10454.7086</v>
      </c>
      <c r="O3586" s="80">
        <v>3097.5935579433967</v>
      </c>
      <c r="P3586" s="80">
        <v>2977.8623840603582</v>
      </c>
      <c r="Q3586" s="80">
        <v>2858.1312101773196</v>
      </c>
      <c r="R3586" s="80">
        <v>2627.9460636648714</v>
      </c>
      <c r="S3586" s="80">
        <v>1477.506263103905</v>
      </c>
      <c r="T3586" s="80">
        <v>1843.2954545454545</v>
      </c>
      <c r="U3586" s="80">
        <v>6876.9090481938492</v>
      </c>
      <c r="V3586" s="80">
        <v>7463.0455592285853</v>
      </c>
      <c r="W3586" s="80">
        <v>8049.1820702633213</v>
      </c>
      <c r="X3586" s="80">
        <v>8030.1097370698908</v>
      </c>
      <c r="Y3586" s="80">
        <v>9211.5239701558967</v>
      </c>
      <c r="Z3586" s="80">
        <v>5076.8406615203721</v>
      </c>
      <c r="AA3586" s="80">
        <v>5114.6405542363855</v>
      </c>
      <c r="AB3586" s="80">
        <v>6634.9043299525038</v>
      </c>
      <c r="AC3586" s="80">
        <v>8155.168105668622</v>
      </c>
      <c r="AD3586" s="80">
        <v>7884.5001457594017</v>
      </c>
      <c r="AE3586" s="80">
        <v>9358.1415698075198</v>
      </c>
      <c r="AF3586" s="80">
        <v>6320.1102912043671</v>
      </c>
      <c r="AG3586" s="80">
        <v>2812.0952068315801</v>
      </c>
      <c r="AH3586" s="80">
        <v>3051.7412376678458</v>
      </c>
      <c r="AI3586" s="80">
        <v>3291.3872685041115</v>
      </c>
      <c r="AJ3586" s="80">
        <v>8158.1398594521706</v>
      </c>
      <c r="AK3586" s="80">
        <v>8084.3228152324473</v>
      </c>
      <c r="AL3586" s="80">
        <v>4772.5779291191666</v>
      </c>
      <c r="AM3586" s="80">
        <v>3414.748738491769</v>
      </c>
      <c r="AN3586" s="80">
        <v>3353.0680034978977</v>
      </c>
      <c r="AO3586" s="80">
        <v>3291.3872685040269</v>
      </c>
      <c r="AP3586" s="80">
        <v>8239.6248935092062</v>
      </c>
      <c r="AQ3586" s="80">
        <v>8999.2108820160938</v>
      </c>
      <c r="AR3586" s="80">
        <v>4160.5378864046261</v>
      </c>
      <c r="AS3586" s="80">
        <v>11764.285853044919</v>
      </c>
      <c r="AT3586" s="80">
        <v>11798.318478604358</v>
      </c>
      <c r="AU3586" s="80">
        <v>11832.351104163798</v>
      </c>
      <c r="AV3586" s="80">
        <v>11661.305276180767</v>
      </c>
      <c r="AW3586" s="80">
        <v>11066.534802123339</v>
      </c>
      <c r="AX3586" s="80">
        <v>10844.615000000002</v>
      </c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</row>
    <row r="3587" spans="1:74" ht="12" customHeight="1" x14ac:dyDescent="0.2">
      <c r="A3587">
        <v>9</v>
      </c>
      <c r="B3587">
        <v>12</v>
      </c>
      <c r="C3587" s="80">
        <v>10642.570701950328</v>
      </c>
      <c r="D3587" s="80">
        <v>10892.701184058778</v>
      </c>
      <c r="E3587" s="80">
        <v>11142.831666167229</v>
      </c>
      <c r="F3587" s="80">
        <v>10902.90927400177</v>
      </c>
      <c r="G3587" s="80">
        <v>10975.389089270067</v>
      </c>
      <c r="H3587" s="80">
        <v>10867.024105904376</v>
      </c>
      <c r="I3587" s="80">
        <v>9086.4009974660457</v>
      </c>
      <c r="J3587" s="80">
        <v>10337.369789558166</v>
      </c>
      <c r="K3587" s="80">
        <v>11588.338581650287</v>
      </c>
      <c r="L3587" s="80">
        <v>10968.364432858216</v>
      </c>
      <c r="M3587" s="80">
        <v>9908.1837470198589</v>
      </c>
      <c r="N3587" s="80">
        <v>10177.962363636363</v>
      </c>
      <c r="O3587" s="80">
        <v>3023.8796951555755</v>
      </c>
      <c r="P3587" s="80">
        <v>2913.9207182349714</v>
      </c>
      <c r="Q3587" s="80">
        <v>2803.9617413143674</v>
      </c>
      <c r="R3587" s="80">
        <v>2600.2730430420033</v>
      </c>
      <c r="S3587" s="80">
        <v>1443.0433499288097</v>
      </c>
      <c r="T3587" s="80">
        <v>1794.5016431568085</v>
      </c>
      <c r="U3587" s="80">
        <v>6713.2582914046179</v>
      </c>
      <c r="V3587" s="80">
        <v>7304.943081312651</v>
      </c>
      <c r="W3587" s="80">
        <v>7896.627871220684</v>
      </c>
      <c r="X3587" s="80">
        <v>7945.5503941555498</v>
      </c>
      <c r="Y3587" s="80">
        <v>8996.6646773587963</v>
      </c>
      <c r="Z3587" s="80">
        <v>4942.4517847520956</v>
      </c>
      <c r="AA3587" s="80">
        <v>4992.9267447996417</v>
      </c>
      <c r="AB3587" s="80">
        <v>6496.7659618780899</v>
      </c>
      <c r="AC3587" s="80">
        <v>8000.6051789565381</v>
      </c>
      <c r="AD3587" s="80">
        <v>7801.4741133185671</v>
      </c>
      <c r="AE3587" s="80">
        <v>9139.8624136007584</v>
      </c>
      <c r="AF3587" s="80">
        <v>6152.8108662836285</v>
      </c>
      <c r="AG3587" s="80">
        <v>2745.1753878349587</v>
      </c>
      <c r="AH3587" s="80">
        <v>2987.0908951477268</v>
      </c>
      <c r="AI3587" s="80">
        <v>3229.0064024604944</v>
      </c>
      <c r="AJ3587" s="80">
        <v>8072.2323228796658</v>
      </c>
      <c r="AK3587" s="80">
        <v>7895.7555500923972</v>
      </c>
      <c r="AL3587" s="80">
        <v>4646.2431808091187</v>
      </c>
      <c r="AM3587" s="80">
        <v>3333.4874899594761</v>
      </c>
      <c r="AN3587" s="80">
        <v>3281.2469462099443</v>
      </c>
      <c r="AO3587" s="80">
        <v>3229.0064024604121</v>
      </c>
      <c r="AP3587" s="80">
        <v>8152.859296317004</v>
      </c>
      <c r="AQ3587" s="80">
        <v>8789.3038034364326</v>
      </c>
      <c r="AR3587" s="80">
        <v>4050.4044292836115</v>
      </c>
      <c r="AS3587" s="80">
        <v>10764.557935224107</v>
      </c>
      <c r="AT3587" s="80">
        <v>11097.388536888597</v>
      </c>
      <c r="AU3587" s="80">
        <v>11430.219138553088</v>
      </c>
      <c r="AV3587" s="80">
        <v>11421.682333508426</v>
      </c>
      <c r="AW3587" s="80">
        <v>11447.466297731762</v>
      </c>
      <c r="AX3587" s="80">
        <v>10662.75</v>
      </c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</row>
    <row r="3588" spans="1:74" ht="12" customHeight="1" x14ac:dyDescent="0.2">
      <c r="A3588">
        <v>9</v>
      </c>
      <c r="B3588">
        <v>13</v>
      </c>
      <c r="C3588" s="80">
        <v>10281.113675685416</v>
      </c>
      <c r="D3588" s="80">
        <v>10508.361158624855</v>
      </c>
      <c r="E3588" s="80">
        <v>10735.608641564295</v>
      </c>
      <c r="F3588" s="80">
        <v>10693.781562171032</v>
      </c>
      <c r="G3588" s="80">
        <v>10795.093876451967</v>
      </c>
      <c r="H3588" s="80">
        <v>10544.90049907601</v>
      </c>
      <c r="I3588" s="80">
        <v>8354.5555705391253</v>
      </c>
      <c r="J3588" s="80">
        <v>9430.3354170629027</v>
      </c>
      <c r="K3588" s="80">
        <v>10506.11526358668</v>
      </c>
      <c r="L3588" s="80">
        <v>10870.974251129863</v>
      </c>
      <c r="M3588" s="80">
        <v>10870.278658814539</v>
      </c>
      <c r="N3588" s="80">
        <v>9736.8654999999999</v>
      </c>
      <c r="O3588" s="80">
        <v>2921.1787037312497</v>
      </c>
      <c r="P3588" s="80">
        <v>2811.3337946839188</v>
      </c>
      <c r="Q3588" s="80">
        <v>2701.4888856365878</v>
      </c>
      <c r="R3588" s="80">
        <v>2550.397442139481</v>
      </c>
      <c r="S3588" s="80">
        <v>1419.338148612939</v>
      </c>
      <c r="T3588" s="80">
        <v>1716.7307673855637</v>
      </c>
      <c r="U3588" s="80">
        <v>6485.253756925491</v>
      </c>
      <c r="V3588" s="80">
        <v>7046.6467610790878</v>
      </c>
      <c r="W3588" s="80">
        <v>7608.0397652326847</v>
      </c>
      <c r="X3588" s="80">
        <v>7793.1475142079225</v>
      </c>
      <c r="Y3588" s="80">
        <v>8848.8744204973555</v>
      </c>
      <c r="Z3588" s="80">
        <v>4728.2537062921947</v>
      </c>
      <c r="AA3588" s="80">
        <v>4823.3503798333186</v>
      </c>
      <c r="AB3588" s="80">
        <v>6265.7837625939355</v>
      </c>
      <c r="AC3588" s="80">
        <v>7708.2171453545516</v>
      </c>
      <c r="AD3588" s="80">
        <v>7651.8347474187331</v>
      </c>
      <c r="AE3588" s="80">
        <v>8989.7198149570959</v>
      </c>
      <c r="AF3588" s="80">
        <v>5886.1577309407503</v>
      </c>
      <c r="AG3588" s="80">
        <v>2651.94011977321</v>
      </c>
      <c r="AH3588" s="80">
        <v>2881.4700475232785</v>
      </c>
      <c r="AI3588" s="80">
        <v>3110.999975273347</v>
      </c>
      <c r="AJ3588" s="80">
        <v>7917.3995683711682</v>
      </c>
      <c r="AK3588" s="80">
        <v>7766.050177855951</v>
      </c>
      <c r="AL3588" s="80">
        <v>4444.8823168636045</v>
      </c>
      <c r="AM3588" s="80">
        <v>3220.2711901616058</v>
      </c>
      <c r="AN3588" s="80">
        <v>3165.635582717437</v>
      </c>
      <c r="AO3588" s="80">
        <v>3110.9999752732683</v>
      </c>
      <c r="AP3588" s="80">
        <v>7996.4800431591057</v>
      </c>
      <c r="AQ3588" s="80">
        <v>8644.919910813187</v>
      </c>
      <c r="AR3588" s="80">
        <v>3874.8662786809873</v>
      </c>
      <c r="AS3588" s="80">
        <v>10398.95781761254</v>
      </c>
      <c r="AT3588" s="80">
        <v>10896.780947271101</v>
      </c>
      <c r="AU3588" s="80">
        <v>11394.604076929665</v>
      </c>
      <c r="AV3588" s="80">
        <v>11133.733861156472</v>
      </c>
      <c r="AW3588" s="80">
        <v>11251.867282607867</v>
      </c>
      <c r="AX3588" s="80">
        <v>10851.829166666666</v>
      </c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</row>
    <row r="3589" spans="1:74" ht="12" customHeight="1" x14ac:dyDescent="0.2">
      <c r="A3589">
        <v>9</v>
      </c>
      <c r="B3589">
        <v>14</v>
      </c>
      <c r="C3589" s="80">
        <v>9975.8646797116799</v>
      </c>
      <c r="D3589" s="80">
        <v>10205.055670635566</v>
      </c>
      <c r="E3589" s="80">
        <v>10434.246661559451</v>
      </c>
      <c r="F3589" s="80">
        <v>10315.606861090902</v>
      </c>
      <c r="G3589" s="80">
        <v>10567.20246768682</v>
      </c>
      <c r="H3589" s="80">
        <v>10389.510203444888</v>
      </c>
      <c r="I3589" s="80">
        <v>8106.5065964532678</v>
      </c>
      <c r="J3589" s="80">
        <v>8909.5237552500639</v>
      </c>
      <c r="K3589" s="80">
        <v>9712.5409140468601</v>
      </c>
      <c r="L3589" s="80">
        <v>9914.9018314013356</v>
      </c>
      <c r="M3589" s="80">
        <v>10700.022393333036</v>
      </c>
      <c r="N3589" s="80">
        <v>10360.014307692307</v>
      </c>
      <c r="O3589" s="80">
        <v>2834.448132073177</v>
      </c>
      <c r="P3589" s="80">
        <v>2730.0514206525177</v>
      </c>
      <c r="Q3589" s="80">
        <v>2625.6547092318588</v>
      </c>
      <c r="R3589" s="80">
        <v>2460.2052323295757</v>
      </c>
      <c r="S3589" s="80">
        <v>1389.3750029559021</v>
      </c>
      <c r="T3589" s="80">
        <v>1826.5996703528494</v>
      </c>
      <c r="U3589" s="80">
        <v>6292.7048502230828</v>
      </c>
      <c r="V3589" s="80">
        <v>6843.5887054116938</v>
      </c>
      <c r="W3589" s="80">
        <v>7394.4725606003049</v>
      </c>
      <c r="X3589" s="80">
        <v>7517.5507840405062</v>
      </c>
      <c r="Y3589" s="80">
        <v>8662.0689623186263</v>
      </c>
      <c r="Z3589" s="80">
        <v>5030.8568037204905</v>
      </c>
      <c r="AA3589" s="80">
        <v>4680.1438258433882</v>
      </c>
      <c r="AB3589" s="80">
        <v>6085.9908310209485</v>
      </c>
      <c r="AC3589" s="80">
        <v>7491.8378361985078</v>
      </c>
      <c r="AD3589" s="80">
        <v>7381.2353994241821</v>
      </c>
      <c r="AE3589" s="80">
        <v>8799.9410194708016</v>
      </c>
      <c r="AF3589" s="80">
        <v>6262.8654272650529</v>
      </c>
      <c r="AG3589" s="80">
        <v>2573.203313189922</v>
      </c>
      <c r="AH3589" s="80">
        <v>2798.4368114473245</v>
      </c>
      <c r="AI3589" s="80">
        <v>3023.6703097047271</v>
      </c>
      <c r="AJ3589" s="80">
        <v>7637.4087907689327</v>
      </c>
      <c r="AK3589" s="80">
        <v>7602.1038392851478</v>
      </c>
      <c r="AL3589" s="80">
        <v>4729.349953402917</v>
      </c>
      <c r="AM3589" s="80">
        <v>3124.6604831343393</v>
      </c>
      <c r="AN3589" s="80">
        <v>3074.1653964194948</v>
      </c>
      <c r="AO3589" s="80">
        <v>3023.6703097046507</v>
      </c>
      <c r="AP3589" s="80">
        <v>7713.6926650521427</v>
      </c>
      <c r="AQ3589" s="80">
        <v>8462.4200641527896</v>
      </c>
      <c r="AR3589" s="80">
        <v>4122.8535084036512</v>
      </c>
      <c r="AS3589" s="80">
        <v>10090.209997762388</v>
      </c>
      <c r="AT3589" s="80">
        <v>10477.079218026578</v>
      </c>
      <c r="AU3589" s="80">
        <v>10863.948438290769</v>
      </c>
      <c r="AV3589" s="80">
        <v>11096.744718163205</v>
      </c>
      <c r="AW3589" s="80">
        <v>10907.553383363645</v>
      </c>
      <c r="AX3589" s="80">
        <v>10711.619230769229</v>
      </c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</row>
    <row r="3590" spans="1:74" ht="12" customHeight="1" x14ac:dyDescent="0.2">
      <c r="A3590">
        <v>9</v>
      </c>
      <c r="B3590">
        <v>15</v>
      </c>
      <c r="C3590" s="80">
        <v>9653.8691028042322</v>
      </c>
      <c r="D3590" s="80">
        <v>9854.708123815697</v>
      </c>
      <c r="E3590" s="80">
        <v>10055.54714482716</v>
      </c>
      <c r="F3590" s="80">
        <v>10012.869676184744</v>
      </c>
      <c r="G3590" s="80">
        <v>10115.935507396909</v>
      </c>
      <c r="H3590" s="80">
        <v>10140.162200677112</v>
      </c>
      <c r="I3590" s="80">
        <v>12722.370940161392</v>
      </c>
      <c r="J3590" s="80">
        <v>11266.475139181095</v>
      </c>
      <c r="K3590" s="80">
        <v>9810.5793382007978</v>
      </c>
      <c r="L3590" s="80">
        <v>9471.7134628473123</v>
      </c>
      <c r="M3590" s="80">
        <v>9600.8695163135326</v>
      </c>
      <c r="N3590" s="80">
        <v>10234.677571428572</v>
      </c>
      <c r="O3590" s="80">
        <v>5925.5326530612201</v>
      </c>
      <c r="P3590" s="80">
        <v>4227.9460549333708</v>
      </c>
      <c r="Q3590" s="80">
        <v>2530.3594568055219</v>
      </c>
      <c r="R3590" s="80">
        <v>2388.0043801299707</v>
      </c>
      <c r="S3590" s="80">
        <v>1330.0424562195337</v>
      </c>
      <c r="T3590" s="80">
        <v>1804.5012413021818</v>
      </c>
      <c r="U3590" s="80">
        <v>6089.5923187673698</v>
      </c>
      <c r="V3590" s="80">
        <v>6607.8453116611709</v>
      </c>
      <c r="W3590" s="80">
        <v>7126.098304554971</v>
      </c>
      <c r="X3590" s="80">
        <v>7296.9295261352954</v>
      </c>
      <c r="Y3590" s="80">
        <v>8292.1597510207393</v>
      </c>
      <c r="Z3590" s="80">
        <v>4969.9928749978881</v>
      </c>
      <c r="AA3590" s="80">
        <v>4529.0806689546334</v>
      </c>
      <c r="AB3590" s="80">
        <v>5874.5052417107281</v>
      </c>
      <c r="AC3590" s="80">
        <v>7219.9298144668228</v>
      </c>
      <c r="AD3590" s="80">
        <v>7164.6146561133955</v>
      </c>
      <c r="AE3590" s="80">
        <v>8424.1440527021332</v>
      </c>
      <c r="AF3590" s="80">
        <v>6187.0965056208479</v>
      </c>
      <c r="AG3590" s="80">
        <v>2490.1468452111794</v>
      </c>
      <c r="AH3590" s="80">
        <v>2702.0381818183018</v>
      </c>
      <c r="AI3590" s="80">
        <v>2913.9295184254242</v>
      </c>
      <c r="AJ3590" s="80">
        <v>7413.2700010273447</v>
      </c>
      <c r="AK3590" s="80">
        <v>7277.4598947924833</v>
      </c>
      <c r="AL3590" s="80">
        <v>4672.1336918994512</v>
      </c>
      <c r="AM3590" s="80">
        <v>3023.8043782041127</v>
      </c>
      <c r="AN3590" s="80">
        <v>2968.8669483147314</v>
      </c>
      <c r="AO3590" s="80">
        <v>2913.9295184253506</v>
      </c>
      <c r="AP3590" s="80">
        <v>7487.3151349567179</v>
      </c>
      <c r="AQ3590" s="80">
        <v>8101.0367566289651</v>
      </c>
      <c r="AR3590" s="80">
        <v>4072.9747160111428</v>
      </c>
      <c r="AS3590" s="80">
        <v>9764.5236443824724</v>
      </c>
      <c r="AT3590" s="80">
        <v>10117.088506069787</v>
      </c>
      <c r="AU3590" s="80">
        <v>10469.653367757104</v>
      </c>
      <c r="AV3590" s="80">
        <v>10458.160077356761</v>
      </c>
      <c r="AW3590" s="80">
        <v>10807.042567349814</v>
      </c>
      <c r="AX3590" s="80">
        <v>10395.189285714285</v>
      </c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</row>
    <row r="3591" spans="1:74" ht="12" customHeight="1" x14ac:dyDescent="0.2">
      <c r="A3591">
        <v>9</v>
      </c>
      <c r="B3591">
        <v>16</v>
      </c>
      <c r="C3591" s="80">
        <v>9364.0000780855953</v>
      </c>
      <c r="D3591" s="80">
        <v>9556.6205868342349</v>
      </c>
      <c r="E3591" s="80">
        <v>9749.2410955828746</v>
      </c>
      <c r="F3591" s="80">
        <v>9678.432053108836</v>
      </c>
      <c r="G3591" s="80">
        <v>9839.5556497456764</v>
      </c>
      <c r="H3591" s="80">
        <v>9747.2757856593562</v>
      </c>
      <c r="I3591" s="80">
        <v>7623.2128774839666</v>
      </c>
      <c r="J3591" s="80">
        <v>8567.4741144589698</v>
      </c>
      <c r="K3591" s="80">
        <v>9511.7353514339738</v>
      </c>
      <c r="L3591" s="80">
        <v>9395.5579755054896</v>
      </c>
      <c r="M3591" s="80">
        <v>9054.1295805236314</v>
      </c>
      <c r="N3591" s="80">
        <v>8980.0990666666676</v>
      </c>
      <c r="O3591" s="80">
        <v>839.33333333333121</v>
      </c>
      <c r="P3591" s="80">
        <v>1646.3072486053413</v>
      </c>
      <c r="Q3591" s="80">
        <v>2453.2811638773514</v>
      </c>
      <c r="R3591" s="80">
        <v>2308.2431793340534</v>
      </c>
      <c r="S3591" s="80">
        <v>1293.7040528705545</v>
      </c>
      <c r="T3591" s="80">
        <v>1583.3034113408521</v>
      </c>
      <c r="U3591" s="80">
        <v>5906.7449891031993</v>
      </c>
      <c r="V3591" s="80">
        <v>6407.8861794518816</v>
      </c>
      <c r="W3591" s="80">
        <v>6909.0273698005649</v>
      </c>
      <c r="X3591" s="80">
        <v>7053.2064132421528</v>
      </c>
      <c r="Y3591" s="80">
        <v>8065.6077005521884</v>
      </c>
      <c r="Z3591" s="80">
        <v>4360.7654531982344</v>
      </c>
      <c r="AA3591" s="80">
        <v>4393.0895774656719</v>
      </c>
      <c r="AB3591" s="80">
        <v>5696.5451089856169</v>
      </c>
      <c r="AC3591" s="80">
        <v>7000.0006405055619</v>
      </c>
      <c r="AD3591" s="80">
        <v>6925.310962633348</v>
      </c>
      <c r="AE3591" s="80">
        <v>8193.986028027417</v>
      </c>
      <c r="AF3591" s="80">
        <v>5428.6751260838328</v>
      </c>
      <c r="AG3591" s="80">
        <v>2415.377192780541</v>
      </c>
      <c r="AH3591" s="80">
        <v>2620.2721684974977</v>
      </c>
      <c r="AI3591" s="80">
        <v>2825.1671442144548</v>
      </c>
      <c r="AJ3591" s="80">
        <v>7165.6610259239951</v>
      </c>
      <c r="AK3591" s="80">
        <v>7078.6306981932585</v>
      </c>
      <c r="AL3591" s="80">
        <v>4099.4181900848926</v>
      </c>
      <c r="AM3591" s="80">
        <v>2933.0110168361443</v>
      </c>
      <c r="AN3591" s="80">
        <v>2879.0890805252639</v>
      </c>
      <c r="AO3591" s="80">
        <v>2825.1671442143834</v>
      </c>
      <c r="AP3591" s="80">
        <v>7237.2329948774395</v>
      </c>
      <c r="AQ3591" s="80">
        <v>7879.7064225251788</v>
      </c>
      <c r="AR3591" s="80">
        <v>3573.7048080453906</v>
      </c>
      <c r="AS3591" s="80">
        <v>9471.332084035228</v>
      </c>
      <c r="AT3591" s="80">
        <v>9811.0325735122897</v>
      </c>
      <c r="AU3591" s="80">
        <v>10150.733062989349</v>
      </c>
      <c r="AV3591" s="80">
        <v>10108.849409073773</v>
      </c>
      <c r="AW3591" s="80">
        <v>10084.59760778176</v>
      </c>
      <c r="AX3591" s="80">
        <v>10252.363333333333</v>
      </c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</row>
    <row r="3592" spans="1:74" ht="12" customHeight="1" x14ac:dyDescent="0.2">
      <c r="A3592">
        <v>9</v>
      </c>
      <c r="B3592">
        <v>17</v>
      </c>
      <c r="C3592" s="80">
        <v>8940.1459364819329</v>
      </c>
      <c r="D3592" s="80">
        <v>9174.1200807108235</v>
      </c>
      <c r="E3592" s="80">
        <v>9408.094224939714</v>
      </c>
      <c r="F3592" s="80">
        <v>9340.718089061631</v>
      </c>
      <c r="G3592" s="80">
        <v>9454.290933896702</v>
      </c>
      <c r="H3592" s="80">
        <v>9428.7330582322247</v>
      </c>
      <c r="I3592" s="80">
        <v>2635.5745726412188</v>
      </c>
      <c r="J3592" s="80">
        <v>5907.236944588125</v>
      </c>
      <c r="K3592" s="80">
        <v>9178.8993165350312</v>
      </c>
      <c r="L3592" s="80">
        <v>9067.7144662540013</v>
      </c>
      <c r="M3592" s="80">
        <v>8791.8399853507162</v>
      </c>
      <c r="N3592" s="80">
        <v>8870.5241249999999</v>
      </c>
      <c r="O3592" s="80">
        <v>1422.4915966386529</v>
      </c>
      <c r="P3592" s="80">
        <v>4280.5175229182387</v>
      </c>
      <c r="Q3592" s="80">
        <v>7138.543449197824</v>
      </c>
      <c r="R3592" s="80">
        <v>2227.700592497642</v>
      </c>
      <c r="S3592" s="80">
        <v>1243.0494763770801</v>
      </c>
      <c r="T3592" s="80">
        <v>1563.9839831641307</v>
      </c>
      <c r="U3592" s="80">
        <v>5639.3807957936333</v>
      </c>
      <c r="V3592" s="80">
        <v>6153.323234570702</v>
      </c>
      <c r="W3592" s="80">
        <v>6667.2656733477706</v>
      </c>
      <c r="X3592" s="80">
        <v>6807.0956502602439</v>
      </c>
      <c r="Y3592" s="80">
        <v>7749.8013603560375</v>
      </c>
      <c r="Z3592" s="80">
        <v>4307.5555034405661</v>
      </c>
      <c r="AA3592" s="80">
        <v>4194.2398128012755</v>
      </c>
      <c r="AB3592" s="80">
        <v>5474.6477034284799</v>
      </c>
      <c r="AC3592" s="80">
        <v>6755.0555940556851</v>
      </c>
      <c r="AD3592" s="80">
        <v>6683.6629142080628</v>
      </c>
      <c r="AE3592" s="80">
        <v>7873.1530746775325</v>
      </c>
      <c r="AF3592" s="80">
        <v>5362.4345695095799</v>
      </c>
      <c r="AG3592" s="80">
        <v>2306.0470327893036</v>
      </c>
      <c r="AH3592" s="80">
        <v>2516.1777574983971</v>
      </c>
      <c r="AI3592" s="80">
        <v>2726.3084822074902</v>
      </c>
      <c r="AJ3592" s="80">
        <v>6915.6263326178578</v>
      </c>
      <c r="AK3592" s="80">
        <v>6801.4691330152882</v>
      </c>
      <c r="AL3592" s="80">
        <v>4049.3971930211524</v>
      </c>
      <c r="AM3592" s="80">
        <v>2800.2505665490353</v>
      </c>
      <c r="AN3592" s="80">
        <v>2763.2795243782284</v>
      </c>
      <c r="AO3592" s="80">
        <v>2726.3084822074211</v>
      </c>
      <c r="AP3592" s="80">
        <v>6984.7009080661055</v>
      </c>
      <c r="AQ3592" s="80">
        <v>7571.1789885728167</v>
      </c>
      <c r="AR3592" s="80">
        <v>3530.098552371775</v>
      </c>
      <c r="AS3592" s="80">
        <v>9042.6196431076642</v>
      </c>
      <c r="AT3592" s="80">
        <v>9419.0783848978463</v>
      </c>
      <c r="AU3592" s="80">
        <v>9795.5371266880284</v>
      </c>
      <c r="AV3592" s="80">
        <v>9756.1166950183015</v>
      </c>
      <c r="AW3592" s="80">
        <v>9689.7383509093506</v>
      </c>
      <c r="AX3592" s="80">
        <v>9625.140625</v>
      </c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</row>
    <row r="3593" spans="1:74" ht="12" customHeight="1" x14ac:dyDescent="0.2">
      <c r="A3593">
        <v>9</v>
      </c>
      <c r="B3593">
        <v>18</v>
      </c>
      <c r="C3593" s="80">
        <v>8557.7352395089838</v>
      </c>
      <c r="D3593" s="80">
        <v>8852.1634084051348</v>
      </c>
      <c r="E3593" s="80">
        <v>9146.5915773012857</v>
      </c>
      <c r="F3593" s="80">
        <v>9053.6903374618578</v>
      </c>
      <c r="G3593" s="80">
        <v>9142.0855039767175</v>
      </c>
      <c r="H3593" s="80">
        <v>9101.1355070108875</v>
      </c>
      <c r="I3593" s="80">
        <v>7817.1569748291477</v>
      </c>
      <c r="J3593" s="80">
        <v>8676.609317850196</v>
      </c>
      <c r="K3593" s="80">
        <v>9536.0616608712444</v>
      </c>
      <c r="L3593" s="80">
        <v>8789.0757501958142</v>
      </c>
      <c r="M3593" s="80">
        <v>8501.5104194841824</v>
      </c>
      <c r="N3593" s="80">
        <v>8815.6874117647058</v>
      </c>
      <c r="O3593" s="80">
        <v>1270.13095238095</v>
      </c>
      <c r="P3593" s="80">
        <v>1307.1488095238083</v>
      </c>
      <c r="Q3593" s="80">
        <v>1344.1666666666667</v>
      </c>
      <c r="R3593" s="80">
        <v>6301.3665223665002</v>
      </c>
      <c r="S3593" s="80">
        <v>1202.000729422118</v>
      </c>
      <c r="T3593" s="80">
        <v>1554.3155870264488</v>
      </c>
      <c r="U3593" s="80">
        <v>5398.1588341011438</v>
      </c>
      <c r="V3593" s="80">
        <v>5940.0522747529758</v>
      </c>
      <c r="W3593" s="80">
        <v>6481.9457154048087</v>
      </c>
      <c r="X3593" s="80">
        <v>6597.9227214993589</v>
      </c>
      <c r="Y3593" s="80">
        <v>7493.8826370565839</v>
      </c>
      <c r="Z3593" s="80">
        <v>4280.9266162904187</v>
      </c>
      <c r="AA3593" s="80">
        <v>4014.8331027228728</v>
      </c>
      <c r="AB3593" s="80">
        <v>5291.0642872124017</v>
      </c>
      <c r="AC3593" s="80">
        <v>6567.2954717019302</v>
      </c>
      <c r="AD3593" s="80">
        <v>6478.2829080431775</v>
      </c>
      <c r="AE3593" s="80">
        <v>7613.160954941437</v>
      </c>
      <c r="AF3593" s="80">
        <v>5329.2845230650328</v>
      </c>
      <c r="AG3593" s="80">
        <v>2207.4069144593805</v>
      </c>
      <c r="AH3593" s="80">
        <v>2428.9681497526794</v>
      </c>
      <c r="AI3593" s="80">
        <v>2650.5293850459784</v>
      </c>
      <c r="AJ3593" s="80">
        <v>6703.1184014043056</v>
      </c>
      <c r="AK3593" s="80">
        <v>6576.8668217888307</v>
      </c>
      <c r="AL3593" s="80">
        <v>4024.3642153165224</v>
      </c>
      <c r="AM3593" s="80">
        <v>2680.4711156920725</v>
      </c>
      <c r="AN3593" s="80">
        <v>2665.5002503689921</v>
      </c>
      <c r="AO3593" s="80">
        <v>2650.5293850459111</v>
      </c>
      <c r="AP3593" s="80">
        <v>6770.0704076994562</v>
      </c>
      <c r="AQ3593" s="80">
        <v>7321.1588434709065</v>
      </c>
      <c r="AR3593" s="80">
        <v>3508.2758281132196</v>
      </c>
      <c r="AS3593" s="80">
        <v>8655.8256797036574</v>
      </c>
      <c r="AT3593" s="80">
        <v>9089.5454955175883</v>
      </c>
      <c r="AU3593" s="80">
        <v>9523.2653113315173</v>
      </c>
      <c r="AV3593" s="80">
        <v>9456.3243008344598</v>
      </c>
      <c r="AW3593" s="80">
        <v>9369.7578310787703</v>
      </c>
      <c r="AX3593" s="80">
        <v>9565.6389463094529</v>
      </c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</row>
    <row r="3594" spans="1:74" ht="12" customHeight="1" x14ac:dyDescent="0.2">
      <c r="A3594">
        <v>9</v>
      </c>
      <c r="B3594">
        <v>19</v>
      </c>
      <c r="C3594" s="80">
        <v>8124.8847410384788</v>
      </c>
      <c r="D3594" s="80">
        <v>8436.2035484447697</v>
      </c>
      <c r="E3594" s="80">
        <v>8747.5223558510588</v>
      </c>
      <c r="F3594" s="80">
        <v>8764.2588419234853</v>
      </c>
      <c r="G3594" s="80">
        <v>8814.384001498629</v>
      </c>
      <c r="H3594" s="80">
        <v>8770.5052881410684</v>
      </c>
      <c r="I3594" s="80">
        <v>7931.425790924417</v>
      </c>
      <c r="J3594" s="80">
        <v>5582.9642353180743</v>
      </c>
      <c r="K3594" s="80">
        <v>3234.5026797117316</v>
      </c>
      <c r="L3594" s="80">
        <v>10624.889496496131</v>
      </c>
      <c r="M3594" s="80">
        <v>10831.701953772803</v>
      </c>
      <c r="N3594" s="80">
        <v>8495.427082029546</v>
      </c>
      <c r="O3594" s="80">
        <v>892.42105263157896</v>
      </c>
      <c r="P3594" s="80">
        <v>1088.9706117139458</v>
      </c>
      <c r="Q3594" s="80">
        <v>1285.5201707963129</v>
      </c>
      <c r="R3594" s="80">
        <v>2674.0526315789475</v>
      </c>
      <c r="S3594" s="80">
        <v>5890.2122138515351</v>
      </c>
      <c r="T3594" s="80">
        <v>1497.8496985298486</v>
      </c>
      <c r="U3594" s="80">
        <v>5125.1198025386639</v>
      </c>
      <c r="V3594" s="80">
        <v>5662.1278974849365</v>
      </c>
      <c r="W3594" s="80">
        <v>6199.1359924312092</v>
      </c>
      <c r="X3594" s="80">
        <v>6386.9980521599909</v>
      </c>
      <c r="Y3594" s="80">
        <v>7225.2615878999477</v>
      </c>
      <c r="Z3594" s="80">
        <v>4125.4071535794847</v>
      </c>
      <c r="AA3594" s="80">
        <v>3811.7627270741409</v>
      </c>
      <c r="AB3594" s="80">
        <v>5046.2623169600529</v>
      </c>
      <c r="AC3594" s="80">
        <v>6280.7619068459644</v>
      </c>
      <c r="AD3594" s="80">
        <v>6271.1829255269586</v>
      </c>
      <c r="AE3594" s="80">
        <v>7340.2643294989603</v>
      </c>
      <c r="AF3594" s="80">
        <v>5135.6798341860249</v>
      </c>
      <c r="AG3594" s="80">
        <v>2095.7562082258228</v>
      </c>
      <c r="AH3594" s="80">
        <v>2315.3210009876611</v>
      </c>
      <c r="AI3594" s="80">
        <v>2534.8857937494995</v>
      </c>
      <c r="AJ3594" s="80">
        <v>6488.8308002852764</v>
      </c>
      <c r="AK3594" s="80">
        <v>6341.1165503479242</v>
      </c>
      <c r="AL3594" s="80">
        <v>3878.1652690095493</v>
      </c>
      <c r="AM3594" s="80">
        <v>2544.892808337278</v>
      </c>
      <c r="AN3594" s="80">
        <v>2539.8893010433567</v>
      </c>
      <c r="AO3594" s="80">
        <v>2534.8857937494349</v>
      </c>
      <c r="AP3594" s="80">
        <v>6553.6424617498651</v>
      </c>
      <c r="AQ3594" s="80">
        <v>7058.7291438315242</v>
      </c>
      <c r="AR3594" s="80">
        <v>3380.8255770966039</v>
      </c>
      <c r="AS3594" s="80">
        <v>8218.013763901914</v>
      </c>
      <c r="AT3594" s="80">
        <v>8662.8877187376256</v>
      </c>
      <c r="AU3594" s="80">
        <v>9107.7616735733372</v>
      </c>
      <c r="AV3594" s="80">
        <v>9154.0212638770827</v>
      </c>
      <c r="AW3594" s="80">
        <v>9033.895328177794</v>
      </c>
      <c r="AX3594" s="80">
        <v>9218.1340337618203</v>
      </c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</row>
    <row r="3595" spans="1:74" ht="12" customHeight="1" x14ac:dyDescent="0.2">
      <c r="A3595">
        <v>9</v>
      </c>
      <c r="B3595">
        <v>20</v>
      </c>
      <c r="C3595" s="80">
        <v>7767.8912311630093</v>
      </c>
      <c r="D3595" s="80">
        <v>8080.634610829291</v>
      </c>
      <c r="E3595" s="80">
        <v>8393.3779904955736</v>
      </c>
      <c r="F3595" s="80">
        <v>8391.7081312998489</v>
      </c>
      <c r="G3595" s="80">
        <v>8537.3575221727006</v>
      </c>
      <c r="H3595" s="80">
        <v>8474.9416636278074</v>
      </c>
      <c r="I3595" s="80">
        <v>8025.9667640899734</v>
      </c>
      <c r="J3595" s="80">
        <v>8069.9212367479649</v>
      </c>
      <c r="K3595" s="80">
        <v>8113.8757094059565</v>
      </c>
      <c r="L3595" s="80">
        <v>4454.5795229963351</v>
      </c>
      <c r="M3595" s="80">
        <v>11101.665008837392</v>
      </c>
      <c r="N3595" s="80">
        <v>6580.2571578947363</v>
      </c>
      <c r="O3595" s="80">
        <v>629.95000000000005</v>
      </c>
      <c r="P3595" s="80">
        <v>931.71287553585069</v>
      </c>
      <c r="Q3595" s="80">
        <v>1233.4757510717013</v>
      </c>
      <c r="R3595" s="80">
        <v>1971.4857142857102</v>
      </c>
      <c r="S3595" s="80">
        <v>5705.0892657466593</v>
      </c>
      <c r="T3595" s="80">
        <v>4787.4825000000001</v>
      </c>
      <c r="U3595" s="80">
        <v>4899.9308226139228</v>
      </c>
      <c r="V3595" s="80">
        <v>5424.0470702213852</v>
      </c>
      <c r="W3595" s="80">
        <v>5948.1633178288475</v>
      </c>
      <c r="X3595" s="80">
        <v>6115.4998335425953</v>
      </c>
      <c r="Y3595" s="80">
        <v>6998.1794935001035</v>
      </c>
      <c r="Z3595" s="80">
        <v>13185.778634880178</v>
      </c>
      <c r="AA3595" s="80">
        <v>3644.2804060170229</v>
      </c>
      <c r="AB3595" s="80">
        <v>4835.3825022523997</v>
      </c>
      <c r="AC3595" s="80">
        <v>6026.4845984877775</v>
      </c>
      <c r="AD3595" s="80">
        <v>6004.6077709708052</v>
      </c>
      <c r="AE3595" s="80">
        <v>7109.5678243118628</v>
      </c>
      <c r="AF3595" s="80">
        <v>16414.849471145742</v>
      </c>
      <c r="AG3595" s="80">
        <v>2003.6722724576196</v>
      </c>
      <c r="AH3595" s="80">
        <v>2217.9664737206399</v>
      </c>
      <c r="AI3595" s="80">
        <v>2432.26067498366</v>
      </c>
      <c r="AJ3595" s="80">
        <v>6213.0038799073436</v>
      </c>
      <c r="AK3595" s="80">
        <v>6141.8221705433234</v>
      </c>
      <c r="AL3595" s="80">
        <v>12395.534996411403</v>
      </c>
      <c r="AM3595" s="80">
        <v>2433.0745801578287</v>
      </c>
      <c r="AN3595" s="80">
        <v>2432.6676275707132</v>
      </c>
      <c r="AO3595" s="80">
        <v>2432.2606749835977</v>
      </c>
      <c r="AP3595" s="80">
        <v>6275.0605302556669</v>
      </c>
      <c r="AQ3595" s="80">
        <v>6836.8809825875278</v>
      </c>
      <c r="AR3595" s="80">
        <v>10805.91951367933</v>
      </c>
      <c r="AS3595" s="80">
        <v>7856.9283243803084</v>
      </c>
      <c r="AT3595" s="80">
        <v>8297.9806529092075</v>
      </c>
      <c r="AU3595" s="80">
        <v>8739.0329814381075</v>
      </c>
      <c r="AV3595" s="80">
        <v>8764.9025501978304</v>
      </c>
      <c r="AW3595" s="80">
        <v>8749.9698471755437</v>
      </c>
      <c r="AX3595" s="80">
        <v>29463.340288818494</v>
      </c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</row>
    <row r="3596" spans="1:74" ht="15" customHeight="1" x14ac:dyDescent="0.2">
      <c r="A3596">
        <v>9</v>
      </c>
      <c r="B3596">
        <v>21</v>
      </c>
      <c r="C3596" s="80">
        <v>7269.501628257929</v>
      </c>
      <c r="D3596" s="80">
        <v>7638.4968147821573</v>
      </c>
      <c r="E3596" s="80">
        <v>8007.4920013063856</v>
      </c>
      <c r="F3596" s="80">
        <v>8044.4329953170018</v>
      </c>
      <c r="G3596" s="80">
        <v>8162.8019500934497</v>
      </c>
      <c r="H3596" s="80">
        <v>8176.3565919838047</v>
      </c>
      <c r="I3596" s="80">
        <v>7683.3019658052754</v>
      </c>
      <c r="J3596" s="80">
        <v>7776.4319506776665</v>
      </c>
      <c r="K3596" s="80">
        <v>7869.5619355500585</v>
      </c>
      <c r="L3596" s="80">
        <v>7900.7978294551676</v>
      </c>
      <c r="M3596" s="80">
        <v>4776.1217583955231</v>
      </c>
      <c r="N3596" s="80">
        <v>6348.4247001731437</v>
      </c>
      <c r="O3596" s="80">
        <v>589.5322700129326</v>
      </c>
      <c r="P3596" s="80">
        <v>911.02803976837117</v>
      </c>
      <c r="Q3596" s="80">
        <v>1232.5238095238096</v>
      </c>
      <c r="R3596" s="80">
        <v>1889.8994676235827</v>
      </c>
      <c r="S3596" s="80">
        <v>3172.0136501516668</v>
      </c>
      <c r="T3596" s="80">
        <v>4618.8122174195532</v>
      </c>
      <c r="U3596" s="80">
        <v>4585.5501877322358</v>
      </c>
      <c r="V3596" s="80">
        <v>5130.1231939941754</v>
      </c>
      <c r="W3596" s="80">
        <v>5674.6962002561158</v>
      </c>
      <c r="X3596" s="80">
        <v>5862.4213180523739</v>
      </c>
      <c r="Y3596" s="80">
        <v>6691.1515733393771</v>
      </c>
      <c r="Z3596" s="80">
        <v>12721.223619088798</v>
      </c>
      <c r="AA3596" s="80">
        <v>3410.4625769074801</v>
      </c>
      <c r="AB3596" s="80">
        <v>4579.939616437533</v>
      </c>
      <c r="AC3596" s="80">
        <v>5749.4166559675859</v>
      </c>
      <c r="AD3596" s="80">
        <v>5756.1183159562934</v>
      </c>
      <c r="AE3596" s="80">
        <v>6797.6530149864511</v>
      </c>
      <c r="AF3596" s="80">
        <v>15836.529383539439</v>
      </c>
      <c r="AG3596" s="80">
        <v>1875.1162205633964</v>
      </c>
      <c r="AH3596" s="80">
        <v>2097.7767923235506</v>
      </c>
      <c r="AI3596" s="80">
        <v>2320.4373640837043</v>
      </c>
      <c r="AJ3596" s="80">
        <v>5955.8903419365506</v>
      </c>
      <c r="AK3596" s="80">
        <v>5872.3648225615516</v>
      </c>
      <c r="AL3596" s="80">
        <v>11958.82146470021</v>
      </c>
      <c r="AM3596" s="80">
        <v>2276.9679821433565</v>
      </c>
      <c r="AN3596" s="80">
        <v>2298.7026731135006</v>
      </c>
      <c r="AO3596" s="80">
        <v>2320.4373640836448</v>
      </c>
      <c r="AP3596" s="80">
        <v>6015.3788939488541</v>
      </c>
      <c r="AQ3596" s="80">
        <v>6536.929638038574</v>
      </c>
      <c r="AR3596" s="80">
        <v>10425.210550688058</v>
      </c>
      <c r="AS3596" s="80">
        <v>7352.8260820713231</v>
      </c>
      <c r="AT3596" s="80">
        <v>7845.0407840766147</v>
      </c>
      <c r="AU3596" s="80">
        <v>8337.2554860819055</v>
      </c>
      <c r="AV3596" s="80">
        <v>8402.1834616199867</v>
      </c>
      <c r="AW3596" s="80">
        <v>8366.0864320469973</v>
      </c>
      <c r="AX3596" s="80">
        <v>28425.302043816268</v>
      </c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</row>
    <row r="3597" spans="1:74" ht="12" customHeight="1" x14ac:dyDescent="0.2">
      <c r="A3597">
        <v>9</v>
      </c>
      <c r="B3597">
        <v>22</v>
      </c>
      <c r="C3597" s="80">
        <v>6865.9400129679507</v>
      </c>
      <c r="D3597" s="80">
        <v>7284.9329256959209</v>
      </c>
      <c r="E3597" s="80">
        <v>7703.9258384238901</v>
      </c>
      <c r="F3597" s="80">
        <v>7691.795399529321</v>
      </c>
      <c r="G3597" s="80">
        <v>7841.1907548300378</v>
      </c>
      <c r="H3597" s="80">
        <v>7838.1040614409412</v>
      </c>
      <c r="I3597" s="80">
        <v>6301.2209242725467</v>
      </c>
      <c r="J3597" s="80">
        <v>7100.7300688585401</v>
      </c>
      <c r="K3597" s="80">
        <v>7900.2392134445327</v>
      </c>
      <c r="L3597" s="80">
        <v>7853.0816999444933</v>
      </c>
      <c r="M3597" s="80">
        <v>7768.550919030783</v>
      </c>
      <c r="N3597" s="80">
        <v>4836.7088571428567</v>
      </c>
      <c r="O3597" s="80">
        <v>556.80477267980382</v>
      </c>
      <c r="P3597" s="80">
        <v>871.30163751080613</v>
      </c>
      <c r="Q3597" s="80">
        <v>1185.7985023418084</v>
      </c>
      <c r="R3597" s="80">
        <v>1187.5454545454545</v>
      </c>
      <c r="S3597" s="80">
        <v>3047.0375564458213</v>
      </c>
      <c r="T3597" s="80">
        <v>1842.3504545454546</v>
      </c>
      <c r="U3597" s="80">
        <v>4330.9863764303664</v>
      </c>
      <c r="V3597" s="80">
        <v>4895.2766631925333</v>
      </c>
      <c r="W3597" s="80">
        <v>5459.5669499546993</v>
      </c>
      <c r="X3597" s="80">
        <v>5605.4348828000821</v>
      </c>
      <c r="Y3597" s="80">
        <v>6427.5228257172821</v>
      </c>
      <c r="Z3597" s="80">
        <v>5074.2379238999292</v>
      </c>
      <c r="AA3597" s="80">
        <v>3221.1329836554833</v>
      </c>
      <c r="AB3597" s="80">
        <v>4376.2938584331132</v>
      </c>
      <c r="AC3597" s="80">
        <v>5531.4547332107422</v>
      </c>
      <c r="AD3597" s="80">
        <v>5503.791803299664</v>
      </c>
      <c r="AE3597" s="80">
        <v>6529.8281523348842</v>
      </c>
      <c r="AF3597" s="80">
        <v>6316.8701680811528</v>
      </c>
      <c r="AG3597" s="80">
        <v>1771.0203733480287</v>
      </c>
      <c r="AH3597" s="80">
        <v>2001.7446682502814</v>
      </c>
      <c r="AI3597" s="80">
        <v>2232.4689631525339</v>
      </c>
      <c r="AJ3597" s="80">
        <v>5694.8065772786522</v>
      </c>
      <c r="AK3597" s="80">
        <v>5640.995951779968</v>
      </c>
      <c r="AL3597" s="80">
        <v>4770.1311774972837</v>
      </c>
      <c r="AM3597" s="80">
        <v>2150.563597932834</v>
      </c>
      <c r="AN3597" s="80">
        <v>2191.5162805426553</v>
      </c>
      <c r="AO3597" s="80">
        <v>2232.4689631524766</v>
      </c>
      <c r="AP3597" s="80">
        <v>5751.68737558467</v>
      </c>
      <c r="AQ3597" s="80">
        <v>6279.3771741792316</v>
      </c>
      <c r="AR3597" s="80">
        <v>4158.4049085941742</v>
      </c>
      <c r="AS3597" s="80">
        <v>6944.6387643750923</v>
      </c>
      <c r="AT3597" s="80">
        <v>7482.9133328458147</v>
      </c>
      <c r="AU3597" s="80">
        <v>8021.1879013165371</v>
      </c>
      <c r="AV3597" s="80">
        <v>8033.8634349633503</v>
      </c>
      <c r="AW3597" s="80">
        <v>8036.4659079257608</v>
      </c>
      <c r="AX3597" s="80">
        <v>11338.276092608623</v>
      </c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</row>
    <row r="3598" spans="1:74" ht="12" customHeight="1" x14ac:dyDescent="0.2">
      <c r="A3598">
        <v>9</v>
      </c>
      <c r="B3598">
        <v>23</v>
      </c>
      <c r="C3598" s="80">
        <v>6440.0564729548541</v>
      </c>
      <c r="D3598" s="80">
        <v>6862.7860677304252</v>
      </c>
      <c r="E3598" s="80">
        <v>7285.5156625059972</v>
      </c>
      <c r="F3598" s="80">
        <v>7387.7438248944291</v>
      </c>
      <c r="G3598" s="80">
        <v>7467.4007096683245</v>
      </c>
      <c r="H3598" s="80">
        <v>7528.6613336570335</v>
      </c>
      <c r="I3598" s="80">
        <v>6964.7538166752956</v>
      </c>
      <c r="J3598" s="80">
        <v>7452.0609093279927</v>
      </c>
      <c r="K3598" s="80">
        <v>7939.3680019806898</v>
      </c>
      <c r="L3598" s="80">
        <v>7848.1846827392437</v>
      </c>
      <c r="M3598" s="80">
        <v>7468.041223047293</v>
      </c>
      <c r="N3598" s="80">
        <v>7597.2084545454554</v>
      </c>
      <c r="O3598" s="80">
        <v>522.26704190482201</v>
      </c>
      <c r="P3598" s="80">
        <v>821.83164698440066</v>
      </c>
      <c r="Q3598" s="80">
        <v>1121.3962520639793</v>
      </c>
      <c r="R3598" s="80">
        <v>1140.6025697376826</v>
      </c>
      <c r="S3598" s="80">
        <v>1270.6448202959832</v>
      </c>
      <c r="T3598" s="80">
        <v>2893.8521757078715</v>
      </c>
      <c r="U3598" s="80">
        <v>4062.3420529642581</v>
      </c>
      <c r="V3598" s="80">
        <v>4612.6964304528265</v>
      </c>
      <c r="W3598" s="80">
        <v>5163.0508079413949</v>
      </c>
      <c r="X3598" s="80">
        <v>5383.8557567181515</v>
      </c>
      <c r="Y3598" s="80">
        <v>6121.1224176130818</v>
      </c>
      <c r="Z3598" s="80">
        <v>7970.3046832965711</v>
      </c>
      <c r="AA3598" s="80">
        <v>3021.3311334585514</v>
      </c>
      <c r="AB3598" s="80">
        <v>4126.1827030867616</v>
      </c>
      <c r="AC3598" s="80">
        <v>5231.0342727149718</v>
      </c>
      <c r="AD3598" s="80">
        <v>5286.2305607894596</v>
      </c>
      <c r="AE3598" s="80">
        <v>6218.5508430236669</v>
      </c>
      <c r="AF3598" s="80">
        <v>9922.1559255814136</v>
      </c>
      <c r="AG3598" s="80">
        <v>1661.1667444767891</v>
      </c>
      <c r="AH3598" s="80">
        <v>1886.1937154730736</v>
      </c>
      <c r="AI3598" s="80">
        <v>2111.220686469358</v>
      </c>
      <c r="AJ3598" s="80">
        <v>5469.694647342415</v>
      </c>
      <c r="AK3598" s="80">
        <v>5372.0893280922264</v>
      </c>
      <c r="AL3598" s="80">
        <v>7492.6322797896819</v>
      </c>
      <c r="AM3598" s="80">
        <v>2017.1674953771662</v>
      </c>
      <c r="AN3598" s="80">
        <v>2064.1940909232353</v>
      </c>
      <c r="AO3598" s="80">
        <v>2111.2206864693039</v>
      </c>
      <c r="AP3598" s="80">
        <v>5524.3269853874526</v>
      </c>
      <c r="AQ3598" s="80">
        <v>5980.0388783881144</v>
      </c>
      <c r="AR3598" s="80">
        <v>6531.7698174740208</v>
      </c>
      <c r="AS3598" s="80">
        <v>6513.8736636753911</v>
      </c>
      <c r="AT3598" s="80">
        <v>7049.710238058653</v>
      </c>
      <c r="AU3598" s="80">
        <v>7585.5468124419149</v>
      </c>
      <c r="AV3598" s="80">
        <v>7716.2901375831616</v>
      </c>
      <c r="AW3598" s="80">
        <v>7653.3670842153751</v>
      </c>
      <c r="AX3598" s="80">
        <v>17809.4753136787</v>
      </c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</row>
    <row r="3599" spans="1:74" ht="12" customHeight="1" x14ac:dyDescent="0.2">
      <c r="A3599">
        <v>9</v>
      </c>
      <c r="B3599">
        <v>24</v>
      </c>
      <c r="C3599" s="80">
        <v>5904.2740029287042</v>
      </c>
      <c r="D3599" s="80">
        <v>6450.3752041014141</v>
      </c>
      <c r="E3599" s="80">
        <v>6996.4764052741239</v>
      </c>
      <c r="F3599" s="80">
        <v>7052.8842875575383</v>
      </c>
      <c r="G3599" s="80">
        <v>7202.1908004440902</v>
      </c>
      <c r="H3599" s="80">
        <v>7177.2533630902171</v>
      </c>
      <c r="I3599" s="80">
        <v>2853.2192020481693</v>
      </c>
      <c r="J3599" s="80">
        <v>4994.292954052893</v>
      </c>
      <c r="K3599" s="80">
        <v>7135.3667060576163</v>
      </c>
      <c r="L3599" s="80">
        <v>7846.924075447103</v>
      </c>
      <c r="M3599" s="80">
        <v>6843.8950429383676</v>
      </c>
      <c r="N3599" s="80">
        <v>7059.895043478261</v>
      </c>
      <c r="O3599" s="80">
        <v>478.81687545051648</v>
      </c>
      <c r="P3599" s="80">
        <v>777.86191047709235</v>
      </c>
      <c r="Q3599" s="80">
        <v>1076.9069455036681</v>
      </c>
      <c r="R3599" s="80">
        <v>1088.9032068685203</v>
      </c>
      <c r="S3599" s="80">
        <v>1225.5169892676267</v>
      </c>
      <c r="T3599" s="80">
        <v>2689.184159428351</v>
      </c>
      <c r="U3599" s="80">
        <v>3724.3742620964795</v>
      </c>
      <c r="V3599" s="80">
        <v>4341.2953253313735</v>
      </c>
      <c r="W3599" s="80">
        <v>4958.2163885662685</v>
      </c>
      <c r="X3599" s="80">
        <v>5139.8251716688719</v>
      </c>
      <c r="Y3599" s="80">
        <v>5903.7265145616038</v>
      </c>
      <c r="Z3599" s="80">
        <v>7406.6040000456533</v>
      </c>
      <c r="AA3599" s="80">
        <v>2769.9705647664268</v>
      </c>
      <c r="AB3599" s="80">
        <v>3896.7366504148417</v>
      </c>
      <c r="AC3599" s="80">
        <v>5023.5027360632566</v>
      </c>
      <c r="AD3599" s="80">
        <v>5046.6249705310038</v>
      </c>
      <c r="AE3599" s="80">
        <v>5997.6947019504705</v>
      </c>
      <c r="AF3599" s="80">
        <v>9220.4103466082597</v>
      </c>
      <c r="AG3599" s="80">
        <v>1522.9654685689231</v>
      </c>
      <c r="AH3599" s="80">
        <v>1775.2137042985105</v>
      </c>
      <c r="AI3599" s="80">
        <v>2027.4619400280978</v>
      </c>
      <c r="AJ3599" s="80">
        <v>5221.7732978214299</v>
      </c>
      <c r="AK3599" s="80">
        <v>5181.2958541056005</v>
      </c>
      <c r="AL3599" s="80">
        <v>6962.7150302876944</v>
      </c>
      <c r="AM3599" s="80">
        <v>1849.3486280010297</v>
      </c>
      <c r="AN3599" s="80">
        <v>1938.4052840145378</v>
      </c>
      <c r="AO3599" s="80">
        <v>2027.461940028046</v>
      </c>
      <c r="AP3599" s="80">
        <v>5273.9293508361516</v>
      </c>
      <c r="AQ3599" s="80">
        <v>5767.6536549674274</v>
      </c>
      <c r="AR3599" s="80">
        <v>6069.8096722534556</v>
      </c>
      <c r="AS3599" s="80">
        <v>5971.9499498665609</v>
      </c>
      <c r="AT3599" s="80">
        <v>6628.2771641579347</v>
      </c>
      <c r="AU3599" s="80">
        <v>7284.6043784493077</v>
      </c>
      <c r="AV3599" s="80">
        <v>7366.5387917498847</v>
      </c>
      <c r="AW3599" s="80">
        <v>7381.5524503714314</v>
      </c>
      <c r="AX3599" s="80">
        <v>16549.898195667101</v>
      </c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</row>
    <row r="3600" spans="1:74" ht="12" customHeight="1" x14ac:dyDescent="0.2">
      <c r="A3600">
        <v>9</v>
      </c>
      <c r="B3600">
        <v>25</v>
      </c>
      <c r="C3600" s="80">
        <v>4671.7648468181333</v>
      </c>
      <c r="D3600" s="80">
        <v>5147.5523776065802</v>
      </c>
      <c r="E3600" s="80">
        <v>5623.339908395028</v>
      </c>
      <c r="F3600" s="80">
        <v>5797.5858666703407</v>
      </c>
      <c r="G3600" s="80">
        <v>6001.7622011978419</v>
      </c>
      <c r="H3600" s="80">
        <v>6124.498864447999</v>
      </c>
      <c r="I3600" s="80">
        <v>3723.1359474910623</v>
      </c>
      <c r="J3600" s="80">
        <v>4117.7388404285348</v>
      </c>
      <c r="K3600" s="80">
        <v>4512.3417333660072</v>
      </c>
      <c r="L3600" s="80">
        <v>4644.5263600008066</v>
      </c>
      <c r="M3600" s="80">
        <v>4761.0944002405604</v>
      </c>
      <c r="N3600" s="80">
        <v>4776.5660833333332</v>
      </c>
      <c r="O3600" s="80">
        <v>378.86450487959013</v>
      </c>
      <c r="P3600" s="80">
        <v>622.2082280518573</v>
      </c>
      <c r="Q3600" s="80">
        <v>865.55195122412454</v>
      </c>
      <c r="R3600" s="80">
        <v>895.09618829989085</v>
      </c>
      <c r="S3600" s="80">
        <v>1021.2533584445853</v>
      </c>
      <c r="T3600" s="80">
        <v>1819.441474505863</v>
      </c>
      <c r="U3600" s="80">
        <v>2946.9162077210358</v>
      </c>
      <c r="V3600" s="80">
        <v>3466.0136759242641</v>
      </c>
      <c r="W3600" s="80">
        <v>3985.111144127492</v>
      </c>
      <c r="X3600" s="80">
        <v>4225.0200850442934</v>
      </c>
      <c r="Y3600" s="80">
        <v>4919.7200717204705</v>
      </c>
      <c r="Z3600" s="80">
        <v>5011.1415596723955</v>
      </c>
      <c r="AA3600" s="80">
        <v>2191.7429822494346</v>
      </c>
      <c r="AB3600" s="80">
        <v>3114.6636501564699</v>
      </c>
      <c r="AC3600" s="80">
        <v>4037.5843180635052</v>
      </c>
      <c r="AD3600" s="80">
        <v>4148.4080002776427</v>
      </c>
      <c r="AE3600" s="80">
        <v>4998.0260664951165</v>
      </c>
      <c r="AF3600" s="80">
        <v>6238.3221088689515</v>
      </c>
      <c r="AG3600" s="80">
        <v>1205.0485013820446</v>
      </c>
      <c r="AH3600" s="80">
        <v>1417.2992159519329</v>
      </c>
      <c r="AI3600" s="80">
        <v>1629.5499305218211</v>
      </c>
      <c r="AJ3600" s="80">
        <v>4292.3827807318357</v>
      </c>
      <c r="AK3600" s="80">
        <v>4317.700887412846</v>
      </c>
      <c r="AL3600" s="80">
        <v>4710.8162737221064</v>
      </c>
      <c r="AM3600" s="80">
        <v>1463.2996208375464</v>
      </c>
      <c r="AN3600" s="80">
        <v>1546.4247756796631</v>
      </c>
      <c r="AO3600" s="80">
        <v>1629.5499305217795</v>
      </c>
      <c r="AP3600" s="80">
        <v>4335.2559066036019</v>
      </c>
      <c r="AQ3600" s="80">
        <v>4806.3272211352196</v>
      </c>
      <c r="AR3600" s="80">
        <v>4106.6966058592161</v>
      </c>
      <c r="AS3600" s="80">
        <v>4725.3135320117026</v>
      </c>
      <c r="AT3600" s="80">
        <v>5290.1165432819944</v>
      </c>
      <c r="AU3600" s="80">
        <v>5854.9195545522853</v>
      </c>
      <c r="AV3600" s="80">
        <v>6055.4149825869408</v>
      </c>
      <c r="AW3600" s="80">
        <v>6151.2286622657748</v>
      </c>
      <c r="AX3600" s="80">
        <v>11197.288616502707</v>
      </c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</row>
    <row r="3602" spans="1:57" ht="12" customHeight="1" x14ac:dyDescent="0.2">
      <c r="B3602">
        <v>1995</v>
      </c>
      <c r="C3602">
        <v>1996</v>
      </c>
      <c r="D3602">
        <v>1997</v>
      </c>
      <c r="E3602">
        <v>1998</v>
      </c>
      <c r="F3602">
        <v>1999</v>
      </c>
      <c r="G3602">
        <v>2000</v>
      </c>
      <c r="H3602">
        <v>2001</v>
      </c>
      <c r="I3602">
        <v>2002</v>
      </c>
      <c r="J3602">
        <v>2003</v>
      </c>
      <c r="K3602">
        <v>2004</v>
      </c>
      <c r="L3602">
        <v>2005</v>
      </c>
      <c r="M3602">
        <v>2006</v>
      </c>
      <c r="N3602">
        <v>2007</v>
      </c>
      <c r="O3602">
        <v>2008</v>
      </c>
      <c r="P3602">
        <v>2009</v>
      </c>
      <c r="Q3602">
        <v>2010</v>
      </c>
      <c r="R3602">
        <v>2011</v>
      </c>
      <c r="S3602">
        <v>2012</v>
      </c>
      <c r="T3602">
        <v>2013</v>
      </c>
      <c r="U3602">
        <v>2014</v>
      </c>
      <c r="V3602">
        <v>2015</v>
      </c>
      <c r="W3602">
        <v>2016</v>
      </c>
      <c r="X3602">
        <v>2017</v>
      </c>
      <c r="Y3602">
        <v>2018</v>
      </c>
      <c r="Z3602">
        <v>2019</v>
      </c>
      <c r="AA3602">
        <v>2020</v>
      </c>
      <c r="AB3602">
        <v>2021</v>
      </c>
      <c r="AC3602">
        <v>2022</v>
      </c>
      <c r="AD3602">
        <v>2023</v>
      </c>
      <c r="AE3602">
        <v>2024</v>
      </c>
      <c r="AF3602">
        <v>2025</v>
      </c>
      <c r="AG3602">
        <v>2026</v>
      </c>
      <c r="AH3602">
        <v>2027</v>
      </c>
      <c r="AI3602">
        <v>2028</v>
      </c>
      <c r="AJ3602">
        <v>2029</v>
      </c>
      <c r="AK3602">
        <v>2030</v>
      </c>
      <c r="AL3602">
        <v>2031</v>
      </c>
      <c r="AM3602">
        <v>2032</v>
      </c>
      <c r="AN3602">
        <v>2033</v>
      </c>
      <c r="AO3602">
        <v>2034</v>
      </c>
      <c r="AP3602">
        <v>2035</v>
      </c>
      <c r="AQ3602">
        <v>2036</v>
      </c>
      <c r="AR3602">
        <v>2037</v>
      </c>
      <c r="AS3602">
        <v>2038</v>
      </c>
      <c r="AT3602">
        <v>2039</v>
      </c>
      <c r="AU3602">
        <v>2040</v>
      </c>
      <c r="AV3602">
        <v>2041</v>
      </c>
      <c r="AW3602">
        <v>2042</v>
      </c>
      <c r="AX3602">
        <v>2043</v>
      </c>
      <c r="AY3602">
        <v>2044</v>
      </c>
      <c r="AZ3602">
        <v>2045</v>
      </c>
      <c r="BA3602">
        <v>2046</v>
      </c>
      <c r="BB3602">
        <v>2047</v>
      </c>
      <c r="BC3602">
        <v>2048</v>
      </c>
      <c r="BD3602">
        <v>2049</v>
      </c>
      <c r="BE3602">
        <v>2050</v>
      </c>
    </row>
    <row r="3603" spans="1:57" ht="12" customHeight="1" x14ac:dyDescent="0.2">
      <c r="A3603" t="s">
        <v>1207</v>
      </c>
      <c r="B3603">
        <v>0.78420616399999998</v>
      </c>
      <c r="C3603">
        <v>0.78107778400000005</v>
      </c>
      <c r="D3603">
        <v>0.79282883199999998</v>
      </c>
      <c r="E3603">
        <v>0.79250261499999997</v>
      </c>
      <c r="F3603">
        <v>0.77970464799999994</v>
      </c>
      <c r="G3603">
        <v>0.79690000000000005</v>
      </c>
      <c r="H3603">
        <v>0.81299999999999994</v>
      </c>
      <c r="I3603">
        <v>0.79869999999999997</v>
      </c>
      <c r="J3603">
        <v>0.80100000000000005</v>
      </c>
      <c r="K3603">
        <v>0.79549999999999998</v>
      </c>
      <c r="L3603">
        <v>0.79769999999999996</v>
      </c>
      <c r="M3603">
        <v>0.81479999999999997</v>
      </c>
      <c r="N3603">
        <v>0.82120000000000004</v>
      </c>
      <c r="O3603">
        <v>0.8206</v>
      </c>
      <c r="P3603">
        <v>0.81069999999999998</v>
      </c>
      <c r="Q3603">
        <v>0.81682500000000002</v>
      </c>
      <c r="R3603">
        <v>0.82242999999999999</v>
      </c>
      <c r="S3603">
        <v>0.82367900000000005</v>
      </c>
      <c r="T3603">
        <v>0.813114</v>
      </c>
      <c r="U3603">
        <v>0.809423</v>
      </c>
      <c r="V3603">
        <v>0.81266899999999997</v>
      </c>
      <c r="W3603">
        <v>0.81661499999999998</v>
      </c>
      <c r="X3603">
        <v>0.81661499999999998</v>
      </c>
      <c r="Y3603">
        <v>0.81661499999999998</v>
      </c>
      <c r="Z3603">
        <v>0.81661499999999998</v>
      </c>
      <c r="AA3603">
        <v>0.81661499999999998</v>
      </c>
      <c r="AB3603">
        <v>0.81661499999999998</v>
      </c>
      <c r="AC3603">
        <v>0.81661499999999998</v>
      </c>
      <c r="AD3603">
        <v>0.81661499999999998</v>
      </c>
      <c r="AE3603">
        <v>0.81661499999999998</v>
      </c>
      <c r="AF3603">
        <v>0.81661499999999998</v>
      </c>
      <c r="AG3603">
        <v>0.81661499999999998</v>
      </c>
      <c r="AH3603">
        <v>0.81661499999999998</v>
      </c>
      <c r="AI3603">
        <v>0.81661499999999998</v>
      </c>
      <c r="AJ3603">
        <v>0.81661499999999998</v>
      </c>
      <c r="AK3603">
        <v>0.81661499999999998</v>
      </c>
      <c r="AL3603">
        <v>0.81661499999999998</v>
      </c>
      <c r="AM3603">
        <v>0.81661499999999998</v>
      </c>
      <c r="AN3603">
        <v>0.81661499999999998</v>
      </c>
      <c r="AO3603">
        <v>0.81661499999999998</v>
      </c>
      <c r="AP3603">
        <v>0.81661499999999998</v>
      </c>
      <c r="AQ3603">
        <v>0.81661499999999998</v>
      </c>
      <c r="AR3603">
        <v>0.81661499999999998</v>
      </c>
      <c r="AS3603">
        <v>0.81661499999999998</v>
      </c>
      <c r="AT3603">
        <v>0.81661499999999998</v>
      </c>
      <c r="AU3603">
        <v>0.81661499999999998</v>
      </c>
      <c r="AV3603">
        <v>0.81661499999999998</v>
      </c>
      <c r="AW3603">
        <v>0.81661499999999998</v>
      </c>
      <c r="AX3603">
        <v>0.81661499999999998</v>
      </c>
      <c r="AY3603">
        <v>0.81661499999999998</v>
      </c>
      <c r="AZ3603">
        <v>0.81661499999999998</v>
      </c>
      <c r="BA3603">
        <v>0.81661499999999998</v>
      </c>
      <c r="BB3603">
        <v>0.81661499999999998</v>
      </c>
      <c r="BC3603">
        <v>0.81661499999999998</v>
      </c>
      <c r="BD3603">
        <v>0.81661499999999998</v>
      </c>
      <c r="BE3603">
        <v>0.81661499999999998</v>
      </c>
    </row>
    <row r="3604" spans="1:57" ht="12" customHeight="1" x14ac:dyDescent="0.2">
      <c r="A3604" t="s">
        <v>1208</v>
      </c>
      <c r="B3604">
        <v>0.85064563999999998</v>
      </c>
      <c r="C3604">
        <v>0.84184092700000002</v>
      </c>
      <c r="D3604">
        <v>0.85692410699999999</v>
      </c>
      <c r="E3604">
        <v>0.85341919799999999</v>
      </c>
      <c r="F3604">
        <v>0.83943491299999995</v>
      </c>
      <c r="G3604">
        <v>0.82689999999999997</v>
      </c>
      <c r="H3604">
        <v>0.82789999999999997</v>
      </c>
      <c r="I3604">
        <v>0.82040000000000002</v>
      </c>
      <c r="J3604">
        <v>0.81620000000000004</v>
      </c>
      <c r="K3604">
        <v>0.80969999999999998</v>
      </c>
      <c r="L3604">
        <v>0.80620000000000003</v>
      </c>
      <c r="M3604">
        <v>0.8075</v>
      </c>
      <c r="N3604">
        <v>0.80349999999999999</v>
      </c>
      <c r="O3604">
        <v>0.80079999999999996</v>
      </c>
      <c r="P3604">
        <v>0.79</v>
      </c>
      <c r="Q3604">
        <v>0.80044999999999999</v>
      </c>
      <c r="R3604">
        <v>0.81437099999999996</v>
      </c>
      <c r="S3604">
        <v>0.82817799999999997</v>
      </c>
      <c r="T3604">
        <v>0.83211900000000005</v>
      </c>
      <c r="U3604">
        <v>0.82478700000000005</v>
      </c>
      <c r="V3604">
        <v>0.819963</v>
      </c>
      <c r="W3604">
        <v>0.81535800000000003</v>
      </c>
      <c r="X3604">
        <v>0.81535800000000003</v>
      </c>
      <c r="Y3604">
        <v>0.81535800000000003</v>
      </c>
      <c r="Z3604">
        <v>0.81535800000000003</v>
      </c>
      <c r="AA3604">
        <v>0.81535800000000003</v>
      </c>
      <c r="AB3604">
        <v>0.81535800000000003</v>
      </c>
      <c r="AC3604">
        <v>0.81535800000000003</v>
      </c>
      <c r="AD3604">
        <v>0.81535800000000003</v>
      </c>
      <c r="AE3604">
        <v>0.81535800000000003</v>
      </c>
      <c r="AF3604">
        <v>0.81535800000000003</v>
      </c>
      <c r="AG3604">
        <v>0.81535800000000003</v>
      </c>
      <c r="AH3604">
        <v>0.81535800000000003</v>
      </c>
      <c r="AI3604">
        <v>0.81535800000000003</v>
      </c>
      <c r="AJ3604">
        <v>0.81535800000000003</v>
      </c>
      <c r="AK3604">
        <v>0.81535800000000003</v>
      </c>
      <c r="AL3604">
        <v>0.81535800000000003</v>
      </c>
      <c r="AM3604">
        <v>0.81535800000000003</v>
      </c>
      <c r="AN3604">
        <v>0.81535800000000003</v>
      </c>
      <c r="AO3604">
        <v>0.81535800000000003</v>
      </c>
      <c r="AP3604">
        <v>0.81535800000000003</v>
      </c>
      <c r="AQ3604">
        <v>0.81535800000000003</v>
      </c>
      <c r="AR3604">
        <v>0.81535800000000003</v>
      </c>
      <c r="AS3604">
        <v>0.81535800000000003</v>
      </c>
      <c r="AT3604">
        <v>0.81535800000000003</v>
      </c>
      <c r="AU3604">
        <v>0.81535800000000003</v>
      </c>
      <c r="AV3604">
        <v>0.81535800000000003</v>
      </c>
      <c r="AW3604">
        <v>0.81535800000000003</v>
      </c>
      <c r="AX3604">
        <v>0.81535800000000003</v>
      </c>
      <c r="AY3604">
        <v>0.81535800000000003</v>
      </c>
      <c r="AZ3604">
        <v>0.81535800000000003</v>
      </c>
      <c r="BA3604">
        <v>0.81535800000000003</v>
      </c>
      <c r="BB3604">
        <v>0.81535800000000003</v>
      </c>
      <c r="BC3604">
        <v>0.81535800000000003</v>
      </c>
      <c r="BD3604">
        <v>0.81535800000000003</v>
      </c>
      <c r="BE3604">
        <v>0.81535800000000003</v>
      </c>
    </row>
    <row r="3606" spans="1:57" ht="12" customHeight="1" x14ac:dyDescent="0.2">
      <c r="A3606" t="s">
        <v>556</v>
      </c>
    </row>
    <row r="3607" spans="1:57" ht="12" customHeight="1" x14ac:dyDescent="0.2">
      <c r="B3607" s="1">
        <v>1</v>
      </c>
      <c r="C3607" s="1">
        <v>2</v>
      </c>
      <c r="D3607" s="1">
        <v>3</v>
      </c>
      <c r="E3607" s="1">
        <v>4</v>
      </c>
      <c r="F3607" s="1">
        <v>5</v>
      </c>
      <c r="G3607" s="1">
        <v>6</v>
      </c>
      <c r="H3607" s="1">
        <v>7</v>
      </c>
      <c r="I3607" s="1">
        <v>8</v>
      </c>
      <c r="J3607" s="1">
        <v>9</v>
      </c>
      <c r="K3607" s="1">
        <v>10</v>
      </c>
      <c r="L3607" s="1">
        <v>11</v>
      </c>
      <c r="M3607" s="1">
        <v>12</v>
      </c>
      <c r="N3607" s="1">
        <v>13</v>
      </c>
      <c r="O3607" s="1">
        <v>14</v>
      </c>
      <c r="P3607" s="1">
        <v>15</v>
      </c>
      <c r="Q3607" s="1">
        <v>16</v>
      </c>
      <c r="R3607" s="1">
        <v>17</v>
      </c>
      <c r="S3607" s="1">
        <v>18</v>
      </c>
      <c r="T3607" s="1">
        <v>19</v>
      </c>
      <c r="U3607" s="1">
        <v>20</v>
      </c>
      <c r="V3607" s="1">
        <v>21</v>
      </c>
      <c r="W3607" s="1">
        <v>22</v>
      </c>
      <c r="X3607" s="1">
        <v>23</v>
      </c>
      <c r="Y3607" s="1">
        <v>24</v>
      </c>
      <c r="Z3607" s="1" t="s">
        <v>541</v>
      </c>
    </row>
    <row r="3608" spans="1:57" ht="12" customHeight="1" x14ac:dyDescent="0.2">
      <c r="A3608" t="s">
        <v>542</v>
      </c>
      <c r="B3608">
        <v>28.6</v>
      </c>
      <c r="C3608">
        <v>28.3</v>
      </c>
      <c r="D3608">
        <v>28.4</v>
      </c>
      <c r="E3608">
        <v>27.9</v>
      </c>
      <c r="F3608">
        <v>28.4</v>
      </c>
      <c r="G3608">
        <v>28</v>
      </c>
      <c r="H3608">
        <v>28.4</v>
      </c>
      <c r="I3608">
        <v>28.8</v>
      </c>
      <c r="J3608">
        <v>28.5</v>
      </c>
      <c r="K3608">
        <v>28.2</v>
      </c>
      <c r="L3608">
        <v>27.6</v>
      </c>
      <c r="M3608">
        <v>26.9</v>
      </c>
      <c r="N3608">
        <v>26.4</v>
      </c>
      <c r="O3608">
        <v>26.6</v>
      </c>
      <c r="P3608">
        <v>25.9</v>
      </c>
      <c r="Q3608">
        <v>24.3</v>
      </c>
      <c r="R3608">
        <v>20.3</v>
      </c>
      <c r="S3608">
        <v>19.899999999999999</v>
      </c>
      <c r="T3608">
        <v>18.3</v>
      </c>
      <c r="U3608">
        <v>17.5</v>
      </c>
      <c r="V3608">
        <v>15.8</v>
      </c>
      <c r="W3608">
        <v>15.8</v>
      </c>
      <c r="X3608">
        <v>15.8</v>
      </c>
      <c r="Y3608">
        <v>15.8</v>
      </c>
      <c r="Z3608">
        <v>15.8</v>
      </c>
    </row>
    <row r="3609" spans="1:57" ht="12" customHeight="1" x14ac:dyDescent="0.2">
      <c r="A3609" t="s">
        <v>543</v>
      </c>
      <c r="B3609">
        <v>20.5</v>
      </c>
      <c r="C3609">
        <v>20.8</v>
      </c>
      <c r="D3609">
        <v>21</v>
      </c>
      <c r="E3609">
        <v>20.8</v>
      </c>
      <c r="F3609">
        <v>21.3</v>
      </c>
      <c r="G3609">
        <v>20.8</v>
      </c>
      <c r="H3609">
        <v>21</v>
      </c>
      <c r="I3609">
        <v>21.3</v>
      </c>
      <c r="J3609">
        <v>21.7</v>
      </c>
      <c r="K3609">
        <v>21.5</v>
      </c>
      <c r="L3609">
        <v>20.7</v>
      </c>
      <c r="M3609">
        <v>20.6</v>
      </c>
      <c r="N3609">
        <v>20.7</v>
      </c>
      <c r="O3609">
        <v>20.5</v>
      </c>
      <c r="P3609">
        <v>20.100000000000001</v>
      </c>
      <c r="Q3609">
        <v>18.5</v>
      </c>
      <c r="R3609">
        <v>18.2</v>
      </c>
      <c r="S3609">
        <v>15.2</v>
      </c>
      <c r="T3609">
        <v>15.6</v>
      </c>
      <c r="U3609">
        <v>14.4</v>
      </c>
      <c r="V3609">
        <v>13.7</v>
      </c>
      <c r="W3609">
        <v>13.7</v>
      </c>
      <c r="X3609">
        <v>13.7</v>
      </c>
      <c r="Y3609">
        <v>13.7</v>
      </c>
      <c r="Z3609">
        <v>13.7</v>
      </c>
    </row>
    <row r="3611" spans="1:57" ht="12" customHeight="1" x14ac:dyDescent="0.2">
      <c r="A3611" t="s">
        <v>557</v>
      </c>
    </row>
    <row r="3612" spans="1:57" ht="12" customHeight="1" x14ac:dyDescent="0.2">
      <c r="C3612" s="1">
        <v>1</v>
      </c>
      <c r="D3612" s="1">
        <v>2</v>
      </c>
      <c r="E3612" s="1">
        <v>3</v>
      </c>
      <c r="F3612" s="1">
        <v>4</v>
      </c>
      <c r="G3612" s="1">
        <v>5</v>
      </c>
      <c r="H3612" s="1">
        <v>6</v>
      </c>
      <c r="I3612" s="1">
        <v>7</v>
      </c>
      <c r="J3612" s="1">
        <v>8</v>
      </c>
      <c r="K3612" s="1">
        <v>9</v>
      </c>
      <c r="L3612" s="1">
        <v>10</v>
      </c>
      <c r="M3612" s="1">
        <v>11</v>
      </c>
      <c r="N3612" s="1">
        <v>12</v>
      </c>
      <c r="O3612" s="1">
        <v>13</v>
      </c>
      <c r="P3612" s="1">
        <v>14</v>
      </c>
      <c r="Q3612" s="1">
        <v>15</v>
      </c>
      <c r="R3612" s="1">
        <v>16</v>
      </c>
      <c r="S3612" s="1">
        <v>17</v>
      </c>
      <c r="T3612" s="1">
        <v>18</v>
      </c>
      <c r="U3612" s="1">
        <v>19</v>
      </c>
      <c r="V3612" s="1">
        <v>20</v>
      </c>
      <c r="W3612" s="1">
        <v>21</v>
      </c>
      <c r="X3612" s="1">
        <v>22</v>
      </c>
      <c r="Y3612" s="1">
        <v>23</v>
      </c>
      <c r="Z3612" s="1">
        <v>24</v>
      </c>
      <c r="AA3612" s="1" t="s">
        <v>541</v>
      </c>
    </row>
    <row r="3613" spans="1:57" ht="12" customHeight="1" x14ac:dyDescent="0.2">
      <c r="B3613" t="s">
        <v>542</v>
      </c>
      <c r="C3613">
        <v>3563</v>
      </c>
      <c r="D3613">
        <v>3490</v>
      </c>
      <c r="E3613">
        <v>3462</v>
      </c>
      <c r="F3613">
        <v>3421</v>
      </c>
      <c r="G3613">
        <v>3391</v>
      </c>
      <c r="H3613">
        <v>3380</v>
      </c>
      <c r="I3613">
        <v>3369</v>
      </c>
      <c r="J3613">
        <v>3365</v>
      </c>
      <c r="K3613">
        <v>3306</v>
      </c>
      <c r="L3613">
        <v>3274</v>
      </c>
      <c r="M3613">
        <v>3282</v>
      </c>
      <c r="N3613">
        <v>3263</v>
      </c>
      <c r="O3613">
        <v>3250</v>
      </c>
      <c r="P3613">
        <v>3207</v>
      </c>
      <c r="Q3613">
        <v>3240</v>
      </c>
      <c r="R3613">
        <v>3154</v>
      </c>
      <c r="S3613">
        <v>3176</v>
      </c>
      <c r="T3613">
        <v>3099</v>
      </c>
      <c r="U3613">
        <v>3047</v>
      </c>
      <c r="V3613">
        <v>3031</v>
      </c>
      <c r="W3613">
        <v>3041</v>
      </c>
      <c r="X3613">
        <v>3093</v>
      </c>
      <c r="Y3613">
        <v>3099</v>
      </c>
      <c r="Z3613">
        <v>3112</v>
      </c>
      <c r="AA3613">
        <v>3600</v>
      </c>
    </row>
    <row r="3614" spans="1:57" ht="12" customHeight="1" x14ac:dyDescent="0.2">
      <c r="B3614" t="s">
        <v>543</v>
      </c>
      <c r="C3614">
        <v>4712</v>
      </c>
      <c r="D3614">
        <v>4711</v>
      </c>
      <c r="E3614">
        <v>4710</v>
      </c>
      <c r="F3614">
        <v>4586</v>
      </c>
      <c r="G3614">
        <v>4546</v>
      </c>
      <c r="H3614">
        <v>4463</v>
      </c>
      <c r="I3614">
        <v>4375</v>
      </c>
      <c r="J3614">
        <v>4412</v>
      </c>
      <c r="K3614">
        <v>4283</v>
      </c>
      <c r="L3614">
        <v>4344</v>
      </c>
      <c r="M3614">
        <v>4225</v>
      </c>
      <c r="N3614">
        <v>4184</v>
      </c>
      <c r="O3614">
        <v>4125</v>
      </c>
      <c r="P3614">
        <v>4073</v>
      </c>
      <c r="Q3614">
        <v>4056</v>
      </c>
      <c r="R3614">
        <v>3948</v>
      </c>
      <c r="S3614">
        <v>4005</v>
      </c>
      <c r="T3614">
        <v>3921</v>
      </c>
      <c r="U3614">
        <v>3841</v>
      </c>
      <c r="V3614">
        <v>3713</v>
      </c>
      <c r="W3614">
        <v>3738</v>
      </c>
      <c r="X3614">
        <v>3795</v>
      </c>
      <c r="Y3614">
        <v>3782</v>
      </c>
      <c r="Z3614">
        <v>3763</v>
      </c>
      <c r="AA3614">
        <v>4100</v>
      </c>
    </row>
    <row r="3616" spans="1:57" ht="12" customHeight="1" x14ac:dyDescent="0.2"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</row>
    <row r="3617" spans="1:58" ht="12" customHeight="1" x14ac:dyDescent="0.2">
      <c r="A3617" s="53" t="s">
        <v>563</v>
      </c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</row>
    <row r="3618" spans="1:58" ht="12" customHeight="1" x14ac:dyDescent="0.2">
      <c r="A3618" t="s">
        <v>564</v>
      </c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</row>
    <row r="3619" spans="1:58" ht="12" customHeight="1" x14ac:dyDescent="0.2">
      <c r="A3619" t="s">
        <v>565</v>
      </c>
      <c r="B3619" s="8" t="s">
        <v>566</v>
      </c>
      <c r="C3619" s="3">
        <v>1995</v>
      </c>
      <c r="D3619" s="3">
        <v>1996</v>
      </c>
      <c r="E3619" s="3">
        <v>1997</v>
      </c>
      <c r="F3619" s="3">
        <v>1998</v>
      </c>
      <c r="G3619" s="3">
        <v>1999</v>
      </c>
      <c r="H3619" s="3">
        <v>2000</v>
      </c>
      <c r="I3619" s="3">
        <v>2001</v>
      </c>
      <c r="J3619" s="3">
        <v>2002</v>
      </c>
      <c r="K3619" s="3">
        <v>2003</v>
      </c>
      <c r="L3619" s="3">
        <v>2004</v>
      </c>
      <c r="M3619" s="3">
        <v>2005</v>
      </c>
      <c r="N3619" s="3">
        <v>2006</v>
      </c>
      <c r="O3619" s="3">
        <v>2007</v>
      </c>
      <c r="P3619" s="3">
        <v>2008</v>
      </c>
      <c r="Q3619" s="3">
        <v>2009</v>
      </c>
      <c r="R3619" s="3">
        <v>2010</v>
      </c>
      <c r="S3619" s="3">
        <v>2011</v>
      </c>
      <c r="T3619" s="3">
        <v>2012</v>
      </c>
      <c r="U3619" s="3">
        <v>2013</v>
      </c>
      <c r="V3619" s="3">
        <v>2014</v>
      </c>
      <c r="W3619" s="3">
        <v>2015</v>
      </c>
      <c r="X3619" s="3">
        <v>2016</v>
      </c>
      <c r="Y3619" s="3">
        <v>2017</v>
      </c>
      <c r="Z3619" s="3">
        <v>2018</v>
      </c>
      <c r="AA3619" s="3">
        <v>2019</v>
      </c>
      <c r="AB3619" s="3">
        <v>2020</v>
      </c>
      <c r="AC3619" s="3">
        <v>2021</v>
      </c>
      <c r="AD3619" s="3">
        <v>2022</v>
      </c>
      <c r="AE3619" s="3">
        <v>2023</v>
      </c>
      <c r="AF3619" s="3">
        <v>2024</v>
      </c>
      <c r="AG3619" s="3">
        <v>2025</v>
      </c>
      <c r="AH3619" s="3">
        <v>2026</v>
      </c>
      <c r="AI3619" s="3">
        <v>2027</v>
      </c>
      <c r="AJ3619" s="3">
        <v>2028</v>
      </c>
      <c r="AK3619" s="3">
        <v>2029</v>
      </c>
      <c r="AL3619" s="3">
        <v>2030</v>
      </c>
      <c r="AM3619" s="3">
        <v>2031</v>
      </c>
      <c r="AN3619" s="3">
        <v>2032</v>
      </c>
      <c r="AO3619" s="3">
        <v>2033</v>
      </c>
      <c r="AP3619" s="3">
        <v>2034</v>
      </c>
      <c r="AQ3619" s="3">
        <v>2035</v>
      </c>
      <c r="AR3619" s="3">
        <v>2036</v>
      </c>
      <c r="AS3619" s="3">
        <v>2037</v>
      </c>
      <c r="AT3619" s="3">
        <v>2038</v>
      </c>
      <c r="AU3619" s="3">
        <v>2039</v>
      </c>
      <c r="AV3619" s="3">
        <v>2040</v>
      </c>
      <c r="AW3619" s="3">
        <v>2041</v>
      </c>
      <c r="AX3619" s="3">
        <v>2042</v>
      </c>
      <c r="AY3619" s="3">
        <v>2043</v>
      </c>
      <c r="AZ3619" s="3">
        <v>2044</v>
      </c>
      <c r="BA3619" s="3">
        <v>2045</v>
      </c>
      <c r="BB3619" s="3">
        <v>2046</v>
      </c>
      <c r="BC3619" s="3">
        <v>2047</v>
      </c>
      <c r="BD3619" s="3">
        <v>2048</v>
      </c>
      <c r="BE3619" s="3">
        <v>2049</v>
      </c>
      <c r="BF3619" s="3">
        <v>2050</v>
      </c>
    </row>
    <row r="3620" spans="1:58" ht="12" customHeight="1" x14ac:dyDescent="0.2">
      <c r="A3620" t="s">
        <v>522</v>
      </c>
      <c r="B3620" t="s">
        <v>558</v>
      </c>
      <c r="C3620" s="55">
        <v>3.9993213407239298E-2</v>
      </c>
      <c r="D3620" s="55">
        <v>4.0745348450370068E-2</v>
      </c>
      <c r="E3620" s="55">
        <v>4.1519608119406123E-2</v>
      </c>
      <c r="F3620" s="55">
        <v>4.2327854592611229E-2</v>
      </c>
      <c r="G3620" s="55">
        <v>4.2810215045948313E-2</v>
      </c>
      <c r="H3620" s="55">
        <v>4.3764068638662869E-2</v>
      </c>
      <c r="I3620" s="55">
        <v>4.4580697740373293E-2</v>
      </c>
      <c r="J3620" s="55">
        <v>4.5194301386349965E-2</v>
      </c>
      <c r="K3620" s="55">
        <v>4.5686092942519275E-2</v>
      </c>
      <c r="L3620" s="55">
        <v>4.6215588541099438E-2</v>
      </c>
      <c r="M3620" s="55">
        <v>4.6908784049252035E-2</v>
      </c>
      <c r="N3620" s="55">
        <v>4.7186355157128435E-2</v>
      </c>
      <c r="O3620" s="55">
        <v>4.7087806289955438E-2</v>
      </c>
      <c r="P3620" s="55">
        <v>4.677570475461993E-2</v>
      </c>
      <c r="Q3620" s="55">
        <v>4.6107964801781344E-2</v>
      </c>
      <c r="R3620" s="55">
        <v>4.535415675219398E-2</v>
      </c>
      <c r="S3620" s="55">
        <v>4.4969248294263173E-2</v>
      </c>
      <c r="T3620" s="55">
        <v>4.4231164597809458E-2</v>
      </c>
      <c r="U3620" s="55">
        <v>4.3326447373017198E-2</v>
      </c>
      <c r="V3620" s="55">
        <v>4.2667778726582013E-2</v>
      </c>
      <c r="W3620" s="55">
        <v>4.2097153265916461E-2</v>
      </c>
      <c r="X3620" s="55">
        <v>4.1611194974221076E-2</v>
      </c>
      <c r="Y3620" s="55">
        <v>4.1015834600878841E-2</v>
      </c>
      <c r="Z3620" s="55">
        <v>4.0598044201326275E-2</v>
      </c>
      <c r="AA3620" s="55">
        <v>4.0245692667491541E-2</v>
      </c>
      <c r="AB3620" s="55">
        <v>3.976345192321621E-2</v>
      </c>
      <c r="AC3620" s="55">
        <v>3.9456193923758348E-2</v>
      </c>
      <c r="AD3620" s="55">
        <v>3.940696185706994E-2</v>
      </c>
      <c r="AE3620" s="55">
        <v>3.9294452215491195E-2</v>
      </c>
      <c r="AF3620" s="55">
        <v>3.8909330742312891E-2</v>
      </c>
      <c r="AG3620" s="55">
        <v>3.8540352113534994E-2</v>
      </c>
      <c r="AH3620" s="55">
        <v>3.8169307559373221E-2</v>
      </c>
      <c r="AI3620" s="55">
        <v>3.7666394836532335E-2</v>
      </c>
      <c r="AJ3620" s="55">
        <v>3.7204033172298458E-2</v>
      </c>
      <c r="AK3620" s="55">
        <v>3.7006239172513444E-2</v>
      </c>
      <c r="AL3620" s="55">
        <v>3.6809896442823037E-2</v>
      </c>
      <c r="AM3620" s="55">
        <v>3.65718038988114E-2</v>
      </c>
      <c r="AN3620" s="55">
        <v>3.6547138734514588E-2</v>
      </c>
      <c r="AO3620" s="55">
        <v>3.6557102998573406E-2</v>
      </c>
      <c r="AP3620" s="55">
        <v>3.6559217636189717E-2</v>
      </c>
      <c r="AQ3620" s="55">
        <v>3.6579450918727149E-2</v>
      </c>
      <c r="AR3620" s="55">
        <v>3.6646929316577009E-2</v>
      </c>
      <c r="AS3620" s="55">
        <v>3.6592540213714372E-2</v>
      </c>
      <c r="AT3620" s="55">
        <v>3.6521970490511813E-2</v>
      </c>
      <c r="AU3620" s="55">
        <v>3.6434129632444072E-2</v>
      </c>
      <c r="AV3620" s="55">
        <v>3.6329647647071701E-2</v>
      </c>
      <c r="AW3620" s="55">
        <v>3.6213071160509744E-2</v>
      </c>
      <c r="AX3620" s="55">
        <v>3.6087570135242358E-2</v>
      </c>
      <c r="AY3620" s="55">
        <v>3.5954486203990554E-2</v>
      </c>
      <c r="AZ3620" s="55">
        <v>3.581566064008751E-2</v>
      </c>
      <c r="BA3620" s="55">
        <v>3.5671435910842653E-2</v>
      </c>
      <c r="BB3620" s="55">
        <v>3.5523682616431004E-2</v>
      </c>
      <c r="BC3620" s="55">
        <v>3.5375262315181434E-2</v>
      </c>
      <c r="BD3620" s="55">
        <v>3.5229271371947542E-2</v>
      </c>
      <c r="BE3620" s="55">
        <v>3.5087894856142603E-2</v>
      </c>
      <c r="BF3620" s="55">
        <v>3.4954309740776936E-2</v>
      </c>
    </row>
    <row r="3621" spans="1:58" ht="12" customHeight="1" x14ac:dyDescent="0.2">
      <c r="B3621" t="s">
        <v>559</v>
      </c>
      <c r="C3621" s="55">
        <v>0.14560209499539781</v>
      </c>
      <c r="D3621" s="55">
        <v>0.14113019740131286</v>
      </c>
      <c r="E3621" s="55">
        <v>0.13704823910086128</v>
      </c>
      <c r="F3621" s="55">
        <v>0.13277605842576853</v>
      </c>
      <c r="G3621" s="55">
        <v>0.12888508762794312</v>
      </c>
      <c r="H3621" s="55">
        <v>0.12507251742192774</v>
      </c>
      <c r="I3621" s="55">
        <v>0.12314503912420599</v>
      </c>
      <c r="J3621" s="55">
        <v>0.12203842409975468</v>
      </c>
      <c r="K3621" s="55">
        <v>0.12095407443727645</v>
      </c>
      <c r="L3621" s="55">
        <v>0.11966124974052826</v>
      </c>
      <c r="M3621" s="55">
        <v>0.11843226195757754</v>
      </c>
      <c r="N3621" s="55">
        <v>0.11742444940697018</v>
      </c>
      <c r="O3621" s="55">
        <v>0.117034038774241</v>
      </c>
      <c r="P3621" s="55">
        <v>0.11741120363056484</v>
      </c>
      <c r="Q3621" s="55">
        <v>0.11821029724885605</v>
      </c>
      <c r="R3621" s="55">
        <v>0.11832503259218506</v>
      </c>
      <c r="S3621" s="55">
        <v>0.11960914604930721</v>
      </c>
      <c r="T3621" s="55">
        <v>0.12095665191072337</v>
      </c>
      <c r="U3621" s="55">
        <v>0.12215455214696055</v>
      </c>
      <c r="V3621" s="55">
        <v>0.12330914211295488</v>
      </c>
      <c r="W3621" s="55">
        <v>0.12377123650137503</v>
      </c>
      <c r="X3621" s="55">
        <v>0.12424569246439511</v>
      </c>
      <c r="Y3621" s="55">
        <v>0.12470487001966715</v>
      </c>
      <c r="Z3621" s="55">
        <v>0.12427550414911236</v>
      </c>
      <c r="AA3621" s="55">
        <v>0.12395822164289946</v>
      </c>
      <c r="AB3621" s="55">
        <v>0.1235167328102624</v>
      </c>
      <c r="AC3621" s="55">
        <v>0.1230008881928277</v>
      </c>
      <c r="AD3621" s="55">
        <v>0.12231275910369642</v>
      </c>
      <c r="AE3621" s="55">
        <v>0.12153089233551004</v>
      </c>
      <c r="AF3621" s="55">
        <v>0.12066415568817106</v>
      </c>
      <c r="AG3621" s="55">
        <v>0.11946091786688977</v>
      </c>
      <c r="AH3621" s="55">
        <v>0.11825530047093061</v>
      </c>
      <c r="AI3621" s="55">
        <v>0.11723792792697676</v>
      </c>
      <c r="AJ3621" s="55">
        <v>0.11637118202039864</v>
      </c>
      <c r="AK3621" s="55">
        <v>0.11540532147150345</v>
      </c>
      <c r="AL3621" s="55">
        <v>0.11458608560732375</v>
      </c>
      <c r="AM3621" s="55">
        <v>0.11396516377098626</v>
      </c>
      <c r="AN3621" s="55">
        <v>0.11330465039003569</v>
      </c>
      <c r="AO3621" s="55">
        <v>0.11265494594298121</v>
      </c>
      <c r="AP3621" s="55">
        <v>0.11204534345469946</v>
      </c>
      <c r="AQ3621" s="55">
        <v>0.11133180205870093</v>
      </c>
      <c r="AR3621" s="55">
        <v>0.11071781344299095</v>
      </c>
      <c r="AS3621" s="55">
        <v>0.11040774776073842</v>
      </c>
      <c r="AT3621" s="55">
        <v>0.11010307791946927</v>
      </c>
      <c r="AU3621" s="55">
        <v>0.10977741655910508</v>
      </c>
      <c r="AV3621" s="55">
        <v>0.10948216296249248</v>
      </c>
      <c r="AW3621" s="55">
        <v>0.10918044538702402</v>
      </c>
      <c r="AX3621" s="55">
        <v>0.10884068134978005</v>
      </c>
      <c r="AY3621" s="55">
        <v>0.10854100980985941</v>
      </c>
      <c r="AZ3621" s="55">
        <v>0.1084392214749369</v>
      </c>
      <c r="BA3621" s="55">
        <v>0.10833151544832702</v>
      </c>
      <c r="BB3621" s="55">
        <v>0.10820245573327425</v>
      </c>
      <c r="BC3621" s="55">
        <v>0.10814379950036768</v>
      </c>
      <c r="BD3621" s="55">
        <v>0.10808768775123159</v>
      </c>
      <c r="BE3621" s="55">
        <v>0.10799385780344072</v>
      </c>
      <c r="BF3621" s="55">
        <v>0.10789064016058339</v>
      </c>
    </row>
    <row r="3622" spans="1:58" ht="12" customHeight="1" x14ac:dyDescent="0.2">
      <c r="B3622" t="s">
        <v>560</v>
      </c>
      <c r="C3622" s="55">
        <v>0.18308963667313169</v>
      </c>
      <c r="D3622" s="55">
        <v>0.18730221283945159</v>
      </c>
      <c r="E3622" s="55">
        <v>0.19103592584335094</v>
      </c>
      <c r="F3622" s="55">
        <v>0.19261154817684836</v>
      </c>
      <c r="G3622" s="55">
        <v>0.19446806886391324</v>
      </c>
      <c r="H3622" s="55">
        <v>0.19549651134058602</v>
      </c>
      <c r="I3622" s="55">
        <v>0.19667326801242124</v>
      </c>
      <c r="J3622" s="55">
        <v>0.19493445221490041</v>
      </c>
      <c r="K3622" s="55">
        <v>0.19365315457483123</v>
      </c>
      <c r="L3622" s="55">
        <v>0.19256550519740076</v>
      </c>
      <c r="M3622" s="55">
        <v>0.19169583527176753</v>
      </c>
      <c r="N3622" s="55">
        <v>0.19029101693633504</v>
      </c>
      <c r="O3622" s="55">
        <v>0.18826467303050157</v>
      </c>
      <c r="P3622" s="55">
        <v>0.18543455983033372</v>
      </c>
      <c r="Q3622" s="55">
        <v>0.18212398880933289</v>
      </c>
      <c r="R3622" s="55">
        <v>0.17839427258098053</v>
      </c>
      <c r="S3622" s="55">
        <v>0.17450396123625628</v>
      </c>
      <c r="T3622" s="55">
        <v>0.17054994700358878</v>
      </c>
      <c r="U3622" s="55">
        <v>0.16669471108498229</v>
      </c>
      <c r="V3622" s="55">
        <v>0.16316920459089268</v>
      </c>
      <c r="W3622" s="55">
        <v>0.15999812582261602</v>
      </c>
      <c r="X3622" s="55">
        <v>0.15675839690965476</v>
      </c>
      <c r="Y3622" s="55">
        <v>0.15422790783186105</v>
      </c>
      <c r="Z3622" s="55">
        <v>0.15272414123253283</v>
      </c>
      <c r="AA3622" s="55">
        <v>0.15120114577454039</v>
      </c>
      <c r="AB3622" s="55">
        <v>0.15020468669440462</v>
      </c>
      <c r="AC3622" s="55">
        <v>0.14971107893040358</v>
      </c>
      <c r="AD3622" s="55">
        <v>0.14939330912009385</v>
      </c>
      <c r="AE3622" s="55">
        <v>0.14929909197096625</v>
      </c>
      <c r="AF3622" s="55">
        <v>0.14940298994520845</v>
      </c>
      <c r="AG3622" s="55">
        <v>0.14952443064036139</v>
      </c>
      <c r="AH3622" s="55">
        <v>0.14988676285281358</v>
      </c>
      <c r="AI3622" s="55">
        <v>0.15063959518937409</v>
      </c>
      <c r="AJ3622" s="55">
        <v>0.15158843016558554</v>
      </c>
      <c r="AK3622" s="55">
        <v>0.15254761253273649</v>
      </c>
      <c r="AL3622" s="55">
        <v>0.15318540584780216</v>
      </c>
      <c r="AM3622" s="55">
        <v>0.15392890099604639</v>
      </c>
      <c r="AN3622" s="55">
        <v>0.15442473538366547</v>
      </c>
      <c r="AO3622" s="55">
        <v>0.15486381088954937</v>
      </c>
      <c r="AP3622" s="55">
        <v>0.15520363159341313</v>
      </c>
      <c r="AQ3622" s="55">
        <v>0.15523849037486984</v>
      </c>
      <c r="AR3622" s="55">
        <v>0.1553439415007267</v>
      </c>
      <c r="AS3622" s="55">
        <v>0.15523101989010085</v>
      </c>
      <c r="AT3622" s="55">
        <v>0.15515009674117874</v>
      </c>
      <c r="AU3622" s="55">
        <v>0.15522221217215307</v>
      </c>
      <c r="AV3622" s="55">
        <v>0.15506140804066579</v>
      </c>
      <c r="AW3622" s="55">
        <v>0.1549633592749497</v>
      </c>
      <c r="AX3622" s="55">
        <v>0.15494407040411648</v>
      </c>
      <c r="AY3622" s="55">
        <v>0.1547733465803309</v>
      </c>
      <c r="AZ3622" s="55">
        <v>0.15422644992280632</v>
      </c>
      <c r="BA3622" s="55">
        <v>0.15339342308339651</v>
      </c>
      <c r="BB3622" s="55">
        <v>0.15253463642065063</v>
      </c>
      <c r="BC3622" s="55">
        <v>0.15167663020041725</v>
      </c>
      <c r="BD3622" s="55">
        <v>0.15095089615808033</v>
      </c>
      <c r="BE3622" s="55">
        <v>0.15033962277288987</v>
      </c>
      <c r="BF3622" s="55">
        <v>0.14983932452394569</v>
      </c>
    </row>
    <row r="3623" spans="1:58" ht="12" customHeight="1" x14ac:dyDescent="0.2">
      <c r="B3623" t="s">
        <v>561</v>
      </c>
      <c r="C3623" s="55">
        <v>4.8219991349285417E-2</v>
      </c>
      <c r="D3623" s="55">
        <v>4.8090538942952919E-2</v>
      </c>
      <c r="E3623" s="55">
        <v>4.8703152805665582E-2</v>
      </c>
      <c r="F3623" s="55">
        <v>5.0306698248058584E-2</v>
      </c>
      <c r="G3623" s="55">
        <v>5.1537243334534327E-2</v>
      </c>
      <c r="H3623" s="55">
        <v>5.5005807516016005E-2</v>
      </c>
      <c r="I3623" s="55">
        <v>5.6191970839977484E-2</v>
      </c>
      <c r="J3623" s="55">
        <v>5.9696263256267756E-2</v>
      </c>
      <c r="K3623" s="55">
        <v>6.2324352244517371E-2</v>
      </c>
      <c r="L3623" s="55">
        <v>6.4898480313050066E-2</v>
      </c>
      <c r="M3623" s="55">
        <v>6.7378445223178124E-2</v>
      </c>
      <c r="N3623" s="55">
        <v>6.9622379004199E-2</v>
      </c>
      <c r="O3623" s="55">
        <v>7.16435029425989E-2</v>
      </c>
      <c r="P3623" s="55">
        <v>7.3091088597780657E-2</v>
      </c>
      <c r="Q3623" s="55">
        <v>7.5178446561505533E-2</v>
      </c>
      <c r="R3623" s="55">
        <v>7.7720203118990958E-2</v>
      </c>
      <c r="S3623" s="55">
        <v>7.9708043214977209E-2</v>
      </c>
      <c r="T3623" s="55">
        <v>8.0078699721668423E-2</v>
      </c>
      <c r="U3623" s="55">
        <v>8.1071688795574887E-2</v>
      </c>
      <c r="V3623" s="55">
        <v>8.2038604508517812E-2</v>
      </c>
      <c r="W3623" s="55">
        <v>8.3106077835191694E-2</v>
      </c>
      <c r="X3623" s="55">
        <v>8.3907180426073077E-2</v>
      </c>
      <c r="Y3623" s="55">
        <v>8.4367501061054145E-2</v>
      </c>
      <c r="Z3623" s="55">
        <v>8.4498450140183895E-2</v>
      </c>
      <c r="AA3623" s="55">
        <v>8.4387969082413999E-2</v>
      </c>
      <c r="AB3623" s="55">
        <v>8.3857154684037982E-2</v>
      </c>
      <c r="AC3623" s="55">
        <v>8.2842753751628181E-2</v>
      </c>
      <c r="AD3623" s="55">
        <v>8.1437849049359259E-2</v>
      </c>
      <c r="AE3623" s="55">
        <v>8.0015536681330088E-2</v>
      </c>
      <c r="AF3623" s="55">
        <v>7.8812088977090508E-2</v>
      </c>
      <c r="AG3623" s="55">
        <v>7.7808380511018391E-2</v>
      </c>
      <c r="AH3623" s="55">
        <v>7.6825522513095226E-2</v>
      </c>
      <c r="AI3623" s="55">
        <v>7.5587055322984681E-2</v>
      </c>
      <c r="AJ3623" s="55">
        <v>7.4078252628915403E-2</v>
      </c>
      <c r="AK3623" s="55">
        <v>7.2539549583391066E-2</v>
      </c>
      <c r="AL3623" s="55">
        <v>7.1421414717922474E-2</v>
      </c>
      <c r="AM3623" s="55">
        <v>7.0552866040027792E-2</v>
      </c>
      <c r="AN3623" s="55">
        <v>7.0041427154780844E-2</v>
      </c>
      <c r="AO3623" s="55">
        <v>6.96559465305569E-2</v>
      </c>
      <c r="AP3623" s="55">
        <v>6.9311428303407419E-2</v>
      </c>
      <c r="AQ3623" s="55">
        <v>6.9123311439804269E-2</v>
      </c>
      <c r="AR3623" s="55">
        <v>6.8926323869483594E-2</v>
      </c>
      <c r="AS3623" s="55">
        <v>6.9221446253033711E-2</v>
      </c>
      <c r="AT3623" s="55">
        <v>6.9852806837289866E-2</v>
      </c>
      <c r="AU3623" s="55">
        <v>7.0495858541900949E-2</v>
      </c>
      <c r="AV3623" s="55">
        <v>7.1215693355367718E-2</v>
      </c>
      <c r="AW3623" s="55">
        <v>7.2131622219440306E-2</v>
      </c>
      <c r="AX3623" s="55">
        <v>7.2884008045583148E-2</v>
      </c>
      <c r="AY3623" s="55">
        <v>7.3716643566808265E-2</v>
      </c>
      <c r="AZ3623" s="55">
        <v>7.4642597295097549E-2</v>
      </c>
      <c r="BA3623" s="55">
        <v>7.5476967658601124E-2</v>
      </c>
      <c r="BB3623" s="55">
        <v>7.6522978848492199E-2</v>
      </c>
      <c r="BC3623" s="55">
        <v>7.7423574423498356E-2</v>
      </c>
      <c r="BD3623" s="55">
        <v>7.8161421744751464E-2</v>
      </c>
      <c r="BE3623" s="55">
        <v>7.8881107286403296E-2</v>
      </c>
      <c r="BF3623" s="55">
        <v>7.9236730425507329E-2</v>
      </c>
    </row>
    <row r="3624" spans="1:58" ht="12" customHeight="1" x14ac:dyDescent="0.2">
      <c r="B3624" t="s">
        <v>562</v>
      </c>
      <c r="C3624" s="55">
        <v>7.1646230179148715E-2</v>
      </c>
      <c r="D3624" s="55">
        <v>7.201655797178666E-2</v>
      </c>
      <c r="E3624" s="55">
        <v>7.2133960319133231E-2</v>
      </c>
      <c r="F3624" s="55">
        <v>7.207314910872116E-2</v>
      </c>
      <c r="G3624" s="55">
        <v>7.1857981015457109E-2</v>
      </c>
      <c r="H3624" s="55">
        <v>7.0309442034159134E-2</v>
      </c>
      <c r="I3624" s="55">
        <v>6.9970607296465578E-2</v>
      </c>
      <c r="J3624" s="55">
        <v>6.9749278552977606E-2</v>
      </c>
      <c r="K3624" s="55">
        <v>6.9731258127315218E-2</v>
      </c>
      <c r="L3624" s="55">
        <v>6.9904107272011212E-2</v>
      </c>
      <c r="M3624" s="55">
        <v>7.001565727683455E-2</v>
      </c>
      <c r="N3624" s="55">
        <v>7.035066441091381E-2</v>
      </c>
      <c r="O3624" s="55">
        <v>7.1246813050607441E-2</v>
      </c>
      <c r="P3624" s="55">
        <v>7.2819074546997695E-2</v>
      </c>
      <c r="Q3624" s="55">
        <v>7.4017884061535019E-2</v>
      </c>
      <c r="R3624" s="55">
        <v>7.539902172152721E-2</v>
      </c>
      <c r="S3624" s="55">
        <v>7.6591033391831445E-2</v>
      </c>
      <c r="T3624" s="55">
        <v>7.9777934812841803E-2</v>
      </c>
      <c r="U3624" s="55">
        <v>8.2272159870779404E-2</v>
      </c>
      <c r="V3624" s="55">
        <v>8.4607940092742029E-2</v>
      </c>
      <c r="W3624" s="55">
        <v>8.6737922678685922E-2</v>
      </c>
      <c r="X3624" s="55">
        <v>8.8944293041915173E-2</v>
      </c>
      <c r="Y3624" s="55">
        <v>9.1307680644134165E-2</v>
      </c>
      <c r="Z3624" s="55">
        <v>9.3639550662630036E-2</v>
      </c>
      <c r="AA3624" s="55">
        <v>9.6052654196384757E-2</v>
      </c>
      <c r="AB3624" s="55">
        <v>9.8618015123911121E-2</v>
      </c>
      <c r="AC3624" s="55">
        <v>0.10106481743564014</v>
      </c>
      <c r="AD3624" s="55">
        <v>0.10359361099751399</v>
      </c>
      <c r="AE3624" s="55">
        <v>0.10604513215987107</v>
      </c>
      <c r="AF3624" s="55">
        <v>0.10841738529449678</v>
      </c>
      <c r="AG3624" s="55">
        <v>0.11089347421573803</v>
      </c>
      <c r="AH3624" s="55">
        <v>0.11311948366994128</v>
      </c>
      <c r="AI3624" s="55">
        <v>0.11513723090927347</v>
      </c>
      <c r="AJ3624" s="55">
        <v>0.11703290096489842</v>
      </c>
      <c r="AK3624" s="55">
        <v>0.11879456692847896</v>
      </c>
      <c r="AL3624" s="55">
        <v>0.12030585169753276</v>
      </c>
      <c r="AM3624" s="55">
        <v>0.12131202425110703</v>
      </c>
      <c r="AN3624" s="55">
        <v>0.12204513210170215</v>
      </c>
      <c r="AO3624" s="55">
        <v>0.12267753608405668</v>
      </c>
      <c r="AP3624" s="55">
        <v>0.12334874676621453</v>
      </c>
      <c r="AQ3624" s="55">
        <v>0.12427245967546989</v>
      </c>
      <c r="AR3624" s="55">
        <v>0.12499929626951833</v>
      </c>
      <c r="AS3624" s="55">
        <v>0.12529618332509401</v>
      </c>
      <c r="AT3624" s="55">
        <v>0.1252511084215929</v>
      </c>
      <c r="AU3624" s="55">
        <v>0.1250816668149082</v>
      </c>
      <c r="AV3624" s="55">
        <v>0.12507130491276539</v>
      </c>
      <c r="AW3624" s="55">
        <v>0.12483419638563178</v>
      </c>
      <c r="AX3624" s="55">
        <v>0.12473783114072022</v>
      </c>
      <c r="AY3624" s="55">
        <v>0.12469262286776438</v>
      </c>
      <c r="AZ3624" s="55">
        <v>0.12475271140785392</v>
      </c>
      <c r="BA3624" s="55">
        <v>0.12521266445425941</v>
      </c>
      <c r="BB3624" s="55">
        <v>0.12552246963994299</v>
      </c>
      <c r="BC3624" s="55">
        <v>0.12591279910341296</v>
      </c>
      <c r="BD3624" s="55">
        <v>0.1263311543056371</v>
      </c>
      <c r="BE3624" s="55">
        <v>0.12668557965578719</v>
      </c>
      <c r="BF3624" s="55">
        <v>0.12729045910983222</v>
      </c>
    </row>
    <row r="3625" spans="1:58" ht="12" customHeight="1" x14ac:dyDescent="0.2">
      <c r="A3625" t="s">
        <v>523</v>
      </c>
      <c r="B3625" t="s">
        <v>558</v>
      </c>
      <c r="C3625" s="55">
        <v>4.2332606609926354E-2</v>
      </c>
      <c r="D3625" s="55">
        <v>4.2803839489497633E-2</v>
      </c>
      <c r="E3625" s="55">
        <v>4.3152007444267559E-2</v>
      </c>
      <c r="F3625" s="55">
        <v>4.347205936101043E-2</v>
      </c>
      <c r="G3625" s="55">
        <v>4.3486354898763936E-2</v>
      </c>
      <c r="H3625" s="55">
        <v>4.4367580196887663E-2</v>
      </c>
      <c r="I3625" s="55">
        <v>4.459873702868241E-2</v>
      </c>
      <c r="J3625" s="55">
        <v>4.4847122901012823E-2</v>
      </c>
      <c r="K3625" s="55">
        <v>4.5122843192533124E-2</v>
      </c>
      <c r="L3625" s="55">
        <v>4.562225469748634E-2</v>
      </c>
      <c r="M3625" s="55">
        <v>4.6342695760106772E-2</v>
      </c>
      <c r="N3625" s="55">
        <v>4.6718753324542617E-2</v>
      </c>
      <c r="O3625" s="55">
        <v>4.6777770210891627E-2</v>
      </c>
      <c r="P3625" s="55">
        <v>4.6565172387459192E-2</v>
      </c>
      <c r="Q3625" s="55">
        <v>4.5945429391540116E-2</v>
      </c>
      <c r="R3625" s="55">
        <v>4.5042903010279745E-2</v>
      </c>
      <c r="S3625" s="55">
        <v>4.3959304230956495E-2</v>
      </c>
      <c r="T3625" s="55">
        <v>4.2813726153797027E-2</v>
      </c>
      <c r="U3625" s="55">
        <v>4.176181623368122E-2</v>
      </c>
      <c r="V3625" s="55">
        <v>4.0872083295240724E-2</v>
      </c>
      <c r="W3625" s="55">
        <v>4.0309547927261928E-2</v>
      </c>
      <c r="X3625" s="55">
        <v>3.9876049790657821E-2</v>
      </c>
      <c r="Y3625" s="55">
        <v>3.9404874563053471E-2</v>
      </c>
      <c r="Z3625" s="55">
        <v>3.901133413383101E-2</v>
      </c>
      <c r="AA3625" s="55">
        <v>3.8679448513928828E-2</v>
      </c>
      <c r="AB3625" s="55">
        <v>3.8220308539574838E-2</v>
      </c>
      <c r="AC3625" s="55">
        <v>3.7927395244455132E-2</v>
      </c>
      <c r="AD3625" s="55">
        <v>3.7883007316189023E-2</v>
      </c>
      <c r="AE3625" s="55">
        <v>3.7777530323519451E-2</v>
      </c>
      <c r="AF3625" s="55">
        <v>3.740957777239972E-2</v>
      </c>
      <c r="AG3625" s="55">
        <v>3.7058482277221881E-2</v>
      </c>
      <c r="AH3625" s="55">
        <v>3.6704734734194638E-2</v>
      </c>
      <c r="AI3625" s="55">
        <v>3.6221804846538655E-2</v>
      </c>
      <c r="AJ3625" s="55">
        <v>3.5776397965400823E-2</v>
      </c>
      <c r="AK3625" s="55">
        <v>3.5585967796444476E-2</v>
      </c>
      <c r="AL3625" s="55">
        <v>3.5397746477376667E-2</v>
      </c>
      <c r="AM3625" s="55">
        <v>3.5168874384650585E-2</v>
      </c>
      <c r="AN3625" s="55">
        <v>3.5146691920683634E-2</v>
      </c>
      <c r="AO3625" s="55">
        <v>3.5157966650896502E-2</v>
      </c>
      <c r="AP3625" s="55">
        <v>3.516172057870301E-2</v>
      </c>
      <c r="AQ3625" s="55">
        <v>3.5183893990239246E-2</v>
      </c>
      <c r="AR3625" s="55">
        <v>3.5251008675549686E-2</v>
      </c>
      <c r="AS3625" s="55">
        <v>3.5200688541121877E-2</v>
      </c>
      <c r="AT3625" s="55">
        <v>3.5135103474190507E-2</v>
      </c>
      <c r="AU3625" s="55">
        <v>3.5052737282485001E-2</v>
      </c>
      <c r="AV3625" s="55">
        <v>3.4954756261093817E-2</v>
      </c>
      <c r="AW3625" s="55">
        <v>3.4845187666738872E-2</v>
      </c>
      <c r="AX3625" s="55">
        <v>3.4726670577505996E-2</v>
      </c>
      <c r="AY3625" s="55">
        <v>3.4601165325746537E-2</v>
      </c>
      <c r="AZ3625" s="55">
        <v>3.4470366795662233E-2</v>
      </c>
      <c r="BA3625" s="55">
        <v>3.4334853960891129E-2</v>
      </c>
      <c r="BB3625" s="55">
        <v>3.4196303463191732E-2</v>
      </c>
      <c r="BC3625" s="55">
        <v>3.4056543506442036E-2</v>
      </c>
      <c r="BD3625" s="55">
        <v>3.3918572780944609E-2</v>
      </c>
      <c r="BE3625" s="55">
        <v>3.3785173590029076E-2</v>
      </c>
      <c r="BF3625" s="55">
        <v>3.3658779908983173E-2</v>
      </c>
    </row>
    <row r="3626" spans="1:58" ht="12" customHeight="1" x14ac:dyDescent="0.2">
      <c r="B3626" t="s">
        <v>559</v>
      </c>
      <c r="C3626" s="55">
        <v>0.13952651399780872</v>
      </c>
      <c r="D3626" s="55">
        <v>0.13553408281421589</v>
      </c>
      <c r="E3626" s="55">
        <v>0.13226870897816326</v>
      </c>
      <c r="F3626" s="55">
        <v>0.1293110352539667</v>
      </c>
      <c r="G3626" s="55">
        <v>0.12663916053893545</v>
      </c>
      <c r="H3626" s="55">
        <v>0.12838065601167292</v>
      </c>
      <c r="I3626" s="55">
        <v>0.12702036683689502</v>
      </c>
      <c r="J3626" s="55">
        <v>0.12610441609803955</v>
      </c>
      <c r="K3626" s="55">
        <v>0.12552298540764856</v>
      </c>
      <c r="L3626" s="55">
        <v>0.12442681482366402</v>
      </c>
      <c r="M3626" s="55">
        <v>0.12331720011444755</v>
      </c>
      <c r="N3626" s="55">
        <v>0.12247591614088614</v>
      </c>
      <c r="O3626" s="55">
        <v>0.12248599602201703</v>
      </c>
      <c r="P3626" s="55">
        <v>0.12313904323966045</v>
      </c>
      <c r="Q3626" s="55">
        <v>0.12394299686473779</v>
      </c>
      <c r="R3626" s="55">
        <v>0.12441837960555222</v>
      </c>
      <c r="S3626" s="55">
        <v>0.1257781983876177</v>
      </c>
      <c r="T3626" s="55">
        <v>0.12667164347645454</v>
      </c>
      <c r="U3626" s="55">
        <v>0.1275970845536549</v>
      </c>
      <c r="V3626" s="55">
        <v>0.12797105142175982</v>
      </c>
      <c r="W3626" s="55">
        <v>0.12771663403817854</v>
      </c>
      <c r="X3626" s="55">
        <v>0.12762241823831411</v>
      </c>
      <c r="Y3626" s="55">
        <v>0.12743845485363209</v>
      </c>
      <c r="Z3626" s="55">
        <v>0.12702520698570674</v>
      </c>
      <c r="AA3626" s="55">
        <v>0.12672283809222429</v>
      </c>
      <c r="AB3626" s="55">
        <v>0.12628582096626079</v>
      </c>
      <c r="AC3626" s="55">
        <v>0.1257664384598447</v>
      </c>
      <c r="AD3626" s="55">
        <v>0.12507253266568763</v>
      </c>
      <c r="AE3626" s="55">
        <v>0.12428184663300879</v>
      </c>
      <c r="AF3626" s="55">
        <v>0.12340308330764203</v>
      </c>
      <c r="AG3626" s="55">
        <v>0.12218460380097111</v>
      </c>
      <c r="AH3626" s="55">
        <v>0.12096148537021707</v>
      </c>
      <c r="AI3626" s="55">
        <v>0.11992310174305393</v>
      </c>
      <c r="AJ3626" s="55">
        <v>0.11903391629455498</v>
      </c>
      <c r="AK3626" s="55">
        <v>0.11804520535330748</v>
      </c>
      <c r="AL3626" s="55">
        <v>0.11720916967947898</v>
      </c>
      <c r="AM3626" s="55">
        <v>0.11657432030172377</v>
      </c>
      <c r="AN3626" s="55">
        <v>0.11590375191401332</v>
      </c>
      <c r="AO3626" s="55">
        <v>0.11524469102445278</v>
      </c>
      <c r="AP3626" s="55">
        <v>0.11462668271558961</v>
      </c>
      <c r="AQ3626" s="55">
        <v>0.11390548746757469</v>
      </c>
      <c r="AR3626" s="55">
        <v>0.11328440948100216</v>
      </c>
      <c r="AS3626" s="55">
        <v>0.11297356597149753</v>
      </c>
      <c r="AT3626" s="55">
        <v>0.11266919265315772</v>
      </c>
      <c r="AU3626" s="55">
        <v>0.11234279682767959</v>
      </c>
      <c r="AV3626" s="55">
        <v>0.11204878409953452</v>
      </c>
      <c r="AW3626" s="55">
        <v>0.11174831885045046</v>
      </c>
      <c r="AX3626" s="55">
        <v>0.11140776071991397</v>
      </c>
      <c r="AY3626" s="55">
        <v>0.11110924158086893</v>
      </c>
      <c r="AZ3626" s="55">
        <v>0.11101406772958208</v>
      </c>
      <c r="BA3626" s="55">
        <v>0.11091444699942572</v>
      </c>
      <c r="BB3626" s="55">
        <v>0.1107941896937117</v>
      </c>
      <c r="BC3626" s="55">
        <v>0.11074425603698833</v>
      </c>
      <c r="BD3626" s="55">
        <v>0.11069520835612001</v>
      </c>
      <c r="BE3626" s="55">
        <v>0.11060801135980822</v>
      </c>
      <c r="BF3626" s="55">
        <v>0.11050962260103375</v>
      </c>
    </row>
    <row r="3627" spans="1:58" ht="12" customHeight="1" x14ac:dyDescent="0.2">
      <c r="B3627" t="s">
        <v>560</v>
      </c>
      <c r="C3627" s="55">
        <v>0.1774522640877233</v>
      </c>
      <c r="D3627" s="55">
        <v>0.18108729904188686</v>
      </c>
      <c r="E3627" s="55">
        <v>0.18411712698544722</v>
      </c>
      <c r="F3627" s="55">
        <v>0.18596486234770568</v>
      </c>
      <c r="G3627" s="55">
        <v>0.18827172223932162</v>
      </c>
      <c r="H3627" s="55">
        <v>0.18856103334751215</v>
      </c>
      <c r="I3627" s="55">
        <v>0.1898300069706807</v>
      </c>
      <c r="J3627" s="55">
        <v>0.18838748906066718</v>
      </c>
      <c r="K3627" s="55">
        <v>0.18738664067278185</v>
      </c>
      <c r="L3627" s="55">
        <v>0.18666822663127713</v>
      </c>
      <c r="M3627" s="55">
        <v>0.18599701859044973</v>
      </c>
      <c r="N3627" s="55">
        <v>0.18490580750342414</v>
      </c>
      <c r="O3627" s="55">
        <v>0.18300050408135571</v>
      </c>
      <c r="P3627" s="55">
        <v>0.18055710594488872</v>
      </c>
      <c r="Q3627" s="55">
        <v>0.1777591643531255</v>
      </c>
      <c r="R3627" s="55">
        <v>0.17483051393479529</v>
      </c>
      <c r="S3627" s="55">
        <v>0.17165921383577373</v>
      </c>
      <c r="T3627" s="55">
        <v>0.16854673065811554</v>
      </c>
      <c r="U3627" s="55">
        <v>0.16560186404585892</v>
      </c>
      <c r="V3627" s="55">
        <v>0.16281650410833393</v>
      </c>
      <c r="W3627" s="55">
        <v>0.16047134562395771</v>
      </c>
      <c r="X3627" s="55">
        <v>0.15816710042280591</v>
      </c>
      <c r="Y3627" s="55">
        <v>0.15633550728967829</v>
      </c>
      <c r="Z3627" s="55">
        <v>0.15484231163737661</v>
      </c>
      <c r="AA3627" s="55">
        <v>0.15332473150177561</v>
      </c>
      <c r="AB3627" s="55">
        <v>0.15233154856373418</v>
      </c>
      <c r="AC3627" s="55">
        <v>0.15184064223864518</v>
      </c>
      <c r="AD3627" s="55">
        <v>0.15153009839247644</v>
      </c>
      <c r="AE3627" s="55">
        <v>0.15144528404352847</v>
      </c>
      <c r="AF3627" s="55">
        <v>0.1515600006150315</v>
      </c>
      <c r="AG3627" s="55">
        <v>0.15169818052145498</v>
      </c>
      <c r="AH3627" s="55">
        <v>0.1520783361076978</v>
      </c>
      <c r="AI3627" s="55">
        <v>0.15284507011006102</v>
      </c>
      <c r="AJ3627" s="55">
        <v>0.15380445286807998</v>
      </c>
      <c r="AK3627" s="55">
        <v>0.15477667362993652</v>
      </c>
      <c r="AL3627" s="55">
        <v>0.15542635924324816</v>
      </c>
      <c r="AM3627" s="55">
        <v>0.1561811148280153</v>
      </c>
      <c r="AN3627" s="55">
        <v>0.15669105414734621</v>
      </c>
      <c r="AO3627" s="55">
        <v>0.1571441374142826</v>
      </c>
      <c r="AP3627" s="55">
        <v>0.15749666712009017</v>
      </c>
      <c r="AQ3627" s="55">
        <v>0.15754419151378102</v>
      </c>
      <c r="AR3627" s="55">
        <v>0.15766109620335433</v>
      </c>
      <c r="AS3627" s="55">
        <v>0.15755542965894234</v>
      </c>
      <c r="AT3627" s="55">
        <v>0.15748360584137039</v>
      </c>
      <c r="AU3627" s="55">
        <v>0.15756642117096734</v>
      </c>
      <c r="AV3627" s="55">
        <v>0.15741462510172602</v>
      </c>
      <c r="AW3627" s="55">
        <v>0.1573268096518339</v>
      </c>
      <c r="AX3627" s="55">
        <v>0.15731738937874462</v>
      </c>
      <c r="AY3627" s="55">
        <v>0.15715567760404858</v>
      </c>
      <c r="AZ3627" s="55">
        <v>0.15661309201133913</v>
      </c>
      <c r="BA3627" s="55">
        <v>0.15578212213339757</v>
      </c>
      <c r="BB3627" s="55">
        <v>0.15492657364434584</v>
      </c>
      <c r="BC3627" s="55">
        <v>0.15406920240277094</v>
      </c>
      <c r="BD3627" s="55">
        <v>0.15334367533974622</v>
      </c>
      <c r="BE3627" s="55">
        <v>0.15273499734102036</v>
      </c>
      <c r="BF3627" s="55">
        <v>0.15223682197058938</v>
      </c>
    </row>
    <row r="3628" spans="1:58" ht="12" customHeight="1" x14ac:dyDescent="0.2">
      <c r="B3628" t="s">
        <v>561</v>
      </c>
      <c r="C3628" s="55">
        <v>5.1741016784492153E-2</v>
      </c>
      <c r="D3628" s="55">
        <v>5.1592879949548566E-2</v>
      </c>
      <c r="E3628" s="55">
        <v>5.2047753675709789E-2</v>
      </c>
      <c r="F3628" s="55">
        <v>5.3503306611771551E-2</v>
      </c>
      <c r="G3628" s="55">
        <v>5.4510105523012789E-2</v>
      </c>
      <c r="H3628" s="55">
        <v>5.4829662027822586E-2</v>
      </c>
      <c r="I3628" s="55">
        <v>5.5629397723482334E-2</v>
      </c>
      <c r="J3628" s="55">
        <v>5.8485793879336737E-2</v>
      </c>
      <c r="K3628" s="55">
        <v>6.0562486378080226E-2</v>
      </c>
      <c r="L3628" s="55">
        <v>6.2516441947255946E-2</v>
      </c>
      <c r="M3628" s="55">
        <v>6.4592555197875781E-2</v>
      </c>
      <c r="N3628" s="55">
        <v>6.6558204935562693E-2</v>
      </c>
      <c r="O3628" s="55">
        <v>6.8266218824416872E-2</v>
      </c>
      <c r="P3628" s="55">
        <v>6.9465874283002577E-2</v>
      </c>
      <c r="Q3628" s="55">
        <v>7.1376782173245404E-2</v>
      </c>
      <c r="R3628" s="55">
        <v>7.3750924841598328E-2</v>
      </c>
      <c r="S3628" s="55">
        <v>7.5641337766613845E-2</v>
      </c>
      <c r="T3628" s="55">
        <v>7.6062016020973358E-2</v>
      </c>
      <c r="U3628" s="55">
        <v>7.7053364287934106E-2</v>
      </c>
      <c r="V3628" s="55">
        <v>7.8068413501443099E-2</v>
      </c>
      <c r="W3628" s="55">
        <v>7.918318401978508E-2</v>
      </c>
      <c r="X3628" s="55">
        <v>7.9936946594589081E-2</v>
      </c>
      <c r="Y3628" s="55">
        <v>8.0401331701803594E-2</v>
      </c>
      <c r="Z3628" s="55">
        <v>8.0542312406126498E-2</v>
      </c>
      <c r="AA3628" s="55">
        <v>8.045092877800486E-2</v>
      </c>
      <c r="AB3628" s="55">
        <v>7.9953944109925915E-2</v>
      </c>
      <c r="AC3628" s="55">
        <v>7.8991800859379221E-2</v>
      </c>
      <c r="AD3628" s="55">
        <v>7.7658223069602725E-2</v>
      </c>
      <c r="AE3628" s="55">
        <v>7.6307338589048423E-2</v>
      </c>
      <c r="AF3628" s="55">
        <v>7.5164287477199332E-2</v>
      </c>
      <c r="AG3628" s="55">
        <v>7.4214366916324812E-2</v>
      </c>
      <c r="AH3628" s="55">
        <v>7.3282958071513513E-2</v>
      </c>
      <c r="AI3628" s="55">
        <v>7.2102964117216145E-2</v>
      </c>
      <c r="AJ3628" s="55">
        <v>7.0662171538370455E-2</v>
      </c>
      <c r="AK3628" s="55">
        <v>6.9193985285729703E-2</v>
      </c>
      <c r="AL3628" s="55">
        <v>6.8128547127356817E-2</v>
      </c>
      <c r="AM3628" s="55">
        <v>6.7300208077763421E-2</v>
      </c>
      <c r="AN3628" s="55">
        <v>6.6815268751374779E-2</v>
      </c>
      <c r="AO3628" s="55">
        <v>6.645074216703023E-2</v>
      </c>
      <c r="AP3628" s="55">
        <v>6.612531193683055E-2</v>
      </c>
      <c r="AQ3628" s="55">
        <v>6.5950928918032947E-2</v>
      </c>
      <c r="AR3628" s="55">
        <v>6.5767106427300687E-2</v>
      </c>
      <c r="AS3628" s="55">
        <v>6.6052449672575522E-2</v>
      </c>
      <c r="AT3628" s="55">
        <v>6.6659270657463646E-2</v>
      </c>
      <c r="AU3628" s="55">
        <v>6.7277028754574419E-2</v>
      </c>
      <c r="AV3628" s="55">
        <v>6.7968934139040232E-2</v>
      </c>
      <c r="AW3628" s="55">
        <v>6.8848234741037406E-2</v>
      </c>
      <c r="AX3628" s="55">
        <v>6.9570866737183948E-2</v>
      </c>
      <c r="AY3628" s="55">
        <v>7.0370858887305279E-2</v>
      </c>
      <c r="AZ3628" s="55">
        <v>7.1260578137433653E-2</v>
      </c>
      <c r="BA3628" s="55">
        <v>7.2064058458668867E-2</v>
      </c>
      <c r="BB3628" s="55">
        <v>7.307060599690765E-2</v>
      </c>
      <c r="BC3628" s="55">
        <v>7.3937332306790449E-2</v>
      </c>
      <c r="BD3628" s="55">
        <v>7.4647629275843772E-2</v>
      </c>
      <c r="BE3628" s="55">
        <v>7.5341020825047872E-2</v>
      </c>
      <c r="BF3628" s="55">
        <v>7.568570243425872E-2</v>
      </c>
    </row>
    <row r="3629" spans="1:58" ht="12" customHeight="1" x14ac:dyDescent="0.2">
      <c r="B3629" t="s">
        <v>562</v>
      </c>
      <c r="C3629" s="55">
        <v>7.2981885388921072E-2</v>
      </c>
      <c r="D3629" s="55">
        <v>7.3271921261586534E-2</v>
      </c>
      <c r="E3629" s="55">
        <v>7.3388169683476626E-2</v>
      </c>
      <c r="F3629" s="55">
        <v>7.378823673250913E-2</v>
      </c>
      <c r="G3629" s="55">
        <v>7.4065801422586092E-2</v>
      </c>
      <c r="H3629" s="55">
        <v>7.1086848349935214E-2</v>
      </c>
      <c r="I3629" s="55">
        <v>7.0958955874643515E-2</v>
      </c>
      <c r="J3629" s="55">
        <v>7.0861129519657146E-2</v>
      </c>
      <c r="K3629" s="55">
        <v>7.0841137502060766E-2</v>
      </c>
      <c r="L3629" s="55">
        <v>7.0864036667923597E-2</v>
      </c>
      <c r="M3629" s="55">
        <v>7.0969493365529671E-2</v>
      </c>
      <c r="N3629" s="55">
        <v>7.1015942244570279E-2</v>
      </c>
      <c r="O3629" s="55">
        <v>7.1562812856162519E-2</v>
      </c>
      <c r="P3629" s="55">
        <v>7.2612420384251877E-2</v>
      </c>
      <c r="Q3629" s="55">
        <v>7.323368097485293E-2</v>
      </c>
      <c r="R3629" s="55">
        <v>7.4091659554684164E-2</v>
      </c>
      <c r="S3629" s="55">
        <v>7.4879418708577158E-2</v>
      </c>
      <c r="T3629" s="55">
        <v>7.7532433287766017E-2</v>
      </c>
      <c r="U3629" s="55">
        <v>7.9533448097661844E-2</v>
      </c>
      <c r="V3629" s="55">
        <v>8.1560085364668591E-2</v>
      </c>
      <c r="W3629" s="55">
        <v>8.3531738412888634E-2</v>
      </c>
      <c r="X3629" s="55">
        <v>8.5608980023291648E-2</v>
      </c>
      <c r="Y3629" s="55">
        <v>8.7802760457759352E-2</v>
      </c>
      <c r="Z3629" s="55">
        <v>9.0063220896894544E-2</v>
      </c>
      <c r="AA3629" s="55">
        <v>9.2400154979179694E-2</v>
      </c>
      <c r="AB3629" s="55">
        <v>9.4878722710875274E-2</v>
      </c>
      <c r="AC3629" s="55">
        <v>9.723895579449153E-2</v>
      </c>
      <c r="AD3629" s="55">
        <v>9.9679747371592284E-2</v>
      </c>
      <c r="AE3629" s="55">
        <v>0.10204589153366674</v>
      </c>
      <c r="AF3629" s="55">
        <v>0.10433510020727883</v>
      </c>
      <c r="AG3629" s="55">
        <v>0.10672849937619748</v>
      </c>
      <c r="AH3629" s="55">
        <v>0.108879892940434</v>
      </c>
      <c r="AI3629" s="55">
        <v>0.11082411573269556</v>
      </c>
      <c r="AJ3629" s="55">
        <v>0.11264632371734694</v>
      </c>
      <c r="AK3629" s="55">
        <v>0.11434123304586312</v>
      </c>
      <c r="AL3629" s="55">
        <v>0.11579777999753936</v>
      </c>
      <c r="AM3629" s="55">
        <v>0.11676653645920748</v>
      </c>
      <c r="AN3629" s="55">
        <v>0.11747731100346576</v>
      </c>
      <c r="AO3629" s="55">
        <v>0.11809173000720467</v>
      </c>
      <c r="AP3629" s="55">
        <v>0.11874365949526906</v>
      </c>
      <c r="AQ3629" s="55">
        <v>0.11964211401595699</v>
      </c>
      <c r="AR3629" s="55">
        <v>0.12034941637272133</v>
      </c>
      <c r="AS3629" s="55">
        <v>0.12064210448852294</v>
      </c>
      <c r="AT3629" s="55">
        <v>0.1206066004584658</v>
      </c>
      <c r="AU3629" s="55">
        <v>0.12045079234488586</v>
      </c>
      <c r="AV3629" s="55">
        <v>0.12044956503521803</v>
      </c>
      <c r="AW3629" s="55">
        <v>0.1202301758409683</v>
      </c>
      <c r="AX3629" s="55">
        <v>0.1201451260885109</v>
      </c>
      <c r="AY3629" s="55">
        <v>0.1201104686353564</v>
      </c>
      <c r="AZ3629" s="55">
        <v>0.12017811683402027</v>
      </c>
      <c r="BA3629" s="55">
        <v>0.12063277897463714</v>
      </c>
      <c r="BB3629" s="55">
        <v>0.12094422032635004</v>
      </c>
      <c r="BC3629" s="55">
        <v>0.12133140883223563</v>
      </c>
      <c r="BD3629" s="55">
        <v>0.12174379509505778</v>
      </c>
      <c r="BE3629" s="55">
        <v>0.12209517095073519</v>
      </c>
      <c r="BF3629" s="55">
        <v>0.12268626760800617</v>
      </c>
    </row>
    <row r="3630" spans="1:58" ht="12" customHeight="1" x14ac:dyDescent="0.2">
      <c r="A3630" t="s">
        <v>524</v>
      </c>
      <c r="B3630" t="s">
        <v>558</v>
      </c>
      <c r="C3630" s="55">
        <v>4.7906491955539976E-2</v>
      </c>
      <c r="D3630" s="55">
        <v>4.8709886725040827E-2</v>
      </c>
      <c r="E3630" s="55">
        <v>4.9263566091348771E-2</v>
      </c>
      <c r="F3630" s="55">
        <v>4.9592049971757361E-2</v>
      </c>
      <c r="G3630" s="55">
        <v>4.9372550959563354E-2</v>
      </c>
      <c r="H3630" s="55">
        <v>4.8666969800706124E-2</v>
      </c>
      <c r="I3630" s="55">
        <v>4.8482452161256066E-2</v>
      </c>
      <c r="J3630" s="55">
        <v>4.815521971155455E-2</v>
      </c>
      <c r="K3630" s="55">
        <v>4.8060268223132113E-2</v>
      </c>
      <c r="L3630" s="55">
        <v>4.8203494995736673E-2</v>
      </c>
      <c r="M3630" s="55">
        <v>4.8478184143370469E-2</v>
      </c>
      <c r="N3630" s="55">
        <v>4.8590959485193159E-2</v>
      </c>
      <c r="O3630" s="55">
        <v>4.8622269117651488E-2</v>
      </c>
      <c r="P3630" s="55">
        <v>4.8404711883104766E-2</v>
      </c>
      <c r="Q3630" s="55">
        <v>4.7829098242984321E-2</v>
      </c>
      <c r="R3630" s="55">
        <v>4.6974634369972172E-2</v>
      </c>
      <c r="S3630" s="55">
        <v>4.6021974403557361E-2</v>
      </c>
      <c r="T3630" s="55">
        <v>4.4883637862429826E-2</v>
      </c>
      <c r="U3630" s="55">
        <v>4.3980145542019872E-2</v>
      </c>
      <c r="V3630" s="55">
        <v>4.3277738267803817E-2</v>
      </c>
      <c r="W3630" s="55">
        <v>4.2870490475484732E-2</v>
      </c>
      <c r="X3630" s="55">
        <v>4.2507998736653015E-2</v>
      </c>
      <c r="Y3630" s="55">
        <v>4.210556099849639E-2</v>
      </c>
      <c r="Z3630" s="55">
        <v>4.1686551851626889E-2</v>
      </c>
      <c r="AA3630" s="55">
        <v>4.1333638850808006E-2</v>
      </c>
      <c r="AB3630" s="55">
        <v>4.0846266822632045E-2</v>
      </c>
      <c r="AC3630" s="55">
        <v>4.0536446094430002E-2</v>
      </c>
      <c r="AD3630" s="55">
        <v>4.0491840044461866E-2</v>
      </c>
      <c r="AE3630" s="55">
        <v>4.0382457977699494E-2</v>
      </c>
      <c r="AF3630" s="55">
        <v>3.9993649528906723E-2</v>
      </c>
      <c r="AG3630" s="55">
        <v>3.962209183945134E-2</v>
      </c>
      <c r="AH3630" s="55">
        <v>3.9247649626097211E-2</v>
      </c>
      <c r="AI3630" s="55">
        <v>3.8736274474517329E-2</v>
      </c>
      <c r="AJ3630" s="55">
        <v>3.826523294791323E-2</v>
      </c>
      <c r="AK3630" s="55">
        <v>3.8065411547748895E-2</v>
      </c>
      <c r="AL3630" s="55">
        <v>3.786702483887975E-2</v>
      </c>
      <c r="AM3630" s="55">
        <v>3.762479624275817E-2</v>
      </c>
      <c r="AN3630" s="55">
        <v>3.7601705895284665E-2</v>
      </c>
      <c r="AO3630" s="55">
        <v>3.7613899158572411E-2</v>
      </c>
      <c r="AP3630" s="55">
        <v>3.7617899320431615E-2</v>
      </c>
      <c r="AQ3630" s="55">
        <v>3.7641240075542877E-2</v>
      </c>
      <c r="AR3630" s="55">
        <v>3.7712348904904665E-2</v>
      </c>
      <c r="AS3630" s="55">
        <v>3.7657529497198923E-2</v>
      </c>
      <c r="AT3630" s="55">
        <v>3.7585791376984638E-2</v>
      </c>
      <c r="AU3630" s="55">
        <v>3.7496194982609421E-2</v>
      </c>
      <c r="AV3630" s="55">
        <v>3.7389795404839193E-2</v>
      </c>
      <c r="AW3630" s="55">
        <v>3.7270721136414484E-2</v>
      </c>
      <c r="AX3630" s="55">
        <v>3.714242584884532E-2</v>
      </c>
      <c r="AY3630" s="55">
        <v>3.7006489711648709E-2</v>
      </c>
      <c r="AZ3630" s="55">
        <v>3.6864802055194941E-2</v>
      </c>
      <c r="BA3630" s="55">
        <v>3.6718195057179923E-2</v>
      </c>
      <c r="BB3630" s="55">
        <v>3.6568063890018793E-2</v>
      </c>
      <c r="BC3630" s="55">
        <v>3.641726563700614E-2</v>
      </c>
      <c r="BD3630" s="55">
        <v>3.6268860857200651E-2</v>
      </c>
      <c r="BE3630" s="55">
        <v>3.6125259462566991E-2</v>
      </c>
      <c r="BF3630" s="55">
        <v>3.5989665091997705E-2</v>
      </c>
    </row>
    <row r="3631" spans="1:58" ht="12" customHeight="1" x14ac:dyDescent="0.2">
      <c r="B3631" t="s">
        <v>559</v>
      </c>
      <c r="C3631" s="55">
        <v>0.14241400323369305</v>
      </c>
      <c r="D3631" s="55">
        <v>0.13892012594803552</v>
      </c>
      <c r="E3631" s="55">
        <v>0.1355899811941185</v>
      </c>
      <c r="F3631" s="55">
        <v>0.13282931055116448</v>
      </c>
      <c r="G3631" s="55">
        <v>0.13045182472175032</v>
      </c>
      <c r="H3631" s="55">
        <v>0.13335850727854284</v>
      </c>
      <c r="I3631" s="55">
        <v>0.13225508427399565</v>
      </c>
      <c r="J3631" s="55">
        <v>0.13153594917183392</v>
      </c>
      <c r="K3631" s="55">
        <v>0.13086631497814563</v>
      </c>
      <c r="L3631" s="55">
        <v>0.12973960772515061</v>
      </c>
      <c r="M3631" s="55">
        <v>0.12828989490383891</v>
      </c>
      <c r="N3631" s="55">
        <v>0.12676405324655607</v>
      </c>
      <c r="O3631" s="55">
        <v>0.12556109469431143</v>
      </c>
      <c r="P3631" s="55">
        <v>0.12494759875759066</v>
      </c>
      <c r="Q3631" s="55">
        <v>0.12467782241889239</v>
      </c>
      <c r="R3631" s="55">
        <v>0.12416941257625616</v>
      </c>
      <c r="S3631" s="55">
        <v>0.12498786755135002</v>
      </c>
      <c r="T3631" s="55">
        <v>0.12569490309849451</v>
      </c>
      <c r="U3631" s="55">
        <v>0.12638327149331574</v>
      </c>
      <c r="V3631" s="55">
        <v>0.12670612155244937</v>
      </c>
      <c r="W3631" s="55">
        <v>0.12638803925009079</v>
      </c>
      <c r="X3631" s="55">
        <v>0.1261523068884142</v>
      </c>
      <c r="Y3631" s="55">
        <v>0.12596931338113945</v>
      </c>
      <c r="Z3631" s="55">
        <v>0.12556535769666058</v>
      </c>
      <c r="AA3631" s="55">
        <v>0.12527171247208735</v>
      </c>
      <c r="AB3631" s="55">
        <v>0.12484970757521895</v>
      </c>
      <c r="AC3631" s="55">
        <v>0.12434610092945352</v>
      </c>
      <c r="AD3631" s="55">
        <v>0.12366869136136012</v>
      </c>
      <c r="AE3631" s="55">
        <v>0.12289710164672796</v>
      </c>
      <c r="AF3631" s="55">
        <v>0.12204191037121916</v>
      </c>
      <c r="AG3631" s="55">
        <v>0.1208484299740981</v>
      </c>
      <c r="AH3631" s="55">
        <v>0.1196502007224122</v>
      </c>
      <c r="AI3631" s="55">
        <v>0.11863842486948926</v>
      </c>
      <c r="AJ3631" s="55">
        <v>0.11777503103565831</v>
      </c>
      <c r="AK3631" s="55">
        <v>0.11680861013614376</v>
      </c>
      <c r="AL3631" s="55">
        <v>0.11599036516523566</v>
      </c>
      <c r="AM3631" s="55">
        <v>0.11537011788122876</v>
      </c>
      <c r="AN3631" s="55">
        <v>0.11470843236418871</v>
      </c>
      <c r="AO3631" s="55">
        <v>0.11405656558652677</v>
      </c>
      <c r="AP3631" s="55">
        <v>0.11344488045719502</v>
      </c>
      <c r="AQ3631" s="55">
        <v>0.11272997804491995</v>
      </c>
      <c r="AR3631" s="55">
        <v>0.11211324840610376</v>
      </c>
      <c r="AS3631" s="55">
        <v>0.11180269182191238</v>
      </c>
      <c r="AT3631" s="55">
        <v>0.11149679933215359</v>
      </c>
      <c r="AU3631" s="55">
        <v>0.11116939672784985</v>
      </c>
      <c r="AV3631" s="55">
        <v>0.11087374448054337</v>
      </c>
      <c r="AW3631" s="55">
        <v>0.11057087401875841</v>
      </c>
      <c r="AX3631" s="55">
        <v>0.11022936841784593</v>
      </c>
      <c r="AY3631" s="55">
        <v>0.10992895650419647</v>
      </c>
      <c r="AZ3631" s="55">
        <v>0.1098294412171269</v>
      </c>
      <c r="BA3631" s="55">
        <v>0.10972586029492427</v>
      </c>
      <c r="BB3631" s="55">
        <v>0.1096010075211339</v>
      </c>
      <c r="BC3631" s="55">
        <v>0.10954756589066295</v>
      </c>
      <c r="BD3631" s="55">
        <v>0.10949642094922789</v>
      </c>
      <c r="BE3631" s="55">
        <v>0.10940726479635082</v>
      </c>
      <c r="BF3631" s="55">
        <v>0.10930858893590585</v>
      </c>
    </row>
    <row r="3632" spans="1:58" ht="12" customHeight="1" x14ac:dyDescent="0.2">
      <c r="B3632" t="s">
        <v>560</v>
      </c>
      <c r="C3632" s="55">
        <v>0.18117056098396056</v>
      </c>
      <c r="D3632" s="55">
        <v>0.18431127494314478</v>
      </c>
      <c r="E3632" s="55">
        <v>0.18654233892442151</v>
      </c>
      <c r="F3632" s="55">
        <v>0.18761997367355202</v>
      </c>
      <c r="G3632" s="55">
        <v>0.18913062036205688</v>
      </c>
      <c r="H3632" s="55">
        <v>0.18976756373944711</v>
      </c>
      <c r="I3632" s="55">
        <v>0.19075869655727076</v>
      </c>
      <c r="J3632" s="55">
        <v>0.18923913278980706</v>
      </c>
      <c r="K3632" s="55">
        <v>0.18814243582726986</v>
      </c>
      <c r="L3632" s="55">
        <v>0.18724896337860136</v>
      </c>
      <c r="M3632" s="55">
        <v>0.18645171817970238</v>
      </c>
      <c r="N3632" s="55">
        <v>0.18534768084844105</v>
      </c>
      <c r="O3632" s="55">
        <v>0.18351782855346563</v>
      </c>
      <c r="P3632" s="55">
        <v>0.18113364941053456</v>
      </c>
      <c r="Q3632" s="55">
        <v>0.17840525365622167</v>
      </c>
      <c r="R3632" s="55">
        <v>0.17550516367811644</v>
      </c>
      <c r="S3632" s="55">
        <v>0.17224840611748257</v>
      </c>
      <c r="T3632" s="55">
        <v>0.16900531365378813</v>
      </c>
      <c r="U3632" s="55">
        <v>0.1659188686790144</v>
      </c>
      <c r="V3632" s="55">
        <v>0.16309725893379445</v>
      </c>
      <c r="W3632" s="55">
        <v>0.16069633277022594</v>
      </c>
      <c r="X3632" s="55">
        <v>0.15817890469643889</v>
      </c>
      <c r="Y3632" s="55">
        <v>0.15612908478932414</v>
      </c>
      <c r="Z3632" s="55">
        <v>0.15464343750564322</v>
      </c>
      <c r="AA3632" s="55">
        <v>0.15313422255373096</v>
      </c>
      <c r="AB3632" s="55">
        <v>0.15215447026490048</v>
      </c>
      <c r="AC3632" s="55">
        <v>0.15167617329144154</v>
      </c>
      <c r="AD3632" s="55">
        <v>0.15137656563310914</v>
      </c>
      <c r="AE3632" s="55">
        <v>0.15130442137330166</v>
      </c>
      <c r="AF3632" s="55">
        <v>0.15143613131307501</v>
      </c>
      <c r="AG3632" s="55">
        <v>0.15158869744811795</v>
      </c>
      <c r="AH3632" s="55">
        <v>0.15198320348949754</v>
      </c>
      <c r="AI3632" s="55">
        <v>0.15276922536216317</v>
      </c>
      <c r="AJ3632" s="55">
        <v>0.15374936677375331</v>
      </c>
      <c r="AK3632" s="55">
        <v>0.15473691532689912</v>
      </c>
      <c r="AL3632" s="55">
        <v>0.15539853567522732</v>
      </c>
      <c r="AM3632" s="55">
        <v>0.1561639856707466</v>
      </c>
      <c r="AN3632" s="55">
        <v>0.15667654064303566</v>
      </c>
      <c r="AO3632" s="55">
        <v>0.15713012913686555</v>
      </c>
      <c r="AP3632" s="55">
        <v>0.15748256046172213</v>
      </c>
      <c r="AQ3632" s="55">
        <v>0.15752848380129478</v>
      </c>
      <c r="AR3632" s="55">
        <v>0.15764247857651156</v>
      </c>
      <c r="AS3632" s="55">
        <v>0.15753270079116791</v>
      </c>
      <c r="AT3632" s="55">
        <v>0.15745428714195756</v>
      </c>
      <c r="AU3632" s="55">
        <v>0.15753084766585015</v>
      </c>
      <c r="AV3632" s="55">
        <v>0.15737239996105049</v>
      </c>
      <c r="AW3632" s="55">
        <v>0.15727670496582838</v>
      </c>
      <c r="AX3632" s="55">
        <v>0.15726081662564162</v>
      </c>
      <c r="AY3632" s="55">
        <v>0.15709194596826112</v>
      </c>
      <c r="AZ3632" s="55">
        <v>0.15654195147404151</v>
      </c>
      <c r="BA3632" s="55">
        <v>0.15570423093237851</v>
      </c>
      <c r="BB3632" s="55">
        <v>0.15484079724389629</v>
      </c>
      <c r="BC3632" s="55">
        <v>0.15397821408720247</v>
      </c>
      <c r="BD3632" s="55">
        <v>0.15324943841996558</v>
      </c>
      <c r="BE3632" s="55">
        <v>0.15263708377565582</v>
      </c>
      <c r="BF3632" s="55">
        <v>0.15213734158525255</v>
      </c>
    </row>
    <row r="3633" spans="1:58" ht="12" customHeight="1" x14ac:dyDescent="0.2">
      <c r="B3633" t="s">
        <v>561</v>
      </c>
      <c r="C3633" s="55">
        <v>5.1185859344814823E-2</v>
      </c>
      <c r="D3633" s="55">
        <v>5.1059166372610217E-2</v>
      </c>
      <c r="E3633" s="55">
        <v>5.1515800622831925E-2</v>
      </c>
      <c r="F3633" s="55">
        <v>5.2902598624721089E-2</v>
      </c>
      <c r="G3633" s="55">
        <v>5.3781178074632556E-2</v>
      </c>
      <c r="H3633" s="55">
        <v>5.4122030383542019E-2</v>
      </c>
      <c r="I3633" s="55">
        <v>5.487748021001114E-2</v>
      </c>
      <c r="J3633" s="55">
        <v>5.7843276583924727E-2</v>
      </c>
      <c r="K3633" s="55">
        <v>6.0041898093554806E-2</v>
      </c>
      <c r="L3633" s="55">
        <v>6.2264571176761915E-2</v>
      </c>
      <c r="M3633" s="55">
        <v>6.4664032305682337E-2</v>
      </c>
      <c r="N3633" s="55">
        <v>6.6901514255546926E-2</v>
      </c>
      <c r="O3633" s="55">
        <v>6.9002689148016674E-2</v>
      </c>
      <c r="P3633" s="55">
        <v>7.0726144082289083E-2</v>
      </c>
      <c r="Q3633" s="55">
        <v>7.3097722711313554E-2</v>
      </c>
      <c r="R3633" s="55">
        <v>7.5900609971146657E-2</v>
      </c>
      <c r="S3633" s="55">
        <v>7.8230754011713463E-2</v>
      </c>
      <c r="T3633" s="55">
        <v>7.8879454216327527E-2</v>
      </c>
      <c r="U3633" s="55">
        <v>7.9935088543043958E-2</v>
      </c>
      <c r="V3633" s="55">
        <v>8.0823440882316883E-2</v>
      </c>
      <c r="W3633" s="55">
        <v>8.1690275988705111E-2</v>
      </c>
      <c r="X3633" s="55">
        <v>8.2205201611546291E-2</v>
      </c>
      <c r="Y3633" s="55">
        <v>8.2344293031632848E-2</v>
      </c>
      <c r="Z3633" s="55">
        <v>8.2491655475045403E-2</v>
      </c>
      <c r="AA3633" s="55">
        <v>8.2401512593746978E-2</v>
      </c>
      <c r="AB3633" s="55">
        <v>8.1899043189358631E-2</v>
      </c>
      <c r="AC3633" s="55">
        <v>8.09199158622564E-2</v>
      </c>
      <c r="AD3633" s="55">
        <v>7.9559357674350337E-2</v>
      </c>
      <c r="AE3633" s="55">
        <v>7.8181904949677777E-2</v>
      </c>
      <c r="AF3633" s="55">
        <v>7.7019470628173617E-2</v>
      </c>
      <c r="AG3633" s="55">
        <v>7.6053378760359919E-2</v>
      </c>
      <c r="AH3633" s="55">
        <v>7.5106117060190949E-2</v>
      </c>
      <c r="AI3633" s="55">
        <v>7.3906329878969307E-2</v>
      </c>
      <c r="AJ3633" s="55">
        <v>7.2439506471895385E-2</v>
      </c>
      <c r="AK3633" s="55">
        <v>7.0941578476371725E-2</v>
      </c>
      <c r="AL3633" s="55">
        <v>6.9854671067033913E-2</v>
      </c>
      <c r="AM3633" s="55">
        <v>6.9010130641353334E-2</v>
      </c>
      <c r="AN3633" s="55">
        <v>6.8514038544597478E-2</v>
      </c>
      <c r="AO3633" s="55">
        <v>6.8140481211795473E-2</v>
      </c>
      <c r="AP3633" s="55">
        <v>6.7806746968088694E-2</v>
      </c>
      <c r="AQ3633" s="55">
        <v>6.7627244228463806E-2</v>
      </c>
      <c r="AR3633" s="55">
        <v>6.7437509569172605E-2</v>
      </c>
      <c r="AS3633" s="55">
        <v>6.7728327261814839E-2</v>
      </c>
      <c r="AT3633" s="55">
        <v>6.834767945280365E-2</v>
      </c>
      <c r="AU3633" s="55">
        <v>6.8978352655373193E-2</v>
      </c>
      <c r="AV3633" s="55">
        <v>6.9684794641665437E-2</v>
      </c>
      <c r="AW3633" s="55">
        <v>7.0582746231148297E-2</v>
      </c>
      <c r="AX3633" s="55">
        <v>7.132064893615786E-2</v>
      </c>
      <c r="AY3633" s="55">
        <v>7.2137447649389411E-2</v>
      </c>
      <c r="AZ3633" s="55">
        <v>7.3045942564261029E-2</v>
      </c>
      <c r="BA3633" s="55">
        <v>7.3866171715736034E-2</v>
      </c>
      <c r="BB3633" s="55">
        <v>7.4893869246042077E-2</v>
      </c>
      <c r="BC3633" s="55">
        <v>7.5779423548057653E-2</v>
      </c>
      <c r="BD3633" s="55">
        <v>7.650558133475556E-2</v>
      </c>
      <c r="BE3633" s="55">
        <v>7.721418202269334E-2</v>
      </c>
      <c r="BF3633" s="55">
        <v>7.7566471594048128E-2</v>
      </c>
    </row>
    <row r="3634" spans="1:58" ht="12" customHeight="1" x14ac:dyDescent="0.2">
      <c r="B3634" t="s">
        <v>562</v>
      </c>
      <c r="C3634" s="55">
        <v>6.7947529883388036E-2</v>
      </c>
      <c r="D3634" s="55">
        <v>6.7937918040167841E-2</v>
      </c>
      <c r="E3634" s="55">
        <v>6.77846155862903E-2</v>
      </c>
      <c r="F3634" s="55">
        <v>6.7595077619348035E-2</v>
      </c>
      <c r="G3634" s="55">
        <v>6.7311374681446129E-2</v>
      </c>
      <c r="H3634" s="55">
        <v>6.6269359908779371E-2</v>
      </c>
      <c r="I3634" s="55">
        <v>6.6264384572016152E-2</v>
      </c>
      <c r="J3634" s="55">
        <v>6.6300478189134732E-2</v>
      </c>
      <c r="K3634" s="55">
        <v>6.6640000035791749E-2</v>
      </c>
      <c r="L3634" s="55">
        <v>6.6948853988695975E-2</v>
      </c>
      <c r="M3634" s="55">
        <v>6.7316356179754511E-2</v>
      </c>
      <c r="N3634" s="55">
        <v>6.7874105223693915E-2</v>
      </c>
      <c r="O3634" s="55">
        <v>6.8872892006998712E-2</v>
      </c>
      <c r="P3634" s="55">
        <v>7.0387652484031699E-2</v>
      </c>
      <c r="Q3634" s="55">
        <v>7.152534818235691E-2</v>
      </c>
      <c r="R3634" s="55">
        <v>7.2825932642496052E-2</v>
      </c>
      <c r="S3634" s="55">
        <v>7.3918792612538309E-2</v>
      </c>
      <c r="T3634" s="55">
        <v>7.688368313878724E-2</v>
      </c>
      <c r="U3634" s="55">
        <v>7.9177921043815033E-2</v>
      </c>
      <c r="V3634" s="55">
        <v>8.1479479323591675E-2</v>
      </c>
      <c r="W3634" s="55">
        <v>8.3685473373744754E-2</v>
      </c>
      <c r="X3634" s="55">
        <v>8.6028030356898613E-2</v>
      </c>
      <c r="Y3634" s="55">
        <v>8.8538115433678413E-2</v>
      </c>
      <c r="Z3634" s="55">
        <v>9.0820782601718733E-2</v>
      </c>
      <c r="AA3634" s="55">
        <v>9.3181277805810758E-2</v>
      </c>
      <c r="AB3634" s="55">
        <v>9.5688468919210373E-2</v>
      </c>
      <c r="AC3634" s="55">
        <v>9.8076629949710531E-2</v>
      </c>
      <c r="AD3634" s="55">
        <v>0.10054548843642422</v>
      </c>
      <c r="AE3634" s="55">
        <v>0.10294074478775997</v>
      </c>
      <c r="AF3634" s="55">
        <v>0.10526191392643612</v>
      </c>
      <c r="AG3634" s="55">
        <v>0.10768687381428531</v>
      </c>
      <c r="AH3634" s="55">
        <v>0.10986815816958556</v>
      </c>
      <c r="AI3634" s="55">
        <v>0.11184450006703747</v>
      </c>
      <c r="AJ3634" s="55">
        <v>0.11369918884539773</v>
      </c>
      <c r="AK3634" s="55">
        <v>0.1154216329572445</v>
      </c>
      <c r="AL3634" s="55">
        <v>0.116901046329161</v>
      </c>
      <c r="AM3634" s="55">
        <v>0.11788720778152088</v>
      </c>
      <c r="AN3634" s="55">
        <v>0.11860682644403972</v>
      </c>
      <c r="AO3634" s="55">
        <v>0.11922756813625818</v>
      </c>
      <c r="AP3634" s="55">
        <v>0.1198857170873438</v>
      </c>
      <c r="AQ3634" s="55">
        <v>0.12079158838883226</v>
      </c>
      <c r="AR3634" s="55">
        <v>0.12150345238625072</v>
      </c>
      <c r="AS3634" s="55">
        <v>0.12179575886553451</v>
      </c>
      <c r="AT3634" s="55">
        <v>0.12175481158716894</v>
      </c>
      <c r="AU3634" s="55">
        <v>0.12159270416205863</v>
      </c>
      <c r="AV3634" s="55">
        <v>0.12158629966960563</v>
      </c>
      <c r="AW3634" s="55">
        <v>0.12135874176904089</v>
      </c>
      <c r="AX3634" s="55">
        <v>0.12126790367097832</v>
      </c>
      <c r="AY3634" s="55">
        <v>0.12122735297435888</v>
      </c>
      <c r="AZ3634" s="55">
        <v>0.12128971927065213</v>
      </c>
      <c r="BA3634" s="55">
        <v>0.1217430134802832</v>
      </c>
      <c r="BB3634" s="55">
        <v>0.12205076859009666</v>
      </c>
      <c r="BC3634" s="55">
        <v>0.12243697782931191</v>
      </c>
      <c r="BD3634" s="55">
        <v>0.12285017407104241</v>
      </c>
      <c r="BE3634" s="55">
        <v>0.12320147360778445</v>
      </c>
      <c r="BF3634" s="55">
        <v>0.12379639136771663</v>
      </c>
    </row>
    <row r="3635" spans="1:58" ht="12" customHeight="1" x14ac:dyDescent="0.2">
      <c r="A3635" t="s">
        <v>525</v>
      </c>
      <c r="B3635" t="s">
        <v>558</v>
      </c>
      <c r="C3635" s="55">
        <v>4.9394761082345646E-2</v>
      </c>
      <c r="D3635" s="55">
        <v>5.0682598435480376E-2</v>
      </c>
      <c r="E3635" s="55">
        <v>5.1656317011839897E-2</v>
      </c>
      <c r="F3635" s="55">
        <v>5.2313565966978851E-2</v>
      </c>
      <c r="G3635" s="55">
        <v>5.2267557645490917E-2</v>
      </c>
      <c r="H3635" s="55">
        <v>5.0991965395754436E-2</v>
      </c>
      <c r="I3635" s="55">
        <v>5.1142270990675691E-2</v>
      </c>
      <c r="J3635" s="55">
        <v>5.0434648919187218E-2</v>
      </c>
      <c r="K3635" s="55">
        <v>4.9891504793812637E-2</v>
      </c>
      <c r="L3635" s="55">
        <v>4.9472233319074792E-2</v>
      </c>
      <c r="M3635" s="55">
        <v>4.911748817532164E-2</v>
      </c>
      <c r="N3635" s="55">
        <v>4.8590449235915836E-2</v>
      </c>
      <c r="O3635" s="55">
        <v>4.8133887790057797E-2</v>
      </c>
      <c r="P3635" s="55">
        <v>4.7568981416542241E-2</v>
      </c>
      <c r="Q3635" s="55">
        <v>4.6815060558719153E-2</v>
      </c>
      <c r="R3635" s="55">
        <v>4.5906650371788232E-2</v>
      </c>
      <c r="S3635" s="55">
        <v>4.5255033075044387E-2</v>
      </c>
      <c r="T3635" s="55">
        <v>4.4289497964685523E-2</v>
      </c>
      <c r="U3635" s="55">
        <v>4.3496615718208502E-2</v>
      </c>
      <c r="V3635" s="55">
        <v>4.2998762334784404E-2</v>
      </c>
      <c r="W3635" s="55">
        <v>4.2770350692705579E-2</v>
      </c>
      <c r="X3635" s="55">
        <v>4.2501647379403706E-2</v>
      </c>
      <c r="Y3635" s="55">
        <v>4.2173647167406195E-2</v>
      </c>
      <c r="Z3635" s="55">
        <v>4.1757173649042363E-2</v>
      </c>
      <c r="AA3635" s="55">
        <v>4.1407489036187274E-2</v>
      </c>
      <c r="AB3635" s="55">
        <v>4.0925293730932046E-2</v>
      </c>
      <c r="AC3635" s="55">
        <v>4.0622506742442867E-2</v>
      </c>
      <c r="AD3635" s="55">
        <v>4.0587881008293573E-2</v>
      </c>
      <c r="AE3635" s="55">
        <v>4.0489169314218906E-2</v>
      </c>
      <c r="AF3635" s="55">
        <v>4.0110213544967348E-2</v>
      </c>
      <c r="AG3635" s="55">
        <v>3.9748621820986957E-2</v>
      </c>
      <c r="AH3635" s="55">
        <v>3.9383774530992344E-2</v>
      </c>
      <c r="AI3635" s="55">
        <v>3.8881626863370239E-2</v>
      </c>
      <c r="AJ3635" s="55">
        <v>3.8419927220719498E-2</v>
      </c>
      <c r="AK3635" s="55">
        <v>3.8230297749137609E-2</v>
      </c>
      <c r="AL3635" s="55">
        <v>3.8039643133578709E-2</v>
      </c>
      <c r="AM3635" s="55">
        <v>3.780291486156262E-2</v>
      </c>
      <c r="AN3635" s="55">
        <v>3.7784421600348166E-2</v>
      </c>
      <c r="AO3635" s="55">
        <v>3.7800509052516237E-2</v>
      </c>
      <c r="AP3635" s="55">
        <v>3.7807963435264998E-2</v>
      </c>
      <c r="AQ3635" s="55">
        <v>3.7834685297339445E-2</v>
      </c>
      <c r="AR3635" s="55">
        <v>3.7908879274521717E-2</v>
      </c>
      <c r="AS3635" s="55">
        <v>3.7853326247732223E-2</v>
      </c>
      <c r="AT3635" s="55">
        <v>3.7779384346810323E-2</v>
      </c>
      <c r="AU3635" s="55">
        <v>3.7687520615105143E-2</v>
      </c>
      <c r="AV3635" s="55">
        <v>3.7578366419640102E-2</v>
      </c>
      <c r="AW3635" s="55">
        <v>3.7455878372727999E-2</v>
      </c>
      <c r="AX3635" s="55">
        <v>3.7325023238921909E-2</v>
      </c>
      <c r="AY3635" s="55">
        <v>3.7185920390546939E-2</v>
      </c>
      <c r="AZ3635" s="55">
        <v>3.7040092799862034E-2</v>
      </c>
      <c r="BA3635" s="55">
        <v>3.6889624527341465E-2</v>
      </c>
      <c r="BB3635" s="55">
        <v>3.6735087076517715E-2</v>
      </c>
      <c r="BC3635" s="55">
        <v>3.6580356672306434E-2</v>
      </c>
      <c r="BD3635" s="55">
        <v>3.6428569179060358E-2</v>
      </c>
      <c r="BE3635" s="55">
        <v>3.6281561644320004E-2</v>
      </c>
      <c r="BF3635" s="55">
        <v>3.6143921229746502E-2</v>
      </c>
    </row>
    <row r="3636" spans="1:58" ht="12" customHeight="1" x14ac:dyDescent="0.2">
      <c r="B3636" t="s">
        <v>559</v>
      </c>
      <c r="C3636" s="55">
        <v>0.13859183399909961</v>
      </c>
      <c r="D3636" s="55">
        <v>0.1348066918639777</v>
      </c>
      <c r="E3636" s="55">
        <v>0.13138354669096161</v>
      </c>
      <c r="F3636" s="55">
        <v>0.12852071348156732</v>
      </c>
      <c r="G3636" s="55">
        <v>0.12660347089428278</v>
      </c>
      <c r="H3636" s="55">
        <v>0.13028858685355965</v>
      </c>
      <c r="I3636" s="55">
        <v>0.12944715229583675</v>
      </c>
      <c r="J3636" s="55">
        <v>0.12975734007835052</v>
      </c>
      <c r="K3636" s="55">
        <v>0.1299380145056678</v>
      </c>
      <c r="L3636" s="55">
        <v>0.12980501877079736</v>
      </c>
      <c r="M3636" s="55">
        <v>0.1292295194355296</v>
      </c>
      <c r="N3636" s="55">
        <v>0.12890159928266912</v>
      </c>
      <c r="O3636" s="55">
        <v>0.12858187001197113</v>
      </c>
      <c r="P3636" s="55">
        <v>0.12901006698051981</v>
      </c>
      <c r="Q3636" s="55">
        <v>0.12949484517056542</v>
      </c>
      <c r="R3636" s="55">
        <v>0.1283127920966913</v>
      </c>
      <c r="S3636" s="55">
        <v>0.12897526553396041</v>
      </c>
      <c r="T3636" s="55">
        <v>0.13005713542200623</v>
      </c>
      <c r="U3636" s="55">
        <v>0.13068452211269971</v>
      </c>
      <c r="V3636" s="55">
        <v>0.13102717454755533</v>
      </c>
      <c r="W3636" s="55">
        <v>0.13051034895113953</v>
      </c>
      <c r="X3636" s="55">
        <v>0.12976045416352694</v>
      </c>
      <c r="Y3636" s="55">
        <v>0.12889800794567963</v>
      </c>
      <c r="Z3636" s="55">
        <v>0.12849454813880062</v>
      </c>
      <c r="AA3636" s="55">
        <v>0.12820589963286597</v>
      </c>
      <c r="AB3636" s="55">
        <v>0.12779289416102962</v>
      </c>
      <c r="AC3636" s="55">
        <v>0.12730133610127398</v>
      </c>
      <c r="AD3636" s="55">
        <v>0.12663926238780251</v>
      </c>
      <c r="AE3636" s="55">
        <v>0.12588312018533426</v>
      </c>
      <c r="AF3636" s="55">
        <v>0.1250410684798923</v>
      </c>
      <c r="AG3636" s="55">
        <v>0.12385268575131231</v>
      </c>
      <c r="AH3636" s="55">
        <v>0.12265827575315197</v>
      </c>
      <c r="AI3636" s="55">
        <v>0.12165548431391721</v>
      </c>
      <c r="AJ3636" s="55">
        <v>0.12080506542230941</v>
      </c>
      <c r="AK3636" s="55">
        <v>0.11984826424135779</v>
      </c>
      <c r="AL3636" s="55">
        <v>0.11903561124035265</v>
      </c>
      <c r="AM3636" s="55">
        <v>0.11841976886847927</v>
      </c>
      <c r="AN3636" s="55">
        <v>0.11775526010359653</v>
      </c>
      <c r="AO3636" s="55">
        <v>0.11709795859534387</v>
      </c>
      <c r="AP3636" s="55">
        <v>0.11648054326567038</v>
      </c>
      <c r="AQ3636" s="55">
        <v>0.11575649463791834</v>
      </c>
      <c r="AR3636" s="55">
        <v>0.11513146726492809</v>
      </c>
      <c r="AS3636" s="55">
        <v>0.11481119151444119</v>
      </c>
      <c r="AT3636" s="55">
        <v>0.11449151951327614</v>
      </c>
      <c r="AU3636" s="55">
        <v>0.11414985346131303</v>
      </c>
      <c r="AV3636" s="55">
        <v>0.11383957462796773</v>
      </c>
      <c r="AW3636" s="55">
        <v>0.11352007621530585</v>
      </c>
      <c r="AX3636" s="55">
        <v>0.11316363312155253</v>
      </c>
      <c r="AY3636" s="55">
        <v>0.11284764240077945</v>
      </c>
      <c r="AZ3636" s="55">
        <v>0.11273497556186862</v>
      </c>
      <c r="BA3636" s="55">
        <v>0.11261899464910886</v>
      </c>
      <c r="BB3636" s="55">
        <v>0.11247950443568275</v>
      </c>
      <c r="BC3636" s="55">
        <v>0.11241469203111701</v>
      </c>
      <c r="BD3636" s="55">
        <v>0.11235382528329725</v>
      </c>
      <c r="BE3636" s="55">
        <v>0.11225376049926375</v>
      </c>
      <c r="BF3636" s="55">
        <v>0.11214798918327799</v>
      </c>
    </row>
    <row r="3637" spans="1:58" ht="12" customHeight="1" x14ac:dyDescent="0.2">
      <c r="B3637" t="s">
        <v>560</v>
      </c>
      <c r="C3637" s="55">
        <v>0.17984934578746445</v>
      </c>
      <c r="D3637" s="55">
        <v>0.18314478982067905</v>
      </c>
      <c r="E3637" s="55">
        <v>0.18567573715782065</v>
      </c>
      <c r="F3637" s="55">
        <v>0.1868332297472021</v>
      </c>
      <c r="G3637" s="55">
        <v>0.18831079008329138</v>
      </c>
      <c r="H3637" s="55">
        <v>0.18916734198799068</v>
      </c>
      <c r="I3637" s="55">
        <v>0.18981639040227541</v>
      </c>
      <c r="J3637" s="55">
        <v>0.18796637948696721</v>
      </c>
      <c r="K3637" s="55">
        <v>0.18643382919024942</v>
      </c>
      <c r="L3637" s="55">
        <v>0.1851940182561089</v>
      </c>
      <c r="M3637" s="55">
        <v>0.18397518314332548</v>
      </c>
      <c r="N3637" s="55">
        <v>0.18227840014281524</v>
      </c>
      <c r="O3637" s="55">
        <v>0.17980608884508359</v>
      </c>
      <c r="P3637" s="55">
        <v>0.17701118564186116</v>
      </c>
      <c r="Q3637" s="55">
        <v>0.17399638235775849</v>
      </c>
      <c r="R3637" s="55">
        <v>0.17074724793501533</v>
      </c>
      <c r="S3637" s="55">
        <v>0.1675295151521628</v>
      </c>
      <c r="T3637" s="55">
        <v>0.16445018158764549</v>
      </c>
      <c r="U3637" s="55">
        <v>0.1616774919585425</v>
      </c>
      <c r="V3637" s="55">
        <v>0.15915594645175715</v>
      </c>
      <c r="W3637" s="55">
        <v>0.15712618655758992</v>
      </c>
      <c r="X3637" s="55">
        <v>0.15501615164748136</v>
      </c>
      <c r="Y3637" s="55">
        <v>0.15345016963484534</v>
      </c>
      <c r="Z3637" s="55">
        <v>0.15200170999465309</v>
      </c>
      <c r="AA3637" s="55">
        <v>0.15053218645089089</v>
      </c>
      <c r="AB3637" s="55">
        <v>0.14959118697019469</v>
      </c>
      <c r="AC3637" s="55">
        <v>0.14914897346931147</v>
      </c>
      <c r="AD3637" s="55">
        <v>0.14889131669329089</v>
      </c>
      <c r="AE3637" s="55">
        <v>0.14886054089531148</v>
      </c>
      <c r="AF3637" s="55">
        <v>0.14903054878915487</v>
      </c>
      <c r="AG3637" s="55">
        <v>0.14922217056331971</v>
      </c>
      <c r="AH3637" s="55">
        <v>0.14965152046801802</v>
      </c>
      <c r="AI3637" s="55">
        <v>0.1504680566500958</v>
      </c>
      <c r="AJ3637" s="55">
        <v>0.15147723489513218</v>
      </c>
      <c r="AK3637" s="55">
        <v>0.15249406538337071</v>
      </c>
      <c r="AL3637" s="55">
        <v>0.15318069240276019</v>
      </c>
      <c r="AM3637" s="55">
        <v>0.15396211658008782</v>
      </c>
      <c r="AN3637" s="55">
        <v>0.15448668740848351</v>
      </c>
      <c r="AO3637" s="55">
        <v>0.15494965609796413</v>
      </c>
      <c r="AP3637" s="55">
        <v>0.15531130484990147</v>
      </c>
      <c r="AQ3637" s="55">
        <v>0.15536999543258243</v>
      </c>
      <c r="AR3637" s="55">
        <v>0.15549358384385747</v>
      </c>
      <c r="AS3637" s="55">
        <v>0.15538346375252624</v>
      </c>
      <c r="AT3637" s="55">
        <v>0.15529859415566089</v>
      </c>
      <c r="AU3637" s="55">
        <v>0.15536666187148995</v>
      </c>
      <c r="AV3637" s="55">
        <v>0.15520125643222571</v>
      </c>
      <c r="AW3637" s="55">
        <v>0.1550952327507826</v>
      </c>
      <c r="AX3637" s="55">
        <v>0.15507157756431858</v>
      </c>
      <c r="AY3637" s="55">
        <v>0.15489465077898915</v>
      </c>
      <c r="AZ3637" s="55">
        <v>0.15433796157297675</v>
      </c>
      <c r="BA3637" s="55">
        <v>0.15349886930691464</v>
      </c>
      <c r="BB3637" s="55">
        <v>0.15263226957112794</v>
      </c>
      <c r="BC3637" s="55">
        <v>0.15176853311338187</v>
      </c>
      <c r="BD3637" s="55">
        <v>0.15103894613203572</v>
      </c>
      <c r="BE3637" s="55">
        <v>0.15042392397166335</v>
      </c>
      <c r="BF3637" s="55">
        <v>0.14992537429919148</v>
      </c>
    </row>
    <row r="3638" spans="1:58" ht="12" customHeight="1" x14ac:dyDescent="0.2">
      <c r="B3638" t="s">
        <v>561</v>
      </c>
      <c r="C3638" s="55">
        <v>5.1675256799198557E-2</v>
      </c>
      <c r="D3638" s="55">
        <v>5.1600715597731966E-2</v>
      </c>
      <c r="E3638" s="55">
        <v>5.1951849025660593E-2</v>
      </c>
      <c r="F3638" s="55">
        <v>5.315560813751434E-2</v>
      </c>
      <c r="G3638" s="55">
        <v>5.4057669205892549E-2</v>
      </c>
      <c r="H3638" s="55">
        <v>5.4123827651462043E-2</v>
      </c>
      <c r="I3638" s="55">
        <v>5.4886713692808023E-2</v>
      </c>
      <c r="J3638" s="55">
        <v>5.7691624842438699E-2</v>
      </c>
      <c r="K3638" s="55">
        <v>5.9920829049248565E-2</v>
      </c>
      <c r="L3638" s="55">
        <v>6.2075683879197929E-2</v>
      </c>
      <c r="M3638" s="55">
        <v>6.4433071114312138E-2</v>
      </c>
      <c r="N3638" s="55">
        <v>6.6632302704495064E-2</v>
      </c>
      <c r="O3638" s="55">
        <v>6.8842340067118105E-2</v>
      </c>
      <c r="P3638" s="55">
        <v>7.0603141300649971E-2</v>
      </c>
      <c r="Q3638" s="55">
        <v>7.2811590060509496E-2</v>
      </c>
      <c r="R3638" s="55">
        <v>7.5552536291000838E-2</v>
      </c>
      <c r="S3638" s="55">
        <v>7.7897617517912188E-2</v>
      </c>
      <c r="T3638" s="55">
        <v>7.8481702213403753E-2</v>
      </c>
      <c r="U3638" s="55">
        <v>7.9437159147621714E-2</v>
      </c>
      <c r="V3638" s="55">
        <v>8.0240580799886357E-2</v>
      </c>
      <c r="W3638" s="55">
        <v>8.1085305638154512E-2</v>
      </c>
      <c r="X3638" s="55">
        <v>8.1587404451433324E-2</v>
      </c>
      <c r="Y3638" s="55">
        <v>8.1695585572941515E-2</v>
      </c>
      <c r="Z3638" s="55">
        <v>8.1848085241059534E-2</v>
      </c>
      <c r="AA3638" s="55">
        <v>8.1766201235866434E-2</v>
      </c>
      <c r="AB3638" s="55">
        <v>8.1279616478598576E-2</v>
      </c>
      <c r="AC3638" s="55">
        <v>8.032298765288004E-2</v>
      </c>
      <c r="AD3638" s="55">
        <v>7.8992073981955582E-2</v>
      </c>
      <c r="AE3638" s="55">
        <v>7.764540285314675E-2</v>
      </c>
      <c r="AF3638" s="55">
        <v>7.6511699634226327E-2</v>
      </c>
      <c r="AG3638" s="55">
        <v>7.5572983943780744E-2</v>
      </c>
      <c r="AH3638" s="55">
        <v>7.4652159450203995E-2</v>
      </c>
      <c r="AI3638" s="55">
        <v>7.3480414493485469E-2</v>
      </c>
      <c r="AJ3638" s="55">
        <v>7.204287597501631E-2</v>
      </c>
      <c r="AK3638" s="55">
        <v>7.0573455255857925E-2</v>
      </c>
      <c r="AL3638" s="55">
        <v>6.9507886611713671E-2</v>
      </c>
      <c r="AM3638" s="55">
        <v>6.8679537772711324E-2</v>
      </c>
      <c r="AN3638" s="55">
        <v>6.8194316434156937E-2</v>
      </c>
      <c r="AO3638" s="55">
        <v>6.7829383743599675E-2</v>
      </c>
      <c r="AP3638" s="55">
        <v>6.7503304995391838E-2</v>
      </c>
      <c r="AQ3638" s="55">
        <v>6.7330412683370214E-2</v>
      </c>
      <c r="AR3638" s="55">
        <v>6.7146328109569373E-2</v>
      </c>
      <c r="AS3638" s="55">
        <v>6.7435092114938616E-2</v>
      </c>
      <c r="AT3638" s="55">
        <v>6.8048465149888868E-2</v>
      </c>
      <c r="AU3638" s="55">
        <v>6.8673086801365482E-2</v>
      </c>
      <c r="AV3638" s="55">
        <v>6.9372319433351343E-2</v>
      </c>
      <c r="AW3638" s="55">
        <v>7.0260967326415888E-2</v>
      </c>
      <c r="AX3638" s="55">
        <v>7.0991849460475778E-2</v>
      </c>
      <c r="AY3638" s="55">
        <v>7.1800058534082875E-2</v>
      </c>
      <c r="AZ3638" s="55">
        <v>7.2697527396318282E-2</v>
      </c>
      <c r="BA3638" s="55">
        <v>7.3507539189782534E-2</v>
      </c>
      <c r="BB3638" s="55">
        <v>7.4522730203817375E-2</v>
      </c>
      <c r="BC3638" s="55">
        <v>7.5397211041585505E-2</v>
      </c>
      <c r="BD3638" s="55">
        <v>7.6114027063279341E-2</v>
      </c>
      <c r="BE3638" s="55">
        <v>7.6813128628041766E-2</v>
      </c>
      <c r="BF3638" s="55">
        <v>7.7160472910316788E-2</v>
      </c>
    </row>
    <row r="3639" spans="1:58" ht="12" customHeight="1" x14ac:dyDescent="0.2">
      <c r="B3639" t="s">
        <v>562</v>
      </c>
      <c r="C3639" s="55">
        <v>7.36135428446031E-2</v>
      </c>
      <c r="D3639" s="55">
        <v>7.3368491566787056E-2</v>
      </c>
      <c r="E3639" s="55">
        <v>7.2982661738649521E-2</v>
      </c>
      <c r="F3639" s="55">
        <v>7.2555630702670418E-2</v>
      </c>
      <c r="G3639" s="55">
        <v>7.2028365361826746E-2</v>
      </c>
      <c r="H3639" s="55">
        <v>7.1192110830028257E-2</v>
      </c>
      <c r="I3639" s="55">
        <v>7.1057807269043843E-2</v>
      </c>
      <c r="J3639" s="55">
        <v>7.0915316724951938E-2</v>
      </c>
      <c r="K3639" s="55">
        <v>7.1005186798752881E-2</v>
      </c>
      <c r="L3639" s="55">
        <v>7.1157980898947343E-2</v>
      </c>
      <c r="M3639" s="55">
        <v>7.1371318805086528E-2</v>
      </c>
      <c r="N3639" s="55">
        <v>7.177107953457483E-2</v>
      </c>
      <c r="O3639" s="55">
        <v>7.2473177809946082E-2</v>
      </c>
      <c r="P3639" s="55">
        <v>7.3539713162601369E-2</v>
      </c>
      <c r="Q3639" s="55">
        <v>7.4444808394488068E-2</v>
      </c>
      <c r="R3639" s="55">
        <v>7.5672008048827358E-2</v>
      </c>
      <c r="S3639" s="55">
        <v>7.647922735890389E-2</v>
      </c>
      <c r="T3639" s="55">
        <v>7.9032457013004404E-2</v>
      </c>
      <c r="U3639" s="55">
        <v>8.1026802231659201E-2</v>
      </c>
      <c r="V3639" s="55">
        <v>8.3060437565243561E-2</v>
      </c>
      <c r="W3639" s="55">
        <v>8.5039119962704565E-2</v>
      </c>
      <c r="X3639" s="55">
        <v>8.7219529334080226E-2</v>
      </c>
      <c r="Y3639" s="55">
        <v>8.9623625304160029E-2</v>
      </c>
      <c r="Z3639" s="55">
        <v>9.1941353624884148E-2</v>
      </c>
      <c r="AA3639" s="55">
        <v>9.4339690716246136E-2</v>
      </c>
      <c r="AB3639" s="55">
        <v>9.6892368499403081E-2</v>
      </c>
      <c r="AC3639" s="55">
        <v>9.9329240492688403E-2</v>
      </c>
      <c r="AD3639" s="55">
        <v>0.10185491379240319</v>
      </c>
      <c r="AE3639" s="55">
        <v>0.10430952181645257</v>
      </c>
      <c r="AF3639" s="55">
        <v>0.1066904953279947</v>
      </c>
      <c r="AG3639" s="55">
        <v>0.10917871432762026</v>
      </c>
      <c r="AH3639" s="55">
        <v>0.11142074504128498</v>
      </c>
      <c r="AI3639" s="55">
        <v>0.11345711675102522</v>
      </c>
      <c r="AJ3639" s="55">
        <v>0.11537190776394386</v>
      </c>
      <c r="AK3639" s="55">
        <v>0.1171533998676294</v>
      </c>
      <c r="AL3639" s="55">
        <v>0.11868181496819752</v>
      </c>
      <c r="AM3639" s="55">
        <v>0.1197039121683139</v>
      </c>
      <c r="AN3639" s="55">
        <v>0.12044962364599138</v>
      </c>
      <c r="AO3639" s="55">
        <v>0.12109229487803856</v>
      </c>
      <c r="AP3639" s="55">
        <v>0.12177179874836083</v>
      </c>
      <c r="AQ3639" s="55">
        <v>0.12270250440079444</v>
      </c>
      <c r="AR3639" s="55">
        <v>0.12343448563812522</v>
      </c>
      <c r="AS3639" s="55">
        <v>0.12372997353039578</v>
      </c>
      <c r="AT3639" s="55">
        <v>0.12368238234050707</v>
      </c>
      <c r="AU3639" s="55">
        <v>0.12351179024806618</v>
      </c>
      <c r="AV3639" s="55">
        <v>0.12349801608200449</v>
      </c>
      <c r="AW3639" s="55">
        <v>0.12325762260925398</v>
      </c>
      <c r="AX3639" s="55">
        <v>0.12315901966984256</v>
      </c>
      <c r="AY3639" s="55">
        <v>0.12310956517699993</v>
      </c>
      <c r="AZ3639" s="55">
        <v>0.12316141846377369</v>
      </c>
      <c r="BA3639" s="55">
        <v>0.12361110515031147</v>
      </c>
      <c r="BB3639" s="55">
        <v>0.1239110841009986</v>
      </c>
      <c r="BC3639" s="55">
        <v>0.12429215967110521</v>
      </c>
      <c r="BD3639" s="55">
        <v>0.12470231212435234</v>
      </c>
      <c r="BE3639" s="55">
        <v>0.12504934772057735</v>
      </c>
      <c r="BF3639" s="55">
        <v>0.12564811527863959</v>
      </c>
    </row>
    <row r="3640" spans="1:58" ht="12" customHeight="1" x14ac:dyDescent="0.2">
      <c r="A3640" t="s">
        <v>526</v>
      </c>
      <c r="B3640" t="s">
        <v>558</v>
      </c>
      <c r="C3640" s="55">
        <v>4.3290457993038566E-2</v>
      </c>
      <c r="D3640" s="55">
        <v>4.3884471700211369E-2</v>
      </c>
      <c r="E3640" s="55">
        <v>4.4361408698953823E-2</v>
      </c>
      <c r="F3640" s="55">
        <v>4.4726449052168521E-2</v>
      </c>
      <c r="G3640" s="55">
        <v>4.475170740390725E-2</v>
      </c>
      <c r="H3640" s="55">
        <v>4.4730524172147228E-2</v>
      </c>
      <c r="I3640" s="55">
        <v>4.4874195644752576E-2</v>
      </c>
      <c r="J3640" s="55">
        <v>4.4972501163908017E-2</v>
      </c>
      <c r="K3640" s="55">
        <v>4.493118276849619E-2</v>
      </c>
      <c r="L3640" s="55">
        <v>4.5241640630072369E-2</v>
      </c>
      <c r="M3640" s="55">
        <v>4.5644614958269256E-2</v>
      </c>
      <c r="N3640" s="55">
        <v>4.5828124729109257E-2</v>
      </c>
      <c r="O3640" s="55">
        <v>4.5869974372878895E-2</v>
      </c>
      <c r="P3640" s="55">
        <v>4.5640128917395391E-2</v>
      </c>
      <c r="Q3640" s="55">
        <v>4.5110677985935377E-2</v>
      </c>
      <c r="R3640" s="55">
        <v>4.4105430123176692E-2</v>
      </c>
      <c r="S3640" s="55">
        <v>4.2968075806138664E-2</v>
      </c>
      <c r="T3640" s="55">
        <v>4.1885164291481508E-2</v>
      </c>
      <c r="U3640" s="55">
        <v>4.1045402497581027E-2</v>
      </c>
      <c r="V3640" s="55">
        <v>4.0395585082656435E-2</v>
      </c>
      <c r="W3640" s="55">
        <v>4.0103700238619699E-2</v>
      </c>
      <c r="X3640" s="55">
        <v>3.986949039540149E-2</v>
      </c>
      <c r="Y3640" s="55">
        <v>3.9474675753173524E-2</v>
      </c>
      <c r="Z3640" s="55">
        <v>3.906799172181033E-2</v>
      </c>
      <c r="AA3640" s="55">
        <v>3.8723226688997275E-2</v>
      </c>
      <c r="AB3640" s="55">
        <v>3.8249680959341274E-2</v>
      </c>
      <c r="AC3640" s="55">
        <v>3.7941654994645531E-2</v>
      </c>
      <c r="AD3640" s="55">
        <v>3.7881215752776511E-2</v>
      </c>
      <c r="AE3640" s="55">
        <v>3.7759806590773708E-2</v>
      </c>
      <c r="AF3640" s="55">
        <v>3.7376819135925103E-2</v>
      </c>
      <c r="AG3640" s="55">
        <v>3.7010321980844064E-2</v>
      </c>
      <c r="AH3640" s="55">
        <v>3.6642150131243875E-2</v>
      </c>
      <c r="AI3640" s="55">
        <v>3.6145842393934896E-2</v>
      </c>
      <c r="AJ3640" s="55">
        <v>3.5687470267514856E-2</v>
      </c>
      <c r="AK3640" s="55">
        <v>3.5483607333720885E-2</v>
      </c>
      <c r="AL3640" s="55">
        <v>3.5283999357651745E-2</v>
      </c>
      <c r="AM3640" s="55">
        <v>3.5046102146187932E-2</v>
      </c>
      <c r="AN3640" s="55">
        <v>3.5015467958242064E-2</v>
      </c>
      <c r="AO3640" s="55">
        <v>3.5018661679140195E-2</v>
      </c>
      <c r="AP3640" s="55">
        <v>3.5014418648560537E-2</v>
      </c>
      <c r="AQ3640" s="55">
        <v>3.502805547392554E-2</v>
      </c>
      <c r="AR3640" s="55">
        <v>3.5086935145578008E-2</v>
      </c>
      <c r="AS3640" s="55">
        <v>3.5031593623353882E-2</v>
      </c>
      <c r="AT3640" s="55">
        <v>3.4962469289466502E-2</v>
      </c>
      <c r="AU3640" s="55">
        <v>3.487698715905202E-2</v>
      </c>
      <c r="AV3640" s="55">
        <v>3.4775887649188847E-2</v>
      </c>
      <c r="AW3640" s="55">
        <v>3.4664093920598604E-2</v>
      </c>
      <c r="AX3640" s="55">
        <v>3.4542604882425353E-2</v>
      </c>
      <c r="AY3640" s="55">
        <v>3.4414363320549521E-2</v>
      </c>
      <c r="AZ3640" s="55">
        <v>3.4281393073334172E-2</v>
      </c>
      <c r="BA3640" s="55">
        <v>3.4142779867274452E-2</v>
      </c>
      <c r="BB3640" s="55">
        <v>3.4001888322282361E-2</v>
      </c>
      <c r="BC3640" s="55">
        <v>3.3859754913323908E-2</v>
      </c>
      <c r="BD3640" s="55">
        <v>3.3719226187847652E-2</v>
      </c>
      <c r="BE3640" s="55">
        <v>3.3583373096817928E-2</v>
      </c>
      <c r="BF3640" s="55">
        <v>3.3453244973171509E-2</v>
      </c>
    </row>
    <row r="3641" spans="1:58" ht="12" customHeight="1" x14ac:dyDescent="0.2">
      <c r="B3641" t="s">
        <v>559</v>
      </c>
      <c r="C3641" s="55">
        <v>0.14518965442967149</v>
      </c>
      <c r="D3641" s="55">
        <v>0.14114864405897656</v>
      </c>
      <c r="E3641" s="55">
        <v>0.13751494120934929</v>
      </c>
      <c r="F3641" s="55">
        <v>0.13402974665049078</v>
      </c>
      <c r="G3641" s="55">
        <v>0.1310375632656044</v>
      </c>
      <c r="H3641" s="55">
        <v>0.13510052761353047</v>
      </c>
      <c r="I3641" s="55">
        <v>0.13337753184355758</v>
      </c>
      <c r="J3641" s="55">
        <v>0.13175171639166797</v>
      </c>
      <c r="K3641" s="55">
        <v>0.13006836418836898</v>
      </c>
      <c r="L3641" s="55">
        <v>0.12962168163486293</v>
      </c>
      <c r="M3641" s="55">
        <v>0.12792691500228845</v>
      </c>
      <c r="N3641" s="55">
        <v>0.12726050954435392</v>
      </c>
      <c r="O3641" s="55">
        <v>0.12598010059194562</v>
      </c>
      <c r="P3641" s="55">
        <v>0.12560384146230913</v>
      </c>
      <c r="Q3641" s="55">
        <v>0.1255488663655655</v>
      </c>
      <c r="R3641" s="55">
        <v>0.12188706796030557</v>
      </c>
      <c r="S3641" s="55">
        <v>0.12285728307538413</v>
      </c>
      <c r="T3641" s="55">
        <v>0.12346442573015562</v>
      </c>
      <c r="U3641" s="55">
        <v>0.12365665941501666</v>
      </c>
      <c r="V3641" s="55">
        <v>0.12359286311824497</v>
      </c>
      <c r="W3641" s="55">
        <v>0.12312946145784007</v>
      </c>
      <c r="X3641" s="55">
        <v>0.12236933466392567</v>
      </c>
      <c r="Y3641" s="55">
        <v>0.1220029255579571</v>
      </c>
      <c r="Z3641" s="55">
        <v>0.1215685736477352</v>
      </c>
      <c r="AA3641" s="55">
        <v>0.12124037802719222</v>
      </c>
      <c r="AB3641" s="55">
        <v>0.12077842057705586</v>
      </c>
      <c r="AC3641" s="55">
        <v>0.12023451097795397</v>
      </c>
      <c r="AD3641" s="55">
        <v>0.11952053564569368</v>
      </c>
      <c r="AE3641" s="55">
        <v>0.11871484275477745</v>
      </c>
      <c r="AF3641" s="55">
        <v>0.1178275016500246</v>
      </c>
      <c r="AG3641" s="55">
        <v>0.11661457803013102</v>
      </c>
      <c r="AH3641" s="55">
        <v>0.11540034228403437</v>
      </c>
      <c r="AI3641" s="55">
        <v>0.11436476522026219</v>
      </c>
      <c r="AJ3641" s="55">
        <v>0.11347259819534027</v>
      </c>
      <c r="AK3641" s="55">
        <v>0.11248599675063257</v>
      </c>
      <c r="AL3641" s="55">
        <v>0.11165158846585362</v>
      </c>
      <c r="AM3641" s="55">
        <v>0.11101592237391032</v>
      </c>
      <c r="AN3641" s="55">
        <v>0.11035044800185699</v>
      </c>
      <c r="AO3641" s="55">
        <v>0.10969778242238556</v>
      </c>
      <c r="AP3641" s="55">
        <v>0.10908465227483999</v>
      </c>
      <c r="AQ3641" s="55">
        <v>0.10837220206408442</v>
      </c>
      <c r="AR3641" s="55">
        <v>0.1077569167865232</v>
      </c>
      <c r="AS3641" s="55">
        <v>0.10744512087470436</v>
      </c>
      <c r="AT3641" s="55">
        <v>0.10714383057679659</v>
      </c>
      <c r="AU3641" s="55">
        <v>0.10682265823090986</v>
      </c>
      <c r="AV3641" s="55">
        <v>0.10653203420224386</v>
      </c>
      <c r="AW3641" s="55">
        <v>0.10623782453125584</v>
      </c>
      <c r="AX3641" s="55">
        <v>0.10590305987794263</v>
      </c>
      <c r="AY3641" s="55">
        <v>0.1056088522328667</v>
      </c>
      <c r="AZ3641" s="55">
        <v>0.10550953256300194</v>
      </c>
      <c r="BA3641" s="55">
        <v>0.10540298675578148</v>
      </c>
      <c r="BB3641" s="55">
        <v>0.10527905681979048</v>
      </c>
      <c r="BC3641" s="55">
        <v>0.1052217638909059</v>
      </c>
      <c r="BD3641" s="55">
        <v>0.10516469765097729</v>
      </c>
      <c r="BE3641" s="55">
        <v>0.10507172674668083</v>
      </c>
      <c r="BF3641" s="55">
        <v>0.10496417655283545</v>
      </c>
    </row>
    <row r="3642" spans="1:58" ht="12" customHeight="1" x14ac:dyDescent="0.2">
      <c r="B3642" t="s">
        <v>560</v>
      </c>
      <c r="C3642" s="55">
        <v>0.17763291372208317</v>
      </c>
      <c r="D3642" s="55">
        <v>0.18073469400425407</v>
      </c>
      <c r="E3642" s="55">
        <v>0.1833230584984768</v>
      </c>
      <c r="F3642" s="55">
        <v>0.18484298247120062</v>
      </c>
      <c r="G3642" s="55">
        <v>0.18668083658288714</v>
      </c>
      <c r="H3642" s="55">
        <v>0.18697170517704967</v>
      </c>
      <c r="I3642" s="55">
        <v>0.18754404898395394</v>
      </c>
      <c r="J3642" s="55">
        <v>0.18571848365724611</v>
      </c>
      <c r="K3642" s="55">
        <v>0.18430926566188111</v>
      </c>
      <c r="L3642" s="55">
        <v>0.18301285288217931</v>
      </c>
      <c r="M3642" s="55">
        <v>0.18219575630665455</v>
      </c>
      <c r="N3642" s="55">
        <v>0.18127115305349739</v>
      </c>
      <c r="O3642" s="55">
        <v>0.18002980129801385</v>
      </c>
      <c r="P3642" s="55">
        <v>0.17817778160539544</v>
      </c>
      <c r="Q3642" s="55">
        <v>0.17592784262492611</v>
      </c>
      <c r="R3642" s="55">
        <v>0.17301950134965832</v>
      </c>
      <c r="S3642" s="55">
        <v>0.17031021376154429</v>
      </c>
      <c r="T3642" s="55">
        <v>0.16751274679744871</v>
      </c>
      <c r="U3642" s="55">
        <v>0.1649250573642429</v>
      </c>
      <c r="V3642" s="55">
        <v>0.16245738016275346</v>
      </c>
      <c r="W3642" s="55">
        <v>0.16037960021694556</v>
      </c>
      <c r="X3642" s="55">
        <v>0.15817913773920106</v>
      </c>
      <c r="Y3642" s="55">
        <v>0.15637067159467291</v>
      </c>
      <c r="Z3642" s="55">
        <v>0.15482781420343758</v>
      </c>
      <c r="AA3642" s="55">
        <v>0.15326130890420075</v>
      </c>
      <c r="AB3642" s="55">
        <v>0.15221327757614245</v>
      </c>
      <c r="AC3642" s="55">
        <v>0.15166324269706224</v>
      </c>
      <c r="AD3642" s="55">
        <v>0.15128902299628094</v>
      </c>
      <c r="AE3642" s="55">
        <v>0.15114055218546582</v>
      </c>
      <c r="AF3642" s="55">
        <v>0.1511935217149048</v>
      </c>
      <c r="AG3642" s="55">
        <v>0.15126716184546196</v>
      </c>
      <c r="AH3642" s="55">
        <v>0.15158466366313122</v>
      </c>
      <c r="AI3642" s="55">
        <v>0.15228907609178119</v>
      </c>
      <c r="AJ3642" s="55">
        <v>0.15318530732942628</v>
      </c>
      <c r="AK3642" s="55">
        <v>0.15409322488792973</v>
      </c>
      <c r="AL3642" s="55">
        <v>0.15468774814374808</v>
      </c>
      <c r="AM3642" s="55">
        <v>0.15539563827278408</v>
      </c>
      <c r="AN3642" s="55">
        <v>0.15586504694525882</v>
      </c>
      <c r="AO3642" s="55">
        <v>0.15627986601437646</v>
      </c>
      <c r="AP3642" s="55">
        <v>0.15659475863036018</v>
      </c>
      <c r="AQ3642" s="55">
        <v>0.15660426059928495</v>
      </c>
      <c r="AR3642" s="55">
        <v>0.15668502084113692</v>
      </c>
      <c r="AS3642" s="55">
        <v>0.15655652115131846</v>
      </c>
      <c r="AT3642" s="55">
        <v>0.15646790341927283</v>
      </c>
      <c r="AU3642" s="55">
        <v>0.15653438334039377</v>
      </c>
      <c r="AV3642" s="55">
        <v>0.15636735051038236</v>
      </c>
      <c r="AW3642" s="55">
        <v>0.15626756070316886</v>
      </c>
      <c r="AX3642" s="55">
        <v>0.15624197521287939</v>
      </c>
      <c r="AY3642" s="55">
        <v>0.15606594322499348</v>
      </c>
      <c r="AZ3642" s="55">
        <v>0.15551406485091462</v>
      </c>
      <c r="BA3642" s="55">
        <v>0.15467151568258658</v>
      </c>
      <c r="BB3642" s="55">
        <v>0.1538079707928402</v>
      </c>
      <c r="BC3642" s="55">
        <v>0.15294248017554413</v>
      </c>
      <c r="BD3642" s="55">
        <v>0.15220711357494923</v>
      </c>
      <c r="BE3642" s="55">
        <v>0.15158833173886291</v>
      </c>
      <c r="BF3642" s="55">
        <v>0.15107362248772319</v>
      </c>
    </row>
    <row r="3643" spans="1:58" ht="12" customHeight="1" x14ac:dyDescent="0.2">
      <c r="B3643" t="s">
        <v>561</v>
      </c>
      <c r="C3643" s="55">
        <v>5.0324563081103876E-2</v>
      </c>
      <c r="D3643" s="55">
        <v>5.046336036408549E-2</v>
      </c>
      <c r="E3643" s="55">
        <v>5.1096283464095352E-2</v>
      </c>
      <c r="F3643" s="55">
        <v>5.2621432339357947E-2</v>
      </c>
      <c r="G3643" s="55">
        <v>5.3854942447982015E-2</v>
      </c>
      <c r="H3643" s="55">
        <v>5.6053804186575351E-2</v>
      </c>
      <c r="I3643" s="55">
        <v>5.7018299486498808E-2</v>
      </c>
      <c r="J3643" s="55">
        <v>5.9958086844310789E-2</v>
      </c>
      <c r="K3643" s="55">
        <v>6.2258677656625218E-2</v>
      </c>
      <c r="L3643" s="55">
        <v>6.4209827453453508E-2</v>
      </c>
      <c r="M3643" s="55">
        <v>6.6028622849488086E-2</v>
      </c>
      <c r="N3643" s="55">
        <v>6.7441122925868957E-2</v>
      </c>
      <c r="O3643" s="55">
        <v>6.8775834561294741E-2</v>
      </c>
      <c r="P3643" s="55">
        <v>6.9592838723401343E-2</v>
      </c>
      <c r="Q3643" s="55">
        <v>7.0919764956031958E-2</v>
      </c>
      <c r="R3643" s="55">
        <v>7.3117249067076562E-2</v>
      </c>
      <c r="S3643" s="55">
        <v>7.4566443744099223E-2</v>
      </c>
      <c r="T3643" s="55">
        <v>7.4358320633238426E-2</v>
      </c>
      <c r="U3643" s="55">
        <v>7.4707005549441097E-2</v>
      </c>
      <c r="V3643" s="55">
        <v>7.5212756001968029E-2</v>
      </c>
      <c r="W3643" s="55">
        <v>7.5896024462307352E-2</v>
      </c>
      <c r="X3643" s="55">
        <v>7.6523627715065753E-2</v>
      </c>
      <c r="Y3643" s="55">
        <v>7.7045947079146831E-2</v>
      </c>
      <c r="Z3643" s="55">
        <v>7.715646332247382E-2</v>
      </c>
      <c r="AA3643" s="55">
        <v>7.7044255251046981E-2</v>
      </c>
      <c r="AB3643" s="55">
        <v>7.6540528140828137E-2</v>
      </c>
      <c r="AC3643" s="55">
        <v>7.5589801014429844E-2</v>
      </c>
      <c r="AD3643" s="55">
        <v>7.4282214738309274E-2</v>
      </c>
      <c r="AE3643" s="55">
        <v>7.2959263102110802E-2</v>
      </c>
      <c r="AF3643" s="55">
        <v>7.1837136295020018E-2</v>
      </c>
      <c r="AG3643" s="55">
        <v>7.0899170722885915E-2</v>
      </c>
      <c r="AH3643" s="55">
        <v>6.9980942184918807E-2</v>
      </c>
      <c r="AI3643" s="55">
        <v>6.8827075554385442E-2</v>
      </c>
      <c r="AJ3643" s="55">
        <v>6.7425482747704685E-2</v>
      </c>
      <c r="AK3643" s="55">
        <v>6.5998681896421135E-2</v>
      </c>
      <c r="AL3643" s="55">
        <v>6.49604840645924E-2</v>
      </c>
      <c r="AM3643" s="55">
        <v>6.4152796834295547E-2</v>
      </c>
      <c r="AN3643" s="55">
        <v>6.3675026405105972E-2</v>
      </c>
      <c r="AO3643" s="55">
        <v>6.3313097950631197E-2</v>
      </c>
      <c r="AP3643" s="55">
        <v>6.2988674499683331E-2</v>
      </c>
      <c r="AQ3643" s="55">
        <v>6.2807423237751861E-2</v>
      </c>
      <c r="AR3643" s="55">
        <v>6.2618196354909006E-2</v>
      </c>
      <c r="AS3643" s="55">
        <v>6.2880443836731872E-2</v>
      </c>
      <c r="AT3643" s="55">
        <v>6.3451128784362154E-2</v>
      </c>
      <c r="AU3643" s="55">
        <v>6.4032692000865227E-2</v>
      </c>
      <c r="AV3643" s="55">
        <v>6.4684516972701223E-2</v>
      </c>
      <c r="AW3643" s="55">
        <v>6.5516062461602256E-2</v>
      </c>
      <c r="AX3643" s="55">
        <v>6.6196844156390849E-2</v>
      </c>
      <c r="AY3643" s="55">
        <v>6.6951421052941426E-2</v>
      </c>
      <c r="AZ3643" s="55">
        <v>6.7792216319718018E-2</v>
      </c>
      <c r="BA3643" s="55">
        <v>6.8548873817682543E-2</v>
      </c>
      <c r="BB3643" s="55">
        <v>6.9499954010445175E-2</v>
      </c>
      <c r="BC3643" s="55">
        <v>7.0317747915895235E-2</v>
      </c>
      <c r="BD3643" s="55">
        <v>7.0986208977367668E-2</v>
      </c>
      <c r="BE3643" s="55">
        <v>7.1638683108738305E-2</v>
      </c>
      <c r="BF3643" s="55">
        <v>7.1956770157928812E-2</v>
      </c>
    </row>
    <row r="3644" spans="1:58" ht="12" customHeight="1" x14ac:dyDescent="0.2">
      <c r="B3644" t="s">
        <v>562</v>
      </c>
      <c r="C3644" s="55">
        <v>7.2866421499680298E-2</v>
      </c>
      <c r="D3644" s="55">
        <v>7.3245984181720861E-2</v>
      </c>
      <c r="E3644" s="55">
        <v>7.3236628074350871E-2</v>
      </c>
      <c r="F3644" s="55">
        <v>7.3041861965701352E-2</v>
      </c>
      <c r="G3644" s="55">
        <v>7.2781174025746409E-2</v>
      </c>
      <c r="H3644" s="55">
        <v>7.099560763223034E-2</v>
      </c>
      <c r="I3644" s="55">
        <v>7.0840998530925917E-2</v>
      </c>
      <c r="J3644" s="55">
        <v>7.0747804097919753E-2</v>
      </c>
      <c r="K3644" s="55">
        <v>7.0978619023357462E-2</v>
      </c>
      <c r="L3644" s="55">
        <v>7.1050854506329322E-2</v>
      </c>
      <c r="M3644" s="55">
        <v>7.1385067969024885E-2</v>
      </c>
      <c r="N3644" s="55">
        <v>7.1674148302540208E-2</v>
      </c>
      <c r="O3644" s="55">
        <v>7.2433184750485741E-2</v>
      </c>
      <c r="P3644" s="55">
        <v>7.4002389500828061E-2</v>
      </c>
      <c r="Q3644" s="55">
        <v>7.5355389819158666E-2</v>
      </c>
      <c r="R3644" s="55">
        <v>7.7327159257462502E-2</v>
      </c>
      <c r="S3644" s="55">
        <v>7.8666251384132316E-2</v>
      </c>
      <c r="T3644" s="55">
        <v>8.188326150242943E-2</v>
      </c>
      <c r="U3644" s="55">
        <v>8.4534942042656394E-2</v>
      </c>
      <c r="V3644" s="55">
        <v>8.6972399836773684E-2</v>
      </c>
      <c r="W3644" s="55">
        <v>8.917787388508143E-2</v>
      </c>
      <c r="X3644" s="55">
        <v>9.1238605928814928E-2</v>
      </c>
      <c r="Y3644" s="55">
        <v>9.3324064790956784E-2</v>
      </c>
      <c r="Z3644" s="55">
        <v>9.5696182446209518E-2</v>
      </c>
      <c r="AA3644" s="55">
        <v>9.8147856517734722E-2</v>
      </c>
      <c r="AB3644" s="55">
        <v>0.1007440282906797</v>
      </c>
      <c r="AC3644" s="55">
        <v>0.10320967110865815</v>
      </c>
      <c r="AD3644" s="55">
        <v>0.10575556844525959</v>
      </c>
      <c r="AE3644" s="55">
        <v>0.10822026100580766</v>
      </c>
      <c r="AF3644" s="55">
        <v>0.11060297899618078</v>
      </c>
      <c r="AG3644" s="55">
        <v>0.11309215822546617</v>
      </c>
      <c r="AH3644" s="55">
        <v>0.11532498310134065</v>
      </c>
      <c r="AI3644" s="55">
        <v>0.11733819235413315</v>
      </c>
      <c r="AJ3644" s="55">
        <v>0.11922107354701512</v>
      </c>
      <c r="AK3644" s="55">
        <v>0.12096750102801246</v>
      </c>
      <c r="AL3644" s="55">
        <v>0.12246705629022492</v>
      </c>
      <c r="AM3644" s="55">
        <v>0.12345722379880425</v>
      </c>
      <c r="AN3644" s="55">
        <v>0.12417847778383127</v>
      </c>
      <c r="AO3644" s="55">
        <v>0.12479929557947705</v>
      </c>
      <c r="AP3644" s="55">
        <v>0.12545965392545466</v>
      </c>
      <c r="AQ3644" s="55">
        <v>0.12637845973399012</v>
      </c>
      <c r="AR3644" s="55">
        <v>0.12709683291965362</v>
      </c>
      <c r="AS3644" s="55">
        <v>0.12738681950698086</v>
      </c>
      <c r="AT3644" s="55">
        <v>0.12733529290642437</v>
      </c>
      <c r="AU3644" s="55">
        <v>0.1271579562972594</v>
      </c>
      <c r="AV3644" s="55">
        <v>0.12714346309574057</v>
      </c>
      <c r="AW3644" s="55">
        <v>0.1269016829304595</v>
      </c>
      <c r="AX3644" s="55">
        <v>0.12679874340005953</v>
      </c>
      <c r="AY3644" s="55">
        <v>0.12674963859977598</v>
      </c>
      <c r="AZ3644" s="55">
        <v>0.12681038058338365</v>
      </c>
      <c r="BA3644" s="55">
        <v>0.1272758073440354</v>
      </c>
      <c r="BB3644" s="55">
        <v>0.12759270591419741</v>
      </c>
      <c r="BC3644" s="55">
        <v>0.12798920368249564</v>
      </c>
      <c r="BD3644" s="55">
        <v>0.12841144114376637</v>
      </c>
      <c r="BE3644" s="55">
        <v>0.12876964587304021</v>
      </c>
      <c r="BF3644" s="55">
        <v>0.12937569340578217</v>
      </c>
    </row>
    <row r="3645" spans="1:58" ht="12" customHeight="1" x14ac:dyDescent="0.2">
      <c r="A3645" t="s">
        <v>527</v>
      </c>
      <c r="B3645" t="s">
        <v>558</v>
      </c>
      <c r="C3645" s="55">
        <v>5.0142041400280002E-2</v>
      </c>
      <c r="D3645" s="55">
        <v>5.0431480558703536E-2</v>
      </c>
      <c r="E3645" s="55">
        <v>5.0331150808446246E-2</v>
      </c>
      <c r="F3645" s="55">
        <v>4.9937956744485285E-2</v>
      </c>
      <c r="G3645" s="55">
        <v>4.9064667403118226E-2</v>
      </c>
      <c r="H3645" s="55">
        <v>4.8106948182435556E-2</v>
      </c>
      <c r="I3645" s="55">
        <v>4.7298635590080275E-2</v>
      </c>
      <c r="J3645" s="55">
        <v>4.6813581821191483E-2</v>
      </c>
      <c r="K3645" s="55">
        <v>4.6396510940309714E-2</v>
      </c>
      <c r="L3645" s="55">
        <v>4.641423718580346E-2</v>
      </c>
      <c r="M3645" s="55">
        <v>4.6695104933361667E-2</v>
      </c>
      <c r="N3645" s="55">
        <v>4.6797476649235469E-2</v>
      </c>
      <c r="O3645" s="55">
        <v>4.6854949974383241E-2</v>
      </c>
      <c r="P3645" s="55">
        <v>4.678313092663313E-2</v>
      </c>
      <c r="Q3645" s="55">
        <v>4.6296729496143982E-2</v>
      </c>
      <c r="R3645" s="55">
        <v>4.5431033216801336E-2</v>
      </c>
      <c r="S3645" s="55">
        <v>4.4232955186425199E-2</v>
      </c>
      <c r="T3645" s="55">
        <v>4.3179078133190434E-2</v>
      </c>
      <c r="U3645" s="55">
        <v>4.2474497412808336E-2</v>
      </c>
      <c r="V3645" s="55">
        <v>4.1978151248076419E-2</v>
      </c>
      <c r="W3645" s="55">
        <v>4.1908736568255348E-2</v>
      </c>
      <c r="X3645" s="55">
        <v>4.1811658087561744E-2</v>
      </c>
      <c r="Y3645" s="55">
        <v>4.1470554779214422E-2</v>
      </c>
      <c r="Z3645" s="55">
        <v>4.1057289474065291E-2</v>
      </c>
      <c r="AA3645" s="55">
        <v>4.0708663626673337E-2</v>
      </c>
      <c r="AB3645" s="55">
        <v>4.0226126426710695E-2</v>
      </c>
      <c r="AC3645" s="55">
        <v>3.9917309510077721E-2</v>
      </c>
      <c r="AD3645" s="55">
        <v>3.9869252331424451E-2</v>
      </c>
      <c r="AE3645" s="55">
        <v>3.9757253403370628E-2</v>
      </c>
      <c r="AF3645" s="55">
        <v>3.9370262039630885E-2</v>
      </c>
      <c r="AG3645" s="55">
        <v>3.9000721001754439E-2</v>
      </c>
      <c r="AH3645" s="55">
        <v>3.8628397856883517E-2</v>
      </c>
      <c r="AI3645" s="55">
        <v>3.8120581597512547E-2</v>
      </c>
      <c r="AJ3645" s="55">
        <v>3.7652019366054598E-2</v>
      </c>
      <c r="AK3645" s="55">
        <v>3.7450571579058421E-2</v>
      </c>
      <c r="AL3645" s="55">
        <v>3.7251580852625817E-2</v>
      </c>
      <c r="AM3645" s="55">
        <v>3.7009975603931662E-2</v>
      </c>
      <c r="AN3645" s="55">
        <v>3.6984990434485408E-2</v>
      </c>
      <c r="AO3645" s="55">
        <v>3.6994977894096559E-2</v>
      </c>
      <c r="AP3645" s="55">
        <v>3.699700659802365E-2</v>
      </c>
      <c r="AQ3645" s="55">
        <v>3.7018394797560084E-2</v>
      </c>
      <c r="AR3645" s="55">
        <v>3.7086745137302951E-2</v>
      </c>
      <c r="AS3645" s="55">
        <v>3.7032147627479799E-2</v>
      </c>
      <c r="AT3645" s="55">
        <v>3.6961495335007172E-2</v>
      </c>
      <c r="AU3645" s="55">
        <v>3.6873231971229097E-2</v>
      </c>
      <c r="AV3645" s="55">
        <v>3.6768629561676952E-2</v>
      </c>
      <c r="AW3645" s="55">
        <v>3.6651845703318683E-2</v>
      </c>
      <c r="AX3645" s="55">
        <v>3.6525570674264478E-2</v>
      </c>
      <c r="AY3645" s="55">
        <v>3.6391988183509014E-2</v>
      </c>
      <c r="AZ3645" s="55">
        <v>3.6253079455453439E-2</v>
      </c>
      <c r="BA3645" s="55">
        <v>3.6109263313615726E-2</v>
      </c>
      <c r="BB3645" s="55">
        <v>3.5962282894934389E-2</v>
      </c>
      <c r="BC3645" s="55">
        <v>3.5814128596403476E-2</v>
      </c>
      <c r="BD3645" s="55">
        <v>3.5667784038801137E-2</v>
      </c>
      <c r="BE3645" s="55">
        <v>3.5526097352418351E-2</v>
      </c>
      <c r="BF3645" s="55">
        <v>3.5391586537587824E-2</v>
      </c>
    </row>
    <row r="3646" spans="1:58" ht="12" customHeight="1" x14ac:dyDescent="0.2">
      <c r="B3646" t="s">
        <v>559</v>
      </c>
      <c r="C3646" s="55">
        <v>0.14214984201666447</v>
      </c>
      <c r="D3646" s="55">
        <v>0.13924136355459429</v>
      </c>
      <c r="E3646" s="55">
        <v>0.1362766403341274</v>
      </c>
      <c r="F3646" s="55">
        <v>0.13408928727968766</v>
      </c>
      <c r="G3646" s="55">
        <v>0.13220186467966816</v>
      </c>
      <c r="H3646" s="55">
        <v>0.13423165500762943</v>
      </c>
      <c r="I3646" s="55">
        <v>0.13351420284439366</v>
      </c>
      <c r="J3646" s="55">
        <v>0.13259563541242098</v>
      </c>
      <c r="K3646" s="55">
        <v>0.1314703570590077</v>
      </c>
      <c r="L3646" s="55">
        <v>0.13106027894821481</v>
      </c>
      <c r="M3646" s="55">
        <v>0.1296553589998353</v>
      </c>
      <c r="N3646" s="55">
        <v>0.1272868429867276</v>
      </c>
      <c r="O3646" s="55">
        <v>0.1266870466058376</v>
      </c>
      <c r="P3646" s="55">
        <v>0.12503341026296647</v>
      </c>
      <c r="Q3646" s="55">
        <v>0.12535686149103556</v>
      </c>
      <c r="R3646" s="55">
        <v>0.12337465641165472</v>
      </c>
      <c r="S3646" s="55">
        <v>0.12384311320970423</v>
      </c>
      <c r="T3646" s="55">
        <v>0.12425578980318956</v>
      </c>
      <c r="U3646" s="55">
        <v>0.12502059231504692</v>
      </c>
      <c r="V3646" s="55">
        <v>0.12497629180228163</v>
      </c>
      <c r="W3646" s="55">
        <v>0.12438418870290865</v>
      </c>
      <c r="X3646" s="55">
        <v>0.12407980714381661</v>
      </c>
      <c r="Y3646" s="55">
        <v>0.12382458682025244</v>
      </c>
      <c r="Z3646" s="55">
        <v>0.12342577916909137</v>
      </c>
      <c r="AA3646" s="55">
        <v>0.12313399147240763</v>
      </c>
      <c r="AB3646" s="55">
        <v>0.1227114567763239</v>
      </c>
      <c r="AC3646" s="55">
        <v>0.12220514786591485</v>
      </c>
      <c r="AD3646" s="55">
        <v>0.12152680555197914</v>
      </c>
      <c r="AE3646" s="55">
        <v>0.12075552295340798</v>
      </c>
      <c r="AF3646" s="55">
        <v>0.11990243537455005</v>
      </c>
      <c r="AG3646" s="55">
        <v>0.11871838672609493</v>
      </c>
      <c r="AH3646" s="55">
        <v>0.11752985806971547</v>
      </c>
      <c r="AI3646" s="55">
        <v>0.11652222764890716</v>
      </c>
      <c r="AJ3646" s="55">
        <v>0.11565885202812523</v>
      </c>
      <c r="AK3646" s="55">
        <v>0.11469500784877848</v>
      </c>
      <c r="AL3646" s="55">
        <v>0.1138799262111905</v>
      </c>
      <c r="AM3646" s="55">
        <v>0.11326082394794136</v>
      </c>
      <c r="AN3646" s="55">
        <v>0.11260431818562586</v>
      </c>
      <c r="AO3646" s="55">
        <v>0.11195833846616654</v>
      </c>
      <c r="AP3646" s="55">
        <v>0.1113521706117724</v>
      </c>
      <c r="AQ3646" s="55">
        <v>0.11064577135681716</v>
      </c>
      <c r="AR3646" s="55">
        <v>0.11003575076362378</v>
      </c>
      <c r="AS3646" s="55">
        <v>0.10972891181327703</v>
      </c>
      <c r="AT3646" s="55">
        <v>0.10942838074876769</v>
      </c>
      <c r="AU3646" s="55">
        <v>0.10910659281051771</v>
      </c>
      <c r="AV3646" s="55">
        <v>0.10881651367279731</v>
      </c>
      <c r="AW3646" s="55">
        <v>0.10852018726013556</v>
      </c>
      <c r="AX3646" s="55">
        <v>0.10818468933466235</v>
      </c>
      <c r="AY3646" s="55">
        <v>0.10789013458794362</v>
      </c>
      <c r="AZ3646" s="55">
        <v>0.10779373214728094</v>
      </c>
      <c r="BA3646" s="55">
        <v>0.10769313914389105</v>
      </c>
      <c r="BB3646" s="55">
        <v>0.10757257650185242</v>
      </c>
      <c r="BC3646" s="55">
        <v>0.10752056181658003</v>
      </c>
      <c r="BD3646" s="55">
        <v>0.10746916513476916</v>
      </c>
      <c r="BE3646" s="55">
        <v>0.10738025364034745</v>
      </c>
      <c r="BF3646" s="55">
        <v>0.10727987347043375</v>
      </c>
    </row>
    <row r="3647" spans="1:58" ht="12" customHeight="1" x14ac:dyDescent="0.2">
      <c r="B3647" t="s">
        <v>560</v>
      </c>
      <c r="C3647" s="55">
        <v>0.17642921249915558</v>
      </c>
      <c r="D3647" s="55">
        <v>0.17920069518626167</v>
      </c>
      <c r="E3647" s="55">
        <v>0.18115442053806238</v>
      </c>
      <c r="F3647" s="55">
        <v>0.18277965820782596</v>
      </c>
      <c r="G3647" s="55">
        <v>0.18478743470512787</v>
      </c>
      <c r="H3647" s="55">
        <v>0.18431081794274184</v>
      </c>
      <c r="I3647" s="55">
        <v>0.18513648295381541</v>
      </c>
      <c r="J3647" s="55">
        <v>0.18342680548170767</v>
      </c>
      <c r="K3647" s="55">
        <v>0.18211392901632109</v>
      </c>
      <c r="L3647" s="55">
        <v>0.18107710746900899</v>
      </c>
      <c r="M3647" s="55">
        <v>0.18011794673340256</v>
      </c>
      <c r="N3647" s="55">
        <v>0.17935750663792649</v>
      </c>
      <c r="O3647" s="55">
        <v>0.1780783875307704</v>
      </c>
      <c r="P3647" s="55">
        <v>0.17629869663334541</v>
      </c>
      <c r="Q3647" s="55">
        <v>0.17423429604020019</v>
      </c>
      <c r="R3647" s="55">
        <v>0.17138138573616432</v>
      </c>
      <c r="S3647" s="55">
        <v>0.16859447798358809</v>
      </c>
      <c r="T3647" s="55">
        <v>0.16592084473942345</v>
      </c>
      <c r="U3647" s="55">
        <v>0.16343878851463442</v>
      </c>
      <c r="V3647" s="55">
        <v>0.16104055840908463</v>
      </c>
      <c r="W3647" s="55">
        <v>0.15892149389776863</v>
      </c>
      <c r="X3647" s="55">
        <v>0.15677852849497975</v>
      </c>
      <c r="Y3647" s="55">
        <v>0.15500579748152229</v>
      </c>
      <c r="Z3647" s="55">
        <v>0.15352868736784686</v>
      </c>
      <c r="AA3647" s="55">
        <v>0.15202646736361392</v>
      </c>
      <c r="AB3647" s="55">
        <v>0.151044286263774</v>
      </c>
      <c r="AC3647" s="55">
        <v>0.1505555239874771</v>
      </c>
      <c r="AD3647" s="55">
        <v>0.15024255741471665</v>
      </c>
      <c r="AE3647" s="55">
        <v>0.15015471840683711</v>
      </c>
      <c r="AF3647" s="55">
        <v>0.15026938740622933</v>
      </c>
      <c r="AG3647" s="55">
        <v>0.15040622027899173</v>
      </c>
      <c r="AH3647" s="55">
        <v>0.1507829990246734</v>
      </c>
      <c r="AI3647" s="55">
        <v>0.15154488615384462</v>
      </c>
      <c r="AJ3647" s="55">
        <v>0.15249689054668833</v>
      </c>
      <c r="AK3647" s="55">
        <v>0.1534566087756368</v>
      </c>
      <c r="AL3647" s="55">
        <v>0.15409700078331412</v>
      </c>
      <c r="AM3647" s="55">
        <v>0.15484217661428801</v>
      </c>
      <c r="AN3647" s="55">
        <v>0.15534084998283271</v>
      </c>
      <c r="AO3647" s="55">
        <v>0.15578212526698049</v>
      </c>
      <c r="AP3647" s="55">
        <v>0.15612349153017899</v>
      </c>
      <c r="AQ3647" s="55">
        <v>0.1561624068399414</v>
      </c>
      <c r="AR3647" s="55">
        <v>0.15626874773287536</v>
      </c>
      <c r="AS3647" s="55">
        <v>0.15615702756128463</v>
      </c>
      <c r="AT3647" s="55">
        <v>0.15607885302810853</v>
      </c>
      <c r="AU3647" s="55">
        <v>0.15615408769233882</v>
      </c>
      <c r="AV3647" s="55">
        <v>0.15599714967380793</v>
      </c>
      <c r="AW3647" s="55">
        <v>0.15590361892604135</v>
      </c>
      <c r="AX3647" s="55">
        <v>0.15588739953863748</v>
      </c>
      <c r="AY3647" s="55">
        <v>0.15572041465225706</v>
      </c>
      <c r="AZ3647" s="55">
        <v>0.15517704620145889</v>
      </c>
      <c r="BA3647" s="55">
        <v>0.15434816055073558</v>
      </c>
      <c r="BB3647" s="55">
        <v>0.15349506797086179</v>
      </c>
      <c r="BC3647" s="55">
        <v>0.1526406031993004</v>
      </c>
      <c r="BD3647" s="55">
        <v>0.15191646480898433</v>
      </c>
      <c r="BE3647" s="55">
        <v>0.15130745528306375</v>
      </c>
      <c r="BF3647" s="55">
        <v>0.15080710061281258</v>
      </c>
    </row>
    <row r="3648" spans="1:58" ht="12" customHeight="1" x14ac:dyDescent="0.2">
      <c r="B3648" t="s">
        <v>561</v>
      </c>
      <c r="C3648" s="55">
        <v>5.2843968242428915E-2</v>
      </c>
      <c r="D3648" s="55">
        <v>5.3028962496030008E-2</v>
      </c>
      <c r="E3648" s="55">
        <v>5.3517681844365582E-2</v>
      </c>
      <c r="F3648" s="55">
        <v>5.4940646894212984E-2</v>
      </c>
      <c r="G3648" s="55">
        <v>5.6028015677592607E-2</v>
      </c>
      <c r="H3648" s="55">
        <v>5.6936019217738006E-2</v>
      </c>
      <c r="I3648" s="55">
        <v>5.7743055566212717E-2</v>
      </c>
      <c r="J3648" s="55">
        <v>6.0918944774030599E-2</v>
      </c>
      <c r="K3648" s="55">
        <v>6.3230432215106352E-2</v>
      </c>
      <c r="L3648" s="55">
        <v>6.5330134072571044E-2</v>
      </c>
      <c r="M3648" s="55">
        <v>6.72929496906325E-2</v>
      </c>
      <c r="N3648" s="55">
        <v>6.9166108852280792E-2</v>
      </c>
      <c r="O3648" s="55">
        <v>7.0598207143185002E-2</v>
      </c>
      <c r="P3648" s="55">
        <v>7.17465718981843E-2</v>
      </c>
      <c r="Q3648" s="55">
        <v>7.3216909918933232E-2</v>
      </c>
      <c r="R3648" s="55">
        <v>7.5419209101401694E-2</v>
      </c>
      <c r="S3648" s="55">
        <v>7.7134066516196476E-2</v>
      </c>
      <c r="T3648" s="55">
        <v>7.7034186658281795E-2</v>
      </c>
      <c r="U3648" s="55">
        <v>7.7309546382229755E-2</v>
      </c>
      <c r="V3648" s="55">
        <v>7.759989461264874E-2</v>
      </c>
      <c r="W3648" s="55">
        <v>7.8160200767478455E-2</v>
      </c>
      <c r="X3648" s="55">
        <v>7.8469356474793181E-2</v>
      </c>
      <c r="Y3648" s="55">
        <v>7.8749318088275178E-2</v>
      </c>
      <c r="Z3648" s="55">
        <v>7.8889141489370068E-2</v>
      </c>
      <c r="AA3648" s="55">
        <v>7.8800921907209068E-2</v>
      </c>
      <c r="AB3648" s="55">
        <v>7.8315474147971076E-2</v>
      </c>
      <c r="AC3648" s="55">
        <v>7.7372017750674982E-2</v>
      </c>
      <c r="AD3648" s="55">
        <v>7.6063228732612245E-2</v>
      </c>
      <c r="AE3648" s="55">
        <v>7.4738225381648468E-2</v>
      </c>
      <c r="AF3648" s="55">
        <v>7.3619134533013511E-2</v>
      </c>
      <c r="AG3648" s="55">
        <v>7.268865916630142E-2</v>
      </c>
      <c r="AH3648" s="55">
        <v>7.1776332077755217E-2</v>
      </c>
      <c r="AI3648" s="55">
        <v>7.0621382328501445E-2</v>
      </c>
      <c r="AJ3648" s="55">
        <v>6.9210550571197904E-2</v>
      </c>
      <c r="AK3648" s="55">
        <v>6.7770654154003712E-2</v>
      </c>
      <c r="AL3648" s="55">
        <v>6.672550733761469E-2</v>
      </c>
      <c r="AM3648" s="55">
        <v>6.5912897143755589E-2</v>
      </c>
      <c r="AN3648" s="55">
        <v>6.543505014343648E-2</v>
      </c>
      <c r="AO3648" s="55">
        <v>6.5074752033052644E-2</v>
      </c>
      <c r="AP3648" s="55">
        <v>6.4752697655154387E-2</v>
      </c>
      <c r="AQ3648" s="55">
        <v>6.4578545635865514E-2</v>
      </c>
      <c r="AR3648" s="55">
        <v>6.4394617768178106E-2</v>
      </c>
      <c r="AS3648" s="55">
        <v>6.4671112684227969E-2</v>
      </c>
      <c r="AT3648" s="55">
        <v>6.5262321363692435E-2</v>
      </c>
      <c r="AU3648" s="55">
        <v>6.5864247505439955E-2</v>
      </c>
      <c r="AV3648" s="55">
        <v>6.653884965575492E-2</v>
      </c>
      <c r="AW3648" s="55">
        <v>6.7396836985007896E-2</v>
      </c>
      <c r="AX3648" s="55">
        <v>6.8101227590643701E-2</v>
      </c>
      <c r="AY3648" s="55">
        <v>6.8881337711248561E-2</v>
      </c>
      <c r="AZ3648" s="55">
        <v>6.974964530119665E-2</v>
      </c>
      <c r="BA3648" s="55">
        <v>7.0533560003174331E-2</v>
      </c>
      <c r="BB3648" s="55">
        <v>7.1516205483964743E-2</v>
      </c>
      <c r="BC3648" s="55">
        <v>7.2362116570783591E-2</v>
      </c>
      <c r="BD3648" s="55">
        <v>7.3054713513032624E-2</v>
      </c>
      <c r="BE3648" s="55">
        <v>7.373038658548349E-2</v>
      </c>
      <c r="BF3648" s="55">
        <v>7.4064342565207705E-2</v>
      </c>
    </row>
    <row r="3649" spans="1:58" ht="12" customHeight="1" x14ac:dyDescent="0.2">
      <c r="B3649" t="s">
        <v>562</v>
      </c>
      <c r="C3649" s="55">
        <v>6.5746967799709122E-2</v>
      </c>
      <c r="D3649" s="55">
        <v>6.5690300513012861E-2</v>
      </c>
      <c r="E3649" s="55">
        <v>6.5512458356840289E-2</v>
      </c>
      <c r="F3649" s="55">
        <v>6.5234724088008386E-2</v>
      </c>
      <c r="G3649" s="55">
        <v>6.4952009091391719E-2</v>
      </c>
      <c r="H3649" s="55">
        <v>6.470420445351549E-2</v>
      </c>
      <c r="I3649" s="55">
        <v>6.5041088109708448E-2</v>
      </c>
      <c r="J3649" s="55">
        <v>6.5281219676866897E-2</v>
      </c>
      <c r="K3649" s="55">
        <v>6.5848439907731801E-2</v>
      </c>
      <c r="L3649" s="55">
        <v>6.6310538324004534E-2</v>
      </c>
      <c r="M3649" s="55">
        <v>6.7107385481495238E-2</v>
      </c>
      <c r="N3649" s="55">
        <v>6.8014276907440663E-2</v>
      </c>
      <c r="O3649" s="55">
        <v>6.8852109116372684E-2</v>
      </c>
      <c r="P3649" s="55">
        <v>7.0267106201035476E-2</v>
      </c>
      <c r="Q3649" s="55">
        <v>7.14905301539671E-2</v>
      </c>
      <c r="R3649" s="55">
        <v>7.3044223757432511E-2</v>
      </c>
      <c r="S3649" s="55">
        <v>7.4295088297892845E-2</v>
      </c>
      <c r="T3649" s="55">
        <v>7.7381198541509752E-2</v>
      </c>
      <c r="U3649" s="55">
        <v>7.9782039708775815E-2</v>
      </c>
      <c r="V3649" s="55">
        <v>8.213432980923431E-2</v>
      </c>
      <c r="W3649" s="55">
        <v>8.4243174433705853E-2</v>
      </c>
      <c r="X3649" s="55">
        <v>8.6271964473819643E-2</v>
      </c>
      <c r="Y3649" s="55">
        <v>8.8362152247079925E-2</v>
      </c>
      <c r="Z3649" s="55">
        <v>9.0639012605349512E-2</v>
      </c>
      <c r="AA3649" s="55">
        <v>9.2992407536906976E-2</v>
      </c>
      <c r="AB3649" s="55">
        <v>9.5488500743308072E-2</v>
      </c>
      <c r="AC3649" s="55">
        <v>9.7862600039372374E-2</v>
      </c>
      <c r="AD3649" s="55">
        <v>0.10031567314884937</v>
      </c>
      <c r="AE3649" s="55">
        <v>0.10269435106144727</v>
      </c>
      <c r="AF3649" s="55">
        <v>0.10499875653938669</v>
      </c>
      <c r="AG3649" s="55">
        <v>0.10740725802322854</v>
      </c>
      <c r="AH3649" s="55">
        <v>0.10957223260613931</v>
      </c>
      <c r="AI3649" s="55">
        <v>0.11153005744257959</v>
      </c>
      <c r="AJ3649" s="55">
        <v>0.11336445459042852</v>
      </c>
      <c r="AK3649" s="55">
        <v>0.11506699189978974</v>
      </c>
      <c r="AL3649" s="55">
        <v>0.11652994628423612</v>
      </c>
      <c r="AM3649" s="55">
        <v>0.11750245708141697</v>
      </c>
      <c r="AN3649" s="55">
        <v>0.11821246484108366</v>
      </c>
      <c r="AO3649" s="55">
        <v>0.11882470008102886</v>
      </c>
      <c r="AP3649" s="55">
        <v>0.11947447128205439</v>
      </c>
      <c r="AQ3649" s="55">
        <v>0.1203721387597359</v>
      </c>
      <c r="AR3649" s="55">
        <v>0.12107636653734442</v>
      </c>
      <c r="AS3649" s="55">
        <v>0.12136539244015557</v>
      </c>
      <c r="AT3649" s="55">
        <v>0.12132424344110065</v>
      </c>
      <c r="AU3649" s="55">
        <v>0.12116219945599521</v>
      </c>
      <c r="AV3649" s="55">
        <v>0.1211559146534562</v>
      </c>
      <c r="AW3649" s="55">
        <v>0.12093019233290737</v>
      </c>
      <c r="AX3649" s="55">
        <v>0.12083931086496481</v>
      </c>
      <c r="AY3649" s="55">
        <v>0.12079922228576243</v>
      </c>
      <c r="AZ3649" s="55">
        <v>0.12086278912369165</v>
      </c>
      <c r="BA3649" s="55">
        <v>0.12131569090021702</v>
      </c>
      <c r="BB3649" s="55">
        <v>0.12162460123104774</v>
      </c>
      <c r="BC3649" s="55">
        <v>0.12200995882212806</v>
      </c>
      <c r="BD3649" s="55">
        <v>0.12242034919785785</v>
      </c>
      <c r="BE3649" s="55">
        <v>0.12276881211292226</v>
      </c>
      <c r="BF3649" s="55">
        <v>0.12335757872606129</v>
      </c>
    </row>
    <row r="3650" spans="1:58" ht="12" customHeight="1" x14ac:dyDescent="0.2">
      <c r="A3650" t="s">
        <v>528</v>
      </c>
      <c r="B3650" t="s">
        <v>558</v>
      </c>
      <c r="C3650" s="55">
        <v>5.190428767795062E-2</v>
      </c>
      <c r="D3650" s="55">
        <v>5.2748852153145592E-2</v>
      </c>
      <c r="E3650" s="55">
        <v>5.3333814830788501E-2</v>
      </c>
      <c r="F3650" s="55">
        <v>5.3847161290450439E-2</v>
      </c>
      <c r="G3650" s="55">
        <v>5.3711335290715888E-2</v>
      </c>
      <c r="H3650" s="55">
        <v>5.3016079226568702E-2</v>
      </c>
      <c r="I3650" s="55">
        <v>5.2533427403333569E-2</v>
      </c>
      <c r="J3650" s="55">
        <v>5.1916817266406207E-2</v>
      </c>
      <c r="K3650" s="55">
        <v>5.1205439691861712E-2</v>
      </c>
      <c r="L3650" s="55">
        <v>5.0789655901350615E-2</v>
      </c>
      <c r="M3650" s="55">
        <v>5.0515805543588289E-2</v>
      </c>
      <c r="N3650" s="55">
        <v>5.0274012403952205E-2</v>
      </c>
      <c r="O3650" s="55">
        <v>5.0076059624038723E-2</v>
      </c>
      <c r="P3650" s="55">
        <v>4.9788413354275973E-2</v>
      </c>
      <c r="Q3650" s="55">
        <v>4.9321145820695307E-2</v>
      </c>
      <c r="R3650" s="55">
        <v>4.8510793322228483E-2</v>
      </c>
      <c r="S3650" s="55">
        <v>4.7477361028572092E-2</v>
      </c>
      <c r="T3650" s="55">
        <v>4.6508592359613007E-2</v>
      </c>
      <c r="U3650" s="55">
        <v>4.5865978286865429E-2</v>
      </c>
      <c r="V3650" s="55">
        <v>4.5411593884690397E-2</v>
      </c>
      <c r="W3650" s="55">
        <v>4.5250914174984731E-2</v>
      </c>
      <c r="X3650" s="55">
        <v>4.5095530384263303E-2</v>
      </c>
      <c r="Y3650" s="55">
        <v>4.4869311019033027E-2</v>
      </c>
      <c r="Z3650" s="55">
        <v>4.4469905356699362E-2</v>
      </c>
      <c r="AA3650" s="55">
        <v>4.4137498237167554E-2</v>
      </c>
      <c r="AB3650" s="55">
        <v>4.3657587026582852E-2</v>
      </c>
      <c r="AC3650" s="55">
        <v>4.3357571257936461E-2</v>
      </c>
      <c r="AD3650" s="55">
        <v>4.3339333300283923E-2</v>
      </c>
      <c r="AE3650" s="55">
        <v>4.3251416488305397E-2</v>
      </c>
      <c r="AF3650" s="55">
        <v>4.2866999806676569E-2</v>
      </c>
      <c r="AG3650" s="55">
        <v>4.2506161025397469E-2</v>
      </c>
      <c r="AH3650" s="55">
        <v>4.2138404793301616E-2</v>
      </c>
      <c r="AI3650" s="55">
        <v>4.1615612154307438E-2</v>
      </c>
      <c r="AJ3650" s="55">
        <v>4.112931854481193E-2</v>
      </c>
      <c r="AK3650" s="55">
        <v>4.0931145791805533E-2</v>
      </c>
      <c r="AL3650" s="55">
        <v>4.0734533390101767E-2</v>
      </c>
      <c r="AM3650" s="55">
        <v>4.0485169499908075E-2</v>
      </c>
      <c r="AN3650" s="55">
        <v>4.0471034233255154E-2</v>
      </c>
      <c r="AO3650" s="55">
        <v>4.0494028119019691E-2</v>
      </c>
      <c r="AP3650" s="55">
        <v>4.0508714111699012E-2</v>
      </c>
      <c r="AQ3650" s="55">
        <v>4.0549795404972611E-2</v>
      </c>
      <c r="AR3650" s="55">
        <v>4.0638613593361551E-2</v>
      </c>
      <c r="AS3650" s="55">
        <v>4.0589265067229395E-2</v>
      </c>
      <c r="AT3650" s="55">
        <v>4.0520078768325869E-2</v>
      </c>
      <c r="AU3650" s="55">
        <v>4.0429949852979291E-2</v>
      </c>
      <c r="AV3650" s="55">
        <v>4.0324268869068133E-2</v>
      </c>
      <c r="AW3650" s="55">
        <v>4.0203387987119123E-2</v>
      </c>
      <c r="AX3650" s="55">
        <v>4.0072617212380326E-2</v>
      </c>
      <c r="AY3650" s="55">
        <v>3.9934848855917998E-2</v>
      </c>
      <c r="AZ3650" s="55">
        <v>3.9792319082150918E-2</v>
      </c>
      <c r="BA3650" s="55">
        <v>3.9649071023089448E-2</v>
      </c>
      <c r="BB3650" s="55">
        <v>3.9501891121866334E-2</v>
      </c>
      <c r="BC3650" s="55">
        <v>3.9352378669506215E-2</v>
      </c>
      <c r="BD3650" s="55">
        <v>3.9203388128068173E-2</v>
      </c>
      <c r="BE3650" s="55">
        <v>3.9058498917997585E-2</v>
      </c>
      <c r="BF3650" s="55">
        <v>3.8921657284475802E-2</v>
      </c>
    </row>
    <row r="3651" spans="1:58" ht="12" customHeight="1" x14ac:dyDescent="0.2">
      <c r="B3651" t="s">
        <v>559</v>
      </c>
      <c r="C3651" s="55">
        <v>0.14895623634432101</v>
      </c>
      <c r="D3651" s="55">
        <v>0.14482181376971257</v>
      </c>
      <c r="E3651" s="55">
        <v>0.14140264169528272</v>
      </c>
      <c r="F3651" s="55">
        <v>0.1381231202564131</v>
      </c>
      <c r="G3651" s="55">
        <v>0.13566798344636716</v>
      </c>
      <c r="H3651" s="55">
        <v>0.14463987567034634</v>
      </c>
      <c r="I3651" s="55">
        <v>0.14441895147128114</v>
      </c>
      <c r="J3651" s="55">
        <v>0.14451015227244296</v>
      </c>
      <c r="K3651" s="55">
        <v>0.14363460189832178</v>
      </c>
      <c r="L3651" s="55">
        <v>0.14316148896405931</v>
      </c>
      <c r="M3651" s="55">
        <v>0.14215107681801614</v>
      </c>
      <c r="N3651" s="55">
        <v>0.14065174722694435</v>
      </c>
      <c r="O3651" s="55">
        <v>0.13983621332694299</v>
      </c>
      <c r="P3651" s="55">
        <v>0.13925305387297923</v>
      </c>
      <c r="Q3651" s="55">
        <v>0.13916895215610808</v>
      </c>
      <c r="R3651" s="55">
        <v>0.13656331900198576</v>
      </c>
      <c r="S3651" s="55">
        <v>0.13762732374234038</v>
      </c>
      <c r="T3651" s="55">
        <v>0.13814597607081633</v>
      </c>
      <c r="U3651" s="55">
        <v>0.13875063642539462</v>
      </c>
      <c r="V3651" s="55">
        <v>0.13898035252534455</v>
      </c>
      <c r="W3651" s="55">
        <v>0.13861233306163423</v>
      </c>
      <c r="X3651" s="55">
        <v>0.13779501164983068</v>
      </c>
      <c r="Y3651" s="55">
        <v>0.13673036373165373</v>
      </c>
      <c r="Z3651" s="55">
        <v>0.13643642588810589</v>
      </c>
      <c r="AA3651" s="55">
        <v>0.13625340091465371</v>
      </c>
      <c r="AB3651" s="55">
        <v>0.13592055902693978</v>
      </c>
      <c r="AC3651" s="55">
        <v>0.13546955740535654</v>
      </c>
      <c r="AD3651" s="55">
        <v>0.13482323481982569</v>
      </c>
      <c r="AE3651" s="55">
        <v>0.13407243294819154</v>
      </c>
      <c r="AF3651" s="55">
        <v>0.13323898447114454</v>
      </c>
      <c r="AG3651" s="55">
        <v>0.13205223606012187</v>
      </c>
      <c r="AH3651" s="55">
        <v>0.1308483144793661</v>
      </c>
      <c r="AI3651" s="55">
        <v>0.12982372742961543</v>
      </c>
      <c r="AJ3651" s="55">
        <v>0.12894088417185917</v>
      </c>
      <c r="AK3651" s="55">
        <v>0.12793474067651495</v>
      </c>
      <c r="AL3651" s="55">
        <v>0.1270906910707881</v>
      </c>
      <c r="AM3651" s="55">
        <v>0.1264460903631317</v>
      </c>
      <c r="AN3651" s="55">
        <v>0.1257541608273462</v>
      </c>
      <c r="AO3651" s="55">
        <v>0.12507000827503281</v>
      </c>
      <c r="AP3651" s="55">
        <v>0.12443114102669425</v>
      </c>
      <c r="AQ3651" s="55">
        <v>0.12369565119244444</v>
      </c>
      <c r="AR3651" s="55">
        <v>0.12305591683644813</v>
      </c>
      <c r="AS3651" s="55">
        <v>0.12274445644327966</v>
      </c>
      <c r="AT3651" s="55">
        <v>0.12243321301145972</v>
      </c>
      <c r="AU3651" s="55">
        <v>0.12209321135074433</v>
      </c>
      <c r="AV3651" s="55">
        <v>0.1217958224041754</v>
      </c>
      <c r="AW3651" s="55">
        <v>0.12148589681832864</v>
      </c>
      <c r="AX3651" s="55">
        <v>0.12113371206794292</v>
      </c>
      <c r="AY3651" s="55">
        <v>0.12083048623087038</v>
      </c>
      <c r="AZ3651" s="55">
        <v>0.12075256989640726</v>
      </c>
      <c r="BA3651" s="55">
        <v>0.12068434853754433</v>
      </c>
      <c r="BB3651" s="55">
        <v>0.12059262013020149</v>
      </c>
      <c r="BC3651" s="55">
        <v>0.12057482794984255</v>
      </c>
      <c r="BD3651" s="55">
        <v>0.12055351424131272</v>
      </c>
      <c r="BE3651" s="55">
        <v>0.1204872240222065</v>
      </c>
      <c r="BF3651" s="55">
        <v>0.12040875646818576</v>
      </c>
    </row>
    <row r="3652" spans="1:58" ht="12" customHeight="1" x14ac:dyDescent="0.2">
      <c r="B3652" t="s">
        <v>560</v>
      </c>
      <c r="C3652" s="55">
        <v>0.17765482759943296</v>
      </c>
      <c r="D3652" s="55">
        <v>0.1803388397617493</v>
      </c>
      <c r="E3652" s="55">
        <v>0.18276291561627955</v>
      </c>
      <c r="F3652" s="55">
        <v>0.18408094597612545</v>
      </c>
      <c r="G3652" s="55">
        <v>0.18552890058799676</v>
      </c>
      <c r="H3652" s="55">
        <v>0.18467382655085371</v>
      </c>
      <c r="I3652" s="55">
        <v>0.18499073985292297</v>
      </c>
      <c r="J3652" s="55">
        <v>0.18308670048944786</v>
      </c>
      <c r="K3652" s="55">
        <v>0.18181591616185092</v>
      </c>
      <c r="L3652" s="55">
        <v>0.18097224011514937</v>
      </c>
      <c r="M3652" s="55">
        <v>0.18026403053458087</v>
      </c>
      <c r="N3652" s="55">
        <v>0.17958276543417842</v>
      </c>
      <c r="O3652" s="55">
        <v>0.17858784405720302</v>
      </c>
      <c r="P3652" s="55">
        <v>0.17698805671870513</v>
      </c>
      <c r="Q3652" s="55">
        <v>0.17525177162644412</v>
      </c>
      <c r="R3652" s="55">
        <v>0.17308768362107504</v>
      </c>
      <c r="S3652" s="55">
        <v>0.17076297222733797</v>
      </c>
      <c r="T3652" s="55">
        <v>0.16842746616698109</v>
      </c>
      <c r="U3652" s="55">
        <v>0.1663585009842142</v>
      </c>
      <c r="V3652" s="55">
        <v>0.16452201890642043</v>
      </c>
      <c r="W3652" s="55">
        <v>0.16320139075294859</v>
      </c>
      <c r="X3652" s="55">
        <v>0.1618801531137643</v>
      </c>
      <c r="Y3652" s="55">
        <v>0.16095131727788189</v>
      </c>
      <c r="Z3652" s="55">
        <v>0.15958883534087687</v>
      </c>
      <c r="AA3652" s="55">
        <v>0.15818930188310168</v>
      </c>
      <c r="AB3652" s="55">
        <v>0.15732322970590781</v>
      </c>
      <c r="AC3652" s="55">
        <v>0.15694136217875421</v>
      </c>
      <c r="AD3652" s="55">
        <v>0.15673794206046007</v>
      </c>
      <c r="AE3652" s="55">
        <v>0.15676892604289985</v>
      </c>
      <c r="AF3652" s="55">
        <v>0.15702266268887827</v>
      </c>
      <c r="AG3652" s="55">
        <v>0.15731932806356447</v>
      </c>
      <c r="AH3652" s="55">
        <v>0.15785589684881016</v>
      </c>
      <c r="AI3652" s="55">
        <v>0.15877243055474496</v>
      </c>
      <c r="AJ3652" s="55">
        <v>0.15986789879840951</v>
      </c>
      <c r="AK3652" s="55">
        <v>0.16096004553232324</v>
      </c>
      <c r="AL3652" s="55">
        <v>0.16171461166764342</v>
      </c>
      <c r="AM3652" s="55">
        <v>0.16255617387217999</v>
      </c>
      <c r="AN3652" s="55">
        <v>0.16313288146580121</v>
      </c>
      <c r="AO3652" s="55">
        <v>0.16364504896100185</v>
      </c>
      <c r="AP3652" s="55">
        <v>0.16405412830912261</v>
      </c>
      <c r="AQ3652" s="55">
        <v>0.16416652917349345</v>
      </c>
      <c r="AR3652" s="55">
        <v>0.16433472162804158</v>
      </c>
      <c r="AS3652" s="55">
        <v>0.16425963760950119</v>
      </c>
      <c r="AT3652" s="55">
        <v>0.16421085065900434</v>
      </c>
      <c r="AU3652" s="55">
        <v>0.16431696035476379</v>
      </c>
      <c r="AV3652" s="55">
        <v>0.16418850928123729</v>
      </c>
      <c r="AW3652" s="55">
        <v>0.16411944434859765</v>
      </c>
      <c r="AX3652" s="55">
        <v>0.16413407356338375</v>
      </c>
      <c r="AY3652" s="55">
        <v>0.16399433713367992</v>
      </c>
      <c r="AZ3652" s="55">
        <v>0.16346277460934794</v>
      </c>
      <c r="BA3652" s="55">
        <v>0.16264955677985565</v>
      </c>
      <c r="BB3652" s="55">
        <v>0.16180878545435137</v>
      </c>
      <c r="BC3652" s="55">
        <v>0.16096213040247806</v>
      </c>
      <c r="BD3652" s="55">
        <v>0.16024679691062624</v>
      </c>
      <c r="BE3652" s="55">
        <v>0.15964870950448545</v>
      </c>
      <c r="BF3652" s="55">
        <v>0.15916593358518574</v>
      </c>
    </row>
    <row r="3653" spans="1:58" ht="12" customHeight="1" x14ac:dyDescent="0.2">
      <c r="B3653" t="s">
        <v>561</v>
      </c>
      <c r="C3653" s="55">
        <v>4.919113387793618E-2</v>
      </c>
      <c r="D3653" s="55">
        <v>4.9423052259651629E-2</v>
      </c>
      <c r="E3653" s="55">
        <v>5.0119260840004946E-2</v>
      </c>
      <c r="F3653" s="55">
        <v>5.1562981744733123E-2</v>
      </c>
      <c r="G3653" s="55">
        <v>5.2797403650168204E-2</v>
      </c>
      <c r="H3653" s="55">
        <v>5.1134158541703889E-2</v>
      </c>
      <c r="I3653" s="55">
        <v>5.1854650964947457E-2</v>
      </c>
      <c r="J3653" s="55">
        <v>5.4401156389962513E-2</v>
      </c>
      <c r="K3653" s="55">
        <v>5.6378393480612056E-2</v>
      </c>
      <c r="L3653" s="55">
        <v>5.8264238163120742E-2</v>
      </c>
      <c r="M3653" s="55">
        <v>6.0133930294872469E-2</v>
      </c>
      <c r="N3653" s="55">
        <v>6.1865363153516706E-2</v>
      </c>
      <c r="O3653" s="55">
        <v>6.3314045401646118E-2</v>
      </c>
      <c r="P3653" s="55">
        <v>6.4580547051877712E-2</v>
      </c>
      <c r="Q3653" s="55">
        <v>6.6021082357856101E-2</v>
      </c>
      <c r="R3653" s="55">
        <v>6.8122598916028052E-2</v>
      </c>
      <c r="S3653" s="55">
        <v>6.960696401251798E-2</v>
      </c>
      <c r="T3653" s="55">
        <v>6.9812568406365877E-2</v>
      </c>
      <c r="U3653" s="55">
        <v>7.0290043775502353E-2</v>
      </c>
      <c r="V3653" s="55">
        <v>7.0759133378790792E-2</v>
      </c>
      <c r="W3653" s="55">
        <v>7.1314514923455599E-2</v>
      </c>
      <c r="X3653" s="55">
        <v>7.1672868955179839E-2</v>
      </c>
      <c r="Y3653" s="55">
        <v>7.199404205892905E-2</v>
      </c>
      <c r="Z3653" s="55">
        <v>7.2199362082876403E-2</v>
      </c>
      <c r="AA3653" s="55">
        <v>7.2192547276498945E-2</v>
      </c>
      <c r="AB3653" s="55">
        <v>7.1818990419041509E-2</v>
      </c>
      <c r="AC3653" s="55">
        <v>7.101135633263371E-2</v>
      </c>
      <c r="AD3653" s="55">
        <v>6.9864907947931154E-2</v>
      </c>
      <c r="AE3653" s="55">
        <v>6.8701614454712373E-2</v>
      </c>
      <c r="AF3653" s="55">
        <v>6.7730719825278951E-2</v>
      </c>
      <c r="AG3653" s="55">
        <v>6.6940061203265025E-2</v>
      </c>
      <c r="AH3653" s="55">
        <v>6.6159597768483291E-2</v>
      </c>
      <c r="AI3653" s="55">
        <v>6.5143814261581612E-2</v>
      </c>
      <c r="AJ3653" s="55">
        <v>6.388159404555456E-2</v>
      </c>
      <c r="AK3653" s="55">
        <v>6.2586019252260192E-2</v>
      </c>
      <c r="AL3653" s="55">
        <v>6.1652419205864603E-2</v>
      </c>
      <c r="AM3653" s="55">
        <v>6.0923909477507122E-2</v>
      </c>
      <c r="AN3653" s="55">
        <v>6.0501958272473531E-2</v>
      </c>
      <c r="AO3653" s="55">
        <v>6.018675515504799E-2</v>
      </c>
      <c r="AP3653" s="55">
        <v>5.9907326215137301E-2</v>
      </c>
      <c r="AQ3653" s="55">
        <v>5.9772241792151161E-2</v>
      </c>
      <c r="AR3653" s="55">
        <v>5.9622465813278527E-2</v>
      </c>
      <c r="AS3653" s="55">
        <v>5.9893931546012996E-2</v>
      </c>
      <c r="AT3653" s="55">
        <v>6.0453780586678482E-2</v>
      </c>
      <c r="AU3653" s="55">
        <v>6.1021366863203988E-2</v>
      </c>
      <c r="AV3653" s="55">
        <v>6.1660145759841828E-2</v>
      </c>
      <c r="AW3653" s="55">
        <v>6.2466405859250035E-2</v>
      </c>
      <c r="AX3653" s="55">
        <v>6.313146077150425E-2</v>
      </c>
      <c r="AY3653" s="55">
        <v>6.3868693898956941E-2</v>
      </c>
      <c r="AZ3653" s="55">
        <v>6.4689910602808709E-2</v>
      </c>
      <c r="BA3653" s="55">
        <v>6.5441070101297627E-2</v>
      </c>
      <c r="BB3653" s="55">
        <v>6.6376645131448336E-2</v>
      </c>
      <c r="BC3653" s="55">
        <v>6.7184340948859486E-2</v>
      </c>
      <c r="BD3653" s="55">
        <v>6.7847822785873216E-2</v>
      </c>
      <c r="BE3653" s="55">
        <v>6.8494351487994917E-2</v>
      </c>
      <c r="BF3653" s="55">
        <v>6.8824119624325678E-2</v>
      </c>
    </row>
    <row r="3654" spans="1:58" ht="12" customHeight="1" x14ac:dyDescent="0.2">
      <c r="B3654" t="s">
        <v>562</v>
      </c>
      <c r="C3654" s="55">
        <v>6.0284529981330784E-2</v>
      </c>
      <c r="D3654" s="55">
        <v>6.0244282562355124E-2</v>
      </c>
      <c r="E3654" s="55">
        <v>6.0159774729727673E-2</v>
      </c>
      <c r="F3654" s="55">
        <v>5.9806245035823595E-2</v>
      </c>
      <c r="G3654" s="55">
        <v>5.9468538737595632E-2</v>
      </c>
      <c r="H3654" s="55">
        <v>5.8781305287999165E-2</v>
      </c>
      <c r="I3654" s="55">
        <v>5.8657066668035378E-2</v>
      </c>
      <c r="J3654" s="55">
        <v>5.8545565559771043E-2</v>
      </c>
      <c r="K3654" s="55">
        <v>5.8778357504108494E-2</v>
      </c>
      <c r="L3654" s="55">
        <v>5.8993697998350379E-2</v>
      </c>
      <c r="M3654" s="55">
        <v>5.9412456586673108E-2</v>
      </c>
      <c r="N3654" s="55">
        <v>6.006412377688547E-2</v>
      </c>
      <c r="O3654" s="55">
        <v>6.0550689039266373E-2</v>
      </c>
      <c r="P3654" s="55">
        <v>6.1504668084671227E-2</v>
      </c>
      <c r="Q3654" s="55">
        <v>6.2394132312004025E-2</v>
      </c>
      <c r="R3654" s="55">
        <v>6.3653930037008394E-2</v>
      </c>
      <c r="S3654" s="55">
        <v>6.4525874736266184E-2</v>
      </c>
      <c r="T3654" s="55">
        <v>6.6811752801171992E-2</v>
      </c>
      <c r="U3654" s="55">
        <v>6.8553284115927607E-2</v>
      </c>
      <c r="V3654" s="55">
        <v>7.0137700174261713E-2</v>
      </c>
      <c r="W3654" s="55">
        <v>7.156441966921584E-2</v>
      </c>
      <c r="X3654" s="55">
        <v>7.3080813599129421E-2</v>
      </c>
      <c r="Y3654" s="55">
        <v>7.4835842853551909E-2</v>
      </c>
      <c r="Z3654" s="55">
        <v>7.6846644625599245E-2</v>
      </c>
      <c r="AA3654" s="55">
        <v>7.8922743247482344E-2</v>
      </c>
      <c r="AB3654" s="55">
        <v>8.1121580223793607E-2</v>
      </c>
      <c r="AC3654" s="55">
        <v>8.3205924103300244E-2</v>
      </c>
      <c r="AD3654" s="55">
        <v>8.5358493141195549E-2</v>
      </c>
      <c r="AE3654" s="55">
        <v>8.7450909280399475E-2</v>
      </c>
      <c r="AF3654" s="55">
        <v>8.9489638306564187E-2</v>
      </c>
      <c r="AG3654" s="55">
        <v>9.1631899664319713E-2</v>
      </c>
      <c r="AH3654" s="55">
        <v>9.3563340480299781E-2</v>
      </c>
      <c r="AI3654" s="55">
        <v>9.5306497270813043E-2</v>
      </c>
      <c r="AJ3654" s="55">
        <v>9.6933513949922168E-2</v>
      </c>
      <c r="AK3654" s="55">
        <v>9.8441908494872735E-2</v>
      </c>
      <c r="AL3654" s="55">
        <v>9.9744601061050361E-2</v>
      </c>
      <c r="AM3654" s="55">
        <v>0.10061388633787281</v>
      </c>
      <c r="AN3654" s="55">
        <v>0.10125486017855916</v>
      </c>
      <c r="AO3654" s="55">
        <v>0.10180960394541422</v>
      </c>
      <c r="AP3654" s="55">
        <v>0.10239784123420116</v>
      </c>
      <c r="AQ3654" s="55">
        <v>0.10321216186900303</v>
      </c>
      <c r="AR3654" s="55">
        <v>0.10385163929331095</v>
      </c>
      <c r="AS3654" s="55">
        <v>0.10412642706257076</v>
      </c>
      <c r="AT3654" s="55">
        <v>0.1041123268963845</v>
      </c>
      <c r="AU3654" s="55">
        <v>0.10399033057985234</v>
      </c>
      <c r="AV3654" s="55">
        <v>0.10400817894775816</v>
      </c>
      <c r="AW3654" s="55">
        <v>0.10383299002941111</v>
      </c>
      <c r="AX3654" s="55">
        <v>0.10377500212311075</v>
      </c>
      <c r="AY3654" s="55">
        <v>0.10376340477975161</v>
      </c>
      <c r="AZ3654" s="55">
        <v>0.10384384802700516</v>
      </c>
      <c r="BA3654" s="55">
        <v>0.1042713934074245</v>
      </c>
      <c r="BB3654" s="55">
        <v>0.10457451935940081</v>
      </c>
      <c r="BC3654" s="55">
        <v>0.10494111969393846</v>
      </c>
      <c r="BD3654" s="55">
        <v>0.10532583263828291</v>
      </c>
      <c r="BE3654" s="55">
        <v>0.10565496585748257</v>
      </c>
      <c r="BF3654" s="55">
        <v>0.10619179019160022</v>
      </c>
    </row>
    <row r="3655" spans="1:58" ht="12" customHeight="1" x14ac:dyDescent="0.2">
      <c r="A3655" t="s">
        <v>529</v>
      </c>
      <c r="B3655" t="s">
        <v>558</v>
      </c>
      <c r="C3655" s="55">
        <v>5.190656988420541E-2</v>
      </c>
      <c r="D3655" s="55">
        <v>5.2781022652700918E-2</v>
      </c>
      <c r="E3655" s="55">
        <v>5.3321109742403346E-2</v>
      </c>
      <c r="F3655" s="55">
        <v>5.3732765736255142E-2</v>
      </c>
      <c r="G3655" s="55">
        <v>5.3438028444858364E-2</v>
      </c>
      <c r="H3655" s="55">
        <v>5.1301527801192098E-2</v>
      </c>
      <c r="I3655" s="55">
        <v>5.0881895995023969E-2</v>
      </c>
      <c r="J3655" s="55">
        <v>5.0293642226901261E-2</v>
      </c>
      <c r="K3655" s="55">
        <v>4.982482258541774E-2</v>
      </c>
      <c r="L3655" s="55">
        <v>4.9361727581302806E-2</v>
      </c>
      <c r="M3655" s="55">
        <v>4.9171454564885218E-2</v>
      </c>
      <c r="N3655" s="55">
        <v>4.8778661776570288E-2</v>
      </c>
      <c r="O3655" s="55">
        <v>4.8522455856760238E-2</v>
      </c>
      <c r="P3655" s="55">
        <v>4.8223512684374546E-2</v>
      </c>
      <c r="Q3655" s="55">
        <v>4.7648293003766058E-2</v>
      </c>
      <c r="R3655" s="55">
        <v>4.6949455296202688E-2</v>
      </c>
      <c r="S3655" s="55">
        <v>4.5905628274572709E-2</v>
      </c>
      <c r="T3655" s="55">
        <v>4.4976779864991517E-2</v>
      </c>
      <c r="U3655" s="55">
        <v>4.4348388507180932E-2</v>
      </c>
      <c r="V3655" s="55">
        <v>4.3852002584067108E-2</v>
      </c>
      <c r="W3655" s="55">
        <v>4.3648660977392027E-2</v>
      </c>
      <c r="X3655" s="55">
        <v>4.3436467016426977E-2</v>
      </c>
      <c r="Y3655" s="55">
        <v>4.3061920111179659E-2</v>
      </c>
      <c r="Z3655" s="55">
        <v>4.2640725512757965E-2</v>
      </c>
      <c r="AA3655" s="55">
        <v>4.2284868835605241E-2</v>
      </c>
      <c r="AB3655" s="55">
        <v>4.1789370117662906E-2</v>
      </c>
      <c r="AC3655" s="55">
        <v>4.1471550386478519E-2</v>
      </c>
      <c r="AD3655" s="55">
        <v>4.1423973656848405E-2</v>
      </c>
      <c r="AE3655" s="55">
        <v>4.1310803909954813E-2</v>
      </c>
      <c r="AF3655" s="55">
        <v>4.0914260640072177E-2</v>
      </c>
      <c r="AG3655" s="55">
        <v>4.0538792154338206E-2</v>
      </c>
      <c r="AH3655" s="55">
        <v>4.015999827242573E-2</v>
      </c>
      <c r="AI3655" s="55">
        <v>3.9637802818405787E-2</v>
      </c>
      <c r="AJ3655" s="55">
        <v>3.9153827836856468E-2</v>
      </c>
      <c r="AK3655" s="55">
        <v>3.8946871787008591E-2</v>
      </c>
      <c r="AL3655" s="55">
        <v>3.8742693750852077E-2</v>
      </c>
      <c r="AM3655" s="55">
        <v>3.8493285458015322E-2</v>
      </c>
      <c r="AN3655" s="55">
        <v>3.8469526790460569E-2</v>
      </c>
      <c r="AO3655" s="55">
        <v>3.8482060313138423E-2</v>
      </c>
      <c r="AP3655" s="55">
        <v>3.8486235841881038E-2</v>
      </c>
      <c r="AQ3655" s="55">
        <v>3.8512032380829807E-2</v>
      </c>
      <c r="AR3655" s="55">
        <v>3.8585562861662474E-2</v>
      </c>
      <c r="AS3655" s="55">
        <v>3.8530728767989075E-2</v>
      </c>
      <c r="AT3655" s="55">
        <v>3.8459745054904793E-2</v>
      </c>
      <c r="AU3655" s="55">
        <v>3.8370453904538263E-2</v>
      </c>
      <c r="AV3655" s="55">
        <v>3.8264459637753365E-2</v>
      </c>
      <c r="AW3655" s="55">
        <v>3.8146030173895416E-2</v>
      </c>
      <c r="AX3655" s="55">
        <v>3.8017531563521889E-2</v>
      </c>
      <c r="AY3655" s="55">
        <v>3.7881578717144142E-2</v>
      </c>
      <c r="AZ3655" s="55">
        <v>3.7739467278199552E-2</v>
      </c>
      <c r="BA3655" s="55">
        <v>3.7592634723800852E-2</v>
      </c>
      <c r="BB3655" s="55">
        <v>3.744296623913701E-2</v>
      </c>
      <c r="BC3655" s="55">
        <v>3.7291185766193835E-2</v>
      </c>
      <c r="BD3655" s="55">
        <v>3.7140684932047974E-2</v>
      </c>
      <c r="BE3655" s="55">
        <v>3.6995070981760018E-2</v>
      </c>
      <c r="BF3655" s="55">
        <v>3.6856179716270511E-2</v>
      </c>
    </row>
    <row r="3656" spans="1:58" ht="12" customHeight="1" x14ac:dyDescent="0.2">
      <c r="B3656" t="s">
        <v>559</v>
      </c>
      <c r="C3656" s="55">
        <v>0.14500938470571328</v>
      </c>
      <c r="D3656" s="55">
        <v>0.14088308298949659</v>
      </c>
      <c r="E3656" s="55">
        <v>0.1375979711710299</v>
      </c>
      <c r="F3656" s="55">
        <v>0.13422880408646709</v>
      </c>
      <c r="G3656" s="55">
        <v>0.13189353779254645</v>
      </c>
      <c r="H3656" s="55">
        <v>0.1463646691881873</v>
      </c>
      <c r="I3656" s="55">
        <v>0.14619126569881019</v>
      </c>
      <c r="J3656" s="55">
        <v>0.14592992133539084</v>
      </c>
      <c r="K3656" s="55">
        <v>0.14479504451914993</v>
      </c>
      <c r="L3656" s="55">
        <v>0.14434183877204884</v>
      </c>
      <c r="M3656" s="55">
        <v>0.14265712528627014</v>
      </c>
      <c r="N3656" s="55">
        <v>0.14154787257090648</v>
      </c>
      <c r="O3656" s="55">
        <v>0.14062367400965753</v>
      </c>
      <c r="P3656" s="55">
        <v>0.13996043261649291</v>
      </c>
      <c r="Q3656" s="55">
        <v>0.13926450183743103</v>
      </c>
      <c r="R3656" s="55">
        <v>0.13632920564172185</v>
      </c>
      <c r="S3656" s="55">
        <v>0.13669968450585901</v>
      </c>
      <c r="T3656" s="55">
        <v>0.13717803977164356</v>
      </c>
      <c r="U3656" s="55">
        <v>0.13707960802837135</v>
      </c>
      <c r="V3656" s="55">
        <v>0.13703022075480847</v>
      </c>
      <c r="W3656" s="55">
        <v>0.13657079107160872</v>
      </c>
      <c r="X3656" s="55">
        <v>0.13616934215034476</v>
      </c>
      <c r="Y3656" s="55">
        <v>0.13569118284609649</v>
      </c>
      <c r="Z3656" s="55">
        <v>0.13527931123991921</v>
      </c>
      <c r="AA3656" s="55">
        <v>0.13497933832489095</v>
      </c>
      <c r="AB3656" s="55">
        <v>0.13453457712962663</v>
      </c>
      <c r="AC3656" s="55">
        <v>0.13398917282125933</v>
      </c>
      <c r="AD3656" s="55">
        <v>0.1332529839016913</v>
      </c>
      <c r="AE3656" s="55">
        <v>0.13241752636858881</v>
      </c>
      <c r="AF3656" s="55">
        <v>0.1314999541881251</v>
      </c>
      <c r="AG3656" s="55">
        <v>0.1302288934650912</v>
      </c>
      <c r="AH3656" s="55">
        <v>0.12895149945055878</v>
      </c>
      <c r="AI3656" s="55">
        <v>0.12786451300668761</v>
      </c>
      <c r="AJ3656" s="55">
        <v>0.1269275876403802</v>
      </c>
      <c r="AK3656" s="55">
        <v>0.12587800204085695</v>
      </c>
      <c r="AL3656" s="55">
        <v>0.12499236287791772</v>
      </c>
      <c r="AM3656" s="55">
        <v>0.12431888128860366</v>
      </c>
      <c r="AN3656" s="55">
        <v>0.1236054368554414</v>
      </c>
      <c r="AO3656" s="55">
        <v>0.12290319799472148</v>
      </c>
      <c r="AP3656" s="55">
        <v>0.12224433215387213</v>
      </c>
      <c r="AQ3656" s="55">
        <v>0.12148002460147608</v>
      </c>
      <c r="AR3656" s="55">
        <v>0.12081785643285778</v>
      </c>
      <c r="AS3656" s="55">
        <v>0.12048711115329218</v>
      </c>
      <c r="AT3656" s="55">
        <v>0.12016501252820412</v>
      </c>
      <c r="AU3656" s="55">
        <v>0.11981961508831784</v>
      </c>
      <c r="AV3656" s="55">
        <v>0.1195099719023141</v>
      </c>
      <c r="AW3656" s="55">
        <v>0.11919422879187297</v>
      </c>
      <c r="AX3656" s="55">
        <v>0.11883487195547826</v>
      </c>
      <c r="AY3656" s="55">
        <v>0.11852097545443779</v>
      </c>
      <c r="AZ3656" s="55">
        <v>0.1184228657607091</v>
      </c>
      <c r="BA3656" s="55">
        <v>0.11832141865266495</v>
      </c>
      <c r="BB3656" s="55">
        <v>0.11819953256526107</v>
      </c>
      <c r="BC3656" s="55">
        <v>0.11815021724615335</v>
      </c>
      <c r="BD3656" s="55">
        <v>0.11809971522437493</v>
      </c>
      <c r="BE3656" s="55">
        <v>0.1180081450950342</v>
      </c>
      <c r="BF3656" s="55">
        <v>0.11790160929842554</v>
      </c>
    </row>
    <row r="3657" spans="1:58" ht="12" customHeight="1" x14ac:dyDescent="0.2">
      <c r="B3657" t="s">
        <v>560</v>
      </c>
      <c r="C3657" s="55">
        <v>0.18483528249208175</v>
      </c>
      <c r="D3657" s="55">
        <v>0.18726559040073437</v>
      </c>
      <c r="E3657" s="55">
        <v>0.18911496101929076</v>
      </c>
      <c r="F3657" s="55">
        <v>0.18885321613564224</v>
      </c>
      <c r="G3657" s="55">
        <v>0.18906108918521439</v>
      </c>
      <c r="H3657" s="55">
        <v>0.18737810641356917</v>
      </c>
      <c r="I3657" s="55">
        <v>0.18699102709454427</v>
      </c>
      <c r="J3657" s="55">
        <v>0.18449322459456893</v>
      </c>
      <c r="K3657" s="55">
        <v>0.18245313881913416</v>
      </c>
      <c r="L3657" s="55">
        <v>0.18093080431392672</v>
      </c>
      <c r="M3657" s="55">
        <v>0.17969545342641949</v>
      </c>
      <c r="N3657" s="55">
        <v>0.17838655145447574</v>
      </c>
      <c r="O3657" s="55">
        <v>0.17680484420914575</v>
      </c>
      <c r="P3657" s="55">
        <v>0.1747723146051611</v>
      </c>
      <c r="Q3657" s="55">
        <v>0.172821355345398</v>
      </c>
      <c r="R3657" s="55">
        <v>0.17041284794546049</v>
      </c>
      <c r="S3657" s="55">
        <v>0.16800341949729758</v>
      </c>
      <c r="T3657" s="55">
        <v>0.16571786245810244</v>
      </c>
      <c r="U3657" s="55">
        <v>0.16362553153319526</v>
      </c>
      <c r="V3657" s="55">
        <v>0.16181881399717571</v>
      </c>
      <c r="W3657" s="55">
        <v>0.16037569736308738</v>
      </c>
      <c r="X3657" s="55">
        <v>0.15880227217600698</v>
      </c>
      <c r="Y3657" s="55">
        <v>0.1577851121575807</v>
      </c>
      <c r="Z3657" s="55">
        <v>0.15631058301766287</v>
      </c>
      <c r="AA3657" s="55">
        <v>0.15480389417090717</v>
      </c>
      <c r="AB3657" s="55">
        <v>0.15382483136999961</v>
      </c>
      <c r="AC3657" s="55">
        <v>0.15333815736065207</v>
      </c>
      <c r="AD3657" s="55">
        <v>0.15302809376653104</v>
      </c>
      <c r="AE3657" s="55">
        <v>0.15295046152589714</v>
      </c>
      <c r="AF3657" s="55">
        <v>0.15308810720644336</v>
      </c>
      <c r="AG3657" s="55">
        <v>0.15325988731275028</v>
      </c>
      <c r="AH3657" s="55">
        <v>0.15367524071311864</v>
      </c>
      <c r="AI3657" s="55">
        <v>0.15447417203298877</v>
      </c>
      <c r="AJ3657" s="55">
        <v>0.15545742767461185</v>
      </c>
      <c r="AK3657" s="55">
        <v>0.15644592751834935</v>
      </c>
      <c r="AL3657" s="55">
        <v>0.1571099995316812</v>
      </c>
      <c r="AM3657" s="55">
        <v>0.15787740685401119</v>
      </c>
      <c r="AN3657" s="55">
        <v>0.15839502834472313</v>
      </c>
      <c r="AO3657" s="55">
        <v>0.15885383489127466</v>
      </c>
      <c r="AP3657" s="55">
        <v>0.15921047588136714</v>
      </c>
      <c r="AQ3657" s="55">
        <v>0.15926483079807696</v>
      </c>
      <c r="AR3657" s="55">
        <v>0.15938329001536472</v>
      </c>
      <c r="AS3657" s="55">
        <v>0.15927748636037165</v>
      </c>
      <c r="AT3657" s="55">
        <v>0.15920821323027756</v>
      </c>
      <c r="AU3657" s="55">
        <v>0.15929554272905425</v>
      </c>
      <c r="AV3657" s="55">
        <v>0.15914732382833502</v>
      </c>
      <c r="AW3657" s="55">
        <v>0.15906485362086384</v>
      </c>
      <c r="AX3657" s="55">
        <v>0.15906054012348364</v>
      </c>
      <c r="AY3657" s="55">
        <v>0.15890310153350287</v>
      </c>
      <c r="AZ3657" s="55">
        <v>0.15835904673369572</v>
      </c>
      <c r="BA3657" s="55">
        <v>0.157525232799305</v>
      </c>
      <c r="BB3657" s="55">
        <v>0.15666859696276933</v>
      </c>
      <c r="BC3657" s="55">
        <v>0.15580680191547505</v>
      </c>
      <c r="BD3657" s="55">
        <v>0.15507548962689074</v>
      </c>
      <c r="BE3657" s="55">
        <v>0.15446184783948549</v>
      </c>
      <c r="BF3657" s="55">
        <v>0.1539559971808451</v>
      </c>
    </row>
    <row r="3658" spans="1:58" ht="12" customHeight="1" x14ac:dyDescent="0.2">
      <c r="B3658" t="s">
        <v>561</v>
      </c>
      <c r="C3658" s="55">
        <v>5.0295528063014801E-2</v>
      </c>
      <c r="D3658" s="55">
        <v>5.0645621157215111E-2</v>
      </c>
      <c r="E3658" s="55">
        <v>5.1530473673756585E-2</v>
      </c>
      <c r="F3658" s="55">
        <v>5.3110360419853654E-2</v>
      </c>
      <c r="G3658" s="55">
        <v>5.4484855850543544E-2</v>
      </c>
      <c r="H3658" s="55">
        <v>5.3150936683075967E-2</v>
      </c>
      <c r="I3658" s="55">
        <v>5.4156662072780672E-2</v>
      </c>
      <c r="J3658" s="55">
        <v>5.7029132029130077E-2</v>
      </c>
      <c r="K3658" s="55">
        <v>5.9474336030583129E-2</v>
      </c>
      <c r="L3658" s="55">
        <v>6.1683775696529997E-2</v>
      </c>
      <c r="M3658" s="55">
        <v>6.3880251738175922E-2</v>
      </c>
      <c r="N3658" s="55">
        <v>6.5746414781118492E-2</v>
      </c>
      <c r="O3658" s="55">
        <v>6.7403462198517408E-2</v>
      </c>
      <c r="P3658" s="55">
        <v>6.866513904125722E-2</v>
      </c>
      <c r="Q3658" s="55">
        <v>7.029001708161875E-2</v>
      </c>
      <c r="R3658" s="55">
        <v>7.253859679220731E-2</v>
      </c>
      <c r="S3658" s="55">
        <v>7.4078851528998638E-2</v>
      </c>
      <c r="T3658" s="55">
        <v>7.3972697171990967E-2</v>
      </c>
      <c r="U3658" s="55">
        <v>7.4171540174874526E-2</v>
      </c>
      <c r="V3658" s="55">
        <v>7.4322718288367215E-2</v>
      </c>
      <c r="W3658" s="55">
        <v>7.4600141564685959E-2</v>
      </c>
      <c r="X3658" s="55">
        <v>7.4684405759038786E-2</v>
      </c>
      <c r="Y3658" s="55">
        <v>7.4690556487792312E-2</v>
      </c>
      <c r="Z3658" s="55">
        <v>7.4837089396991657E-2</v>
      </c>
      <c r="AA3658" s="55">
        <v>7.47643889583334E-2</v>
      </c>
      <c r="AB3658" s="55">
        <v>7.431398326450761E-2</v>
      </c>
      <c r="AC3658" s="55">
        <v>7.3424040604905497E-2</v>
      </c>
      <c r="AD3658" s="55">
        <v>7.218613171716641E-2</v>
      </c>
      <c r="AE3658" s="55">
        <v>7.093415536757855E-2</v>
      </c>
      <c r="AF3658" s="55">
        <v>6.9881538440833224E-2</v>
      </c>
      <c r="AG3658" s="55">
        <v>6.9012883663563729E-2</v>
      </c>
      <c r="AH3658" s="55">
        <v>6.8160630418160326E-2</v>
      </c>
      <c r="AI3658" s="55">
        <v>6.7073600029568095E-2</v>
      </c>
      <c r="AJ3658" s="55">
        <v>6.5739077474014918E-2</v>
      </c>
      <c r="AK3658" s="55">
        <v>6.4375580147216366E-2</v>
      </c>
      <c r="AL3658" s="55">
        <v>6.338731239439753E-2</v>
      </c>
      <c r="AM3658" s="55">
        <v>6.2618394786757278E-2</v>
      </c>
      <c r="AN3658" s="55">
        <v>6.2168032171627613E-2</v>
      </c>
      <c r="AO3658" s="55">
        <v>6.1829169556675757E-2</v>
      </c>
      <c r="AP3658" s="55">
        <v>6.1526479218116638E-2</v>
      </c>
      <c r="AQ3658" s="55">
        <v>6.1366656679135594E-2</v>
      </c>
      <c r="AR3658" s="55">
        <v>6.1195718392702769E-2</v>
      </c>
      <c r="AS3658" s="55">
        <v>6.146162027775931E-2</v>
      </c>
      <c r="AT3658" s="55">
        <v>6.2027565106362204E-2</v>
      </c>
      <c r="AU3658" s="55">
        <v>6.2603817004200799E-2</v>
      </c>
      <c r="AV3658" s="55">
        <v>6.3249744811307476E-2</v>
      </c>
      <c r="AW3658" s="55">
        <v>6.4070536579042936E-2</v>
      </c>
      <c r="AX3658" s="55">
        <v>6.4745142850749088E-2</v>
      </c>
      <c r="AY3658" s="55">
        <v>6.5492143936902614E-2</v>
      </c>
      <c r="AZ3658" s="55">
        <v>6.6322091546810111E-2</v>
      </c>
      <c r="BA3658" s="55">
        <v>6.707262270265027E-2</v>
      </c>
      <c r="BB3658" s="55">
        <v>6.8013136698432869E-2</v>
      </c>
      <c r="BC3658" s="55">
        <v>6.882217814936413E-2</v>
      </c>
      <c r="BD3658" s="55">
        <v>6.9484409300611019E-2</v>
      </c>
      <c r="BE3658" s="55">
        <v>7.0130707805789158E-2</v>
      </c>
      <c r="BF3658" s="55">
        <v>7.0450617678198185E-2</v>
      </c>
    </row>
    <row r="3659" spans="1:58" ht="12" customHeight="1" x14ac:dyDescent="0.2">
      <c r="B3659" t="s">
        <v>562</v>
      </c>
      <c r="C3659" s="55">
        <v>6.5489274144477527E-2</v>
      </c>
      <c r="D3659" s="55">
        <v>6.568864738277895E-2</v>
      </c>
      <c r="E3659" s="55">
        <v>6.5612374648308852E-2</v>
      </c>
      <c r="F3659" s="55">
        <v>6.5573207926429858E-2</v>
      </c>
      <c r="G3659" s="55">
        <v>6.5464028688636225E-2</v>
      </c>
      <c r="H3659" s="55">
        <v>6.4188951536389163E-2</v>
      </c>
      <c r="I3659" s="55">
        <v>6.4231051114119808E-2</v>
      </c>
      <c r="J3659" s="55">
        <v>6.431485494537996E-2</v>
      </c>
      <c r="K3659" s="55">
        <v>6.4855863761060811E-2</v>
      </c>
      <c r="L3659" s="55">
        <v>6.5280835899477335E-2</v>
      </c>
      <c r="M3659" s="55">
        <v>6.581927429684159E-2</v>
      </c>
      <c r="N3659" s="55">
        <v>6.6361717631780684E-2</v>
      </c>
      <c r="O3659" s="55">
        <v>6.699851822337613E-2</v>
      </c>
      <c r="P3659" s="55">
        <v>6.8398142478395277E-2</v>
      </c>
      <c r="Q3659" s="55">
        <v>6.9960649376738335E-2</v>
      </c>
      <c r="R3659" s="55">
        <v>7.20186216871712E-2</v>
      </c>
      <c r="S3659" s="55">
        <v>7.3720930647052055E-2</v>
      </c>
      <c r="T3659" s="55">
        <v>7.7040799677313559E-2</v>
      </c>
      <c r="U3659" s="55">
        <v>7.9846921912621785E-2</v>
      </c>
      <c r="V3659" s="55">
        <v>8.2455478270073906E-2</v>
      </c>
      <c r="W3659" s="55">
        <v>8.4820374095035442E-2</v>
      </c>
      <c r="X3659" s="55">
        <v>8.6939282038227053E-2</v>
      </c>
      <c r="Y3659" s="55">
        <v>8.9221835168681346E-2</v>
      </c>
      <c r="Z3659" s="55">
        <v>9.1537868870121539E-2</v>
      </c>
      <c r="AA3659" s="55">
        <v>9.3928406446287457E-2</v>
      </c>
      <c r="AB3659" s="55">
        <v>9.6462831603308694E-2</v>
      </c>
      <c r="AC3659" s="55">
        <v>9.8868303190958989E-2</v>
      </c>
      <c r="AD3659" s="55">
        <v>0.10135233950651447</v>
      </c>
      <c r="AE3659" s="55">
        <v>0.10376362801829374</v>
      </c>
      <c r="AF3659" s="55">
        <v>0.10610647298843515</v>
      </c>
      <c r="AG3659" s="55">
        <v>0.10856332081376402</v>
      </c>
      <c r="AH3659" s="55">
        <v>0.11077425070993874</v>
      </c>
      <c r="AI3659" s="55">
        <v>0.11276992757276566</v>
      </c>
      <c r="AJ3659" s="55">
        <v>0.11463419275877275</v>
      </c>
      <c r="AK3659" s="55">
        <v>0.11636334873931053</v>
      </c>
      <c r="AL3659" s="55">
        <v>0.11785119018190345</v>
      </c>
      <c r="AM3659" s="55">
        <v>0.11884049453851822</v>
      </c>
      <c r="AN3659" s="55">
        <v>0.11956551174030933</v>
      </c>
      <c r="AO3659" s="55">
        <v>0.12019145461495591</v>
      </c>
      <c r="AP3659" s="55">
        <v>0.12085518508549337</v>
      </c>
      <c r="AQ3659" s="55">
        <v>0.12177444335507233</v>
      </c>
      <c r="AR3659" s="55">
        <v>0.12249456511046392</v>
      </c>
      <c r="AS3659" s="55">
        <v>0.12279325434091766</v>
      </c>
      <c r="AT3659" s="55">
        <v>0.12275968929007358</v>
      </c>
      <c r="AU3659" s="55">
        <v>0.12260387603587429</v>
      </c>
      <c r="AV3659" s="55">
        <v>0.12260666595507926</v>
      </c>
      <c r="AW3659" s="55">
        <v>0.12238820425724851</v>
      </c>
      <c r="AX3659" s="55">
        <v>0.12230563468384889</v>
      </c>
      <c r="AY3659" s="55">
        <v>0.12227502100694425</v>
      </c>
      <c r="AZ3659" s="55">
        <v>0.12234741431465608</v>
      </c>
      <c r="BA3659" s="55">
        <v>0.12281528861920311</v>
      </c>
      <c r="BB3659" s="55">
        <v>0.12313903427933028</v>
      </c>
      <c r="BC3659" s="55">
        <v>0.12353738543043813</v>
      </c>
      <c r="BD3659" s="55">
        <v>0.12395918573565202</v>
      </c>
      <c r="BE3659" s="55">
        <v>0.12431849323638924</v>
      </c>
      <c r="BF3659" s="55">
        <v>0.12491869608321432</v>
      </c>
    </row>
    <row r="3660" spans="1:58" ht="12" customHeight="1" x14ac:dyDescent="0.2">
      <c r="A3660" t="s">
        <v>530</v>
      </c>
      <c r="B3660" t="s">
        <v>558</v>
      </c>
      <c r="C3660" s="55">
        <v>4.5808467639337658E-2</v>
      </c>
      <c r="D3660" s="55">
        <v>4.6912819187060528E-2</v>
      </c>
      <c r="E3660" s="55">
        <v>4.7845054522630631E-2</v>
      </c>
      <c r="F3660" s="55">
        <v>4.877400245388025E-2</v>
      </c>
      <c r="G3660" s="55">
        <v>4.9281713653543197E-2</v>
      </c>
      <c r="H3660" s="55">
        <v>4.899191706177191E-2</v>
      </c>
      <c r="I3660" s="55">
        <v>4.8803483895720666E-2</v>
      </c>
      <c r="J3660" s="55">
        <v>4.8618065879424209E-2</v>
      </c>
      <c r="K3660" s="55">
        <v>4.8561974323137178E-2</v>
      </c>
      <c r="L3660" s="55">
        <v>4.8836787554422327E-2</v>
      </c>
      <c r="M3660" s="55">
        <v>4.9314977237312971E-2</v>
      </c>
      <c r="N3660" s="55">
        <v>4.9682495574946722E-2</v>
      </c>
      <c r="O3660" s="55">
        <v>4.9888085491212653E-2</v>
      </c>
      <c r="P3660" s="55">
        <v>4.9644477790024767E-2</v>
      </c>
      <c r="Q3660" s="55">
        <v>4.9077664067929995E-2</v>
      </c>
      <c r="R3660" s="55">
        <v>4.7921265270866972E-2</v>
      </c>
      <c r="S3660" s="55">
        <v>4.6250226135304454E-2</v>
      </c>
      <c r="T3660" s="55">
        <v>4.4819197489874694E-2</v>
      </c>
      <c r="U3660" s="55">
        <v>4.3577332958020826E-2</v>
      </c>
      <c r="V3660" s="55">
        <v>4.2474060562766279E-2</v>
      </c>
      <c r="W3660" s="55">
        <v>4.1722424214479324E-2</v>
      </c>
      <c r="X3660" s="55">
        <v>4.1040532194099921E-2</v>
      </c>
      <c r="Y3660" s="55">
        <v>4.0345951374950832E-2</v>
      </c>
      <c r="Z3660" s="55">
        <v>3.9967683307835969E-2</v>
      </c>
      <c r="AA3660" s="55">
        <v>3.9650896588606793E-2</v>
      </c>
      <c r="AB3660" s="55">
        <v>3.9201615705515218E-2</v>
      </c>
      <c r="AC3660" s="55">
        <v>3.8917624205398495E-2</v>
      </c>
      <c r="AD3660" s="55">
        <v>3.888824219890983E-2</v>
      </c>
      <c r="AE3660" s="55">
        <v>3.879594024478164E-2</v>
      </c>
      <c r="AF3660" s="55">
        <v>3.8435348718705284E-2</v>
      </c>
      <c r="AG3660" s="55">
        <v>3.8095542739636619E-2</v>
      </c>
      <c r="AH3660" s="55">
        <v>3.7750694821287352E-2</v>
      </c>
      <c r="AI3660" s="55">
        <v>3.726779505245563E-2</v>
      </c>
      <c r="AJ3660" s="55">
        <v>3.6819447919684355E-2</v>
      </c>
      <c r="AK3660" s="55">
        <v>3.6632061786927628E-2</v>
      </c>
      <c r="AL3660" s="55">
        <v>3.6446696774095518E-2</v>
      </c>
      <c r="AM3660" s="55">
        <v>3.6215685317695132E-2</v>
      </c>
      <c r="AN3660" s="55">
        <v>3.6197477416643344E-2</v>
      </c>
      <c r="AO3660" s="55">
        <v>3.6213224823135381E-2</v>
      </c>
      <c r="AP3660" s="55">
        <v>3.6221541957216496E-2</v>
      </c>
      <c r="AQ3660" s="55">
        <v>3.6252353915372064E-2</v>
      </c>
      <c r="AR3660" s="55">
        <v>3.6327239440385156E-2</v>
      </c>
      <c r="AS3660" s="55">
        <v>3.627884453941798E-2</v>
      </c>
      <c r="AT3660" s="55">
        <v>3.6213469576093796E-2</v>
      </c>
      <c r="AU3660" s="55">
        <v>3.6129612561807183E-2</v>
      </c>
      <c r="AV3660" s="55">
        <v>3.6031111546869166E-2</v>
      </c>
      <c r="AW3660" s="55">
        <v>3.5919572055180891E-2</v>
      </c>
      <c r="AX3660" s="55">
        <v>3.5798917080734301E-2</v>
      </c>
      <c r="AY3660" s="55">
        <v>3.5671705345997701E-2</v>
      </c>
      <c r="AZ3660" s="55">
        <v>3.5539741739819893E-2</v>
      </c>
      <c r="BA3660" s="55">
        <v>3.5405765169072193E-2</v>
      </c>
      <c r="BB3660" s="55">
        <v>3.5268563966135376E-2</v>
      </c>
      <c r="BC3660" s="55">
        <v>3.5129454893874847E-2</v>
      </c>
      <c r="BD3660" s="55">
        <v>3.4991208189373506E-2</v>
      </c>
      <c r="BE3660" s="55">
        <v>3.4857014997251787E-2</v>
      </c>
      <c r="BF3660" s="55">
        <v>3.4729813594999957E-2</v>
      </c>
    </row>
    <row r="3661" spans="1:58" ht="12" customHeight="1" x14ac:dyDescent="0.2">
      <c r="B3661" t="s">
        <v>559</v>
      </c>
      <c r="C3661" s="55">
        <v>0.16013648315259574</v>
      </c>
      <c r="D3661" s="55">
        <v>0.15530566823371583</v>
      </c>
      <c r="E3661" s="55">
        <v>0.15222134183379643</v>
      </c>
      <c r="F3661" s="55">
        <v>0.14948845398623942</v>
      </c>
      <c r="G3661" s="55">
        <v>0.14742802870405378</v>
      </c>
      <c r="H3661" s="55">
        <v>0.14887464857618649</v>
      </c>
      <c r="I3661" s="55">
        <v>0.14839276117632802</v>
      </c>
      <c r="J3661" s="55">
        <v>0.14745260764807561</v>
      </c>
      <c r="K3661" s="55">
        <v>0.14557224750784994</v>
      </c>
      <c r="L3661" s="55">
        <v>0.14403792736038179</v>
      </c>
      <c r="M3661" s="55">
        <v>0.14242172108125833</v>
      </c>
      <c r="N3661" s="55">
        <v>0.14114719504332859</v>
      </c>
      <c r="O3661" s="55">
        <v>0.14013801130241271</v>
      </c>
      <c r="P3661" s="55">
        <v>0.14002652116150799</v>
      </c>
      <c r="Q3661" s="55">
        <v>0.14001586497588495</v>
      </c>
      <c r="R3661" s="55">
        <v>0.13696514614646024</v>
      </c>
      <c r="S3661" s="55">
        <v>0.1377385916984141</v>
      </c>
      <c r="T3661" s="55">
        <v>0.1385791396188939</v>
      </c>
      <c r="U3661" s="55">
        <v>0.13887743853857931</v>
      </c>
      <c r="V3661" s="55">
        <v>0.13937086293438825</v>
      </c>
      <c r="W3661" s="55">
        <v>0.13901124531079245</v>
      </c>
      <c r="X3661" s="55">
        <v>0.13883576205700787</v>
      </c>
      <c r="Y3661" s="55">
        <v>0.13840261252139785</v>
      </c>
      <c r="Z3661" s="55">
        <v>0.1380390187287539</v>
      </c>
      <c r="AA3661" s="55">
        <v>0.13779117673643587</v>
      </c>
      <c r="AB3661" s="55">
        <v>0.13739095732501189</v>
      </c>
      <c r="AC3661" s="55">
        <v>0.13688373428380843</v>
      </c>
      <c r="AD3661" s="55">
        <v>0.13618509832656245</v>
      </c>
      <c r="AE3661" s="55">
        <v>0.13537990217072279</v>
      </c>
      <c r="AF3661" s="55">
        <v>0.13448313037282617</v>
      </c>
      <c r="AG3661" s="55">
        <v>0.13322839645942169</v>
      </c>
      <c r="AH3661" s="55">
        <v>0.13196043860307308</v>
      </c>
      <c r="AI3661" s="55">
        <v>0.13087606970133037</v>
      </c>
      <c r="AJ3661" s="55">
        <v>0.12994068782644608</v>
      </c>
      <c r="AK3661" s="55">
        <v>0.12889162916775429</v>
      </c>
      <c r="AL3661" s="55">
        <v>0.12800824044776657</v>
      </c>
      <c r="AM3661" s="55">
        <v>0.12733122309783457</v>
      </c>
      <c r="AN3661" s="55">
        <v>0.12661499011978763</v>
      </c>
      <c r="AO3661" s="55">
        <v>0.12590940116411814</v>
      </c>
      <c r="AP3661" s="55">
        <v>0.12524959193656676</v>
      </c>
      <c r="AQ3661" s="55">
        <v>0.12448893000374611</v>
      </c>
      <c r="AR3661" s="55">
        <v>0.12382968627322948</v>
      </c>
      <c r="AS3661" s="55">
        <v>0.12350169122034291</v>
      </c>
      <c r="AT3661" s="55">
        <v>0.12317650039159675</v>
      </c>
      <c r="AU3661" s="55">
        <v>0.12282319137204575</v>
      </c>
      <c r="AV3661" s="55">
        <v>0.12251021714141491</v>
      </c>
      <c r="AW3661" s="55">
        <v>0.12218647159462646</v>
      </c>
      <c r="AX3661" s="55">
        <v>0.12181926270392805</v>
      </c>
      <c r="AY3661" s="55">
        <v>0.12150023252840637</v>
      </c>
      <c r="AZ3661" s="55">
        <v>0.12140600222773247</v>
      </c>
      <c r="BA3661" s="55">
        <v>0.12131672497594771</v>
      </c>
      <c r="BB3661" s="55">
        <v>0.12120467724962561</v>
      </c>
      <c r="BC3661" s="55">
        <v>0.1211674120712835</v>
      </c>
      <c r="BD3661" s="55">
        <v>0.12112783920945509</v>
      </c>
      <c r="BE3661" s="55">
        <v>0.12104431643208938</v>
      </c>
      <c r="BF3661" s="55">
        <v>0.12094779588106934</v>
      </c>
    </row>
    <row r="3662" spans="1:58" ht="12" customHeight="1" x14ac:dyDescent="0.2">
      <c r="B3662" t="s">
        <v>560</v>
      </c>
      <c r="C3662" s="55">
        <v>0.18442537822491661</v>
      </c>
      <c r="D3662" s="55">
        <v>0.18731318207412942</v>
      </c>
      <c r="E3662" s="55">
        <v>0.1905689418875508</v>
      </c>
      <c r="F3662" s="55">
        <v>0.19272297278476808</v>
      </c>
      <c r="G3662" s="55">
        <v>0.19472574994294661</v>
      </c>
      <c r="H3662" s="55">
        <v>0.19236944233814213</v>
      </c>
      <c r="I3662" s="55">
        <v>0.19269645604295416</v>
      </c>
      <c r="J3662" s="55">
        <v>0.19097370311939213</v>
      </c>
      <c r="K3662" s="55">
        <v>0.18980748940188391</v>
      </c>
      <c r="L3662" s="55">
        <v>0.18880302861995366</v>
      </c>
      <c r="M3662" s="55">
        <v>0.18786665846942557</v>
      </c>
      <c r="N3662" s="55">
        <v>0.18657703724317148</v>
      </c>
      <c r="O3662" s="55">
        <v>0.18469432830939098</v>
      </c>
      <c r="P3662" s="55">
        <v>0.18220251475591051</v>
      </c>
      <c r="Q3662" s="55">
        <v>0.17966439778168183</v>
      </c>
      <c r="R3662" s="55">
        <v>0.17703785930580968</v>
      </c>
      <c r="S3662" s="55">
        <v>0.17428679576422987</v>
      </c>
      <c r="T3662" s="55">
        <v>0.17172996748314098</v>
      </c>
      <c r="U3662" s="55">
        <v>0.1693912784233183</v>
      </c>
      <c r="V3662" s="55">
        <v>0.1673126863382178</v>
      </c>
      <c r="W3662" s="55">
        <v>0.16565093736859623</v>
      </c>
      <c r="X3662" s="55">
        <v>0.16413209362011061</v>
      </c>
      <c r="Y3662" s="55">
        <v>0.16322292470368943</v>
      </c>
      <c r="Z3662" s="55">
        <v>0.16176379827672793</v>
      </c>
      <c r="AA3662" s="55">
        <v>0.16027229965039849</v>
      </c>
      <c r="AB3662" s="55">
        <v>0.15932104715715231</v>
      </c>
      <c r="AC3662" s="55">
        <v>0.15887473951330913</v>
      </c>
      <c r="AD3662" s="55">
        <v>0.15861574197890835</v>
      </c>
      <c r="AE3662" s="55">
        <v>0.15859226066330256</v>
      </c>
      <c r="AF3662" s="55">
        <v>0.15878377923204828</v>
      </c>
      <c r="AG3662" s="55">
        <v>0.15901585367273113</v>
      </c>
      <c r="AH3662" s="55">
        <v>0.15949377187059061</v>
      </c>
      <c r="AI3662" s="55">
        <v>0.16035723693636658</v>
      </c>
      <c r="AJ3662" s="55">
        <v>0.16140726754025264</v>
      </c>
      <c r="AK3662" s="55">
        <v>0.1624656705277811</v>
      </c>
      <c r="AL3662" s="55">
        <v>0.16318519322508804</v>
      </c>
      <c r="AM3662" s="55">
        <v>0.16399865063685021</v>
      </c>
      <c r="AN3662" s="55">
        <v>0.16455518473258599</v>
      </c>
      <c r="AO3662" s="55">
        <v>0.16504985658282825</v>
      </c>
      <c r="AP3662" s="55">
        <v>0.16544044923624127</v>
      </c>
      <c r="AQ3662" s="55">
        <v>0.16552676230831964</v>
      </c>
      <c r="AR3662" s="55">
        <v>0.16567573528319679</v>
      </c>
      <c r="AS3662" s="55">
        <v>0.16558049602187239</v>
      </c>
      <c r="AT3662" s="55">
        <v>0.16551515543017323</v>
      </c>
      <c r="AU3662" s="55">
        <v>0.16560694829884465</v>
      </c>
      <c r="AV3662" s="55">
        <v>0.16545884114750212</v>
      </c>
      <c r="AW3662" s="55">
        <v>0.16537299765758684</v>
      </c>
      <c r="AX3662" s="55">
        <v>0.16537010030681543</v>
      </c>
      <c r="AY3662" s="55">
        <v>0.1652101550619606</v>
      </c>
      <c r="AZ3662" s="55">
        <v>0.16465311206385755</v>
      </c>
      <c r="BA3662" s="55">
        <v>0.16380604044326558</v>
      </c>
      <c r="BB3662" s="55">
        <v>0.16293262233858577</v>
      </c>
      <c r="BC3662" s="55">
        <v>0.1620541636803419</v>
      </c>
      <c r="BD3662" s="55">
        <v>0.16130980027449465</v>
      </c>
      <c r="BE3662" s="55">
        <v>0.16068528859585671</v>
      </c>
      <c r="BF3662" s="55">
        <v>0.16017595025534204</v>
      </c>
    </row>
    <row r="3663" spans="1:58" ht="12" customHeight="1" x14ac:dyDescent="0.2">
      <c r="B3663" t="s">
        <v>561</v>
      </c>
      <c r="C3663" s="55">
        <v>4.4707330995212791E-2</v>
      </c>
      <c r="D3663" s="55">
        <v>4.4797358519599866E-2</v>
      </c>
      <c r="E3663" s="55">
        <v>4.553084282423539E-2</v>
      </c>
      <c r="F3663" s="55">
        <v>4.7124262969578182E-2</v>
      </c>
      <c r="G3663" s="55">
        <v>4.8379291627874299E-2</v>
      </c>
      <c r="H3663" s="55">
        <v>5.0346214972495869E-2</v>
      </c>
      <c r="I3663" s="55">
        <v>5.1514486527614561E-2</v>
      </c>
      <c r="J3663" s="55">
        <v>5.4443956835850862E-2</v>
      </c>
      <c r="K3663" s="55">
        <v>5.6710064066953003E-2</v>
      </c>
      <c r="L3663" s="55">
        <v>5.8856409254900113E-2</v>
      </c>
      <c r="M3663" s="55">
        <v>6.1079009609192353E-2</v>
      </c>
      <c r="N3663" s="55">
        <v>6.3031181387806695E-2</v>
      </c>
      <c r="O3663" s="55">
        <v>6.4837254711338915E-2</v>
      </c>
      <c r="P3663" s="55">
        <v>6.6349720258417857E-2</v>
      </c>
      <c r="Q3663" s="55">
        <v>6.8179080576721049E-2</v>
      </c>
      <c r="R3663" s="55">
        <v>7.0592211768038426E-2</v>
      </c>
      <c r="S3663" s="55">
        <v>7.2191974641210688E-2</v>
      </c>
      <c r="T3663" s="55">
        <v>7.2480946581463229E-2</v>
      </c>
      <c r="U3663" s="55">
        <v>7.3117951928525368E-2</v>
      </c>
      <c r="V3663" s="55">
        <v>7.3626752768436901E-2</v>
      </c>
      <c r="W3663" s="55">
        <v>7.4285731212051176E-2</v>
      </c>
      <c r="X3663" s="55">
        <v>7.468188104462703E-2</v>
      </c>
      <c r="Y3663" s="55">
        <v>7.4926546483396597E-2</v>
      </c>
      <c r="Z3663" s="55">
        <v>7.5104287242077711E-2</v>
      </c>
      <c r="AA3663" s="55">
        <v>7.5063059691335476E-2</v>
      </c>
      <c r="AB3663" s="55">
        <v>7.4640086251887491E-2</v>
      </c>
      <c r="AC3663" s="55">
        <v>7.3773056929966815E-2</v>
      </c>
      <c r="AD3663" s="55">
        <v>7.2557744857510084E-2</v>
      </c>
      <c r="AE3663" s="55">
        <v>7.1324951927257713E-2</v>
      </c>
      <c r="AF3663" s="55">
        <v>7.0288135984493058E-2</v>
      </c>
      <c r="AG3663" s="55">
        <v>6.9437965135222768E-2</v>
      </c>
      <c r="AH3663" s="55">
        <v>6.8600663005355014E-2</v>
      </c>
      <c r="AI3663" s="55">
        <v>6.7521050871602872E-2</v>
      </c>
      <c r="AJ3663" s="55">
        <v>6.618965252617498E-2</v>
      </c>
      <c r="AK3663" s="55">
        <v>6.4829606947019836E-2</v>
      </c>
      <c r="AL3663" s="55">
        <v>6.384606690235875E-2</v>
      </c>
      <c r="AM3663" s="55">
        <v>6.3077882871001842E-2</v>
      </c>
      <c r="AN3663" s="55">
        <v>6.2631387494844357E-2</v>
      </c>
      <c r="AO3663" s="55">
        <v>6.2296801439575548E-2</v>
      </c>
      <c r="AP3663" s="55">
        <v>6.1999332210979696E-2</v>
      </c>
      <c r="AQ3663" s="55">
        <v>6.1849427879299951E-2</v>
      </c>
      <c r="AR3663" s="55">
        <v>6.168677197811271E-2</v>
      </c>
      <c r="AS3663" s="55">
        <v>6.1960323827941075E-2</v>
      </c>
      <c r="AT3663" s="55">
        <v>6.2533382220700165E-2</v>
      </c>
      <c r="AU3663" s="55">
        <v>6.3114715871822297E-2</v>
      </c>
      <c r="AV3663" s="55">
        <v>6.3768221342849263E-2</v>
      </c>
      <c r="AW3663" s="55">
        <v>6.4595701282786411E-2</v>
      </c>
      <c r="AX3663" s="55">
        <v>6.527646359453472E-2</v>
      </c>
      <c r="AY3663" s="55">
        <v>6.6031089054399542E-2</v>
      </c>
      <c r="AZ3663" s="55">
        <v>6.6871361623532521E-2</v>
      </c>
      <c r="BA3663" s="55">
        <v>6.7636318233958076E-2</v>
      </c>
      <c r="BB3663" s="55">
        <v>6.8592050437409277E-2</v>
      </c>
      <c r="BC3663" s="55">
        <v>6.941559998175062E-2</v>
      </c>
      <c r="BD3663" s="55">
        <v>7.00906116690969E-2</v>
      </c>
      <c r="BE3663" s="55">
        <v>7.0748624541011024E-2</v>
      </c>
      <c r="BF3663" s="55">
        <v>7.1078849736505773E-2</v>
      </c>
    </row>
    <row r="3664" spans="1:58" ht="12" customHeight="1" x14ac:dyDescent="0.2">
      <c r="B3664" t="s">
        <v>562</v>
      </c>
      <c r="C3664" s="55">
        <v>6.2150378445598294E-2</v>
      </c>
      <c r="D3664" s="55">
        <v>6.2722879259257139E-2</v>
      </c>
      <c r="E3664" s="55">
        <v>6.2821317642411431E-2</v>
      </c>
      <c r="F3664" s="55">
        <v>6.3014180553883095E-2</v>
      </c>
      <c r="G3664" s="55">
        <v>6.3153984332060611E-2</v>
      </c>
      <c r="H3664" s="55">
        <v>6.0114707878123425E-2</v>
      </c>
      <c r="I3664" s="55">
        <v>6.0013989986194748E-2</v>
      </c>
      <c r="J3664" s="55">
        <v>6.0037830492712475E-2</v>
      </c>
      <c r="K3664" s="55">
        <v>6.0326123996783478E-2</v>
      </c>
      <c r="L3664" s="55">
        <v>6.0494566936410053E-2</v>
      </c>
      <c r="M3664" s="55">
        <v>6.0971427410161809E-2</v>
      </c>
      <c r="N3664" s="55">
        <v>6.1244714944013519E-2</v>
      </c>
      <c r="O3664" s="55">
        <v>6.2043710415894023E-2</v>
      </c>
      <c r="P3664" s="55">
        <v>6.3253774727768108E-2</v>
      </c>
      <c r="Q3664" s="55">
        <v>6.4493667851375475E-2</v>
      </c>
      <c r="R3664" s="55">
        <v>6.6170222464411024E-2</v>
      </c>
      <c r="S3664" s="55">
        <v>6.7462859472954162E-2</v>
      </c>
      <c r="T3664" s="55">
        <v>7.0163531716832053E-2</v>
      </c>
      <c r="U3664" s="55">
        <v>7.2434332839807006E-2</v>
      </c>
      <c r="V3664" s="55">
        <v>7.4649332688580886E-2</v>
      </c>
      <c r="W3664" s="55">
        <v>7.688127310748985E-2</v>
      </c>
      <c r="X3664" s="55">
        <v>7.8838099837145237E-2</v>
      </c>
      <c r="Y3664" s="55">
        <v>8.0920020053619091E-2</v>
      </c>
      <c r="Z3664" s="55">
        <v>8.3054553408736423E-2</v>
      </c>
      <c r="AA3664" s="55">
        <v>8.5259589758805071E-2</v>
      </c>
      <c r="AB3664" s="55">
        <v>8.7594413284683051E-2</v>
      </c>
      <c r="AC3664" s="55">
        <v>8.9811384095258531E-2</v>
      </c>
      <c r="AD3664" s="55">
        <v>9.2104021693265481E-2</v>
      </c>
      <c r="AE3664" s="55">
        <v>9.4329176590197142E-2</v>
      </c>
      <c r="AF3664" s="55">
        <v>9.6488655969850165E-2</v>
      </c>
      <c r="AG3664" s="55">
        <v>9.8756283975894615E-2</v>
      </c>
      <c r="AH3664" s="55">
        <v>0.10079717143419742</v>
      </c>
      <c r="AI3664" s="55">
        <v>0.10263504737982437</v>
      </c>
      <c r="AJ3664" s="55">
        <v>0.10435072782722016</v>
      </c>
      <c r="AK3664" s="55">
        <v>0.1059456801038879</v>
      </c>
      <c r="AL3664" s="55">
        <v>0.10731998241790834</v>
      </c>
      <c r="AM3664" s="55">
        <v>0.10823168952479427</v>
      </c>
      <c r="AN3664" s="55">
        <v>0.1089044556817344</v>
      </c>
      <c r="AO3664" s="55">
        <v>0.10948654122331129</v>
      </c>
      <c r="AP3664" s="55">
        <v>0.11010449398377756</v>
      </c>
      <c r="AQ3664" s="55">
        <v>0.11096197705792632</v>
      </c>
      <c r="AR3664" s="55">
        <v>0.1116355809564455</v>
      </c>
      <c r="AS3664" s="55">
        <v>0.11191775573499528</v>
      </c>
      <c r="AT3664" s="55">
        <v>0.11189167511956745</v>
      </c>
      <c r="AU3664" s="55">
        <v>0.1117503335367241</v>
      </c>
      <c r="AV3664" s="55">
        <v>0.11175691848485449</v>
      </c>
      <c r="AW3664" s="55">
        <v>0.11155771972100519</v>
      </c>
      <c r="AX3664" s="55">
        <v>0.11148352697747149</v>
      </c>
      <c r="AY3664" s="55">
        <v>0.11145814432885122</v>
      </c>
      <c r="AZ3664" s="55">
        <v>0.11152996284890866</v>
      </c>
      <c r="BA3664" s="55">
        <v>0.11197006051656921</v>
      </c>
      <c r="BB3664" s="55">
        <v>0.11227718973267728</v>
      </c>
      <c r="BC3664" s="55">
        <v>0.11265277219527416</v>
      </c>
      <c r="BD3664" s="55">
        <v>0.11304881243451188</v>
      </c>
      <c r="BE3664" s="55">
        <v>0.11338623275257659</v>
      </c>
      <c r="BF3664" s="55">
        <v>0.11394567299053338</v>
      </c>
    </row>
    <row r="3665" spans="1:58" ht="12" customHeight="1" x14ac:dyDescent="0.2"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</row>
    <row r="3666" spans="1:58" ht="12" customHeight="1" x14ac:dyDescent="0.2">
      <c r="A3666" s="53" t="s">
        <v>567</v>
      </c>
      <c r="B3666" s="8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</row>
    <row r="3667" spans="1:58" ht="12" customHeight="1" x14ac:dyDescent="0.2">
      <c r="A3667" t="s">
        <v>568</v>
      </c>
      <c r="B3667" s="8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</row>
    <row r="3668" spans="1:58" ht="12" customHeight="1" x14ac:dyDescent="0.2">
      <c r="A3668" t="s">
        <v>565</v>
      </c>
      <c r="B3668" s="8" t="s">
        <v>566</v>
      </c>
      <c r="C3668" s="3">
        <v>1995</v>
      </c>
      <c r="D3668" s="3">
        <v>1996</v>
      </c>
      <c r="E3668" s="3">
        <v>1997</v>
      </c>
      <c r="F3668" s="3">
        <v>1998</v>
      </c>
      <c r="G3668" s="3">
        <v>1999</v>
      </c>
      <c r="H3668" s="3">
        <v>2000</v>
      </c>
      <c r="I3668" s="3">
        <v>2001</v>
      </c>
      <c r="J3668" s="3">
        <v>2002</v>
      </c>
      <c r="K3668" s="3">
        <v>2003</v>
      </c>
      <c r="L3668" s="3">
        <v>2004</v>
      </c>
      <c r="M3668" s="3">
        <v>2005</v>
      </c>
      <c r="N3668" s="3">
        <v>2006</v>
      </c>
      <c r="O3668" s="3">
        <v>2007</v>
      </c>
      <c r="P3668" s="3">
        <v>2008</v>
      </c>
      <c r="Q3668" s="3">
        <v>2009</v>
      </c>
      <c r="R3668" s="3">
        <v>2010</v>
      </c>
      <c r="S3668" s="3">
        <v>2011</v>
      </c>
      <c r="T3668" s="3">
        <v>2012</v>
      </c>
      <c r="U3668" s="3">
        <v>2013</v>
      </c>
      <c r="V3668" s="3">
        <v>2014</v>
      </c>
      <c r="W3668" s="3">
        <v>2015</v>
      </c>
      <c r="X3668" s="3">
        <v>2016</v>
      </c>
      <c r="Y3668" s="3">
        <v>2017</v>
      </c>
      <c r="Z3668" s="3">
        <v>2018</v>
      </c>
      <c r="AA3668" s="3">
        <v>2019</v>
      </c>
      <c r="AB3668" s="3">
        <v>2020</v>
      </c>
      <c r="AC3668" s="3">
        <v>2021</v>
      </c>
      <c r="AD3668" s="3">
        <v>2022</v>
      </c>
      <c r="AE3668" s="3">
        <v>2023</v>
      </c>
      <c r="AF3668" s="3">
        <v>2024</v>
      </c>
      <c r="AG3668" s="3">
        <v>2025</v>
      </c>
      <c r="AH3668" s="3">
        <v>2026</v>
      </c>
      <c r="AI3668" s="3">
        <v>2027</v>
      </c>
      <c r="AJ3668" s="3">
        <v>2028</v>
      </c>
      <c r="AK3668" s="3">
        <v>2029</v>
      </c>
      <c r="AL3668" s="3">
        <v>2030</v>
      </c>
      <c r="AM3668" s="3">
        <v>2031</v>
      </c>
      <c r="AN3668" s="3">
        <v>2032</v>
      </c>
      <c r="AO3668" s="3">
        <v>2033</v>
      </c>
      <c r="AP3668" s="3">
        <v>2034</v>
      </c>
      <c r="AQ3668" s="3">
        <v>2035</v>
      </c>
      <c r="AR3668" s="3">
        <v>2036</v>
      </c>
      <c r="AS3668" s="3">
        <v>2037</v>
      </c>
      <c r="AT3668" s="3">
        <v>2038</v>
      </c>
      <c r="AU3668" s="3">
        <v>2039</v>
      </c>
      <c r="AV3668" s="3">
        <v>2040</v>
      </c>
      <c r="AW3668" s="3">
        <v>2041</v>
      </c>
      <c r="AX3668" s="3">
        <v>2042</v>
      </c>
      <c r="AY3668" s="3">
        <v>2043</v>
      </c>
      <c r="AZ3668" s="3">
        <v>2044</v>
      </c>
      <c r="BA3668" s="3">
        <v>2045</v>
      </c>
      <c r="BB3668" s="3">
        <v>2046</v>
      </c>
      <c r="BC3668" s="3">
        <v>2047</v>
      </c>
      <c r="BD3668" s="3">
        <v>2048</v>
      </c>
      <c r="BE3668" s="3">
        <v>2049</v>
      </c>
      <c r="BF3668" s="3">
        <v>2050</v>
      </c>
    </row>
    <row r="3669" spans="1:58" ht="12" customHeight="1" x14ac:dyDescent="0.2">
      <c r="A3669" t="s">
        <v>522</v>
      </c>
      <c r="B3669" t="s">
        <v>558</v>
      </c>
      <c r="C3669" s="55">
        <v>3.8454457830638875E-2</v>
      </c>
      <c r="D3669" s="55">
        <v>3.9161227885846854E-2</v>
      </c>
      <c r="E3669" s="55">
        <v>3.9919206935155986E-2</v>
      </c>
      <c r="F3669" s="55">
        <v>4.0717616108832629E-2</v>
      </c>
      <c r="G3669" s="55">
        <v>4.1204054984065971E-2</v>
      </c>
      <c r="H3669" s="55">
        <v>4.2097357135901681E-2</v>
      </c>
      <c r="I3669" s="55">
        <v>4.281604436033213E-2</v>
      </c>
      <c r="J3669" s="55">
        <v>4.3427228198091389E-2</v>
      </c>
      <c r="K3669" s="55">
        <v>4.3873979445716541E-2</v>
      </c>
      <c r="L3669" s="55">
        <v>4.4459113368701945E-2</v>
      </c>
      <c r="M3669" s="55">
        <v>4.5056839405881503E-2</v>
      </c>
      <c r="N3669" s="55">
        <v>4.5305802647853631E-2</v>
      </c>
      <c r="O3669" s="55">
        <v>4.5211950232840484E-2</v>
      </c>
      <c r="P3669" s="55">
        <v>4.4822963473337446E-2</v>
      </c>
      <c r="Q3669" s="55">
        <v>4.4172618485428077E-2</v>
      </c>
      <c r="R3669" s="55">
        <v>4.3764275557118017E-2</v>
      </c>
      <c r="S3669" s="55">
        <v>4.3549488699850571E-2</v>
      </c>
      <c r="T3669" s="55">
        <v>4.2945775057102092E-2</v>
      </c>
      <c r="U3669" s="55">
        <v>4.2211445356970689E-2</v>
      </c>
      <c r="V3669" s="55">
        <v>4.1610659945644515E-2</v>
      </c>
      <c r="W3669" s="55">
        <v>4.1094698354363746E-2</v>
      </c>
      <c r="X3669" s="55">
        <v>4.0626370870370486E-2</v>
      </c>
      <c r="Y3669" s="55">
        <v>4.0082861441291875E-2</v>
      </c>
      <c r="Z3669" s="55">
        <v>3.9728972586343614E-2</v>
      </c>
      <c r="AA3669" s="55">
        <v>3.942820430117925E-2</v>
      </c>
      <c r="AB3669" s="55">
        <v>3.8986515891676302E-2</v>
      </c>
      <c r="AC3669" s="55">
        <v>3.8671610051909937E-2</v>
      </c>
      <c r="AD3669" s="55">
        <v>3.8596780567999547E-2</v>
      </c>
      <c r="AE3669" s="55">
        <v>3.8467230475859447E-2</v>
      </c>
      <c r="AF3669" s="55">
        <v>3.8078641027884171E-2</v>
      </c>
      <c r="AG3669" s="55">
        <v>3.7712388802968941E-2</v>
      </c>
      <c r="AH3669" s="55">
        <v>3.7326923696170473E-2</v>
      </c>
      <c r="AI3669" s="55">
        <v>3.6823859090923949E-2</v>
      </c>
      <c r="AJ3669" s="55">
        <v>3.6351769881074615E-2</v>
      </c>
      <c r="AK3669" s="55">
        <v>3.6116581383006129E-2</v>
      </c>
      <c r="AL3669" s="55">
        <v>3.5911027545294169E-2</v>
      </c>
      <c r="AM3669" s="55">
        <v>3.5680564804443482E-2</v>
      </c>
      <c r="AN3669" s="55">
        <v>3.5660614945259808E-2</v>
      </c>
      <c r="AO3669" s="55">
        <v>3.5674135620001171E-2</v>
      </c>
      <c r="AP3669" s="55">
        <v>3.570135839733081E-2</v>
      </c>
      <c r="AQ3669" s="55">
        <v>3.5724696259928211E-2</v>
      </c>
      <c r="AR3669" s="55">
        <v>3.5807158311597517E-2</v>
      </c>
      <c r="AS3669" s="55">
        <v>3.5756070503527623E-2</v>
      </c>
      <c r="AT3669" s="55">
        <v>3.568929790706464E-2</v>
      </c>
      <c r="AU3669" s="55">
        <v>3.5605778352803673E-2</v>
      </c>
      <c r="AV3669" s="55">
        <v>3.5506069659353358E-2</v>
      </c>
      <c r="AW3669" s="55">
        <v>3.5394595690066505E-2</v>
      </c>
      <c r="AX3669" s="55">
        <v>3.5274445011276044E-2</v>
      </c>
      <c r="AY3669" s="55">
        <v>3.5146915123378052E-2</v>
      </c>
      <c r="AZ3669" s="55">
        <v>3.5013829620370557E-2</v>
      </c>
      <c r="BA3669" s="55">
        <v>3.4875636502492272E-2</v>
      </c>
      <c r="BB3669" s="55">
        <v>3.4733983741332602E-2</v>
      </c>
      <c r="BC3669" s="55">
        <v>3.4591723620629095E-2</v>
      </c>
      <c r="BD3669" s="55">
        <v>3.4451787282790081E-2</v>
      </c>
      <c r="BE3669" s="55">
        <v>3.4316347136673572E-2</v>
      </c>
      <c r="BF3669" s="55">
        <v>3.418840459051356E-2</v>
      </c>
    </row>
    <row r="3670" spans="1:58" ht="12" customHeight="1" x14ac:dyDescent="0.2">
      <c r="B3670" t="s">
        <v>559</v>
      </c>
      <c r="C3670" s="55">
        <v>0.14762377593896051</v>
      </c>
      <c r="D3670" s="55">
        <v>0.14318495199432404</v>
      </c>
      <c r="E3670" s="55">
        <v>0.13920145722072319</v>
      </c>
      <c r="F3670" s="55">
        <v>0.13501963568796427</v>
      </c>
      <c r="G3670" s="55">
        <v>0.1310415476553172</v>
      </c>
      <c r="H3670" s="55">
        <v>0.12823356009965073</v>
      </c>
      <c r="I3670" s="55">
        <v>0.12596610973993846</v>
      </c>
      <c r="J3670" s="55">
        <v>0.12411251492708096</v>
      </c>
      <c r="K3670" s="55">
        <v>0.12265059007388968</v>
      </c>
      <c r="L3670" s="55">
        <v>0.12098894017279585</v>
      </c>
      <c r="M3670" s="55">
        <v>0.11929453738921343</v>
      </c>
      <c r="N3670" s="55">
        <v>0.1181091993922759</v>
      </c>
      <c r="O3670" s="55">
        <v>0.11765493316056948</v>
      </c>
      <c r="P3670" s="55">
        <v>0.11798526039751739</v>
      </c>
      <c r="Q3670" s="55">
        <v>0.11885279664774272</v>
      </c>
      <c r="R3670" s="55">
        <v>0.11977539112013091</v>
      </c>
      <c r="S3670" s="55">
        <v>0.12033918505434678</v>
      </c>
      <c r="T3670" s="55">
        <v>0.1207851526477597</v>
      </c>
      <c r="U3670" s="55">
        <v>0.1215835984618007</v>
      </c>
      <c r="V3670" s="55">
        <v>0.12208950638682581</v>
      </c>
      <c r="W3670" s="55">
        <v>0.12219997478821866</v>
      </c>
      <c r="X3670" s="55">
        <v>0.12230773207713956</v>
      </c>
      <c r="Y3670" s="55">
        <v>0.12238669617378743</v>
      </c>
      <c r="Z3670" s="55">
        <v>0.12174590476657528</v>
      </c>
      <c r="AA3670" s="55">
        <v>0.12125121958945659</v>
      </c>
      <c r="AB3670" s="55">
        <v>0.12068528556273113</v>
      </c>
      <c r="AC3670" s="55">
        <v>0.12012398704977596</v>
      </c>
      <c r="AD3670" s="55">
        <v>0.11941841437238973</v>
      </c>
      <c r="AE3670" s="55">
        <v>0.11862228294344768</v>
      </c>
      <c r="AF3670" s="55">
        <v>0.11774945826088253</v>
      </c>
      <c r="AG3670" s="55">
        <v>0.11653417612414232</v>
      </c>
      <c r="AH3670" s="55">
        <v>0.11533593180357582</v>
      </c>
      <c r="AI3670" s="55">
        <v>0.1144053179385375</v>
      </c>
      <c r="AJ3670" s="55">
        <v>0.11367226180544059</v>
      </c>
      <c r="AK3670" s="55">
        <v>0.11281797560021987</v>
      </c>
      <c r="AL3670" s="55">
        <v>0.11209142390227267</v>
      </c>
      <c r="AM3670" s="55">
        <v>0.11150112229059309</v>
      </c>
      <c r="AN3670" s="55">
        <v>0.11084786817183404</v>
      </c>
      <c r="AO3670" s="55">
        <v>0.11021490263942724</v>
      </c>
      <c r="AP3670" s="55">
        <v>0.10959905801136824</v>
      </c>
      <c r="AQ3670" s="55">
        <v>0.10890421729060168</v>
      </c>
      <c r="AR3670" s="55">
        <v>0.10827012640485448</v>
      </c>
      <c r="AS3670" s="55">
        <v>0.10793643189147227</v>
      </c>
      <c r="AT3670" s="55">
        <v>0.10760789809800067</v>
      </c>
      <c r="AU3670" s="55">
        <v>0.10726590156960832</v>
      </c>
      <c r="AV3670" s="55">
        <v>0.10696523835387949</v>
      </c>
      <c r="AW3670" s="55">
        <v>0.10667013986233025</v>
      </c>
      <c r="AX3670" s="55">
        <v>0.10633692150970511</v>
      </c>
      <c r="AY3670" s="55">
        <v>0.1060359872323231</v>
      </c>
      <c r="AZ3670" s="55">
        <v>0.10593000191168919</v>
      </c>
      <c r="BA3670" s="55">
        <v>0.10582438672059263</v>
      </c>
      <c r="BB3670" s="55">
        <v>0.10572440385597789</v>
      </c>
      <c r="BC3670" s="55">
        <v>0.10568412104600339</v>
      </c>
      <c r="BD3670" s="55">
        <v>0.10564711051102102</v>
      </c>
      <c r="BE3670" s="55">
        <v>0.10559278223803528</v>
      </c>
      <c r="BF3670" s="55">
        <v>0.1055111284966594</v>
      </c>
    </row>
    <row r="3671" spans="1:58" ht="12" customHeight="1" x14ac:dyDescent="0.2">
      <c r="B3671" t="s">
        <v>560</v>
      </c>
      <c r="C3671" s="55">
        <v>0.18885665275810318</v>
      </c>
      <c r="D3671" s="55">
        <v>0.19311518951358059</v>
      </c>
      <c r="E3671" s="55">
        <v>0.19688413699285978</v>
      </c>
      <c r="F3671" s="55">
        <v>0.19844643766897158</v>
      </c>
      <c r="G3671" s="55">
        <v>0.20024540937690813</v>
      </c>
      <c r="H3671" s="55">
        <v>0.20334865627226847</v>
      </c>
      <c r="I3671" s="55">
        <v>0.20460644447843959</v>
      </c>
      <c r="J3671" s="55">
        <v>0.20281170201160575</v>
      </c>
      <c r="K3671" s="55">
        <v>0.20171943641403725</v>
      </c>
      <c r="L3671" s="55">
        <v>0.20068542567250411</v>
      </c>
      <c r="M3671" s="55">
        <v>0.19993524687395864</v>
      </c>
      <c r="N3671" s="55">
        <v>0.19854426666191174</v>
      </c>
      <c r="O3671" s="55">
        <v>0.19650012139662326</v>
      </c>
      <c r="P3671" s="55">
        <v>0.19372378852377056</v>
      </c>
      <c r="Q3671" s="55">
        <v>0.19051868643854328</v>
      </c>
      <c r="R3671" s="55">
        <v>0.18736557139526624</v>
      </c>
      <c r="S3671" s="55">
        <v>0.18323393203359886</v>
      </c>
      <c r="T3671" s="55">
        <v>0.17910456278159076</v>
      </c>
      <c r="U3671" s="55">
        <v>0.17519434166220282</v>
      </c>
      <c r="V3671" s="55">
        <v>0.17142165996856135</v>
      </c>
      <c r="W3671" s="55">
        <v>0.16804467946988955</v>
      </c>
      <c r="X3671" s="55">
        <v>0.16453275348899354</v>
      </c>
      <c r="Y3671" s="55">
        <v>0.16162023204017542</v>
      </c>
      <c r="Z3671" s="55">
        <v>0.15985614786962057</v>
      </c>
      <c r="AA3671" s="55">
        <v>0.15805944274214095</v>
      </c>
      <c r="AB3671" s="55">
        <v>0.15679592478531754</v>
      </c>
      <c r="AC3671" s="55">
        <v>0.15602026911012476</v>
      </c>
      <c r="AD3671" s="55">
        <v>0.15540393871059235</v>
      </c>
      <c r="AE3671" s="55">
        <v>0.15504785003320351</v>
      </c>
      <c r="AF3671" s="55">
        <v>0.15487769225705048</v>
      </c>
      <c r="AG3671" s="55">
        <v>0.15472172303518916</v>
      </c>
      <c r="AH3671" s="55">
        <v>0.15471791957339601</v>
      </c>
      <c r="AI3671" s="55">
        <v>0.1550554622142154</v>
      </c>
      <c r="AJ3671" s="55">
        <v>0.15554875070486415</v>
      </c>
      <c r="AK3671" s="55">
        <v>0.15612435879236106</v>
      </c>
      <c r="AL3671" s="55">
        <v>0.15642930342513783</v>
      </c>
      <c r="AM3671" s="55">
        <v>0.15685763000967523</v>
      </c>
      <c r="AN3671" s="55">
        <v>0.15705687957521486</v>
      </c>
      <c r="AO3671" s="55">
        <v>0.15721961922649078</v>
      </c>
      <c r="AP3671" s="55">
        <v>0.15729040893786309</v>
      </c>
      <c r="AQ3671" s="55">
        <v>0.15709134503649153</v>
      </c>
      <c r="AR3671" s="55">
        <v>0.15694675117383899</v>
      </c>
      <c r="AS3671" s="55">
        <v>0.15661363689907887</v>
      </c>
      <c r="AT3671" s="55">
        <v>0.1563419758606493</v>
      </c>
      <c r="AU3671" s="55">
        <v>0.15624814352057548</v>
      </c>
      <c r="AV3671" s="55">
        <v>0.15595459621477972</v>
      </c>
      <c r="AW3671" s="55">
        <v>0.15575687097897287</v>
      </c>
      <c r="AX3671" s="55">
        <v>0.15565296660579173</v>
      </c>
      <c r="AY3671" s="55">
        <v>0.15540731820133841</v>
      </c>
      <c r="AZ3671" s="55">
        <v>0.15480194954140311</v>
      </c>
      <c r="BA3671" s="55">
        <v>0.15390330345615738</v>
      </c>
      <c r="BB3671" s="55">
        <v>0.15298299855475267</v>
      </c>
      <c r="BC3671" s="55">
        <v>0.15215062851567501</v>
      </c>
      <c r="BD3671" s="55">
        <v>0.15149101230771067</v>
      </c>
      <c r="BE3671" s="55">
        <v>0.15090623302908504</v>
      </c>
      <c r="BF3671" s="55">
        <v>0.15044567580718529</v>
      </c>
    </row>
    <row r="3672" spans="1:58" ht="12" customHeight="1" x14ac:dyDescent="0.2">
      <c r="B3672" t="s">
        <v>561</v>
      </c>
      <c r="C3672" s="55">
        <v>5.2782599704979768E-2</v>
      </c>
      <c r="D3672" s="55">
        <v>5.2529916465055788E-2</v>
      </c>
      <c r="E3672" s="55">
        <v>5.308743704918726E-2</v>
      </c>
      <c r="F3672" s="55">
        <v>5.4695186667803951E-2</v>
      </c>
      <c r="G3672" s="55">
        <v>5.5992188566330321E-2</v>
      </c>
      <c r="H3672" s="55">
        <v>5.9294412754584899E-2</v>
      </c>
      <c r="I3672" s="55">
        <v>6.0499935470911322E-2</v>
      </c>
      <c r="J3672" s="55">
        <v>6.4089297821416438E-2</v>
      </c>
      <c r="K3672" s="55">
        <v>6.6871741588888714E-2</v>
      </c>
      <c r="L3672" s="55">
        <v>6.9602828157239879E-2</v>
      </c>
      <c r="M3672" s="55">
        <v>7.206959163745838E-2</v>
      </c>
      <c r="N3672" s="55">
        <v>7.4467071776840837E-2</v>
      </c>
      <c r="O3672" s="55">
        <v>7.6610658033226947E-2</v>
      </c>
      <c r="P3672" s="55">
        <v>7.8198859216307925E-2</v>
      </c>
      <c r="Q3672" s="55">
        <v>8.04385179839055E-2</v>
      </c>
      <c r="R3672" s="55">
        <v>8.3116266146249965E-2</v>
      </c>
      <c r="S3672" s="55">
        <v>8.5369937650923211E-2</v>
      </c>
      <c r="T3672" s="55">
        <v>8.5781862400155132E-2</v>
      </c>
      <c r="U3672" s="55">
        <v>8.679013751530798E-2</v>
      </c>
      <c r="V3672" s="55">
        <v>8.7879689424000124E-2</v>
      </c>
      <c r="W3672" s="55">
        <v>8.9005268422932202E-2</v>
      </c>
      <c r="X3672" s="55">
        <v>8.9898096437329503E-2</v>
      </c>
      <c r="Y3672" s="55">
        <v>9.038589918319162E-2</v>
      </c>
      <c r="Z3672" s="55">
        <v>9.0414815310705679E-2</v>
      </c>
      <c r="AA3672" s="55">
        <v>9.016393017572924E-2</v>
      </c>
      <c r="AB3672" s="55">
        <v>8.9460351413346989E-2</v>
      </c>
      <c r="AC3672" s="55">
        <v>8.824849173468205E-2</v>
      </c>
      <c r="AD3672" s="55">
        <v>8.6654696626455557E-2</v>
      </c>
      <c r="AE3672" s="55">
        <v>8.5028541046916359E-2</v>
      </c>
      <c r="AF3672" s="55">
        <v>8.3624863676598701E-2</v>
      </c>
      <c r="AG3672" s="55">
        <v>8.2438074593591218E-2</v>
      </c>
      <c r="AH3672" s="55">
        <v>8.1291775402112132E-2</v>
      </c>
      <c r="AI3672" s="55">
        <v>7.9899957752287351E-2</v>
      </c>
      <c r="AJ3672" s="55">
        <v>7.825722482960662E-2</v>
      </c>
      <c r="AK3672" s="55">
        <v>7.656039506103722E-2</v>
      </c>
      <c r="AL3672" s="55">
        <v>7.5294352333951278E-2</v>
      </c>
      <c r="AM3672" s="55">
        <v>7.4336580027747429E-2</v>
      </c>
      <c r="AN3672" s="55">
        <v>7.3747621986161249E-2</v>
      </c>
      <c r="AO3672" s="55">
        <v>7.3289021291460546E-2</v>
      </c>
      <c r="AP3672" s="55">
        <v>7.2867464656732842E-2</v>
      </c>
      <c r="AQ3672" s="55">
        <v>7.2549878334344314E-2</v>
      </c>
      <c r="AR3672" s="55">
        <v>7.222657025428568E-2</v>
      </c>
      <c r="AS3672" s="55">
        <v>7.2409832664152643E-2</v>
      </c>
      <c r="AT3672" s="55">
        <v>7.2899463198156017E-2</v>
      </c>
      <c r="AU3672" s="55">
        <v>7.3414118735523004E-2</v>
      </c>
      <c r="AV3672" s="55">
        <v>7.3989547860501825E-2</v>
      </c>
      <c r="AW3672" s="55">
        <v>7.4698706973136866E-2</v>
      </c>
      <c r="AX3672" s="55">
        <v>7.5213598786001673E-2</v>
      </c>
      <c r="AY3672" s="55">
        <v>7.5833392086695359E-2</v>
      </c>
      <c r="AZ3672" s="55">
        <v>7.6530975412234858E-2</v>
      </c>
      <c r="BA3672" s="55">
        <v>7.7169168790433645E-2</v>
      </c>
      <c r="BB3672" s="55">
        <v>7.794146613003046E-2</v>
      </c>
      <c r="BC3672" s="55">
        <v>7.8507155425879036E-2</v>
      </c>
      <c r="BD3672" s="55">
        <v>7.890059334629386E-2</v>
      </c>
      <c r="BE3672" s="55">
        <v>7.9331804912402049E-2</v>
      </c>
      <c r="BF3672" s="55">
        <v>7.9456382909080456E-2</v>
      </c>
    </row>
    <row r="3673" spans="1:58" ht="12" customHeight="1" x14ac:dyDescent="0.2">
      <c r="B3673" t="s">
        <v>562</v>
      </c>
      <c r="C3673" s="55">
        <v>0.10861994933948688</v>
      </c>
      <c r="D3673" s="55">
        <v>0.10849021277490259</v>
      </c>
      <c r="E3673" s="55">
        <v>0.10792520477142062</v>
      </c>
      <c r="F3673" s="55">
        <v>0.10742145341612253</v>
      </c>
      <c r="G3673" s="55">
        <v>0.10667423472217971</v>
      </c>
      <c r="H3673" s="55">
        <v>0.10408456792779294</v>
      </c>
      <c r="I3673" s="55">
        <v>0.10286988422523302</v>
      </c>
      <c r="J3673" s="55">
        <v>0.10184132127278629</v>
      </c>
      <c r="K3673" s="55">
        <v>0.10113759421595551</v>
      </c>
      <c r="L3673" s="55">
        <v>0.10056687884426645</v>
      </c>
      <c r="M3673" s="55">
        <v>0.10007844530529096</v>
      </c>
      <c r="N3673" s="55">
        <v>9.9777766153892777E-2</v>
      </c>
      <c r="O3673" s="55">
        <v>0.10011667804499354</v>
      </c>
      <c r="P3673" s="55">
        <v>0.10115472026700326</v>
      </c>
      <c r="Q3673" s="55">
        <v>0.10173857643535168</v>
      </c>
      <c r="R3673" s="55">
        <v>0.102647789929861</v>
      </c>
      <c r="S3673" s="55">
        <v>0.10325494561932387</v>
      </c>
      <c r="T3673" s="55">
        <v>0.10609426588310845</v>
      </c>
      <c r="U3673" s="55">
        <v>0.10826341109814665</v>
      </c>
      <c r="V3673" s="55">
        <v>0.11038432456102855</v>
      </c>
      <c r="W3673" s="55">
        <v>0.11230219983012442</v>
      </c>
      <c r="X3673" s="55">
        <v>0.11433124055895795</v>
      </c>
      <c r="Y3673" s="55">
        <v>0.11662695064254311</v>
      </c>
      <c r="Z3673" s="55">
        <v>0.11915240828817063</v>
      </c>
      <c r="AA3673" s="55">
        <v>0.12180710457541695</v>
      </c>
      <c r="AB3673" s="55">
        <v>0.12462307903510049</v>
      </c>
      <c r="AC3673" s="55">
        <v>0.127355235290708</v>
      </c>
      <c r="AD3673" s="55">
        <v>0.13019708349125655</v>
      </c>
      <c r="AE3673" s="55">
        <v>0.13296269912304165</v>
      </c>
      <c r="AF3673" s="55">
        <v>0.13567244025791275</v>
      </c>
      <c r="AG3673" s="55">
        <v>0.13847778128405563</v>
      </c>
      <c r="AH3673" s="55">
        <v>0.14108954408222307</v>
      </c>
      <c r="AI3673" s="55">
        <v>0.14347789906913558</v>
      </c>
      <c r="AJ3673" s="55">
        <v>0.14574714152777007</v>
      </c>
      <c r="AK3673" s="55">
        <v>0.14786663220755419</v>
      </c>
      <c r="AL3673" s="55">
        <v>0.14967646654861141</v>
      </c>
      <c r="AM3673" s="55">
        <v>0.15094261337075979</v>
      </c>
      <c r="AN3673" s="55">
        <v>0.15192321493831715</v>
      </c>
      <c r="AO3673" s="55">
        <v>0.1527566827211545</v>
      </c>
      <c r="AP3673" s="55">
        <v>0.15361530915242716</v>
      </c>
      <c r="AQ3673" s="55">
        <v>0.15471511738070035</v>
      </c>
      <c r="AR3673" s="55">
        <v>0.15565050608080389</v>
      </c>
      <c r="AS3673" s="55">
        <v>0.15609840967470417</v>
      </c>
      <c r="AT3673" s="55">
        <v>0.15617858194042394</v>
      </c>
      <c r="AU3673" s="55">
        <v>0.15606958600854784</v>
      </c>
      <c r="AV3673" s="55">
        <v>0.15606348982029739</v>
      </c>
      <c r="AW3673" s="55">
        <v>0.15582189160942059</v>
      </c>
      <c r="AX3673" s="55">
        <v>0.1557211565467066</v>
      </c>
      <c r="AY3673" s="55">
        <v>0.15562324271315478</v>
      </c>
      <c r="AZ3673" s="55">
        <v>0.15560671271386067</v>
      </c>
      <c r="BA3673" s="55">
        <v>0.15594012947699756</v>
      </c>
      <c r="BB3673" s="55">
        <v>0.15614769629717032</v>
      </c>
      <c r="BC3673" s="55">
        <v>0.15640484910537497</v>
      </c>
      <c r="BD3673" s="55">
        <v>0.15664926736113671</v>
      </c>
      <c r="BE3673" s="55">
        <v>0.15678669890424199</v>
      </c>
      <c r="BF3673" s="55">
        <v>0.15712579640137891</v>
      </c>
    </row>
    <row r="3674" spans="1:58" ht="12" customHeight="1" x14ac:dyDescent="0.2">
      <c r="A3674" t="s">
        <v>523</v>
      </c>
      <c r="B3674" t="s">
        <v>558</v>
      </c>
      <c r="C3674" s="55">
        <v>4.0370484638626705E-2</v>
      </c>
      <c r="D3674" s="55">
        <v>4.0809070517258059E-2</v>
      </c>
      <c r="E3674" s="55">
        <v>4.1146341925805796E-2</v>
      </c>
      <c r="F3674" s="55">
        <v>4.1460545242146762E-2</v>
      </c>
      <c r="G3674" s="55">
        <v>4.1497329333362365E-2</v>
      </c>
      <c r="H3674" s="55">
        <v>4.2035646581378934E-2</v>
      </c>
      <c r="I3674" s="55">
        <v>4.2189974021468818E-2</v>
      </c>
      <c r="J3674" s="55">
        <v>4.2499074961738527E-2</v>
      </c>
      <c r="K3674" s="55">
        <v>4.2803125787899812E-2</v>
      </c>
      <c r="L3674" s="55">
        <v>4.3342712747417876E-2</v>
      </c>
      <c r="M3674" s="55">
        <v>4.4011351203270307E-2</v>
      </c>
      <c r="N3674" s="55">
        <v>4.4350756513143325E-2</v>
      </c>
      <c r="O3674" s="55">
        <v>4.4452986912385382E-2</v>
      </c>
      <c r="P3674" s="55">
        <v>4.4209378883114332E-2</v>
      </c>
      <c r="Q3674" s="55">
        <v>4.3648724944628133E-2</v>
      </c>
      <c r="R3674" s="55">
        <v>4.2843562208823099E-2</v>
      </c>
      <c r="S3674" s="55">
        <v>4.1903687546573316E-2</v>
      </c>
      <c r="T3674" s="55">
        <v>4.0968283421856072E-2</v>
      </c>
      <c r="U3674" s="55">
        <v>4.0045784659110219E-2</v>
      </c>
      <c r="V3674" s="55">
        <v>3.9210349567284544E-2</v>
      </c>
      <c r="W3674" s="55">
        <v>3.8701170319300593E-2</v>
      </c>
      <c r="X3674" s="55">
        <v>3.8289751214492761E-2</v>
      </c>
      <c r="Y3674" s="55">
        <v>3.7853770034664939E-2</v>
      </c>
      <c r="Z3674" s="55">
        <v>3.7527103980484082E-2</v>
      </c>
      <c r="AA3674" s="55">
        <v>3.7249452250764009E-2</v>
      </c>
      <c r="AB3674" s="55">
        <v>3.6836347441385621E-2</v>
      </c>
      <c r="AC3674" s="55">
        <v>3.6541141296562676E-2</v>
      </c>
      <c r="AD3674" s="55">
        <v>3.64732615432952E-2</v>
      </c>
      <c r="AE3674" s="55">
        <v>3.6353419603390225E-2</v>
      </c>
      <c r="AF3674" s="55">
        <v>3.5988397777652427E-2</v>
      </c>
      <c r="AG3674" s="55">
        <v>3.5645771525196608E-2</v>
      </c>
      <c r="AH3674" s="55">
        <v>3.5284342827483675E-2</v>
      </c>
      <c r="AI3674" s="55">
        <v>3.4809465727085785E-2</v>
      </c>
      <c r="AJ3674" s="55">
        <v>3.4362454367284176E-2</v>
      </c>
      <c r="AK3674" s="55">
        <v>3.4139919378105364E-2</v>
      </c>
      <c r="AL3674" s="55">
        <v>3.3946177408879709E-2</v>
      </c>
      <c r="AM3674" s="55">
        <v>3.372840718734875E-2</v>
      </c>
      <c r="AN3674" s="55">
        <v>3.3711022583545323E-2</v>
      </c>
      <c r="AO3674" s="55">
        <v>3.3725427405372252E-2</v>
      </c>
      <c r="AP3674" s="55">
        <v>3.3752814426727819E-2</v>
      </c>
      <c r="AQ3674" s="55">
        <v>3.3777483620855246E-2</v>
      </c>
      <c r="AR3674" s="55">
        <v>3.3857574286828923E-2</v>
      </c>
      <c r="AS3674" s="55">
        <v>3.3811186436165104E-2</v>
      </c>
      <c r="AT3674" s="55">
        <v>3.375025556978991E-2</v>
      </c>
      <c r="AU3674" s="55">
        <v>3.3673328598259319E-2</v>
      </c>
      <c r="AV3674" s="55">
        <v>3.3581471222185091E-2</v>
      </c>
      <c r="AW3674" s="55">
        <v>3.3478533922695994E-2</v>
      </c>
      <c r="AX3674" s="55">
        <v>3.3367043045513446E-2</v>
      </c>
      <c r="AY3674" s="55">
        <v>3.3248869004275719E-2</v>
      </c>
      <c r="AZ3674" s="55">
        <v>3.3125662913806045E-2</v>
      </c>
      <c r="BA3674" s="55">
        <v>3.2998088354124197E-2</v>
      </c>
      <c r="BB3674" s="55">
        <v>3.2867585667496015E-2</v>
      </c>
      <c r="BC3674" s="55">
        <v>3.2735963460614095E-2</v>
      </c>
      <c r="BD3674" s="55">
        <v>3.2606012567778495E-2</v>
      </c>
      <c r="BE3674" s="55">
        <v>3.2480441201118329E-2</v>
      </c>
      <c r="BF3674" s="55">
        <v>3.2361489264153248E-2</v>
      </c>
    </row>
    <row r="3675" spans="1:58" ht="12" customHeight="1" x14ac:dyDescent="0.2">
      <c r="B3675" t="s">
        <v>559</v>
      </c>
      <c r="C3675" s="55">
        <v>0.14159507573702204</v>
      </c>
      <c r="D3675" s="55">
        <v>0.13771439834618607</v>
      </c>
      <c r="E3675" s="55">
        <v>0.13448588410792039</v>
      </c>
      <c r="F3675" s="55">
        <v>0.13149769049371074</v>
      </c>
      <c r="G3675" s="55">
        <v>0.12871884360503902</v>
      </c>
      <c r="H3675" s="55">
        <v>0.12995842065475283</v>
      </c>
      <c r="I3675" s="55">
        <v>0.12837975689462275</v>
      </c>
      <c r="J3675" s="55">
        <v>0.12703751564276886</v>
      </c>
      <c r="K3675" s="55">
        <v>0.12602086882291147</v>
      </c>
      <c r="L3675" s="55">
        <v>0.12483375915397206</v>
      </c>
      <c r="M3675" s="55">
        <v>0.1235149603737421</v>
      </c>
      <c r="N3675" s="55">
        <v>0.12255236814155201</v>
      </c>
      <c r="O3675" s="55">
        <v>0.12241660558411609</v>
      </c>
      <c r="P3675" s="55">
        <v>0.1229713502813371</v>
      </c>
      <c r="Q3675" s="55">
        <v>0.12389457591018206</v>
      </c>
      <c r="R3675" s="55">
        <v>0.12491724449634968</v>
      </c>
      <c r="S3675" s="55">
        <v>0.12582392146171983</v>
      </c>
      <c r="T3675" s="55">
        <v>0.12624987992127118</v>
      </c>
      <c r="U3675" s="55">
        <v>0.12671019627470281</v>
      </c>
      <c r="V3675" s="55">
        <v>0.12685964417051768</v>
      </c>
      <c r="W3675" s="55">
        <v>0.12646572009167162</v>
      </c>
      <c r="X3675" s="55">
        <v>0.12612707046201657</v>
      </c>
      <c r="Y3675" s="55">
        <v>0.12585826785723611</v>
      </c>
      <c r="Z3675" s="55">
        <v>0.12522446799036149</v>
      </c>
      <c r="AA3675" s="55">
        <v>0.12473723859454686</v>
      </c>
      <c r="AB3675" s="55">
        <v>0.12416911190509901</v>
      </c>
      <c r="AC3675" s="55">
        <v>0.1235994987612304</v>
      </c>
      <c r="AD3675" s="55">
        <v>0.12288303741667449</v>
      </c>
      <c r="AE3675" s="55">
        <v>0.1220724736083306</v>
      </c>
      <c r="AF3675" s="55">
        <v>0.12118171833001454</v>
      </c>
      <c r="AG3675" s="55">
        <v>0.11994286100292265</v>
      </c>
      <c r="AH3675" s="55">
        <v>0.11871936911311166</v>
      </c>
      <c r="AI3675" s="55">
        <v>0.11776368506938095</v>
      </c>
      <c r="AJ3675" s="55">
        <v>0.11700656623973769</v>
      </c>
      <c r="AK3675" s="55">
        <v>0.11612648361981745</v>
      </c>
      <c r="AL3675" s="55">
        <v>0.11538053486566285</v>
      </c>
      <c r="AM3675" s="55">
        <v>0.11477319403219371</v>
      </c>
      <c r="AN3675" s="55">
        <v>0.11410575815722288</v>
      </c>
      <c r="AO3675" s="55">
        <v>0.11345965060390707</v>
      </c>
      <c r="AP3675" s="55">
        <v>0.1128311954514204</v>
      </c>
      <c r="AQ3675" s="55">
        <v>0.11212451109260124</v>
      </c>
      <c r="AR3675" s="55">
        <v>0.11147866127809662</v>
      </c>
      <c r="AS3675" s="55">
        <v>0.11114138386317736</v>
      </c>
      <c r="AT3675" s="55">
        <v>0.1108103501142325</v>
      </c>
      <c r="AU3675" s="55">
        <v>0.11046491659761466</v>
      </c>
      <c r="AV3675" s="55">
        <v>0.1101632902772746</v>
      </c>
      <c r="AW3675" s="55">
        <v>0.10986755437051476</v>
      </c>
      <c r="AX3675" s="55">
        <v>0.10953142365642174</v>
      </c>
      <c r="AY3675" s="55">
        <v>0.10922953019701034</v>
      </c>
      <c r="AZ3675" s="55">
        <v>0.10912922260169911</v>
      </c>
      <c r="BA3675" s="55">
        <v>0.10903087969424669</v>
      </c>
      <c r="BB3675" s="55">
        <v>0.10893954803755236</v>
      </c>
      <c r="BC3675" s="55">
        <v>0.10890799982468807</v>
      </c>
      <c r="BD3675" s="55">
        <v>0.10887813553010904</v>
      </c>
      <c r="BE3675" s="55">
        <v>0.10883089930400326</v>
      </c>
      <c r="BF3675" s="55">
        <v>0.10875395257336808</v>
      </c>
    </row>
    <row r="3676" spans="1:58" ht="12" customHeight="1" x14ac:dyDescent="0.2">
      <c r="B3676" t="s">
        <v>560</v>
      </c>
      <c r="C3676" s="55">
        <v>0.18800007665562127</v>
      </c>
      <c r="D3676" s="55">
        <v>0.19180255379656908</v>
      </c>
      <c r="E3676" s="55">
        <v>0.19495547703683044</v>
      </c>
      <c r="F3676" s="55">
        <v>0.19684498693584151</v>
      </c>
      <c r="G3676" s="55">
        <v>0.19921885048705124</v>
      </c>
      <c r="H3676" s="55">
        <v>0.1971551061166211</v>
      </c>
      <c r="I3676" s="55">
        <v>0.19834157323963902</v>
      </c>
      <c r="J3676" s="55">
        <v>0.19682716506165218</v>
      </c>
      <c r="K3676" s="55">
        <v>0.19569695403525716</v>
      </c>
      <c r="L3676" s="55">
        <v>0.19476382938945441</v>
      </c>
      <c r="M3676" s="55">
        <v>0.19383519412579697</v>
      </c>
      <c r="N3676" s="55">
        <v>0.19267185714931923</v>
      </c>
      <c r="O3676" s="55">
        <v>0.19064686042536802</v>
      </c>
      <c r="P3676" s="55">
        <v>0.18804054426543379</v>
      </c>
      <c r="Q3676" s="55">
        <v>0.18519445376356605</v>
      </c>
      <c r="R3676" s="55">
        <v>0.18250319431532255</v>
      </c>
      <c r="S3676" s="55">
        <v>0.17906424717579955</v>
      </c>
      <c r="T3676" s="55">
        <v>0.17568063522764424</v>
      </c>
      <c r="U3676" s="55">
        <v>0.17241474844548127</v>
      </c>
      <c r="V3676" s="55">
        <v>0.16945511117951165</v>
      </c>
      <c r="W3676" s="55">
        <v>0.16681038777932852</v>
      </c>
      <c r="X3676" s="55">
        <v>0.16414953283581263</v>
      </c>
      <c r="Y3676" s="55">
        <v>0.16205288309206811</v>
      </c>
      <c r="Z3676" s="55">
        <v>0.16031629736415923</v>
      </c>
      <c r="AA3676" s="55">
        <v>0.1585418615234872</v>
      </c>
      <c r="AB3676" s="55">
        <v>0.1572923207693861</v>
      </c>
      <c r="AC3676" s="55">
        <v>0.1565241991867008</v>
      </c>
      <c r="AD3676" s="55">
        <v>0.15591796430931623</v>
      </c>
      <c r="AE3676" s="55">
        <v>0.15557174112329589</v>
      </c>
      <c r="AF3676" s="55">
        <v>0.15541057036724709</v>
      </c>
      <c r="AG3676" s="55">
        <v>0.15526940321159186</v>
      </c>
      <c r="AH3676" s="55">
        <v>0.15527840636629969</v>
      </c>
      <c r="AI3676" s="55">
        <v>0.15562011845467338</v>
      </c>
      <c r="AJ3676" s="55">
        <v>0.15611180929743576</v>
      </c>
      <c r="AK3676" s="55">
        <v>0.1566885052485204</v>
      </c>
      <c r="AL3676" s="55">
        <v>0.15699715049642854</v>
      </c>
      <c r="AM3676" s="55">
        <v>0.15742741881930161</v>
      </c>
      <c r="AN3676" s="55">
        <v>0.1576342835196306</v>
      </c>
      <c r="AO3676" s="55">
        <v>0.15780521722923063</v>
      </c>
      <c r="AP3676" s="55">
        <v>0.15788399479791335</v>
      </c>
      <c r="AQ3676" s="55">
        <v>0.15769634199537977</v>
      </c>
      <c r="AR3676" s="55">
        <v>0.15756107233014643</v>
      </c>
      <c r="AS3676" s="55">
        <v>0.15723557546838515</v>
      </c>
      <c r="AT3676" s="55">
        <v>0.15697311325965871</v>
      </c>
      <c r="AU3676" s="55">
        <v>0.15688847601545713</v>
      </c>
      <c r="AV3676" s="55">
        <v>0.15660510345808995</v>
      </c>
      <c r="AW3676" s="55">
        <v>0.1564182070977706</v>
      </c>
      <c r="AX3676" s="55">
        <v>0.15632396016089756</v>
      </c>
      <c r="AY3676" s="55">
        <v>0.15608880094625349</v>
      </c>
      <c r="AZ3676" s="55">
        <v>0.1554934157650131</v>
      </c>
      <c r="BA3676" s="55">
        <v>0.1546055907179455</v>
      </c>
      <c r="BB3676" s="55">
        <v>0.1536975660472456</v>
      </c>
      <c r="BC3676" s="55">
        <v>0.15287528852015536</v>
      </c>
      <c r="BD3676" s="55">
        <v>0.15222410044018941</v>
      </c>
      <c r="BE3676" s="55">
        <v>0.15164868886029206</v>
      </c>
      <c r="BF3676" s="55">
        <v>0.15119589086077517</v>
      </c>
    </row>
    <row r="3677" spans="1:58" ht="12" customHeight="1" x14ac:dyDescent="0.2">
      <c r="B3677" t="s">
        <v>561</v>
      </c>
      <c r="C3677" s="55">
        <v>5.8430193409003447E-2</v>
      </c>
      <c r="D3677" s="55">
        <v>5.81484420921871E-2</v>
      </c>
      <c r="E3677" s="55">
        <v>5.855592330005506E-2</v>
      </c>
      <c r="F3677" s="55">
        <v>6.006179122215901E-2</v>
      </c>
      <c r="G3677" s="55">
        <v>6.1156106168919047E-2</v>
      </c>
      <c r="H3677" s="55">
        <v>6.1506968301216422E-2</v>
      </c>
      <c r="I3677" s="55">
        <v>6.2353201890542172E-2</v>
      </c>
      <c r="J3677" s="55">
        <v>6.5307195945452826E-2</v>
      </c>
      <c r="K3677" s="55">
        <v>6.7444021543498128E-2</v>
      </c>
      <c r="L3677" s="55">
        <v>6.9531725555323554E-2</v>
      </c>
      <c r="M3677" s="55">
        <v>7.1608221367562758E-2</v>
      </c>
      <c r="N3677" s="55">
        <v>7.3530797429571568E-2</v>
      </c>
      <c r="O3677" s="55">
        <v>7.512857286643862E-2</v>
      </c>
      <c r="P3677" s="55">
        <v>7.6212714748195312E-2</v>
      </c>
      <c r="Q3677" s="55">
        <v>7.8008413519814856E-2</v>
      </c>
      <c r="R3677" s="55">
        <v>8.0298461196619111E-2</v>
      </c>
      <c r="S3677" s="55">
        <v>8.2194927550611196E-2</v>
      </c>
      <c r="T3677" s="55">
        <v>8.2503057938874386E-2</v>
      </c>
      <c r="U3677" s="55">
        <v>8.3401217919795753E-2</v>
      </c>
      <c r="V3677" s="55">
        <v>8.4371570358356796E-2</v>
      </c>
      <c r="W3677" s="55">
        <v>8.540311140582986E-2</v>
      </c>
      <c r="X3677" s="55">
        <v>8.6154565815889178E-2</v>
      </c>
      <c r="Y3677" s="55">
        <v>8.6632131768478365E-2</v>
      </c>
      <c r="Z3677" s="55">
        <v>8.6677267640784261E-2</v>
      </c>
      <c r="AA3677" s="55">
        <v>8.6451716994423167E-2</v>
      </c>
      <c r="AB3677" s="55">
        <v>8.5786832267476881E-2</v>
      </c>
      <c r="AC3677" s="55">
        <v>8.463013658324231E-2</v>
      </c>
      <c r="AD3677" s="55">
        <v>8.3108132338506752E-2</v>
      </c>
      <c r="AE3677" s="55">
        <v>8.1554320483251563E-2</v>
      </c>
      <c r="AF3677" s="55">
        <v>8.0212931888476266E-2</v>
      </c>
      <c r="AG3677" s="55">
        <v>7.9082376692482678E-2</v>
      </c>
      <c r="AH3677" s="55">
        <v>7.7989177323791264E-2</v>
      </c>
      <c r="AI3677" s="55">
        <v>7.6655355777862491E-2</v>
      </c>
      <c r="AJ3677" s="55">
        <v>7.5077699192789851E-2</v>
      </c>
      <c r="AK3677" s="55">
        <v>7.3449343438736714E-2</v>
      </c>
      <c r="AL3677" s="55">
        <v>7.2235942382620391E-2</v>
      </c>
      <c r="AM3677" s="55">
        <v>7.1317249461393173E-2</v>
      </c>
      <c r="AN3677" s="55">
        <v>7.0755306377940225E-2</v>
      </c>
      <c r="AO3677" s="55">
        <v>7.0318698147807487E-2</v>
      </c>
      <c r="AP3677" s="55">
        <v>6.99176473313423E-2</v>
      </c>
      <c r="AQ3677" s="55">
        <v>6.96182868341058E-2</v>
      </c>
      <c r="AR3677" s="55">
        <v>6.9312389728939994E-2</v>
      </c>
      <c r="AS3677" s="55">
        <v>6.9492200784329772E-2</v>
      </c>
      <c r="AT3677" s="55">
        <v>6.9966683474125477E-2</v>
      </c>
      <c r="AU3677" s="55">
        <v>7.046493419565053E-2</v>
      </c>
      <c r="AV3677" s="55">
        <v>7.1022407197766466E-2</v>
      </c>
      <c r="AW3677" s="55">
        <v>7.1708469989026608E-2</v>
      </c>
      <c r="AX3677" s="55">
        <v>7.220741499013969E-2</v>
      </c>
      <c r="AY3677" s="55">
        <v>7.2807822651611398E-2</v>
      </c>
      <c r="AZ3677" s="55">
        <v>7.3483546638561326E-2</v>
      </c>
      <c r="BA3677" s="55">
        <v>7.4103437999184188E-2</v>
      </c>
      <c r="BB3677" s="55">
        <v>7.4853079857055541E-2</v>
      </c>
      <c r="BC3677" s="55">
        <v>7.5403249653430482E-2</v>
      </c>
      <c r="BD3677" s="55">
        <v>7.5786892531335012E-2</v>
      </c>
      <c r="BE3677" s="55">
        <v>7.6207216503132544E-2</v>
      </c>
      <c r="BF3677" s="55">
        <v>7.6331949076382383E-2</v>
      </c>
    </row>
    <row r="3678" spans="1:58" ht="12" customHeight="1" x14ac:dyDescent="0.2">
      <c r="B3678" t="s">
        <v>562</v>
      </c>
      <c r="C3678" s="55">
        <v>0.11033261060371724</v>
      </c>
      <c r="D3678" s="55">
        <v>0.11024614910146485</v>
      </c>
      <c r="E3678" s="55">
        <v>0.10984032691816251</v>
      </c>
      <c r="F3678" s="55">
        <v>0.10926372211810216</v>
      </c>
      <c r="G3678" s="55">
        <v>0.10848566756040497</v>
      </c>
      <c r="H3678" s="55">
        <v>0.10664290734165814</v>
      </c>
      <c r="I3678" s="55">
        <v>0.10583505886634335</v>
      </c>
      <c r="J3678" s="55">
        <v>0.10503824326691399</v>
      </c>
      <c r="K3678" s="55">
        <v>0.10431750433486388</v>
      </c>
      <c r="L3678" s="55">
        <v>0.10359344834410743</v>
      </c>
      <c r="M3678" s="55">
        <v>0.10303249418971037</v>
      </c>
      <c r="N3678" s="55">
        <v>0.10247320109351818</v>
      </c>
      <c r="O3678" s="55">
        <v>0.1025528643703285</v>
      </c>
      <c r="P3678" s="55">
        <v>0.10312861724884922</v>
      </c>
      <c r="Q3678" s="55">
        <v>0.10328430630000768</v>
      </c>
      <c r="R3678" s="55">
        <v>0.10372002177282806</v>
      </c>
      <c r="S3678" s="55">
        <v>0.1040028207399593</v>
      </c>
      <c r="T3678" s="55">
        <v>0.10637652901819253</v>
      </c>
      <c r="U3678" s="55">
        <v>0.10806603316269378</v>
      </c>
      <c r="V3678" s="55">
        <v>0.10993828079481678</v>
      </c>
      <c r="W3678" s="55">
        <v>0.11172756494199231</v>
      </c>
      <c r="X3678" s="55">
        <v>0.1136988534092655</v>
      </c>
      <c r="Y3678" s="55">
        <v>0.11578884909744949</v>
      </c>
      <c r="Z3678" s="55">
        <v>0.11831993864437831</v>
      </c>
      <c r="AA3678" s="55">
        <v>0.12097702689443172</v>
      </c>
      <c r="AB3678" s="55">
        <v>0.12378784629041642</v>
      </c>
      <c r="AC3678" s="55">
        <v>0.12650976557282476</v>
      </c>
      <c r="AD3678" s="55">
        <v>0.12934277386730164</v>
      </c>
      <c r="AE3678" s="55">
        <v>0.13209961959586228</v>
      </c>
      <c r="AF3678" s="55">
        <v>0.13480006528192548</v>
      </c>
      <c r="AG3678" s="55">
        <v>0.13760096121672871</v>
      </c>
      <c r="AH3678" s="55">
        <v>0.14020776255247583</v>
      </c>
      <c r="AI3678" s="55">
        <v>0.14258389061016125</v>
      </c>
      <c r="AJ3678" s="55">
        <v>0.14483584457946491</v>
      </c>
      <c r="AK3678" s="55">
        <v>0.14694114916415515</v>
      </c>
      <c r="AL3678" s="55">
        <v>0.14874211799861453</v>
      </c>
      <c r="AM3678" s="55">
        <v>0.15000072959408281</v>
      </c>
      <c r="AN3678" s="55">
        <v>0.15098181272352268</v>
      </c>
      <c r="AO3678" s="55">
        <v>0.15181742341537158</v>
      </c>
      <c r="AP3678" s="55">
        <v>0.15267823989007537</v>
      </c>
      <c r="AQ3678" s="55">
        <v>0.15378319970377285</v>
      </c>
      <c r="AR3678" s="55">
        <v>0.15472265720260245</v>
      </c>
      <c r="AS3678" s="55">
        <v>0.15517669526831646</v>
      </c>
      <c r="AT3678" s="55">
        <v>0.15526656004658421</v>
      </c>
      <c r="AU3678" s="55">
        <v>0.15516766948661226</v>
      </c>
      <c r="AV3678" s="55">
        <v>0.15517288223050651</v>
      </c>
      <c r="AW3678" s="55">
        <v>0.15494420654449462</v>
      </c>
      <c r="AX3678" s="55">
        <v>0.15485404253561871</v>
      </c>
      <c r="AY3678" s="55">
        <v>0.15476812435210413</v>
      </c>
      <c r="AZ3678" s="55">
        <v>0.15476426402286989</v>
      </c>
      <c r="BA3678" s="55">
        <v>0.15511075924615245</v>
      </c>
      <c r="BB3678" s="55">
        <v>0.15533387730737666</v>
      </c>
      <c r="BC3678" s="55">
        <v>0.15560391983054539</v>
      </c>
      <c r="BD3678" s="55">
        <v>0.15585893245066473</v>
      </c>
      <c r="BE3678" s="55">
        <v>0.15600821880140597</v>
      </c>
      <c r="BF3678" s="55">
        <v>0.15635599990573026</v>
      </c>
    </row>
    <row r="3679" spans="1:58" ht="12" customHeight="1" x14ac:dyDescent="0.2">
      <c r="A3679" t="s">
        <v>524</v>
      </c>
      <c r="B3679" t="s">
        <v>558</v>
      </c>
      <c r="C3679" s="55">
        <v>4.5442786528062176E-2</v>
      </c>
      <c r="D3679" s="55">
        <v>4.6179525010191784E-2</v>
      </c>
      <c r="E3679" s="55">
        <v>4.6715126480333963E-2</v>
      </c>
      <c r="F3679" s="55">
        <v>4.7036721240433663E-2</v>
      </c>
      <c r="G3679" s="55">
        <v>4.6859963354137474E-2</v>
      </c>
      <c r="H3679" s="55">
        <v>4.6046339633620925E-2</v>
      </c>
      <c r="I3679" s="55">
        <v>4.5772746704589438E-2</v>
      </c>
      <c r="J3679" s="55">
        <v>4.5525250121954769E-2</v>
      </c>
      <c r="K3679" s="55">
        <v>4.5416078178463333E-2</v>
      </c>
      <c r="L3679" s="55">
        <v>4.557831072978337E-2</v>
      </c>
      <c r="M3679" s="55">
        <v>4.5870614024158388E-2</v>
      </c>
      <c r="N3679" s="55">
        <v>4.6007058602490672E-2</v>
      </c>
      <c r="O3679" s="55">
        <v>4.6087198970547749E-2</v>
      </c>
      <c r="P3679" s="55">
        <v>4.5904106578752726E-2</v>
      </c>
      <c r="Q3679" s="55">
        <v>4.546096938906536E-2</v>
      </c>
      <c r="R3679" s="55">
        <v>4.4686516426755862E-2</v>
      </c>
      <c r="S3679" s="55">
        <v>4.3703523726038751E-2</v>
      </c>
      <c r="T3679" s="55">
        <v>4.2707583615591287E-2</v>
      </c>
      <c r="U3679" s="55">
        <v>4.1939447243484113E-2</v>
      </c>
      <c r="V3679" s="55">
        <v>4.131863667861263E-2</v>
      </c>
      <c r="W3679" s="55">
        <v>4.0990791533193481E-2</v>
      </c>
      <c r="X3679" s="55">
        <v>4.0687920805831876E-2</v>
      </c>
      <c r="Y3679" s="55">
        <v>4.0292640178572883E-2</v>
      </c>
      <c r="Z3679" s="55">
        <v>3.9946368000442496E-2</v>
      </c>
      <c r="AA3679" s="55">
        <v>3.9652478235001842E-2</v>
      </c>
      <c r="AB3679" s="55">
        <v>3.9215866844153409E-2</v>
      </c>
      <c r="AC3679" s="55">
        <v>3.8904679157972348E-2</v>
      </c>
      <c r="AD3679" s="55">
        <v>3.8835128182535879E-2</v>
      </c>
      <c r="AE3679" s="55">
        <v>3.8710745359391854E-2</v>
      </c>
      <c r="AF3679" s="55">
        <v>3.8326381601127904E-2</v>
      </c>
      <c r="AG3679" s="55">
        <v>3.7965127947628928E-2</v>
      </c>
      <c r="AH3679" s="55">
        <v>3.7583798799131977E-2</v>
      </c>
      <c r="AI3679" s="55">
        <v>3.7082772597481224E-2</v>
      </c>
      <c r="AJ3679" s="55">
        <v>3.6611624726542884E-2</v>
      </c>
      <c r="AK3679" s="55">
        <v>3.6378209248422069E-2</v>
      </c>
      <c r="AL3679" s="55">
        <v>3.6174582206906419E-2</v>
      </c>
      <c r="AM3679" s="55">
        <v>3.5945009090898664E-2</v>
      </c>
      <c r="AN3679" s="55">
        <v>3.592709459915043E-2</v>
      </c>
      <c r="AO3679" s="55">
        <v>3.5942571522517015E-2</v>
      </c>
      <c r="AP3679" s="55">
        <v>3.5971743700905195E-2</v>
      </c>
      <c r="AQ3679" s="55">
        <v>3.5997669769266938E-2</v>
      </c>
      <c r="AR3679" s="55">
        <v>3.6082361401526354E-2</v>
      </c>
      <c r="AS3679" s="55">
        <v>3.6031982191287407E-2</v>
      </c>
      <c r="AT3679" s="55">
        <v>3.5965541637714711E-2</v>
      </c>
      <c r="AU3679" s="55">
        <v>3.5882144165135715E-2</v>
      </c>
      <c r="AV3679" s="55">
        <v>3.578274115135005E-2</v>
      </c>
      <c r="AW3679" s="55">
        <v>3.5671263829205754E-2</v>
      </c>
      <c r="AX3679" s="55">
        <v>3.5551007804149978E-2</v>
      </c>
      <c r="AY3679" s="55">
        <v>3.5423471540291622E-2</v>
      </c>
      <c r="AZ3679" s="55">
        <v>3.5290487451209406E-2</v>
      </c>
      <c r="BA3679" s="55">
        <v>3.5152966353615839E-2</v>
      </c>
      <c r="BB3679" s="55">
        <v>3.5012061734047528E-2</v>
      </c>
      <c r="BC3679" s="55">
        <v>3.4870563901318465E-2</v>
      </c>
      <c r="BD3679" s="55">
        <v>3.4731306009064801E-2</v>
      </c>
      <c r="BE3679" s="55">
        <v>3.459663164070155E-2</v>
      </c>
      <c r="BF3679" s="55">
        <v>3.4469502306916894E-2</v>
      </c>
    </row>
    <row r="3680" spans="1:58" ht="12" customHeight="1" x14ac:dyDescent="0.2">
      <c r="B3680" t="s">
        <v>559</v>
      </c>
      <c r="C3680" s="55">
        <v>0.14489167157624677</v>
      </c>
      <c r="D3680" s="55">
        <v>0.1413570326649437</v>
      </c>
      <c r="E3680" s="55">
        <v>0.13809121598405638</v>
      </c>
      <c r="F3680" s="55">
        <v>0.13528581035542972</v>
      </c>
      <c r="G3680" s="55">
        <v>0.13284299007033726</v>
      </c>
      <c r="H3680" s="55">
        <v>0.13137179370175378</v>
      </c>
      <c r="I3680" s="55">
        <v>0.13036931312031047</v>
      </c>
      <c r="J3680" s="55">
        <v>0.12950362258539275</v>
      </c>
      <c r="K3680" s="55">
        <v>0.12871047714194223</v>
      </c>
      <c r="L3680" s="55">
        <v>0.12756661247396575</v>
      </c>
      <c r="M3680" s="55">
        <v>0.12619725852496264</v>
      </c>
      <c r="N3680" s="55">
        <v>0.12466604472157888</v>
      </c>
      <c r="O3680" s="55">
        <v>0.12361809430280389</v>
      </c>
      <c r="P3680" s="55">
        <v>0.12314461570926942</v>
      </c>
      <c r="Q3680" s="55">
        <v>0.12307623884444084</v>
      </c>
      <c r="R3680" s="55">
        <v>0.12331989884020539</v>
      </c>
      <c r="S3680" s="55">
        <v>0.12394006578771588</v>
      </c>
      <c r="T3680" s="55">
        <v>0.12432776025785945</v>
      </c>
      <c r="U3680" s="55">
        <v>0.12457183689751983</v>
      </c>
      <c r="V3680" s="55">
        <v>0.12452302193095517</v>
      </c>
      <c r="W3680" s="55">
        <v>0.12388568919515157</v>
      </c>
      <c r="X3680" s="55">
        <v>0.12330035019703063</v>
      </c>
      <c r="Y3680" s="55">
        <v>0.1228649651975651</v>
      </c>
      <c r="Z3680" s="55">
        <v>0.12225064769677178</v>
      </c>
      <c r="AA3680" s="55">
        <v>0.12178009135707915</v>
      </c>
      <c r="AB3680" s="55">
        <v>0.12123515138232605</v>
      </c>
      <c r="AC3680" s="55">
        <v>0.1206885766614311</v>
      </c>
      <c r="AD3680" s="55">
        <v>0.1199973914314873</v>
      </c>
      <c r="AE3680" s="55">
        <v>0.11921577729130485</v>
      </c>
      <c r="AF3680" s="55">
        <v>0.11835923219601915</v>
      </c>
      <c r="AG3680" s="55">
        <v>0.11716043569832155</v>
      </c>
      <c r="AH3680" s="55">
        <v>0.11597648629710262</v>
      </c>
      <c r="AI3680" s="55">
        <v>0.11505777014626693</v>
      </c>
      <c r="AJ3680" s="55">
        <v>0.1143338389524839</v>
      </c>
      <c r="AK3680" s="55">
        <v>0.11348535656530674</v>
      </c>
      <c r="AL3680" s="55">
        <v>0.11276515488377095</v>
      </c>
      <c r="AM3680" s="55">
        <v>0.11217936022074657</v>
      </c>
      <c r="AN3680" s="55">
        <v>0.11152890990444748</v>
      </c>
      <c r="AO3680" s="55">
        <v>0.11089777957928824</v>
      </c>
      <c r="AP3680" s="55">
        <v>0.11028346779067169</v>
      </c>
      <c r="AQ3680" s="55">
        <v>0.10959162947759267</v>
      </c>
      <c r="AR3680" s="55">
        <v>0.10895836614586292</v>
      </c>
      <c r="AS3680" s="55">
        <v>0.10862587036584161</v>
      </c>
      <c r="AT3680" s="55">
        <v>0.10829778941100701</v>
      </c>
      <c r="AU3680" s="55">
        <v>0.10795591254642951</v>
      </c>
      <c r="AV3680" s="55">
        <v>0.1076565633560515</v>
      </c>
      <c r="AW3680" s="55">
        <v>0.10736216190360565</v>
      </c>
      <c r="AX3680" s="55">
        <v>0.10702929212218501</v>
      </c>
      <c r="AY3680" s="55">
        <v>0.106729391799409</v>
      </c>
      <c r="AZ3680" s="55">
        <v>0.10662618379437301</v>
      </c>
      <c r="BA3680" s="55">
        <v>0.10652521981009526</v>
      </c>
      <c r="BB3680" s="55">
        <v>0.1064302731167899</v>
      </c>
      <c r="BC3680" s="55">
        <v>0.10639552225602582</v>
      </c>
      <c r="BD3680" s="55">
        <v>0.10636379482257265</v>
      </c>
      <c r="BE3680" s="55">
        <v>0.10631482803079768</v>
      </c>
      <c r="BF3680" s="55">
        <v>0.10623834310553769</v>
      </c>
    </row>
    <row r="3681" spans="1:58" ht="12" customHeight="1" x14ac:dyDescent="0.2">
      <c r="B3681" t="s">
        <v>560</v>
      </c>
      <c r="C3681" s="55">
        <v>0.18729869264543636</v>
      </c>
      <c r="D3681" s="55">
        <v>0.19044237476987616</v>
      </c>
      <c r="E3681" s="55">
        <v>0.19266879756270161</v>
      </c>
      <c r="F3681" s="55">
        <v>0.19368503704285348</v>
      </c>
      <c r="G3681" s="55">
        <v>0.1951656220612103</v>
      </c>
      <c r="H3681" s="55">
        <v>0.19359993893176117</v>
      </c>
      <c r="I3681" s="55">
        <v>0.19454392453373345</v>
      </c>
      <c r="J3681" s="55">
        <v>0.19291572929794262</v>
      </c>
      <c r="K3681" s="55">
        <v>0.19166792849671471</v>
      </c>
      <c r="L3681" s="55">
        <v>0.19055317531431287</v>
      </c>
      <c r="M3681" s="55">
        <v>0.18964259660788721</v>
      </c>
      <c r="N3681" s="55">
        <v>0.18850232523470498</v>
      </c>
      <c r="O3681" s="55">
        <v>0.18674612777135674</v>
      </c>
      <c r="P3681" s="55">
        <v>0.18434995337017304</v>
      </c>
      <c r="Q3681" s="55">
        <v>0.1816394691420182</v>
      </c>
      <c r="R3681" s="55">
        <v>0.17904104945786598</v>
      </c>
      <c r="S3681" s="55">
        <v>0.17566780574872928</v>
      </c>
      <c r="T3681" s="55">
        <v>0.17218202368393856</v>
      </c>
      <c r="U3681" s="55">
        <v>0.16886040603681271</v>
      </c>
      <c r="V3681" s="55">
        <v>0.16586068162564449</v>
      </c>
      <c r="W3681" s="55">
        <v>0.16320721045571868</v>
      </c>
      <c r="X3681" s="55">
        <v>0.16044862662848461</v>
      </c>
      <c r="Y3681" s="55">
        <v>0.15821551095324615</v>
      </c>
      <c r="Z3681" s="55">
        <v>0.15652569180432716</v>
      </c>
      <c r="AA3681" s="55">
        <v>0.1547996975244153</v>
      </c>
      <c r="AB3681" s="55">
        <v>0.15359196230093253</v>
      </c>
      <c r="AC3681" s="55">
        <v>0.15285404323974805</v>
      </c>
      <c r="AD3681" s="55">
        <v>0.15227268583235762</v>
      </c>
      <c r="AE3681" s="55">
        <v>0.15194719477297561</v>
      </c>
      <c r="AF3681" s="55">
        <v>0.1518069209484802</v>
      </c>
      <c r="AG3681" s="55">
        <v>0.15168353540043686</v>
      </c>
      <c r="AH3681" s="55">
        <v>0.15170692886659573</v>
      </c>
      <c r="AI3681" s="55">
        <v>0.15206045720386877</v>
      </c>
      <c r="AJ3681" s="55">
        <v>0.1525619718133697</v>
      </c>
      <c r="AK3681" s="55">
        <v>0.15314106856192775</v>
      </c>
      <c r="AL3681" s="55">
        <v>0.15345467630945905</v>
      </c>
      <c r="AM3681" s="55">
        <v>0.15388590762874793</v>
      </c>
      <c r="AN3681" s="55">
        <v>0.15409074615795587</v>
      </c>
      <c r="AO3681" s="55">
        <v>0.1542583745590089</v>
      </c>
      <c r="AP3681" s="55">
        <v>0.15433531589940402</v>
      </c>
      <c r="AQ3681" s="55">
        <v>0.15415031831977619</v>
      </c>
      <c r="AR3681" s="55">
        <v>0.15401525881082723</v>
      </c>
      <c r="AS3681" s="55">
        <v>0.15369306384373801</v>
      </c>
      <c r="AT3681" s="55">
        <v>0.15343008339302344</v>
      </c>
      <c r="AU3681" s="55">
        <v>0.15334128304031538</v>
      </c>
      <c r="AV3681" s="55">
        <v>0.15305781483348477</v>
      </c>
      <c r="AW3681" s="55">
        <v>0.15286747035562334</v>
      </c>
      <c r="AX3681" s="55">
        <v>0.15276907661212083</v>
      </c>
      <c r="AY3681" s="55">
        <v>0.15253225747650653</v>
      </c>
      <c r="AZ3681" s="55">
        <v>0.15194303356306518</v>
      </c>
      <c r="BA3681" s="55">
        <v>0.15106856432496832</v>
      </c>
      <c r="BB3681" s="55">
        <v>0.15017325081915209</v>
      </c>
      <c r="BC3681" s="55">
        <v>0.14936431206765538</v>
      </c>
      <c r="BD3681" s="55">
        <v>0.14872451084874347</v>
      </c>
      <c r="BE3681" s="55">
        <v>0.14815839596970418</v>
      </c>
      <c r="BF3681" s="55">
        <v>0.14771418806313208</v>
      </c>
    </row>
    <row r="3682" spans="1:58" ht="12" customHeight="1" x14ac:dyDescent="0.2">
      <c r="B3682" t="s">
        <v>561</v>
      </c>
      <c r="C3682" s="55">
        <v>5.5933310397310892E-2</v>
      </c>
      <c r="D3682" s="55">
        <v>5.5694956497957977E-2</v>
      </c>
      <c r="E3682" s="55">
        <v>5.6098510863876308E-2</v>
      </c>
      <c r="F3682" s="55">
        <v>5.7494573196324228E-2</v>
      </c>
      <c r="G3682" s="55">
        <v>5.8417311232532576E-2</v>
      </c>
      <c r="H3682" s="55">
        <v>5.8324799595707431E-2</v>
      </c>
      <c r="I3682" s="55">
        <v>5.8927212253494336E-2</v>
      </c>
      <c r="J3682" s="55">
        <v>6.195787989105301E-2</v>
      </c>
      <c r="K3682" s="55">
        <v>6.4197787520919883E-2</v>
      </c>
      <c r="L3682" s="55">
        <v>6.6432387469437332E-2</v>
      </c>
      <c r="M3682" s="55">
        <v>6.8805054473838667E-2</v>
      </c>
      <c r="N3682" s="55">
        <v>7.1057496688855123E-2</v>
      </c>
      <c r="O3682" s="55">
        <v>7.3109187355199681E-2</v>
      </c>
      <c r="P3682" s="55">
        <v>7.4833206704030125E-2</v>
      </c>
      <c r="Q3682" s="55">
        <v>7.724977205714359E-2</v>
      </c>
      <c r="R3682" s="55">
        <v>8.0155057859935347E-2</v>
      </c>
      <c r="S3682" s="55">
        <v>8.2682267709313001E-2</v>
      </c>
      <c r="T3682" s="55">
        <v>8.3332079132055384E-2</v>
      </c>
      <c r="U3682" s="55">
        <v>8.4429230073304551E-2</v>
      </c>
      <c r="V3682" s="55">
        <v>8.5358129696270074E-2</v>
      </c>
      <c r="W3682" s="55">
        <v>8.6263365363492953E-2</v>
      </c>
      <c r="X3682" s="55">
        <v>8.6805117972891602E-2</v>
      </c>
      <c r="Y3682" s="55">
        <v>8.7000615745745247E-2</v>
      </c>
      <c r="Z3682" s="55">
        <v>8.7049082780907658E-2</v>
      </c>
      <c r="AA3682" s="55">
        <v>8.682620246720954E-2</v>
      </c>
      <c r="AB3682" s="55">
        <v>8.616534459549384E-2</v>
      </c>
      <c r="AC3682" s="55">
        <v>8.5010292644670291E-2</v>
      </c>
      <c r="AD3682" s="55">
        <v>8.3487297619507433E-2</v>
      </c>
      <c r="AE3682" s="55">
        <v>8.1933211263420541E-2</v>
      </c>
      <c r="AF3682" s="55">
        <v>8.0594691451220793E-2</v>
      </c>
      <c r="AG3682" s="55">
        <v>7.9466356375060776E-2</v>
      </c>
      <c r="AH3682" s="55">
        <v>7.8375390836797981E-2</v>
      </c>
      <c r="AI3682" s="55">
        <v>7.7044933208891928E-2</v>
      </c>
      <c r="AJ3682" s="55">
        <v>7.5469681976928271E-2</v>
      </c>
      <c r="AK3682" s="55">
        <v>7.384030510285082E-2</v>
      </c>
      <c r="AL3682" s="55">
        <v>7.2626101004715102E-2</v>
      </c>
      <c r="AM3682" s="55">
        <v>7.1707418769723516E-2</v>
      </c>
      <c r="AN3682" s="55">
        <v>7.1143614463790777E-2</v>
      </c>
      <c r="AO3682" s="55">
        <v>7.0704856333680302E-2</v>
      </c>
      <c r="AP3682" s="55">
        <v>7.0301573239744383E-2</v>
      </c>
      <c r="AQ3682" s="55">
        <v>6.9999859361298558E-2</v>
      </c>
      <c r="AR3682" s="55">
        <v>6.9691004387587061E-2</v>
      </c>
      <c r="AS3682" s="55">
        <v>6.9869968670182442E-2</v>
      </c>
      <c r="AT3682" s="55">
        <v>7.0344082010435058E-2</v>
      </c>
      <c r="AU3682" s="55">
        <v>7.0842214407625184E-2</v>
      </c>
      <c r="AV3682" s="55">
        <v>7.1399638820474939E-2</v>
      </c>
      <c r="AW3682" s="55">
        <v>7.208572331349683E-2</v>
      </c>
      <c r="AX3682" s="55">
        <v>7.2584306485114394E-2</v>
      </c>
      <c r="AY3682" s="55">
        <v>7.3184485811835398E-2</v>
      </c>
      <c r="AZ3682" s="55">
        <v>7.3860106072867401E-2</v>
      </c>
      <c r="BA3682" s="55">
        <v>7.447976433031897E-2</v>
      </c>
      <c r="BB3682" s="55">
        <v>7.522917431720616E-2</v>
      </c>
      <c r="BC3682" s="55">
        <v>7.5779309782502663E-2</v>
      </c>
      <c r="BD3682" s="55">
        <v>7.6163038549190751E-2</v>
      </c>
      <c r="BE3682" s="55">
        <v>7.6583416293031906E-2</v>
      </c>
      <c r="BF3682" s="55">
        <v>7.6707813597082231E-2</v>
      </c>
    </row>
    <row r="3683" spans="1:58" ht="12" customHeight="1" x14ac:dyDescent="0.2">
      <c r="B3683" t="s">
        <v>562</v>
      </c>
      <c r="C3683" s="55">
        <v>0.10036399532572644</v>
      </c>
      <c r="D3683" s="55">
        <v>9.9863132516513561E-2</v>
      </c>
      <c r="E3683" s="55">
        <v>9.9212503620587991E-2</v>
      </c>
      <c r="F3683" s="55">
        <v>9.8638204567648533E-2</v>
      </c>
      <c r="G3683" s="55">
        <v>9.7914691715533478E-2</v>
      </c>
      <c r="H3683" s="55">
        <v>9.6848501778228541E-2</v>
      </c>
      <c r="I3683" s="55">
        <v>9.620138654621134E-2</v>
      </c>
      <c r="J3683" s="55">
        <v>9.5586063200296334E-2</v>
      </c>
      <c r="K3683" s="55">
        <v>9.5344060103018713E-2</v>
      </c>
      <c r="L3683" s="55">
        <v>9.5027705384418876E-2</v>
      </c>
      <c r="M3683" s="55">
        <v>9.4817384796335613E-2</v>
      </c>
      <c r="N3683" s="55">
        <v>9.4832025982343901E-2</v>
      </c>
      <c r="O3683" s="55">
        <v>9.5359117858815359E-2</v>
      </c>
      <c r="P3683" s="55">
        <v>9.6410144764357567E-2</v>
      </c>
      <c r="Q3683" s="55">
        <v>9.708650233940172E-2</v>
      </c>
      <c r="R3683" s="55">
        <v>9.8000766273349915E-2</v>
      </c>
      <c r="S3683" s="55">
        <v>9.8605335015770623E-2</v>
      </c>
      <c r="T3683" s="55">
        <v>0.10127297040325246</v>
      </c>
      <c r="U3683" s="55">
        <v>0.10327536587908738</v>
      </c>
      <c r="V3683" s="55">
        <v>0.10536259348780566</v>
      </c>
      <c r="W3683" s="55">
        <v>0.10732819500112308</v>
      </c>
      <c r="X3683" s="55">
        <v>0.10956411860348486</v>
      </c>
      <c r="Y3683" s="55">
        <v>0.11195912918881167</v>
      </c>
      <c r="Z3683" s="55">
        <v>0.11441062876523016</v>
      </c>
      <c r="AA3683" s="55">
        <v>0.11698482785006928</v>
      </c>
      <c r="AB3683" s="55">
        <v>0.11971248727402105</v>
      </c>
      <c r="AC3683" s="55">
        <v>0.12235450659283305</v>
      </c>
      <c r="AD3683" s="55">
        <v>0.12510322378851546</v>
      </c>
      <c r="AE3683" s="55">
        <v>0.12778033426715724</v>
      </c>
      <c r="AF3683" s="55">
        <v>0.1304072084851868</v>
      </c>
      <c r="AG3683" s="55">
        <v>0.13312956256617797</v>
      </c>
      <c r="AH3683" s="55">
        <v>0.1356647093899406</v>
      </c>
      <c r="AI3683" s="55">
        <v>0.13798169952339503</v>
      </c>
      <c r="AJ3683" s="55">
        <v>0.14018032766665703</v>
      </c>
      <c r="AK3683" s="55">
        <v>0.14223236979310169</v>
      </c>
      <c r="AL3683" s="55">
        <v>0.14398683890550987</v>
      </c>
      <c r="AM3683" s="55">
        <v>0.14521528300449907</v>
      </c>
      <c r="AN3683" s="55">
        <v>0.14616755919933555</v>
      </c>
      <c r="AO3683" s="55">
        <v>0.14697703718243429</v>
      </c>
      <c r="AP3683" s="55">
        <v>0.147810345451482</v>
      </c>
      <c r="AQ3683" s="55">
        <v>0.14887856632277308</v>
      </c>
      <c r="AR3683" s="55">
        <v>0.14978530774164309</v>
      </c>
      <c r="AS3683" s="55">
        <v>0.15022092469502277</v>
      </c>
      <c r="AT3683" s="55">
        <v>0.15030161915787149</v>
      </c>
      <c r="AU3683" s="55">
        <v>0.15019994178010107</v>
      </c>
      <c r="AV3683" s="55">
        <v>0.15019860650640543</v>
      </c>
      <c r="AW3683" s="55">
        <v>0.14996972539964906</v>
      </c>
      <c r="AX3683" s="55">
        <v>0.14987628890074275</v>
      </c>
      <c r="AY3683" s="55">
        <v>0.14978625113953273</v>
      </c>
      <c r="AZ3683" s="55">
        <v>0.14977521590525852</v>
      </c>
      <c r="BA3683" s="55">
        <v>0.15010366962437549</v>
      </c>
      <c r="BB3683" s="55">
        <v>0.15031151546032712</v>
      </c>
      <c r="BC3683" s="55">
        <v>0.1505672661473591</v>
      </c>
      <c r="BD3683" s="55">
        <v>0.15081040585596422</v>
      </c>
      <c r="BE3683" s="55">
        <v>0.15095085061942101</v>
      </c>
      <c r="BF3683" s="55">
        <v>0.15128548196963854</v>
      </c>
    </row>
    <row r="3684" spans="1:58" ht="12" customHeight="1" x14ac:dyDescent="0.2">
      <c r="A3684" t="s">
        <v>525</v>
      </c>
      <c r="B3684" t="s">
        <v>558</v>
      </c>
      <c r="C3684" s="55">
        <v>4.7090866885915413E-2</v>
      </c>
      <c r="D3684" s="55">
        <v>4.8308969335813662E-2</v>
      </c>
      <c r="E3684" s="55">
        <v>4.9253348591917684E-2</v>
      </c>
      <c r="F3684" s="55">
        <v>4.9903576004634735E-2</v>
      </c>
      <c r="G3684" s="55">
        <v>4.9888841555125726E-2</v>
      </c>
      <c r="H3684" s="55">
        <v>4.8491567613216678E-2</v>
      </c>
      <c r="I3684" s="55">
        <v>4.8535881791239022E-2</v>
      </c>
      <c r="J3684" s="55">
        <v>4.7885371114175145E-2</v>
      </c>
      <c r="K3684" s="55">
        <v>4.7329233652649481E-2</v>
      </c>
      <c r="L3684" s="55">
        <v>4.693274181696936E-2</v>
      </c>
      <c r="M3684" s="55">
        <v>4.6613490052635174E-2</v>
      </c>
      <c r="N3684" s="55">
        <v>4.6115663881944879E-2</v>
      </c>
      <c r="O3684" s="55">
        <v>4.5735314001623305E-2</v>
      </c>
      <c r="P3684" s="55">
        <v>4.5160856700325644E-2</v>
      </c>
      <c r="Q3684" s="55">
        <v>4.4382532118313903E-2</v>
      </c>
      <c r="R3684" s="55">
        <v>4.3633582197673194E-2</v>
      </c>
      <c r="S3684" s="55">
        <v>4.2976543457440911E-2</v>
      </c>
      <c r="T3684" s="55">
        <v>4.2034157060320876E-2</v>
      </c>
      <c r="U3684" s="55">
        <v>4.1418645743081621E-2</v>
      </c>
      <c r="V3684" s="55">
        <v>4.097534860239567E-2</v>
      </c>
      <c r="W3684" s="55">
        <v>4.0732182362633394E-2</v>
      </c>
      <c r="X3684" s="55">
        <v>4.0515075957559585E-2</v>
      </c>
      <c r="Y3684" s="55">
        <v>4.0190073413923055E-2</v>
      </c>
      <c r="Z3684" s="55">
        <v>3.9847748939806464E-2</v>
      </c>
      <c r="AA3684" s="55">
        <v>3.9558240108515143E-2</v>
      </c>
      <c r="AB3684" s="55">
        <v>3.9128448353308226E-2</v>
      </c>
      <c r="AC3684" s="55">
        <v>3.8825249803813862E-2</v>
      </c>
      <c r="AD3684" s="55">
        <v>3.8765463469234721E-2</v>
      </c>
      <c r="AE3684" s="55">
        <v>3.8651737579021572E-2</v>
      </c>
      <c r="AF3684" s="55">
        <v>3.8278342923978428E-2</v>
      </c>
      <c r="AG3684" s="55">
        <v>3.7928084910059737E-2</v>
      </c>
      <c r="AH3684" s="55">
        <v>3.7557418104257459E-2</v>
      </c>
      <c r="AI3684" s="55">
        <v>3.7067231334701398E-2</v>
      </c>
      <c r="AJ3684" s="55">
        <v>3.6606866061064731E-2</v>
      </c>
      <c r="AK3684" s="55">
        <v>3.6383949427826627E-2</v>
      </c>
      <c r="AL3684" s="55">
        <v>3.6188463593811393E-2</v>
      </c>
      <c r="AM3684" s="55">
        <v>3.5965085829104688E-2</v>
      </c>
      <c r="AN3684" s="55">
        <v>3.5951639439194695E-2</v>
      </c>
      <c r="AO3684" s="55">
        <v>3.5970776244915799E-2</v>
      </c>
      <c r="AP3684" s="55">
        <v>3.6003241754354674E-2</v>
      </c>
      <c r="AQ3684" s="55">
        <v>3.6032298249587751E-2</v>
      </c>
      <c r="AR3684" s="55">
        <v>3.6119662694494875E-2</v>
      </c>
      <c r="AS3684" s="55">
        <v>3.606880458164434E-2</v>
      </c>
      <c r="AT3684" s="55">
        <v>3.6000551546956597E-2</v>
      </c>
      <c r="AU3684" s="55">
        <v>3.5915351955359796E-2</v>
      </c>
      <c r="AV3684" s="55">
        <v>3.5813749095275238E-2</v>
      </c>
      <c r="AW3684" s="55">
        <v>3.5699493848476711E-2</v>
      </c>
      <c r="AX3684" s="55">
        <v>3.5577310184430472E-2</v>
      </c>
      <c r="AY3684" s="55">
        <v>3.5447297946719844E-2</v>
      </c>
      <c r="AZ3684" s="55">
        <v>3.5310932662177157E-2</v>
      </c>
      <c r="BA3684" s="55">
        <v>3.5170315200995374E-2</v>
      </c>
      <c r="BB3684" s="55">
        <v>3.5025808098103947E-2</v>
      </c>
      <c r="BC3684" s="55">
        <v>3.4881161983224593E-2</v>
      </c>
      <c r="BD3684" s="55">
        <v>3.4739269715317461E-2</v>
      </c>
      <c r="BE3684" s="55">
        <v>3.46019190811232E-2</v>
      </c>
      <c r="BF3684" s="55">
        <v>3.4473378397484489E-2</v>
      </c>
    </row>
    <row r="3685" spans="1:58" ht="12" customHeight="1" x14ac:dyDescent="0.2">
      <c r="B3685" t="s">
        <v>559</v>
      </c>
      <c r="C3685" s="55">
        <v>0.13858034876979489</v>
      </c>
      <c r="D3685" s="55">
        <v>0.13497792856249713</v>
      </c>
      <c r="E3685" s="55">
        <v>0.13176569048386833</v>
      </c>
      <c r="F3685" s="55">
        <v>0.12898922599575749</v>
      </c>
      <c r="G3685" s="55">
        <v>0.12696959713175512</v>
      </c>
      <c r="H3685" s="55">
        <v>0.12667600547338359</v>
      </c>
      <c r="I3685" s="55">
        <v>0.12582698210272752</v>
      </c>
      <c r="J3685" s="55">
        <v>0.12591528705368613</v>
      </c>
      <c r="K3685" s="55">
        <v>0.12605823299393759</v>
      </c>
      <c r="L3685" s="55">
        <v>0.12581122279600704</v>
      </c>
      <c r="M3685" s="55">
        <v>0.12539074545405574</v>
      </c>
      <c r="N3685" s="55">
        <v>0.1246965636263874</v>
      </c>
      <c r="O3685" s="55">
        <v>0.12456266396814447</v>
      </c>
      <c r="P3685" s="55">
        <v>0.12477689478775947</v>
      </c>
      <c r="Q3685" s="55">
        <v>0.12533583931653614</v>
      </c>
      <c r="R3685" s="55">
        <v>0.12591106202953234</v>
      </c>
      <c r="S3685" s="55">
        <v>0.12650294981767157</v>
      </c>
      <c r="T3685" s="55">
        <v>0.12700332244817611</v>
      </c>
      <c r="U3685" s="55">
        <v>0.12719719288089723</v>
      </c>
      <c r="V3685" s="55">
        <v>0.12692109905028143</v>
      </c>
      <c r="W3685" s="55">
        <v>0.1260527385842361</v>
      </c>
      <c r="X3685" s="55">
        <v>0.12496729799064968</v>
      </c>
      <c r="Y3685" s="55">
        <v>0.12405789442748917</v>
      </c>
      <c r="Z3685" s="55">
        <v>0.12344711150780316</v>
      </c>
      <c r="AA3685" s="55">
        <v>0.12298331413090613</v>
      </c>
      <c r="AB3685" s="55">
        <v>0.12245108450487394</v>
      </c>
      <c r="AC3685" s="55">
        <v>0.12192193760163479</v>
      </c>
      <c r="AD3685" s="55">
        <v>0.1212537873848874</v>
      </c>
      <c r="AE3685" s="55">
        <v>0.12049651691465028</v>
      </c>
      <c r="AF3685" s="55">
        <v>0.11966322922148509</v>
      </c>
      <c r="AG3685" s="55">
        <v>0.11848416019565984</v>
      </c>
      <c r="AH3685" s="55">
        <v>0.11731897804164297</v>
      </c>
      <c r="AI3685" s="55">
        <v>0.11642256769250714</v>
      </c>
      <c r="AJ3685" s="55">
        <v>0.11572351163119161</v>
      </c>
      <c r="AK3685" s="55">
        <v>0.11489777510497569</v>
      </c>
      <c r="AL3685" s="55">
        <v>0.1141944012750591</v>
      </c>
      <c r="AM3685" s="55">
        <v>0.1136210326208341</v>
      </c>
      <c r="AN3685" s="55">
        <v>0.11297629528413454</v>
      </c>
      <c r="AO3685" s="55">
        <v>0.11234837232989806</v>
      </c>
      <c r="AP3685" s="55">
        <v>0.11173617488557423</v>
      </c>
      <c r="AQ3685" s="55">
        <v>0.11104480077151144</v>
      </c>
      <c r="AR3685" s="55">
        <v>0.11041106169660247</v>
      </c>
      <c r="AS3685" s="55">
        <v>0.11007283034098003</v>
      </c>
      <c r="AT3685" s="55">
        <v>0.10973506140637276</v>
      </c>
      <c r="AU3685" s="55">
        <v>0.10938340606115801</v>
      </c>
      <c r="AV3685" s="55">
        <v>0.1090736789631194</v>
      </c>
      <c r="AW3685" s="55">
        <v>0.10876723291119465</v>
      </c>
      <c r="AX3685" s="55">
        <v>0.10842442221155491</v>
      </c>
      <c r="AY3685" s="55">
        <v>0.10811334881044514</v>
      </c>
      <c r="AZ3685" s="55">
        <v>0.10799873467525399</v>
      </c>
      <c r="BA3685" s="55">
        <v>0.1078872171290591</v>
      </c>
      <c r="BB3685" s="55">
        <v>0.10778018502840515</v>
      </c>
      <c r="BC3685" s="55">
        <v>0.10773544107400435</v>
      </c>
      <c r="BD3685" s="55">
        <v>0.1076952784491156</v>
      </c>
      <c r="BE3685" s="55">
        <v>0.10763746958191454</v>
      </c>
      <c r="BF3685" s="55">
        <v>0.10755569038135962</v>
      </c>
    </row>
    <row r="3686" spans="1:58" ht="12" customHeight="1" x14ac:dyDescent="0.2">
      <c r="B3686" t="s">
        <v>560</v>
      </c>
      <c r="C3686" s="55">
        <v>0.18192239400855262</v>
      </c>
      <c r="D3686" s="55">
        <v>0.18525046388839342</v>
      </c>
      <c r="E3686" s="55">
        <v>0.18776136282441142</v>
      </c>
      <c r="F3686" s="55">
        <v>0.18888632075138764</v>
      </c>
      <c r="G3686" s="55">
        <v>0.19029749431419102</v>
      </c>
      <c r="H3686" s="55">
        <v>0.18950813127228755</v>
      </c>
      <c r="I3686" s="55">
        <v>0.19012447155259507</v>
      </c>
      <c r="J3686" s="55">
        <v>0.18830090849009673</v>
      </c>
      <c r="K3686" s="55">
        <v>0.18679803721467492</v>
      </c>
      <c r="L3686" s="55">
        <v>0.18541684471691386</v>
      </c>
      <c r="M3686" s="55">
        <v>0.18419674041523468</v>
      </c>
      <c r="N3686" s="55">
        <v>0.18241339192616735</v>
      </c>
      <c r="O3686" s="55">
        <v>0.18001581026431981</v>
      </c>
      <c r="P3686" s="55">
        <v>0.17713943120185385</v>
      </c>
      <c r="Q3686" s="55">
        <v>0.17402287641447597</v>
      </c>
      <c r="R3686" s="55">
        <v>0.17157069646959816</v>
      </c>
      <c r="S3686" s="55">
        <v>0.16825394250859196</v>
      </c>
      <c r="T3686" s="55">
        <v>0.16484966240228915</v>
      </c>
      <c r="U3686" s="55">
        <v>0.16178503074542624</v>
      </c>
      <c r="V3686" s="55">
        <v>0.15891786941375011</v>
      </c>
      <c r="W3686" s="55">
        <v>0.15646425470153832</v>
      </c>
      <c r="X3686" s="55">
        <v>0.15407153194500897</v>
      </c>
      <c r="Y3686" s="55">
        <v>0.1522833233602604</v>
      </c>
      <c r="Z3686" s="55">
        <v>0.15066845669713952</v>
      </c>
      <c r="AA3686" s="55">
        <v>0.14902081988859767</v>
      </c>
      <c r="AB3686" s="55">
        <v>0.14788002315139195</v>
      </c>
      <c r="AC3686" s="55">
        <v>0.14719720565424546</v>
      </c>
      <c r="AD3686" s="55">
        <v>0.14667377160034986</v>
      </c>
      <c r="AE3686" s="55">
        <v>0.14639976827231979</v>
      </c>
      <c r="AF3686" s="55">
        <v>0.14630430152596746</v>
      </c>
      <c r="AG3686" s="55">
        <v>0.14622603473232654</v>
      </c>
      <c r="AH3686" s="55">
        <v>0.14628866782636268</v>
      </c>
      <c r="AI3686" s="55">
        <v>0.1466710687054007</v>
      </c>
      <c r="AJ3686" s="55">
        <v>0.14719737161805513</v>
      </c>
      <c r="AK3686" s="55">
        <v>0.14779863044082225</v>
      </c>
      <c r="AL3686" s="55">
        <v>0.14813475469802703</v>
      </c>
      <c r="AM3686" s="55">
        <v>0.14857699404538285</v>
      </c>
      <c r="AN3686" s="55">
        <v>0.14879329942112632</v>
      </c>
      <c r="AO3686" s="55">
        <v>0.14897027830699475</v>
      </c>
      <c r="AP3686" s="55">
        <v>0.14905812208399496</v>
      </c>
      <c r="AQ3686" s="55">
        <v>0.14889229184407643</v>
      </c>
      <c r="AR3686" s="55">
        <v>0.14877251260401519</v>
      </c>
      <c r="AS3686" s="55">
        <v>0.148459528492179</v>
      </c>
      <c r="AT3686" s="55">
        <v>0.1481983213403564</v>
      </c>
      <c r="AU3686" s="55">
        <v>0.14810545226880825</v>
      </c>
      <c r="AV3686" s="55">
        <v>0.14782296281055948</v>
      </c>
      <c r="AW3686" s="55">
        <v>0.14762804038749694</v>
      </c>
      <c r="AX3686" s="55">
        <v>0.14752542047898923</v>
      </c>
      <c r="AY3686" s="55">
        <v>0.14728683410137713</v>
      </c>
      <c r="AZ3686" s="55">
        <v>0.14670419694937656</v>
      </c>
      <c r="BA3686" s="55">
        <v>0.1458473686095535</v>
      </c>
      <c r="BB3686" s="55">
        <v>0.14496837621012842</v>
      </c>
      <c r="BC3686" s="55">
        <v>0.14417469136914121</v>
      </c>
      <c r="BD3686" s="55">
        <v>0.14354640922585876</v>
      </c>
      <c r="BE3686" s="55">
        <v>0.14298907281783924</v>
      </c>
      <c r="BF3686" s="55">
        <v>0.14255460767347286</v>
      </c>
    </row>
    <row r="3687" spans="1:58" ht="12" customHeight="1" x14ac:dyDescent="0.2">
      <c r="B3687" t="s">
        <v>561</v>
      </c>
      <c r="C3687" s="55">
        <v>5.5624035575183181E-2</v>
      </c>
      <c r="D3687" s="55">
        <v>5.5449228581714867E-2</v>
      </c>
      <c r="E3687" s="55">
        <v>5.5734153859399935E-2</v>
      </c>
      <c r="F3687" s="55">
        <v>5.6918947258997765E-2</v>
      </c>
      <c r="G3687" s="55">
        <v>5.7848980945510012E-2</v>
      </c>
      <c r="H3687" s="55">
        <v>6.2143359283647538E-2</v>
      </c>
      <c r="I3687" s="55">
        <v>6.2710414837584563E-2</v>
      </c>
      <c r="J3687" s="55">
        <v>6.5441061348057356E-2</v>
      </c>
      <c r="K3687" s="55">
        <v>6.7622691847980448E-2</v>
      </c>
      <c r="L3687" s="55">
        <v>6.9722647315699049E-2</v>
      </c>
      <c r="M3687" s="55">
        <v>7.1957611340734154E-2</v>
      </c>
      <c r="N3687" s="55">
        <v>7.4214309199028217E-2</v>
      </c>
      <c r="O3687" s="55">
        <v>7.6589856433562947E-2</v>
      </c>
      <c r="P3687" s="55">
        <v>7.8808531117773667E-2</v>
      </c>
      <c r="Q3687" s="55">
        <v>8.0800888448400568E-2</v>
      </c>
      <c r="R3687" s="55">
        <v>8.3463317752447974E-2</v>
      </c>
      <c r="S3687" s="55">
        <v>8.5744028539271461E-2</v>
      </c>
      <c r="T3687" s="55">
        <v>8.8281894312475379E-2</v>
      </c>
      <c r="U3687" s="55">
        <v>8.8909437815689343E-2</v>
      </c>
      <c r="V3687" s="55">
        <v>8.9785902934605921E-2</v>
      </c>
      <c r="W3687" s="55">
        <v>9.0822030551752295E-2</v>
      </c>
      <c r="X3687" s="55">
        <v>9.1611057239422103E-2</v>
      </c>
      <c r="Y3687" s="55">
        <v>9.1980745657457202E-2</v>
      </c>
      <c r="Z3687" s="55">
        <v>9.2039069397807219E-2</v>
      </c>
      <c r="AA3687" s="55">
        <v>9.1811896618639213E-2</v>
      </c>
      <c r="AB3687" s="55">
        <v>9.1126556981053819E-2</v>
      </c>
      <c r="AC3687" s="55">
        <v>8.9921896413299895E-2</v>
      </c>
      <c r="AD3687" s="55">
        <v>8.8332834560870613E-2</v>
      </c>
      <c r="AE3687" s="55">
        <v>8.6711957637475787E-2</v>
      </c>
      <c r="AF3687" s="55">
        <v>8.5318511898892155E-2</v>
      </c>
      <c r="AG3687" s="55">
        <v>8.4147433182992046E-2</v>
      </c>
      <c r="AH3687" s="55">
        <v>8.3014947879439152E-2</v>
      </c>
      <c r="AI3687" s="55">
        <v>8.1628827629664502E-2</v>
      </c>
      <c r="AJ3687" s="55">
        <v>7.9982982315432674E-2</v>
      </c>
      <c r="AK3687" s="55">
        <v>7.827868669198286E-2</v>
      </c>
      <c r="AL3687" s="55">
        <v>7.7008892230370884E-2</v>
      </c>
      <c r="AM3687" s="55">
        <v>7.6048056302375433E-2</v>
      </c>
      <c r="AN3687" s="55">
        <v>7.5459522626295114E-2</v>
      </c>
      <c r="AO3687" s="55">
        <v>7.5001756434146707E-2</v>
      </c>
      <c r="AP3687" s="55">
        <v>7.4580739596817686E-2</v>
      </c>
      <c r="AQ3687" s="55">
        <v>7.4267066192185038E-2</v>
      </c>
      <c r="AR3687" s="55">
        <v>7.3944688384216167E-2</v>
      </c>
      <c r="AS3687" s="55">
        <v>7.413369872823028E-2</v>
      </c>
      <c r="AT3687" s="55">
        <v>7.4633127545940148E-2</v>
      </c>
      <c r="AU3687" s="55">
        <v>7.5158030948167892E-2</v>
      </c>
      <c r="AV3687" s="55">
        <v>7.5744956471860012E-2</v>
      </c>
      <c r="AW3687" s="55">
        <v>7.6467052150296297E-2</v>
      </c>
      <c r="AX3687" s="55">
        <v>7.6991973319671572E-2</v>
      </c>
      <c r="AY3687" s="55">
        <v>7.7623383087417827E-2</v>
      </c>
      <c r="AZ3687" s="55">
        <v>7.8332679788754814E-2</v>
      </c>
      <c r="BA3687" s="55">
        <v>7.8983086561690549E-2</v>
      </c>
      <c r="BB3687" s="55">
        <v>7.9769762524399726E-2</v>
      </c>
      <c r="BC3687" s="55">
        <v>8.0345978524925296E-2</v>
      </c>
      <c r="BD3687" s="55">
        <v>8.0746806959382786E-2</v>
      </c>
      <c r="BE3687" s="55">
        <v>8.1186277710552035E-2</v>
      </c>
      <c r="BF3687" s="55">
        <v>8.1314868389997311E-2</v>
      </c>
    </row>
    <row r="3688" spans="1:58" ht="12" customHeight="1" x14ac:dyDescent="0.2">
      <c r="B3688" t="s">
        <v>562</v>
      </c>
      <c r="C3688" s="55">
        <v>0.10737740620101943</v>
      </c>
      <c r="D3688" s="55">
        <v>0.10641625527406712</v>
      </c>
      <c r="E3688" s="55">
        <v>0.10530793096843834</v>
      </c>
      <c r="F3688" s="55">
        <v>0.10437113051709959</v>
      </c>
      <c r="G3688" s="55">
        <v>0.10328666899932934</v>
      </c>
      <c r="H3688" s="55">
        <v>9.7171634089381717E-2</v>
      </c>
      <c r="I3688" s="55">
        <v>9.6314928001774977E-2</v>
      </c>
      <c r="J3688" s="55">
        <v>9.536889704077621E-2</v>
      </c>
      <c r="K3688" s="55">
        <v>9.4615947891404484E-2</v>
      </c>
      <c r="L3688" s="55">
        <v>9.3924156487866312E-2</v>
      </c>
      <c r="M3688" s="55">
        <v>9.3265975737191309E-2</v>
      </c>
      <c r="N3688" s="55">
        <v>9.2886444360669534E-2</v>
      </c>
      <c r="O3688" s="55">
        <v>9.2623556760946871E-2</v>
      </c>
      <c r="P3688" s="55">
        <v>9.2554003395642542E-2</v>
      </c>
      <c r="Q3688" s="55">
        <v>9.3060654745405258E-2</v>
      </c>
      <c r="R3688" s="55">
        <v>9.3885924617138475E-2</v>
      </c>
      <c r="S3688" s="55">
        <v>9.4173767930807242E-2</v>
      </c>
      <c r="T3688" s="55">
        <v>9.4387806800759047E-2</v>
      </c>
      <c r="U3688" s="55">
        <v>9.6326578007144115E-2</v>
      </c>
      <c r="V3688" s="55">
        <v>9.7985035032898127E-2</v>
      </c>
      <c r="W3688" s="55">
        <v>9.9440133125378347E-2</v>
      </c>
      <c r="X3688" s="55">
        <v>0.10119279414848484</v>
      </c>
      <c r="Y3688" s="55">
        <v>0.10325152585415197</v>
      </c>
      <c r="Z3688" s="55">
        <v>0.10552048016003458</v>
      </c>
      <c r="AA3688" s="55">
        <v>0.10790462495159692</v>
      </c>
      <c r="AB3688" s="55">
        <v>0.11043688635302058</v>
      </c>
      <c r="AC3688" s="55">
        <v>0.11289540947727586</v>
      </c>
      <c r="AD3688" s="55">
        <v>0.11546028664697949</v>
      </c>
      <c r="AE3688" s="55">
        <v>0.11796288924770144</v>
      </c>
      <c r="AF3688" s="55">
        <v>0.12042060377566456</v>
      </c>
      <c r="AG3688" s="55">
        <v>0.12296866105341316</v>
      </c>
      <c r="AH3688" s="55">
        <v>0.12534465974994782</v>
      </c>
      <c r="AI3688" s="55">
        <v>0.12752147660091143</v>
      </c>
      <c r="AJ3688" s="55">
        <v>0.12959090159812953</v>
      </c>
      <c r="AK3688" s="55">
        <v>0.1315257724901619</v>
      </c>
      <c r="AL3688" s="55">
        <v>0.1331782522008014</v>
      </c>
      <c r="AM3688" s="55">
        <v>0.13433795144335595</v>
      </c>
      <c r="AN3688" s="55">
        <v>0.1352357423730331</v>
      </c>
      <c r="AO3688" s="55">
        <v>0.13599847712538099</v>
      </c>
      <c r="AP3688" s="55">
        <v>0.13678196571976045</v>
      </c>
      <c r="AQ3688" s="55">
        <v>0.1377823683237531</v>
      </c>
      <c r="AR3688" s="55">
        <v>0.13863147448251084</v>
      </c>
      <c r="AS3688" s="55">
        <v>0.13903300776286065</v>
      </c>
      <c r="AT3688" s="55">
        <v>0.13910095157276456</v>
      </c>
      <c r="AU3688" s="55">
        <v>0.13900019092155808</v>
      </c>
      <c r="AV3688" s="55">
        <v>0.13899077478033919</v>
      </c>
      <c r="AW3688" s="55">
        <v>0.13876855015144132</v>
      </c>
      <c r="AX3688" s="55">
        <v>0.13867494969887187</v>
      </c>
      <c r="AY3688" s="55">
        <v>0.13858233010688903</v>
      </c>
      <c r="AZ3688" s="55">
        <v>0.13855920356512794</v>
      </c>
      <c r="BA3688" s="55">
        <v>0.13885115102584741</v>
      </c>
      <c r="BB3688" s="55">
        <v>0.13902939224393385</v>
      </c>
      <c r="BC3688" s="55">
        <v>0.1392535998474593</v>
      </c>
      <c r="BD3688" s="55">
        <v>0.13946806363775252</v>
      </c>
      <c r="BE3688" s="55">
        <v>0.13958727392609663</v>
      </c>
      <c r="BF3688" s="55">
        <v>0.13989106589898304</v>
      </c>
    </row>
    <row r="3689" spans="1:58" ht="12" customHeight="1" x14ac:dyDescent="0.2">
      <c r="A3689" t="s">
        <v>526</v>
      </c>
      <c r="B3689" t="s">
        <v>558</v>
      </c>
      <c r="C3689" s="55">
        <v>4.1106737703388255E-2</v>
      </c>
      <c r="D3689" s="55">
        <v>4.1669111466121386E-2</v>
      </c>
      <c r="E3689" s="55">
        <v>4.2116548253364992E-2</v>
      </c>
      <c r="F3689" s="55">
        <v>4.2475420309704442E-2</v>
      </c>
      <c r="G3689" s="55">
        <v>4.2512164187031312E-2</v>
      </c>
      <c r="H3689" s="55">
        <v>4.2255551996545515E-2</v>
      </c>
      <c r="I3689" s="55">
        <v>4.2018525918134729E-2</v>
      </c>
      <c r="J3689" s="55">
        <v>4.2053770168309565E-2</v>
      </c>
      <c r="K3689" s="55">
        <v>4.2292562773214221E-2</v>
      </c>
      <c r="L3689" s="55">
        <v>4.2641121131177288E-2</v>
      </c>
      <c r="M3689" s="55">
        <v>4.3150643637622998E-2</v>
      </c>
      <c r="N3689" s="55">
        <v>4.3436325889297488E-2</v>
      </c>
      <c r="O3689" s="55">
        <v>4.3566406846516061E-2</v>
      </c>
      <c r="P3689" s="55">
        <v>4.3400750275813776E-2</v>
      </c>
      <c r="Q3689" s="55">
        <v>4.2949260447025045E-2</v>
      </c>
      <c r="R3689" s="55">
        <v>4.2261187039366099E-2</v>
      </c>
      <c r="S3689" s="55">
        <v>4.1026105697461762E-2</v>
      </c>
      <c r="T3689" s="55">
        <v>4.0061514852931926E-2</v>
      </c>
      <c r="U3689" s="55">
        <v>3.941992865331808E-2</v>
      </c>
      <c r="V3689" s="55">
        <v>3.8905025537956599E-2</v>
      </c>
      <c r="W3689" s="55">
        <v>3.8710334404164722E-2</v>
      </c>
      <c r="X3689" s="55">
        <v>3.8551484248833881E-2</v>
      </c>
      <c r="Y3689" s="55">
        <v>3.8250370665491758E-2</v>
      </c>
      <c r="Z3689" s="55">
        <v>3.7908205073793111E-2</v>
      </c>
      <c r="AA3689" s="55">
        <v>3.7615690870918907E-2</v>
      </c>
      <c r="AB3689" s="55">
        <v>3.7185024812079429E-2</v>
      </c>
      <c r="AC3689" s="55">
        <v>3.687255629867528E-2</v>
      </c>
      <c r="AD3689" s="55">
        <v>3.6788488812688473E-2</v>
      </c>
      <c r="AE3689" s="55">
        <v>3.6652141466496937E-2</v>
      </c>
      <c r="AF3689" s="55">
        <v>3.6269363256779839E-2</v>
      </c>
      <c r="AG3689" s="55">
        <v>3.5908820511558123E-2</v>
      </c>
      <c r="AH3689" s="55">
        <v>3.5530292248527301E-2</v>
      </c>
      <c r="AI3689" s="55">
        <v>3.5038338858917793E-2</v>
      </c>
      <c r="AJ3689" s="55">
        <v>3.457492236699277E-2</v>
      </c>
      <c r="AK3689" s="55">
        <v>3.4337554444654507E-2</v>
      </c>
      <c r="AL3689" s="55">
        <v>3.4131152576268517E-2</v>
      </c>
      <c r="AM3689" s="55">
        <v>3.3902753563084732E-2</v>
      </c>
      <c r="AN3689" s="55">
        <v>3.3877027239011523E-2</v>
      </c>
      <c r="AO3689" s="55">
        <v>3.3883724618356467E-2</v>
      </c>
      <c r="AP3689" s="55">
        <v>3.3903511350657056E-2</v>
      </c>
      <c r="AQ3689" s="55">
        <v>3.3920114065165895E-2</v>
      </c>
      <c r="AR3689" s="55">
        <v>3.3992852695574602E-2</v>
      </c>
      <c r="AS3689" s="55">
        <v>3.3941187489721199E-2</v>
      </c>
      <c r="AT3689" s="55">
        <v>3.3876287771449631E-2</v>
      </c>
      <c r="AU3689" s="55">
        <v>3.3795662048529275E-2</v>
      </c>
      <c r="AV3689" s="55">
        <v>3.3699972886550529E-2</v>
      </c>
      <c r="AW3689" s="55">
        <v>3.3593972532380091E-2</v>
      </c>
      <c r="AX3689" s="55">
        <v>3.3478619840437152E-2</v>
      </c>
      <c r="AY3689" s="55">
        <v>3.3356753629505631E-2</v>
      </c>
      <c r="AZ3689" s="55">
        <v>3.3230358135478005E-2</v>
      </c>
      <c r="BA3689" s="55">
        <v>3.3098654621456995E-2</v>
      </c>
      <c r="BB3689" s="55">
        <v>3.2964733141655413E-2</v>
      </c>
      <c r="BC3689" s="55">
        <v>3.2829650250852667E-2</v>
      </c>
      <c r="BD3689" s="55">
        <v>3.2696074026582311E-2</v>
      </c>
      <c r="BE3689" s="55">
        <v>3.2567015893801676E-2</v>
      </c>
      <c r="BF3689" s="55">
        <v>3.2443393020566827E-2</v>
      </c>
    </row>
    <row r="3690" spans="1:58" ht="12" customHeight="1" x14ac:dyDescent="0.2">
      <c r="B3690" t="s">
        <v>559</v>
      </c>
      <c r="C3690" s="55">
        <v>0.14592088672501397</v>
      </c>
      <c r="D3690" s="55">
        <v>0.14211977348775404</v>
      </c>
      <c r="E3690" s="55">
        <v>0.13871234238196639</v>
      </c>
      <c r="F3690" s="55">
        <v>0.13549132965713662</v>
      </c>
      <c r="G3690" s="55">
        <v>0.13253794804826857</v>
      </c>
      <c r="H3690" s="55">
        <v>0.13194400590719876</v>
      </c>
      <c r="I3690" s="55">
        <v>0.1308858181176947</v>
      </c>
      <c r="J3690" s="55">
        <v>0.13000170578809761</v>
      </c>
      <c r="K3690" s="55">
        <v>0.12915624834392839</v>
      </c>
      <c r="L3690" s="55">
        <v>0.12822143387811435</v>
      </c>
      <c r="M3690" s="55">
        <v>0.12703238486226029</v>
      </c>
      <c r="N3690" s="55">
        <v>0.12591889324604116</v>
      </c>
      <c r="O3690" s="55">
        <v>0.1251897603680045</v>
      </c>
      <c r="P3690" s="55">
        <v>0.12478934572377184</v>
      </c>
      <c r="Q3690" s="55">
        <v>0.12489892560422949</v>
      </c>
      <c r="R3690" s="55">
        <v>0.12529980165046509</v>
      </c>
      <c r="S3690" s="55">
        <v>0.12607966912829238</v>
      </c>
      <c r="T3690" s="55">
        <v>0.12630108529559217</v>
      </c>
      <c r="U3690" s="55">
        <v>0.12612431798439799</v>
      </c>
      <c r="V3690" s="55">
        <v>0.12577395959549084</v>
      </c>
      <c r="W3690" s="55">
        <v>0.12486338549876819</v>
      </c>
      <c r="X3690" s="55">
        <v>0.12389955849354914</v>
      </c>
      <c r="Y3690" s="55">
        <v>0.12304988967441625</v>
      </c>
      <c r="Z3690" s="55">
        <v>0.12239124024214636</v>
      </c>
      <c r="AA3690" s="55">
        <v>0.12187601538840658</v>
      </c>
      <c r="AB3690" s="55">
        <v>0.12127689225844543</v>
      </c>
      <c r="AC3690" s="55">
        <v>0.12067319707025395</v>
      </c>
      <c r="AD3690" s="55">
        <v>0.11992293661648591</v>
      </c>
      <c r="AE3690" s="55">
        <v>0.119081637894686</v>
      </c>
      <c r="AF3690" s="55">
        <v>0.11816462883392954</v>
      </c>
      <c r="AG3690" s="55">
        <v>0.1169069942180824</v>
      </c>
      <c r="AH3690" s="55">
        <v>0.11566748596914725</v>
      </c>
      <c r="AI3690" s="55">
        <v>0.11469130851435692</v>
      </c>
      <c r="AJ3690" s="55">
        <v>0.11390957763549582</v>
      </c>
      <c r="AK3690" s="55">
        <v>0.11300850119073567</v>
      </c>
      <c r="AL3690" s="55">
        <v>0.11224463580024029</v>
      </c>
      <c r="AM3690" s="55">
        <v>0.11162271405297511</v>
      </c>
      <c r="AN3690" s="55">
        <v>0.11094657437189037</v>
      </c>
      <c r="AO3690" s="55">
        <v>0.11029303628176662</v>
      </c>
      <c r="AP3690" s="55">
        <v>0.10965712300974166</v>
      </c>
      <c r="AQ3690" s="55">
        <v>0.10894405696778155</v>
      </c>
      <c r="AR3690" s="55">
        <v>0.10829202793505174</v>
      </c>
      <c r="AS3690" s="55">
        <v>0.10794819676161473</v>
      </c>
      <c r="AT3690" s="55">
        <v>0.10761481026082031</v>
      </c>
      <c r="AU3690" s="55">
        <v>0.10726851016191644</v>
      </c>
      <c r="AV3690" s="55">
        <v>0.10696450871764532</v>
      </c>
      <c r="AW3690" s="55">
        <v>0.10666878747583769</v>
      </c>
      <c r="AX3690" s="55">
        <v>0.10633139862694101</v>
      </c>
      <c r="AY3690" s="55">
        <v>0.10602784529617872</v>
      </c>
      <c r="AZ3690" s="55">
        <v>0.10592158594204666</v>
      </c>
      <c r="BA3690" s="55">
        <v>0.10581422265461618</v>
      </c>
      <c r="BB3690" s="55">
        <v>0.10571589710611279</v>
      </c>
      <c r="BC3690" s="55">
        <v>0.10567539512066292</v>
      </c>
      <c r="BD3690" s="55">
        <v>0.10563590594629843</v>
      </c>
      <c r="BE3690" s="55">
        <v>0.10557989693997936</v>
      </c>
      <c r="BF3690" s="55">
        <v>0.10549109194749937</v>
      </c>
    </row>
    <row r="3691" spans="1:58" ht="12" customHeight="1" x14ac:dyDescent="0.2">
      <c r="B3691" t="s">
        <v>560</v>
      </c>
      <c r="C3691" s="55">
        <v>0.1852863648138898</v>
      </c>
      <c r="D3691" s="55">
        <v>0.1884680886756957</v>
      </c>
      <c r="E3691" s="55">
        <v>0.19109832358028225</v>
      </c>
      <c r="F3691" s="55">
        <v>0.19265152932610483</v>
      </c>
      <c r="G3691" s="55">
        <v>0.19451227516865843</v>
      </c>
      <c r="H3691" s="55">
        <v>0.19433452562776446</v>
      </c>
      <c r="I3691" s="55">
        <v>0.19508974611789726</v>
      </c>
      <c r="J3691" s="55">
        <v>0.19350625780696673</v>
      </c>
      <c r="K3691" s="55">
        <v>0.19235177375987014</v>
      </c>
      <c r="L3691" s="55">
        <v>0.1909282776292113</v>
      </c>
      <c r="M3691" s="55">
        <v>0.19006055498861293</v>
      </c>
      <c r="N3691" s="55">
        <v>0.18883853130525025</v>
      </c>
      <c r="O3691" s="55">
        <v>0.18750246046762808</v>
      </c>
      <c r="P3691" s="55">
        <v>0.18544653250248463</v>
      </c>
      <c r="Q3691" s="55">
        <v>0.18319179001907651</v>
      </c>
      <c r="R3691" s="55">
        <v>0.18188057233147292</v>
      </c>
      <c r="S3691" s="55">
        <v>0.17888475226681433</v>
      </c>
      <c r="T3691" s="55">
        <v>0.17605569358433398</v>
      </c>
      <c r="U3691" s="55">
        <v>0.17346981629744687</v>
      </c>
      <c r="V3691" s="55">
        <v>0.17092758131538408</v>
      </c>
      <c r="W3691" s="55">
        <v>0.16866925485054646</v>
      </c>
      <c r="X3691" s="55">
        <v>0.16642756763681704</v>
      </c>
      <c r="Y3691" s="55">
        <v>0.16454684698166855</v>
      </c>
      <c r="Z3691" s="55">
        <v>0.16273169158424333</v>
      </c>
      <c r="AA3691" s="55">
        <v>0.16087901523992421</v>
      </c>
      <c r="AB3691" s="55">
        <v>0.15955313044570504</v>
      </c>
      <c r="AC3691" s="55">
        <v>0.15871169305076419</v>
      </c>
      <c r="AD3691" s="55">
        <v>0.15803009369812579</v>
      </c>
      <c r="AE3691" s="55">
        <v>0.15761265737263791</v>
      </c>
      <c r="AF3691" s="55">
        <v>0.1573853367656079</v>
      </c>
      <c r="AG3691" s="55">
        <v>0.15717566230582902</v>
      </c>
      <c r="AH3691" s="55">
        <v>0.15712095351835584</v>
      </c>
      <c r="AI3691" s="55">
        <v>0.15740487782948179</v>
      </c>
      <c r="AJ3691" s="55">
        <v>0.15784073291846776</v>
      </c>
      <c r="AK3691" s="55">
        <v>0.15836175338424266</v>
      </c>
      <c r="AL3691" s="55">
        <v>0.15862007170778031</v>
      </c>
      <c r="AM3691" s="55">
        <v>0.15901050232883079</v>
      </c>
      <c r="AN3691" s="55">
        <v>0.15918067359689839</v>
      </c>
      <c r="AO3691" s="55">
        <v>0.15931671128339711</v>
      </c>
      <c r="AP3691" s="55">
        <v>0.15935991481649628</v>
      </c>
      <c r="AQ3691" s="55">
        <v>0.15913214817559823</v>
      </c>
      <c r="AR3691" s="55">
        <v>0.15895968531938534</v>
      </c>
      <c r="AS3691" s="55">
        <v>0.15860750411720742</v>
      </c>
      <c r="AT3691" s="55">
        <v>0.15832529780222682</v>
      </c>
      <c r="AU3691" s="55">
        <v>0.15822395964484162</v>
      </c>
      <c r="AV3691" s="55">
        <v>0.15792178257752368</v>
      </c>
      <c r="AW3691" s="55">
        <v>0.15772063949131715</v>
      </c>
      <c r="AX3691" s="55">
        <v>0.1576092371399716</v>
      </c>
      <c r="AY3691" s="55">
        <v>0.15735659123855911</v>
      </c>
      <c r="AZ3691" s="55">
        <v>0.1567432118845955</v>
      </c>
      <c r="BA3691" s="55">
        <v>0.15583070976364535</v>
      </c>
      <c r="BB3691" s="55">
        <v>0.15490129376244141</v>
      </c>
      <c r="BC3691" s="55">
        <v>0.1540581621615742</v>
      </c>
      <c r="BD3691" s="55">
        <v>0.1533866727534022</v>
      </c>
      <c r="BE3691" s="55">
        <v>0.15279213527902621</v>
      </c>
      <c r="BF3691" s="55">
        <v>0.15231548252316748</v>
      </c>
    </row>
    <row r="3692" spans="1:58" ht="12" customHeight="1" x14ac:dyDescent="0.2">
      <c r="B3692" t="s">
        <v>561</v>
      </c>
      <c r="C3692" s="55">
        <v>5.6984422128213072E-2</v>
      </c>
      <c r="D3692" s="55">
        <v>5.7037428317425767E-2</v>
      </c>
      <c r="E3692" s="55">
        <v>5.765470107461064E-2</v>
      </c>
      <c r="F3692" s="55">
        <v>5.9248400790893781E-2</v>
      </c>
      <c r="G3692" s="55">
        <v>6.0599374184002783E-2</v>
      </c>
      <c r="H3692" s="55">
        <v>6.1600122909621594E-2</v>
      </c>
      <c r="I3692" s="55">
        <v>6.2525089836239431E-2</v>
      </c>
      <c r="J3692" s="55">
        <v>6.5621861776286428E-2</v>
      </c>
      <c r="K3692" s="55">
        <v>6.8110964082796974E-2</v>
      </c>
      <c r="L3692" s="55">
        <v>7.0318494309665816E-2</v>
      </c>
      <c r="M3692" s="55">
        <v>7.2413590774160208E-2</v>
      </c>
      <c r="N3692" s="55">
        <v>7.4146474306839433E-2</v>
      </c>
      <c r="O3692" s="55">
        <v>7.5762249854675612E-2</v>
      </c>
      <c r="P3692" s="55">
        <v>7.6865272879899457E-2</v>
      </c>
      <c r="Q3692" s="55">
        <v>7.8511737143794572E-2</v>
      </c>
      <c r="R3692" s="55">
        <v>8.1073708619715232E-2</v>
      </c>
      <c r="S3692" s="55">
        <v>8.2787185583943143E-2</v>
      </c>
      <c r="T3692" s="55">
        <v>8.2683785369895402E-2</v>
      </c>
      <c r="U3692" s="55">
        <v>8.3133769267905736E-2</v>
      </c>
      <c r="V3692" s="55">
        <v>8.3733612904854801E-2</v>
      </c>
      <c r="W3692" s="55">
        <v>8.4415932398239718E-2</v>
      </c>
      <c r="X3692" s="55">
        <v>8.4979719254076144E-2</v>
      </c>
      <c r="Y3692" s="55">
        <v>8.5444030296589382E-2</v>
      </c>
      <c r="Z3692" s="55">
        <v>8.5461320434202487E-2</v>
      </c>
      <c r="AA3692" s="55">
        <v>8.5211653044708957E-2</v>
      </c>
      <c r="AB3692" s="55">
        <v>8.452561940807686E-2</v>
      </c>
      <c r="AC3692" s="55">
        <v>8.3353222946972241E-2</v>
      </c>
      <c r="AD3692" s="55">
        <v>8.1819549807564423E-2</v>
      </c>
      <c r="AE3692" s="55">
        <v>8.0255956267844458E-2</v>
      </c>
      <c r="AF3692" s="55">
        <v>7.8903819246876006E-2</v>
      </c>
      <c r="AG3692" s="55">
        <v>7.7758710400742503E-2</v>
      </c>
      <c r="AH3692" s="55">
        <v>7.6652672514198286E-2</v>
      </c>
      <c r="AI3692" s="55">
        <v>7.531211947731635E-2</v>
      </c>
      <c r="AJ3692" s="55">
        <v>7.3733391048860245E-2</v>
      </c>
      <c r="AK3692" s="55">
        <v>7.2105933431509991E-2</v>
      </c>
      <c r="AL3692" s="55">
        <v>7.0890760599674515E-2</v>
      </c>
      <c r="AM3692" s="55">
        <v>6.9969688598503194E-2</v>
      </c>
      <c r="AN3692" s="55">
        <v>6.9401458605256303E-2</v>
      </c>
      <c r="AO3692" s="55">
        <v>6.8957374620294581E-2</v>
      </c>
      <c r="AP3692" s="55">
        <v>6.8548461188793527E-2</v>
      </c>
      <c r="AQ3692" s="55">
        <v>6.8238513770209716E-2</v>
      </c>
      <c r="AR3692" s="55">
        <v>6.7923312930451993E-2</v>
      </c>
      <c r="AS3692" s="55">
        <v>6.8089305357282498E-2</v>
      </c>
      <c r="AT3692" s="55">
        <v>6.8546652583674247E-2</v>
      </c>
      <c r="AU3692" s="55">
        <v>6.9027822921609777E-2</v>
      </c>
      <c r="AV3692" s="55">
        <v>6.9566705372123117E-2</v>
      </c>
      <c r="AW3692" s="55">
        <v>7.023306201711374E-2</v>
      </c>
      <c r="AX3692" s="55">
        <v>7.0714396173300678E-2</v>
      </c>
      <c r="AY3692" s="55">
        <v>7.1295342439565063E-2</v>
      </c>
      <c r="AZ3692" s="55">
        <v>7.1950989053012046E-2</v>
      </c>
      <c r="BA3692" s="55">
        <v>7.2549785524060426E-2</v>
      </c>
      <c r="BB3692" s="55">
        <v>7.3276994889056146E-2</v>
      </c>
      <c r="BC3692" s="55">
        <v>7.3808674696738949E-2</v>
      </c>
      <c r="BD3692" s="55">
        <v>7.4176823592516969E-2</v>
      </c>
      <c r="BE3692" s="55">
        <v>7.4581027239657136E-2</v>
      </c>
      <c r="BF3692" s="55">
        <v>7.4693074389083625E-2</v>
      </c>
    </row>
    <row r="3693" spans="1:58" ht="12" customHeight="1" x14ac:dyDescent="0.2">
      <c r="B3693" t="s">
        <v>562</v>
      </c>
      <c r="C3693" s="55">
        <v>0.10439015741746693</v>
      </c>
      <c r="D3693" s="55">
        <v>0.10423887385663964</v>
      </c>
      <c r="E3693" s="55">
        <v>0.10363236661389752</v>
      </c>
      <c r="F3693" s="55">
        <v>0.10293608746151964</v>
      </c>
      <c r="G3693" s="55">
        <v>0.10215976556683556</v>
      </c>
      <c r="H3693" s="55">
        <v>9.9649277322028995E-2</v>
      </c>
      <c r="I3693" s="55">
        <v>9.8695051768944594E-2</v>
      </c>
      <c r="J3693" s="55">
        <v>9.7811688218473053E-2</v>
      </c>
      <c r="K3693" s="55">
        <v>9.7326438621122266E-2</v>
      </c>
      <c r="L3693" s="55">
        <v>9.6626170339641146E-2</v>
      </c>
      <c r="M3693" s="55">
        <v>9.6261974944868406E-2</v>
      </c>
      <c r="N3693" s="55">
        <v>9.6008534056166231E-2</v>
      </c>
      <c r="O3693" s="55">
        <v>9.6317716442636689E-2</v>
      </c>
      <c r="P3693" s="55">
        <v>9.7582874711243398E-2</v>
      </c>
      <c r="Q3693" s="55">
        <v>9.8700555300775317E-2</v>
      </c>
      <c r="R3693" s="55">
        <v>0.10058885644867223</v>
      </c>
      <c r="S3693" s="55">
        <v>0.10165211576138072</v>
      </c>
      <c r="T3693" s="55">
        <v>0.10480068801181444</v>
      </c>
      <c r="U3693" s="55">
        <v>0.10743341900343092</v>
      </c>
      <c r="V3693" s="55">
        <v>0.11000965254110953</v>
      </c>
      <c r="W3693" s="55">
        <v>0.11231208035658154</v>
      </c>
      <c r="X3693" s="55">
        <v>0.11466608501336403</v>
      </c>
      <c r="Y3693" s="55">
        <v>0.11711927406909005</v>
      </c>
      <c r="Z3693" s="55">
        <v>0.11964133009983774</v>
      </c>
      <c r="AA3693" s="55">
        <v>0.12228894126831699</v>
      </c>
      <c r="AB3693" s="55">
        <v>0.12508483154794975</v>
      </c>
      <c r="AC3693" s="55">
        <v>0.12778512930728642</v>
      </c>
      <c r="AD3693" s="55">
        <v>0.13059141993327936</v>
      </c>
      <c r="AE3693" s="55">
        <v>0.13331861028285663</v>
      </c>
      <c r="AF3693" s="55">
        <v>0.1359886453832817</v>
      </c>
      <c r="AG3693" s="55">
        <v>0.13875534282942387</v>
      </c>
      <c r="AH3693" s="55">
        <v>0.14132660669792735</v>
      </c>
      <c r="AI3693" s="55">
        <v>0.14366525160169685</v>
      </c>
      <c r="AJ3693" s="55">
        <v>0.14587746903598134</v>
      </c>
      <c r="AK3693" s="55">
        <v>0.14793993645885795</v>
      </c>
      <c r="AL3693" s="55">
        <v>0.14970253858379826</v>
      </c>
      <c r="AM3693" s="55">
        <v>0.15092724271558533</v>
      </c>
      <c r="AN3693" s="55">
        <v>0.15187739102297657</v>
      </c>
      <c r="AO3693" s="55">
        <v>0.15268290828501846</v>
      </c>
      <c r="AP3693" s="55">
        <v>0.15351363629121614</v>
      </c>
      <c r="AQ3693" s="55">
        <v>0.15458737792347962</v>
      </c>
      <c r="AR3693" s="55">
        <v>0.15549657001214354</v>
      </c>
      <c r="AS3693" s="55">
        <v>0.15592948589386083</v>
      </c>
      <c r="AT3693" s="55">
        <v>0.15600258863902466</v>
      </c>
      <c r="AU3693" s="55">
        <v>0.15588749331157961</v>
      </c>
      <c r="AV3693" s="55">
        <v>0.15587655017911939</v>
      </c>
      <c r="AW3693" s="55">
        <v>0.15563432980882991</v>
      </c>
      <c r="AX3693" s="55">
        <v>0.15552760976664368</v>
      </c>
      <c r="AY3693" s="55">
        <v>0.15542595545525734</v>
      </c>
      <c r="AZ3693" s="55">
        <v>0.15540903240699597</v>
      </c>
      <c r="BA3693" s="55">
        <v>0.15573944037043386</v>
      </c>
      <c r="BB3693" s="55">
        <v>0.15594917072073006</v>
      </c>
      <c r="BC3693" s="55">
        <v>0.15620566781728476</v>
      </c>
      <c r="BD3693" s="55">
        <v>0.1564460994321703</v>
      </c>
      <c r="BE3693" s="55">
        <v>0.15658085156591925</v>
      </c>
      <c r="BF3693" s="55">
        <v>0.15690885217084119</v>
      </c>
    </row>
    <row r="3694" spans="1:58" ht="12" customHeight="1" x14ac:dyDescent="0.2">
      <c r="A3694" t="s">
        <v>527</v>
      </c>
      <c r="B3694" t="s">
        <v>558</v>
      </c>
      <c r="C3694" s="55">
        <v>4.7691842327481797E-2</v>
      </c>
      <c r="D3694" s="55">
        <v>4.7956968711237488E-2</v>
      </c>
      <c r="E3694" s="55">
        <v>4.7877289027200134E-2</v>
      </c>
      <c r="F3694" s="55">
        <v>4.7513327501936514E-2</v>
      </c>
      <c r="G3694" s="55">
        <v>4.6701375171402063E-2</v>
      </c>
      <c r="H3694" s="55">
        <v>4.6102599122524859E-2</v>
      </c>
      <c r="I3694" s="55">
        <v>4.5028393615936003E-2</v>
      </c>
      <c r="J3694" s="55">
        <v>4.4407789861416955E-2</v>
      </c>
      <c r="K3694" s="55">
        <v>4.4160903873489477E-2</v>
      </c>
      <c r="L3694" s="55">
        <v>4.4254486944822903E-2</v>
      </c>
      <c r="M3694" s="55">
        <v>4.4512350631196539E-2</v>
      </c>
      <c r="N3694" s="55">
        <v>4.4639339721450677E-2</v>
      </c>
      <c r="O3694" s="55">
        <v>4.4751926889377569E-2</v>
      </c>
      <c r="P3694" s="55">
        <v>4.4807294527124085E-2</v>
      </c>
      <c r="Q3694" s="55">
        <v>4.4390010638271381E-2</v>
      </c>
      <c r="R3694" s="55">
        <v>4.3692828308271286E-2</v>
      </c>
      <c r="S3694" s="55">
        <v>4.2253398576536809E-2</v>
      </c>
      <c r="T3694" s="55">
        <v>4.123898481194866E-2</v>
      </c>
      <c r="U3694" s="55">
        <v>4.074196659749757E-2</v>
      </c>
      <c r="V3694" s="55">
        <v>4.0289439546631452E-2</v>
      </c>
      <c r="W3694" s="55">
        <v>4.0251413428955489E-2</v>
      </c>
      <c r="X3694" s="55">
        <v>4.0184144231378519E-2</v>
      </c>
      <c r="Y3694" s="55">
        <v>3.9866372712441728E-2</v>
      </c>
      <c r="Z3694" s="55">
        <v>3.9523209988281745E-2</v>
      </c>
      <c r="AA3694" s="55">
        <v>3.9231431084225846E-2</v>
      </c>
      <c r="AB3694" s="55">
        <v>3.8797011498283171E-2</v>
      </c>
      <c r="AC3694" s="55">
        <v>3.8485580261786397E-2</v>
      </c>
      <c r="AD3694" s="55">
        <v>3.8412797059067326E-2</v>
      </c>
      <c r="AE3694" s="55">
        <v>3.8285627333201976E-2</v>
      </c>
      <c r="AF3694" s="55">
        <v>3.7901438930308645E-2</v>
      </c>
      <c r="AG3694" s="55">
        <v>3.7540557117396539E-2</v>
      </c>
      <c r="AH3694" s="55">
        <v>3.7159882023861744E-2</v>
      </c>
      <c r="AI3694" s="55">
        <v>3.6660170167356204E-2</v>
      </c>
      <c r="AJ3694" s="55">
        <v>3.618957842676452E-2</v>
      </c>
      <c r="AK3694" s="55">
        <v>3.5954218017219437E-2</v>
      </c>
      <c r="AL3694" s="55">
        <v>3.5749309452365638E-2</v>
      </c>
      <c r="AM3694" s="55">
        <v>3.5519255153364244E-2</v>
      </c>
      <c r="AN3694" s="55">
        <v>3.5499371981435122E-2</v>
      </c>
      <c r="AO3694" s="55">
        <v>3.5512739193742093E-2</v>
      </c>
      <c r="AP3694" s="55">
        <v>3.553973193021203E-2</v>
      </c>
      <c r="AQ3694" s="55">
        <v>3.5563840906159695E-2</v>
      </c>
      <c r="AR3694" s="55">
        <v>3.564599146272808E-2</v>
      </c>
      <c r="AS3694" s="55">
        <v>3.5595560702369189E-2</v>
      </c>
      <c r="AT3694" s="55">
        <v>3.5529823434975932E-2</v>
      </c>
      <c r="AU3694" s="55">
        <v>3.5447287156761799E-2</v>
      </c>
      <c r="AV3694" s="55">
        <v>3.5349117117197321E-2</v>
      </c>
      <c r="AW3694" s="55">
        <v>3.5239290872494014E-2</v>
      </c>
      <c r="AX3694" s="55">
        <v>3.5120385294066504E-2</v>
      </c>
      <c r="AY3694" s="55">
        <v>3.4994486206157929E-2</v>
      </c>
      <c r="AZ3694" s="55">
        <v>3.4863522417454128E-2</v>
      </c>
      <c r="BA3694" s="55">
        <v>3.4728009539572918E-2</v>
      </c>
      <c r="BB3694" s="55">
        <v>3.4589444038271328E-2</v>
      </c>
      <c r="BC3694" s="55">
        <v>3.4449794470987151E-2</v>
      </c>
      <c r="BD3694" s="55">
        <v>3.43118344311781E-2</v>
      </c>
      <c r="BE3694" s="55">
        <v>3.4178339086214357E-2</v>
      </c>
      <c r="BF3694" s="55">
        <v>3.4051625569434342E-2</v>
      </c>
    </row>
    <row r="3695" spans="1:58" ht="12" customHeight="1" x14ac:dyDescent="0.2">
      <c r="B3695" t="s">
        <v>559</v>
      </c>
      <c r="C3695" s="55">
        <v>0.14777851071461046</v>
      </c>
      <c r="D3695" s="55">
        <v>0.14499708711353235</v>
      </c>
      <c r="E3695" s="55">
        <v>0.14228146019974988</v>
      </c>
      <c r="F3695" s="55">
        <v>0.14010387144725051</v>
      </c>
      <c r="G3695" s="55">
        <v>0.13805918003549147</v>
      </c>
      <c r="H3695" s="55">
        <v>0.13469824514866488</v>
      </c>
      <c r="I3695" s="55">
        <v>0.13397356895019219</v>
      </c>
      <c r="J3695" s="55">
        <v>0.1332582934540103</v>
      </c>
      <c r="K3695" s="55">
        <v>0.13256609332160257</v>
      </c>
      <c r="L3695" s="55">
        <v>0.13149645430766288</v>
      </c>
      <c r="M3695" s="55">
        <v>0.13017028336446354</v>
      </c>
      <c r="N3695" s="55">
        <v>0.12832786542000149</v>
      </c>
      <c r="O3695" s="55">
        <v>0.12711833988768304</v>
      </c>
      <c r="P3695" s="55">
        <v>0.12625095496001054</v>
      </c>
      <c r="Q3695" s="55">
        <v>0.12599275763199833</v>
      </c>
      <c r="R3695" s="55">
        <v>0.12643342495244755</v>
      </c>
      <c r="S3695" s="55">
        <v>0.12738379583388937</v>
      </c>
      <c r="T3695" s="55">
        <v>0.12770282444622</v>
      </c>
      <c r="U3695" s="55">
        <v>0.12760555777907442</v>
      </c>
      <c r="V3695" s="55">
        <v>0.12729844679624999</v>
      </c>
      <c r="W3695" s="55">
        <v>0.12641465165197152</v>
      </c>
      <c r="X3695" s="55">
        <v>0.12566500311923831</v>
      </c>
      <c r="Y3695" s="55">
        <v>0.12517213666287605</v>
      </c>
      <c r="Z3695" s="55">
        <v>0.12454453813487447</v>
      </c>
      <c r="AA3695" s="55">
        <v>0.12406198258798184</v>
      </c>
      <c r="AB3695" s="55">
        <v>0.12349905083979665</v>
      </c>
      <c r="AC3695" s="55">
        <v>0.12293087498699233</v>
      </c>
      <c r="AD3695" s="55">
        <v>0.12221418065979178</v>
      </c>
      <c r="AE3695" s="55">
        <v>0.12140500056489542</v>
      </c>
      <c r="AF3695" s="55">
        <v>0.12051986168269682</v>
      </c>
      <c r="AG3695" s="55">
        <v>0.11928763549464089</v>
      </c>
      <c r="AH3695" s="55">
        <v>0.11807071832136803</v>
      </c>
      <c r="AI3695" s="55">
        <v>0.11712155723056766</v>
      </c>
      <c r="AJ3695" s="55">
        <v>0.11636916397821061</v>
      </c>
      <c r="AK3695" s="55">
        <v>0.11549068675194808</v>
      </c>
      <c r="AL3695" s="55">
        <v>0.11474602781977744</v>
      </c>
      <c r="AM3695" s="55">
        <v>0.11413972384212663</v>
      </c>
      <c r="AN3695" s="55">
        <v>0.11347093575809024</v>
      </c>
      <c r="AO3695" s="55">
        <v>0.11282269861621172</v>
      </c>
      <c r="AP3695" s="55">
        <v>0.11219194508290918</v>
      </c>
      <c r="AQ3695" s="55">
        <v>0.11148341430791767</v>
      </c>
      <c r="AR3695" s="55">
        <v>0.11083449208222061</v>
      </c>
      <c r="AS3695" s="55">
        <v>0.1104942198474812</v>
      </c>
      <c r="AT3695" s="55">
        <v>0.11016018141466523</v>
      </c>
      <c r="AU3695" s="55">
        <v>0.10981196324021182</v>
      </c>
      <c r="AV3695" s="55">
        <v>0.10950755512430331</v>
      </c>
      <c r="AW3695" s="55">
        <v>0.10920902212548511</v>
      </c>
      <c r="AX3695" s="55">
        <v>0.1088700981931581</v>
      </c>
      <c r="AY3695" s="55">
        <v>0.10856532637287745</v>
      </c>
      <c r="AZ3695" s="55">
        <v>0.10846161802259091</v>
      </c>
      <c r="BA3695" s="55">
        <v>0.10835999071223452</v>
      </c>
      <c r="BB3695" s="55">
        <v>0.10826539858617117</v>
      </c>
      <c r="BC3695" s="55">
        <v>0.10823048930331154</v>
      </c>
      <c r="BD3695" s="55">
        <v>0.10819700846705108</v>
      </c>
      <c r="BE3695" s="55">
        <v>0.10814578168312156</v>
      </c>
      <c r="BF3695" s="55">
        <v>0.10806442120355704</v>
      </c>
    </row>
    <row r="3696" spans="1:58" ht="12" customHeight="1" x14ac:dyDescent="0.2">
      <c r="B3696" t="s">
        <v>560</v>
      </c>
      <c r="C3696" s="55">
        <v>0.18592217890185958</v>
      </c>
      <c r="D3696" s="55">
        <v>0.18880369473306857</v>
      </c>
      <c r="E3696" s="55">
        <v>0.19084857743928554</v>
      </c>
      <c r="F3696" s="55">
        <v>0.19245615525690549</v>
      </c>
      <c r="G3696" s="55">
        <v>0.19445486050197636</v>
      </c>
      <c r="H3696" s="55">
        <v>0.19221374043849745</v>
      </c>
      <c r="I3696" s="55">
        <v>0.1929679389903427</v>
      </c>
      <c r="J3696" s="55">
        <v>0.19134586757331323</v>
      </c>
      <c r="K3696" s="55">
        <v>0.19014641559307247</v>
      </c>
      <c r="L3696" s="55">
        <v>0.18871699837647596</v>
      </c>
      <c r="M3696" s="55">
        <v>0.18756437231843412</v>
      </c>
      <c r="N3696" s="55">
        <v>0.18681567395710449</v>
      </c>
      <c r="O3696" s="55">
        <v>0.18509614636954427</v>
      </c>
      <c r="P3696" s="55">
        <v>0.18333833903487926</v>
      </c>
      <c r="Q3696" s="55">
        <v>0.18077837511316824</v>
      </c>
      <c r="R3696" s="55">
        <v>0.17897788782648497</v>
      </c>
      <c r="S3696" s="55">
        <v>0.17628092870811382</v>
      </c>
      <c r="T3696" s="55">
        <v>0.17345841133641526</v>
      </c>
      <c r="U3696" s="55">
        <v>0.1707930325059713</v>
      </c>
      <c r="V3696" s="55">
        <v>0.16840143021083057</v>
      </c>
      <c r="W3696" s="55">
        <v>0.16627863282096011</v>
      </c>
      <c r="X3696" s="55">
        <v>0.16409176137761383</v>
      </c>
      <c r="Y3696" s="55">
        <v>0.16229503576800444</v>
      </c>
      <c r="Z3696" s="55">
        <v>0.16055939529359145</v>
      </c>
      <c r="AA3696" s="55">
        <v>0.15878486480660622</v>
      </c>
      <c r="AB3696" s="55">
        <v>0.15753611238825152</v>
      </c>
      <c r="AC3696" s="55">
        <v>0.15676471330657926</v>
      </c>
      <c r="AD3696" s="55">
        <v>0.15615229716622167</v>
      </c>
      <c r="AE3696" s="55">
        <v>0.15580166746005922</v>
      </c>
      <c r="AF3696" s="55">
        <v>0.15564122175226994</v>
      </c>
      <c r="AG3696" s="55">
        <v>0.15549966895634101</v>
      </c>
      <c r="AH3696" s="55">
        <v>0.1555085419119675</v>
      </c>
      <c r="AI3696" s="55">
        <v>0.15585249214183461</v>
      </c>
      <c r="AJ3696" s="55">
        <v>0.15634571960693255</v>
      </c>
      <c r="AK3696" s="55">
        <v>0.15691894681161506</v>
      </c>
      <c r="AL3696" s="55">
        <v>0.15722421728657895</v>
      </c>
      <c r="AM3696" s="55">
        <v>0.15765192687268106</v>
      </c>
      <c r="AN3696" s="55">
        <v>0.15785208088269523</v>
      </c>
      <c r="AO3696" s="55">
        <v>0.15801523369390497</v>
      </c>
      <c r="AP3696" s="55">
        <v>0.15808590622108165</v>
      </c>
      <c r="AQ3696" s="55">
        <v>0.15788972806447121</v>
      </c>
      <c r="AR3696" s="55">
        <v>0.15774466397542819</v>
      </c>
      <c r="AS3696" s="55">
        <v>0.1574117449054635</v>
      </c>
      <c r="AT3696" s="55">
        <v>0.1571419528343708</v>
      </c>
      <c r="AU3696" s="55">
        <v>0.15705034333180787</v>
      </c>
      <c r="AV3696" s="55">
        <v>0.15676014404384575</v>
      </c>
      <c r="AW3696" s="55">
        <v>0.15656652893837927</v>
      </c>
      <c r="AX3696" s="55">
        <v>0.15646528278144292</v>
      </c>
      <c r="AY3696" s="55">
        <v>0.15622314615901078</v>
      </c>
      <c r="AZ3696" s="55">
        <v>0.15562149394178307</v>
      </c>
      <c r="BA3696" s="55">
        <v>0.15472738874737463</v>
      </c>
      <c r="BB3696" s="55">
        <v>0.15381321815954452</v>
      </c>
      <c r="BC3696" s="55">
        <v>0.15298529501847155</v>
      </c>
      <c r="BD3696" s="55">
        <v>0.15232828514024277</v>
      </c>
      <c r="BE3696" s="55">
        <v>0.15174646568428776</v>
      </c>
      <c r="BF3696" s="55">
        <v>0.15128651849881236</v>
      </c>
    </row>
    <row r="3697" spans="1:58" ht="12" customHeight="1" x14ac:dyDescent="0.2">
      <c r="B3697" t="s">
        <v>561</v>
      </c>
      <c r="C3697" s="55">
        <v>6.0272295353426666E-2</v>
      </c>
      <c r="D3697" s="55">
        <v>6.0380162691451411E-2</v>
      </c>
      <c r="E3697" s="55">
        <v>6.083213409328711E-2</v>
      </c>
      <c r="F3697" s="55">
        <v>6.2313231054002223E-2</v>
      </c>
      <c r="G3697" s="55">
        <v>6.3508229434057054E-2</v>
      </c>
      <c r="H3697" s="55">
        <v>6.2259199528760412E-2</v>
      </c>
      <c r="I3697" s="55">
        <v>6.2976344118799085E-2</v>
      </c>
      <c r="J3697" s="55">
        <v>6.6065514273387582E-2</v>
      </c>
      <c r="K3697" s="55">
        <v>6.8286947384061394E-2</v>
      </c>
      <c r="L3697" s="55">
        <v>7.0419653516544695E-2</v>
      </c>
      <c r="M3697" s="55">
        <v>7.2430591041697232E-2</v>
      </c>
      <c r="N3697" s="55">
        <v>7.4364993352302469E-2</v>
      </c>
      <c r="O3697" s="55">
        <v>7.6013726638732057E-2</v>
      </c>
      <c r="P3697" s="55">
        <v>7.7389162496117103E-2</v>
      </c>
      <c r="Q3697" s="55">
        <v>7.9149816758837005E-2</v>
      </c>
      <c r="R3697" s="55">
        <v>8.1680653315860816E-2</v>
      </c>
      <c r="S3697" s="55">
        <v>8.3754486096987796E-2</v>
      </c>
      <c r="T3697" s="55">
        <v>8.3887058497452344E-2</v>
      </c>
      <c r="U3697" s="55">
        <v>8.4383996487360571E-2</v>
      </c>
      <c r="V3697" s="55">
        <v>8.4893497505439008E-2</v>
      </c>
      <c r="W3697" s="55">
        <v>8.5588200857335123E-2</v>
      </c>
      <c r="X3697" s="55">
        <v>8.6067936572217216E-2</v>
      </c>
      <c r="Y3697" s="55">
        <v>8.640083355404532E-2</v>
      </c>
      <c r="Z3697" s="55">
        <v>8.6447755020112121E-2</v>
      </c>
      <c r="AA3697" s="55">
        <v>8.6224211327358052E-2</v>
      </c>
      <c r="AB3697" s="55">
        <v>8.5562544687241088E-2</v>
      </c>
      <c r="AC3697" s="55">
        <v>8.440774945792387E-2</v>
      </c>
      <c r="AD3697" s="55">
        <v>8.2886958065948563E-2</v>
      </c>
      <c r="AE3697" s="55">
        <v>8.1335252592537904E-2</v>
      </c>
      <c r="AF3697" s="55">
        <v>7.9997962281364646E-2</v>
      </c>
      <c r="AG3697" s="55">
        <v>7.8870347625261891E-2</v>
      </c>
      <c r="AH3697" s="55">
        <v>7.7780007452293479E-2</v>
      </c>
      <c r="AI3697" s="55">
        <v>7.6450612717217079E-2</v>
      </c>
      <c r="AJ3697" s="55">
        <v>7.4877554282347117E-2</v>
      </c>
      <c r="AK3697" s="55">
        <v>7.3251516841514666E-2</v>
      </c>
      <c r="AL3697" s="55">
        <v>7.2039629632343102E-2</v>
      </c>
      <c r="AM3697" s="55">
        <v>7.1121998334547146E-2</v>
      </c>
      <c r="AN3697" s="55">
        <v>7.0558462243631243E-2</v>
      </c>
      <c r="AO3697" s="55">
        <v>7.0119511087287631E-2</v>
      </c>
      <c r="AP3697" s="55">
        <v>6.9715975737296515E-2</v>
      </c>
      <c r="AQ3697" s="55">
        <v>6.9413836181327224E-2</v>
      </c>
      <c r="AR3697" s="55">
        <v>6.9104619354890748E-2</v>
      </c>
      <c r="AS3697" s="55">
        <v>6.9280791639876466E-2</v>
      </c>
      <c r="AT3697" s="55">
        <v>6.9750707875320311E-2</v>
      </c>
      <c r="AU3697" s="55">
        <v>7.0244342795472245E-2</v>
      </c>
      <c r="AV3697" s="55">
        <v>7.07971195250304E-2</v>
      </c>
      <c r="AW3697" s="55">
        <v>7.1478023213928168E-2</v>
      </c>
      <c r="AX3697" s="55">
        <v>7.1972186324280471E-2</v>
      </c>
      <c r="AY3697" s="55">
        <v>7.2567495713083338E-2</v>
      </c>
      <c r="AZ3697" s="55">
        <v>7.3238281029985655E-2</v>
      </c>
      <c r="BA3697" s="55">
        <v>7.3853454839593893E-2</v>
      </c>
      <c r="BB3697" s="55">
        <v>7.4597934051493647E-2</v>
      </c>
      <c r="BC3697" s="55">
        <v>7.5143759410631381E-2</v>
      </c>
      <c r="BD3697" s="55">
        <v>7.5523427941934659E-2</v>
      </c>
      <c r="BE3697" s="55">
        <v>7.5939281059769534E-2</v>
      </c>
      <c r="BF3697" s="55">
        <v>7.6060127572949304E-2</v>
      </c>
    </row>
    <row r="3698" spans="1:58" ht="12" customHeight="1" x14ac:dyDescent="0.2">
      <c r="B3698" t="s">
        <v>562</v>
      </c>
      <c r="C3698" s="55">
        <v>0.10009910842224191</v>
      </c>
      <c r="D3698" s="55">
        <v>9.9493251136098887E-2</v>
      </c>
      <c r="E3698" s="55">
        <v>9.8761717193183829E-2</v>
      </c>
      <c r="F3698" s="55">
        <v>9.7835217299586566E-2</v>
      </c>
      <c r="G3698" s="55">
        <v>9.6913368635386424E-2</v>
      </c>
      <c r="H3698" s="55">
        <v>9.6789440709962968E-2</v>
      </c>
      <c r="I3698" s="55">
        <v>9.6284667997176512E-2</v>
      </c>
      <c r="J3698" s="55">
        <v>9.5693940345069617E-2</v>
      </c>
      <c r="K3698" s="55">
        <v>9.5504630346098851E-2</v>
      </c>
      <c r="L3698" s="55">
        <v>9.5116891208697776E-2</v>
      </c>
      <c r="M3698" s="55">
        <v>9.5181459219637957E-2</v>
      </c>
      <c r="N3698" s="55">
        <v>9.5474276888044801E-2</v>
      </c>
      <c r="O3698" s="55">
        <v>9.556486400640031E-2</v>
      </c>
      <c r="P3698" s="55">
        <v>9.6442290043367421E-2</v>
      </c>
      <c r="Q3698" s="55">
        <v>9.6998469876853011E-2</v>
      </c>
      <c r="R3698" s="55">
        <v>9.8249713375685888E-2</v>
      </c>
      <c r="S3698" s="55">
        <v>9.9079866667188876E-2</v>
      </c>
      <c r="T3698" s="55">
        <v>0.10189681180909543</v>
      </c>
      <c r="U3698" s="55">
        <v>0.10401765492572299</v>
      </c>
      <c r="V3698" s="55">
        <v>0.10633762949010975</v>
      </c>
      <c r="W3698" s="55">
        <v>0.10842513194577534</v>
      </c>
      <c r="X3698" s="55">
        <v>0.1105661424530557</v>
      </c>
      <c r="Y3698" s="55">
        <v>0.11286024854726551</v>
      </c>
      <c r="Z3698" s="55">
        <v>0.11532986319769382</v>
      </c>
      <c r="AA3698" s="55">
        <v>0.11792173185022455</v>
      </c>
      <c r="AB3698" s="55">
        <v>0.12066363430091945</v>
      </c>
      <c r="AC3698" s="55">
        <v>0.12331521492756692</v>
      </c>
      <c r="AD3698" s="55">
        <v>0.12607244728909947</v>
      </c>
      <c r="AE3698" s="55">
        <v>0.12875637684096958</v>
      </c>
      <c r="AF3698" s="55">
        <v>0.1313892914635427</v>
      </c>
      <c r="AG3698" s="55">
        <v>0.13411916591806847</v>
      </c>
      <c r="AH3698" s="55">
        <v>0.13665987972705987</v>
      </c>
      <c r="AI3698" s="55">
        <v>0.13897742532340693</v>
      </c>
      <c r="AJ3698" s="55">
        <v>0.14117314373748269</v>
      </c>
      <c r="AK3698" s="55">
        <v>0.14322125342317571</v>
      </c>
      <c r="AL3698" s="55">
        <v>0.14497309938437974</v>
      </c>
      <c r="AM3698" s="55">
        <v>0.14619686876137267</v>
      </c>
      <c r="AN3698" s="55">
        <v>0.14714654207988712</v>
      </c>
      <c r="AO3698" s="55">
        <v>0.14795341984514668</v>
      </c>
      <c r="AP3698" s="55">
        <v>0.14878460028409343</v>
      </c>
      <c r="AQ3698" s="55">
        <v>0.14985351746258094</v>
      </c>
      <c r="AR3698" s="55">
        <v>0.15075976644608949</v>
      </c>
      <c r="AS3698" s="55">
        <v>0.15119541049128643</v>
      </c>
      <c r="AT3698" s="55">
        <v>0.15127619649264337</v>
      </c>
      <c r="AU3698" s="55">
        <v>0.15117322371371644</v>
      </c>
      <c r="AV3698" s="55">
        <v>0.15117200083718557</v>
      </c>
      <c r="AW3698" s="55">
        <v>0.1509429221474734</v>
      </c>
      <c r="AX3698" s="55">
        <v>0.15084842473836874</v>
      </c>
      <c r="AY3698" s="55">
        <v>0.15075820083438807</v>
      </c>
      <c r="AZ3698" s="55">
        <v>0.15074886611436328</v>
      </c>
      <c r="BA3698" s="55">
        <v>0.15108095334473651</v>
      </c>
      <c r="BB3698" s="55">
        <v>0.15129293316307793</v>
      </c>
      <c r="BC3698" s="55">
        <v>0.15155097089722955</v>
      </c>
      <c r="BD3698" s="55">
        <v>0.15179400687411099</v>
      </c>
      <c r="BE3698" s="55">
        <v>0.1519333782548698</v>
      </c>
      <c r="BF3698" s="55">
        <v>0.15226517392739805</v>
      </c>
    </row>
    <row r="3699" spans="1:58" ht="12" customHeight="1" x14ac:dyDescent="0.2">
      <c r="A3699" t="s">
        <v>528</v>
      </c>
      <c r="B3699" t="s">
        <v>558</v>
      </c>
      <c r="C3699" s="55">
        <v>4.9362706366543878E-2</v>
      </c>
      <c r="D3699" s="55">
        <v>5.0153397373053445E-2</v>
      </c>
      <c r="E3699" s="55">
        <v>5.0703534851717455E-2</v>
      </c>
      <c r="F3699" s="55">
        <v>5.1206204717739311E-2</v>
      </c>
      <c r="G3699" s="55">
        <v>5.1103971302824493E-2</v>
      </c>
      <c r="H3699" s="55">
        <v>4.9792540036906731E-2</v>
      </c>
      <c r="I3699" s="55">
        <v>4.9058738492547528E-2</v>
      </c>
      <c r="J3699" s="55">
        <v>4.8383397449697309E-2</v>
      </c>
      <c r="K3699" s="55">
        <v>4.7949121087128246E-2</v>
      </c>
      <c r="L3699" s="55">
        <v>4.7668256359194729E-2</v>
      </c>
      <c r="M3699" s="55">
        <v>4.7514751668182101E-2</v>
      </c>
      <c r="N3699" s="55">
        <v>4.7363419272709747E-2</v>
      </c>
      <c r="O3699" s="55">
        <v>4.7252716101903222E-2</v>
      </c>
      <c r="P3699" s="55">
        <v>4.707522007769472E-2</v>
      </c>
      <c r="Q3699" s="55">
        <v>4.675158764614188E-2</v>
      </c>
      <c r="R3699" s="55">
        <v>4.6177715067368216E-2</v>
      </c>
      <c r="S3699" s="55">
        <v>4.5004953737081979E-2</v>
      </c>
      <c r="T3699" s="55">
        <v>4.4138916125483138E-2</v>
      </c>
      <c r="U3699" s="55">
        <v>4.3661822758630509E-2</v>
      </c>
      <c r="V3699" s="55">
        <v>4.3326709202319937E-2</v>
      </c>
      <c r="W3699" s="55">
        <v>4.3244322206925617E-2</v>
      </c>
      <c r="X3699" s="55">
        <v>4.3176807493570307E-2</v>
      </c>
      <c r="Y3699" s="55">
        <v>4.2978128110327904E-2</v>
      </c>
      <c r="Z3699" s="55">
        <v>4.2653960073347465E-2</v>
      </c>
      <c r="AA3699" s="55">
        <v>4.2382467331232507E-2</v>
      </c>
      <c r="AB3699" s="55">
        <v>4.1954737244282836E-2</v>
      </c>
      <c r="AC3699" s="55">
        <v>4.1651720154349474E-2</v>
      </c>
      <c r="AD3699" s="55">
        <v>4.160555161879391E-2</v>
      </c>
      <c r="AE3699" s="55">
        <v>4.1500272347494316E-2</v>
      </c>
      <c r="AF3699" s="55">
        <v>4.1118920042833997E-2</v>
      </c>
      <c r="AG3699" s="55">
        <v>4.0767227648204375E-2</v>
      </c>
      <c r="AH3699" s="55">
        <v>4.0390287013216342E-2</v>
      </c>
      <c r="AI3699" s="55">
        <v>3.9876998661168013E-2</v>
      </c>
      <c r="AJ3699" s="55">
        <v>3.9389274556479892E-2</v>
      </c>
      <c r="AK3699" s="55">
        <v>3.9154034309538573E-2</v>
      </c>
      <c r="AL3699" s="55">
        <v>3.8950847643879599E-2</v>
      </c>
      <c r="AM3699" s="55">
        <v>3.8714373070552081E-2</v>
      </c>
      <c r="AN3699" s="55">
        <v>3.8705321570439745E-2</v>
      </c>
      <c r="AO3699" s="55">
        <v>3.8731435869878816E-2</v>
      </c>
      <c r="AP3699" s="55">
        <v>3.8772806326548136E-2</v>
      </c>
      <c r="AQ3699" s="55">
        <v>3.8816016255541964E-2</v>
      </c>
      <c r="AR3699" s="55">
        <v>3.8919036499817886E-2</v>
      </c>
      <c r="AS3699" s="55">
        <v>3.8874010252573948E-2</v>
      </c>
      <c r="AT3699" s="55">
        <v>3.8810122633309442E-2</v>
      </c>
      <c r="AU3699" s="55">
        <v>3.8726318983612847E-2</v>
      </c>
      <c r="AV3699" s="55">
        <v>3.8627699814335038E-2</v>
      </c>
      <c r="AW3699" s="55">
        <v>3.8514581374846368E-2</v>
      </c>
      <c r="AX3699" s="55">
        <v>3.8392039821338625E-2</v>
      </c>
      <c r="AY3699" s="55">
        <v>3.8262831177804463E-2</v>
      </c>
      <c r="AZ3699" s="55">
        <v>3.8129124121310032E-2</v>
      </c>
      <c r="BA3699" s="55">
        <v>3.7994916811258515E-2</v>
      </c>
      <c r="BB3699" s="55">
        <v>3.7856933654187686E-2</v>
      </c>
      <c r="BC3699" s="55">
        <v>3.771676648410853E-2</v>
      </c>
      <c r="BD3699" s="55">
        <v>3.7577045378379838E-2</v>
      </c>
      <c r="BE3699" s="55">
        <v>3.7441239610490361E-2</v>
      </c>
      <c r="BF3699" s="55">
        <v>3.7313016454316533E-2</v>
      </c>
    </row>
    <row r="3700" spans="1:58" ht="12" customHeight="1" x14ac:dyDescent="0.2">
      <c r="B3700" t="s">
        <v>559</v>
      </c>
      <c r="C3700" s="55">
        <v>0.14811364113961484</v>
      </c>
      <c r="D3700" s="55">
        <v>0.14421554674951978</v>
      </c>
      <c r="E3700" s="55">
        <v>0.14098912805618891</v>
      </c>
      <c r="F3700" s="55">
        <v>0.13787553742701625</v>
      </c>
      <c r="G3700" s="55">
        <v>0.13540655156620479</v>
      </c>
      <c r="H3700" s="55">
        <v>0.14013281320224313</v>
      </c>
      <c r="I3700" s="55">
        <v>0.14004322683378223</v>
      </c>
      <c r="J3700" s="55">
        <v>0.14011115750870842</v>
      </c>
      <c r="K3700" s="55">
        <v>0.13991290247970797</v>
      </c>
      <c r="L3700" s="55">
        <v>0.13921339689994663</v>
      </c>
      <c r="M3700" s="55">
        <v>0.13818431673883791</v>
      </c>
      <c r="N3700" s="55">
        <v>0.13682689698860695</v>
      </c>
      <c r="O3700" s="55">
        <v>0.13614098939159774</v>
      </c>
      <c r="P3700" s="55">
        <v>0.13574035005672708</v>
      </c>
      <c r="Q3700" s="55">
        <v>0.13572289871832194</v>
      </c>
      <c r="R3700" s="55">
        <v>0.13598878043292889</v>
      </c>
      <c r="S3700" s="55">
        <v>0.13664879233321797</v>
      </c>
      <c r="T3700" s="55">
        <v>0.13691661045594031</v>
      </c>
      <c r="U3700" s="55">
        <v>0.1368914764965681</v>
      </c>
      <c r="V3700" s="55">
        <v>0.13668774439034734</v>
      </c>
      <c r="W3700" s="55">
        <v>0.13574640626432208</v>
      </c>
      <c r="X3700" s="55">
        <v>0.13457166319489949</v>
      </c>
      <c r="Y3700" s="55">
        <v>0.1334264184576951</v>
      </c>
      <c r="Z3700" s="55">
        <v>0.13290007443378535</v>
      </c>
      <c r="AA3700" s="55">
        <v>0.13252084363301117</v>
      </c>
      <c r="AB3700" s="55">
        <v>0.13205040612973323</v>
      </c>
      <c r="AC3700" s="55">
        <v>0.13154951920384464</v>
      </c>
      <c r="AD3700" s="55">
        <v>0.1308851402096845</v>
      </c>
      <c r="AE3700" s="55">
        <v>0.1301203263659064</v>
      </c>
      <c r="AF3700" s="55">
        <v>0.12928198613165545</v>
      </c>
      <c r="AG3700" s="55">
        <v>0.12808529847955899</v>
      </c>
      <c r="AH3700" s="55">
        <v>0.12689315852492342</v>
      </c>
      <c r="AI3700" s="55">
        <v>0.12596741428175243</v>
      </c>
      <c r="AJ3700" s="55">
        <v>0.12523501209257498</v>
      </c>
      <c r="AK3700" s="55">
        <v>0.12435607977166598</v>
      </c>
      <c r="AL3700" s="55">
        <v>0.12361759949174971</v>
      </c>
      <c r="AM3700" s="55">
        <v>0.12300948146409181</v>
      </c>
      <c r="AN3700" s="55">
        <v>0.12232860854793021</v>
      </c>
      <c r="AO3700" s="55">
        <v>0.12166601922139247</v>
      </c>
      <c r="AP3700" s="55">
        <v>0.12102306709871902</v>
      </c>
      <c r="AQ3700" s="55">
        <v>0.12031117069894848</v>
      </c>
      <c r="AR3700" s="55">
        <v>0.11965192944298872</v>
      </c>
      <c r="AS3700" s="55">
        <v>0.11931538745193435</v>
      </c>
      <c r="AT3700" s="55">
        <v>0.11897891322335725</v>
      </c>
      <c r="AU3700" s="55">
        <v>0.11862227813048533</v>
      </c>
      <c r="AV3700" s="55">
        <v>0.11831988772185614</v>
      </c>
      <c r="AW3700" s="55">
        <v>0.11801845615542968</v>
      </c>
      <c r="AX3700" s="55">
        <v>0.11767492216139999</v>
      </c>
      <c r="AY3700" s="55">
        <v>0.11737132620769596</v>
      </c>
      <c r="AZ3700" s="55">
        <v>0.11728839239989609</v>
      </c>
      <c r="BA3700" s="55">
        <v>0.11722168353991648</v>
      </c>
      <c r="BB3700" s="55">
        <v>0.11716149937762917</v>
      </c>
      <c r="BC3700" s="55">
        <v>0.11716309323824702</v>
      </c>
      <c r="BD3700" s="55">
        <v>0.11716215043223524</v>
      </c>
      <c r="BE3700" s="55">
        <v>0.11713919587396025</v>
      </c>
      <c r="BF3700" s="55">
        <v>0.11708429130193115</v>
      </c>
    </row>
    <row r="3701" spans="1:58" ht="12" customHeight="1" x14ac:dyDescent="0.2">
      <c r="B3701" t="s">
        <v>560</v>
      </c>
      <c r="C3701" s="55">
        <v>0.18296557324184426</v>
      </c>
      <c r="D3701" s="55">
        <v>0.18569253108887251</v>
      </c>
      <c r="E3701" s="55">
        <v>0.18811244204040639</v>
      </c>
      <c r="F3701" s="55">
        <v>0.18941208637321424</v>
      </c>
      <c r="G3701" s="55">
        <v>0.19081343588670457</v>
      </c>
      <c r="H3701" s="55">
        <v>0.18753735766164253</v>
      </c>
      <c r="I3701" s="55">
        <v>0.18780791510336525</v>
      </c>
      <c r="J3701" s="55">
        <v>0.18589505764163733</v>
      </c>
      <c r="K3701" s="55">
        <v>0.18482536026877336</v>
      </c>
      <c r="L3701" s="55">
        <v>0.18382395654506201</v>
      </c>
      <c r="M3701" s="55">
        <v>0.18307220454489675</v>
      </c>
      <c r="N3701" s="55">
        <v>0.18245007540873875</v>
      </c>
      <c r="O3701" s="55">
        <v>0.18142001250600653</v>
      </c>
      <c r="P3701" s="55">
        <v>0.17975461409599458</v>
      </c>
      <c r="Q3701" s="55">
        <v>0.17784234757969039</v>
      </c>
      <c r="R3701" s="55">
        <v>0.1767627388715893</v>
      </c>
      <c r="S3701" s="55">
        <v>0.1743458799990098</v>
      </c>
      <c r="T3701" s="55">
        <v>0.17200531265131686</v>
      </c>
      <c r="U3701" s="55">
        <v>0.16974486316295612</v>
      </c>
      <c r="V3701" s="55">
        <v>0.16771460610442226</v>
      </c>
      <c r="W3701" s="55">
        <v>0.16602719884304595</v>
      </c>
      <c r="X3701" s="55">
        <v>0.16448294074022562</v>
      </c>
      <c r="Y3701" s="55">
        <v>0.16342077917046693</v>
      </c>
      <c r="Z3701" s="55">
        <v>0.16184680839258431</v>
      </c>
      <c r="AA3701" s="55">
        <v>0.16022211354810303</v>
      </c>
      <c r="AB3701" s="55">
        <v>0.15911976303545711</v>
      </c>
      <c r="AC3701" s="55">
        <v>0.15846906038765374</v>
      </c>
      <c r="AD3701" s="55">
        <v>0.1579737754475822</v>
      </c>
      <c r="AE3701" s="55">
        <v>0.15774243769069787</v>
      </c>
      <c r="AF3701" s="55">
        <v>0.15771460048165492</v>
      </c>
      <c r="AG3701" s="55">
        <v>0.15772524159638637</v>
      </c>
      <c r="AH3701" s="55">
        <v>0.15787673254186441</v>
      </c>
      <c r="AI3701" s="55">
        <v>0.15834450833365327</v>
      </c>
      <c r="AJ3701" s="55">
        <v>0.15894311549688997</v>
      </c>
      <c r="AK3701" s="55">
        <v>0.15961118486788797</v>
      </c>
      <c r="AL3701" s="55">
        <v>0.16000367758481351</v>
      </c>
      <c r="AM3701" s="55">
        <v>0.16049774374023026</v>
      </c>
      <c r="AN3701" s="55">
        <v>0.16075392619232701</v>
      </c>
      <c r="AO3701" s="55">
        <v>0.16096803814888389</v>
      </c>
      <c r="AP3701" s="55">
        <v>0.16108960208800654</v>
      </c>
      <c r="AQ3701" s="55">
        <v>0.1609598084280488</v>
      </c>
      <c r="AR3701" s="55">
        <v>0.16086713458824237</v>
      </c>
      <c r="AS3701" s="55">
        <v>0.16056907557264152</v>
      </c>
      <c r="AT3701" s="55">
        <v>0.16032652484249799</v>
      </c>
      <c r="AU3701" s="55">
        <v>0.16025934836095201</v>
      </c>
      <c r="AV3701" s="55">
        <v>0.15999897401173191</v>
      </c>
      <c r="AW3701" s="55">
        <v>0.15982996788964812</v>
      </c>
      <c r="AX3701" s="55">
        <v>0.15975746934942572</v>
      </c>
      <c r="AY3701" s="55">
        <v>0.15954534126094905</v>
      </c>
      <c r="AZ3701" s="55">
        <v>0.15897045342224481</v>
      </c>
      <c r="BA3701" s="55">
        <v>0.15811536303465268</v>
      </c>
      <c r="BB3701" s="55">
        <v>0.15723773478294029</v>
      </c>
      <c r="BC3701" s="55">
        <v>0.15644395025908284</v>
      </c>
      <c r="BD3701" s="55">
        <v>0.15581903560292856</v>
      </c>
      <c r="BE3701" s="55">
        <v>0.15526698398781805</v>
      </c>
      <c r="BF3701" s="55">
        <v>0.15484030088512091</v>
      </c>
    </row>
    <row r="3702" spans="1:58" ht="12" customHeight="1" x14ac:dyDescent="0.2">
      <c r="B3702" t="s">
        <v>561</v>
      </c>
      <c r="C3702" s="55">
        <v>5.4578445640297041E-2</v>
      </c>
      <c r="D3702" s="55">
        <v>5.4734644853945823E-2</v>
      </c>
      <c r="E3702" s="55">
        <v>5.5406595383052842E-2</v>
      </c>
      <c r="F3702" s="55">
        <v>5.6879787937641195E-2</v>
      </c>
      <c r="G3702" s="55">
        <v>5.8202589847966155E-2</v>
      </c>
      <c r="H3702" s="55">
        <v>5.5248974638419698E-2</v>
      </c>
      <c r="I3702" s="55">
        <v>5.5899353735458041E-2</v>
      </c>
      <c r="J3702" s="55">
        <v>5.8416062818416305E-2</v>
      </c>
      <c r="K3702" s="55">
        <v>6.0391976132314305E-2</v>
      </c>
      <c r="L3702" s="55">
        <v>6.229402754289777E-2</v>
      </c>
      <c r="M3702" s="55">
        <v>6.4276657696167722E-2</v>
      </c>
      <c r="N3702" s="55">
        <v>6.6071074823132195E-2</v>
      </c>
      <c r="O3702" s="55">
        <v>6.7604747089203651E-2</v>
      </c>
      <c r="P3702" s="55">
        <v>6.8983762012709629E-2</v>
      </c>
      <c r="Q3702" s="55">
        <v>7.0527186326125993E-2</v>
      </c>
      <c r="R3702" s="55">
        <v>7.2735800431670855E-2</v>
      </c>
      <c r="S3702" s="55">
        <v>7.4401291848420259E-2</v>
      </c>
      <c r="T3702" s="55">
        <v>7.4727825169384005E-2</v>
      </c>
      <c r="U3702" s="55">
        <v>7.5259698424632329E-2</v>
      </c>
      <c r="V3702" s="55">
        <v>7.5693550879133584E-2</v>
      </c>
      <c r="W3702" s="55">
        <v>7.6187952939074016E-2</v>
      </c>
      <c r="X3702" s="55">
        <v>7.6534553583388884E-2</v>
      </c>
      <c r="Y3702" s="55">
        <v>7.6839522087763484E-2</v>
      </c>
      <c r="Z3702" s="55">
        <v>7.6963855766111408E-2</v>
      </c>
      <c r="AA3702" s="55">
        <v>7.684352260409591E-2</v>
      </c>
      <c r="AB3702" s="55">
        <v>7.6329492271083293E-2</v>
      </c>
      <c r="AC3702" s="55">
        <v>7.5360396203603935E-2</v>
      </c>
      <c r="AD3702" s="55">
        <v>7.4060647252967668E-2</v>
      </c>
      <c r="AE3702" s="55">
        <v>7.2731065193281999E-2</v>
      </c>
      <c r="AF3702" s="55">
        <v>7.1596348844453359E-2</v>
      </c>
      <c r="AG3702" s="55">
        <v>7.0656182534226605E-2</v>
      </c>
      <c r="AH3702" s="55">
        <v>6.9742344446126231E-2</v>
      </c>
      <c r="AI3702" s="55">
        <v>6.8601704572488251E-2</v>
      </c>
      <c r="AJ3702" s="55">
        <v>6.7231385032630292E-2</v>
      </c>
      <c r="AK3702" s="55">
        <v>6.5806567887935583E-2</v>
      </c>
      <c r="AL3702" s="55">
        <v>6.4751029319545794E-2</v>
      </c>
      <c r="AM3702" s="55">
        <v>6.3949666028970759E-2</v>
      </c>
      <c r="AN3702" s="55">
        <v>6.3463652959803954E-2</v>
      </c>
      <c r="AO3702" s="55">
        <v>6.3087636049130744E-2</v>
      </c>
      <c r="AP3702" s="55">
        <v>6.2743876547996583E-2</v>
      </c>
      <c r="AQ3702" s="55">
        <v>6.2499176935219627E-2</v>
      </c>
      <c r="AR3702" s="55">
        <v>6.2242124758972971E-2</v>
      </c>
      <c r="AS3702" s="55">
        <v>6.241691467838472E-2</v>
      </c>
      <c r="AT3702" s="55">
        <v>6.2853075680334852E-2</v>
      </c>
      <c r="AU3702" s="55">
        <v>6.3308280477626197E-2</v>
      </c>
      <c r="AV3702" s="55">
        <v>6.382073682448898E-2</v>
      </c>
      <c r="AW3702" s="55">
        <v>6.4446079663589811E-2</v>
      </c>
      <c r="AX3702" s="55">
        <v>6.490416402240147E-2</v>
      </c>
      <c r="AY3702" s="55">
        <v>6.5455412672217855E-2</v>
      </c>
      <c r="AZ3702" s="55">
        <v>6.6076899576307052E-2</v>
      </c>
      <c r="BA3702" s="55">
        <v>6.6656479340911665E-2</v>
      </c>
      <c r="BB3702" s="55">
        <v>6.7352636655609241E-2</v>
      </c>
      <c r="BC3702" s="55">
        <v>6.7868255448825687E-2</v>
      </c>
      <c r="BD3702" s="55">
        <v>6.8231722466378639E-2</v>
      </c>
      <c r="BE3702" s="55">
        <v>6.8626475542127016E-2</v>
      </c>
      <c r="BF3702" s="55">
        <v>6.8755193578365778E-2</v>
      </c>
    </row>
    <row r="3703" spans="1:58" ht="12" customHeight="1" x14ac:dyDescent="0.2">
      <c r="B3703" t="s">
        <v>562</v>
      </c>
      <c r="C3703" s="55">
        <v>8.7139326293873609E-2</v>
      </c>
      <c r="D3703" s="55">
        <v>8.656916340980815E-2</v>
      </c>
      <c r="E3703" s="55">
        <v>8.595679771106185E-2</v>
      </c>
      <c r="F3703" s="55">
        <v>8.5106816782603595E-2</v>
      </c>
      <c r="G3703" s="55">
        <v>8.4292860803195813E-2</v>
      </c>
      <c r="H3703" s="55">
        <v>8.3342160320904732E-2</v>
      </c>
      <c r="I3703" s="55">
        <v>8.2443911953270374E-2</v>
      </c>
      <c r="J3703" s="55">
        <v>8.1607821977222772E-2</v>
      </c>
      <c r="K3703" s="55">
        <v>8.1216638373042008E-2</v>
      </c>
      <c r="L3703" s="55">
        <v>8.0811253043446912E-2</v>
      </c>
      <c r="M3703" s="55">
        <v>8.0661798391826744E-2</v>
      </c>
      <c r="N3703" s="55">
        <v>8.0786665275747738E-2</v>
      </c>
      <c r="O3703" s="55">
        <v>8.0695464575790576E-2</v>
      </c>
      <c r="P3703" s="55">
        <v>8.1128246277780175E-2</v>
      </c>
      <c r="Q3703" s="55">
        <v>8.1537089217639136E-2</v>
      </c>
      <c r="R3703" s="55">
        <v>8.2597094365760737E-2</v>
      </c>
      <c r="S3703" s="55">
        <v>8.3152556507524455E-2</v>
      </c>
      <c r="T3703" s="55">
        <v>8.5327506416897209E-2</v>
      </c>
      <c r="U3703" s="55">
        <v>8.6926837765043105E-2</v>
      </c>
      <c r="V3703" s="55">
        <v>8.8521893867628557E-2</v>
      </c>
      <c r="W3703" s="55">
        <v>8.9971814921756987E-2</v>
      </c>
      <c r="X3703" s="55">
        <v>9.1577514268275984E-2</v>
      </c>
      <c r="Y3703" s="55">
        <v>9.3415959371152421E-2</v>
      </c>
      <c r="Z3703" s="55">
        <v>9.5562659517571202E-2</v>
      </c>
      <c r="AA3703" s="55">
        <v>9.7810445420234371E-2</v>
      </c>
      <c r="AB3703" s="55">
        <v>0.10018401585953367</v>
      </c>
      <c r="AC3703" s="55">
        <v>0.10246861580590809</v>
      </c>
      <c r="AD3703" s="55">
        <v>0.1048418892763462</v>
      </c>
      <c r="AE3703" s="55">
        <v>0.10715766187452344</v>
      </c>
      <c r="AF3703" s="55">
        <v>0.10944231591448297</v>
      </c>
      <c r="AG3703" s="55">
        <v>0.11182543892748897</v>
      </c>
      <c r="AH3703" s="55">
        <v>0.11404675940081986</v>
      </c>
      <c r="AI3703" s="55">
        <v>0.11606774622120004</v>
      </c>
      <c r="AJ3703" s="55">
        <v>0.11797387560792043</v>
      </c>
      <c r="AK3703" s="55">
        <v>0.11974942651450894</v>
      </c>
      <c r="AL3703" s="55">
        <v>0.12127631218317281</v>
      </c>
      <c r="AM3703" s="55">
        <v>0.12234486735099537</v>
      </c>
      <c r="AN3703" s="55">
        <v>0.12317976556457103</v>
      </c>
      <c r="AO3703" s="55">
        <v>0.12389213478072966</v>
      </c>
      <c r="AP3703" s="55">
        <v>0.12462649275363134</v>
      </c>
      <c r="AQ3703" s="55">
        <v>0.12557654967658077</v>
      </c>
      <c r="AR3703" s="55">
        <v>0.12637935655280702</v>
      </c>
      <c r="AS3703" s="55">
        <v>0.12677727641508219</v>
      </c>
      <c r="AT3703" s="55">
        <v>0.1268708544868315</v>
      </c>
      <c r="AU3703" s="55">
        <v>0.1268052958874008</v>
      </c>
      <c r="AV3703" s="55">
        <v>0.12683261309705066</v>
      </c>
      <c r="AW3703" s="55">
        <v>0.12666308959486236</v>
      </c>
      <c r="AX3703" s="55">
        <v>0.1266082475379644</v>
      </c>
      <c r="AY3703" s="55">
        <v>0.12656036786218255</v>
      </c>
      <c r="AZ3703" s="55">
        <v>0.12658403118585398</v>
      </c>
      <c r="BA3703" s="55">
        <v>0.12690964375254046</v>
      </c>
      <c r="BB3703" s="55">
        <v>0.1271334397930507</v>
      </c>
      <c r="BC3703" s="55">
        <v>0.12739308160622986</v>
      </c>
      <c r="BD3703" s="55">
        <v>0.12763583364441863</v>
      </c>
      <c r="BE3703" s="55">
        <v>0.12778849692896477</v>
      </c>
      <c r="BF3703" s="55">
        <v>0.12810391303803498</v>
      </c>
    </row>
    <row r="3704" spans="1:58" ht="12" customHeight="1" x14ac:dyDescent="0.2">
      <c r="A3704" t="s">
        <v>529</v>
      </c>
      <c r="B3704" t="s">
        <v>558</v>
      </c>
      <c r="C3704" s="55">
        <v>4.930100388814438E-2</v>
      </c>
      <c r="D3704" s="55">
        <v>5.0153918479974538E-2</v>
      </c>
      <c r="E3704" s="55">
        <v>5.0669343918870687E-2</v>
      </c>
      <c r="F3704" s="55">
        <v>5.1067108280283491E-2</v>
      </c>
      <c r="G3704" s="55">
        <v>5.0818899547210979E-2</v>
      </c>
      <c r="H3704" s="55">
        <v>4.8419492454605764E-2</v>
      </c>
      <c r="I3704" s="55">
        <v>4.7635530296420196E-2</v>
      </c>
      <c r="J3704" s="55">
        <v>4.6913160764316716E-2</v>
      </c>
      <c r="K3704" s="55">
        <v>4.6524877850331006E-2</v>
      </c>
      <c r="L3704" s="55">
        <v>4.623386339163621E-2</v>
      </c>
      <c r="M3704" s="55">
        <v>4.6150922538492754E-2</v>
      </c>
      <c r="N3704" s="55">
        <v>4.5850379573646211E-2</v>
      </c>
      <c r="O3704" s="55">
        <v>4.5669383508730885E-2</v>
      </c>
      <c r="P3704" s="55">
        <v>4.5489598995051728E-2</v>
      </c>
      <c r="Q3704" s="55">
        <v>4.5100407355204701E-2</v>
      </c>
      <c r="R3704" s="55">
        <v>4.4499235124159049E-2</v>
      </c>
      <c r="S3704" s="55">
        <v>4.3349206886829694E-2</v>
      </c>
      <c r="T3704" s="55">
        <v>4.2486662273569419E-2</v>
      </c>
      <c r="U3704" s="55">
        <v>4.1950234932303404E-2</v>
      </c>
      <c r="V3704" s="55">
        <v>4.1572893128585635E-2</v>
      </c>
      <c r="W3704" s="55">
        <v>4.1402081427530622E-2</v>
      </c>
      <c r="X3704" s="55">
        <v>4.1295051835779029E-2</v>
      </c>
      <c r="Y3704" s="55">
        <v>4.0946258429599876E-2</v>
      </c>
      <c r="Z3704" s="55">
        <v>4.0601350107943308E-2</v>
      </c>
      <c r="AA3704" s="55">
        <v>4.0307535715428833E-2</v>
      </c>
      <c r="AB3704" s="55">
        <v>3.9866658803488456E-2</v>
      </c>
      <c r="AC3704" s="55">
        <v>3.9549500584506132E-2</v>
      </c>
      <c r="AD3704" s="55">
        <v>3.9476946411567182E-2</v>
      </c>
      <c r="AE3704" s="55">
        <v>3.9349298557535571E-2</v>
      </c>
      <c r="AF3704" s="55">
        <v>3.8959740471268198E-2</v>
      </c>
      <c r="AG3704" s="55">
        <v>3.8596936660541536E-2</v>
      </c>
      <c r="AH3704" s="55">
        <v>3.8213363977628721E-2</v>
      </c>
      <c r="AI3704" s="55">
        <v>3.7704960160965431E-2</v>
      </c>
      <c r="AJ3704" s="55">
        <v>3.7224033663842061E-2</v>
      </c>
      <c r="AK3704" s="55">
        <v>3.6984345098322088E-2</v>
      </c>
      <c r="AL3704" s="55">
        <v>3.6776188595429866E-2</v>
      </c>
      <c r="AM3704" s="55">
        <v>3.6541299363069393E-2</v>
      </c>
      <c r="AN3704" s="55">
        <v>3.6522959208169649E-2</v>
      </c>
      <c r="AO3704" s="55">
        <v>3.6538748697943574E-2</v>
      </c>
      <c r="AP3704" s="55">
        <v>3.6568483655295754E-2</v>
      </c>
      <c r="AQ3704" s="55">
        <v>3.659666148106859E-2</v>
      </c>
      <c r="AR3704" s="55">
        <v>3.6683500696566937E-2</v>
      </c>
      <c r="AS3704" s="55">
        <v>3.6633475015364451E-2</v>
      </c>
      <c r="AT3704" s="55">
        <v>3.6568224298417391E-2</v>
      </c>
      <c r="AU3704" s="55">
        <v>3.6485700550256073E-2</v>
      </c>
      <c r="AV3704" s="55">
        <v>3.6387370062300403E-2</v>
      </c>
      <c r="AW3704" s="55">
        <v>3.6277271356970932E-2</v>
      </c>
      <c r="AX3704" s="55">
        <v>3.6157644598228754E-2</v>
      </c>
      <c r="AY3704" s="55">
        <v>3.6030962484894381E-2</v>
      </c>
      <c r="AZ3704" s="55">
        <v>3.5898481723767292E-2</v>
      </c>
      <c r="BA3704" s="55">
        <v>3.5761685827690709E-2</v>
      </c>
      <c r="BB3704" s="55">
        <v>3.5622182937585491E-2</v>
      </c>
      <c r="BC3704" s="55">
        <v>3.5480717559675669E-2</v>
      </c>
      <c r="BD3704" s="55">
        <v>3.5340417230676643E-2</v>
      </c>
      <c r="BE3704" s="55">
        <v>3.5204750622768934E-2</v>
      </c>
      <c r="BF3704" s="55">
        <v>3.5075356135820968E-2</v>
      </c>
    </row>
    <row r="3705" spans="1:58" ht="12" customHeight="1" x14ac:dyDescent="0.2">
      <c r="B3705" t="s">
        <v>559</v>
      </c>
      <c r="C3705" s="55">
        <v>0.14168769747682672</v>
      </c>
      <c r="D3705" s="55">
        <v>0.13799069986446758</v>
      </c>
      <c r="E3705" s="55">
        <v>0.13503381032024486</v>
      </c>
      <c r="F3705" s="55">
        <v>0.13183004775740345</v>
      </c>
      <c r="G3705" s="55">
        <v>0.12959842326758747</v>
      </c>
      <c r="H3705" s="55">
        <v>0.13559223170508017</v>
      </c>
      <c r="I3705" s="55">
        <v>0.13576400020200088</v>
      </c>
      <c r="J3705" s="55">
        <v>0.13601664237322295</v>
      </c>
      <c r="K3705" s="55">
        <v>0.13563853228181791</v>
      </c>
      <c r="L3705" s="55">
        <v>0.1349753519663493</v>
      </c>
      <c r="M3705" s="55">
        <v>0.13405285248021531</v>
      </c>
      <c r="N3705" s="55">
        <v>0.13317105254946729</v>
      </c>
      <c r="O3705" s="55">
        <v>0.13260715599330122</v>
      </c>
      <c r="P3705" s="55">
        <v>0.13224053690806439</v>
      </c>
      <c r="Q3705" s="55">
        <v>0.13190292509842358</v>
      </c>
      <c r="R3705" s="55">
        <v>0.13169886784967316</v>
      </c>
      <c r="S3705" s="55">
        <v>0.13220724176568785</v>
      </c>
      <c r="T3705" s="55">
        <v>0.13214969597813961</v>
      </c>
      <c r="U3705" s="55">
        <v>0.13185631378906315</v>
      </c>
      <c r="V3705" s="55">
        <v>0.13134953367416674</v>
      </c>
      <c r="W3705" s="55">
        <v>0.1303817325595848</v>
      </c>
      <c r="X3705" s="55">
        <v>0.12953246324178358</v>
      </c>
      <c r="Y3705" s="55">
        <v>0.12879724000640169</v>
      </c>
      <c r="Z3705" s="55">
        <v>0.12817529997986932</v>
      </c>
      <c r="AA3705" s="55">
        <v>0.12769744403853336</v>
      </c>
      <c r="AB3705" s="55">
        <v>0.12713542410418727</v>
      </c>
      <c r="AC3705" s="55">
        <v>0.12655966838124172</v>
      </c>
      <c r="AD3705" s="55">
        <v>0.12582896124914336</v>
      </c>
      <c r="AE3705" s="55">
        <v>0.12500552063432513</v>
      </c>
      <c r="AF3705" s="55">
        <v>0.12411102776660346</v>
      </c>
      <c r="AG3705" s="55">
        <v>0.12286804397227419</v>
      </c>
      <c r="AH3705" s="55">
        <v>0.12163947594497902</v>
      </c>
      <c r="AI3705" s="55">
        <v>0.12067914883288905</v>
      </c>
      <c r="AJ3705" s="55">
        <v>0.11991381307319289</v>
      </c>
      <c r="AK3705" s="55">
        <v>0.11901629862165203</v>
      </c>
      <c r="AL3705" s="55">
        <v>0.11825734153502093</v>
      </c>
      <c r="AM3705" s="55">
        <v>0.11763819286434758</v>
      </c>
      <c r="AN3705" s="55">
        <v>0.11695567913667775</v>
      </c>
      <c r="AO3705" s="55">
        <v>0.11629401713633292</v>
      </c>
      <c r="AP3705" s="55">
        <v>0.11565006273617144</v>
      </c>
      <c r="AQ3705" s="55">
        <v>0.11493027917442647</v>
      </c>
      <c r="AR3705" s="55">
        <v>0.1142684669415642</v>
      </c>
      <c r="AS3705" s="55">
        <v>0.11392347650279952</v>
      </c>
      <c r="AT3705" s="55">
        <v>0.11358653616358799</v>
      </c>
      <c r="AU3705" s="55">
        <v>0.1132350125446405</v>
      </c>
      <c r="AV3705" s="55">
        <v>0.11292954279363589</v>
      </c>
      <c r="AW3705" s="55">
        <v>0.11263085011885679</v>
      </c>
      <c r="AX3705" s="55">
        <v>0.11228994396320985</v>
      </c>
      <c r="AY3705" s="55">
        <v>0.11198472163838365</v>
      </c>
      <c r="AZ3705" s="55">
        <v>0.11188510837582642</v>
      </c>
      <c r="BA3705" s="55">
        <v>0.1117888378034765</v>
      </c>
      <c r="BB3705" s="55">
        <v>0.1117012460382537</v>
      </c>
      <c r="BC3705" s="55">
        <v>0.1116726370159473</v>
      </c>
      <c r="BD3705" s="55">
        <v>0.11164374050744127</v>
      </c>
      <c r="BE3705" s="55">
        <v>0.11159668469528462</v>
      </c>
      <c r="BF3705" s="55">
        <v>0.11151630277411527</v>
      </c>
    </row>
    <row r="3706" spans="1:58" ht="12" customHeight="1" x14ac:dyDescent="0.2">
      <c r="B3706" t="s">
        <v>560</v>
      </c>
      <c r="C3706" s="55">
        <v>0.18408951533511089</v>
      </c>
      <c r="D3706" s="55">
        <v>0.18651646161714278</v>
      </c>
      <c r="E3706" s="55">
        <v>0.18832196846543076</v>
      </c>
      <c r="F3706" s="55">
        <v>0.18802006656298553</v>
      </c>
      <c r="G3706" s="55">
        <v>0.18816489870173528</v>
      </c>
      <c r="H3706" s="55">
        <v>0.18591357779361212</v>
      </c>
      <c r="I3706" s="55">
        <v>0.1855956404067774</v>
      </c>
      <c r="J3706" s="55">
        <v>0.18331866094456906</v>
      </c>
      <c r="K3706" s="55">
        <v>0.18163763600552402</v>
      </c>
      <c r="L3706" s="55">
        <v>0.18001043560118732</v>
      </c>
      <c r="M3706" s="55">
        <v>0.17881947101939172</v>
      </c>
      <c r="N3706" s="55">
        <v>0.17729485503307357</v>
      </c>
      <c r="O3706" s="55">
        <v>0.17553206769810842</v>
      </c>
      <c r="P3706" s="55">
        <v>0.17337374131483044</v>
      </c>
      <c r="Q3706" s="55">
        <v>0.17114937514493223</v>
      </c>
      <c r="R3706" s="55">
        <v>0.1697354636259836</v>
      </c>
      <c r="S3706" s="55">
        <v>0.16715008865306863</v>
      </c>
      <c r="T3706" s="55">
        <v>0.16473240272380865</v>
      </c>
      <c r="U3706" s="55">
        <v>0.16250155987546988</v>
      </c>
      <c r="V3706" s="55">
        <v>0.1604103737087218</v>
      </c>
      <c r="W3706" s="55">
        <v>0.15857503573634649</v>
      </c>
      <c r="X3706" s="55">
        <v>0.15681785396229003</v>
      </c>
      <c r="Y3706" s="55">
        <v>0.15564298308557811</v>
      </c>
      <c r="Z3706" s="55">
        <v>0.15400711981876433</v>
      </c>
      <c r="AA3706" s="55">
        <v>0.15232739321471941</v>
      </c>
      <c r="AB3706" s="55">
        <v>0.15115012102200842</v>
      </c>
      <c r="AC3706" s="55">
        <v>0.1504208667876909</v>
      </c>
      <c r="AD3706" s="55">
        <v>0.14984173995812605</v>
      </c>
      <c r="AE3706" s="55">
        <v>0.14951684982500285</v>
      </c>
      <c r="AF3706" s="55">
        <v>0.14938321352849684</v>
      </c>
      <c r="AG3706" s="55">
        <v>0.14927889172788389</v>
      </c>
      <c r="AH3706" s="55">
        <v>0.1493179446765337</v>
      </c>
      <c r="AI3706" s="55">
        <v>0.14966993516207</v>
      </c>
      <c r="AJ3706" s="55">
        <v>0.15015600793821232</v>
      </c>
      <c r="AK3706" s="55">
        <v>0.15071631929046961</v>
      </c>
      <c r="AL3706" s="55">
        <v>0.15102029407224396</v>
      </c>
      <c r="AM3706" s="55">
        <v>0.15143847552523693</v>
      </c>
      <c r="AN3706" s="55">
        <v>0.15163952282451928</v>
      </c>
      <c r="AO3706" s="55">
        <v>0.15180471679232077</v>
      </c>
      <c r="AP3706" s="55">
        <v>0.1518807619968042</v>
      </c>
      <c r="AQ3706" s="55">
        <v>0.15170625808415905</v>
      </c>
      <c r="AR3706" s="55">
        <v>0.15157639076104693</v>
      </c>
      <c r="AS3706" s="55">
        <v>0.15126422328259179</v>
      </c>
      <c r="AT3706" s="55">
        <v>0.15101489267446086</v>
      </c>
      <c r="AU3706" s="55">
        <v>0.15093688597583751</v>
      </c>
      <c r="AV3706" s="55">
        <v>0.15066922686620185</v>
      </c>
      <c r="AW3706" s="55">
        <v>0.15049538632855916</v>
      </c>
      <c r="AX3706" s="55">
        <v>0.15040963551922018</v>
      </c>
      <c r="AY3706" s="55">
        <v>0.15018910569481883</v>
      </c>
      <c r="AZ3706" s="55">
        <v>0.14962053630989527</v>
      </c>
      <c r="BA3706" s="55">
        <v>0.14877230685436954</v>
      </c>
      <c r="BB3706" s="55">
        <v>0.14790655319692148</v>
      </c>
      <c r="BC3706" s="55">
        <v>0.14712018321692505</v>
      </c>
      <c r="BD3706" s="55">
        <v>0.14649577427095742</v>
      </c>
      <c r="BE3706" s="55">
        <v>0.14594382100475842</v>
      </c>
      <c r="BF3706" s="55">
        <v>0.14550612609695746</v>
      </c>
    </row>
    <row r="3707" spans="1:58" ht="12" customHeight="1" x14ac:dyDescent="0.2">
      <c r="B3707" t="s">
        <v>561</v>
      </c>
      <c r="C3707" s="55">
        <v>5.3367282514970589E-2</v>
      </c>
      <c r="D3707" s="55">
        <v>5.3627739407336943E-2</v>
      </c>
      <c r="E3707" s="55">
        <v>5.4464681759153047E-2</v>
      </c>
      <c r="F3707" s="55">
        <v>5.6016478476134314E-2</v>
      </c>
      <c r="G3707" s="55">
        <v>5.7421436418088168E-2</v>
      </c>
      <c r="H3707" s="55">
        <v>5.559557566228903E-2</v>
      </c>
      <c r="I3707" s="55">
        <v>5.6548853222954443E-2</v>
      </c>
      <c r="J3707" s="55">
        <v>5.9427703138804702E-2</v>
      </c>
      <c r="K3707" s="55">
        <v>6.1931165595122913E-2</v>
      </c>
      <c r="L3707" s="55">
        <v>6.4218246855851049E-2</v>
      </c>
      <c r="M3707" s="55">
        <v>6.654008888565506E-2</v>
      </c>
      <c r="N3707" s="55">
        <v>6.8564750444363651E-2</v>
      </c>
      <c r="O3707" s="55">
        <v>7.0339078248694217E-2</v>
      </c>
      <c r="P3707" s="55">
        <v>7.1804255773191272E-2</v>
      </c>
      <c r="Q3707" s="55">
        <v>7.3674685850569188E-2</v>
      </c>
      <c r="R3707" s="55">
        <v>7.6157959329582706E-2</v>
      </c>
      <c r="S3707" s="55">
        <v>7.8059929352864391E-2</v>
      </c>
      <c r="T3707" s="55">
        <v>7.8219261842565849E-2</v>
      </c>
      <c r="U3707" s="55">
        <v>7.873499621005374E-2</v>
      </c>
      <c r="V3707" s="55">
        <v>7.9056550579605006E-2</v>
      </c>
      <c r="W3707" s="55">
        <v>7.9346521250088273E-2</v>
      </c>
      <c r="X3707" s="55">
        <v>7.9478622031627949E-2</v>
      </c>
      <c r="Y3707" s="55">
        <v>7.9351385325238943E-2</v>
      </c>
      <c r="Z3707" s="55">
        <v>7.9409244709065213E-2</v>
      </c>
      <c r="AA3707" s="55">
        <v>7.9215543786818346E-2</v>
      </c>
      <c r="AB3707" s="55">
        <v>7.8618424854521876E-2</v>
      </c>
      <c r="AC3707" s="55">
        <v>7.7562958489486064E-2</v>
      </c>
      <c r="AD3707" s="55">
        <v>7.6169815212781392E-2</v>
      </c>
      <c r="AE3707" s="55">
        <v>7.4749643783719677E-2</v>
      </c>
      <c r="AF3707" s="55">
        <v>7.353064269086676E-2</v>
      </c>
      <c r="AG3707" s="55">
        <v>7.2509508127307803E-2</v>
      </c>
      <c r="AH3707" s="55">
        <v>7.1521729066006068E-2</v>
      </c>
      <c r="AI3707" s="55">
        <v>7.0309508252706959E-2</v>
      </c>
      <c r="AJ3707" s="55">
        <v>6.886850243059503E-2</v>
      </c>
      <c r="AK3707" s="55">
        <v>6.737732857532476E-2</v>
      </c>
      <c r="AL3707" s="55">
        <v>6.6267351319861084E-2</v>
      </c>
      <c r="AM3707" s="55">
        <v>6.5426421506644392E-2</v>
      </c>
      <c r="AN3707" s="55">
        <v>6.4911773609142298E-2</v>
      </c>
      <c r="AO3707" s="55">
        <v>6.4511547247998471E-2</v>
      </c>
      <c r="AP3707" s="55">
        <v>6.4143727663890149E-2</v>
      </c>
      <c r="AQ3707" s="55">
        <v>6.3871620793305536E-2</v>
      </c>
      <c r="AR3707" s="55">
        <v>6.3591084885078503E-2</v>
      </c>
      <c r="AS3707" s="55">
        <v>6.375646080185865E-2</v>
      </c>
      <c r="AT3707" s="55">
        <v>6.4193125655581995E-2</v>
      </c>
      <c r="AU3707" s="55">
        <v>6.4651725430962884E-2</v>
      </c>
      <c r="AV3707" s="55">
        <v>6.5165354898225766E-2</v>
      </c>
      <c r="AW3707" s="55">
        <v>6.5797450597402551E-2</v>
      </c>
      <c r="AX3707" s="55">
        <v>6.6257437536980435E-2</v>
      </c>
      <c r="AY3707" s="55">
        <v>6.6810920933252013E-2</v>
      </c>
      <c r="AZ3707" s="55">
        <v>6.7432931508112651E-2</v>
      </c>
      <c r="BA3707" s="55">
        <v>6.8004552633450399E-2</v>
      </c>
      <c r="BB3707" s="55">
        <v>6.8696218058253961E-2</v>
      </c>
      <c r="BC3707" s="55">
        <v>6.9203451979868089E-2</v>
      </c>
      <c r="BD3707" s="55">
        <v>6.9556626286728332E-2</v>
      </c>
      <c r="BE3707" s="55">
        <v>6.9943261467838053E-2</v>
      </c>
      <c r="BF3707" s="55">
        <v>7.0056811903202496E-2</v>
      </c>
    </row>
    <row r="3708" spans="1:58" ht="12" customHeight="1" x14ac:dyDescent="0.2">
      <c r="B3708" t="s">
        <v>562</v>
      </c>
      <c r="C3708" s="55">
        <v>8.482530327585866E-2</v>
      </c>
      <c r="D3708" s="55">
        <v>8.4569424865274884E-2</v>
      </c>
      <c r="E3708" s="55">
        <v>8.3975829040487546E-2</v>
      </c>
      <c r="F3708" s="55">
        <v>8.3476408268800137E-2</v>
      </c>
      <c r="G3708" s="55">
        <v>8.2905937566055202E-2</v>
      </c>
      <c r="H3708" s="55">
        <v>8.1471530906348386E-2</v>
      </c>
      <c r="I3708" s="55">
        <v>8.1058240872329809E-2</v>
      </c>
      <c r="J3708" s="55">
        <v>8.0708482725045022E-2</v>
      </c>
      <c r="K3708" s="55">
        <v>8.0761050498662848E-2</v>
      </c>
      <c r="L3708" s="55">
        <v>8.0752179562988635E-2</v>
      </c>
      <c r="M3708" s="55">
        <v>8.0874387123716848E-2</v>
      </c>
      <c r="N3708" s="55">
        <v>8.1048748069874416E-2</v>
      </c>
      <c r="O3708" s="55">
        <v>8.1415240453406187E-2</v>
      </c>
      <c r="P3708" s="55">
        <v>8.2566303167175212E-2</v>
      </c>
      <c r="Q3708" s="55">
        <v>8.405661202453947E-2</v>
      </c>
      <c r="R3708" s="55">
        <v>8.5976912927563431E-2</v>
      </c>
      <c r="S3708" s="55">
        <v>8.747145145576514E-2</v>
      </c>
      <c r="T3708" s="55">
        <v>9.0605439924247563E-2</v>
      </c>
      <c r="U3708" s="55">
        <v>9.3238662385654716E-2</v>
      </c>
      <c r="V3708" s="55">
        <v>9.582323944152045E-2</v>
      </c>
      <c r="W3708" s="55">
        <v>9.8280473098579513E-2</v>
      </c>
      <c r="X3708" s="55">
        <v>0.10053241623784015</v>
      </c>
      <c r="Y3708" s="55">
        <v>0.10302319039131583</v>
      </c>
      <c r="Z3708" s="55">
        <v>0.10529713007712085</v>
      </c>
      <c r="AA3708" s="55">
        <v>0.10767935307683854</v>
      </c>
      <c r="AB3708" s="55">
        <v>0.11019818956437565</v>
      </c>
      <c r="AC3708" s="55">
        <v>0.11262793487498861</v>
      </c>
      <c r="AD3708" s="55">
        <v>0.11515274515190055</v>
      </c>
      <c r="AE3708" s="55">
        <v>0.11761330841658905</v>
      </c>
      <c r="AF3708" s="55">
        <v>0.12003470226400897</v>
      </c>
      <c r="AG3708" s="55">
        <v>0.12255455566227384</v>
      </c>
      <c r="AH3708" s="55">
        <v>0.12490173484875264</v>
      </c>
      <c r="AI3708" s="55">
        <v>0.12703832633535531</v>
      </c>
      <c r="AJ3708" s="55">
        <v>0.1290560849729554</v>
      </c>
      <c r="AK3708" s="55">
        <v>0.13093689787857091</v>
      </c>
      <c r="AL3708" s="55">
        <v>0.13254793817205129</v>
      </c>
      <c r="AM3708" s="55">
        <v>0.13367330915354539</v>
      </c>
      <c r="AN3708" s="55">
        <v>0.1345494233930383</v>
      </c>
      <c r="AO3708" s="55">
        <v>0.13529476687306458</v>
      </c>
      <c r="AP3708" s="55">
        <v>0.13606213433942893</v>
      </c>
      <c r="AQ3708" s="55">
        <v>0.13705227327655997</v>
      </c>
      <c r="AR3708" s="55">
        <v>0.13788976227228031</v>
      </c>
      <c r="AS3708" s="55">
        <v>0.13829528686273118</v>
      </c>
      <c r="AT3708" s="55">
        <v>0.13837827468931538</v>
      </c>
      <c r="AU3708" s="55">
        <v>0.13829327207699502</v>
      </c>
      <c r="AV3708" s="55">
        <v>0.13830247418960548</v>
      </c>
      <c r="AW3708" s="55">
        <v>0.13810414024804701</v>
      </c>
      <c r="AX3708" s="55">
        <v>0.13802829751404838</v>
      </c>
      <c r="AY3708" s="55">
        <v>0.13795698036856671</v>
      </c>
      <c r="AZ3708" s="55">
        <v>0.13795751522754274</v>
      </c>
      <c r="BA3708" s="55">
        <v>0.13827201764751187</v>
      </c>
      <c r="BB3708" s="55">
        <v>0.13847841462319627</v>
      </c>
      <c r="BC3708" s="55">
        <v>0.13872379918589775</v>
      </c>
      <c r="BD3708" s="55">
        <v>0.13895329576695947</v>
      </c>
      <c r="BE3708" s="55">
        <v>0.13908810967177138</v>
      </c>
      <c r="BF3708" s="55">
        <v>0.13939632201290225</v>
      </c>
    </row>
    <row r="3709" spans="1:58" ht="12" customHeight="1" x14ac:dyDescent="0.2">
      <c r="A3709" t="s">
        <v>530</v>
      </c>
      <c r="B3709" t="s">
        <v>558</v>
      </c>
      <c r="C3709" s="55">
        <v>4.1757391654004501E-2</v>
      </c>
      <c r="D3709" s="55">
        <v>4.2772320681266254E-2</v>
      </c>
      <c r="E3709" s="55">
        <v>4.3633794338025625E-2</v>
      </c>
      <c r="F3709" s="55">
        <v>4.4476886223761281E-2</v>
      </c>
      <c r="G3709" s="55">
        <v>4.4943348341590035E-2</v>
      </c>
      <c r="H3709" s="55">
        <v>4.5476977394480117E-2</v>
      </c>
      <c r="I3709" s="55">
        <v>4.5078754992264977E-2</v>
      </c>
      <c r="J3709" s="55">
        <v>4.4948145014891021E-2</v>
      </c>
      <c r="K3709" s="55">
        <v>4.5108323741508978E-2</v>
      </c>
      <c r="L3709" s="55">
        <v>4.5461810079941128E-2</v>
      </c>
      <c r="M3709" s="55">
        <v>4.5946005534757452E-2</v>
      </c>
      <c r="N3709" s="55">
        <v>4.6386589717755715E-2</v>
      </c>
      <c r="O3709" s="55">
        <v>4.6656909959779037E-2</v>
      </c>
      <c r="P3709" s="55">
        <v>4.6483016496918654E-2</v>
      </c>
      <c r="Q3709" s="55">
        <v>4.6044581178329498E-2</v>
      </c>
      <c r="R3709" s="55">
        <v>4.5340818820688043E-2</v>
      </c>
      <c r="S3709" s="55">
        <v>4.382157662883393E-2</v>
      </c>
      <c r="T3709" s="55">
        <v>4.2663724862743946E-2</v>
      </c>
      <c r="U3709" s="55">
        <v>4.1671251949266665E-2</v>
      </c>
      <c r="V3709" s="55">
        <v>4.0690317624041281E-2</v>
      </c>
      <c r="W3709" s="55">
        <v>4.0003297500821738E-2</v>
      </c>
      <c r="X3709" s="55">
        <v>3.9424246024391429E-2</v>
      </c>
      <c r="Y3709" s="55">
        <v>3.8821565266373342E-2</v>
      </c>
      <c r="Z3709" s="55">
        <v>3.8510318843735979E-2</v>
      </c>
      <c r="AA3709" s="55">
        <v>3.8247805368884433E-2</v>
      </c>
      <c r="AB3709" s="55">
        <v>3.7844278515642878E-2</v>
      </c>
      <c r="AC3709" s="55">
        <v>3.7556862260349828E-2</v>
      </c>
      <c r="AD3709" s="55">
        <v>3.7502684563728808E-2</v>
      </c>
      <c r="AE3709" s="55">
        <v>3.7394857211811391E-2</v>
      </c>
      <c r="AF3709" s="55">
        <v>3.7036029588456532E-2</v>
      </c>
      <c r="AG3709" s="55">
        <v>3.6703581688964385E-2</v>
      </c>
      <c r="AH3709" s="55">
        <v>3.6349528669189342E-2</v>
      </c>
      <c r="AI3709" s="55">
        <v>3.5873591695860539E-2</v>
      </c>
      <c r="AJ3709" s="55">
        <v>3.5422460662321409E-2</v>
      </c>
      <c r="AK3709" s="55">
        <v>3.5201321193483869E-2</v>
      </c>
      <c r="AL3709" s="55">
        <v>3.5009614352632008E-2</v>
      </c>
      <c r="AM3709" s="55">
        <v>3.4789482031809309E-2</v>
      </c>
      <c r="AN3709" s="55">
        <v>3.4776003339331577E-2</v>
      </c>
      <c r="AO3709" s="55">
        <v>3.479483684314439E-2</v>
      </c>
      <c r="AP3709" s="55">
        <v>3.4827371519154417E-2</v>
      </c>
      <c r="AQ3709" s="55">
        <v>3.4860490287628471E-2</v>
      </c>
      <c r="AR3709" s="55">
        <v>3.4948664058913198E-2</v>
      </c>
      <c r="AS3709" s="55">
        <v>3.4904111681917357E-2</v>
      </c>
      <c r="AT3709" s="55">
        <v>3.4843346210237644E-2</v>
      </c>
      <c r="AU3709" s="55">
        <v>3.4764925740613815E-2</v>
      </c>
      <c r="AV3709" s="55">
        <v>3.4672486841946314E-2</v>
      </c>
      <c r="AW3709" s="55">
        <v>3.4567555469585676E-2</v>
      </c>
      <c r="AX3709" s="55">
        <v>3.4453897300698123E-2</v>
      </c>
      <c r="AY3709" s="55">
        <v>3.433396139389578E-2</v>
      </c>
      <c r="AZ3709" s="55">
        <v>3.4209508307205629E-2</v>
      </c>
      <c r="BA3709" s="55">
        <v>3.4083285479296024E-2</v>
      </c>
      <c r="BB3709" s="55">
        <v>3.3953950335537893E-2</v>
      </c>
      <c r="BC3709" s="55">
        <v>3.3822823644388017E-2</v>
      </c>
      <c r="BD3709" s="55">
        <v>3.3692477819516398E-2</v>
      </c>
      <c r="BE3709" s="55">
        <v>3.3566020044967136E-2</v>
      </c>
      <c r="BF3709" s="55">
        <v>3.3446176222414088E-2</v>
      </c>
    </row>
    <row r="3710" spans="1:58" ht="12" customHeight="1" x14ac:dyDescent="0.2">
      <c r="B3710" t="s">
        <v>559</v>
      </c>
      <c r="C3710" s="55">
        <v>0.14858135673621858</v>
      </c>
      <c r="D3710" s="55">
        <v>0.14444173691476872</v>
      </c>
      <c r="E3710" s="55">
        <v>0.14194112627027561</v>
      </c>
      <c r="F3710" s="55">
        <v>0.13960202339240582</v>
      </c>
      <c r="G3710" s="55">
        <v>0.13775125593207685</v>
      </c>
      <c r="H3710" s="55">
        <v>0.13889594466688501</v>
      </c>
      <c r="I3710" s="55">
        <v>0.13870476577701887</v>
      </c>
      <c r="J3710" s="55">
        <v>0.13828334908904893</v>
      </c>
      <c r="K3710" s="55">
        <v>0.13751819006150914</v>
      </c>
      <c r="L3710" s="55">
        <v>0.13636006701815817</v>
      </c>
      <c r="M3710" s="55">
        <v>0.13460855036131397</v>
      </c>
      <c r="N3710" s="55">
        <v>0.13344073147207339</v>
      </c>
      <c r="O3710" s="55">
        <v>0.13263985197734959</v>
      </c>
      <c r="P3710" s="55">
        <v>0.13240271717899632</v>
      </c>
      <c r="Q3710" s="55">
        <v>0.13250505425064094</v>
      </c>
      <c r="R3710" s="55">
        <v>0.13304433557951659</v>
      </c>
      <c r="S3710" s="55">
        <v>0.13402666432840277</v>
      </c>
      <c r="T3710" s="55">
        <v>0.13431981438798105</v>
      </c>
      <c r="U3710" s="55">
        <v>0.13442157445563804</v>
      </c>
      <c r="V3710" s="55">
        <v>0.13441833507736053</v>
      </c>
      <c r="W3710" s="55">
        <v>0.1338015174594753</v>
      </c>
      <c r="X3710" s="55">
        <v>0.1333170696229467</v>
      </c>
      <c r="Y3710" s="55">
        <v>0.13266050612878469</v>
      </c>
      <c r="Z3710" s="55">
        <v>0.13207397716094238</v>
      </c>
      <c r="AA3710" s="55">
        <v>0.13163723524027762</v>
      </c>
      <c r="AB3710" s="55">
        <v>0.13110922230389829</v>
      </c>
      <c r="AC3710" s="55">
        <v>0.13056293378750897</v>
      </c>
      <c r="AD3710" s="55">
        <v>0.1298600873865928</v>
      </c>
      <c r="AE3710" s="55">
        <v>0.12905663937380352</v>
      </c>
      <c r="AF3710" s="55">
        <v>0.12817254674348022</v>
      </c>
      <c r="AG3710" s="55">
        <v>0.12693191385199762</v>
      </c>
      <c r="AH3710" s="55">
        <v>0.12569972507463223</v>
      </c>
      <c r="AI3710" s="55">
        <v>0.12473401083907006</v>
      </c>
      <c r="AJ3710" s="55">
        <v>0.12396548444396796</v>
      </c>
      <c r="AK3710" s="55">
        <v>0.12306193661064123</v>
      </c>
      <c r="AL3710" s="55">
        <v>0.12229958830069994</v>
      </c>
      <c r="AM3710" s="55">
        <v>0.12167142521623121</v>
      </c>
      <c r="AN3710" s="55">
        <v>0.12097936488712438</v>
      </c>
      <c r="AO3710" s="55">
        <v>0.12030807584563813</v>
      </c>
      <c r="AP3710" s="55">
        <v>0.11965638929070491</v>
      </c>
      <c r="AQ3710" s="55">
        <v>0.11893310524747029</v>
      </c>
      <c r="AR3710" s="55">
        <v>0.11826670053214153</v>
      </c>
      <c r="AS3710" s="55">
        <v>0.11792013728696632</v>
      </c>
      <c r="AT3710" s="55">
        <v>0.11757611728165177</v>
      </c>
      <c r="AU3710" s="55">
        <v>0.11721295735863428</v>
      </c>
      <c r="AV3710" s="55">
        <v>0.11690098451555771</v>
      </c>
      <c r="AW3710" s="55">
        <v>0.11659171521550833</v>
      </c>
      <c r="AX3710" s="55">
        <v>0.11623993614802589</v>
      </c>
      <c r="AY3710" s="55">
        <v>0.11592660042331478</v>
      </c>
      <c r="AZ3710" s="55">
        <v>0.11582953486442341</v>
      </c>
      <c r="BA3710" s="55">
        <v>0.11574391928421286</v>
      </c>
      <c r="BB3710" s="55">
        <v>0.11566556180614741</v>
      </c>
      <c r="BC3710" s="55">
        <v>0.1156486354386819</v>
      </c>
      <c r="BD3710" s="55">
        <v>0.11563037436502721</v>
      </c>
      <c r="BE3710" s="55">
        <v>0.11559156522523552</v>
      </c>
      <c r="BF3710" s="55">
        <v>0.11552048967135779</v>
      </c>
    </row>
    <row r="3711" spans="1:58" ht="12" customHeight="1" x14ac:dyDescent="0.2">
      <c r="B3711" t="s">
        <v>560</v>
      </c>
      <c r="C3711" s="55">
        <v>0.18299847391852925</v>
      </c>
      <c r="D3711" s="55">
        <v>0.1858693586467155</v>
      </c>
      <c r="E3711" s="55">
        <v>0.1891158925666524</v>
      </c>
      <c r="F3711" s="55">
        <v>0.19124770096175162</v>
      </c>
      <c r="G3711" s="55">
        <v>0.19322510776938484</v>
      </c>
      <c r="H3711" s="55">
        <v>0.1922204814246844</v>
      </c>
      <c r="I3711" s="55">
        <v>0.19237612821871841</v>
      </c>
      <c r="J3711" s="55">
        <v>0.19073444405073833</v>
      </c>
      <c r="K3711" s="55">
        <v>0.18975631743563862</v>
      </c>
      <c r="L3711" s="55">
        <v>0.18871604945957218</v>
      </c>
      <c r="M3711" s="55">
        <v>0.18763359974579713</v>
      </c>
      <c r="N3711" s="55">
        <v>0.18631419275742908</v>
      </c>
      <c r="O3711" s="55">
        <v>0.18443504606576078</v>
      </c>
      <c r="P3711" s="55">
        <v>0.18193284207894211</v>
      </c>
      <c r="Q3711" s="55">
        <v>0.17939420381855842</v>
      </c>
      <c r="R3711" s="55">
        <v>0.17795980720844162</v>
      </c>
      <c r="S3711" s="55">
        <v>0.17521739128441688</v>
      </c>
      <c r="T3711" s="55">
        <v>0.17256561336836418</v>
      </c>
      <c r="U3711" s="55">
        <v>0.17018781904795222</v>
      </c>
      <c r="V3711" s="55">
        <v>0.167868032863869</v>
      </c>
      <c r="W3711" s="55">
        <v>0.16593502473599361</v>
      </c>
      <c r="X3711" s="55">
        <v>0.16418952426337116</v>
      </c>
      <c r="Y3711" s="55">
        <v>0.16296142840168953</v>
      </c>
      <c r="Z3711" s="55">
        <v>0.16131468182380143</v>
      </c>
      <c r="AA3711" s="55">
        <v>0.15962273256973214</v>
      </c>
      <c r="AB3711" s="55">
        <v>0.15845113261845106</v>
      </c>
      <c r="AC3711" s="55">
        <v>0.15774399752585253</v>
      </c>
      <c r="AD3711" s="55">
        <v>0.15719838149809229</v>
      </c>
      <c r="AE3711" s="55">
        <v>0.15691392305036234</v>
      </c>
      <c r="AF3711" s="55">
        <v>0.15682186805781323</v>
      </c>
      <c r="AG3711" s="55">
        <v>0.15676549186607333</v>
      </c>
      <c r="AH3711" s="55">
        <v>0.15685269109305652</v>
      </c>
      <c r="AI3711" s="55">
        <v>0.15725606457196911</v>
      </c>
      <c r="AJ3711" s="55">
        <v>0.15779544622614158</v>
      </c>
      <c r="AK3711" s="55">
        <v>0.15841553504987427</v>
      </c>
      <c r="AL3711" s="55">
        <v>0.15876412655833474</v>
      </c>
      <c r="AM3711" s="55">
        <v>0.15921964947871911</v>
      </c>
      <c r="AN3711" s="55">
        <v>0.15944928557634136</v>
      </c>
      <c r="AO3711" s="55">
        <v>0.15964041854672781</v>
      </c>
      <c r="AP3711" s="55">
        <v>0.15973973944906419</v>
      </c>
      <c r="AQ3711" s="55">
        <v>0.15958496633212141</v>
      </c>
      <c r="AR3711" s="55">
        <v>0.15947324270050264</v>
      </c>
      <c r="AS3711" s="55">
        <v>0.15915898168330886</v>
      </c>
      <c r="AT3711" s="55">
        <v>0.15890304529003499</v>
      </c>
      <c r="AU3711" s="55">
        <v>0.15882192670143991</v>
      </c>
      <c r="AV3711" s="55">
        <v>0.15854601917489647</v>
      </c>
      <c r="AW3711" s="55">
        <v>0.15836299217847158</v>
      </c>
      <c r="AX3711" s="55">
        <v>0.15827427758849372</v>
      </c>
      <c r="AY3711" s="55">
        <v>0.15804579310971439</v>
      </c>
      <c r="AZ3711" s="55">
        <v>0.15745571053838828</v>
      </c>
      <c r="BA3711" s="55">
        <v>0.15658206772991826</v>
      </c>
      <c r="BB3711" s="55">
        <v>0.15568746733983832</v>
      </c>
      <c r="BC3711" s="55">
        <v>0.15487673399476465</v>
      </c>
      <c r="BD3711" s="55">
        <v>0.15423496314223772</v>
      </c>
      <c r="BE3711" s="55">
        <v>0.15366704775040962</v>
      </c>
      <c r="BF3711" s="55">
        <v>0.15322235060653955</v>
      </c>
    </row>
    <row r="3712" spans="1:58" ht="12" customHeight="1" x14ac:dyDescent="0.2">
      <c r="B3712" t="s">
        <v>561</v>
      </c>
      <c r="C3712" s="55">
        <v>4.8077916617336153E-2</v>
      </c>
      <c r="D3712" s="55">
        <v>4.806134395058554E-2</v>
      </c>
      <c r="E3712" s="55">
        <v>4.8755858833895993E-2</v>
      </c>
      <c r="F3712" s="55">
        <v>5.0345806228846386E-2</v>
      </c>
      <c r="G3712" s="55">
        <v>5.1651911223972537E-2</v>
      </c>
      <c r="H3712" s="55">
        <v>5.3439893986256565E-2</v>
      </c>
      <c r="I3712" s="55">
        <v>5.4631292766237544E-2</v>
      </c>
      <c r="J3712" s="55">
        <v>5.7602154086983333E-2</v>
      </c>
      <c r="K3712" s="55">
        <v>6.0009783168094695E-2</v>
      </c>
      <c r="L3712" s="55">
        <v>6.2330924378160124E-2</v>
      </c>
      <c r="M3712" s="55">
        <v>6.4642764559540336E-2</v>
      </c>
      <c r="N3712" s="55">
        <v>6.6766372201506802E-2</v>
      </c>
      <c r="O3712" s="55">
        <v>6.8738797404660365E-2</v>
      </c>
      <c r="P3712" s="55">
        <v>7.0367290665467472E-2</v>
      </c>
      <c r="Q3712" s="55">
        <v>7.2410901547049975E-2</v>
      </c>
      <c r="R3712" s="55">
        <v>7.495054349483353E-2</v>
      </c>
      <c r="S3712" s="55">
        <v>7.6751970974192951E-2</v>
      </c>
      <c r="T3712" s="55">
        <v>7.7114953382817139E-2</v>
      </c>
      <c r="U3712" s="55">
        <v>7.7776532358256475E-2</v>
      </c>
      <c r="V3712" s="55">
        <v>7.8242439078462817E-2</v>
      </c>
      <c r="W3712" s="55">
        <v>7.8797666009026018E-2</v>
      </c>
      <c r="X3712" s="55">
        <v>7.911643037491807E-2</v>
      </c>
      <c r="Y3712" s="55">
        <v>7.9247890065558366E-2</v>
      </c>
      <c r="Z3712" s="55">
        <v>7.9338152038888096E-2</v>
      </c>
      <c r="AA3712" s="55">
        <v>7.9178096595339836E-2</v>
      </c>
      <c r="AB3712" s="55">
        <v>7.8612047035367033E-2</v>
      </c>
      <c r="AC3712" s="55">
        <v>7.7584870558787919E-2</v>
      </c>
      <c r="AD3712" s="55">
        <v>7.6221252881816984E-2</v>
      </c>
      <c r="AE3712" s="55">
        <v>7.4827009346349851E-2</v>
      </c>
      <c r="AF3712" s="55">
        <v>7.3629373535583395E-2</v>
      </c>
      <c r="AG3712" s="55">
        <v>7.2631488512454795E-2</v>
      </c>
      <c r="AH3712" s="55">
        <v>7.166315006693047E-2</v>
      </c>
      <c r="AI3712" s="55">
        <v>7.0463597348721402E-2</v>
      </c>
      <c r="AJ3712" s="55">
        <v>6.9031976769429113E-2</v>
      </c>
      <c r="AK3712" s="55">
        <v>6.7550597549922251E-2</v>
      </c>
      <c r="AL3712" s="55">
        <v>6.6449940672735269E-2</v>
      </c>
      <c r="AM3712" s="55">
        <v>6.561324545277912E-2</v>
      </c>
      <c r="AN3712" s="55">
        <v>6.5104583153681686E-2</v>
      </c>
      <c r="AO3712" s="55">
        <v>6.4710233705473297E-2</v>
      </c>
      <c r="AP3712" s="55">
        <v>6.4349076375620318E-2</v>
      </c>
      <c r="AQ3712" s="55">
        <v>6.4087648259039884E-2</v>
      </c>
      <c r="AR3712" s="55">
        <v>6.3816122991893084E-2</v>
      </c>
      <c r="AS3712" s="55">
        <v>6.398778093408887E-2</v>
      </c>
      <c r="AT3712" s="55">
        <v>6.4428627958806536E-2</v>
      </c>
      <c r="AU3712" s="55">
        <v>6.4889303517971883E-2</v>
      </c>
      <c r="AV3712" s="55">
        <v>6.5407186075639917E-2</v>
      </c>
      <c r="AW3712" s="55">
        <v>6.6041586512796083E-2</v>
      </c>
      <c r="AX3712" s="55">
        <v>6.6503918494955655E-2</v>
      </c>
      <c r="AY3712" s="55">
        <v>6.7060978410274266E-2</v>
      </c>
      <c r="AZ3712" s="55">
        <v>6.7688854942104651E-2</v>
      </c>
      <c r="BA3712" s="55">
        <v>6.8270932192679962E-2</v>
      </c>
      <c r="BB3712" s="55">
        <v>6.89726614000018E-2</v>
      </c>
      <c r="BC3712" s="55">
        <v>6.9489566324420368E-2</v>
      </c>
      <c r="BD3712" s="55">
        <v>6.9851247070008435E-2</v>
      </c>
      <c r="BE3712" s="55">
        <v>7.0245552585881513E-2</v>
      </c>
      <c r="BF3712" s="55">
        <v>7.0367015323474669E-2</v>
      </c>
    </row>
    <row r="3713" spans="1:58" ht="12" customHeight="1" x14ac:dyDescent="0.2">
      <c r="B3713" t="s">
        <v>562</v>
      </c>
      <c r="C3713" s="55">
        <v>8.4831439348182422E-2</v>
      </c>
      <c r="D3713" s="55">
        <v>8.5121883669641268E-2</v>
      </c>
      <c r="E3713" s="55">
        <v>8.4780454522019405E-2</v>
      </c>
      <c r="F3713" s="55">
        <v>8.412657302988942E-2</v>
      </c>
      <c r="G3713" s="55">
        <v>8.3412238017688489E-2</v>
      </c>
      <c r="H3713" s="55">
        <v>8.1831190525654102E-2</v>
      </c>
      <c r="I3713" s="55">
        <v>8.1302440933240253E-2</v>
      </c>
      <c r="J3713" s="55">
        <v>8.0919864624398249E-2</v>
      </c>
      <c r="K3713" s="55">
        <v>8.083353189225341E-2</v>
      </c>
      <c r="L3713" s="55">
        <v>8.0588969188365681E-2</v>
      </c>
      <c r="M3713" s="55">
        <v>8.0698840120079204E-2</v>
      </c>
      <c r="N3713" s="55">
        <v>8.0598252770140238E-2</v>
      </c>
      <c r="O3713" s="55">
        <v>8.1138701280960734E-2</v>
      </c>
      <c r="P3713" s="55">
        <v>8.2086976457646607E-2</v>
      </c>
      <c r="Q3713" s="55">
        <v>8.3109805505430831E-2</v>
      </c>
      <c r="R3713" s="55">
        <v>8.4652352067750194E-2</v>
      </c>
      <c r="S3713" s="55">
        <v>8.5746759640562109E-2</v>
      </c>
      <c r="T3713" s="55">
        <v>8.8375649510037457E-2</v>
      </c>
      <c r="U3713" s="55">
        <v>9.0669139150876585E-2</v>
      </c>
      <c r="V3713" s="55">
        <v>9.2961545241097399E-2</v>
      </c>
      <c r="W3713" s="55">
        <v>9.526648181777482E-2</v>
      </c>
      <c r="X3713" s="55">
        <v>9.7385867091443382E-2</v>
      </c>
      <c r="Y3713" s="55">
        <v>9.9645920763330773E-2</v>
      </c>
      <c r="Z3713" s="55">
        <v>0.10188702567989744</v>
      </c>
      <c r="AA3713" s="55">
        <v>0.104236164313457</v>
      </c>
      <c r="AB3713" s="55">
        <v>0.1067162513382308</v>
      </c>
      <c r="AC3713" s="55">
        <v>0.109108887978262</v>
      </c>
      <c r="AD3713" s="55">
        <v>0.11159861671718595</v>
      </c>
      <c r="AE3713" s="55">
        <v>0.11402420732854417</v>
      </c>
      <c r="AF3713" s="55">
        <v>0.11640748267186972</v>
      </c>
      <c r="AG3713" s="55">
        <v>0.11889149276991491</v>
      </c>
      <c r="AH3713" s="55">
        <v>0.12120420700313624</v>
      </c>
      <c r="AI3713" s="55">
        <v>0.12330391015203508</v>
      </c>
      <c r="AJ3713" s="55">
        <v>0.12528511949389501</v>
      </c>
      <c r="AK3713" s="55">
        <v>0.12713607205620558</v>
      </c>
      <c r="AL3713" s="55">
        <v>0.12872393173074198</v>
      </c>
      <c r="AM3713" s="55">
        <v>0.12982979959817703</v>
      </c>
      <c r="AN3713" s="55">
        <v>0.13069568896313666</v>
      </c>
      <c r="AO3713" s="55">
        <v>0.13143403578055679</v>
      </c>
      <c r="AP3713" s="55">
        <v>0.13219551971350069</v>
      </c>
      <c r="AQ3713" s="55">
        <v>0.13318152284291218</v>
      </c>
      <c r="AR3713" s="55">
        <v>0.13401627401157848</v>
      </c>
      <c r="AS3713" s="55">
        <v>0.13442237446274846</v>
      </c>
      <c r="AT3713" s="55">
        <v>0.13450846185131007</v>
      </c>
      <c r="AU3713" s="55">
        <v>0.13442665123238715</v>
      </c>
      <c r="AV3713" s="55">
        <v>0.13444045848000274</v>
      </c>
      <c r="AW3713" s="55">
        <v>0.13424757956656472</v>
      </c>
      <c r="AX3713" s="55">
        <v>0.13417514254536919</v>
      </c>
      <c r="AY3713" s="55">
        <v>0.13410885103719231</v>
      </c>
      <c r="AZ3713" s="55">
        <v>0.1341163808876002</v>
      </c>
      <c r="BA3713" s="55">
        <v>0.13443844472689795</v>
      </c>
      <c r="BB3713" s="55">
        <v>0.13465347731058594</v>
      </c>
      <c r="BC3713" s="55">
        <v>0.13490689658108534</v>
      </c>
      <c r="BD3713" s="55">
        <v>0.13514371138516176</v>
      </c>
      <c r="BE3713" s="55">
        <v>0.13528644754872129</v>
      </c>
      <c r="BF3713" s="55">
        <v>0.13560053725708696</v>
      </c>
    </row>
    <row r="3714" spans="1:58" ht="12" customHeight="1" x14ac:dyDescent="0.2"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</row>
    <row r="3715" spans="1:58" ht="12" customHeight="1" x14ac:dyDescent="0.2">
      <c r="A3715" s="53" t="s">
        <v>989</v>
      </c>
      <c r="B3715" s="8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</row>
    <row r="3716" spans="1:58" ht="12" customHeight="1" x14ac:dyDescent="0.2">
      <c r="A3716" t="s">
        <v>564</v>
      </c>
      <c r="B3716" s="8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</row>
    <row r="3717" spans="1:58" ht="12" customHeight="1" x14ac:dyDescent="0.2">
      <c r="A3717" t="s">
        <v>565</v>
      </c>
      <c r="B3717" s="8" t="s">
        <v>566</v>
      </c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>
        <v>2022</v>
      </c>
    </row>
    <row r="3718" spans="1:58" ht="12" customHeight="1" x14ac:dyDescent="0.2">
      <c r="A3718" t="s">
        <v>522</v>
      </c>
      <c r="B3718" t="s">
        <v>558</v>
      </c>
      <c r="C3718" s="55">
        <v>3.9993213407239298E-2</v>
      </c>
      <c r="D3718" s="55">
        <v>4.0745348450370068E-2</v>
      </c>
      <c r="E3718" s="55">
        <v>4.1519608119406123E-2</v>
      </c>
      <c r="F3718" s="55">
        <v>4.2327854592611229E-2</v>
      </c>
      <c r="G3718" s="55">
        <v>4.2810215045948313E-2</v>
      </c>
      <c r="H3718" s="55">
        <v>4.3764068638662869E-2</v>
      </c>
      <c r="I3718" s="55">
        <v>4.4580697740373293E-2</v>
      </c>
      <c r="J3718" s="55">
        <v>4.5194301386349965E-2</v>
      </c>
      <c r="K3718" s="55">
        <v>4.5686092942519275E-2</v>
      </c>
      <c r="L3718" s="55">
        <v>4.6215588541099438E-2</v>
      </c>
      <c r="M3718" s="55">
        <v>4.6908784049252035E-2</v>
      </c>
      <c r="N3718" s="55">
        <v>4.7186355157128435E-2</v>
      </c>
      <c r="O3718" s="55">
        <v>4.7087806289955438E-2</v>
      </c>
      <c r="P3718" s="55">
        <v>4.677570475461993E-2</v>
      </c>
      <c r="Q3718" s="55">
        <v>4.6107964801781344E-2</v>
      </c>
      <c r="R3718" s="55">
        <v>4.535415675219398E-2</v>
      </c>
      <c r="S3718" s="55">
        <v>4.4969248294263173E-2</v>
      </c>
      <c r="T3718" s="55">
        <v>4.4231164597809458E-2</v>
      </c>
      <c r="U3718" s="55">
        <v>4.3326447373017198E-2</v>
      </c>
      <c r="V3718" s="55">
        <v>4.2667778726582013E-2</v>
      </c>
      <c r="W3718" s="55">
        <v>4.2097153265916461E-2</v>
      </c>
      <c r="X3718" s="55">
        <v>4.1611194974221076E-2</v>
      </c>
      <c r="Y3718" s="55">
        <v>4.1015834600878841E-2</v>
      </c>
      <c r="Z3718" s="55">
        <v>4.0598044201326275E-2</v>
      </c>
      <c r="AA3718" s="55">
        <v>4.0245692667491541E-2</v>
      </c>
      <c r="AB3718" s="55">
        <v>3.976345192321621E-2</v>
      </c>
      <c r="AC3718" s="55">
        <v>3.9456193923758348E-2</v>
      </c>
      <c r="AD3718" s="55">
        <v>3.940696185706994E-2</v>
      </c>
      <c r="AE3718" s="55">
        <v>3.936018451440601E-2</v>
      </c>
      <c r="AF3718" s="55">
        <v>3.8973053168567168E-2</v>
      </c>
      <c r="AG3718" s="55">
        <v>3.8603964237129113E-2</v>
      </c>
      <c r="AH3718" s="55">
        <v>3.8238154329544936E-2</v>
      </c>
      <c r="AI3718" s="55">
        <v>3.7747142443824815E-2</v>
      </c>
      <c r="AJ3718" s="55">
        <v>3.7294459384995669E-2</v>
      </c>
      <c r="AK3718" s="55">
        <v>3.7100395160974055E-2</v>
      </c>
      <c r="AL3718" s="55">
        <v>3.6905806003477738E-2</v>
      </c>
      <c r="AM3718" s="55">
        <v>3.6668984365294512E-2</v>
      </c>
      <c r="AN3718" s="55">
        <v>3.6641838967914439E-2</v>
      </c>
      <c r="AO3718" s="55">
        <v>3.6648132143423988E-2</v>
      </c>
      <c r="AP3718" s="55">
        <v>3.664338732638811E-2</v>
      </c>
      <c r="AQ3718" s="55">
        <v>3.6654259493678572E-2</v>
      </c>
      <c r="AR3718" s="55">
        <v>3.670960991436286E-2</v>
      </c>
      <c r="AS3718" s="55">
        <v>3.6639798289866958E-2</v>
      </c>
      <c r="AT3718" s="55">
        <v>3.6551782311676766E-2</v>
      </c>
      <c r="AU3718" s="55">
        <v>3.6445271314103439E-2</v>
      </c>
      <c r="AV3718" s="55">
        <v>3.6320567387062269E-2</v>
      </c>
      <c r="AW3718" s="55">
        <v>3.6182836166273227E-2</v>
      </c>
      <c r="AX3718" s="55">
        <v>3.6035281924724327E-2</v>
      </c>
      <c r="AY3718" s="55">
        <v>3.5879611603159743E-2</v>
      </c>
      <c r="AZ3718" s="55">
        <v>3.5718197435039616E-2</v>
      </c>
      <c r="BA3718" s="55">
        <v>3.5551775443540913E-2</v>
      </c>
      <c r="BB3718" s="55">
        <v>3.5382430061586957E-2</v>
      </c>
      <c r="BC3718" s="55">
        <v>3.5214304941354434E-2</v>
      </c>
      <c r="BD3718" s="55">
        <v>3.5050892906666839E-2</v>
      </c>
      <c r="BE3718" s="55">
        <v>3.4894791449217248E-2</v>
      </c>
      <c r="BF3718" s="55">
        <v>3.4750026730972279E-2</v>
      </c>
    </row>
    <row r="3719" spans="1:58" ht="12" customHeight="1" x14ac:dyDescent="0.2">
      <c r="B3719" t="s">
        <v>559</v>
      </c>
      <c r="C3719" s="55">
        <v>0.14560209499539781</v>
      </c>
      <c r="D3719" s="55">
        <v>0.14113019740131286</v>
      </c>
      <c r="E3719" s="55">
        <v>0.13704823910086128</v>
      </c>
      <c r="F3719" s="55">
        <v>0.13277605842576853</v>
      </c>
      <c r="G3719" s="55">
        <v>0.12888508762794312</v>
      </c>
      <c r="H3719" s="55">
        <v>0.12507251742192774</v>
      </c>
      <c r="I3719" s="55">
        <v>0.12314503912420599</v>
      </c>
      <c r="J3719" s="55">
        <v>0.12203842409975468</v>
      </c>
      <c r="K3719" s="55">
        <v>0.12095407443727645</v>
      </c>
      <c r="L3719" s="55">
        <v>0.11966124974052826</v>
      </c>
      <c r="M3719" s="55">
        <v>0.11843226195757754</v>
      </c>
      <c r="N3719" s="55">
        <v>0.11742444940697018</v>
      </c>
      <c r="O3719" s="55">
        <v>0.117034038774241</v>
      </c>
      <c r="P3719" s="55">
        <v>0.11741120363056484</v>
      </c>
      <c r="Q3719" s="55">
        <v>0.11821029724885605</v>
      </c>
      <c r="R3719" s="55">
        <v>0.11832503259218506</v>
      </c>
      <c r="S3719" s="55">
        <v>0.11960914604930721</v>
      </c>
      <c r="T3719" s="55">
        <v>0.12095665191072337</v>
      </c>
      <c r="U3719" s="55">
        <v>0.12215455214696055</v>
      </c>
      <c r="V3719" s="55">
        <v>0.12330914211295488</v>
      </c>
      <c r="W3719" s="55">
        <v>0.12377123650137503</v>
      </c>
      <c r="X3719" s="55">
        <v>0.12424569246439511</v>
      </c>
      <c r="Y3719" s="55">
        <v>0.12470487001966715</v>
      </c>
      <c r="Z3719" s="55">
        <v>0.12427550414911236</v>
      </c>
      <c r="AA3719" s="55">
        <v>0.12395822164289946</v>
      </c>
      <c r="AB3719" s="55">
        <v>0.1235167328102624</v>
      </c>
      <c r="AC3719" s="55">
        <v>0.1230008881928277</v>
      </c>
      <c r="AD3719" s="55">
        <v>0.12231275910369642</v>
      </c>
      <c r="AE3719" s="55">
        <v>0.12129129782919339</v>
      </c>
      <c r="AF3719" s="55">
        <v>0.12029803202783865</v>
      </c>
      <c r="AG3719" s="55">
        <v>0.11896940702393367</v>
      </c>
      <c r="AH3719" s="55">
        <v>0.11765515666438982</v>
      </c>
      <c r="AI3719" s="55">
        <v>0.116547496831095</v>
      </c>
      <c r="AJ3719" s="55">
        <v>0.11558756073433034</v>
      </c>
      <c r="AK3719" s="55">
        <v>0.11450360891595714</v>
      </c>
      <c r="AL3719" s="55">
        <v>0.11356774575499513</v>
      </c>
      <c r="AM3719" s="55">
        <v>0.11284925588015424</v>
      </c>
      <c r="AN3719" s="55">
        <v>0.11212058417480737</v>
      </c>
      <c r="AO3719" s="55">
        <v>0.1114227091700777</v>
      </c>
      <c r="AP3719" s="55">
        <v>0.11077720329939157</v>
      </c>
      <c r="AQ3719" s="55">
        <v>0.11003837561554096</v>
      </c>
      <c r="AR3719" s="55">
        <v>0.10941192598941397</v>
      </c>
      <c r="AS3719" s="55">
        <v>0.10909889658488443</v>
      </c>
      <c r="AT3719" s="55">
        <v>0.10879795230414568</v>
      </c>
      <c r="AU3719" s="55">
        <v>0.10848208340667122</v>
      </c>
      <c r="AV3719" s="55">
        <v>0.10820057242720868</v>
      </c>
      <c r="AW3719" s="55">
        <v>0.10791482954141271</v>
      </c>
      <c r="AX3719" s="55">
        <v>0.10758995099010758</v>
      </c>
      <c r="AY3719" s="55">
        <v>0.10730539262879417</v>
      </c>
      <c r="AZ3719" s="55">
        <v>0.10722378303858017</v>
      </c>
      <c r="BA3719" s="55">
        <v>0.10713387445761334</v>
      </c>
      <c r="BB3719" s="55">
        <v>0.10701656303997908</v>
      </c>
      <c r="BC3719" s="55">
        <v>0.10695236524116002</v>
      </c>
      <c r="BD3719" s="55">
        <v>0.10688423226233873</v>
      </c>
      <c r="BE3719" s="55">
        <v>0.1067720211176917</v>
      </c>
      <c r="BF3719" s="55">
        <v>0.10664592314001721</v>
      </c>
    </row>
    <row r="3720" spans="1:58" ht="12" customHeight="1" x14ac:dyDescent="0.2">
      <c r="B3720" t="s">
        <v>560</v>
      </c>
      <c r="C3720" s="55">
        <v>0.18308963667313169</v>
      </c>
      <c r="D3720" s="55">
        <v>0.18730221283945159</v>
      </c>
      <c r="E3720" s="55">
        <v>0.19103592584335094</v>
      </c>
      <c r="F3720" s="55">
        <v>0.19261154817684836</v>
      </c>
      <c r="G3720" s="55">
        <v>0.19446806886391324</v>
      </c>
      <c r="H3720" s="55">
        <v>0.19549651134058602</v>
      </c>
      <c r="I3720" s="55">
        <v>0.19667326801242124</v>
      </c>
      <c r="J3720" s="55">
        <v>0.19493445221490041</v>
      </c>
      <c r="K3720" s="55">
        <v>0.19365315457483123</v>
      </c>
      <c r="L3720" s="55">
        <v>0.19256550519740076</v>
      </c>
      <c r="M3720" s="55">
        <v>0.19169583527176753</v>
      </c>
      <c r="N3720" s="55">
        <v>0.19029101693633504</v>
      </c>
      <c r="O3720" s="55">
        <v>0.18826467303050157</v>
      </c>
      <c r="P3720" s="55">
        <v>0.18543455983033372</v>
      </c>
      <c r="Q3720" s="55">
        <v>0.18212398880933289</v>
      </c>
      <c r="R3720" s="55">
        <v>0.17839427258098053</v>
      </c>
      <c r="S3720" s="55">
        <v>0.17450396123625628</v>
      </c>
      <c r="T3720" s="55">
        <v>0.17054994700358878</v>
      </c>
      <c r="U3720" s="55">
        <v>0.16669471108498229</v>
      </c>
      <c r="V3720" s="55">
        <v>0.16316920459089268</v>
      </c>
      <c r="W3720" s="55">
        <v>0.15999812582261602</v>
      </c>
      <c r="X3720" s="55">
        <v>0.15675839690965476</v>
      </c>
      <c r="Y3720" s="55">
        <v>0.15422790783186105</v>
      </c>
      <c r="Z3720" s="55">
        <v>0.15272414123253283</v>
      </c>
      <c r="AA3720" s="55">
        <v>0.15120114577454039</v>
      </c>
      <c r="AB3720" s="55">
        <v>0.15020468669440462</v>
      </c>
      <c r="AC3720" s="55">
        <v>0.14971107893040358</v>
      </c>
      <c r="AD3720" s="55">
        <v>0.14939330912009385</v>
      </c>
      <c r="AE3720" s="55">
        <v>0.14944038537282256</v>
      </c>
      <c r="AF3720" s="55">
        <v>0.14949734319308644</v>
      </c>
      <c r="AG3720" s="55">
        <v>0.14957077581935949</v>
      </c>
      <c r="AH3720" s="55">
        <v>0.14990003124877391</v>
      </c>
      <c r="AI3720" s="55">
        <v>0.15063549120154052</v>
      </c>
      <c r="AJ3720" s="55">
        <v>0.1515529782904573</v>
      </c>
      <c r="AK3720" s="55">
        <v>0.15243934054308678</v>
      </c>
      <c r="AL3720" s="55">
        <v>0.15298630101820238</v>
      </c>
      <c r="AM3720" s="55">
        <v>0.153630159956646</v>
      </c>
      <c r="AN3720" s="55">
        <v>0.15401834003401002</v>
      </c>
      <c r="AO3720" s="55">
        <v>0.15434695460426015</v>
      </c>
      <c r="AP3720" s="55">
        <v>0.15456679230087225</v>
      </c>
      <c r="AQ3720" s="55">
        <v>0.15447292436171914</v>
      </c>
      <c r="AR3720" s="55">
        <v>0.15444830274746266</v>
      </c>
      <c r="AS3720" s="55">
        <v>0.15419725697462627</v>
      </c>
      <c r="AT3720" s="55">
        <v>0.15398133414357101</v>
      </c>
      <c r="AU3720" s="55">
        <v>0.15392889110897934</v>
      </c>
      <c r="AV3720" s="55">
        <v>0.15364348166608977</v>
      </c>
      <c r="AW3720" s="55">
        <v>0.15343048925453415</v>
      </c>
      <c r="AX3720" s="55">
        <v>0.15330697903521226</v>
      </c>
      <c r="AY3720" s="55">
        <v>0.15303733669128503</v>
      </c>
      <c r="AZ3720" s="55">
        <v>0.1523914566908974</v>
      </c>
      <c r="BA3720" s="55">
        <v>0.15146193792173959</v>
      </c>
      <c r="BB3720" s="55">
        <v>0.15051851782729098</v>
      </c>
      <c r="BC3720" s="55">
        <v>0.14960644502675413</v>
      </c>
      <c r="BD3720" s="55">
        <v>0.14884580281812587</v>
      </c>
      <c r="BE3720" s="55">
        <v>0.14821511523108963</v>
      </c>
      <c r="BF3720" s="55">
        <v>0.14771366156826174</v>
      </c>
    </row>
    <row r="3721" spans="1:58" ht="12" customHeight="1" x14ac:dyDescent="0.2">
      <c r="B3721" t="s">
        <v>561</v>
      </c>
      <c r="C3721" s="55">
        <v>4.8219991349285417E-2</v>
      </c>
      <c r="D3721" s="55">
        <v>4.8090538942952919E-2</v>
      </c>
      <c r="E3721" s="55">
        <v>4.8703152805665582E-2</v>
      </c>
      <c r="F3721" s="55">
        <v>5.0306698248058584E-2</v>
      </c>
      <c r="G3721" s="55">
        <v>5.1537243334534327E-2</v>
      </c>
      <c r="H3721" s="55">
        <v>5.5005807516016005E-2</v>
      </c>
      <c r="I3721" s="55">
        <v>5.6191970839977484E-2</v>
      </c>
      <c r="J3721" s="55">
        <v>5.9696263256267756E-2</v>
      </c>
      <c r="K3721" s="55">
        <v>6.2324352244517371E-2</v>
      </c>
      <c r="L3721" s="55">
        <v>6.4898480313050066E-2</v>
      </c>
      <c r="M3721" s="55">
        <v>6.7378445223178124E-2</v>
      </c>
      <c r="N3721" s="55">
        <v>6.9622379004199E-2</v>
      </c>
      <c r="O3721" s="55">
        <v>7.16435029425989E-2</v>
      </c>
      <c r="P3721" s="55">
        <v>7.3091088597780657E-2</v>
      </c>
      <c r="Q3721" s="55">
        <v>7.5178446561505533E-2</v>
      </c>
      <c r="R3721" s="55">
        <v>7.7720203118990958E-2</v>
      </c>
      <c r="S3721" s="55">
        <v>7.9708043214977209E-2</v>
      </c>
      <c r="T3721" s="55">
        <v>8.0078699721668423E-2</v>
      </c>
      <c r="U3721" s="55">
        <v>8.1071688795574887E-2</v>
      </c>
      <c r="V3721" s="55">
        <v>8.2038604508517812E-2</v>
      </c>
      <c r="W3721" s="55">
        <v>8.3106077835191694E-2</v>
      </c>
      <c r="X3721" s="55">
        <v>8.3907180426073077E-2</v>
      </c>
      <c r="Y3721" s="55">
        <v>8.4367501061054145E-2</v>
      </c>
      <c r="Z3721" s="55">
        <v>8.4498450140183895E-2</v>
      </c>
      <c r="AA3721" s="55">
        <v>8.4387969082413999E-2</v>
      </c>
      <c r="AB3721" s="55">
        <v>8.3857154684037982E-2</v>
      </c>
      <c r="AC3721" s="55">
        <v>8.2842753751628181E-2</v>
      </c>
      <c r="AD3721" s="55">
        <v>8.1437849049359259E-2</v>
      </c>
      <c r="AE3721" s="55">
        <v>8.0276929937994859E-2</v>
      </c>
      <c r="AF3721" s="55">
        <v>7.9102943444815041E-2</v>
      </c>
      <c r="AG3721" s="55">
        <v>7.8133899206649329E-2</v>
      </c>
      <c r="AH3721" s="55">
        <v>7.7197045429923117E-2</v>
      </c>
      <c r="AI3721" s="55">
        <v>7.6011933935458353E-2</v>
      </c>
      <c r="AJ3721" s="55">
        <v>7.4547633628480214E-2</v>
      </c>
      <c r="AK3721" s="55">
        <v>7.3033680522379199E-2</v>
      </c>
      <c r="AL3721" s="55">
        <v>7.1939992406938172E-2</v>
      </c>
      <c r="AM3721" s="55">
        <v>7.10932508846185E-2</v>
      </c>
      <c r="AN3721" s="55">
        <v>7.06052698541485E-2</v>
      </c>
      <c r="AO3721" s="55">
        <v>7.0242737652458462E-2</v>
      </c>
      <c r="AP3721" s="55">
        <v>6.991625158400383E-2</v>
      </c>
      <c r="AQ3721" s="55">
        <v>6.974486475821301E-2</v>
      </c>
      <c r="AR3721" s="55">
        <v>6.9559429359136976E-2</v>
      </c>
      <c r="AS3721" s="55">
        <v>6.9870770695103876E-2</v>
      </c>
      <c r="AT3721" s="55">
        <v>7.0522478297116206E-2</v>
      </c>
      <c r="AU3721" s="55">
        <v>7.1184169560601432E-2</v>
      </c>
      <c r="AV3721" s="55">
        <v>7.192138336591912E-2</v>
      </c>
      <c r="AW3721" s="55">
        <v>7.285655710411966E-2</v>
      </c>
      <c r="AX3721" s="55">
        <v>7.3620209147014545E-2</v>
      </c>
      <c r="AY3721" s="55">
        <v>7.4462513693046684E-2</v>
      </c>
      <c r="AZ3721" s="55">
        <v>7.5396614226951666E-2</v>
      </c>
      <c r="BA3721" s="55">
        <v>7.6232075412435235E-2</v>
      </c>
      <c r="BB3721" s="55">
        <v>7.7281247862337921E-2</v>
      </c>
      <c r="BC3721" s="55">
        <v>7.8176549697791739E-2</v>
      </c>
      <c r="BD3721" s="55">
        <v>7.8899016395652208E-2</v>
      </c>
      <c r="BE3721" s="55">
        <v>7.9597781335585191E-2</v>
      </c>
      <c r="BF3721" s="55">
        <v>7.9915252014444035E-2</v>
      </c>
    </row>
    <row r="3722" spans="1:58" ht="12" customHeight="1" x14ac:dyDescent="0.2">
      <c r="B3722" t="s">
        <v>562</v>
      </c>
      <c r="C3722" s="55">
        <v>7.1646230179148715E-2</v>
      </c>
      <c r="D3722" s="55">
        <v>7.201655797178666E-2</v>
      </c>
      <c r="E3722" s="55">
        <v>7.2133960319133231E-2</v>
      </c>
      <c r="F3722" s="55">
        <v>7.207314910872116E-2</v>
      </c>
      <c r="G3722" s="55">
        <v>7.1857981015457109E-2</v>
      </c>
      <c r="H3722" s="55">
        <v>7.0309442034159134E-2</v>
      </c>
      <c r="I3722" s="55">
        <v>6.9970607296465578E-2</v>
      </c>
      <c r="J3722" s="55">
        <v>6.9749278552977606E-2</v>
      </c>
      <c r="K3722" s="55">
        <v>6.9731258127315218E-2</v>
      </c>
      <c r="L3722" s="55">
        <v>6.9904107272011212E-2</v>
      </c>
      <c r="M3722" s="55">
        <v>7.001565727683455E-2</v>
      </c>
      <c r="N3722" s="55">
        <v>7.035066441091381E-2</v>
      </c>
      <c r="O3722" s="55">
        <v>7.1246813050607441E-2</v>
      </c>
      <c r="P3722" s="55">
        <v>7.2819074546997695E-2</v>
      </c>
      <c r="Q3722" s="55">
        <v>7.4017884061535019E-2</v>
      </c>
      <c r="R3722" s="55">
        <v>7.539902172152721E-2</v>
      </c>
      <c r="S3722" s="55">
        <v>7.6591033391831445E-2</v>
      </c>
      <c r="T3722" s="55">
        <v>7.9777934812841803E-2</v>
      </c>
      <c r="U3722" s="55">
        <v>8.2272159870779404E-2</v>
      </c>
      <c r="V3722" s="55">
        <v>8.4607940092742029E-2</v>
      </c>
      <c r="W3722" s="55">
        <v>8.6737922678685922E-2</v>
      </c>
      <c r="X3722" s="55">
        <v>8.8944293041915173E-2</v>
      </c>
      <c r="Y3722" s="55">
        <v>9.1307680644134165E-2</v>
      </c>
      <c r="Z3722" s="55">
        <v>9.3639550662630036E-2</v>
      </c>
      <c r="AA3722" s="55">
        <v>9.6052654196384757E-2</v>
      </c>
      <c r="AB3722" s="55">
        <v>9.8618015123911121E-2</v>
      </c>
      <c r="AC3722" s="55">
        <v>0.10106481743564014</v>
      </c>
      <c r="AD3722" s="55">
        <v>0.10359361099751399</v>
      </c>
      <c r="AE3722" s="55">
        <v>0.10643979226796041</v>
      </c>
      <c r="AF3722" s="55">
        <v>0.10888820010265367</v>
      </c>
      <c r="AG3722" s="55">
        <v>0.11145555341372607</v>
      </c>
      <c r="AH3722" s="55">
        <v>0.11379725900764551</v>
      </c>
      <c r="AI3722" s="55">
        <v>0.11595519423697971</v>
      </c>
      <c r="AJ3722" s="55">
        <v>0.11799445774136612</v>
      </c>
      <c r="AK3722" s="55">
        <v>0.11988225485272223</v>
      </c>
      <c r="AL3722" s="55">
        <v>0.12152190765047437</v>
      </c>
      <c r="AM3722" s="55">
        <v>0.12265025189252809</v>
      </c>
      <c r="AN3722" s="55">
        <v>0.12350430584791242</v>
      </c>
      <c r="AO3722" s="55">
        <v>0.12425962224648085</v>
      </c>
      <c r="AP3722" s="55">
        <v>0.12505212160038726</v>
      </c>
      <c r="AQ3722" s="55">
        <v>0.12610245474078935</v>
      </c>
      <c r="AR3722" s="55">
        <v>0.1269517063146946</v>
      </c>
      <c r="AS3722" s="55">
        <v>0.12735968570528233</v>
      </c>
      <c r="AT3722" s="55">
        <v>0.12741756835783602</v>
      </c>
      <c r="AU3722" s="55">
        <v>0.1273489397797114</v>
      </c>
      <c r="AV3722" s="55">
        <v>0.12744151415086186</v>
      </c>
      <c r="AW3722" s="55">
        <v>0.12730050649270624</v>
      </c>
      <c r="AX3722" s="55">
        <v>0.12730129100661369</v>
      </c>
      <c r="AY3722" s="55">
        <v>0.12735174501639102</v>
      </c>
      <c r="AZ3722" s="55">
        <v>0.12750818172774725</v>
      </c>
      <c r="BA3722" s="55">
        <v>0.12807438471709801</v>
      </c>
      <c r="BB3722" s="55">
        <v>0.1284817936975288</v>
      </c>
      <c r="BC3722" s="55">
        <v>0.12896940426547446</v>
      </c>
      <c r="BD3722" s="55">
        <v>0.12948126897488302</v>
      </c>
      <c r="BE3722" s="55">
        <v>0.1299204579931173</v>
      </c>
      <c r="BF3722" s="55">
        <v>0.13061465916552731</v>
      </c>
    </row>
    <row r="3723" spans="1:58" ht="12" customHeight="1" x14ac:dyDescent="0.2">
      <c r="A3723" t="s">
        <v>523</v>
      </c>
      <c r="B3723" t="s">
        <v>558</v>
      </c>
      <c r="C3723" s="55">
        <v>4.2332606609926354E-2</v>
      </c>
      <c r="D3723" s="55">
        <v>4.2803839489497633E-2</v>
      </c>
      <c r="E3723" s="55">
        <v>4.3152007444267559E-2</v>
      </c>
      <c r="F3723" s="55">
        <v>4.347205936101043E-2</v>
      </c>
      <c r="G3723" s="55">
        <v>4.3486354898763936E-2</v>
      </c>
      <c r="H3723" s="55">
        <v>4.4367580196887663E-2</v>
      </c>
      <c r="I3723" s="55">
        <v>4.459873702868241E-2</v>
      </c>
      <c r="J3723" s="55">
        <v>4.4847122901012823E-2</v>
      </c>
      <c r="K3723" s="55">
        <v>4.5122843192533124E-2</v>
      </c>
      <c r="L3723" s="55">
        <v>4.562225469748634E-2</v>
      </c>
      <c r="M3723" s="55">
        <v>4.6342695760106772E-2</v>
      </c>
      <c r="N3723" s="55">
        <v>4.6718753324542617E-2</v>
      </c>
      <c r="O3723" s="55">
        <v>4.6777770210891627E-2</v>
      </c>
      <c r="P3723" s="55">
        <v>4.6565172387459192E-2</v>
      </c>
      <c r="Q3723" s="55">
        <v>4.5945429391540116E-2</v>
      </c>
      <c r="R3723" s="55">
        <v>4.5042903010279745E-2</v>
      </c>
      <c r="S3723" s="55">
        <v>4.3959304230956495E-2</v>
      </c>
      <c r="T3723" s="55">
        <v>4.2813726153797027E-2</v>
      </c>
      <c r="U3723" s="55">
        <v>4.176181623368122E-2</v>
      </c>
      <c r="V3723" s="55">
        <v>4.0872083295240724E-2</v>
      </c>
      <c r="W3723" s="55">
        <v>4.0309547927261928E-2</v>
      </c>
      <c r="X3723" s="55">
        <v>3.9876049790657821E-2</v>
      </c>
      <c r="Y3723" s="55">
        <v>3.9404874563053471E-2</v>
      </c>
      <c r="Z3723" s="55">
        <v>3.901133413383101E-2</v>
      </c>
      <c r="AA3723" s="55">
        <v>3.8679448513928828E-2</v>
      </c>
      <c r="AB3723" s="55">
        <v>3.8220308539574838E-2</v>
      </c>
      <c r="AC3723" s="55">
        <v>3.7927395244455132E-2</v>
      </c>
      <c r="AD3723" s="55">
        <v>3.7883007316189023E-2</v>
      </c>
      <c r="AE3723" s="55">
        <v>3.7844305042632809E-2</v>
      </c>
      <c r="AF3723" s="55">
        <v>3.7475741912928205E-2</v>
      </c>
      <c r="AG3723" s="55">
        <v>3.7125418884729859E-2</v>
      </c>
      <c r="AH3723" s="55">
        <v>3.6776312466856365E-2</v>
      </c>
      <c r="AI3723" s="55">
        <v>3.630317852572755E-2</v>
      </c>
      <c r="AJ3723" s="55">
        <v>3.5865870220727528E-2</v>
      </c>
      <c r="AK3723" s="55">
        <v>3.5679637938932515E-2</v>
      </c>
      <c r="AL3723" s="55">
        <v>3.549401265428484E-2</v>
      </c>
      <c r="AM3723" s="55">
        <v>3.5267224054183248E-2</v>
      </c>
      <c r="AN3723" s="55">
        <v>3.5243226125392102E-2</v>
      </c>
      <c r="AO3723" s="55">
        <v>3.5251341264694598E-2</v>
      </c>
      <c r="AP3723" s="55">
        <v>3.5248888396398795E-2</v>
      </c>
      <c r="AQ3723" s="55">
        <v>3.5262462566412758E-2</v>
      </c>
      <c r="AR3723" s="55">
        <v>3.5318336275233085E-2</v>
      </c>
      <c r="AS3723" s="55">
        <v>3.5253711669300157E-2</v>
      </c>
      <c r="AT3723" s="55">
        <v>3.5171825578710916E-2</v>
      </c>
      <c r="AU3723" s="55">
        <v>3.5071750262098585E-2</v>
      </c>
      <c r="AV3723" s="55">
        <v>3.4954529878092673E-2</v>
      </c>
      <c r="AW3723" s="55">
        <v>3.4824740337918082E-2</v>
      </c>
      <c r="AX3723" s="55">
        <v>3.4685064479240607E-2</v>
      </c>
      <c r="AY3723" s="55">
        <v>3.4537856300029583E-2</v>
      </c>
      <c r="AZ3723" s="55">
        <v>3.4385313372329709E-2</v>
      </c>
      <c r="BA3723" s="55">
        <v>3.422839581130447E-2</v>
      </c>
      <c r="BB3723" s="55">
        <v>3.406899522552545E-2</v>
      </c>
      <c r="BC3723" s="55">
        <v>3.3910155140337392E-2</v>
      </c>
      <c r="BD3723" s="55">
        <v>3.3755246294880532E-2</v>
      </c>
      <c r="BE3723" s="55">
        <v>3.3607513444760553E-2</v>
      </c>
      <c r="BF3723" s="55">
        <v>3.3470185744919091E-2</v>
      </c>
    </row>
    <row r="3724" spans="1:58" ht="12" customHeight="1" x14ac:dyDescent="0.2">
      <c r="B3724" t="s">
        <v>559</v>
      </c>
      <c r="C3724" s="55">
        <v>0.13952651399780872</v>
      </c>
      <c r="D3724" s="55">
        <v>0.13553408281421589</v>
      </c>
      <c r="E3724" s="55">
        <v>0.13226870897816326</v>
      </c>
      <c r="F3724" s="55">
        <v>0.1293110352539667</v>
      </c>
      <c r="G3724" s="55">
        <v>0.12663916053893545</v>
      </c>
      <c r="H3724" s="55">
        <v>0.12838065601167292</v>
      </c>
      <c r="I3724" s="55">
        <v>0.12702036683689502</v>
      </c>
      <c r="J3724" s="55">
        <v>0.12610441609803955</v>
      </c>
      <c r="K3724" s="55">
        <v>0.12552298540764856</v>
      </c>
      <c r="L3724" s="55">
        <v>0.12442681482366402</v>
      </c>
      <c r="M3724" s="55">
        <v>0.12331720011444755</v>
      </c>
      <c r="N3724" s="55">
        <v>0.12247591614088614</v>
      </c>
      <c r="O3724" s="55">
        <v>0.12248599602201703</v>
      </c>
      <c r="P3724" s="55">
        <v>0.12313904323966045</v>
      </c>
      <c r="Q3724" s="55">
        <v>0.12394299686473779</v>
      </c>
      <c r="R3724" s="55">
        <v>0.12441837960555222</v>
      </c>
      <c r="S3724" s="55">
        <v>0.1257781983876177</v>
      </c>
      <c r="T3724" s="55">
        <v>0.12667164347645454</v>
      </c>
      <c r="U3724" s="55">
        <v>0.1275970845536549</v>
      </c>
      <c r="V3724" s="55">
        <v>0.12797105142175982</v>
      </c>
      <c r="W3724" s="55">
        <v>0.12771663403817854</v>
      </c>
      <c r="X3724" s="55">
        <v>0.12762241823831411</v>
      </c>
      <c r="Y3724" s="55">
        <v>0.12743845485363209</v>
      </c>
      <c r="Z3724" s="55">
        <v>0.12702520698570674</v>
      </c>
      <c r="AA3724" s="55">
        <v>0.12672283809222429</v>
      </c>
      <c r="AB3724" s="55">
        <v>0.12628582096626079</v>
      </c>
      <c r="AC3724" s="55">
        <v>0.1257664384598447</v>
      </c>
      <c r="AD3724" s="55">
        <v>0.12507253266568763</v>
      </c>
      <c r="AE3724" s="55">
        <v>0.12404856329279366</v>
      </c>
      <c r="AF3724" s="55">
        <v>0.1230447303940619</v>
      </c>
      <c r="AG3724" s="55">
        <v>0.12170080241408339</v>
      </c>
      <c r="AH3724" s="55">
        <v>0.12036519183997645</v>
      </c>
      <c r="AI3724" s="55">
        <v>0.11922908431573087</v>
      </c>
      <c r="AJ3724" s="55">
        <v>0.11824065920994432</v>
      </c>
      <c r="AK3724" s="55">
        <v>0.11713313448283377</v>
      </c>
      <c r="AL3724" s="55">
        <v>0.11618072909018921</v>
      </c>
      <c r="AM3724" s="55">
        <v>0.11544889545494404</v>
      </c>
      <c r="AN3724" s="55">
        <v>0.11471030470290074</v>
      </c>
      <c r="AO3724" s="55">
        <v>0.1140029795113741</v>
      </c>
      <c r="AP3724" s="55">
        <v>0.11334931399874862</v>
      </c>
      <c r="AQ3724" s="55">
        <v>0.11260328114805575</v>
      </c>
      <c r="AR3724" s="55">
        <v>0.11197055157435339</v>
      </c>
      <c r="AS3724" s="55">
        <v>0.11165825057175958</v>
      </c>
      <c r="AT3724" s="55">
        <v>0.11135911238457985</v>
      </c>
      <c r="AU3724" s="55">
        <v>0.11104345257605476</v>
      </c>
      <c r="AV3724" s="55">
        <v>0.11076411616062007</v>
      </c>
      <c r="AW3724" s="55">
        <v>0.11048036417146502</v>
      </c>
      <c r="AX3724" s="55">
        <v>0.110155193727473</v>
      </c>
      <c r="AY3724" s="55">
        <v>0.10987221500570943</v>
      </c>
      <c r="AZ3724" s="55">
        <v>0.10979770582395376</v>
      </c>
      <c r="BA3724" s="55">
        <v>0.10971619798319519</v>
      </c>
      <c r="BB3724" s="55">
        <v>0.10960777312171724</v>
      </c>
      <c r="BC3724" s="55">
        <v>0.10955185513623639</v>
      </c>
      <c r="BD3724" s="55">
        <v>0.10949001725848982</v>
      </c>
      <c r="BE3724" s="55">
        <v>0.10938352743251106</v>
      </c>
      <c r="BF3724" s="55">
        <v>0.10926118950400707</v>
      </c>
    </row>
    <row r="3725" spans="1:58" ht="12" customHeight="1" x14ac:dyDescent="0.2">
      <c r="B3725" t="s">
        <v>560</v>
      </c>
      <c r="C3725" s="55">
        <v>0.1774522640877233</v>
      </c>
      <c r="D3725" s="55">
        <v>0.18108729904188686</v>
      </c>
      <c r="E3725" s="55">
        <v>0.18411712698544722</v>
      </c>
      <c r="F3725" s="55">
        <v>0.18596486234770568</v>
      </c>
      <c r="G3725" s="55">
        <v>0.18827172223932162</v>
      </c>
      <c r="H3725" s="55">
        <v>0.18856103334751215</v>
      </c>
      <c r="I3725" s="55">
        <v>0.1898300069706807</v>
      </c>
      <c r="J3725" s="55">
        <v>0.18838748906066718</v>
      </c>
      <c r="K3725" s="55">
        <v>0.18738664067278185</v>
      </c>
      <c r="L3725" s="55">
        <v>0.18666822663127713</v>
      </c>
      <c r="M3725" s="55">
        <v>0.18599701859044973</v>
      </c>
      <c r="N3725" s="55">
        <v>0.18490580750342414</v>
      </c>
      <c r="O3725" s="55">
        <v>0.18300050408135571</v>
      </c>
      <c r="P3725" s="55">
        <v>0.18055710594488872</v>
      </c>
      <c r="Q3725" s="55">
        <v>0.1777591643531255</v>
      </c>
      <c r="R3725" s="55">
        <v>0.17483051393479529</v>
      </c>
      <c r="S3725" s="55">
        <v>0.17165921383577373</v>
      </c>
      <c r="T3725" s="55">
        <v>0.16854673065811554</v>
      </c>
      <c r="U3725" s="55">
        <v>0.16560186404585892</v>
      </c>
      <c r="V3725" s="55">
        <v>0.16281650410833393</v>
      </c>
      <c r="W3725" s="55">
        <v>0.16047134562395771</v>
      </c>
      <c r="X3725" s="55">
        <v>0.15816710042280591</v>
      </c>
      <c r="Y3725" s="55">
        <v>0.15633550728967829</v>
      </c>
      <c r="Z3725" s="55">
        <v>0.15484231163737661</v>
      </c>
      <c r="AA3725" s="55">
        <v>0.15332473150177561</v>
      </c>
      <c r="AB3725" s="55">
        <v>0.15233154856373418</v>
      </c>
      <c r="AC3725" s="55">
        <v>0.15184064223864518</v>
      </c>
      <c r="AD3725" s="55">
        <v>0.15153009839247644</v>
      </c>
      <c r="AE3725" s="55">
        <v>0.15160294969982119</v>
      </c>
      <c r="AF3725" s="55">
        <v>0.15167553929064406</v>
      </c>
      <c r="AG3725" s="55">
        <v>0.15176878869488108</v>
      </c>
      <c r="AH3725" s="55">
        <v>0.15211402080927397</v>
      </c>
      <c r="AI3725" s="55">
        <v>0.15285658161068583</v>
      </c>
      <c r="AJ3725" s="55">
        <v>0.15377927030054409</v>
      </c>
      <c r="AK3725" s="55">
        <v>0.15468037931397546</v>
      </c>
      <c r="AL3725" s="55">
        <v>0.15524199427784358</v>
      </c>
      <c r="AM3725" s="55">
        <v>0.15589965067938311</v>
      </c>
      <c r="AN3725" s="55">
        <v>0.15630292190404355</v>
      </c>
      <c r="AO3725" s="55">
        <v>0.15664557450542588</v>
      </c>
      <c r="AP3725" s="55">
        <v>0.15687808180115798</v>
      </c>
      <c r="AQ3725" s="55">
        <v>0.15679666460813715</v>
      </c>
      <c r="AR3725" s="55">
        <v>0.1567833253562981</v>
      </c>
      <c r="AS3725" s="55">
        <v>0.15653976802763225</v>
      </c>
      <c r="AT3725" s="55">
        <v>0.15633301156225127</v>
      </c>
      <c r="AU3725" s="55">
        <v>0.15629052744136795</v>
      </c>
      <c r="AV3725" s="55">
        <v>0.15601316411284508</v>
      </c>
      <c r="AW3725" s="55">
        <v>0.15580924201585794</v>
      </c>
      <c r="AX3725" s="55">
        <v>0.15569432091184679</v>
      </c>
      <c r="AY3725" s="55">
        <v>0.15543231229446383</v>
      </c>
      <c r="AZ3725" s="55">
        <v>0.15478908652460879</v>
      </c>
      <c r="BA3725" s="55">
        <v>0.15385975065407798</v>
      </c>
      <c r="BB3725" s="55">
        <v>0.15291773805459383</v>
      </c>
      <c r="BC3725" s="55">
        <v>0.15200477224278094</v>
      </c>
      <c r="BD3725" s="55">
        <v>0.15124291939354287</v>
      </c>
      <c r="BE3725" s="55">
        <v>0.15061371945126156</v>
      </c>
      <c r="BF3725" s="55">
        <v>0.15011355391330466</v>
      </c>
    </row>
    <row r="3726" spans="1:58" ht="12" customHeight="1" x14ac:dyDescent="0.2">
      <c r="B3726" t="s">
        <v>561</v>
      </c>
      <c r="C3726" s="55">
        <v>5.1741016784492153E-2</v>
      </c>
      <c r="D3726" s="55">
        <v>5.1592879949548566E-2</v>
      </c>
      <c r="E3726" s="55">
        <v>5.2047753675709789E-2</v>
      </c>
      <c r="F3726" s="55">
        <v>5.3503306611771551E-2</v>
      </c>
      <c r="G3726" s="55">
        <v>5.4510105523012789E-2</v>
      </c>
      <c r="H3726" s="55">
        <v>5.4829662027822586E-2</v>
      </c>
      <c r="I3726" s="55">
        <v>5.5629397723482334E-2</v>
      </c>
      <c r="J3726" s="55">
        <v>5.8485793879336737E-2</v>
      </c>
      <c r="K3726" s="55">
        <v>6.0562486378080226E-2</v>
      </c>
      <c r="L3726" s="55">
        <v>6.2516441947255946E-2</v>
      </c>
      <c r="M3726" s="55">
        <v>6.4592555197875781E-2</v>
      </c>
      <c r="N3726" s="55">
        <v>6.6558204935562693E-2</v>
      </c>
      <c r="O3726" s="55">
        <v>6.8266218824416872E-2</v>
      </c>
      <c r="P3726" s="55">
        <v>6.9465874283002577E-2</v>
      </c>
      <c r="Q3726" s="55">
        <v>7.1376782173245404E-2</v>
      </c>
      <c r="R3726" s="55">
        <v>7.3750924841598328E-2</v>
      </c>
      <c r="S3726" s="55">
        <v>7.5641337766613845E-2</v>
      </c>
      <c r="T3726" s="55">
        <v>7.6062016020973358E-2</v>
      </c>
      <c r="U3726" s="55">
        <v>7.7053364287934106E-2</v>
      </c>
      <c r="V3726" s="55">
        <v>7.8068413501443099E-2</v>
      </c>
      <c r="W3726" s="55">
        <v>7.918318401978508E-2</v>
      </c>
      <c r="X3726" s="55">
        <v>7.9936946594589081E-2</v>
      </c>
      <c r="Y3726" s="55">
        <v>8.0401331701803594E-2</v>
      </c>
      <c r="Z3726" s="55">
        <v>8.0542312406126498E-2</v>
      </c>
      <c r="AA3726" s="55">
        <v>8.045092877800486E-2</v>
      </c>
      <c r="AB3726" s="55">
        <v>7.9953944109925915E-2</v>
      </c>
      <c r="AC3726" s="55">
        <v>7.8991800859379221E-2</v>
      </c>
      <c r="AD3726" s="55">
        <v>7.7658223069602725E-2</v>
      </c>
      <c r="AE3726" s="55">
        <v>7.6563860665400468E-2</v>
      </c>
      <c r="AF3726" s="55">
        <v>7.5451540926781135E-2</v>
      </c>
      <c r="AG3726" s="55">
        <v>7.4536434825251477E-2</v>
      </c>
      <c r="AH3726" s="55">
        <v>7.3648108626372485E-2</v>
      </c>
      <c r="AI3726" s="55">
        <v>7.2515695025915497E-2</v>
      </c>
      <c r="AJ3726" s="55">
        <v>7.1114895958408114E-2</v>
      </c>
      <c r="AK3726" s="55">
        <v>6.9671434248801803E-2</v>
      </c>
      <c r="AL3726" s="55">
        <v>6.8631019949858457E-2</v>
      </c>
      <c r="AM3726" s="55">
        <v>6.7825097935471118E-2</v>
      </c>
      <c r="AN3726" s="55">
        <v>6.7363581962784233E-2</v>
      </c>
      <c r="AO3726" s="55">
        <v>6.7021615348201363E-2</v>
      </c>
      <c r="AP3726" s="55">
        <v>6.6714096560066494E-2</v>
      </c>
      <c r="AQ3726" s="55">
        <v>6.6556440083784238E-2</v>
      </c>
      <c r="AR3726" s="55">
        <v>6.6384415913256695E-2</v>
      </c>
      <c r="AS3726" s="55">
        <v>6.6686353153116662E-2</v>
      </c>
      <c r="AT3726" s="55">
        <v>6.7313717888778213E-2</v>
      </c>
      <c r="AU3726" s="55">
        <v>6.7949980344147065E-2</v>
      </c>
      <c r="AV3726" s="55">
        <v>6.8659167552782369E-2</v>
      </c>
      <c r="AW3726" s="55">
        <v>6.9557439367445087E-2</v>
      </c>
      <c r="AX3726" s="55">
        <v>7.0291253666856374E-2</v>
      </c>
      <c r="AY3726" s="55">
        <v>7.1100883656154842E-2</v>
      </c>
      <c r="AZ3726" s="55">
        <v>7.1998750103980103E-2</v>
      </c>
      <c r="BA3726" s="55">
        <v>7.280356651260679E-2</v>
      </c>
      <c r="BB3726" s="55">
        <v>7.3813441547411582E-2</v>
      </c>
      <c r="BC3726" s="55">
        <v>7.4675272356593686E-2</v>
      </c>
      <c r="BD3726" s="55">
        <v>7.5370855458173527E-2</v>
      </c>
      <c r="BE3726" s="55">
        <v>7.6044252778624533E-2</v>
      </c>
      <c r="BF3726" s="55">
        <v>7.6352333231104769E-2</v>
      </c>
    </row>
    <row r="3727" spans="1:58" ht="12" customHeight="1" x14ac:dyDescent="0.2">
      <c r="B3727" t="s">
        <v>562</v>
      </c>
      <c r="C3727" s="55">
        <v>7.2981885388921072E-2</v>
      </c>
      <c r="D3727" s="55">
        <v>7.3271921261586534E-2</v>
      </c>
      <c r="E3727" s="55">
        <v>7.3388169683476626E-2</v>
      </c>
      <c r="F3727" s="55">
        <v>7.378823673250913E-2</v>
      </c>
      <c r="G3727" s="55">
        <v>7.4065801422586092E-2</v>
      </c>
      <c r="H3727" s="55">
        <v>7.1086848349935214E-2</v>
      </c>
      <c r="I3727" s="55">
        <v>7.0958955874643515E-2</v>
      </c>
      <c r="J3727" s="55">
        <v>7.0861129519657146E-2</v>
      </c>
      <c r="K3727" s="55">
        <v>7.0841137502060766E-2</v>
      </c>
      <c r="L3727" s="55">
        <v>7.0864036667923597E-2</v>
      </c>
      <c r="M3727" s="55">
        <v>7.0969493365529671E-2</v>
      </c>
      <c r="N3727" s="55">
        <v>7.1015942244570279E-2</v>
      </c>
      <c r="O3727" s="55">
        <v>7.1562812856162519E-2</v>
      </c>
      <c r="P3727" s="55">
        <v>7.2612420384251877E-2</v>
      </c>
      <c r="Q3727" s="55">
        <v>7.323368097485293E-2</v>
      </c>
      <c r="R3727" s="55">
        <v>7.4091659554684164E-2</v>
      </c>
      <c r="S3727" s="55">
        <v>7.4879418708577158E-2</v>
      </c>
      <c r="T3727" s="55">
        <v>7.7532433287766017E-2</v>
      </c>
      <c r="U3727" s="55">
        <v>7.9533448097661844E-2</v>
      </c>
      <c r="V3727" s="55">
        <v>8.1560085364668591E-2</v>
      </c>
      <c r="W3727" s="55">
        <v>8.3531738412888634E-2</v>
      </c>
      <c r="X3727" s="55">
        <v>8.5608980023291648E-2</v>
      </c>
      <c r="Y3727" s="55">
        <v>8.7802760457759352E-2</v>
      </c>
      <c r="Z3727" s="55">
        <v>9.0063220896894544E-2</v>
      </c>
      <c r="AA3727" s="55">
        <v>9.2400154979179694E-2</v>
      </c>
      <c r="AB3727" s="55">
        <v>9.4878722710875274E-2</v>
      </c>
      <c r="AC3727" s="55">
        <v>9.723895579449153E-2</v>
      </c>
      <c r="AD3727" s="55">
        <v>9.9679747371592284E-2</v>
      </c>
      <c r="AE3727" s="55">
        <v>0.10243535802301607</v>
      </c>
      <c r="AF3727" s="55">
        <v>0.10480188428688594</v>
      </c>
      <c r="AG3727" s="55">
        <v>0.10728614316801532</v>
      </c>
      <c r="AH3727" s="55">
        <v>0.10954826990343676</v>
      </c>
      <c r="AI3727" s="55">
        <v>0.11162288464762643</v>
      </c>
      <c r="AJ3727" s="55">
        <v>0.11357980742067049</v>
      </c>
      <c r="AK3727" s="55">
        <v>0.11539826223757151</v>
      </c>
      <c r="AL3727" s="55">
        <v>0.11698157017625553</v>
      </c>
      <c r="AM3727" s="55">
        <v>0.1180710166393395</v>
      </c>
      <c r="AN3727" s="55">
        <v>0.11890030162279942</v>
      </c>
      <c r="AO3727" s="55">
        <v>0.11963445978449636</v>
      </c>
      <c r="AP3727" s="55">
        <v>0.12040467212345735</v>
      </c>
      <c r="AQ3727" s="55">
        <v>0.12142669971161754</v>
      </c>
      <c r="AR3727" s="55">
        <v>0.12225354823099074</v>
      </c>
      <c r="AS3727" s="55">
        <v>0.12265527072057598</v>
      </c>
      <c r="AT3727" s="55">
        <v>0.12272078582564404</v>
      </c>
      <c r="AU3727" s="55">
        <v>0.12266313175406753</v>
      </c>
      <c r="AV3727" s="55">
        <v>0.12276207668917563</v>
      </c>
      <c r="AW3727" s="55">
        <v>0.12263597137329552</v>
      </c>
      <c r="AX3727" s="55">
        <v>0.12264500144393864</v>
      </c>
      <c r="AY3727" s="55">
        <v>0.12270295107331078</v>
      </c>
      <c r="AZ3727" s="55">
        <v>0.12286380712423944</v>
      </c>
      <c r="BA3727" s="55">
        <v>0.12342126463711764</v>
      </c>
      <c r="BB3727" s="55">
        <v>0.12382710575399407</v>
      </c>
      <c r="BC3727" s="55">
        <v>0.12430820987152048</v>
      </c>
      <c r="BD3727" s="55">
        <v>0.12481063849027477</v>
      </c>
      <c r="BE3727" s="55">
        <v>0.12524366833839307</v>
      </c>
      <c r="BF3727" s="55">
        <v>0.12592076794003806</v>
      </c>
    </row>
    <row r="3728" spans="1:58" ht="12" customHeight="1" x14ac:dyDescent="0.2">
      <c r="A3728" t="s">
        <v>524</v>
      </c>
      <c r="B3728" t="s">
        <v>558</v>
      </c>
      <c r="C3728" s="55">
        <v>4.7906491955539976E-2</v>
      </c>
      <c r="D3728" s="55">
        <v>4.8709886725040827E-2</v>
      </c>
      <c r="E3728" s="55">
        <v>4.9263566091348771E-2</v>
      </c>
      <c r="F3728" s="55">
        <v>4.9592049971757361E-2</v>
      </c>
      <c r="G3728" s="55">
        <v>4.9372550959563354E-2</v>
      </c>
      <c r="H3728" s="55">
        <v>4.8666969800706124E-2</v>
      </c>
      <c r="I3728" s="55">
        <v>4.8482452161256066E-2</v>
      </c>
      <c r="J3728" s="55">
        <v>4.815521971155455E-2</v>
      </c>
      <c r="K3728" s="55">
        <v>4.8060268223132113E-2</v>
      </c>
      <c r="L3728" s="55">
        <v>4.8203494995736673E-2</v>
      </c>
      <c r="M3728" s="55">
        <v>4.8478184143370469E-2</v>
      </c>
      <c r="N3728" s="55">
        <v>4.8590959485193159E-2</v>
      </c>
      <c r="O3728" s="55">
        <v>4.8622269117651488E-2</v>
      </c>
      <c r="P3728" s="55">
        <v>4.8404711883104766E-2</v>
      </c>
      <c r="Q3728" s="55">
        <v>4.7829098242984321E-2</v>
      </c>
      <c r="R3728" s="55">
        <v>4.6974634369972172E-2</v>
      </c>
      <c r="S3728" s="55">
        <v>4.6021974403557361E-2</v>
      </c>
      <c r="T3728" s="55">
        <v>4.4883637862429826E-2</v>
      </c>
      <c r="U3728" s="55">
        <v>4.3980145542019872E-2</v>
      </c>
      <c r="V3728" s="55">
        <v>4.3277738267803817E-2</v>
      </c>
      <c r="W3728" s="55">
        <v>4.2870490475484732E-2</v>
      </c>
      <c r="X3728" s="55">
        <v>4.2507998736653015E-2</v>
      </c>
      <c r="Y3728" s="55">
        <v>4.210556099849639E-2</v>
      </c>
      <c r="Z3728" s="55">
        <v>4.1686551851626889E-2</v>
      </c>
      <c r="AA3728" s="55">
        <v>4.1333638850808006E-2</v>
      </c>
      <c r="AB3728" s="55">
        <v>4.0846266822632045E-2</v>
      </c>
      <c r="AC3728" s="55">
        <v>4.0536446094430002E-2</v>
      </c>
      <c r="AD3728" s="55">
        <v>4.0491840044461866E-2</v>
      </c>
      <c r="AE3728" s="55">
        <v>4.0453813316368874E-2</v>
      </c>
      <c r="AF3728" s="55">
        <v>4.0064727443065357E-2</v>
      </c>
      <c r="AG3728" s="55">
        <v>3.9694066659144371E-2</v>
      </c>
      <c r="AH3728" s="55">
        <v>3.9323783630613243E-2</v>
      </c>
      <c r="AI3728" s="55">
        <v>3.8821241262518763E-2</v>
      </c>
      <c r="AJ3728" s="55">
        <v>3.8357510626504276E-2</v>
      </c>
      <c r="AK3728" s="55">
        <v>3.8162081263322253E-2</v>
      </c>
      <c r="AL3728" s="55">
        <v>3.7966599738122733E-2</v>
      </c>
      <c r="AM3728" s="55">
        <v>3.7726738200019011E-2</v>
      </c>
      <c r="AN3728" s="55">
        <v>3.7701685385805331E-2</v>
      </c>
      <c r="AO3728" s="55">
        <v>3.7710381446480493E-2</v>
      </c>
      <c r="AP3728" s="55">
        <v>3.7707692717089437E-2</v>
      </c>
      <c r="AQ3728" s="55">
        <v>3.7721829486315875E-2</v>
      </c>
      <c r="AR3728" s="55">
        <v>3.7780994295649226E-2</v>
      </c>
      <c r="AS3728" s="55">
        <v>3.7711069075280809E-2</v>
      </c>
      <c r="AT3728" s="55">
        <v>3.7622084344058927E-2</v>
      </c>
      <c r="AU3728" s="55">
        <v>3.7513609293581142E-2</v>
      </c>
      <c r="AV3728" s="55">
        <v>3.7386687519733987E-2</v>
      </c>
      <c r="AW3728" s="55">
        <v>3.7246023686032935E-2</v>
      </c>
      <c r="AX3728" s="55">
        <v>3.7095125534405402E-2</v>
      </c>
      <c r="AY3728" s="55">
        <v>3.693598854666641E-2</v>
      </c>
      <c r="AZ3728" s="55">
        <v>3.6771056114241418E-2</v>
      </c>
      <c r="BA3728" s="55">
        <v>3.6601543575443603E-2</v>
      </c>
      <c r="BB3728" s="55">
        <v>3.6429085145124551E-2</v>
      </c>
      <c r="BC3728" s="55">
        <v>3.6257852945778532E-2</v>
      </c>
      <c r="BD3728" s="55">
        <v>3.6091307307276735E-2</v>
      </c>
      <c r="BE3728" s="55">
        <v>3.5932328980632242E-2</v>
      </c>
      <c r="BF3728" s="55">
        <v>3.5785002352687237E-2</v>
      </c>
    </row>
    <row r="3729" spans="1:58" ht="12" customHeight="1" x14ac:dyDescent="0.2">
      <c r="B3729" t="s">
        <v>559</v>
      </c>
      <c r="C3729" s="55">
        <v>0.14241400323369305</v>
      </c>
      <c r="D3729" s="55">
        <v>0.13892012594803552</v>
      </c>
      <c r="E3729" s="55">
        <v>0.1355899811941185</v>
      </c>
      <c r="F3729" s="55">
        <v>0.13282931055116448</v>
      </c>
      <c r="G3729" s="55">
        <v>0.13045182472175032</v>
      </c>
      <c r="H3729" s="55">
        <v>0.13335850727854284</v>
      </c>
      <c r="I3729" s="55">
        <v>0.13225508427399565</v>
      </c>
      <c r="J3729" s="55">
        <v>0.13153594917183392</v>
      </c>
      <c r="K3729" s="55">
        <v>0.13086631497814563</v>
      </c>
      <c r="L3729" s="55">
        <v>0.12973960772515061</v>
      </c>
      <c r="M3729" s="55">
        <v>0.12828989490383891</v>
      </c>
      <c r="N3729" s="55">
        <v>0.12676405324655607</v>
      </c>
      <c r="O3729" s="55">
        <v>0.12556109469431143</v>
      </c>
      <c r="P3729" s="55">
        <v>0.12494759875759066</v>
      </c>
      <c r="Q3729" s="55">
        <v>0.12467782241889239</v>
      </c>
      <c r="R3729" s="55">
        <v>0.12416941257625616</v>
      </c>
      <c r="S3729" s="55">
        <v>0.12498786755135002</v>
      </c>
      <c r="T3729" s="55">
        <v>0.12569490309849451</v>
      </c>
      <c r="U3729" s="55">
        <v>0.12638327149331574</v>
      </c>
      <c r="V3729" s="55">
        <v>0.12670612155244937</v>
      </c>
      <c r="W3729" s="55">
        <v>0.12638803925009079</v>
      </c>
      <c r="X3729" s="55">
        <v>0.1261523068884142</v>
      </c>
      <c r="Y3729" s="55">
        <v>0.12596931338113945</v>
      </c>
      <c r="Z3729" s="55">
        <v>0.12556535769666058</v>
      </c>
      <c r="AA3729" s="55">
        <v>0.12527171247208735</v>
      </c>
      <c r="AB3729" s="55">
        <v>0.12484970757521895</v>
      </c>
      <c r="AC3729" s="55">
        <v>0.12434610092945352</v>
      </c>
      <c r="AD3729" s="55">
        <v>0.12366869136136012</v>
      </c>
      <c r="AE3729" s="55">
        <v>0.12266634539852946</v>
      </c>
      <c r="AF3729" s="55">
        <v>0.12168855343824025</v>
      </c>
      <c r="AG3729" s="55">
        <v>0.12037115566652232</v>
      </c>
      <c r="AH3729" s="55">
        <v>0.11905915221790594</v>
      </c>
      <c r="AI3729" s="55">
        <v>0.11794559640430592</v>
      </c>
      <c r="AJ3729" s="55">
        <v>0.11697973681429115</v>
      </c>
      <c r="AK3729" s="55">
        <v>0.11589538291710569</v>
      </c>
      <c r="AL3729" s="55">
        <v>0.1149623036637014</v>
      </c>
      <c r="AM3729" s="55">
        <v>0.11424639892536076</v>
      </c>
      <c r="AN3729" s="55">
        <v>0.11351736412364728</v>
      </c>
      <c r="AO3729" s="55">
        <v>0.11281743920593289</v>
      </c>
      <c r="AP3729" s="55">
        <v>0.11217037866426331</v>
      </c>
      <c r="AQ3729" s="55">
        <v>0.11143097007728288</v>
      </c>
      <c r="AR3729" s="55">
        <v>0.11080305119797497</v>
      </c>
      <c r="AS3729" s="55">
        <v>0.11049167865034089</v>
      </c>
      <c r="AT3729" s="55">
        <v>0.11019159231355806</v>
      </c>
      <c r="AU3729" s="55">
        <v>0.10987505959743551</v>
      </c>
      <c r="AV3729" s="55">
        <v>0.10959414815628997</v>
      </c>
      <c r="AW3729" s="55">
        <v>0.10930798325591358</v>
      </c>
      <c r="AX3729" s="55">
        <v>0.1089818243763927</v>
      </c>
      <c r="AY3729" s="55">
        <v>0.10869685657463694</v>
      </c>
      <c r="AZ3729" s="55">
        <v>0.10861783422842357</v>
      </c>
      <c r="BA3729" s="55">
        <v>0.10853213874351833</v>
      </c>
      <c r="BB3729" s="55">
        <v>0.10841891331986296</v>
      </c>
      <c r="BC3729" s="55">
        <v>0.10835945175098788</v>
      </c>
      <c r="BD3729" s="55">
        <v>0.1082955503721169</v>
      </c>
      <c r="BE3729" s="55">
        <v>0.10818714670063086</v>
      </c>
      <c r="BF3729" s="55">
        <v>0.10806463928188582</v>
      </c>
    </row>
    <row r="3730" spans="1:58" ht="12" customHeight="1" x14ac:dyDescent="0.2">
      <c r="B3730" t="s">
        <v>560</v>
      </c>
      <c r="C3730" s="55">
        <v>0.18117056098396056</v>
      </c>
      <c r="D3730" s="55">
        <v>0.18431127494314478</v>
      </c>
      <c r="E3730" s="55">
        <v>0.18654233892442151</v>
      </c>
      <c r="F3730" s="55">
        <v>0.18761997367355202</v>
      </c>
      <c r="G3730" s="55">
        <v>0.18913062036205688</v>
      </c>
      <c r="H3730" s="55">
        <v>0.18976756373944711</v>
      </c>
      <c r="I3730" s="55">
        <v>0.19075869655727076</v>
      </c>
      <c r="J3730" s="55">
        <v>0.18923913278980706</v>
      </c>
      <c r="K3730" s="55">
        <v>0.18814243582726986</v>
      </c>
      <c r="L3730" s="55">
        <v>0.18724896337860136</v>
      </c>
      <c r="M3730" s="55">
        <v>0.18645171817970238</v>
      </c>
      <c r="N3730" s="55">
        <v>0.18534768084844105</v>
      </c>
      <c r="O3730" s="55">
        <v>0.18351782855346563</v>
      </c>
      <c r="P3730" s="55">
        <v>0.18113364941053456</v>
      </c>
      <c r="Q3730" s="55">
        <v>0.17840525365622167</v>
      </c>
      <c r="R3730" s="55">
        <v>0.17550516367811644</v>
      </c>
      <c r="S3730" s="55">
        <v>0.17224840611748257</v>
      </c>
      <c r="T3730" s="55">
        <v>0.16900531365378813</v>
      </c>
      <c r="U3730" s="55">
        <v>0.1659188686790144</v>
      </c>
      <c r="V3730" s="55">
        <v>0.16309725893379445</v>
      </c>
      <c r="W3730" s="55">
        <v>0.16069633277022594</v>
      </c>
      <c r="X3730" s="55">
        <v>0.15817890469643889</v>
      </c>
      <c r="Y3730" s="55">
        <v>0.15612908478932414</v>
      </c>
      <c r="Z3730" s="55">
        <v>0.15464343750564322</v>
      </c>
      <c r="AA3730" s="55">
        <v>0.15313422255373096</v>
      </c>
      <c r="AB3730" s="55">
        <v>0.15215447026490048</v>
      </c>
      <c r="AC3730" s="55">
        <v>0.15167617329144154</v>
      </c>
      <c r="AD3730" s="55">
        <v>0.15137656563310914</v>
      </c>
      <c r="AE3730" s="55">
        <v>0.15146185130082587</v>
      </c>
      <c r="AF3730" s="55">
        <v>0.15155287482817686</v>
      </c>
      <c r="AG3730" s="55">
        <v>0.15166081242322152</v>
      </c>
      <c r="AH3730" s="55">
        <v>0.15201730929198823</v>
      </c>
      <c r="AI3730" s="55">
        <v>0.15277264121233722</v>
      </c>
      <c r="AJ3730" s="55">
        <v>0.15371049287326852</v>
      </c>
      <c r="AK3730" s="55">
        <v>0.15462635545422565</v>
      </c>
      <c r="AL3730" s="55">
        <v>0.15520027809540152</v>
      </c>
      <c r="AM3730" s="55">
        <v>0.15586901878491602</v>
      </c>
      <c r="AN3730" s="55">
        <v>0.1562747753682909</v>
      </c>
      <c r="AO3730" s="55">
        <v>0.1566174278746198</v>
      </c>
      <c r="AP3730" s="55">
        <v>0.1568496240344259</v>
      </c>
      <c r="AQ3730" s="55">
        <v>0.156766624621798</v>
      </c>
      <c r="AR3730" s="55">
        <v>0.15675077454462863</v>
      </c>
      <c r="AS3730" s="55">
        <v>0.15650397052467918</v>
      </c>
      <c r="AT3730" s="55">
        <v>0.15629148370868584</v>
      </c>
      <c r="AU3730" s="55">
        <v>0.15624306351060319</v>
      </c>
      <c r="AV3730" s="55">
        <v>0.1559593604417111</v>
      </c>
      <c r="AW3730" s="55">
        <v>0.1557478000765368</v>
      </c>
      <c r="AX3730" s="55">
        <v>0.15562658532485818</v>
      </c>
      <c r="AY3730" s="55">
        <v>0.15535753952613957</v>
      </c>
      <c r="AZ3730" s="55">
        <v>0.15470705970169762</v>
      </c>
      <c r="BA3730" s="55">
        <v>0.15377104219411386</v>
      </c>
      <c r="BB3730" s="55">
        <v>0.15282115677613242</v>
      </c>
      <c r="BC3730" s="55">
        <v>0.15190294979883356</v>
      </c>
      <c r="BD3730" s="55">
        <v>0.15113778811997994</v>
      </c>
      <c r="BE3730" s="55">
        <v>0.15050474694242627</v>
      </c>
      <c r="BF3730" s="55">
        <v>0.15000285066576607</v>
      </c>
    </row>
    <row r="3731" spans="1:58" ht="12" customHeight="1" x14ac:dyDescent="0.2">
      <c r="B3731" t="s">
        <v>561</v>
      </c>
      <c r="C3731" s="55">
        <v>5.1185859344814823E-2</v>
      </c>
      <c r="D3731" s="55">
        <v>5.1059166372610217E-2</v>
      </c>
      <c r="E3731" s="55">
        <v>5.1515800622831925E-2</v>
      </c>
      <c r="F3731" s="55">
        <v>5.2902598624721089E-2</v>
      </c>
      <c r="G3731" s="55">
        <v>5.3781178074632556E-2</v>
      </c>
      <c r="H3731" s="55">
        <v>5.4122030383542019E-2</v>
      </c>
      <c r="I3731" s="55">
        <v>5.487748021001114E-2</v>
      </c>
      <c r="J3731" s="55">
        <v>5.7843276583924727E-2</v>
      </c>
      <c r="K3731" s="55">
        <v>6.0041898093554806E-2</v>
      </c>
      <c r="L3731" s="55">
        <v>6.2264571176761915E-2</v>
      </c>
      <c r="M3731" s="55">
        <v>6.4664032305682337E-2</v>
      </c>
      <c r="N3731" s="55">
        <v>6.6901514255546926E-2</v>
      </c>
      <c r="O3731" s="55">
        <v>6.9002689148016674E-2</v>
      </c>
      <c r="P3731" s="55">
        <v>7.0726144082289083E-2</v>
      </c>
      <c r="Q3731" s="55">
        <v>7.3097722711313554E-2</v>
      </c>
      <c r="R3731" s="55">
        <v>7.5900609971146657E-2</v>
      </c>
      <c r="S3731" s="55">
        <v>7.8230754011713463E-2</v>
      </c>
      <c r="T3731" s="55">
        <v>7.8879454216327527E-2</v>
      </c>
      <c r="U3731" s="55">
        <v>7.9935088543043958E-2</v>
      </c>
      <c r="V3731" s="55">
        <v>8.0823440882316883E-2</v>
      </c>
      <c r="W3731" s="55">
        <v>8.1690275988705111E-2</v>
      </c>
      <c r="X3731" s="55">
        <v>8.2205201611546291E-2</v>
      </c>
      <c r="Y3731" s="55">
        <v>8.2344293031632848E-2</v>
      </c>
      <c r="Z3731" s="55">
        <v>8.2491655475045403E-2</v>
      </c>
      <c r="AA3731" s="55">
        <v>8.2401512593746978E-2</v>
      </c>
      <c r="AB3731" s="55">
        <v>8.1899043189358631E-2</v>
      </c>
      <c r="AC3731" s="55">
        <v>8.09199158622564E-2</v>
      </c>
      <c r="AD3731" s="55">
        <v>7.9559357674350337E-2</v>
      </c>
      <c r="AE3731" s="55">
        <v>7.84446826120445E-2</v>
      </c>
      <c r="AF3731" s="55">
        <v>7.731447680414863E-2</v>
      </c>
      <c r="AG3731" s="55">
        <v>7.638421199325629E-2</v>
      </c>
      <c r="AH3731" s="55">
        <v>7.5479579087096002E-2</v>
      </c>
      <c r="AI3731" s="55">
        <v>7.4325447754555476E-2</v>
      </c>
      <c r="AJ3731" s="55">
        <v>7.2897120687912834E-2</v>
      </c>
      <c r="AK3731" s="55">
        <v>7.1424485173062963E-2</v>
      </c>
      <c r="AL3731" s="55">
        <v>7.0363561187102394E-2</v>
      </c>
      <c r="AM3731" s="55">
        <v>6.9542318443464618E-2</v>
      </c>
      <c r="AN3731" s="55">
        <v>6.9070251140087441E-2</v>
      </c>
      <c r="AO3731" s="55">
        <v>6.8719647768513969E-2</v>
      </c>
      <c r="AP3731" s="55">
        <v>6.840422033857306E-2</v>
      </c>
      <c r="AQ3731" s="55">
        <v>6.8241874636377209E-2</v>
      </c>
      <c r="AR3731" s="55">
        <v>6.8064402869464247E-2</v>
      </c>
      <c r="AS3731" s="55">
        <v>6.8372540732589221E-2</v>
      </c>
      <c r="AT3731" s="55">
        <v>6.9013217389741213E-2</v>
      </c>
      <c r="AU3731" s="55">
        <v>6.9662892142736771E-2</v>
      </c>
      <c r="AV3731" s="55">
        <v>7.0387057595992966E-2</v>
      </c>
      <c r="AW3731" s="55">
        <v>7.1304406348911401E-2</v>
      </c>
      <c r="AX3731" s="55">
        <v>7.2053715846508229E-2</v>
      </c>
      <c r="AY3731" s="55">
        <v>7.2880291550683665E-2</v>
      </c>
      <c r="AZ3731" s="55">
        <v>7.3797020604811359E-2</v>
      </c>
      <c r="BA3731" s="55">
        <v>7.4618457150742126E-2</v>
      </c>
      <c r="BB3731" s="55">
        <v>7.5649340903392842E-2</v>
      </c>
      <c r="BC3731" s="55">
        <v>7.6529676264590951E-2</v>
      </c>
      <c r="BD3731" s="55">
        <v>7.7240580888823046E-2</v>
      </c>
      <c r="BE3731" s="55">
        <v>7.7928467804283419E-2</v>
      </c>
      <c r="BF3731" s="55">
        <v>7.8243090302871424E-2</v>
      </c>
    </row>
    <row r="3732" spans="1:58" ht="12" customHeight="1" x14ac:dyDescent="0.2">
      <c r="B3732" t="s">
        <v>562</v>
      </c>
      <c r="C3732" s="55">
        <v>6.7947529883388036E-2</v>
      </c>
      <c r="D3732" s="55">
        <v>6.7937918040167841E-2</v>
      </c>
      <c r="E3732" s="55">
        <v>6.77846155862903E-2</v>
      </c>
      <c r="F3732" s="55">
        <v>6.7595077619348035E-2</v>
      </c>
      <c r="G3732" s="55">
        <v>6.7311374681446129E-2</v>
      </c>
      <c r="H3732" s="55">
        <v>6.6269359908779371E-2</v>
      </c>
      <c r="I3732" s="55">
        <v>6.6264384572016152E-2</v>
      </c>
      <c r="J3732" s="55">
        <v>6.6300478189134732E-2</v>
      </c>
      <c r="K3732" s="55">
        <v>6.6640000035791749E-2</v>
      </c>
      <c r="L3732" s="55">
        <v>6.6948853988695975E-2</v>
      </c>
      <c r="M3732" s="55">
        <v>6.7316356179754511E-2</v>
      </c>
      <c r="N3732" s="55">
        <v>6.7874105223693915E-2</v>
      </c>
      <c r="O3732" s="55">
        <v>6.8872892006998712E-2</v>
      </c>
      <c r="P3732" s="55">
        <v>7.0387652484031699E-2</v>
      </c>
      <c r="Q3732" s="55">
        <v>7.152534818235691E-2</v>
      </c>
      <c r="R3732" s="55">
        <v>7.2825932642496052E-2</v>
      </c>
      <c r="S3732" s="55">
        <v>7.3918792612538309E-2</v>
      </c>
      <c r="T3732" s="55">
        <v>7.688368313878724E-2</v>
      </c>
      <c r="U3732" s="55">
        <v>7.9177921043815033E-2</v>
      </c>
      <c r="V3732" s="55">
        <v>8.1479479323591675E-2</v>
      </c>
      <c r="W3732" s="55">
        <v>8.3685473373744754E-2</v>
      </c>
      <c r="X3732" s="55">
        <v>8.6028030356898613E-2</v>
      </c>
      <c r="Y3732" s="55">
        <v>8.8538115433678413E-2</v>
      </c>
      <c r="Z3732" s="55">
        <v>9.0820782601718733E-2</v>
      </c>
      <c r="AA3732" s="55">
        <v>9.3181277805810758E-2</v>
      </c>
      <c r="AB3732" s="55">
        <v>9.5688468919210373E-2</v>
      </c>
      <c r="AC3732" s="55">
        <v>9.8076629949710531E-2</v>
      </c>
      <c r="AD3732" s="55">
        <v>0.10054548843642422</v>
      </c>
      <c r="AE3732" s="55">
        <v>0.10333356578338397</v>
      </c>
      <c r="AF3732" s="55">
        <v>0.10573375093108295</v>
      </c>
      <c r="AG3732" s="55">
        <v>0.10825063687904592</v>
      </c>
      <c r="AH3732" s="55">
        <v>0.11054146987377166</v>
      </c>
      <c r="AI3732" s="55">
        <v>0.11264465844294136</v>
      </c>
      <c r="AJ3732" s="55">
        <v>0.11463118031038458</v>
      </c>
      <c r="AK3732" s="55">
        <v>0.11647788524296764</v>
      </c>
      <c r="AL3732" s="55">
        <v>0.11808551966797506</v>
      </c>
      <c r="AM3732" s="55">
        <v>0.11919385854004554</v>
      </c>
      <c r="AN3732" s="55">
        <v>0.12003299976762183</v>
      </c>
      <c r="AO3732" s="55">
        <v>0.12077419936165983</v>
      </c>
      <c r="AP3732" s="55">
        <v>0.12155154065747738</v>
      </c>
      <c r="AQ3732" s="55">
        <v>0.12258205442856375</v>
      </c>
      <c r="AR3732" s="55">
        <v>0.12341479140966999</v>
      </c>
      <c r="AS3732" s="55">
        <v>0.12381772110178636</v>
      </c>
      <c r="AT3732" s="55">
        <v>0.12387927766954343</v>
      </c>
      <c r="AU3732" s="55">
        <v>0.1238163662934645</v>
      </c>
      <c r="AV3732" s="55">
        <v>0.12391113756794864</v>
      </c>
      <c r="AW3732" s="55">
        <v>0.12377772563363894</v>
      </c>
      <c r="AX3732" s="55">
        <v>0.12378179790801787</v>
      </c>
      <c r="AY3732" s="55">
        <v>0.12383458451718125</v>
      </c>
      <c r="AZ3732" s="55">
        <v>0.12399086227021229</v>
      </c>
      <c r="BA3732" s="55">
        <v>0.12454762274471676</v>
      </c>
      <c r="BB3732" s="55">
        <v>0.12495028654256457</v>
      </c>
      <c r="BC3732" s="55">
        <v>0.12543095061749177</v>
      </c>
      <c r="BD3732" s="55">
        <v>0.12593473482704018</v>
      </c>
      <c r="BE3732" s="55">
        <v>0.12636807228549465</v>
      </c>
      <c r="BF3732" s="55">
        <v>0.12704947829692453</v>
      </c>
    </row>
    <row r="3733" spans="1:58" ht="12" customHeight="1" x14ac:dyDescent="0.2">
      <c r="A3733" t="s">
        <v>525</v>
      </c>
      <c r="B3733" t="s">
        <v>558</v>
      </c>
      <c r="C3733" s="55">
        <v>4.9394761082345646E-2</v>
      </c>
      <c r="D3733" s="55">
        <v>5.0682598435480376E-2</v>
      </c>
      <c r="E3733" s="55">
        <v>5.1656317011839897E-2</v>
      </c>
      <c r="F3733" s="55">
        <v>5.2313565966978851E-2</v>
      </c>
      <c r="G3733" s="55">
        <v>5.2267557645490917E-2</v>
      </c>
      <c r="H3733" s="55">
        <v>5.0991965395754436E-2</v>
      </c>
      <c r="I3733" s="55">
        <v>5.1142270990675691E-2</v>
      </c>
      <c r="J3733" s="55">
        <v>5.0434648919187218E-2</v>
      </c>
      <c r="K3733" s="55">
        <v>4.9891504793812637E-2</v>
      </c>
      <c r="L3733" s="55">
        <v>4.9472233319074792E-2</v>
      </c>
      <c r="M3733" s="55">
        <v>4.911748817532164E-2</v>
      </c>
      <c r="N3733" s="55">
        <v>4.8590449235915836E-2</v>
      </c>
      <c r="O3733" s="55">
        <v>4.8133887790057797E-2</v>
      </c>
      <c r="P3733" s="55">
        <v>4.7568981416542241E-2</v>
      </c>
      <c r="Q3733" s="55">
        <v>4.6815060558719153E-2</v>
      </c>
      <c r="R3733" s="55">
        <v>4.5906650371788232E-2</v>
      </c>
      <c r="S3733" s="55">
        <v>4.5255033075044387E-2</v>
      </c>
      <c r="T3733" s="55">
        <v>4.4289497964685523E-2</v>
      </c>
      <c r="U3733" s="55">
        <v>4.3496615718208502E-2</v>
      </c>
      <c r="V3733" s="55">
        <v>4.2998762334784404E-2</v>
      </c>
      <c r="W3733" s="55">
        <v>4.2770350692705579E-2</v>
      </c>
      <c r="X3733" s="55">
        <v>4.2501647379403706E-2</v>
      </c>
      <c r="Y3733" s="55">
        <v>4.2173647167406195E-2</v>
      </c>
      <c r="Z3733" s="55">
        <v>4.1757173649042363E-2</v>
      </c>
      <c r="AA3733" s="55">
        <v>4.1407489036187274E-2</v>
      </c>
      <c r="AB3733" s="55">
        <v>4.0925293730932046E-2</v>
      </c>
      <c r="AC3733" s="55">
        <v>4.0622506742442867E-2</v>
      </c>
      <c r="AD3733" s="55">
        <v>4.0587881008293573E-2</v>
      </c>
      <c r="AE3733" s="55">
        <v>4.0561985331642729E-2</v>
      </c>
      <c r="AF3733" s="55">
        <v>4.0183884957272833E-2</v>
      </c>
      <c r="AG3733" s="55">
        <v>3.9823777568535897E-2</v>
      </c>
      <c r="AH3733" s="55">
        <v>3.9462011281799228E-2</v>
      </c>
      <c r="AI3733" s="55">
        <v>3.8966024300278297E-2</v>
      </c>
      <c r="AJ3733" s="55">
        <v>3.8509516575450056E-2</v>
      </c>
      <c r="AK3733" s="55">
        <v>3.8324552738118252E-2</v>
      </c>
      <c r="AL3733" s="55">
        <v>3.8137447827105042E-2</v>
      </c>
      <c r="AM3733" s="55">
        <v>3.7903687344886333E-2</v>
      </c>
      <c r="AN3733" s="55">
        <v>3.788338046641368E-2</v>
      </c>
      <c r="AO3733" s="55">
        <v>3.7895847203879236E-2</v>
      </c>
      <c r="AP3733" s="55">
        <v>3.7896526999389175E-2</v>
      </c>
      <c r="AQ3733" s="55">
        <v>3.7913963273753397E-2</v>
      </c>
      <c r="AR3733" s="55">
        <v>3.7976198237792809E-2</v>
      </c>
      <c r="AS3733" s="55">
        <v>3.7905653674806E-2</v>
      </c>
      <c r="AT3733" s="55">
        <v>3.7814518814238925E-2</v>
      </c>
      <c r="AU3733" s="55">
        <v>3.7703544139647799E-2</v>
      </c>
      <c r="AV3733" s="55">
        <v>3.7573595810133018E-2</v>
      </c>
      <c r="AW3733" s="55">
        <v>3.7429190974370023E-2</v>
      </c>
      <c r="AX3733" s="55">
        <v>3.7275391507541923E-2</v>
      </c>
      <c r="AY3733" s="55">
        <v>3.7112718535654343E-2</v>
      </c>
      <c r="AZ3733" s="55">
        <v>3.6943256785571879E-2</v>
      </c>
      <c r="BA3733" s="55">
        <v>3.6769475469034522E-2</v>
      </c>
      <c r="BB3733" s="55">
        <v>3.6592207101059974E-2</v>
      </c>
      <c r="BC3733" s="55">
        <v>3.64166856970344E-2</v>
      </c>
      <c r="BD3733" s="55">
        <v>3.62464321515929E-2</v>
      </c>
      <c r="BE3733" s="55">
        <v>3.6083741660301996E-2</v>
      </c>
      <c r="BF3733" s="55">
        <v>3.5934169910076447E-2</v>
      </c>
    </row>
    <row r="3734" spans="1:58" ht="12" customHeight="1" x14ac:dyDescent="0.2">
      <c r="B3734" t="s">
        <v>559</v>
      </c>
      <c r="C3734" s="55">
        <v>0.13859183399909961</v>
      </c>
      <c r="D3734" s="55">
        <v>0.1348066918639777</v>
      </c>
      <c r="E3734" s="55">
        <v>0.13138354669096161</v>
      </c>
      <c r="F3734" s="55">
        <v>0.12852071348156732</v>
      </c>
      <c r="G3734" s="55">
        <v>0.12660347089428278</v>
      </c>
      <c r="H3734" s="55">
        <v>0.13028858685355965</v>
      </c>
      <c r="I3734" s="55">
        <v>0.12944715229583675</v>
      </c>
      <c r="J3734" s="55">
        <v>0.12975734007835052</v>
      </c>
      <c r="K3734" s="55">
        <v>0.1299380145056678</v>
      </c>
      <c r="L3734" s="55">
        <v>0.12980501877079736</v>
      </c>
      <c r="M3734" s="55">
        <v>0.1292295194355296</v>
      </c>
      <c r="N3734" s="55">
        <v>0.12890159928266912</v>
      </c>
      <c r="O3734" s="55">
        <v>0.12858187001197113</v>
      </c>
      <c r="P3734" s="55">
        <v>0.12901006698051981</v>
      </c>
      <c r="Q3734" s="55">
        <v>0.12949484517056542</v>
      </c>
      <c r="R3734" s="55">
        <v>0.1283127920966913</v>
      </c>
      <c r="S3734" s="55">
        <v>0.12897526553396041</v>
      </c>
      <c r="T3734" s="55">
        <v>0.13005713542200623</v>
      </c>
      <c r="U3734" s="55">
        <v>0.13068452211269971</v>
      </c>
      <c r="V3734" s="55">
        <v>0.13102717454755533</v>
      </c>
      <c r="W3734" s="55">
        <v>0.13051034895113953</v>
      </c>
      <c r="X3734" s="55">
        <v>0.12976045416352694</v>
      </c>
      <c r="Y3734" s="55">
        <v>0.12889800794567963</v>
      </c>
      <c r="Z3734" s="55">
        <v>0.12849454813880062</v>
      </c>
      <c r="AA3734" s="55">
        <v>0.12820589963286597</v>
      </c>
      <c r="AB3734" s="55">
        <v>0.12779289416102962</v>
      </c>
      <c r="AC3734" s="55">
        <v>0.12730133610127398</v>
      </c>
      <c r="AD3734" s="55">
        <v>0.12663926238780251</v>
      </c>
      <c r="AE3734" s="55">
        <v>0.12565069798270354</v>
      </c>
      <c r="AF3734" s="55">
        <v>0.12468643242027613</v>
      </c>
      <c r="AG3734" s="55">
        <v>0.12337268889768091</v>
      </c>
      <c r="AH3734" s="55">
        <v>0.1220580551009017</v>
      </c>
      <c r="AI3734" s="55">
        <v>0.12094228001559819</v>
      </c>
      <c r="AJ3734" s="55">
        <v>0.1199797724452282</v>
      </c>
      <c r="AK3734" s="55">
        <v>0.118902481680402</v>
      </c>
      <c r="AL3734" s="55">
        <v>0.11797367864447009</v>
      </c>
      <c r="AM3734" s="55">
        <v>0.11726123497892152</v>
      </c>
      <c r="AN3734" s="55">
        <v>0.11652792152449096</v>
      </c>
      <c r="AO3734" s="55">
        <v>0.11582083033311801</v>
      </c>
      <c r="AP3734" s="55">
        <v>0.1151668210140127</v>
      </c>
      <c r="AQ3734" s="55">
        <v>0.11441740403176549</v>
      </c>
      <c r="AR3734" s="55">
        <v>0.11378095209624618</v>
      </c>
      <c r="AS3734" s="55">
        <v>0.11346043878909699</v>
      </c>
      <c r="AT3734" s="55">
        <v>0.11314722985794839</v>
      </c>
      <c r="AU3734" s="55">
        <v>0.11281638770852863</v>
      </c>
      <c r="AV3734" s="55">
        <v>0.11252081720803961</v>
      </c>
      <c r="AW3734" s="55">
        <v>0.11221790270738607</v>
      </c>
      <c r="AX3734" s="55">
        <v>0.11187658043863712</v>
      </c>
      <c r="AY3734" s="55">
        <v>0.1115757377413317</v>
      </c>
      <c r="AZ3734" s="55">
        <v>0.11148333582363985</v>
      </c>
      <c r="BA3734" s="55">
        <v>0.11138485300773728</v>
      </c>
      <c r="BB3734" s="55">
        <v>0.11125643295278916</v>
      </c>
      <c r="BC3734" s="55">
        <v>0.11118466065292062</v>
      </c>
      <c r="BD3734" s="55">
        <v>0.11110996341675781</v>
      </c>
      <c r="BE3734" s="55">
        <v>0.11098942610954418</v>
      </c>
      <c r="BF3734" s="55">
        <v>0.11085873439738637</v>
      </c>
    </row>
    <row r="3735" spans="1:58" ht="12" customHeight="1" x14ac:dyDescent="0.2">
      <c r="B3735" t="s">
        <v>560</v>
      </c>
      <c r="C3735" s="55">
        <v>0.17984934578746445</v>
      </c>
      <c r="D3735" s="55">
        <v>0.18314478982067905</v>
      </c>
      <c r="E3735" s="55">
        <v>0.18567573715782065</v>
      </c>
      <c r="F3735" s="55">
        <v>0.1868332297472021</v>
      </c>
      <c r="G3735" s="55">
        <v>0.18831079008329138</v>
      </c>
      <c r="H3735" s="55">
        <v>0.18916734198799068</v>
      </c>
      <c r="I3735" s="55">
        <v>0.18981639040227541</v>
      </c>
      <c r="J3735" s="55">
        <v>0.18796637948696721</v>
      </c>
      <c r="K3735" s="55">
        <v>0.18643382919024942</v>
      </c>
      <c r="L3735" s="55">
        <v>0.1851940182561089</v>
      </c>
      <c r="M3735" s="55">
        <v>0.18397518314332548</v>
      </c>
      <c r="N3735" s="55">
        <v>0.18227840014281524</v>
      </c>
      <c r="O3735" s="55">
        <v>0.17980608884508359</v>
      </c>
      <c r="P3735" s="55">
        <v>0.17701118564186116</v>
      </c>
      <c r="Q3735" s="55">
        <v>0.17399638235775849</v>
      </c>
      <c r="R3735" s="55">
        <v>0.17074724793501533</v>
      </c>
      <c r="S3735" s="55">
        <v>0.1675295151521628</v>
      </c>
      <c r="T3735" s="55">
        <v>0.16445018158764549</v>
      </c>
      <c r="U3735" s="55">
        <v>0.1616774919585425</v>
      </c>
      <c r="V3735" s="55">
        <v>0.15915594645175715</v>
      </c>
      <c r="W3735" s="55">
        <v>0.15712618655758992</v>
      </c>
      <c r="X3735" s="55">
        <v>0.15501615164748136</v>
      </c>
      <c r="Y3735" s="55">
        <v>0.15345016963484534</v>
      </c>
      <c r="Z3735" s="55">
        <v>0.15200170999465309</v>
      </c>
      <c r="AA3735" s="55">
        <v>0.15053218645089089</v>
      </c>
      <c r="AB3735" s="55">
        <v>0.14959118697019469</v>
      </c>
      <c r="AC3735" s="55">
        <v>0.14914897346931147</v>
      </c>
      <c r="AD3735" s="55">
        <v>0.14889131669329089</v>
      </c>
      <c r="AE3735" s="55">
        <v>0.14902010163017207</v>
      </c>
      <c r="AF3735" s="55">
        <v>0.14915429540962427</v>
      </c>
      <c r="AG3735" s="55">
        <v>0.14930422368377591</v>
      </c>
      <c r="AH3735" s="55">
        <v>0.14969207775642029</v>
      </c>
      <c r="AI3735" s="55">
        <v>0.15046799133622976</v>
      </c>
      <c r="AJ3735" s="55">
        <v>0.15142689756434746</v>
      </c>
      <c r="AK3735" s="55">
        <v>0.15237384250824948</v>
      </c>
      <c r="AL3735" s="55">
        <v>0.15297634298636406</v>
      </c>
      <c r="AM3735" s="55">
        <v>0.15366461100104242</v>
      </c>
      <c r="AN3735" s="55">
        <v>0.15408441033684103</v>
      </c>
      <c r="AO3735" s="55">
        <v>0.15443745608512932</v>
      </c>
      <c r="AP3735" s="55">
        <v>0.15468022338776607</v>
      </c>
      <c r="AQ3735" s="55">
        <v>0.1546115384915458</v>
      </c>
      <c r="AR3735" s="55">
        <v>0.15460717854461967</v>
      </c>
      <c r="AS3735" s="55">
        <v>0.15436269872787897</v>
      </c>
      <c r="AT3735" s="55">
        <v>0.15414622606875977</v>
      </c>
      <c r="AU3735" s="55">
        <v>0.15409052236414111</v>
      </c>
      <c r="AV3735" s="55">
        <v>0.15380096959757644</v>
      </c>
      <c r="AW3735" s="55">
        <v>0.15357987246780475</v>
      </c>
      <c r="AX3735" s="55">
        <v>0.15345145605526275</v>
      </c>
      <c r="AY3735" s="55">
        <v>0.1531747683621304</v>
      </c>
      <c r="AZ3735" s="55">
        <v>0.15251798676794917</v>
      </c>
      <c r="BA3735" s="55">
        <v>0.15158088838613173</v>
      </c>
      <c r="BB3735" s="55">
        <v>0.15062798966867494</v>
      </c>
      <c r="BC3735" s="55">
        <v>0.14970847927232889</v>
      </c>
      <c r="BD3735" s="55">
        <v>0.14894213311215679</v>
      </c>
      <c r="BE3735" s="55">
        <v>0.14830583970438471</v>
      </c>
      <c r="BF3735" s="55">
        <v>0.14780459510975794</v>
      </c>
    </row>
    <row r="3736" spans="1:58" ht="12" customHeight="1" x14ac:dyDescent="0.2">
      <c r="B3736" t="s">
        <v>561</v>
      </c>
      <c r="C3736" s="55">
        <v>5.1675256799198557E-2</v>
      </c>
      <c r="D3736" s="55">
        <v>5.1600715597731966E-2</v>
      </c>
      <c r="E3736" s="55">
        <v>5.1951849025660593E-2</v>
      </c>
      <c r="F3736" s="55">
        <v>5.315560813751434E-2</v>
      </c>
      <c r="G3736" s="55">
        <v>5.4057669205892549E-2</v>
      </c>
      <c r="H3736" s="55">
        <v>5.4123827651462043E-2</v>
      </c>
      <c r="I3736" s="55">
        <v>5.4886713692808023E-2</v>
      </c>
      <c r="J3736" s="55">
        <v>5.7691624842438699E-2</v>
      </c>
      <c r="K3736" s="55">
        <v>5.9920829049248565E-2</v>
      </c>
      <c r="L3736" s="55">
        <v>6.2075683879197929E-2</v>
      </c>
      <c r="M3736" s="55">
        <v>6.4433071114312138E-2</v>
      </c>
      <c r="N3736" s="55">
        <v>6.6632302704495064E-2</v>
      </c>
      <c r="O3736" s="55">
        <v>6.8842340067118105E-2</v>
      </c>
      <c r="P3736" s="55">
        <v>7.0603141300649971E-2</v>
      </c>
      <c r="Q3736" s="55">
        <v>7.2811590060509496E-2</v>
      </c>
      <c r="R3736" s="55">
        <v>7.5552536291000838E-2</v>
      </c>
      <c r="S3736" s="55">
        <v>7.7897617517912188E-2</v>
      </c>
      <c r="T3736" s="55">
        <v>7.8481702213403753E-2</v>
      </c>
      <c r="U3736" s="55">
        <v>7.9437159147621714E-2</v>
      </c>
      <c r="V3736" s="55">
        <v>8.0240580799886357E-2</v>
      </c>
      <c r="W3736" s="55">
        <v>8.1085305638154512E-2</v>
      </c>
      <c r="X3736" s="55">
        <v>8.1587404451433324E-2</v>
      </c>
      <c r="Y3736" s="55">
        <v>8.1695585572941515E-2</v>
      </c>
      <c r="Z3736" s="55">
        <v>8.1848085241059534E-2</v>
      </c>
      <c r="AA3736" s="55">
        <v>8.1766201235866434E-2</v>
      </c>
      <c r="AB3736" s="55">
        <v>8.1279616478598576E-2</v>
      </c>
      <c r="AC3736" s="55">
        <v>8.032298765288004E-2</v>
      </c>
      <c r="AD3736" s="55">
        <v>7.8992073981955582E-2</v>
      </c>
      <c r="AE3736" s="55">
        <v>7.7908820682442675E-2</v>
      </c>
      <c r="AF3736" s="55">
        <v>7.6809322259101059E-2</v>
      </c>
      <c r="AG3736" s="55">
        <v>7.5907352454558763E-2</v>
      </c>
      <c r="AH3736" s="55">
        <v>7.5026859980731067E-2</v>
      </c>
      <c r="AI3736" s="55">
        <v>7.389543268650442E-2</v>
      </c>
      <c r="AJ3736" s="55">
        <v>7.2492221719344441E-2</v>
      </c>
      <c r="AK3736" s="55">
        <v>7.1048603231229288E-2</v>
      </c>
      <c r="AL3736" s="55">
        <v>7.0010167519337196E-2</v>
      </c>
      <c r="AM3736" s="55">
        <v>6.9206159702107015E-2</v>
      </c>
      <c r="AN3736" s="55">
        <v>6.8745199770441301E-2</v>
      </c>
      <c r="AO3736" s="55">
        <v>6.8402976894664125E-2</v>
      </c>
      <c r="AP3736" s="55">
        <v>6.8095079561322339E-2</v>
      </c>
      <c r="AQ3736" s="55">
        <v>6.7939253182060164E-2</v>
      </c>
      <c r="AR3736" s="55">
        <v>6.7767509274977392E-2</v>
      </c>
      <c r="AS3736" s="55">
        <v>6.8073839615111015E-2</v>
      </c>
      <c r="AT3736" s="55">
        <v>6.870864483597787E-2</v>
      </c>
      <c r="AU3736" s="55">
        <v>6.9351875182434214E-2</v>
      </c>
      <c r="AV3736" s="55">
        <v>7.0068361885798028E-2</v>
      </c>
      <c r="AW3736" s="55">
        <v>7.0975796661779778E-2</v>
      </c>
      <c r="AX3736" s="55">
        <v>7.1717498587502856E-2</v>
      </c>
      <c r="AY3736" s="55">
        <v>7.2534817873448024E-2</v>
      </c>
      <c r="AZ3736" s="55">
        <v>7.3439766285664107E-2</v>
      </c>
      <c r="BA3736" s="55">
        <v>7.4250209121938596E-2</v>
      </c>
      <c r="BB3736" s="55">
        <v>7.5267739224444741E-2</v>
      </c>
      <c r="BC3736" s="55">
        <v>7.6136269464562784E-2</v>
      </c>
      <c r="BD3736" s="55">
        <v>7.683720599850441E-2</v>
      </c>
      <c r="BE3736" s="55">
        <v>7.7514993968695781E-2</v>
      </c>
      <c r="BF3736" s="55">
        <v>7.7824429283166408E-2</v>
      </c>
    </row>
    <row r="3737" spans="1:58" ht="12" customHeight="1" x14ac:dyDescent="0.2">
      <c r="B3737" t="s">
        <v>562</v>
      </c>
      <c r="C3737" s="55">
        <v>7.36135428446031E-2</v>
      </c>
      <c r="D3737" s="55">
        <v>7.3368491566787056E-2</v>
      </c>
      <c r="E3737" s="55">
        <v>7.2982661738649521E-2</v>
      </c>
      <c r="F3737" s="55">
        <v>7.2555630702670418E-2</v>
      </c>
      <c r="G3737" s="55">
        <v>7.2028365361826746E-2</v>
      </c>
      <c r="H3737" s="55">
        <v>7.1192110830028257E-2</v>
      </c>
      <c r="I3737" s="55">
        <v>7.1057807269043843E-2</v>
      </c>
      <c r="J3737" s="55">
        <v>7.0915316724951938E-2</v>
      </c>
      <c r="K3737" s="55">
        <v>7.1005186798752881E-2</v>
      </c>
      <c r="L3737" s="55">
        <v>7.1157980898947343E-2</v>
      </c>
      <c r="M3737" s="55">
        <v>7.1371318805086528E-2</v>
      </c>
      <c r="N3737" s="55">
        <v>7.177107953457483E-2</v>
      </c>
      <c r="O3737" s="55">
        <v>7.2473177809946082E-2</v>
      </c>
      <c r="P3737" s="55">
        <v>7.3539713162601369E-2</v>
      </c>
      <c r="Q3737" s="55">
        <v>7.4444808394488068E-2</v>
      </c>
      <c r="R3737" s="55">
        <v>7.5672008048827358E-2</v>
      </c>
      <c r="S3737" s="55">
        <v>7.647922735890389E-2</v>
      </c>
      <c r="T3737" s="55">
        <v>7.9032457013004404E-2</v>
      </c>
      <c r="U3737" s="55">
        <v>8.1026802231659201E-2</v>
      </c>
      <c r="V3737" s="55">
        <v>8.3060437565243561E-2</v>
      </c>
      <c r="W3737" s="55">
        <v>8.5039119962704565E-2</v>
      </c>
      <c r="X3737" s="55">
        <v>8.7219529334080226E-2</v>
      </c>
      <c r="Y3737" s="55">
        <v>8.9623625304160029E-2</v>
      </c>
      <c r="Z3737" s="55">
        <v>9.1941353624884148E-2</v>
      </c>
      <c r="AA3737" s="55">
        <v>9.4339690716246136E-2</v>
      </c>
      <c r="AB3737" s="55">
        <v>9.6892368499403081E-2</v>
      </c>
      <c r="AC3737" s="55">
        <v>9.9329240492688403E-2</v>
      </c>
      <c r="AD3737" s="55">
        <v>0.10185491379240319</v>
      </c>
      <c r="AE3737" s="55">
        <v>0.10471085003658524</v>
      </c>
      <c r="AF3737" s="55">
        <v>0.10717510059410665</v>
      </c>
      <c r="AG3737" s="55">
        <v>0.1097584209712737</v>
      </c>
      <c r="AH3737" s="55">
        <v>0.11210879513614891</v>
      </c>
      <c r="AI3737" s="55">
        <v>0.11426620757467176</v>
      </c>
      <c r="AJ3737" s="55">
        <v>0.11630836438150681</v>
      </c>
      <c r="AK3737" s="55">
        <v>0.11821675981348201</v>
      </c>
      <c r="AL3737" s="55">
        <v>0.11987734046529634</v>
      </c>
      <c r="AM3737" s="55">
        <v>0.12102542407872187</v>
      </c>
      <c r="AN3737" s="55">
        <v>0.12189310832843593</v>
      </c>
      <c r="AO3737" s="55">
        <v>0.12265786296833579</v>
      </c>
      <c r="AP3737" s="55">
        <v>0.12345834509892369</v>
      </c>
      <c r="AQ3737" s="55">
        <v>0.12451562836567225</v>
      </c>
      <c r="AR3737" s="55">
        <v>0.12537064133373049</v>
      </c>
      <c r="AS3737" s="55">
        <v>0.12577910027215367</v>
      </c>
      <c r="AT3737" s="55">
        <v>0.12583600485055579</v>
      </c>
      <c r="AU3737" s="55">
        <v>0.12576561266280867</v>
      </c>
      <c r="AV3737" s="55">
        <v>0.12585389084978302</v>
      </c>
      <c r="AW3737" s="55">
        <v>0.12570818464488365</v>
      </c>
      <c r="AX3737" s="55">
        <v>0.12570503877758105</v>
      </c>
      <c r="AY3737" s="55">
        <v>0.12574928484943709</v>
      </c>
      <c r="AZ3737" s="55">
        <v>0.1258952332310978</v>
      </c>
      <c r="BA3737" s="55">
        <v>0.12644859479677356</v>
      </c>
      <c r="BB3737" s="55">
        <v>0.12684347407991806</v>
      </c>
      <c r="BC3737" s="55">
        <v>0.12731910580531031</v>
      </c>
      <c r="BD3737" s="55">
        <v>0.127819970824151</v>
      </c>
      <c r="BE3737" s="55">
        <v>0.12824903014252545</v>
      </c>
      <c r="BF3737" s="55">
        <v>0.12893475054710196</v>
      </c>
    </row>
    <row r="3738" spans="1:58" ht="12" customHeight="1" x14ac:dyDescent="0.2">
      <c r="A3738" t="s">
        <v>526</v>
      </c>
      <c r="B3738" t="s">
        <v>558</v>
      </c>
      <c r="C3738" s="55">
        <v>4.3290457993038566E-2</v>
      </c>
      <c r="D3738" s="55">
        <v>4.3884471700211369E-2</v>
      </c>
      <c r="E3738" s="55">
        <v>4.4361408698953823E-2</v>
      </c>
      <c r="F3738" s="55">
        <v>4.4726449052168521E-2</v>
      </c>
      <c r="G3738" s="55">
        <v>4.475170740390725E-2</v>
      </c>
      <c r="H3738" s="55">
        <v>4.4730524172147228E-2</v>
      </c>
      <c r="I3738" s="55">
        <v>4.4874195644752576E-2</v>
      </c>
      <c r="J3738" s="55">
        <v>4.4972501163908017E-2</v>
      </c>
      <c r="K3738" s="55">
        <v>4.493118276849619E-2</v>
      </c>
      <c r="L3738" s="55">
        <v>4.5241640630072369E-2</v>
      </c>
      <c r="M3738" s="55">
        <v>4.5644614958269256E-2</v>
      </c>
      <c r="N3738" s="55">
        <v>4.5828124729109257E-2</v>
      </c>
      <c r="O3738" s="55">
        <v>4.5869974372878895E-2</v>
      </c>
      <c r="P3738" s="55">
        <v>4.5640128917395391E-2</v>
      </c>
      <c r="Q3738" s="55">
        <v>4.5110677985935377E-2</v>
      </c>
      <c r="R3738" s="55">
        <v>4.4105430123176692E-2</v>
      </c>
      <c r="S3738" s="55">
        <v>4.2968075806138664E-2</v>
      </c>
      <c r="T3738" s="55">
        <v>4.1885164291481508E-2</v>
      </c>
      <c r="U3738" s="55">
        <v>4.1045402497581027E-2</v>
      </c>
      <c r="V3738" s="55">
        <v>4.0395585082656435E-2</v>
      </c>
      <c r="W3738" s="55">
        <v>4.0103700238619699E-2</v>
      </c>
      <c r="X3738" s="55">
        <v>3.986949039540149E-2</v>
      </c>
      <c r="Y3738" s="55">
        <v>3.9474675753173524E-2</v>
      </c>
      <c r="Z3738" s="55">
        <v>3.906799172181033E-2</v>
      </c>
      <c r="AA3738" s="55">
        <v>3.8723226688997275E-2</v>
      </c>
      <c r="AB3738" s="55">
        <v>3.8249680959341274E-2</v>
      </c>
      <c r="AC3738" s="55">
        <v>3.7941654994645531E-2</v>
      </c>
      <c r="AD3738" s="55">
        <v>3.7881215752776511E-2</v>
      </c>
      <c r="AE3738" s="55">
        <v>3.7822877841780699E-2</v>
      </c>
      <c r="AF3738" s="55">
        <v>3.7438950714440151E-2</v>
      </c>
      <c r="AG3738" s="55">
        <v>3.7072631888492295E-2</v>
      </c>
      <c r="AH3738" s="55">
        <v>3.6707694153101322E-2</v>
      </c>
      <c r="AI3738" s="55">
        <v>3.6218913722880823E-2</v>
      </c>
      <c r="AJ3738" s="55">
        <v>3.5766579331544819E-2</v>
      </c>
      <c r="AK3738" s="55">
        <v>3.5566011153789233E-2</v>
      </c>
      <c r="AL3738" s="55">
        <v>3.5368350705277836E-2</v>
      </c>
      <c r="AM3738" s="55">
        <v>3.5131979780440865E-2</v>
      </c>
      <c r="AN3738" s="55">
        <v>3.5098815765425395E-2</v>
      </c>
      <c r="AO3738" s="55">
        <v>3.509804034911547E-2</v>
      </c>
      <c r="AP3738" s="55">
        <v>3.5086876879822614E-2</v>
      </c>
      <c r="AQ3738" s="55">
        <v>3.5091247911326437E-2</v>
      </c>
      <c r="AR3738" s="55">
        <v>3.5138308751250243E-2</v>
      </c>
      <c r="AS3738" s="55">
        <v>3.5068342508509112E-2</v>
      </c>
      <c r="AT3738" s="55">
        <v>3.4982655404684364E-2</v>
      </c>
      <c r="AU3738" s="55">
        <v>3.4879063137567133E-2</v>
      </c>
      <c r="AV3738" s="55">
        <v>3.4758325620385139E-2</v>
      </c>
      <c r="AW3738" s="55">
        <v>3.4625901859075763E-2</v>
      </c>
      <c r="AX3738" s="55">
        <v>3.4482796035836601E-2</v>
      </c>
      <c r="AY3738" s="55">
        <v>3.4332381534272295E-2</v>
      </c>
      <c r="AZ3738" s="55">
        <v>3.4177188633619897E-2</v>
      </c>
      <c r="BA3738" s="55">
        <v>3.4016623854881307E-2</v>
      </c>
      <c r="BB3738" s="55">
        <v>3.3854317725134704E-2</v>
      </c>
      <c r="BC3738" s="55">
        <v>3.369245869101737E-2</v>
      </c>
      <c r="BD3738" s="55">
        <v>3.3534296676819723E-2</v>
      </c>
      <c r="BE3738" s="55">
        <v>3.3383392113549917E-2</v>
      </c>
      <c r="BF3738" s="55">
        <v>3.3241551221477462E-2</v>
      </c>
    </row>
    <row r="3739" spans="1:58" ht="12" customHeight="1" x14ac:dyDescent="0.2">
      <c r="B3739" t="s">
        <v>559</v>
      </c>
      <c r="C3739" s="55">
        <v>0.14518965442967149</v>
      </c>
      <c r="D3739" s="55">
        <v>0.14114864405897656</v>
      </c>
      <c r="E3739" s="55">
        <v>0.13751494120934929</v>
      </c>
      <c r="F3739" s="55">
        <v>0.13402974665049078</v>
      </c>
      <c r="G3739" s="55">
        <v>0.1310375632656044</v>
      </c>
      <c r="H3739" s="55">
        <v>0.13510052761353047</v>
      </c>
      <c r="I3739" s="55">
        <v>0.13337753184355758</v>
      </c>
      <c r="J3739" s="55">
        <v>0.13175171639166797</v>
      </c>
      <c r="K3739" s="55">
        <v>0.13006836418836898</v>
      </c>
      <c r="L3739" s="55">
        <v>0.12962168163486293</v>
      </c>
      <c r="M3739" s="55">
        <v>0.12792691500228845</v>
      </c>
      <c r="N3739" s="55">
        <v>0.12726050954435392</v>
      </c>
      <c r="O3739" s="55">
        <v>0.12598010059194562</v>
      </c>
      <c r="P3739" s="55">
        <v>0.12560384146230913</v>
      </c>
      <c r="Q3739" s="55">
        <v>0.1255488663655655</v>
      </c>
      <c r="R3739" s="55">
        <v>0.12188706796030557</v>
      </c>
      <c r="S3739" s="55">
        <v>0.12285728307538413</v>
      </c>
      <c r="T3739" s="55">
        <v>0.12346442573015562</v>
      </c>
      <c r="U3739" s="55">
        <v>0.12365665941501666</v>
      </c>
      <c r="V3739" s="55">
        <v>0.12359286311824497</v>
      </c>
      <c r="W3739" s="55">
        <v>0.12312946145784007</v>
      </c>
      <c r="X3739" s="55">
        <v>0.12236933466392567</v>
      </c>
      <c r="Y3739" s="55">
        <v>0.1220029255579571</v>
      </c>
      <c r="Z3739" s="55">
        <v>0.1215685736477352</v>
      </c>
      <c r="AA3739" s="55">
        <v>0.12124037802719222</v>
      </c>
      <c r="AB3739" s="55">
        <v>0.12077842057705586</v>
      </c>
      <c r="AC3739" s="55">
        <v>0.12023451097795397</v>
      </c>
      <c r="AD3739" s="55">
        <v>0.11952053564569368</v>
      </c>
      <c r="AE3739" s="55">
        <v>0.11848050595190249</v>
      </c>
      <c r="AF3739" s="55">
        <v>0.11747286854172208</v>
      </c>
      <c r="AG3739" s="55">
        <v>0.11613860998649643</v>
      </c>
      <c r="AH3739" s="55">
        <v>0.11481297275968261</v>
      </c>
      <c r="AI3739" s="55">
        <v>0.11367739262064727</v>
      </c>
      <c r="AJ3739" s="55">
        <v>0.11268445334270222</v>
      </c>
      <c r="AK3739" s="55">
        <v>0.11158237796727916</v>
      </c>
      <c r="AL3739" s="55">
        <v>0.11063560925514301</v>
      </c>
      <c r="AM3739" s="55">
        <v>0.10990621587738224</v>
      </c>
      <c r="AN3739" s="55">
        <v>0.10917428751477763</v>
      </c>
      <c r="AO3739" s="55">
        <v>0.10847372412873134</v>
      </c>
      <c r="AP3739" s="55">
        <v>0.10782496082982519</v>
      </c>
      <c r="AQ3739" s="55">
        <v>0.10708739302105581</v>
      </c>
      <c r="AR3739" s="55">
        <v>0.10645977907724581</v>
      </c>
      <c r="AS3739" s="55">
        <v>0.10614568310672519</v>
      </c>
      <c r="AT3739" s="55">
        <v>0.10584850969231162</v>
      </c>
      <c r="AU3739" s="55">
        <v>0.10553620017373093</v>
      </c>
      <c r="AV3739" s="55">
        <v>0.10525811642608573</v>
      </c>
      <c r="AW3739" s="55">
        <v>0.10497827440910674</v>
      </c>
      <c r="AX3739" s="55">
        <v>0.10465646742895073</v>
      </c>
      <c r="AY3739" s="55">
        <v>0.10437525694365207</v>
      </c>
      <c r="AZ3739" s="55">
        <v>0.10429361960691375</v>
      </c>
      <c r="BA3739" s="55">
        <v>0.10420211585835019</v>
      </c>
      <c r="BB3739" s="55">
        <v>0.10408717472646298</v>
      </c>
      <c r="BC3739" s="55">
        <v>0.10402166234810688</v>
      </c>
      <c r="BD3739" s="55">
        <v>0.10394977916004287</v>
      </c>
      <c r="BE3739" s="55">
        <v>0.1038358046774483</v>
      </c>
      <c r="BF3739" s="55">
        <v>0.10370273479090826</v>
      </c>
    </row>
    <row r="3740" spans="1:58" ht="12" customHeight="1" x14ac:dyDescent="0.2">
      <c r="B3740" t="s">
        <v>560</v>
      </c>
      <c r="C3740" s="55">
        <v>0.17763291372208317</v>
      </c>
      <c r="D3740" s="55">
        <v>0.18073469400425407</v>
      </c>
      <c r="E3740" s="55">
        <v>0.1833230584984768</v>
      </c>
      <c r="F3740" s="55">
        <v>0.18484298247120062</v>
      </c>
      <c r="G3740" s="55">
        <v>0.18668083658288714</v>
      </c>
      <c r="H3740" s="55">
        <v>0.18697170517704967</v>
      </c>
      <c r="I3740" s="55">
        <v>0.18754404898395394</v>
      </c>
      <c r="J3740" s="55">
        <v>0.18571848365724611</v>
      </c>
      <c r="K3740" s="55">
        <v>0.18430926566188111</v>
      </c>
      <c r="L3740" s="55">
        <v>0.18301285288217931</v>
      </c>
      <c r="M3740" s="55">
        <v>0.18219575630665455</v>
      </c>
      <c r="N3740" s="55">
        <v>0.18127115305349739</v>
      </c>
      <c r="O3740" s="55">
        <v>0.18002980129801385</v>
      </c>
      <c r="P3740" s="55">
        <v>0.17817778160539544</v>
      </c>
      <c r="Q3740" s="55">
        <v>0.17592784262492611</v>
      </c>
      <c r="R3740" s="55">
        <v>0.17301950134965832</v>
      </c>
      <c r="S3740" s="55">
        <v>0.17031021376154429</v>
      </c>
      <c r="T3740" s="55">
        <v>0.16751274679744871</v>
      </c>
      <c r="U3740" s="55">
        <v>0.1649250573642429</v>
      </c>
      <c r="V3740" s="55">
        <v>0.16245738016275346</v>
      </c>
      <c r="W3740" s="55">
        <v>0.16037960021694556</v>
      </c>
      <c r="X3740" s="55">
        <v>0.15817913773920106</v>
      </c>
      <c r="Y3740" s="55">
        <v>0.15637067159467291</v>
      </c>
      <c r="Z3740" s="55">
        <v>0.15482781420343758</v>
      </c>
      <c r="AA3740" s="55">
        <v>0.15326130890420075</v>
      </c>
      <c r="AB3740" s="55">
        <v>0.15221327757614245</v>
      </c>
      <c r="AC3740" s="55">
        <v>0.15166324269706224</v>
      </c>
      <c r="AD3740" s="55">
        <v>0.15128902299628094</v>
      </c>
      <c r="AE3740" s="55">
        <v>0.15128321283908538</v>
      </c>
      <c r="AF3740" s="55">
        <v>0.15129271935456051</v>
      </c>
      <c r="AG3740" s="55">
        <v>0.15131903970283941</v>
      </c>
      <c r="AH3740" s="55">
        <v>0.15159581847077772</v>
      </c>
      <c r="AI3740" s="55">
        <v>0.15226635960138424</v>
      </c>
      <c r="AJ3740" s="55">
        <v>0.15311681336990307</v>
      </c>
      <c r="AK3740" s="55">
        <v>0.15394975505047423</v>
      </c>
      <c r="AL3740" s="55">
        <v>0.15445357814932659</v>
      </c>
      <c r="AM3740" s="55">
        <v>0.15506205721289565</v>
      </c>
      <c r="AN3740" s="55">
        <v>0.15542216565752623</v>
      </c>
      <c r="AO3740" s="55">
        <v>0.15572358919826712</v>
      </c>
      <c r="AP3740" s="55">
        <v>0.15591597319868108</v>
      </c>
      <c r="AQ3740" s="55">
        <v>0.155794473179062</v>
      </c>
      <c r="AR3740" s="55">
        <v>0.15574336039287848</v>
      </c>
      <c r="AS3740" s="55">
        <v>0.15547627590146479</v>
      </c>
      <c r="AT3740" s="55">
        <v>0.15525214443237415</v>
      </c>
      <c r="AU3740" s="55">
        <v>0.15519191071143998</v>
      </c>
      <c r="AV3740" s="55">
        <v>0.15489795318905891</v>
      </c>
      <c r="AW3740" s="55">
        <v>0.15468046673905644</v>
      </c>
      <c r="AX3740" s="55">
        <v>0.1545474312165373</v>
      </c>
      <c r="AY3740" s="55">
        <v>0.15426908796422978</v>
      </c>
      <c r="AZ3740" s="55">
        <v>0.15361468627186237</v>
      </c>
      <c r="BA3740" s="55">
        <v>0.15267176934948209</v>
      </c>
      <c r="BB3740" s="55">
        <v>0.15171958912569353</v>
      </c>
      <c r="BC3740" s="55">
        <v>0.1507957852127125</v>
      </c>
      <c r="BD3740" s="55">
        <v>0.15002098929830515</v>
      </c>
      <c r="BE3740" s="55">
        <v>0.14937835358384979</v>
      </c>
      <c r="BF3740" s="55">
        <v>0.14885797906466539</v>
      </c>
    </row>
    <row r="3741" spans="1:58" ht="12" customHeight="1" x14ac:dyDescent="0.2">
      <c r="B3741" t="s">
        <v>561</v>
      </c>
      <c r="C3741" s="55">
        <v>5.0324563081103876E-2</v>
      </c>
      <c r="D3741" s="55">
        <v>5.046336036408549E-2</v>
      </c>
      <c r="E3741" s="55">
        <v>5.1096283464095352E-2</v>
      </c>
      <c r="F3741" s="55">
        <v>5.2621432339357947E-2</v>
      </c>
      <c r="G3741" s="55">
        <v>5.3854942447982015E-2</v>
      </c>
      <c r="H3741" s="55">
        <v>5.6053804186575351E-2</v>
      </c>
      <c r="I3741" s="55">
        <v>5.7018299486498808E-2</v>
      </c>
      <c r="J3741" s="55">
        <v>5.9958086844310789E-2</v>
      </c>
      <c r="K3741" s="55">
        <v>6.2258677656625218E-2</v>
      </c>
      <c r="L3741" s="55">
        <v>6.4209827453453508E-2</v>
      </c>
      <c r="M3741" s="55">
        <v>6.6028622849488086E-2</v>
      </c>
      <c r="N3741" s="55">
        <v>6.7441122925868957E-2</v>
      </c>
      <c r="O3741" s="55">
        <v>6.8775834561294741E-2</v>
      </c>
      <c r="P3741" s="55">
        <v>6.9592838723401343E-2</v>
      </c>
      <c r="Q3741" s="55">
        <v>7.0919764956031958E-2</v>
      </c>
      <c r="R3741" s="55">
        <v>7.3117249067076562E-2</v>
      </c>
      <c r="S3741" s="55">
        <v>7.4566443744099223E-2</v>
      </c>
      <c r="T3741" s="55">
        <v>7.4358320633238426E-2</v>
      </c>
      <c r="U3741" s="55">
        <v>7.4707005549441097E-2</v>
      </c>
      <c r="V3741" s="55">
        <v>7.5212756001968029E-2</v>
      </c>
      <c r="W3741" s="55">
        <v>7.5896024462307352E-2</v>
      </c>
      <c r="X3741" s="55">
        <v>7.6523627715065753E-2</v>
      </c>
      <c r="Y3741" s="55">
        <v>7.7045947079146831E-2</v>
      </c>
      <c r="Z3741" s="55">
        <v>7.715646332247382E-2</v>
      </c>
      <c r="AA3741" s="55">
        <v>7.7044255251046981E-2</v>
      </c>
      <c r="AB3741" s="55">
        <v>7.6540528140828137E-2</v>
      </c>
      <c r="AC3741" s="55">
        <v>7.5589801014429844E-2</v>
      </c>
      <c r="AD3741" s="55">
        <v>7.4282214738309274E-2</v>
      </c>
      <c r="AE3741" s="55">
        <v>7.319742338956127E-2</v>
      </c>
      <c r="AF3741" s="55">
        <v>7.2104019690980889E-2</v>
      </c>
      <c r="AG3741" s="55">
        <v>7.1198133150943255E-2</v>
      </c>
      <c r="AH3741" s="55">
        <v>7.0318315069528958E-2</v>
      </c>
      <c r="AI3741" s="55">
        <v>6.920551696927299E-2</v>
      </c>
      <c r="AJ3741" s="55">
        <v>6.7838236096241844E-2</v>
      </c>
      <c r="AK3741" s="55">
        <v>6.6433541762658241E-2</v>
      </c>
      <c r="AL3741" s="55">
        <v>6.5418125489205267E-2</v>
      </c>
      <c r="AM3741" s="55">
        <v>6.4630826640008007E-2</v>
      </c>
      <c r="AN3741" s="55">
        <v>6.4174118700852822E-2</v>
      </c>
      <c r="AO3741" s="55">
        <v>6.3832234544538166E-2</v>
      </c>
      <c r="AP3741" s="55">
        <v>6.3523560209468311E-2</v>
      </c>
      <c r="AQ3741" s="55">
        <v>6.3356939958319231E-2</v>
      </c>
      <c r="AR3741" s="55">
        <v>6.3177827781326204E-2</v>
      </c>
      <c r="AS3741" s="55">
        <v>6.3454918890748835E-2</v>
      </c>
      <c r="AT3741" s="55">
        <v>6.4044136359366649E-2</v>
      </c>
      <c r="AU3741" s="55">
        <v>6.4641978513574366E-2</v>
      </c>
      <c r="AV3741" s="55">
        <v>6.5308821878945031E-2</v>
      </c>
      <c r="AW3741" s="55">
        <v>6.6156836009111195E-2</v>
      </c>
      <c r="AX3741" s="55">
        <v>6.684657960149723E-2</v>
      </c>
      <c r="AY3741" s="55">
        <v>6.7608528581570376E-2</v>
      </c>
      <c r="AZ3741" s="55">
        <v>6.8455167876086936E-2</v>
      </c>
      <c r="BA3741" s="55">
        <v>6.9211020258870465E-2</v>
      </c>
      <c r="BB3741" s="55">
        <v>7.0162996594749824E-2</v>
      </c>
      <c r="BC3741" s="55">
        <v>7.0973737683431209E-2</v>
      </c>
      <c r="BD3741" s="55">
        <v>7.1625769290866337E-2</v>
      </c>
      <c r="BE3741" s="55">
        <v>7.2256748259044101E-2</v>
      </c>
      <c r="BF3741" s="55">
        <v>7.2537637448632383E-2</v>
      </c>
    </row>
    <row r="3742" spans="1:58" ht="12" customHeight="1" x14ac:dyDescent="0.2">
      <c r="B3742" t="s">
        <v>562</v>
      </c>
      <c r="C3742" s="55">
        <v>7.2866421499680298E-2</v>
      </c>
      <c r="D3742" s="55">
        <v>7.3245984181720861E-2</v>
      </c>
      <c r="E3742" s="55">
        <v>7.3236628074350871E-2</v>
      </c>
      <c r="F3742" s="55">
        <v>7.3041861965701352E-2</v>
      </c>
      <c r="G3742" s="55">
        <v>7.2781174025746409E-2</v>
      </c>
      <c r="H3742" s="55">
        <v>7.099560763223034E-2</v>
      </c>
      <c r="I3742" s="55">
        <v>7.0840998530925917E-2</v>
      </c>
      <c r="J3742" s="55">
        <v>7.0747804097919753E-2</v>
      </c>
      <c r="K3742" s="55">
        <v>7.0978619023357462E-2</v>
      </c>
      <c r="L3742" s="55">
        <v>7.1050854506329322E-2</v>
      </c>
      <c r="M3742" s="55">
        <v>7.1385067969024885E-2</v>
      </c>
      <c r="N3742" s="55">
        <v>7.1674148302540208E-2</v>
      </c>
      <c r="O3742" s="55">
        <v>7.2433184750485741E-2</v>
      </c>
      <c r="P3742" s="55">
        <v>7.4002389500828061E-2</v>
      </c>
      <c r="Q3742" s="55">
        <v>7.5355389819158666E-2</v>
      </c>
      <c r="R3742" s="55">
        <v>7.7327159257462502E-2</v>
      </c>
      <c r="S3742" s="55">
        <v>7.8666251384132316E-2</v>
      </c>
      <c r="T3742" s="55">
        <v>8.188326150242943E-2</v>
      </c>
      <c r="U3742" s="55">
        <v>8.4534942042656394E-2</v>
      </c>
      <c r="V3742" s="55">
        <v>8.6972399836773684E-2</v>
      </c>
      <c r="W3742" s="55">
        <v>8.917787388508143E-2</v>
      </c>
      <c r="X3742" s="55">
        <v>9.1238605928814928E-2</v>
      </c>
      <c r="Y3742" s="55">
        <v>9.3324064790956784E-2</v>
      </c>
      <c r="Z3742" s="55">
        <v>9.5696182446209518E-2</v>
      </c>
      <c r="AA3742" s="55">
        <v>9.8147856517734722E-2</v>
      </c>
      <c r="AB3742" s="55">
        <v>0.1007440282906797</v>
      </c>
      <c r="AC3742" s="55">
        <v>0.10320967110865815</v>
      </c>
      <c r="AD3742" s="55">
        <v>0.10575556844525959</v>
      </c>
      <c r="AE3742" s="55">
        <v>0.10862274653754134</v>
      </c>
      <c r="AF3742" s="55">
        <v>0.11108601169343424</v>
      </c>
      <c r="AG3742" s="55">
        <v>0.1136691320854756</v>
      </c>
      <c r="AH3742" s="55">
        <v>0.1160142405523627</v>
      </c>
      <c r="AI3742" s="55">
        <v>0.11815738358544833</v>
      </c>
      <c r="AJ3742" s="55">
        <v>0.12017496838633607</v>
      </c>
      <c r="AK3742" s="55">
        <v>0.12204805001759114</v>
      </c>
      <c r="AL3742" s="55">
        <v>0.12367844301974508</v>
      </c>
      <c r="AM3742" s="55">
        <v>0.12479336756731643</v>
      </c>
      <c r="AN3742" s="55">
        <v>0.12563672817662436</v>
      </c>
      <c r="AO3742" s="55">
        <v>0.12638058760290372</v>
      </c>
      <c r="AP3742" s="55">
        <v>0.1271626240237628</v>
      </c>
      <c r="AQ3742" s="55">
        <v>0.12820861850458376</v>
      </c>
      <c r="AR3742" s="55">
        <v>0.12905027801158622</v>
      </c>
      <c r="AS3742" s="55">
        <v>0.12945339996226563</v>
      </c>
      <c r="AT3742" s="55">
        <v>0.12950688077173222</v>
      </c>
      <c r="AU3742" s="55">
        <v>0.12943099035509259</v>
      </c>
      <c r="AV3742" s="55">
        <v>0.1295198888201059</v>
      </c>
      <c r="AW3742" s="55">
        <v>0.12937427727607245</v>
      </c>
      <c r="AX3742" s="55">
        <v>0.12936794345092806</v>
      </c>
      <c r="AY3742" s="55">
        <v>0.12941374774084718</v>
      </c>
      <c r="AZ3742" s="55">
        <v>0.12956991435090323</v>
      </c>
      <c r="BA3742" s="55">
        <v>0.13014021169703119</v>
      </c>
      <c r="BB3742" s="55">
        <v>0.13055313857757764</v>
      </c>
      <c r="BC3742" s="55">
        <v>0.13104474035356151</v>
      </c>
      <c r="BD3742" s="55">
        <v>0.13155773278283289</v>
      </c>
      <c r="BE3742" s="55">
        <v>0.13199780715985737</v>
      </c>
      <c r="BF3742" s="55">
        <v>0.13268975052459395</v>
      </c>
    </row>
    <row r="3743" spans="1:58" ht="12" customHeight="1" x14ac:dyDescent="0.2">
      <c r="A3743" t="s">
        <v>527</v>
      </c>
      <c r="B3743" t="s">
        <v>558</v>
      </c>
      <c r="C3743" s="55">
        <v>5.0142041400280002E-2</v>
      </c>
      <c r="D3743" s="55">
        <v>5.0431480558703536E-2</v>
      </c>
      <c r="E3743" s="55">
        <v>5.0331150808446246E-2</v>
      </c>
      <c r="F3743" s="55">
        <v>4.9937956744485285E-2</v>
      </c>
      <c r="G3743" s="55">
        <v>4.9064667403118226E-2</v>
      </c>
      <c r="H3743" s="55">
        <v>4.8106948182435556E-2</v>
      </c>
      <c r="I3743" s="55">
        <v>4.7298635590080275E-2</v>
      </c>
      <c r="J3743" s="55">
        <v>4.6813581821191483E-2</v>
      </c>
      <c r="K3743" s="55">
        <v>4.6396510940309714E-2</v>
      </c>
      <c r="L3743" s="55">
        <v>4.641423718580346E-2</v>
      </c>
      <c r="M3743" s="55">
        <v>4.6695104933361667E-2</v>
      </c>
      <c r="N3743" s="55">
        <v>4.6797476649235469E-2</v>
      </c>
      <c r="O3743" s="55">
        <v>4.6854949974383241E-2</v>
      </c>
      <c r="P3743" s="55">
        <v>4.678313092663313E-2</v>
      </c>
      <c r="Q3743" s="55">
        <v>4.6296729496143982E-2</v>
      </c>
      <c r="R3743" s="55">
        <v>4.5431033216801336E-2</v>
      </c>
      <c r="S3743" s="55">
        <v>4.4232955186425199E-2</v>
      </c>
      <c r="T3743" s="55">
        <v>4.3179078133190434E-2</v>
      </c>
      <c r="U3743" s="55">
        <v>4.2474497412808336E-2</v>
      </c>
      <c r="V3743" s="55">
        <v>4.1978151248076419E-2</v>
      </c>
      <c r="W3743" s="55">
        <v>4.1908736568255348E-2</v>
      </c>
      <c r="X3743" s="55">
        <v>4.1811658087561744E-2</v>
      </c>
      <c r="Y3743" s="55">
        <v>4.1470554779214422E-2</v>
      </c>
      <c r="Z3743" s="55">
        <v>4.1057289474065291E-2</v>
      </c>
      <c r="AA3743" s="55">
        <v>4.0708663626673337E-2</v>
      </c>
      <c r="AB3743" s="55">
        <v>4.0226126426710695E-2</v>
      </c>
      <c r="AC3743" s="55">
        <v>3.9917309510077721E-2</v>
      </c>
      <c r="AD3743" s="55">
        <v>3.9869252331424451E-2</v>
      </c>
      <c r="AE3743" s="55">
        <v>3.9827103614960863E-2</v>
      </c>
      <c r="AF3743" s="55">
        <v>3.9439971071838657E-2</v>
      </c>
      <c r="AG3743" s="55">
        <v>3.907133262009542E-2</v>
      </c>
      <c r="AH3743" s="55">
        <v>3.8702778976847443E-2</v>
      </c>
      <c r="AI3743" s="55">
        <v>3.8202965518535893E-2</v>
      </c>
      <c r="AJ3743" s="55">
        <v>3.7741007534235801E-2</v>
      </c>
      <c r="AK3743" s="55">
        <v>3.7543792946220747E-2</v>
      </c>
      <c r="AL3743" s="55">
        <v>3.7347672030784158E-2</v>
      </c>
      <c r="AM3743" s="55">
        <v>3.7108419499792933E-2</v>
      </c>
      <c r="AN3743" s="55">
        <v>3.7081447164829348E-2</v>
      </c>
      <c r="AO3743" s="55">
        <v>3.7087885738734137E-2</v>
      </c>
      <c r="AP3743" s="55">
        <v>3.7083241339304851E-2</v>
      </c>
      <c r="AQ3743" s="55">
        <v>3.7095491266061827E-2</v>
      </c>
      <c r="AR3743" s="55">
        <v>3.7152020422586952E-2</v>
      </c>
      <c r="AS3743" s="55">
        <v>3.7082564191725294E-2</v>
      </c>
      <c r="AT3743" s="55">
        <v>3.6994950181713282E-2</v>
      </c>
      <c r="AU3743" s="55">
        <v>3.6888042744561353E-2</v>
      </c>
      <c r="AV3743" s="55">
        <v>3.6763170256334084E-2</v>
      </c>
      <c r="AW3743" s="55">
        <v>3.6625042031963803E-2</v>
      </c>
      <c r="AX3743" s="55">
        <v>3.647638926347993E-2</v>
      </c>
      <c r="AY3743" s="55">
        <v>3.6319827238710446E-2</v>
      </c>
      <c r="AZ3743" s="55">
        <v>3.6157880612609099E-2</v>
      </c>
      <c r="BA3743" s="55">
        <v>3.5991333464581082E-2</v>
      </c>
      <c r="BB3743" s="55">
        <v>3.582216801384374E-2</v>
      </c>
      <c r="BC3743" s="55">
        <v>3.5653630461959664E-2</v>
      </c>
      <c r="BD3743" s="55">
        <v>3.5489102431993241E-2</v>
      </c>
      <c r="BE3743" s="55">
        <v>3.533193395531857E-2</v>
      </c>
      <c r="BF3743" s="55">
        <v>3.51854980010088E-2</v>
      </c>
    </row>
    <row r="3744" spans="1:58" ht="12" customHeight="1" x14ac:dyDescent="0.2">
      <c r="B3744" t="s">
        <v>559</v>
      </c>
      <c r="C3744" s="55">
        <v>0.14214984201666447</v>
      </c>
      <c r="D3744" s="55">
        <v>0.13924136355459429</v>
      </c>
      <c r="E3744" s="55">
        <v>0.1362766403341274</v>
      </c>
      <c r="F3744" s="55">
        <v>0.13408928727968766</v>
      </c>
      <c r="G3744" s="55">
        <v>0.13220186467966816</v>
      </c>
      <c r="H3744" s="55">
        <v>0.13423165500762943</v>
      </c>
      <c r="I3744" s="55">
        <v>0.13351420284439366</v>
      </c>
      <c r="J3744" s="55">
        <v>0.13259563541242098</v>
      </c>
      <c r="K3744" s="55">
        <v>0.1314703570590077</v>
      </c>
      <c r="L3744" s="55">
        <v>0.13106027894821481</v>
      </c>
      <c r="M3744" s="55">
        <v>0.1296553589998353</v>
      </c>
      <c r="N3744" s="55">
        <v>0.1272868429867276</v>
      </c>
      <c r="O3744" s="55">
        <v>0.1266870466058376</v>
      </c>
      <c r="P3744" s="55">
        <v>0.12503341026296647</v>
      </c>
      <c r="Q3744" s="55">
        <v>0.12535686149103556</v>
      </c>
      <c r="R3744" s="55">
        <v>0.12337465641165472</v>
      </c>
      <c r="S3744" s="55">
        <v>0.12384311320970423</v>
      </c>
      <c r="T3744" s="55">
        <v>0.12425578980318956</v>
      </c>
      <c r="U3744" s="55">
        <v>0.12502059231504692</v>
      </c>
      <c r="V3744" s="55">
        <v>0.12497629180228163</v>
      </c>
      <c r="W3744" s="55">
        <v>0.12438418870290865</v>
      </c>
      <c r="X3744" s="55">
        <v>0.12407980714381661</v>
      </c>
      <c r="Y3744" s="55">
        <v>0.12382458682025244</v>
      </c>
      <c r="Z3744" s="55">
        <v>0.12342577916909137</v>
      </c>
      <c r="AA3744" s="55">
        <v>0.12313399147240763</v>
      </c>
      <c r="AB3744" s="55">
        <v>0.1227114567763239</v>
      </c>
      <c r="AC3744" s="55">
        <v>0.12220514786591485</v>
      </c>
      <c r="AD3744" s="55">
        <v>0.12152680555197914</v>
      </c>
      <c r="AE3744" s="55">
        <v>0.12052757610250696</v>
      </c>
      <c r="AF3744" s="55">
        <v>0.11955448191484819</v>
      </c>
      <c r="AG3744" s="55">
        <v>0.11824881513955932</v>
      </c>
      <c r="AH3744" s="55">
        <v>0.11694761676629792</v>
      </c>
      <c r="AI3744" s="55">
        <v>0.11583802067777244</v>
      </c>
      <c r="AJ3744" s="55">
        <v>0.11487233631822956</v>
      </c>
      <c r="AK3744" s="55">
        <v>0.11379258596704812</v>
      </c>
      <c r="AL3744" s="55">
        <v>0.11286493312671519</v>
      </c>
      <c r="AM3744" s="55">
        <v>0.1121521122111476</v>
      </c>
      <c r="AN3744" s="55">
        <v>0.11142943958054925</v>
      </c>
      <c r="AO3744" s="55">
        <v>0.11073607517964663</v>
      </c>
      <c r="AP3744" s="55">
        <v>0.11009501434713645</v>
      </c>
      <c r="AQ3744" s="55">
        <v>0.10936441365376807</v>
      </c>
      <c r="AR3744" s="55">
        <v>0.10874330082017442</v>
      </c>
      <c r="AS3744" s="55">
        <v>0.10843568382573666</v>
      </c>
      <c r="AT3744" s="55">
        <v>0.10814085305607669</v>
      </c>
      <c r="AU3744" s="55">
        <v>0.10782950794097167</v>
      </c>
      <c r="AV3744" s="55">
        <v>0.10755362957060274</v>
      </c>
      <c r="AW3744" s="55">
        <v>0.10727334831670478</v>
      </c>
      <c r="AX3744" s="55">
        <v>0.10695246748460376</v>
      </c>
      <c r="AY3744" s="55">
        <v>0.10667257289236443</v>
      </c>
      <c r="AZ3744" s="55">
        <v>0.1065957132955382</v>
      </c>
      <c r="BA3744" s="55">
        <v>0.10651202361306537</v>
      </c>
      <c r="BB3744" s="55">
        <v>0.10640214665793273</v>
      </c>
      <c r="BC3744" s="55">
        <v>0.10634331954520929</v>
      </c>
      <c r="BD3744" s="55">
        <v>0.10627833772638079</v>
      </c>
      <c r="BE3744" s="55">
        <v>0.10616942074685459</v>
      </c>
      <c r="BF3744" s="55">
        <v>0.10604446330190306</v>
      </c>
    </row>
    <row r="3745" spans="1:58" ht="12" customHeight="1" x14ac:dyDescent="0.2">
      <c r="B3745" t="s">
        <v>560</v>
      </c>
      <c r="C3745" s="55">
        <v>0.17642921249915558</v>
      </c>
      <c r="D3745" s="55">
        <v>0.17920069518626167</v>
      </c>
      <c r="E3745" s="55">
        <v>0.18115442053806238</v>
      </c>
      <c r="F3745" s="55">
        <v>0.18277965820782596</v>
      </c>
      <c r="G3745" s="55">
        <v>0.18478743470512787</v>
      </c>
      <c r="H3745" s="55">
        <v>0.18431081794274184</v>
      </c>
      <c r="I3745" s="55">
        <v>0.18513648295381541</v>
      </c>
      <c r="J3745" s="55">
        <v>0.18342680548170767</v>
      </c>
      <c r="K3745" s="55">
        <v>0.18211392901632109</v>
      </c>
      <c r="L3745" s="55">
        <v>0.18107710746900899</v>
      </c>
      <c r="M3745" s="55">
        <v>0.18011794673340256</v>
      </c>
      <c r="N3745" s="55">
        <v>0.17935750663792649</v>
      </c>
      <c r="O3745" s="55">
        <v>0.1780783875307704</v>
      </c>
      <c r="P3745" s="55">
        <v>0.17629869663334541</v>
      </c>
      <c r="Q3745" s="55">
        <v>0.17423429604020019</v>
      </c>
      <c r="R3745" s="55">
        <v>0.17138138573616432</v>
      </c>
      <c r="S3745" s="55">
        <v>0.16859447798358809</v>
      </c>
      <c r="T3745" s="55">
        <v>0.16592084473942345</v>
      </c>
      <c r="U3745" s="55">
        <v>0.16343878851463442</v>
      </c>
      <c r="V3745" s="55">
        <v>0.16104055840908463</v>
      </c>
      <c r="W3745" s="55">
        <v>0.15892149389776863</v>
      </c>
      <c r="X3745" s="55">
        <v>0.15677852849497975</v>
      </c>
      <c r="Y3745" s="55">
        <v>0.15500579748152229</v>
      </c>
      <c r="Z3745" s="55">
        <v>0.15352868736784686</v>
      </c>
      <c r="AA3745" s="55">
        <v>0.15202646736361392</v>
      </c>
      <c r="AB3745" s="55">
        <v>0.151044286263774</v>
      </c>
      <c r="AC3745" s="55">
        <v>0.1505555239874771</v>
      </c>
      <c r="AD3745" s="55">
        <v>0.15024255741471665</v>
      </c>
      <c r="AE3745" s="55">
        <v>0.1503094409651968</v>
      </c>
      <c r="AF3745" s="55">
        <v>0.15038423635721079</v>
      </c>
      <c r="AG3745" s="55">
        <v>0.15047686972837823</v>
      </c>
      <c r="AH3745" s="55">
        <v>0.15081468590636921</v>
      </c>
      <c r="AI3745" s="55">
        <v>0.15154338609046661</v>
      </c>
      <c r="AJ3745" s="55">
        <v>0.15245101906429484</v>
      </c>
      <c r="AK3745" s="55">
        <v>0.15333925697946477</v>
      </c>
      <c r="AL3745" s="55">
        <v>0.15389271743283092</v>
      </c>
      <c r="AM3745" s="55">
        <v>0.1545420758151603</v>
      </c>
      <c r="AN3745" s="55">
        <v>0.15493464234229112</v>
      </c>
      <c r="AO3745" s="55">
        <v>0.15526550455713872</v>
      </c>
      <c r="AP3745" s="55">
        <v>0.15548731031902951</v>
      </c>
      <c r="AQ3745" s="55">
        <v>0.15539810826996839</v>
      </c>
      <c r="AR3745" s="55">
        <v>0.15537548231744991</v>
      </c>
      <c r="AS3745" s="55">
        <v>0.15512793579925149</v>
      </c>
      <c r="AT3745" s="55">
        <v>0.1549168468663705</v>
      </c>
      <c r="AU3745" s="55">
        <v>0.15486784246283145</v>
      </c>
      <c r="AV3745" s="55">
        <v>0.15458635380998118</v>
      </c>
      <c r="AW3745" s="55">
        <v>0.15437745548002435</v>
      </c>
      <c r="AX3745" s="55">
        <v>0.15425616349679905</v>
      </c>
      <c r="AY3745" s="55">
        <v>0.15398915024132853</v>
      </c>
      <c r="AZ3745" s="55">
        <v>0.15334539403943712</v>
      </c>
      <c r="BA3745" s="55">
        <v>0.152418202273081</v>
      </c>
      <c r="BB3745" s="55">
        <v>0.15147844044807604</v>
      </c>
      <c r="BC3745" s="55">
        <v>0.15056763325882214</v>
      </c>
      <c r="BD3745" s="55">
        <v>0.14980599895913874</v>
      </c>
      <c r="BE3745" s="55">
        <v>0.14917497760858758</v>
      </c>
      <c r="BF3745" s="55">
        <v>0.14867087770814846</v>
      </c>
    </row>
    <row r="3746" spans="1:58" ht="12" customHeight="1" x14ac:dyDescent="0.2">
      <c r="B3746" t="s">
        <v>561</v>
      </c>
      <c r="C3746" s="55">
        <v>5.2843968242428915E-2</v>
      </c>
      <c r="D3746" s="55">
        <v>5.3028962496030008E-2</v>
      </c>
      <c r="E3746" s="55">
        <v>5.3517681844365582E-2</v>
      </c>
      <c r="F3746" s="55">
        <v>5.4940646894212984E-2</v>
      </c>
      <c r="G3746" s="55">
        <v>5.6028015677592607E-2</v>
      </c>
      <c r="H3746" s="55">
        <v>5.6936019217738006E-2</v>
      </c>
      <c r="I3746" s="55">
        <v>5.7743055566212717E-2</v>
      </c>
      <c r="J3746" s="55">
        <v>6.0918944774030599E-2</v>
      </c>
      <c r="K3746" s="55">
        <v>6.3230432215106352E-2</v>
      </c>
      <c r="L3746" s="55">
        <v>6.5330134072571044E-2</v>
      </c>
      <c r="M3746" s="55">
        <v>6.72929496906325E-2</v>
      </c>
      <c r="N3746" s="55">
        <v>6.9166108852280792E-2</v>
      </c>
      <c r="O3746" s="55">
        <v>7.0598207143185002E-2</v>
      </c>
      <c r="P3746" s="55">
        <v>7.17465718981843E-2</v>
      </c>
      <c r="Q3746" s="55">
        <v>7.3216909918933232E-2</v>
      </c>
      <c r="R3746" s="55">
        <v>7.5419209101401694E-2</v>
      </c>
      <c r="S3746" s="55">
        <v>7.7134066516196476E-2</v>
      </c>
      <c r="T3746" s="55">
        <v>7.7034186658281795E-2</v>
      </c>
      <c r="U3746" s="55">
        <v>7.7309546382229755E-2</v>
      </c>
      <c r="V3746" s="55">
        <v>7.759989461264874E-2</v>
      </c>
      <c r="W3746" s="55">
        <v>7.8160200767478455E-2</v>
      </c>
      <c r="X3746" s="55">
        <v>7.8469356474793181E-2</v>
      </c>
      <c r="Y3746" s="55">
        <v>7.8749318088275178E-2</v>
      </c>
      <c r="Z3746" s="55">
        <v>7.8889141489370068E-2</v>
      </c>
      <c r="AA3746" s="55">
        <v>7.8800921907209068E-2</v>
      </c>
      <c r="AB3746" s="55">
        <v>7.8315474147971076E-2</v>
      </c>
      <c r="AC3746" s="55">
        <v>7.7372017750674982E-2</v>
      </c>
      <c r="AD3746" s="55">
        <v>7.6063228732612245E-2</v>
      </c>
      <c r="AE3746" s="55">
        <v>7.4988674581171588E-2</v>
      </c>
      <c r="AF3746" s="55">
        <v>7.3900627458697285E-2</v>
      </c>
      <c r="AG3746" s="55">
        <v>7.3004417734991639E-2</v>
      </c>
      <c r="AH3746" s="55">
        <v>7.2132208774719195E-2</v>
      </c>
      <c r="AI3746" s="55">
        <v>7.1019580511574698E-2</v>
      </c>
      <c r="AJ3746" s="55">
        <v>6.9644425472259339E-2</v>
      </c>
      <c r="AK3746" s="55">
        <v>6.8228546928464182E-2</v>
      </c>
      <c r="AL3746" s="55">
        <v>6.720824479315643E-2</v>
      </c>
      <c r="AM3746" s="55">
        <v>6.6417920489515447E-2</v>
      </c>
      <c r="AN3746" s="55">
        <v>6.5962917257274475E-2</v>
      </c>
      <c r="AO3746" s="55">
        <v>6.562434551258986E-2</v>
      </c>
      <c r="AP3746" s="55">
        <v>6.5319602753084502E-2</v>
      </c>
      <c r="AQ3746" s="55">
        <v>6.516167468335729E-2</v>
      </c>
      <c r="AR3746" s="55">
        <v>6.4989321334226621E-2</v>
      </c>
      <c r="AS3746" s="55">
        <v>6.5282314111128573E-2</v>
      </c>
      <c r="AT3746" s="55">
        <v>6.5893834099654436E-2</v>
      </c>
      <c r="AU3746" s="55">
        <v>6.6513709871790602E-2</v>
      </c>
      <c r="AV3746" s="55">
        <v>6.7205015791311579E-2</v>
      </c>
      <c r="AW3746" s="55">
        <v>6.8081245854775888E-2</v>
      </c>
      <c r="AX3746" s="55">
        <v>6.879617435580293E-2</v>
      </c>
      <c r="AY3746" s="55">
        <v>6.9585228535336219E-2</v>
      </c>
      <c r="AZ3746" s="55">
        <v>7.0460967269588531E-2</v>
      </c>
      <c r="BA3746" s="55">
        <v>7.1245544650277867E-2</v>
      </c>
      <c r="BB3746" s="55">
        <v>7.2230672717061323E-2</v>
      </c>
      <c r="BC3746" s="55">
        <v>7.3070900792500032E-2</v>
      </c>
      <c r="BD3746" s="55">
        <v>7.3748101165746982E-2</v>
      </c>
      <c r="BE3746" s="55">
        <v>7.4403110066752653E-2</v>
      </c>
      <c r="BF3746" s="55">
        <v>7.4700164229440438E-2</v>
      </c>
    </row>
    <row r="3747" spans="1:58" ht="12" customHeight="1" x14ac:dyDescent="0.2">
      <c r="B3747" t="s">
        <v>562</v>
      </c>
      <c r="C3747" s="55">
        <v>6.5746967799709122E-2</v>
      </c>
      <c r="D3747" s="55">
        <v>6.5690300513012861E-2</v>
      </c>
      <c r="E3747" s="55">
        <v>6.5512458356840289E-2</v>
      </c>
      <c r="F3747" s="55">
        <v>6.5234724088008386E-2</v>
      </c>
      <c r="G3747" s="55">
        <v>6.4952009091391719E-2</v>
      </c>
      <c r="H3747" s="55">
        <v>6.470420445351549E-2</v>
      </c>
      <c r="I3747" s="55">
        <v>6.5041088109708448E-2</v>
      </c>
      <c r="J3747" s="55">
        <v>6.5281219676866897E-2</v>
      </c>
      <c r="K3747" s="55">
        <v>6.5848439907731801E-2</v>
      </c>
      <c r="L3747" s="55">
        <v>6.6310538324004534E-2</v>
      </c>
      <c r="M3747" s="55">
        <v>6.7107385481495238E-2</v>
      </c>
      <c r="N3747" s="55">
        <v>6.8014276907440663E-2</v>
      </c>
      <c r="O3747" s="55">
        <v>6.8852109116372684E-2</v>
      </c>
      <c r="P3747" s="55">
        <v>7.0267106201035476E-2</v>
      </c>
      <c r="Q3747" s="55">
        <v>7.14905301539671E-2</v>
      </c>
      <c r="R3747" s="55">
        <v>7.3044223757432511E-2</v>
      </c>
      <c r="S3747" s="55">
        <v>7.4295088297892845E-2</v>
      </c>
      <c r="T3747" s="55">
        <v>7.7381198541509752E-2</v>
      </c>
      <c r="U3747" s="55">
        <v>7.9782039708775815E-2</v>
      </c>
      <c r="V3747" s="55">
        <v>8.213432980923431E-2</v>
      </c>
      <c r="W3747" s="55">
        <v>8.4243174433705853E-2</v>
      </c>
      <c r="X3747" s="55">
        <v>8.6271964473819643E-2</v>
      </c>
      <c r="Y3747" s="55">
        <v>8.8362152247079925E-2</v>
      </c>
      <c r="Z3747" s="55">
        <v>9.0639012605349512E-2</v>
      </c>
      <c r="AA3747" s="55">
        <v>9.2992407536906976E-2</v>
      </c>
      <c r="AB3747" s="55">
        <v>9.5488500743308072E-2</v>
      </c>
      <c r="AC3747" s="55">
        <v>9.7862600039372374E-2</v>
      </c>
      <c r="AD3747" s="55">
        <v>0.10031567314884937</v>
      </c>
      <c r="AE3747" s="55">
        <v>0.10308519546406715</v>
      </c>
      <c r="AF3747" s="55">
        <v>0.1054687160407724</v>
      </c>
      <c r="AG3747" s="55">
        <v>0.10796890933681924</v>
      </c>
      <c r="AH3747" s="55">
        <v>0.11024215947041892</v>
      </c>
      <c r="AI3747" s="55">
        <v>0.11232434283508184</v>
      </c>
      <c r="AJ3747" s="55">
        <v>0.11428821894915248</v>
      </c>
      <c r="AK3747" s="55">
        <v>0.11611416297365137</v>
      </c>
      <c r="AL3747" s="55">
        <v>0.11770478069565127</v>
      </c>
      <c r="AM3747" s="55">
        <v>0.11879897754741379</v>
      </c>
      <c r="AN3747" s="55">
        <v>0.11962782159349496</v>
      </c>
      <c r="AO3747" s="55">
        <v>0.12035965737400077</v>
      </c>
      <c r="AP3747" s="55">
        <v>0.12112779761870938</v>
      </c>
      <c r="AQ3747" s="55">
        <v>0.12214927672211691</v>
      </c>
      <c r="AR3747" s="55">
        <v>0.12297360136284889</v>
      </c>
      <c r="AS3747" s="55">
        <v>0.12337277799927635</v>
      </c>
      <c r="AT3747" s="55">
        <v>0.12343373858174604</v>
      </c>
      <c r="AU3747" s="55">
        <v>0.12337024882583802</v>
      </c>
      <c r="AV3747" s="55">
        <v>0.12346445286164059</v>
      </c>
      <c r="AW3747" s="55">
        <v>0.12333216061269436</v>
      </c>
      <c r="AX3747" s="55">
        <v>0.12333530375415915</v>
      </c>
      <c r="AY3747" s="55">
        <v>0.12338763022379687</v>
      </c>
      <c r="AZ3747" s="55">
        <v>0.12354414490911228</v>
      </c>
      <c r="BA3747" s="55">
        <v>0.12409937766579178</v>
      </c>
      <c r="BB3747" s="55">
        <v>0.12450204438350264</v>
      </c>
      <c r="BC3747" s="55">
        <v>0.12498042986225845</v>
      </c>
      <c r="BD3747" s="55">
        <v>0.12547972518962625</v>
      </c>
      <c r="BE3747" s="55">
        <v>0.12590849358945816</v>
      </c>
      <c r="BF3747" s="55">
        <v>0.12658176963579418</v>
      </c>
    </row>
    <row r="3748" spans="1:58" ht="12" customHeight="1" x14ac:dyDescent="0.2">
      <c r="A3748" t="s">
        <v>528</v>
      </c>
      <c r="B3748" t="s">
        <v>558</v>
      </c>
      <c r="C3748" s="55">
        <v>5.190428767795062E-2</v>
      </c>
      <c r="D3748" s="55">
        <v>5.2748852153145592E-2</v>
      </c>
      <c r="E3748" s="55">
        <v>5.3333814830788501E-2</v>
      </c>
      <c r="F3748" s="55">
        <v>5.3847161290450439E-2</v>
      </c>
      <c r="G3748" s="55">
        <v>5.3711335290715888E-2</v>
      </c>
      <c r="H3748" s="55">
        <v>5.3016079226568702E-2</v>
      </c>
      <c r="I3748" s="55">
        <v>5.2533427403333569E-2</v>
      </c>
      <c r="J3748" s="55">
        <v>5.1916817266406207E-2</v>
      </c>
      <c r="K3748" s="55">
        <v>5.1205439691861712E-2</v>
      </c>
      <c r="L3748" s="55">
        <v>5.0789655901350615E-2</v>
      </c>
      <c r="M3748" s="55">
        <v>5.0515805543588289E-2</v>
      </c>
      <c r="N3748" s="55">
        <v>5.0274012403952205E-2</v>
      </c>
      <c r="O3748" s="55">
        <v>5.0076059624038723E-2</v>
      </c>
      <c r="P3748" s="55">
        <v>4.9788413354275973E-2</v>
      </c>
      <c r="Q3748" s="55">
        <v>4.9321145820695307E-2</v>
      </c>
      <c r="R3748" s="55">
        <v>4.8510793322228483E-2</v>
      </c>
      <c r="S3748" s="55">
        <v>4.7477361028572092E-2</v>
      </c>
      <c r="T3748" s="55">
        <v>4.6508592359613007E-2</v>
      </c>
      <c r="U3748" s="55">
        <v>4.5865978286865429E-2</v>
      </c>
      <c r="V3748" s="55">
        <v>4.5411593884690397E-2</v>
      </c>
      <c r="W3748" s="55">
        <v>4.5250914174984731E-2</v>
      </c>
      <c r="X3748" s="55">
        <v>4.5095530384263303E-2</v>
      </c>
      <c r="Y3748" s="55">
        <v>4.4869311019033027E-2</v>
      </c>
      <c r="Z3748" s="55">
        <v>4.4469905356699362E-2</v>
      </c>
      <c r="AA3748" s="55">
        <v>4.4137498237167554E-2</v>
      </c>
      <c r="AB3748" s="55">
        <v>4.3657587026582852E-2</v>
      </c>
      <c r="AC3748" s="55">
        <v>4.3357571257936461E-2</v>
      </c>
      <c r="AD3748" s="55">
        <v>4.3339333300283923E-2</v>
      </c>
      <c r="AE3748" s="55">
        <v>4.3335025148175707E-2</v>
      </c>
      <c r="AF3748" s="55">
        <v>4.295435172794853E-2</v>
      </c>
      <c r="AG3748" s="55">
        <v>4.2597418555315562E-2</v>
      </c>
      <c r="AH3748" s="55">
        <v>4.2233608031718189E-2</v>
      </c>
      <c r="AI3748" s="55">
        <v>4.1716289664865638E-2</v>
      </c>
      <c r="AJ3748" s="55">
        <v>4.123505382927866E-2</v>
      </c>
      <c r="AK3748" s="55">
        <v>4.1044082581092337E-2</v>
      </c>
      <c r="AL3748" s="55">
        <v>4.0854014799863926E-2</v>
      </c>
      <c r="AM3748" s="55">
        <v>4.0610394083136644E-2</v>
      </c>
      <c r="AN3748" s="55">
        <v>4.0596539035129255E-2</v>
      </c>
      <c r="AO3748" s="55">
        <v>4.0617587524357852E-2</v>
      </c>
      <c r="AP3748" s="55">
        <v>4.0626983178212492E-2</v>
      </c>
      <c r="AQ3748" s="55">
        <v>4.0660179697682659E-2</v>
      </c>
      <c r="AR3748" s="55">
        <v>4.0738273038896093E-2</v>
      </c>
      <c r="AS3748" s="55">
        <v>4.0675004593391073E-2</v>
      </c>
      <c r="AT3748" s="55">
        <v>4.0589386342322661E-2</v>
      </c>
      <c r="AU3748" s="55">
        <v>4.0480364020032043E-2</v>
      </c>
      <c r="AV3748" s="55">
        <v>4.0353914443289118E-2</v>
      </c>
      <c r="AW3748" s="55">
        <v>4.0210821867607251E-2</v>
      </c>
      <c r="AX3748" s="55">
        <v>4.0056528893785519E-2</v>
      </c>
      <c r="AY3748" s="55">
        <v>3.9894455052481632E-2</v>
      </c>
      <c r="AZ3748" s="55">
        <v>3.972744514891946E-2</v>
      </c>
      <c r="BA3748" s="55">
        <v>3.9560011913448954E-2</v>
      </c>
      <c r="BB3748" s="55">
        <v>3.9389087993067708E-2</v>
      </c>
      <c r="BC3748" s="55">
        <v>3.9217670504932127E-2</v>
      </c>
      <c r="BD3748" s="55">
        <v>3.9048981526426267E-2</v>
      </c>
      <c r="BE3748" s="55">
        <v>3.8887251375402228E-2</v>
      </c>
      <c r="BF3748" s="55">
        <v>3.8737403279017743E-2</v>
      </c>
    </row>
    <row r="3749" spans="1:58" ht="12" customHeight="1" x14ac:dyDescent="0.2">
      <c r="B3749" t="s">
        <v>559</v>
      </c>
      <c r="C3749" s="55">
        <v>0.14895623634432101</v>
      </c>
      <c r="D3749" s="55">
        <v>0.14482181376971257</v>
      </c>
      <c r="E3749" s="55">
        <v>0.14140264169528272</v>
      </c>
      <c r="F3749" s="55">
        <v>0.1381231202564131</v>
      </c>
      <c r="G3749" s="55">
        <v>0.13566798344636716</v>
      </c>
      <c r="H3749" s="55">
        <v>0.14463987567034634</v>
      </c>
      <c r="I3749" s="55">
        <v>0.14441895147128114</v>
      </c>
      <c r="J3749" s="55">
        <v>0.14451015227244296</v>
      </c>
      <c r="K3749" s="55">
        <v>0.14363460189832178</v>
      </c>
      <c r="L3749" s="55">
        <v>0.14316148896405931</v>
      </c>
      <c r="M3749" s="55">
        <v>0.14215107681801614</v>
      </c>
      <c r="N3749" s="55">
        <v>0.14065174722694435</v>
      </c>
      <c r="O3749" s="55">
        <v>0.13983621332694299</v>
      </c>
      <c r="P3749" s="55">
        <v>0.13925305387297923</v>
      </c>
      <c r="Q3749" s="55">
        <v>0.13916895215610808</v>
      </c>
      <c r="R3749" s="55">
        <v>0.13656331900198576</v>
      </c>
      <c r="S3749" s="55">
        <v>0.13762732374234038</v>
      </c>
      <c r="T3749" s="55">
        <v>0.13814597607081633</v>
      </c>
      <c r="U3749" s="55">
        <v>0.13875063642539462</v>
      </c>
      <c r="V3749" s="55">
        <v>0.13898035252534455</v>
      </c>
      <c r="W3749" s="55">
        <v>0.13861233306163423</v>
      </c>
      <c r="X3749" s="55">
        <v>0.13779501164983068</v>
      </c>
      <c r="Y3749" s="55">
        <v>0.13673036373165373</v>
      </c>
      <c r="Z3749" s="55">
        <v>0.13643642588810589</v>
      </c>
      <c r="AA3749" s="55">
        <v>0.13625340091465371</v>
      </c>
      <c r="AB3749" s="55">
        <v>0.13592055902693978</v>
      </c>
      <c r="AC3749" s="55">
        <v>0.13546955740535654</v>
      </c>
      <c r="AD3749" s="55">
        <v>0.13482323481982569</v>
      </c>
      <c r="AE3749" s="55">
        <v>0.13384288140453721</v>
      </c>
      <c r="AF3749" s="55">
        <v>0.13288775638707009</v>
      </c>
      <c r="AG3749" s="55">
        <v>0.13157409178266888</v>
      </c>
      <c r="AH3749" s="55">
        <v>0.13024346360928685</v>
      </c>
      <c r="AI3749" s="55">
        <v>0.12909465227307032</v>
      </c>
      <c r="AJ3749" s="55">
        <v>0.12809053982082683</v>
      </c>
      <c r="AK3749" s="55">
        <v>0.12696233459201567</v>
      </c>
      <c r="AL3749" s="55">
        <v>0.12600238339903475</v>
      </c>
      <c r="AM3749" s="55">
        <v>0.12526240034757133</v>
      </c>
      <c r="AN3749" s="55">
        <v>0.12450328426397679</v>
      </c>
      <c r="AO3749" s="55">
        <v>0.12377122845343398</v>
      </c>
      <c r="AP3749" s="55">
        <v>0.12309858622177924</v>
      </c>
      <c r="AQ3749" s="55">
        <v>0.12234119593907389</v>
      </c>
      <c r="AR3749" s="55">
        <v>0.12169457416918712</v>
      </c>
      <c r="AS3749" s="55">
        <v>0.1213887954942789</v>
      </c>
      <c r="AT3749" s="55">
        <v>0.12109002133567763</v>
      </c>
      <c r="AU3749" s="55">
        <v>0.12076607349678097</v>
      </c>
      <c r="AV3749" s="55">
        <v>0.12048869768812769</v>
      </c>
      <c r="AW3749" s="55">
        <v>0.12020019726215775</v>
      </c>
      <c r="AX3749" s="55">
        <v>0.11986732279397158</v>
      </c>
      <c r="AY3749" s="55">
        <v>0.11958316928410784</v>
      </c>
      <c r="AZ3749" s="55">
        <v>0.11952972939620568</v>
      </c>
      <c r="BA3749" s="55">
        <v>0.11948286788775879</v>
      </c>
      <c r="BB3749" s="55">
        <v>0.11940512697699027</v>
      </c>
      <c r="BC3749" s="55">
        <v>0.11938142907602434</v>
      </c>
      <c r="BD3749" s="55">
        <v>0.11934602936333258</v>
      </c>
      <c r="BE3749" s="55">
        <v>0.11925807952689413</v>
      </c>
      <c r="BF3749" s="55">
        <v>0.11915254613932597</v>
      </c>
    </row>
    <row r="3750" spans="1:58" ht="12" customHeight="1" x14ac:dyDescent="0.2">
      <c r="B3750" t="s">
        <v>560</v>
      </c>
      <c r="C3750" s="55">
        <v>0.17765482759943296</v>
      </c>
      <c r="D3750" s="55">
        <v>0.1803388397617493</v>
      </c>
      <c r="E3750" s="55">
        <v>0.18276291561627955</v>
      </c>
      <c r="F3750" s="55">
        <v>0.18408094597612545</v>
      </c>
      <c r="G3750" s="55">
        <v>0.18552890058799676</v>
      </c>
      <c r="H3750" s="55">
        <v>0.18467382655085371</v>
      </c>
      <c r="I3750" s="55">
        <v>0.18499073985292297</v>
      </c>
      <c r="J3750" s="55">
        <v>0.18308670048944786</v>
      </c>
      <c r="K3750" s="55">
        <v>0.18181591616185092</v>
      </c>
      <c r="L3750" s="55">
        <v>0.18097224011514937</v>
      </c>
      <c r="M3750" s="55">
        <v>0.18026403053458087</v>
      </c>
      <c r="N3750" s="55">
        <v>0.17958276543417842</v>
      </c>
      <c r="O3750" s="55">
        <v>0.17858784405720302</v>
      </c>
      <c r="P3750" s="55">
        <v>0.17698805671870513</v>
      </c>
      <c r="Q3750" s="55">
        <v>0.17525177162644412</v>
      </c>
      <c r="R3750" s="55">
        <v>0.17308768362107504</v>
      </c>
      <c r="S3750" s="55">
        <v>0.17076297222733797</v>
      </c>
      <c r="T3750" s="55">
        <v>0.16842746616698109</v>
      </c>
      <c r="U3750" s="55">
        <v>0.1663585009842142</v>
      </c>
      <c r="V3750" s="55">
        <v>0.16452201890642043</v>
      </c>
      <c r="W3750" s="55">
        <v>0.16320139075294859</v>
      </c>
      <c r="X3750" s="55">
        <v>0.1618801531137643</v>
      </c>
      <c r="Y3750" s="55">
        <v>0.16095131727788189</v>
      </c>
      <c r="Z3750" s="55">
        <v>0.15958883534087687</v>
      </c>
      <c r="AA3750" s="55">
        <v>0.15818930188310168</v>
      </c>
      <c r="AB3750" s="55">
        <v>0.15732322970590781</v>
      </c>
      <c r="AC3750" s="55">
        <v>0.15694136217875421</v>
      </c>
      <c r="AD3750" s="55">
        <v>0.15673794206046007</v>
      </c>
      <c r="AE3750" s="55">
        <v>0.15695806157379863</v>
      </c>
      <c r="AF3750" s="55">
        <v>0.15718457823657481</v>
      </c>
      <c r="AG3750" s="55">
        <v>0.15744607677602446</v>
      </c>
      <c r="AH3750" s="55">
        <v>0.15794166322321002</v>
      </c>
      <c r="AI3750" s="55">
        <v>0.15881174686031777</v>
      </c>
      <c r="AJ3750" s="55">
        <v>0.15985287282775187</v>
      </c>
      <c r="AK3750" s="55">
        <v>0.16088027471001726</v>
      </c>
      <c r="AL3750" s="55">
        <v>0.16155719788254339</v>
      </c>
      <c r="AM3750" s="55">
        <v>0.16231121389921679</v>
      </c>
      <c r="AN3750" s="55">
        <v>0.16278632073591753</v>
      </c>
      <c r="AO3750" s="55">
        <v>0.16319019659511508</v>
      </c>
      <c r="AP3750" s="55">
        <v>0.16348159858242794</v>
      </c>
      <c r="AQ3750" s="55">
        <v>0.16346731616631302</v>
      </c>
      <c r="AR3750" s="55">
        <v>0.16350826325956758</v>
      </c>
      <c r="AS3750" s="55">
        <v>0.1632995188344826</v>
      </c>
      <c r="AT3750" s="55">
        <v>0.16311944137618117</v>
      </c>
      <c r="AU3750" s="55">
        <v>0.16310117239169569</v>
      </c>
      <c r="AV3750" s="55">
        <v>0.16284742849424577</v>
      </c>
      <c r="AW3750" s="55">
        <v>0.16266186011634989</v>
      </c>
      <c r="AX3750" s="55">
        <v>0.16257023549317015</v>
      </c>
      <c r="AY3750" s="55">
        <v>0.16232892905446697</v>
      </c>
      <c r="AZ3750" s="55">
        <v>0.16169457309571003</v>
      </c>
      <c r="BA3750" s="55">
        <v>0.16078012029556343</v>
      </c>
      <c r="BB3750" s="55">
        <v>0.15984973551740914</v>
      </c>
      <c r="BC3750" s="55">
        <v>0.15894493621596539</v>
      </c>
      <c r="BD3750" s="55">
        <v>0.1581906966009923</v>
      </c>
      <c r="BE3750" s="55">
        <v>0.15756975394668399</v>
      </c>
      <c r="BF3750" s="55">
        <v>0.1570832022299922</v>
      </c>
    </row>
    <row r="3751" spans="1:58" ht="12" customHeight="1" x14ac:dyDescent="0.2">
      <c r="B3751" t="s">
        <v>561</v>
      </c>
      <c r="C3751" s="55">
        <v>4.919113387793618E-2</v>
      </c>
      <c r="D3751" s="55">
        <v>4.9423052259651629E-2</v>
      </c>
      <c r="E3751" s="55">
        <v>5.0119260840004946E-2</v>
      </c>
      <c r="F3751" s="55">
        <v>5.1562981744733123E-2</v>
      </c>
      <c r="G3751" s="55">
        <v>5.2797403650168204E-2</v>
      </c>
      <c r="H3751" s="55">
        <v>5.1134158541703889E-2</v>
      </c>
      <c r="I3751" s="55">
        <v>5.1854650964947457E-2</v>
      </c>
      <c r="J3751" s="55">
        <v>5.4401156389962513E-2</v>
      </c>
      <c r="K3751" s="55">
        <v>5.6378393480612056E-2</v>
      </c>
      <c r="L3751" s="55">
        <v>5.8264238163120742E-2</v>
      </c>
      <c r="M3751" s="55">
        <v>6.0133930294872469E-2</v>
      </c>
      <c r="N3751" s="55">
        <v>6.1865363153516706E-2</v>
      </c>
      <c r="O3751" s="55">
        <v>6.3314045401646118E-2</v>
      </c>
      <c r="P3751" s="55">
        <v>6.4580547051877712E-2</v>
      </c>
      <c r="Q3751" s="55">
        <v>6.6021082357856101E-2</v>
      </c>
      <c r="R3751" s="55">
        <v>6.8122598916028052E-2</v>
      </c>
      <c r="S3751" s="55">
        <v>6.960696401251798E-2</v>
      </c>
      <c r="T3751" s="55">
        <v>6.9812568406365877E-2</v>
      </c>
      <c r="U3751" s="55">
        <v>7.0290043775502353E-2</v>
      </c>
      <c r="V3751" s="55">
        <v>7.0759133378790792E-2</v>
      </c>
      <c r="W3751" s="55">
        <v>7.1314514923455599E-2</v>
      </c>
      <c r="X3751" s="55">
        <v>7.1672868955179839E-2</v>
      </c>
      <c r="Y3751" s="55">
        <v>7.199404205892905E-2</v>
      </c>
      <c r="Z3751" s="55">
        <v>7.2199362082876403E-2</v>
      </c>
      <c r="AA3751" s="55">
        <v>7.2192547276498945E-2</v>
      </c>
      <c r="AB3751" s="55">
        <v>7.1818990419041509E-2</v>
      </c>
      <c r="AC3751" s="55">
        <v>7.101135633263371E-2</v>
      </c>
      <c r="AD3751" s="55">
        <v>6.9864907947931154E-2</v>
      </c>
      <c r="AE3751" s="55">
        <v>6.8943957105998196E-2</v>
      </c>
      <c r="AF3751" s="55">
        <v>6.8007828361930325E-2</v>
      </c>
      <c r="AG3751" s="55">
        <v>6.7253423785845826E-2</v>
      </c>
      <c r="AH3751" s="55">
        <v>6.6509773089027516E-2</v>
      </c>
      <c r="AI3751" s="55">
        <v>6.5527998151152012E-2</v>
      </c>
      <c r="AJ3751" s="55">
        <v>6.4295360538080326E-2</v>
      </c>
      <c r="AK3751" s="55">
        <v>6.3025852512658284E-2</v>
      </c>
      <c r="AL3751" s="55">
        <v>6.2120359307740743E-2</v>
      </c>
      <c r="AM3751" s="55">
        <v>6.1417229299252703E-2</v>
      </c>
      <c r="AN3751" s="55">
        <v>6.1020026217057606E-2</v>
      </c>
      <c r="AO3751" s="55">
        <v>6.072775604766685E-2</v>
      </c>
      <c r="AP3751" s="55">
        <v>6.0467306235944644E-2</v>
      </c>
      <c r="AQ3751" s="55">
        <v>6.0350462692160135E-2</v>
      </c>
      <c r="AR3751" s="55">
        <v>6.0214679567666178E-2</v>
      </c>
      <c r="AS3751" s="55">
        <v>6.0505324469917909E-2</v>
      </c>
      <c r="AT3751" s="55">
        <v>6.108787481599752E-2</v>
      </c>
      <c r="AU3751" s="55">
        <v>6.1675143485287479E-2</v>
      </c>
      <c r="AV3751" s="55">
        <v>6.2332507914192023E-2</v>
      </c>
      <c r="AW3751" s="55">
        <v>6.3158602589147517E-2</v>
      </c>
      <c r="AX3751" s="55">
        <v>6.3836043134477966E-2</v>
      </c>
      <c r="AY3751" s="55">
        <v>6.4584160827856549E-2</v>
      </c>
      <c r="AZ3751" s="55">
        <v>6.5414868247901145E-2</v>
      </c>
      <c r="BA3751" s="55">
        <v>6.6169276673142693E-2</v>
      </c>
      <c r="BB3751" s="55">
        <v>6.7109795981877454E-2</v>
      </c>
      <c r="BC3751" s="55">
        <v>6.7914529410599334E-2</v>
      </c>
      <c r="BD3751" s="55">
        <v>6.856551435793809E-2</v>
      </c>
      <c r="BE3751" s="55">
        <v>6.9194428558144755E-2</v>
      </c>
      <c r="BF3751" s="55">
        <v>6.9490999664879149E-2</v>
      </c>
    </row>
    <row r="3752" spans="1:58" ht="12" customHeight="1" x14ac:dyDescent="0.2">
      <c r="B3752" t="s">
        <v>562</v>
      </c>
      <c r="C3752" s="55">
        <v>6.0284529981330784E-2</v>
      </c>
      <c r="D3752" s="55">
        <v>6.0244282562355124E-2</v>
      </c>
      <c r="E3752" s="55">
        <v>6.0159774729727673E-2</v>
      </c>
      <c r="F3752" s="55">
        <v>5.9806245035823595E-2</v>
      </c>
      <c r="G3752" s="55">
        <v>5.9468538737595632E-2</v>
      </c>
      <c r="H3752" s="55">
        <v>5.8781305287999165E-2</v>
      </c>
      <c r="I3752" s="55">
        <v>5.8657066668035378E-2</v>
      </c>
      <c r="J3752" s="55">
        <v>5.8545565559771043E-2</v>
      </c>
      <c r="K3752" s="55">
        <v>5.8778357504108494E-2</v>
      </c>
      <c r="L3752" s="55">
        <v>5.8993697998350379E-2</v>
      </c>
      <c r="M3752" s="55">
        <v>5.9412456586673108E-2</v>
      </c>
      <c r="N3752" s="55">
        <v>6.006412377688547E-2</v>
      </c>
      <c r="O3752" s="55">
        <v>6.0550689039266373E-2</v>
      </c>
      <c r="P3752" s="55">
        <v>6.1504668084671227E-2</v>
      </c>
      <c r="Q3752" s="55">
        <v>6.2394132312004025E-2</v>
      </c>
      <c r="R3752" s="55">
        <v>6.3653930037008394E-2</v>
      </c>
      <c r="S3752" s="55">
        <v>6.4525874736266184E-2</v>
      </c>
      <c r="T3752" s="55">
        <v>6.6811752801171992E-2</v>
      </c>
      <c r="U3752" s="55">
        <v>6.8553284115927607E-2</v>
      </c>
      <c r="V3752" s="55">
        <v>7.0137700174261713E-2</v>
      </c>
      <c r="W3752" s="55">
        <v>7.156441966921584E-2</v>
      </c>
      <c r="X3752" s="55">
        <v>7.3080813599129421E-2</v>
      </c>
      <c r="Y3752" s="55">
        <v>7.4835842853551909E-2</v>
      </c>
      <c r="Z3752" s="55">
        <v>7.6846644625599245E-2</v>
      </c>
      <c r="AA3752" s="55">
        <v>7.8922743247482344E-2</v>
      </c>
      <c r="AB3752" s="55">
        <v>8.1121580223793607E-2</v>
      </c>
      <c r="AC3752" s="55">
        <v>8.3205924103300244E-2</v>
      </c>
      <c r="AD3752" s="55">
        <v>8.5358493141195549E-2</v>
      </c>
      <c r="AE3752" s="55">
        <v>8.779917618806253E-2</v>
      </c>
      <c r="AF3752" s="55">
        <v>8.9914152168757713E-2</v>
      </c>
      <c r="AG3752" s="55">
        <v>9.2141989394740498E-2</v>
      </c>
      <c r="AH3752" s="55">
        <v>9.4166745317647446E-2</v>
      </c>
      <c r="AI3752" s="55">
        <v>9.6009961944416855E-2</v>
      </c>
      <c r="AJ3752" s="55">
        <v>9.7743605276059312E-2</v>
      </c>
      <c r="AK3752" s="55">
        <v>9.9364537575162185E-2</v>
      </c>
      <c r="AL3752" s="55">
        <v>0.10078574751046512</v>
      </c>
      <c r="AM3752" s="55">
        <v>0.10176800536170412</v>
      </c>
      <c r="AN3752" s="55">
        <v>0.10251757936511253</v>
      </c>
      <c r="AO3752" s="55">
        <v>0.10318030437738054</v>
      </c>
      <c r="AP3752" s="55">
        <v>0.1038758333104022</v>
      </c>
      <c r="AQ3752" s="55">
        <v>0.10480279853709895</v>
      </c>
      <c r="AR3752" s="55">
        <v>0.10555185809879722</v>
      </c>
      <c r="AS3752" s="55">
        <v>0.10592805806501118</v>
      </c>
      <c r="AT3752" s="55">
        <v>0.10600777885984704</v>
      </c>
      <c r="AU3752" s="55">
        <v>0.10597490860498275</v>
      </c>
      <c r="AV3752" s="55">
        <v>0.10608365213690128</v>
      </c>
      <c r="AW3752" s="55">
        <v>0.10599245978376609</v>
      </c>
      <c r="AX3752" s="55">
        <v>0.10601875306940763</v>
      </c>
      <c r="AY3752" s="55">
        <v>0.10608993896561808</v>
      </c>
      <c r="AZ3752" s="55">
        <v>0.10625359949357452</v>
      </c>
      <c r="BA3752" s="55">
        <v>0.10677311011897031</v>
      </c>
      <c r="BB3752" s="55">
        <v>0.10716040712684036</v>
      </c>
      <c r="BC3752" s="55">
        <v>0.10761030488104935</v>
      </c>
      <c r="BD3752" s="55">
        <v>0.10807420951329802</v>
      </c>
      <c r="BE3752" s="55">
        <v>0.10847475519309603</v>
      </c>
      <c r="BF3752" s="55">
        <v>0.1090866936586381</v>
      </c>
    </row>
    <row r="3753" spans="1:58" ht="12" customHeight="1" x14ac:dyDescent="0.2">
      <c r="A3753" t="s">
        <v>529</v>
      </c>
      <c r="B3753" t="s">
        <v>558</v>
      </c>
      <c r="C3753" s="55">
        <v>5.190656988420541E-2</v>
      </c>
      <c r="D3753" s="55">
        <v>5.2781022652700918E-2</v>
      </c>
      <c r="E3753" s="55">
        <v>5.3321109742403346E-2</v>
      </c>
      <c r="F3753" s="55">
        <v>5.3732765736255142E-2</v>
      </c>
      <c r="G3753" s="55">
        <v>5.3438028444858364E-2</v>
      </c>
      <c r="H3753" s="55">
        <v>5.1301527801192098E-2</v>
      </c>
      <c r="I3753" s="55">
        <v>5.0881895995023969E-2</v>
      </c>
      <c r="J3753" s="55">
        <v>5.0293642226901261E-2</v>
      </c>
      <c r="K3753" s="55">
        <v>4.982482258541774E-2</v>
      </c>
      <c r="L3753" s="55">
        <v>4.9361727581302806E-2</v>
      </c>
      <c r="M3753" s="55">
        <v>4.9171454564885218E-2</v>
      </c>
      <c r="N3753" s="55">
        <v>4.8778661776570288E-2</v>
      </c>
      <c r="O3753" s="55">
        <v>4.8522455856760238E-2</v>
      </c>
      <c r="P3753" s="55">
        <v>4.8223512684374546E-2</v>
      </c>
      <c r="Q3753" s="55">
        <v>4.7648293003766058E-2</v>
      </c>
      <c r="R3753" s="55">
        <v>4.6949455296202688E-2</v>
      </c>
      <c r="S3753" s="55">
        <v>4.5905628274572709E-2</v>
      </c>
      <c r="T3753" s="55">
        <v>4.4976779864991517E-2</v>
      </c>
      <c r="U3753" s="55">
        <v>4.4348388507180932E-2</v>
      </c>
      <c r="V3753" s="55">
        <v>4.3852002584067108E-2</v>
      </c>
      <c r="W3753" s="55">
        <v>4.3648660977392027E-2</v>
      </c>
      <c r="X3753" s="55">
        <v>4.3436467016426977E-2</v>
      </c>
      <c r="Y3753" s="55">
        <v>4.3061920111179659E-2</v>
      </c>
      <c r="Z3753" s="55">
        <v>4.2640725512757965E-2</v>
      </c>
      <c r="AA3753" s="55">
        <v>4.2284868835605241E-2</v>
      </c>
      <c r="AB3753" s="55">
        <v>4.1789370117662906E-2</v>
      </c>
      <c r="AC3753" s="55">
        <v>4.1471550386478519E-2</v>
      </c>
      <c r="AD3753" s="55">
        <v>4.1423973656848405E-2</v>
      </c>
      <c r="AE3753" s="55">
        <v>4.1384860835553046E-2</v>
      </c>
      <c r="AF3753" s="55">
        <v>4.0989547346852825E-2</v>
      </c>
      <c r="AG3753" s="55">
        <v>4.0615987907190537E-2</v>
      </c>
      <c r="AH3753" s="55">
        <v>4.0240761176216104E-2</v>
      </c>
      <c r="AI3753" s="55">
        <v>3.9725178307838234E-2</v>
      </c>
      <c r="AJ3753" s="55">
        <v>3.9246747235333196E-2</v>
      </c>
      <c r="AK3753" s="55">
        <v>3.9044835865701608E-2</v>
      </c>
      <c r="AL3753" s="55">
        <v>3.8844609632660537E-2</v>
      </c>
      <c r="AM3753" s="55">
        <v>3.8598500423906619E-2</v>
      </c>
      <c r="AN3753" s="55">
        <v>3.8573134747848029E-2</v>
      </c>
      <c r="AO3753" s="55">
        <v>3.8582158655728893E-2</v>
      </c>
      <c r="AP3753" s="55">
        <v>3.857956589484824E-2</v>
      </c>
      <c r="AQ3753" s="55">
        <v>3.8596023693888239E-2</v>
      </c>
      <c r="AR3753" s="55">
        <v>3.8657432680843415E-2</v>
      </c>
      <c r="AS3753" s="55">
        <v>3.8587428659230434E-2</v>
      </c>
      <c r="AT3753" s="55">
        <v>3.8499026963008796E-2</v>
      </c>
      <c r="AU3753" s="55">
        <v>3.8390317066311533E-2</v>
      </c>
      <c r="AV3753" s="55">
        <v>3.8263165695067415E-2</v>
      </c>
      <c r="AW3753" s="55">
        <v>3.8122383381064807E-2</v>
      </c>
      <c r="AX3753" s="55">
        <v>3.7970387434318562E-2</v>
      </c>
      <c r="AY3753" s="55">
        <v>3.7810274337467344E-2</v>
      </c>
      <c r="AZ3753" s="55">
        <v>3.7643891037562903E-2</v>
      </c>
      <c r="BA3753" s="55">
        <v>3.7473061730373361E-2</v>
      </c>
      <c r="BB3753" s="55">
        <v>3.7299950676939655E-2</v>
      </c>
      <c r="BC3753" s="55">
        <v>3.7126617469302826E-2</v>
      </c>
      <c r="BD3753" s="55">
        <v>3.6956804856312545E-2</v>
      </c>
      <c r="BE3753" s="55">
        <v>3.6794699367979009E-2</v>
      </c>
      <c r="BF3753" s="55">
        <v>3.6642993698004396E-2</v>
      </c>
    </row>
    <row r="3754" spans="1:58" ht="12" customHeight="1" x14ac:dyDescent="0.2">
      <c r="B3754" t="s">
        <v>559</v>
      </c>
      <c r="C3754" s="55">
        <v>0.14500938470571328</v>
      </c>
      <c r="D3754" s="55">
        <v>0.14088308298949659</v>
      </c>
      <c r="E3754" s="55">
        <v>0.1375979711710299</v>
      </c>
      <c r="F3754" s="55">
        <v>0.13422880408646709</v>
      </c>
      <c r="G3754" s="55">
        <v>0.13189353779254645</v>
      </c>
      <c r="H3754" s="55">
        <v>0.1463646691881873</v>
      </c>
      <c r="I3754" s="55">
        <v>0.14619126569881019</v>
      </c>
      <c r="J3754" s="55">
        <v>0.14592992133539084</v>
      </c>
      <c r="K3754" s="55">
        <v>0.14479504451914993</v>
      </c>
      <c r="L3754" s="55">
        <v>0.14434183877204884</v>
      </c>
      <c r="M3754" s="55">
        <v>0.14265712528627014</v>
      </c>
      <c r="N3754" s="55">
        <v>0.14154787257090648</v>
      </c>
      <c r="O3754" s="55">
        <v>0.14062367400965753</v>
      </c>
      <c r="P3754" s="55">
        <v>0.13996043261649291</v>
      </c>
      <c r="Q3754" s="55">
        <v>0.13926450183743103</v>
      </c>
      <c r="R3754" s="55">
        <v>0.13632920564172185</v>
      </c>
      <c r="S3754" s="55">
        <v>0.13669968450585901</v>
      </c>
      <c r="T3754" s="55">
        <v>0.13717803977164356</v>
      </c>
      <c r="U3754" s="55">
        <v>0.13707960802837135</v>
      </c>
      <c r="V3754" s="55">
        <v>0.13703022075480847</v>
      </c>
      <c r="W3754" s="55">
        <v>0.13657079107160872</v>
      </c>
      <c r="X3754" s="55">
        <v>0.13616934215034476</v>
      </c>
      <c r="Y3754" s="55">
        <v>0.13569118284609649</v>
      </c>
      <c r="Z3754" s="55">
        <v>0.13527931123991921</v>
      </c>
      <c r="AA3754" s="55">
        <v>0.13497933832489095</v>
      </c>
      <c r="AB3754" s="55">
        <v>0.13453457712962663</v>
      </c>
      <c r="AC3754" s="55">
        <v>0.13398917282125933</v>
      </c>
      <c r="AD3754" s="55">
        <v>0.1332529839016913</v>
      </c>
      <c r="AE3754" s="55">
        <v>0.13217228343545379</v>
      </c>
      <c r="AF3754" s="55">
        <v>0.13112744272533924</v>
      </c>
      <c r="AG3754" s="55">
        <v>0.12972592912911632</v>
      </c>
      <c r="AH3754" s="55">
        <v>0.12832362170618961</v>
      </c>
      <c r="AI3754" s="55">
        <v>0.12711918565054189</v>
      </c>
      <c r="AJ3754" s="55">
        <v>0.12606566746217512</v>
      </c>
      <c r="AK3754" s="55">
        <v>0.12489084889995501</v>
      </c>
      <c r="AL3754" s="55">
        <v>0.12388463589191888</v>
      </c>
      <c r="AM3754" s="55">
        <v>0.12311093431407699</v>
      </c>
      <c r="AN3754" s="55">
        <v>0.12232617638701784</v>
      </c>
      <c r="AO3754" s="55">
        <v>0.1215723378131451</v>
      </c>
      <c r="AP3754" s="55">
        <v>0.12087555928332552</v>
      </c>
      <c r="AQ3754" s="55">
        <v>0.12008497207839015</v>
      </c>
      <c r="AR3754" s="55">
        <v>0.11941098428406319</v>
      </c>
      <c r="AS3754" s="55">
        <v>0.11908018484738171</v>
      </c>
      <c r="AT3754" s="55">
        <v>0.11876495064554188</v>
      </c>
      <c r="AU3754" s="55">
        <v>0.11843086602570665</v>
      </c>
      <c r="AV3754" s="55">
        <v>0.11813652965655637</v>
      </c>
      <c r="AW3754" s="55">
        <v>0.11783788645573436</v>
      </c>
      <c r="AX3754" s="55">
        <v>0.11749386506597213</v>
      </c>
      <c r="AY3754" s="55">
        <v>0.11719525268350681</v>
      </c>
      <c r="AZ3754" s="55">
        <v>0.11711768420944597</v>
      </c>
      <c r="BA3754" s="55">
        <v>0.11703373685482212</v>
      </c>
      <c r="BB3754" s="55">
        <v>0.11692246860071849</v>
      </c>
      <c r="BC3754" s="55">
        <v>0.11686461495339451</v>
      </c>
      <c r="BD3754" s="55">
        <v>0.11679798473442322</v>
      </c>
      <c r="BE3754" s="55">
        <v>0.11668324324043647</v>
      </c>
      <c r="BF3754" s="55">
        <v>0.11654843313010881</v>
      </c>
    </row>
    <row r="3755" spans="1:58" ht="12" customHeight="1" x14ac:dyDescent="0.2">
      <c r="B3755" t="s">
        <v>560</v>
      </c>
      <c r="C3755" s="55">
        <v>0.18483528249208175</v>
      </c>
      <c r="D3755" s="55">
        <v>0.18726559040073437</v>
      </c>
      <c r="E3755" s="55">
        <v>0.18911496101929076</v>
      </c>
      <c r="F3755" s="55">
        <v>0.18885321613564224</v>
      </c>
      <c r="G3755" s="55">
        <v>0.18906108918521439</v>
      </c>
      <c r="H3755" s="55">
        <v>0.18737810641356917</v>
      </c>
      <c r="I3755" s="55">
        <v>0.18699102709454427</v>
      </c>
      <c r="J3755" s="55">
        <v>0.18449322459456893</v>
      </c>
      <c r="K3755" s="55">
        <v>0.18245313881913416</v>
      </c>
      <c r="L3755" s="55">
        <v>0.18093080431392672</v>
      </c>
      <c r="M3755" s="55">
        <v>0.17969545342641949</v>
      </c>
      <c r="N3755" s="55">
        <v>0.17838655145447574</v>
      </c>
      <c r="O3755" s="55">
        <v>0.17680484420914575</v>
      </c>
      <c r="P3755" s="55">
        <v>0.1747723146051611</v>
      </c>
      <c r="Q3755" s="55">
        <v>0.172821355345398</v>
      </c>
      <c r="R3755" s="55">
        <v>0.17041284794546049</v>
      </c>
      <c r="S3755" s="55">
        <v>0.16800341949729758</v>
      </c>
      <c r="T3755" s="55">
        <v>0.16571786245810244</v>
      </c>
      <c r="U3755" s="55">
        <v>0.16362553153319526</v>
      </c>
      <c r="V3755" s="55">
        <v>0.16181881399717571</v>
      </c>
      <c r="W3755" s="55">
        <v>0.16037569736308738</v>
      </c>
      <c r="X3755" s="55">
        <v>0.15880227217600698</v>
      </c>
      <c r="Y3755" s="55">
        <v>0.1577851121575807</v>
      </c>
      <c r="Z3755" s="55">
        <v>0.15631058301766287</v>
      </c>
      <c r="AA3755" s="55">
        <v>0.15480389417090717</v>
      </c>
      <c r="AB3755" s="55">
        <v>0.15382483136999961</v>
      </c>
      <c r="AC3755" s="55">
        <v>0.15333815736065207</v>
      </c>
      <c r="AD3755" s="55">
        <v>0.15302809376653104</v>
      </c>
      <c r="AE3755" s="55">
        <v>0.15311353034312611</v>
      </c>
      <c r="AF3755" s="55">
        <v>0.15321574062911894</v>
      </c>
      <c r="AG3755" s="55">
        <v>0.15334622197878742</v>
      </c>
      <c r="AH3755" s="55">
        <v>0.1537206480175346</v>
      </c>
      <c r="AI3755" s="55">
        <v>0.15447930291992445</v>
      </c>
      <c r="AJ3755" s="55">
        <v>0.15541217753798672</v>
      </c>
      <c r="AK3755" s="55">
        <v>0.15633036623893634</v>
      </c>
      <c r="AL3755" s="55">
        <v>0.15690971329138848</v>
      </c>
      <c r="AM3755" s="55">
        <v>0.15758295918349341</v>
      </c>
      <c r="AN3755" s="55">
        <v>0.15799426717136353</v>
      </c>
      <c r="AO3755" s="55">
        <v>0.15834121045024444</v>
      </c>
      <c r="AP3755" s="55">
        <v>0.15857661219347577</v>
      </c>
      <c r="AQ3755" s="55">
        <v>0.15850088826666892</v>
      </c>
      <c r="AR3755" s="55">
        <v>0.15848844218097191</v>
      </c>
      <c r="AS3755" s="55">
        <v>0.15824523126454831</v>
      </c>
      <c r="AT3755" s="55">
        <v>0.15804126259092063</v>
      </c>
      <c r="AU3755" s="55">
        <v>0.15800174009862375</v>
      </c>
      <c r="AV3755" s="55">
        <v>0.15772612436657046</v>
      </c>
      <c r="AW3755" s="55">
        <v>0.15752530406298221</v>
      </c>
      <c r="AX3755" s="55">
        <v>0.15741287393378584</v>
      </c>
      <c r="AY3755" s="55">
        <v>0.15715228939283385</v>
      </c>
      <c r="AZ3755" s="55">
        <v>0.15650449387366219</v>
      </c>
      <c r="BA3755" s="55">
        <v>0.15556883929830534</v>
      </c>
      <c r="BB3755" s="55">
        <v>0.15462216559810765</v>
      </c>
      <c r="BC3755" s="55">
        <v>0.15370138599287519</v>
      </c>
      <c r="BD3755" s="55">
        <v>0.15293015950827191</v>
      </c>
      <c r="BE3755" s="55">
        <v>0.15229244726054983</v>
      </c>
      <c r="BF3755" s="55">
        <v>0.15178109666940723</v>
      </c>
    </row>
    <row r="3756" spans="1:58" ht="12" customHeight="1" x14ac:dyDescent="0.2">
      <c r="B3756" t="s">
        <v>561</v>
      </c>
      <c r="C3756" s="55">
        <v>5.0295528063014801E-2</v>
      </c>
      <c r="D3756" s="55">
        <v>5.0645621157215111E-2</v>
      </c>
      <c r="E3756" s="55">
        <v>5.1530473673756585E-2</v>
      </c>
      <c r="F3756" s="55">
        <v>5.3110360419853654E-2</v>
      </c>
      <c r="G3756" s="55">
        <v>5.4484855850543544E-2</v>
      </c>
      <c r="H3756" s="55">
        <v>5.3150936683075967E-2</v>
      </c>
      <c r="I3756" s="55">
        <v>5.4156662072780672E-2</v>
      </c>
      <c r="J3756" s="55">
        <v>5.7029132029130077E-2</v>
      </c>
      <c r="K3756" s="55">
        <v>5.9474336030583129E-2</v>
      </c>
      <c r="L3756" s="55">
        <v>6.1683775696529997E-2</v>
      </c>
      <c r="M3756" s="55">
        <v>6.3880251738175922E-2</v>
      </c>
      <c r="N3756" s="55">
        <v>6.5746414781118492E-2</v>
      </c>
      <c r="O3756" s="55">
        <v>6.7403462198517408E-2</v>
      </c>
      <c r="P3756" s="55">
        <v>6.866513904125722E-2</v>
      </c>
      <c r="Q3756" s="55">
        <v>7.029001708161875E-2</v>
      </c>
      <c r="R3756" s="55">
        <v>7.253859679220731E-2</v>
      </c>
      <c r="S3756" s="55">
        <v>7.4078851528998638E-2</v>
      </c>
      <c r="T3756" s="55">
        <v>7.3972697171990967E-2</v>
      </c>
      <c r="U3756" s="55">
        <v>7.4171540174874526E-2</v>
      </c>
      <c r="V3756" s="55">
        <v>7.4322718288367215E-2</v>
      </c>
      <c r="W3756" s="55">
        <v>7.4600141564685959E-2</v>
      </c>
      <c r="X3756" s="55">
        <v>7.4684405759038786E-2</v>
      </c>
      <c r="Y3756" s="55">
        <v>7.4690556487792312E-2</v>
      </c>
      <c r="Z3756" s="55">
        <v>7.4837089396991657E-2</v>
      </c>
      <c r="AA3756" s="55">
        <v>7.47643889583334E-2</v>
      </c>
      <c r="AB3756" s="55">
        <v>7.431398326450761E-2</v>
      </c>
      <c r="AC3756" s="55">
        <v>7.3424040604905497E-2</v>
      </c>
      <c r="AD3756" s="55">
        <v>7.218613171716641E-2</v>
      </c>
      <c r="AE3756" s="55">
        <v>7.1174397663892011E-2</v>
      </c>
      <c r="AF3756" s="55">
        <v>7.0153607433115966E-2</v>
      </c>
      <c r="AG3756" s="55">
        <v>6.9319159176582865E-2</v>
      </c>
      <c r="AH3756" s="55">
        <v>6.8504423519307814E-2</v>
      </c>
      <c r="AI3756" s="55">
        <v>6.7454702188320337E-2</v>
      </c>
      <c r="AJ3756" s="55">
        <v>6.6151833552625522E-2</v>
      </c>
      <c r="AK3756" s="55">
        <v>6.4812224149627853E-2</v>
      </c>
      <c r="AL3756" s="55">
        <v>6.3849150915277292E-2</v>
      </c>
      <c r="AM3756" s="55">
        <v>6.3102795107452384E-2</v>
      </c>
      <c r="AN3756" s="55">
        <v>6.2674872860273748E-2</v>
      </c>
      <c r="AO3756" s="55">
        <v>6.2356937691994831E-2</v>
      </c>
      <c r="AP3756" s="55">
        <v>6.2070969904268761E-2</v>
      </c>
      <c r="AQ3756" s="55">
        <v>6.1926854694592644E-2</v>
      </c>
      <c r="AR3756" s="55">
        <v>6.1767200912222597E-2</v>
      </c>
      <c r="AS3756" s="55">
        <v>6.2049312066949164E-2</v>
      </c>
      <c r="AT3756" s="55">
        <v>6.2635050541214113E-2</v>
      </c>
      <c r="AU3756" s="55">
        <v>6.3228460258814748E-2</v>
      </c>
      <c r="AV3756" s="55">
        <v>6.3890307463345744E-2</v>
      </c>
      <c r="AW3756" s="55">
        <v>6.4728382574710419E-2</v>
      </c>
      <c r="AX3756" s="55">
        <v>6.541281257768139E-2</v>
      </c>
      <c r="AY3756" s="55">
        <v>6.6168068898677615E-2</v>
      </c>
      <c r="AZ3756" s="55">
        <v>6.7004734347884898E-2</v>
      </c>
      <c r="BA3756" s="55">
        <v>6.7755460250552138E-2</v>
      </c>
      <c r="BB3756" s="55">
        <v>6.8697890025895367E-2</v>
      </c>
      <c r="BC3756" s="55">
        <v>6.9501060818560279E-2</v>
      </c>
      <c r="BD3756" s="55">
        <v>7.014804818873116E-2</v>
      </c>
      <c r="BE3756" s="55">
        <v>7.0774088724760639E-2</v>
      </c>
      <c r="BF3756" s="55">
        <v>7.1058191489437789E-2</v>
      </c>
    </row>
    <row r="3757" spans="1:58" ht="12" customHeight="1" x14ac:dyDescent="0.2">
      <c r="B3757" t="s">
        <v>562</v>
      </c>
      <c r="C3757" s="55">
        <v>6.5489274144477527E-2</v>
      </c>
      <c r="D3757" s="55">
        <v>6.568864738277895E-2</v>
      </c>
      <c r="E3757" s="55">
        <v>6.5612374648308852E-2</v>
      </c>
      <c r="F3757" s="55">
        <v>6.5573207926429858E-2</v>
      </c>
      <c r="G3757" s="55">
        <v>6.5464028688636225E-2</v>
      </c>
      <c r="H3757" s="55">
        <v>6.4188951536389163E-2</v>
      </c>
      <c r="I3757" s="55">
        <v>6.4231051114119808E-2</v>
      </c>
      <c r="J3757" s="55">
        <v>6.431485494537996E-2</v>
      </c>
      <c r="K3757" s="55">
        <v>6.4855863761060811E-2</v>
      </c>
      <c r="L3757" s="55">
        <v>6.5280835899477335E-2</v>
      </c>
      <c r="M3757" s="55">
        <v>6.581927429684159E-2</v>
      </c>
      <c r="N3757" s="55">
        <v>6.6361717631780684E-2</v>
      </c>
      <c r="O3757" s="55">
        <v>6.699851822337613E-2</v>
      </c>
      <c r="P3757" s="55">
        <v>6.8398142478395277E-2</v>
      </c>
      <c r="Q3757" s="55">
        <v>6.9960649376738335E-2</v>
      </c>
      <c r="R3757" s="55">
        <v>7.20186216871712E-2</v>
      </c>
      <c r="S3757" s="55">
        <v>7.3720930647052055E-2</v>
      </c>
      <c r="T3757" s="55">
        <v>7.7040799677313559E-2</v>
      </c>
      <c r="U3757" s="55">
        <v>7.9846921912621785E-2</v>
      </c>
      <c r="V3757" s="55">
        <v>8.2455478270073906E-2</v>
      </c>
      <c r="W3757" s="55">
        <v>8.4820374095035442E-2</v>
      </c>
      <c r="X3757" s="55">
        <v>8.6939282038227053E-2</v>
      </c>
      <c r="Y3757" s="55">
        <v>8.9221835168681346E-2</v>
      </c>
      <c r="Z3757" s="55">
        <v>9.1537868870121539E-2</v>
      </c>
      <c r="AA3757" s="55">
        <v>9.3928406446287457E-2</v>
      </c>
      <c r="AB3757" s="55">
        <v>9.6462831603308694E-2</v>
      </c>
      <c r="AC3757" s="55">
        <v>9.8868303190958989E-2</v>
      </c>
      <c r="AD3757" s="55">
        <v>0.10135233950651447</v>
      </c>
      <c r="AE3757" s="55">
        <v>0.10416226010760959</v>
      </c>
      <c r="AF3757" s="55">
        <v>0.10658878563757146</v>
      </c>
      <c r="AG3757" s="55">
        <v>0.10914122700318329</v>
      </c>
      <c r="AH3757" s="55">
        <v>0.11146103454495324</v>
      </c>
      <c r="AI3757" s="55">
        <v>0.11357793956536988</v>
      </c>
      <c r="AJ3757" s="55">
        <v>0.11556942802141175</v>
      </c>
      <c r="AK3757" s="55">
        <v>0.11742537937209671</v>
      </c>
      <c r="AL3757" s="55">
        <v>0.11904540810273714</v>
      </c>
      <c r="AM3757" s="55">
        <v>0.12016057514752244</v>
      </c>
      <c r="AN3757" s="55">
        <v>0.12100735678625349</v>
      </c>
      <c r="AO3757" s="55">
        <v>0.12175497328527712</v>
      </c>
      <c r="AP3757" s="55">
        <v>0.12253912940521661</v>
      </c>
      <c r="AQ3757" s="55">
        <v>0.12358440125214196</v>
      </c>
      <c r="AR3757" s="55">
        <v>0.12442675755849805</v>
      </c>
      <c r="AS3757" s="55">
        <v>0.12483798408795828</v>
      </c>
      <c r="AT3757" s="55">
        <v>0.12490864873505686</v>
      </c>
      <c r="AU3757" s="55">
        <v>0.12485267391044548</v>
      </c>
      <c r="AV3757" s="55">
        <v>0.12495717543727845</v>
      </c>
      <c r="AW3757" s="55">
        <v>0.1248330476107032</v>
      </c>
      <c r="AX3757" s="55">
        <v>0.12484521892354523</v>
      </c>
      <c r="AY3757" s="55">
        <v>0.12490763869262762</v>
      </c>
      <c r="AZ3757" s="55">
        <v>0.12507342126217832</v>
      </c>
      <c r="BA3757" s="55">
        <v>0.12564411897955591</v>
      </c>
      <c r="BB3757" s="55">
        <v>0.12606200043855961</v>
      </c>
      <c r="BC3757" s="55">
        <v>0.12655373271112566</v>
      </c>
      <c r="BD3757" s="55">
        <v>0.12706451429846069</v>
      </c>
      <c r="BE3757" s="55">
        <v>0.12750411392025698</v>
      </c>
      <c r="BF3757" s="55">
        <v>0.12818869586450032</v>
      </c>
    </row>
    <row r="3758" spans="1:58" ht="12" customHeight="1" x14ac:dyDescent="0.2">
      <c r="A3758" t="s">
        <v>530</v>
      </c>
      <c r="B3758" t="s">
        <v>558</v>
      </c>
      <c r="C3758" s="55">
        <v>4.5808467639337658E-2</v>
      </c>
      <c r="D3758" s="55">
        <v>4.6912819187060528E-2</v>
      </c>
      <c r="E3758" s="55">
        <v>4.7845054522630631E-2</v>
      </c>
      <c r="F3758" s="55">
        <v>4.877400245388025E-2</v>
      </c>
      <c r="G3758" s="55">
        <v>4.9281713653543197E-2</v>
      </c>
      <c r="H3758" s="55">
        <v>4.899191706177191E-2</v>
      </c>
      <c r="I3758" s="55">
        <v>4.8803483895720666E-2</v>
      </c>
      <c r="J3758" s="55">
        <v>4.8618065879424209E-2</v>
      </c>
      <c r="K3758" s="55">
        <v>4.8561974323137178E-2</v>
      </c>
      <c r="L3758" s="55">
        <v>4.8836787554422327E-2</v>
      </c>
      <c r="M3758" s="55">
        <v>4.9314977237312971E-2</v>
      </c>
      <c r="N3758" s="55">
        <v>4.9682495574946722E-2</v>
      </c>
      <c r="O3758" s="55">
        <v>4.9888085491212653E-2</v>
      </c>
      <c r="P3758" s="55">
        <v>4.9644477790024767E-2</v>
      </c>
      <c r="Q3758" s="55">
        <v>4.9077664067929995E-2</v>
      </c>
      <c r="R3758" s="55">
        <v>4.7921265270866972E-2</v>
      </c>
      <c r="S3758" s="55">
        <v>4.6250226135304454E-2</v>
      </c>
      <c r="T3758" s="55">
        <v>4.4819197489874694E-2</v>
      </c>
      <c r="U3758" s="55">
        <v>4.3577332958020826E-2</v>
      </c>
      <c r="V3758" s="55">
        <v>4.2474060562766279E-2</v>
      </c>
      <c r="W3758" s="55">
        <v>4.1722424214479324E-2</v>
      </c>
      <c r="X3758" s="55">
        <v>4.1040532194099921E-2</v>
      </c>
      <c r="Y3758" s="55">
        <v>4.0345951374950832E-2</v>
      </c>
      <c r="Z3758" s="55">
        <v>3.9967683307835969E-2</v>
      </c>
      <c r="AA3758" s="55">
        <v>3.9650896588606793E-2</v>
      </c>
      <c r="AB3758" s="55">
        <v>3.9201615705515218E-2</v>
      </c>
      <c r="AC3758" s="55">
        <v>3.8917624205398495E-2</v>
      </c>
      <c r="AD3758" s="55">
        <v>3.888824219890983E-2</v>
      </c>
      <c r="AE3758" s="55">
        <v>3.88687420326288E-2</v>
      </c>
      <c r="AF3758" s="55">
        <v>3.8509862920316586E-2</v>
      </c>
      <c r="AG3758" s="55">
        <v>3.8172682009813975E-2</v>
      </c>
      <c r="AH3758" s="55">
        <v>3.7832690571351912E-2</v>
      </c>
      <c r="AI3758" s="55">
        <v>3.7358137026775227E-2</v>
      </c>
      <c r="AJ3758" s="55">
        <v>3.6916969163383634E-2</v>
      </c>
      <c r="AK3758" s="55">
        <v>3.6735494042391646E-2</v>
      </c>
      <c r="AL3758" s="55">
        <v>3.6554877441804474E-2</v>
      </c>
      <c r="AM3758" s="55">
        <v>3.6327941921536523E-2</v>
      </c>
      <c r="AN3758" s="55">
        <v>3.6309346128247572E-2</v>
      </c>
      <c r="AO3758" s="55">
        <v>3.6322985867974174E-2</v>
      </c>
      <c r="AP3758" s="55">
        <v>3.6326092318758239E-2</v>
      </c>
      <c r="AQ3758" s="55">
        <v>3.6349275837579416E-2</v>
      </c>
      <c r="AR3758" s="55">
        <v>3.641385317405358E-2</v>
      </c>
      <c r="AS3758" s="55">
        <v>3.6352075389385237E-2</v>
      </c>
      <c r="AT3758" s="55">
        <v>3.6271123487571263E-2</v>
      </c>
      <c r="AU3758" s="55">
        <v>3.6169830483834944E-2</v>
      </c>
      <c r="AV3758" s="55">
        <v>3.6052243756966439E-2</v>
      </c>
      <c r="AW3758" s="55">
        <v>3.5920422633325476E-2</v>
      </c>
      <c r="AX3758" s="55">
        <v>3.5778390867283127E-2</v>
      </c>
      <c r="AY3758" s="55">
        <v>3.5629153354412246E-2</v>
      </c>
      <c r="AZ3758" s="55">
        <v>3.5475033885090164E-2</v>
      </c>
      <c r="BA3758" s="55">
        <v>3.5319209333046178E-2</v>
      </c>
      <c r="BB3758" s="55">
        <v>3.5160635389865497E-2</v>
      </c>
      <c r="BC3758" s="55">
        <v>3.5001895422589517E-2</v>
      </c>
      <c r="BD3758" s="55">
        <v>3.4846092756316213E-2</v>
      </c>
      <c r="BE3758" s="55">
        <v>3.469694409914912E-2</v>
      </c>
      <c r="BF3758" s="55">
        <v>3.4558216437052029E-2</v>
      </c>
    </row>
    <row r="3759" spans="1:58" ht="12" customHeight="1" x14ac:dyDescent="0.2">
      <c r="B3759" t="s">
        <v>559</v>
      </c>
      <c r="C3759" s="55">
        <v>0.16013648315259574</v>
      </c>
      <c r="D3759" s="55">
        <v>0.15530566823371583</v>
      </c>
      <c r="E3759" s="55">
        <v>0.15222134183379643</v>
      </c>
      <c r="F3759" s="55">
        <v>0.14948845398623942</v>
      </c>
      <c r="G3759" s="55">
        <v>0.14742802870405378</v>
      </c>
      <c r="H3759" s="55">
        <v>0.14887464857618649</v>
      </c>
      <c r="I3759" s="55">
        <v>0.14839276117632802</v>
      </c>
      <c r="J3759" s="55">
        <v>0.14745260764807561</v>
      </c>
      <c r="K3759" s="55">
        <v>0.14557224750784994</v>
      </c>
      <c r="L3759" s="55">
        <v>0.14403792736038179</v>
      </c>
      <c r="M3759" s="55">
        <v>0.14242172108125833</v>
      </c>
      <c r="N3759" s="55">
        <v>0.14114719504332859</v>
      </c>
      <c r="O3759" s="55">
        <v>0.14013801130241271</v>
      </c>
      <c r="P3759" s="55">
        <v>0.14002652116150799</v>
      </c>
      <c r="Q3759" s="55">
        <v>0.14001586497588495</v>
      </c>
      <c r="R3759" s="55">
        <v>0.13696514614646024</v>
      </c>
      <c r="S3759" s="55">
        <v>0.1377385916984141</v>
      </c>
      <c r="T3759" s="55">
        <v>0.1385791396188939</v>
      </c>
      <c r="U3759" s="55">
        <v>0.13887743853857931</v>
      </c>
      <c r="V3759" s="55">
        <v>0.13937086293438825</v>
      </c>
      <c r="W3759" s="55">
        <v>0.13901124531079245</v>
      </c>
      <c r="X3759" s="55">
        <v>0.13883576205700787</v>
      </c>
      <c r="Y3759" s="55">
        <v>0.13840261252139785</v>
      </c>
      <c r="Z3759" s="55">
        <v>0.1380390187287539</v>
      </c>
      <c r="AA3759" s="55">
        <v>0.13779117673643587</v>
      </c>
      <c r="AB3759" s="55">
        <v>0.13739095732501189</v>
      </c>
      <c r="AC3759" s="55">
        <v>0.13688373428380843</v>
      </c>
      <c r="AD3759" s="55">
        <v>0.13618509832656245</v>
      </c>
      <c r="AE3759" s="55">
        <v>0.13514048365502074</v>
      </c>
      <c r="AF3759" s="55">
        <v>0.13411536373907249</v>
      </c>
      <c r="AG3759" s="55">
        <v>0.13272982848725165</v>
      </c>
      <c r="AH3759" s="55">
        <v>0.13133901034847267</v>
      </c>
      <c r="AI3759" s="55">
        <v>0.13014172155144579</v>
      </c>
      <c r="AJ3759" s="55">
        <v>0.12909377117915008</v>
      </c>
      <c r="AK3759" s="55">
        <v>0.12792015908154727</v>
      </c>
      <c r="AL3759" s="55">
        <v>0.12691650655561679</v>
      </c>
      <c r="AM3759" s="55">
        <v>0.12614007338947333</v>
      </c>
      <c r="AN3759" s="55">
        <v>0.12535422739472948</v>
      </c>
      <c r="AO3759" s="55">
        <v>0.12459937882518939</v>
      </c>
      <c r="AP3759" s="55">
        <v>0.12390417266840374</v>
      </c>
      <c r="AQ3759" s="55">
        <v>0.12311981381651566</v>
      </c>
      <c r="AR3759" s="55">
        <v>0.12245146814619473</v>
      </c>
      <c r="AS3759" s="55">
        <v>0.12212623282179966</v>
      </c>
      <c r="AT3759" s="55">
        <v>0.1218107556296269</v>
      </c>
      <c r="AU3759" s="55">
        <v>0.12147188455633302</v>
      </c>
      <c r="AV3759" s="55">
        <v>0.12117741931440451</v>
      </c>
      <c r="AW3759" s="55">
        <v>0.12087387013426835</v>
      </c>
      <c r="AX3759" s="55">
        <v>0.12052497669262621</v>
      </c>
      <c r="AY3759" s="55">
        <v>0.12022416892836804</v>
      </c>
      <c r="AZ3759" s="55">
        <v>0.12015362491954609</v>
      </c>
      <c r="BA3759" s="55">
        <v>0.12008505360857587</v>
      </c>
      <c r="BB3759" s="55">
        <v>0.11998653810225464</v>
      </c>
      <c r="BC3759" s="55">
        <v>0.11994310902509281</v>
      </c>
      <c r="BD3759" s="55">
        <v>0.11988948948099766</v>
      </c>
      <c r="BE3759" s="55">
        <v>0.11978447930018764</v>
      </c>
      <c r="BF3759" s="55">
        <v>0.11966107539275683</v>
      </c>
    </row>
    <row r="3760" spans="1:58" ht="12" customHeight="1" x14ac:dyDescent="0.2">
      <c r="B3760" t="s">
        <v>560</v>
      </c>
      <c r="C3760" s="55">
        <v>0.18442537822491661</v>
      </c>
      <c r="D3760" s="55">
        <v>0.18731318207412942</v>
      </c>
      <c r="E3760" s="55">
        <v>0.1905689418875508</v>
      </c>
      <c r="F3760" s="55">
        <v>0.19272297278476808</v>
      </c>
      <c r="G3760" s="55">
        <v>0.19472574994294661</v>
      </c>
      <c r="H3760" s="55">
        <v>0.19236944233814213</v>
      </c>
      <c r="I3760" s="55">
        <v>0.19269645604295416</v>
      </c>
      <c r="J3760" s="55">
        <v>0.19097370311939213</v>
      </c>
      <c r="K3760" s="55">
        <v>0.18980748940188391</v>
      </c>
      <c r="L3760" s="55">
        <v>0.18880302861995366</v>
      </c>
      <c r="M3760" s="55">
        <v>0.18786665846942557</v>
      </c>
      <c r="N3760" s="55">
        <v>0.18657703724317148</v>
      </c>
      <c r="O3760" s="55">
        <v>0.18469432830939098</v>
      </c>
      <c r="P3760" s="55">
        <v>0.18220251475591051</v>
      </c>
      <c r="Q3760" s="55">
        <v>0.17966439778168183</v>
      </c>
      <c r="R3760" s="55">
        <v>0.17703785930580968</v>
      </c>
      <c r="S3760" s="55">
        <v>0.17428679576422987</v>
      </c>
      <c r="T3760" s="55">
        <v>0.17172996748314098</v>
      </c>
      <c r="U3760" s="55">
        <v>0.1693912784233183</v>
      </c>
      <c r="V3760" s="55">
        <v>0.1673126863382178</v>
      </c>
      <c r="W3760" s="55">
        <v>0.16565093736859623</v>
      </c>
      <c r="X3760" s="55">
        <v>0.16413209362011061</v>
      </c>
      <c r="Y3760" s="55">
        <v>0.16322292470368943</v>
      </c>
      <c r="Z3760" s="55">
        <v>0.16176379827672793</v>
      </c>
      <c r="AA3760" s="55">
        <v>0.16027229965039849</v>
      </c>
      <c r="AB3760" s="55">
        <v>0.15932104715715231</v>
      </c>
      <c r="AC3760" s="55">
        <v>0.15887473951330913</v>
      </c>
      <c r="AD3760" s="55">
        <v>0.15861574197890835</v>
      </c>
      <c r="AE3760" s="55">
        <v>0.15877463348363874</v>
      </c>
      <c r="AF3760" s="55">
        <v>0.15893179848929789</v>
      </c>
      <c r="AG3760" s="55">
        <v>0.15912458969162738</v>
      </c>
      <c r="AH3760" s="55">
        <v>0.15956653362790371</v>
      </c>
      <c r="AI3760" s="55">
        <v>0.16039773057837142</v>
      </c>
      <c r="AJ3760" s="55">
        <v>0.16140462634832659</v>
      </c>
      <c r="AK3760" s="55">
        <v>0.16239557505715255</v>
      </c>
      <c r="AL3760" s="55">
        <v>0.16303203982433881</v>
      </c>
      <c r="AM3760" s="55">
        <v>0.16375258955764405</v>
      </c>
      <c r="AN3760" s="55">
        <v>0.16420386878210136</v>
      </c>
      <c r="AO3760" s="55">
        <v>0.16458776298556385</v>
      </c>
      <c r="AP3760" s="55">
        <v>0.16485762688404168</v>
      </c>
      <c r="AQ3760" s="55">
        <v>0.16481375795652783</v>
      </c>
      <c r="AR3760" s="55">
        <v>0.16483133947397702</v>
      </c>
      <c r="AS3760" s="55">
        <v>0.16459724618652358</v>
      </c>
      <c r="AT3760" s="55">
        <v>0.16439564486921326</v>
      </c>
      <c r="AU3760" s="55">
        <v>0.16435964973427983</v>
      </c>
      <c r="AV3760" s="55">
        <v>0.16408300273443086</v>
      </c>
      <c r="AW3760" s="55">
        <v>0.16387785944938535</v>
      </c>
      <c r="AX3760" s="55">
        <v>0.16376631865952113</v>
      </c>
      <c r="AY3760" s="55">
        <v>0.16350270759188193</v>
      </c>
      <c r="AZ3760" s="55">
        <v>0.16284097215842519</v>
      </c>
      <c r="BA3760" s="55">
        <v>0.1618910979394648</v>
      </c>
      <c r="BB3760" s="55">
        <v>0.16092694671417751</v>
      </c>
      <c r="BC3760" s="55">
        <v>0.15998988492970548</v>
      </c>
      <c r="BD3760" s="55">
        <v>0.1592067129605268</v>
      </c>
      <c r="BE3760" s="55">
        <v>0.15855972937177609</v>
      </c>
      <c r="BF3760" s="55">
        <v>0.15804713280847185</v>
      </c>
    </row>
    <row r="3761" spans="1:58" ht="12" customHeight="1" x14ac:dyDescent="0.2">
      <c r="B3761" t="s">
        <v>561</v>
      </c>
      <c r="C3761" s="55">
        <v>4.4707330995212791E-2</v>
      </c>
      <c r="D3761" s="55">
        <v>4.4797358519599866E-2</v>
      </c>
      <c r="E3761" s="55">
        <v>4.553084282423539E-2</v>
      </c>
      <c r="F3761" s="55">
        <v>4.7124262969578182E-2</v>
      </c>
      <c r="G3761" s="55">
        <v>4.8379291627874299E-2</v>
      </c>
      <c r="H3761" s="55">
        <v>5.0346214972495869E-2</v>
      </c>
      <c r="I3761" s="55">
        <v>5.1514486527614561E-2</v>
      </c>
      <c r="J3761" s="55">
        <v>5.4443956835850862E-2</v>
      </c>
      <c r="K3761" s="55">
        <v>5.6710064066953003E-2</v>
      </c>
      <c r="L3761" s="55">
        <v>5.8856409254900113E-2</v>
      </c>
      <c r="M3761" s="55">
        <v>6.1079009609192353E-2</v>
      </c>
      <c r="N3761" s="55">
        <v>6.3031181387806695E-2</v>
      </c>
      <c r="O3761" s="55">
        <v>6.4837254711338915E-2</v>
      </c>
      <c r="P3761" s="55">
        <v>6.6349720258417857E-2</v>
      </c>
      <c r="Q3761" s="55">
        <v>6.8179080576721049E-2</v>
      </c>
      <c r="R3761" s="55">
        <v>7.0592211768038426E-2</v>
      </c>
      <c r="S3761" s="55">
        <v>7.2191974641210688E-2</v>
      </c>
      <c r="T3761" s="55">
        <v>7.2480946581463229E-2</v>
      </c>
      <c r="U3761" s="55">
        <v>7.3117951928525368E-2</v>
      </c>
      <c r="V3761" s="55">
        <v>7.3626752768436901E-2</v>
      </c>
      <c r="W3761" s="55">
        <v>7.4285731212051176E-2</v>
      </c>
      <c r="X3761" s="55">
        <v>7.468188104462703E-2</v>
      </c>
      <c r="Y3761" s="55">
        <v>7.4926546483396597E-2</v>
      </c>
      <c r="Z3761" s="55">
        <v>7.5104287242077711E-2</v>
      </c>
      <c r="AA3761" s="55">
        <v>7.5063059691335476E-2</v>
      </c>
      <c r="AB3761" s="55">
        <v>7.4640086251887491E-2</v>
      </c>
      <c r="AC3761" s="55">
        <v>7.3773056929966815E-2</v>
      </c>
      <c r="AD3761" s="55">
        <v>7.2557744857510084E-2</v>
      </c>
      <c r="AE3761" s="55">
        <v>7.1572508197330229E-2</v>
      </c>
      <c r="AF3761" s="55">
        <v>7.0568731195499682E-2</v>
      </c>
      <c r="AG3761" s="55">
        <v>6.9754525709167917E-2</v>
      </c>
      <c r="AH3761" s="55">
        <v>6.8957754004466937E-2</v>
      </c>
      <c r="AI3761" s="55">
        <v>6.7919586810146093E-2</v>
      </c>
      <c r="AJ3761" s="55">
        <v>6.6623540338577605E-2</v>
      </c>
      <c r="AK3761" s="55">
        <v>6.5289397243139771E-2</v>
      </c>
      <c r="AL3761" s="55">
        <v>6.4332902749887066E-2</v>
      </c>
      <c r="AM3761" s="55">
        <v>6.358906060007509E-2</v>
      </c>
      <c r="AN3761" s="55">
        <v>6.3167022459409541E-2</v>
      </c>
      <c r="AO3761" s="55">
        <v>6.2855494691645739E-2</v>
      </c>
      <c r="AP3761" s="55">
        <v>6.257679669408435E-2</v>
      </c>
      <c r="AQ3761" s="55">
        <v>6.2444712688479106E-2</v>
      </c>
      <c r="AR3761" s="55">
        <v>6.229525959304838E-2</v>
      </c>
      <c r="AS3761" s="55">
        <v>6.2586950610610689E-2</v>
      </c>
      <c r="AT3761" s="55">
        <v>6.3181820806333722E-2</v>
      </c>
      <c r="AU3761" s="55">
        <v>6.3782396188763954E-2</v>
      </c>
      <c r="AV3761" s="55">
        <v>6.4453993200927151E-2</v>
      </c>
      <c r="AW3761" s="55">
        <v>6.5300964943856413E-2</v>
      </c>
      <c r="AX3761" s="55">
        <v>6.5993634826900655E-2</v>
      </c>
      <c r="AY3761" s="55">
        <v>6.675865595957893E-2</v>
      </c>
      <c r="AZ3761" s="55">
        <v>6.7607869668152895E-2</v>
      </c>
      <c r="BA3761" s="55">
        <v>6.8375347172158707E-2</v>
      </c>
      <c r="BB3761" s="55">
        <v>6.9335444806152821E-2</v>
      </c>
      <c r="BC3761" s="55">
        <v>7.015539326633756E-2</v>
      </c>
      <c r="BD3761" s="55">
        <v>7.0817193850002985E-2</v>
      </c>
      <c r="BE3761" s="55">
        <v>7.1456823132600877E-2</v>
      </c>
      <c r="BF3761" s="55">
        <v>7.1752654564553361E-2</v>
      </c>
    </row>
    <row r="3762" spans="1:58" ht="12" customHeight="1" x14ac:dyDescent="0.2">
      <c r="B3762" t="s">
        <v>562</v>
      </c>
      <c r="C3762" s="55">
        <v>6.2150378445598294E-2</v>
      </c>
      <c r="D3762" s="55">
        <v>6.2722879259257139E-2</v>
      </c>
      <c r="E3762" s="55">
        <v>6.2821317642411431E-2</v>
      </c>
      <c r="F3762" s="55">
        <v>6.3014180553883095E-2</v>
      </c>
      <c r="G3762" s="55">
        <v>6.3153984332060611E-2</v>
      </c>
      <c r="H3762" s="55">
        <v>6.0114707878123425E-2</v>
      </c>
      <c r="I3762" s="55">
        <v>6.0013989986194748E-2</v>
      </c>
      <c r="J3762" s="55">
        <v>6.0037830492712475E-2</v>
      </c>
      <c r="K3762" s="55">
        <v>6.0326123996783478E-2</v>
      </c>
      <c r="L3762" s="55">
        <v>6.0494566936410053E-2</v>
      </c>
      <c r="M3762" s="55">
        <v>6.0971427410161809E-2</v>
      </c>
      <c r="N3762" s="55">
        <v>6.1244714944013519E-2</v>
      </c>
      <c r="O3762" s="55">
        <v>6.2043710415894023E-2</v>
      </c>
      <c r="P3762" s="55">
        <v>6.3253774727768108E-2</v>
      </c>
      <c r="Q3762" s="55">
        <v>6.4493667851375475E-2</v>
      </c>
      <c r="R3762" s="55">
        <v>6.6170222464411024E-2</v>
      </c>
      <c r="S3762" s="55">
        <v>6.7462859472954162E-2</v>
      </c>
      <c r="T3762" s="55">
        <v>7.0163531716832053E-2</v>
      </c>
      <c r="U3762" s="55">
        <v>7.2434332839807006E-2</v>
      </c>
      <c r="V3762" s="55">
        <v>7.4649332688580886E-2</v>
      </c>
      <c r="W3762" s="55">
        <v>7.688127310748985E-2</v>
      </c>
      <c r="X3762" s="55">
        <v>7.8838099837145237E-2</v>
      </c>
      <c r="Y3762" s="55">
        <v>8.0920020053619091E-2</v>
      </c>
      <c r="Z3762" s="55">
        <v>8.3054553408736423E-2</v>
      </c>
      <c r="AA3762" s="55">
        <v>8.5259589758805071E-2</v>
      </c>
      <c r="AB3762" s="55">
        <v>8.7594413284683051E-2</v>
      </c>
      <c r="AC3762" s="55">
        <v>8.9811384095258531E-2</v>
      </c>
      <c r="AD3762" s="55">
        <v>9.2104021693265481E-2</v>
      </c>
      <c r="AE3762" s="55">
        <v>9.4699490113144963E-2</v>
      </c>
      <c r="AF3762" s="55">
        <v>9.6936787872433886E-2</v>
      </c>
      <c r="AG3762" s="55">
        <v>9.9293940344614515E-2</v>
      </c>
      <c r="AH3762" s="55">
        <v>0.10143839548700785</v>
      </c>
      <c r="AI3762" s="55">
        <v>0.10339311059963602</v>
      </c>
      <c r="AJ3762" s="55">
        <v>0.10523097501786438</v>
      </c>
      <c r="AK3762" s="55">
        <v>0.10694550002583096</v>
      </c>
      <c r="AL3762" s="55">
        <v>0.10844398768271389</v>
      </c>
      <c r="AM3762" s="55">
        <v>0.10947390770428678</v>
      </c>
      <c r="AN3762" s="55">
        <v>0.11026140655134223</v>
      </c>
      <c r="AO3762" s="55">
        <v>0.11095834973437731</v>
      </c>
      <c r="AP3762" s="55">
        <v>0.11169002709481082</v>
      </c>
      <c r="AQ3762" s="55">
        <v>0.11266658133705852</v>
      </c>
      <c r="AR3762" s="55">
        <v>0.11345553092792968</v>
      </c>
      <c r="AS3762" s="55">
        <v>0.11384353632768431</v>
      </c>
      <c r="AT3762" s="55">
        <v>0.11391529128352215</v>
      </c>
      <c r="AU3762" s="55">
        <v>0.11386778752261462</v>
      </c>
      <c r="AV3762" s="55">
        <v>0.11397008183057183</v>
      </c>
      <c r="AW3762" s="55">
        <v>0.11385948801542756</v>
      </c>
      <c r="AX3762" s="55">
        <v>0.11387436049417239</v>
      </c>
      <c r="AY3762" s="55">
        <v>0.11393651523917553</v>
      </c>
      <c r="AZ3762" s="55">
        <v>0.11409631051583867</v>
      </c>
      <c r="BA3762" s="55">
        <v>0.11463367609889541</v>
      </c>
      <c r="BB3762" s="55">
        <v>0.11502994487495161</v>
      </c>
      <c r="BC3762" s="55">
        <v>0.11549399359947683</v>
      </c>
      <c r="BD3762" s="55">
        <v>0.11597442082812155</v>
      </c>
      <c r="BE3762" s="55">
        <v>0.11638805887646618</v>
      </c>
      <c r="BF3762" s="55">
        <v>0.11702761698580436</v>
      </c>
    </row>
    <row r="3763" spans="1:58" ht="12" customHeight="1" x14ac:dyDescent="0.2"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</row>
    <row r="3764" spans="1:58" ht="12" customHeight="1" x14ac:dyDescent="0.2">
      <c r="A3764" s="53" t="s">
        <v>990</v>
      </c>
      <c r="B3764" s="8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</row>
    <row r="3765" spans="1:58" ht="12" customHeight="1" x14ac:dyDescent="0.2">
      <c r="A3765" t="s">
        <v>568</v>
      </c>
      <c r="B3765" s="8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</row>
    <row r="3766" spans="1:58" ht="12" customHeight="1" x14ac:dyDescent="0.2">
      <c r="A3766" t="s">
        <v>565</v>
      </c>
      <c r="B3766" s="8" t="s">
        <v>566</v>
      </c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>
        <v>2022</v>
      </c>
    </row>
    <row r="3767" spans="1:58" ht="12" customHeight="1" x14ac:dyDescent="0.2">
      <c r="A3767" t="s">
        <v>522</v>
      </c>
      <c r="B3767" t="s">
        <v>558</v>
      </c>
      <c r="C3767" s="55">
        <v>3.8454457830638875E-2</v>
      </c>
      <c r="D3767" s="55">
        <v>3.9161227885846854E-2</v>
      </c>
      <c r="E3767" s="55">
        <v>3.9919206935155986E-2</v>
      </c>
      <c r="F3767" s="55">
        <v>4.0717616108832629E-2</v>
      </c>
      <c r="G3767" s="55">
        <v>4.1204054984065971E-2</v>
      </c>
      <c r="H3767" s="55">
        <v>4.2097357135901681E-2</v>
      </c>
      <c r="I3767" s="55">
        <v>4.281604436033213E-2</v>
      </c>
      <c r="J3767" s="55">
        <v>4.3427228198091389E-2</v>
      </c>
      <c r="K3767" s="55">
        <v>4.3873979445716541E-2</v>
      </c>
      <c r="L3767" s="55">
        <v>4.4459113368701945E-2</v>
      </c>
      <c r="M3767" s="55">
        <v>4.5056839405881503E-2</v>
      </c>
      <c r="N3767" s="55">
        <v>4.5305802647853631E-2</v>
      </c>
      <c r="O3767" s="55">
        <v>4.5211950232840484E-2</v>
      </c>
      <c r="P3767" s="55">
        <v>4.4822963473337446E-2</v>
      </c>
      <c r="Q3767" s="55">
        <v>4.4172618485428077E-2</v>
      </c>
      <c r="R3767" s="55">
        <v>4.3764275557118017E-2</v>
      </c>
      <c r="S3767" s="55">
        <v>4.3549488699850571E-2</v>
      </c>
      <c r="T3767" s="55">
        <v>4.2945775057102092E-2</v>
      </c>
      <c r="U3767" s="55">
        <v>4.2211445356970689E-2</v>
      </c>
      <c r="V3767" s="55">
        <v>4.1610659945644515E-2</v>
      </c>
      <c r="W3767" s="55">
        <v>4.1094698354363746E-2</v>
      </c>
      <c r="X3767" s="55">
        <v>4.0626370870370486E-2</v>
      </c>
      <c r="Y3767" s="55">
        <v>4.0082861441291875E-2</v>
      </c>
      <c r="Z3767" s="55">
        <v>3.9728972586343614E-2</v>
      </c>
      <c r="AA3767" s="55">
        <v>3.942820430117925E-2</v>
      </c>
      <c r="AB3767" s="55">
        <v>3.8986515891676302E-2</v>
      </c>
      <c r="AC3767" s="55">
        <v>3.8671610051909937E-2</v>
      </c>
      <c r="AD3767" s="55">
        <v>3.8596780567999547E-2</v>
      </c>
      <c r="AE3767" s="55">
        <v>3.8543963151253816E-2</v>
      </c>
      <c r="AF3767" s="55">
        <v>3.81562939340193E-2</v>
      </c>
      <c r="AG3767" s="55">
        <v>3.7795007054115565E-2</v>
      </c>
      <c r="AH3767" s="55">
        <v>3.7418731132764983E-2</v>
      </c>
      <c r="AI3767" s="55">
        <v>3.6927296770581854E-2</v>
      </c>
      <c r="AJ3767" s="55">
        <v>3.6469089436271626E-2</v>
      </c>
      <c r="AK3767" s="55">
        <v>3.6240038645189411E-2</v>
      </c>
      <c r="AL3767" s="55">
        <v>3.6035996835373924E-2</v>
      </c>
      <c r="AM3767" s="55">
        <v>3.5810794204447528E-2</v>
      </c>
      <c r="AN3767" s="55">
        <v>3.5789963497484791E-2</v>
      </c>
      <c r="AO3767" s="55">
        <v>3.5799118982033779E-2</v>
      </c>
      <c r="AP3767" s="55">
        <v>3.5822089610243024E-2</v>
      </c>
      <c r="AQ3767" s="55">
        <v>3.5837023732120686E-2</v>
      </c>
      <c r="AR3767" s="55">
        <v>3.5905422107980367E-2</v>
      </c>
      <c r="AS3767" s="55">
        <v>3.5840174554495355E-2</v>
      </c>
      <c r="AT3767" s="55">
        <v>3.5757826315609031E-2</v>
      </c>
      <c r="AU3767" s="55">
        <v>3.5656249285686704E-2</v>
      </c>
      <c r="AV3767" s="55">
        <v>3.553785085435171E-2</v>
      </c>
      <c r="AW3767" s="55">
        <v>3.5403979765116778E-2</v>
      </c>
      <c r="AX3767" s="55">
        <v>3.5261709332101349E-2</v>
      </c>
      <c r="AY3767" s="55">
        <v>3.5113504557734355E-2</v>
      </c>
      <c r="AZ3767" s="55">
        <v>3.4956629824240242E-2</v>
      </c>
      <c r="BA3767" s="55">
        <v>3.4796607881281229E-2</v>
      </c>
      <c r="BB3767" s="55">
        <v>3.4634289522181158E-2</v>
      </c>
      <c r="BC3767" s="55">
        <v>3.4471604802314967E-2</v>
      </c>
      <c r="BD3767" s="55">
        <v>3.4315040233457432E-2</v>
      </c>
      <c r="BE3767" s="55">
        <v>3.4166686568354893E-2</v>
      </c>
      <c r="BF3767" s="55">
        <v>3.4027606926392055E-2</v>
      </c>
    </row>
    <row r="3768" spans="1:58" ht="12" customHeight="1" x14ac:dyDescent="0.2">
      <c r="B3768" t="s">
        <v>559</v>
      </c>
      <c r="C3768" s="55">
        <v>0.14762377593896051</v>
      </c>
      <c r="D3768" s="55">
        <v>0.14318495199432404</v>
      </c>
      <c r="E3768" s="55">
        <v>0.13920145722072319</v>
      </c>
      <c r="F3768" s="55">
        <v>0.13501963568796427</v>
      </c>
      <c r="G3768" s="55">
        <v>0.1310415476553172</v>
      </c>
      <c r="H3768" s="55">
        <v>0.12823356009965073</v>
      </c>
      <c r="I3768" s="55">
        <v>0.12596610973993846</v>
      </c>
      <c r="J3768" s="55">
        <v>0.12411251492708096</v>
      </c>
      <c r="K3768" s="55">
        <v>0.12265059007388968</v>
      </c>
      <c r="L3768" s="55">
        <v>0.12098894017279585</v>
      </c>
      <c r="M3768" s="55">
        <v>0.11929453738921343</v>
      </c>
      <c r="N3768" s="55">
        <v>0.1181091993922759</v>
      </c>
      <c r="O3768" s="55">
        <v>0.11765493316056948</v>
      </c>
      <c r="P3768" s="55">
        <v>0.11798526039751739</v>
      </c>
      <c r="Q3768" s="55">
        <v>0.11885279664774272</v>
      </c>
      <c r="R3768" s="55">
        <v>0.11977539112013091</v>
      </c>
      <c r="S3768" s="55">
        <v>0.12033918505434678</v>
      </c>
      <c r="T3768" s="55">
        <v>0.1207851526477597</v>
      </c>
      <c r="U3768" s="55">
        <v>0.1215835984618007</v>
      </c>
      <c r="V3768" s="55">
        <v>0.12208950638682581</v>
      </c>
      <c r="W3768" s="55">
        <v>0.12219997478821866</v>
      </c>
      <c r="X3768" s="55">
        <v>0.12230773207713956</v>
      </c>
      <c r="Y3768" s="55">
        <v>0.12238669617378743</v>
      </c>
      <c r="Z3768" s="55">
        <v>0.12174590476657528</v>
      </c>
      <c r="AA3768" s="55">
        <v>0.12125121958945659</v>
      </c>
      <c r="AB3768" s="55">
        <v>0.12068528556273113</v>
      </c>
      <c r="AC3768" s="55">
        <v>0.12012398704977596</v>
      </c>
      <c r="AD3768" s="55">
        <v>0.11941841437238973</v>
      </c>
      <c r="AE3768" s="55">
        <v>0.118471664657316</v>
      </c>
      <c r="AF3768" s="55">
        <v>0.11750035081943368</v>
      </c>
      <c r="AG3768" s="55">
        <v>0.11618947033824113</v>
      </c>
      <c r="AH3768" s="55">
        <v>0.11491370344996497</v>
      </c>
      <c r="AI3768" s="55">
        <v>0.11392245839183199</v>
      </c>
      <c r="AJ3768" s="55">
        <v>0.11312792795436676</v>
      </c>
      <c r="AK3768" s="55">
        <v>0.11218776156923993</v>
      </c>
      <c r="AL3768" s="55">
        <v>0.11137858732971694</v>
      </c>
      <c r="AM3768" s="55">
        <v>0.11071620600323202</v>
      </c>
      <c r="AN3768" s="55">
        <v>0.11001630817570394</v>
      </c>
      <c r="AO3768" s="55">
        <v>0.10934820146749094</v>
      </c>
      <c r="AP3768" s="55">
        <v>0.10871093716717332</v>
      </c>
      <c r="AQ3768" s="55">
        <v>0.10800032914426359</v>
      </c>
      <c r="AR3768" s="55">
        <v>0.10736039758832801</v>
      </c>
      <c r="AS3768" s="55">
        <v>0.10702564924574388</v>
      </c>
      <c r="AT3768" s="55">
        <v>0.10670330332559028</v>
      </c>
      <c r="AU3768" s="55">
        <v>0.1063714569568717</v>
      </c>
      <c r="AV3768" s="55">
        <v>0.10608233445697388</v>
      </c>
      <c r="AW3768" s="55">
        <v>0.10580129327323411</v>
      </c>
      <c r="AX3768" s="55">
        <v>0.10548133976421763</v>
      </c>
      <c r="AY3768" s="55">
        <v>0.10519217519628711</v>
      </c>
      <c r="AZ3768" s="55">
        <v>0.10510114324065277</v>
      </c>
      <c r="BA3768" s="55">
        <v>0.10500803836371968</v>
      </c>
      <c r="BB3768" s="55">
        <v>0.10491660228563487</v>
      </c>
      <c r="BC3768" s="55">
        <v>0.10486491053268671</v>
      </c>
      <c r="BD3768" s="55">
        <v>0.10481233819366048</v>
      </c>
      <c r="BE3768" s="55">
        <v>0.10473644603827136</v>
      </c>
      <c r="BF3768" s="55">
        <v>0.10462809775205879</v>
      </c>
    </row>
    <row r="3769" spans="1:58" ht="12" customHeight="1" x14ac:dyDescent="0.2">
      <c r="B3769" t="s">
        <v>560</v>
      </c>
      <c r="C3769" s="55">
        <v>0.18885665275810318</v>
      </c>
      <c r="D3769" s="55">
        <v>0.19311518951358059</v>
      </c>
      <c r="E3769" s="55">
        <v>0.19688413699285978</v>
      </c>
      <c r="F3769" s="55">
        <v>0.19844643766897158</v>
      </c>
      <c r="G3769" s="55">
        <v>0.20024540937690813</v>
      </c>
      <c r="H3769" s="55">
        <v>0.20334865627226847</v>
      </c>
      <c r="I3769" s="55">
        <v>0.20460644447843959</v>
      </c>
      <c r="J3769" s="55">
        <v>0.20281170201160575</v>
      </c>
      <c r="K3769" s="55">
        <v>0.20171943641403725</v>
      </c>
      <c r="L3769" s="55">
        <v>0.20068542567250411</v>
      </c>
      <c r="M3769" s="55">
        <v>0.19993524687395864</v>
      </c>
      <c r="N3769" s="55">
        <v>0.19854426666191174</v>
      </c>
      <c r="O3769" s="55">
        <v>0.19650012139662326</v>
      </c>
      <c r="P3769" s="55">
        <v>0.19372378852377056</v>
      </c>
      <c r="Q3769" s="55">
        <v>0.19051868643854328</v>
      </c>
      <c r="R3769" s="55">
        <v>0.18736557139526624</v>
      </c>
      <c r="S3769" s="55">
        <v>0.18323393203359886</v>
      </c>
      <c r="T3769" s="55">
        <v>0.17910456278159076</v>
      </c>
      <c r="U3769" s="55">
        <v>0.17519434166220282</v>
      </c>
      <c r="V3769" s="55">
        <v>0.17142165996856135</v>
      </c>
      <c r="W3769" s="55">
        <v>0.16804467946988955</v>
      </c>
      <c r="X3769" s="55">
        <v>0.16453275348899354</v>
      </c>
      <c r="Y3769" s="55">
        <v>0.16162023204017542</v>
      </c>
      <c r="Z3769" s="55">
        <v>0.15985614786962057</v>
      </c>
      <c r="AA3769" s="55">
        <v>0.15805944274214095</v>
      </c>
      <c r="AB3769" s="55">
        <v>0.15679592478531754</v>
      </c>
      <c r="AC3769" s="55">
        <v>0.15602026911012476</v>
      </c>
      <c r="AD3769" s="55">
        <v>0.15540393871059235</v>
      </c>
      <c r="AE3769" s="55">
        <v>0.15521421993573994</v>
      </c>
      <c r="AF3769" s="55">
        <v>0.1549995309547442</v>
      </c>
      <c r="AG3769" s="55">
        <v>0.15480362999867375</v>
      </c>
      <c r="AH3769" s="55">
        <v>0.15477137346045294</v>
      </c>
      <c r="AI3769" s="55">
        <v>0.1551005600505089</v>
      </c>
      <c r="AJ3769" s="55">
        <v>0.15556953124252954</v>
      </c>
      <c r="AK3769" s="55">
        <v>0.15608259494833107</v>
      </c>
      <c r="AL3769" s="55">
        <v>0.15630907426859542</v>
      </c>
      <c r="AM3769" s="55">
        <v>0.15665089995091683</v>
      </c>
      <c r="AN3769" s="55">
        <v>0.15675333112283049</v>
      </c>
      <c r="AO3769" s="55">
        <v>0.1568176089676114</v>
      </c>
      <c r="AP3769" s="55">
        <v>0.15677675088027235</v>
      </c>
      <c r="AQ3769" s="55">
        <v>0.15646044999825182</v>
      </c>
      <c r="AR3769" s="55">
        <v>0.1561918885138244</v>
      </c>
      <c r="AS3769" s="55">
        <v>0.15572901092032604</v>
      </c>
      <c r="AT3769" s="55">
        <v>0.15532820945554221</v>
      </c>
      <c r="AU3769" s="55">
        <v>0.15511580339540862</v>
      </c>
      <c r="AV3769" s="55">
        <v>0.15470373139344545</v>
      </c>
      <c r="AW3769" s="55">
        <v>0.15439876728155835</v>
      </c>
      <c r="AX3769" s="55">
        <v>0.15419692898529366</v>
      </c>
      <c r="AY3769" s="55">
        <v>0.15385767441019868</v>
      </c>
      <c r="AZ3769" s="55">
        <v>0.15316087877339216</v>
      </c>
      <c r="BA3769" s="55">
        <v>0.15216827882283171</v>
      </c>
      <c r="BB3769" s="55">
        <v>0.15116598460086605</v>
      </c>
      <c r="BC3769" s="55">
        <v>0.15028346552675062</v>
      </c>
      <c r="BD3769" s="55">
        <v>0.14959373497190451</v>
      </c>
      <c r="BE3769" s="55">
        <v>0.14899173702069493</v>
      </c>
      <c r="BF3769" s="55">
        <v>0.14853015727594446</v>
      </c>
    </row>
    <row r="3770" spans="1:58" ht="12" customHeight="1" x14ac:dyDescent="0.2">
      <c r="B3770" t="s">
        <v>561</v>
      </c>
      <c r="C3770" s="55">
        <v>5.2782599704979768E-2</v>
      </c>
      <c r="D3770" s="55">
        <v>5.2529916465055788E-2</v>
      </c>
      <c r="E3770" s="55">
        <v>5.308743704918726E-2</v>
      </c>
      <c r="F3770" s="55">
        <v>5.4695186667803951E-2</v>
      </c>
      <c r="G3770" s="55">
        <v>5.5992188566330321E-2</v>
      </c>
      <c r="H3770" s="55">
        <v>5.9294412754584899E-2</v>
      </c>
      <c r="I3770" s="55">
        <v>6.0499935470911322E-2</v>
      </c>
      <c r="J3770" s="55">
        <v>6.4089297821416438E-2</v>
      </c>
      <c r="K3770" s="55">
        <v>6.6871741588888714E-2</v>
      </c>
      <c r="L3770" s="55">
        <v>6.9602828157239879E-2</v>
      </c>
      <c r="M3770" s="55">
        <v>7.206959163745838E-2</v>
      </c>
      <c r="N3770" s="55">
        <v>7.4467071776840837E-2</v>
      </c>
      <c r="O3770" s="55">
        <v>7.6610658033226947E-2</v>
      </c>
      <c r="P3770" s="55">
        <v>7.8198859216307925E-2</v>
      </c>
      <c r="Q3770" s="55">
        <v>8.04385179839055E-2</v>
      </c>
      <c r="R3770" s="55">
        <v>8.3116266146249965E-2</v>
      </c>
      <c r="S3770" s="55">
        <v>8.5369937650923211E-2</v>
      </c>
      <c r="T3770" s="55">
        <v>8.5781862400155132E-2</v>
      </c>
      <c r="U3770" s="55">
        <v>8.679013751530798E-2</v>
      </c>
      <c r="V3770" s="55">
        <v>8.7879689424000124E-2</v>
      </c>
      <c r="W3770" s="55">
        <v>8.9005268422932202E-2</v>
      </c>
      <c r="X3770" s="55">
        <v>8.9898096437329503E-2</v>
      </c>
      <c r="Y3770" s="55">
        <v>9.038589918319162E-2</v>
      </c>
      <c r="Z3770" s="55">
        <v>9.0414815310705679E-2</v>
      </c>
      <c r="AA3770" s="55">
        <v>9.016393017572924E-2</v>
      </c>
      <c r="AB3770" s="55">
        <v>8.9460351413346989E-2</v>
      </c>
      <c r="AC3770" s="55">
        <v>8.824849173468205E-2</v>
      </c>
      <c r="AD3770" s="55">
        <v>8.6654696626455557E-2</v>
      </c>
      <c r="AE3770" s="55">
        <v>8.5286445693390611E-2</v>
      </c>
      <c r="AF3770" s="55">
        <v>8.3909126556597949E-2</v>
      </c>
      <c r="AG3770" s="55">
        <v>8.2750059881539897E-2</v>
      </c>
      <c r="AH3770" s="55">
        <v>8.1647317047921691E-2</v>
      </c>
      <c r="AI3770" s="55">
        <v>8.0306086541391222E-2</v>
      </c>
      <c r="AJ3770" s="55">
        <v>7.8705819683745057E-2</v>
      </c>
      <c r="AK3770" s="55">
        <v>7.7030571263858164E-2</v>
      </c>
      <c r="AL3770" s="55">
        <v>7.5785211067523534E-2</v>
      </c>
      <c r="AM3770" s="55">
        <v>7.4845388685137446E-2</v>
      </c>
      <c r="AN3770" s="55">
        <v>7.4278560934536483E-2</v>
      </c>
      <c r="AO3770" s="55">
        <v>7.3840870758781083E-2</v>
      </c>
      <c r="AP3770" s="55">
        <v>7.3436912230660872E-2</v>
      </c>
      <c r="AQ3770" s="55">
        <v>7.313451603324389E-2</v>
      </c>
      <c r="AR3770" s="55">
        <v>7.2820779203038324E-2</v>
      </c>
      <c r="AS3770" s="55">
        <v>7.3018797307677574E-2</v>
      </c>
      <c r="AT3770" s="55">
        <v>7.3523988255364603E-2</v>
      </c>
      <c r="AU3770" s="55">
        <v>7.40568536536131E-2</v>
      </c>
      <c r="AV3770" s="55">
        <v>7.4649791391353151E-2</v>
      </c>
      <c r="AW3770" s="55">
        <v>7.5372902495372776E-2</v>
      </c>
      <c r="AX3770" s="55">
        <v>7.5892656546121928E-2</v>
      </c>
      <c r="AY3770" s="55">
        <v>7.6517367934060831E-2</v>
      </c>
      <c r="AZ3770" s="55">
        <v>7.7217247386417234E-2</v>
      </c>
      <c r="BA3770" s="55">
        <v>7.7853248688481591E-2</v>
      </c>
      <c r="BB3770" s="55">
        <v>7.8621950953366701E-2</v>
      </c>
      <c r="BC3770" s="55">
        <v>7.9174638274921313E-2</v>
      </c>
      <c r="BD3770" s="55">
        <v>7.9540743017142326E-2</v>
      </c>
      <c r="BE3770" s="55">
        <v>7.9947572814159429E-2</v>
      </c>
      <c r="BF3770" s="55">
        <v>8.0028976963118476E-2</v>
      </c>
    </row>
    <row r="3771" spans="1:58" ht="12" customHeight="1" x14ac:dyDescent="0.2">
      <c r="B3771" t="s">
        <v>562</v>
      </c>
      <c r="C3771" s="55">
        <v>0.10861994933948688</v>
      </c>
      <c r="D3771" s="55">
        <v>0.10849021277490259</v>
      </c>
      <c r="E3771" s="55">
        <v>0.10792520477142062</v>
      </c>
      <c r="F3771" s="55">
        <v>0.10742145341612253</v>
      </c>
      <c r="G3771" s="55">
        <v>0.10667423472217971</v>
      </c>
      <c r="H3771" s="55">
        <v>0.10408456792779294</v>
      </c>
      <c r="I3771" s="55">
        <v>0.10286988422523302</v>
      </c>
      <c r="J3771" s="55">
        <v>0.10184132127278629</v>
      </c>
      <c r="K3771" s="55">
        <v>0.10113759421595551</v>
      </c>
      <c r="L3771" s="55">
        <v>0.10056687884426645</v>
      </c>
      <c r="M3771" s="55">
        <v>0.10007844530529096</v>
      </c>
      <c r="N3771" s="55">
        <v>9.9777766153892777E-2</v>
      </c>
      <c r="O3771" s="55">
        <v>0.10011667804499354</v>
      </c>
      <c r="P3771" s="55">
        <v>0.10115472026700326</v>
      </c>
      <c r="Q3771" s="55">
        <v>0.10173857643535168</v>
      </c>
      <c r="R3771" s="55">
        <v>0.102647789929861</v>
      </c>
      <c r="S3771" s="55">
        <v>0.10325494561932387</v>
      </c>
      <c r="T3771" s="55">
        <v>0.10609426588310845</v>
      </c>
      <c r="U3771" s="55">
        <v>0.10826341109814665</v>
      </c>
      <c r="V3771" s="55">
        <v>0.11038432456102855</v>
      </c>
      <c r="W3771" s="55">
        <v>0.11230219983012442</v>
      </c>
      <c r="X3771" s="55">
        <v>0.11433124055895795</v>
      </c>
      <c r="Y3771" s="55">
        <v>0.11662695064254311</v>
      </c>
      <c r="Z3771" s="55">
        <v>0.11915240828817063</v>
      </c>
      <c r="AA3771" s="55">
        <v>0.12180710457541695</v>
      </c>
      <c r="AB3771" s="55">
        <v>0.12462307903510049</v>
      </c>
      <c r="AC3771" s="55">
        <v>0.127355235290708</v>
      </c>
      <c r="AD3771" s="55">
        <v>0.13019708349125655</v>
      </c>
      <c r="AE3771" s="55">
        <v>0.13343703173536151</v>
      </c>
      <c r="AF3771" s="55">
        <v>0.13623544501775545</v>
      </c>
      <c r="AG3771" s="55">
        <v>0.13914597524748737</v>
      </c>
      <c r="AH3771" s="55">
        <v>0.14189126506306657</v>
      </c>
      <c r="AI3771" s="55">
        <v>0.14444524166066283</v>
      </c>
      <c r="AJ3771" s="55">
        <v>0.1468813286041461</v>
      </c>
      <c r="AK3771" s="55">
        <v>0.14914964852100043</v>
      </c>
      <c r="AL3771" s="55">
        <v>0.15110533640461599</v>
      </c>
      <c r="AM3771" s="55">
        <v>0.1525126732329907</v>
      </c>
      <c r="AN3771" s="55">
        <v>0.15363563739332667</v>
      </c>
      <c r="AO3771" s="55">
        <v>0.15461011415776793</v>
      </c>
      <c r="AP3771" s="55">
        <v>0.15561269402365588</v>
      </c>
      <c r="AQ3771" s="55">
        <v>0.15685591769055415</v>
      </c>
      <c r="AR3771" s="55">
        <v>0.15793549676708088</v>
      </c>
      <c r="AS3771" s="55">
        <v>0.15851499396335259</v>
      </c>
      <c r="AT3771" s="55">
        <v>0.15871794905636374</v>
      </c>
      <c r="AU3771" s="55">
        <v>0.15872964788827235</v>
      </c>
      <c r="AV3771" s="55">
        <v>0.15884387231841027</v>
      </c>
      <c r="AW3771" s="55">
        <v>0.15871597270363513</v>
      </c>
      <c r="AX3771" s="55">
        <v>0.15873274805744542</v>
      </c>
      <c r="AY3771" s="55">
        <v>0.15874894482591564</v>
      </c>
      <c r="AZ3771" s="55">
        <v>0.15884518792935215</v>
      </c>
      <c r="BA3771" s="55">
        <v>0.15930041051275712</v>
      </c>
      <c r="BB3771" s="55">
        <v>0.15962510014189654</v>
      </c>
      <c r="BC3771" s="55">
        <v>0.15999410337068307</v>
      </c>
      <c r="BD3771" s="55">
        <v>0.16034685366330842</v>
      </c>
      <c r="BE3771" s="55">
        <v>0.16058135071492996</v>
      </c>
      <c r="BF3771" s="55">
        <v>0.16101722199715829</v>
      </c>
    </row>
    <row r="3772" spans="1:58" ht="12" customHeight="1" x14ac:dyDescent="0.2">
      <c r="A3772" t="s">
        <v>523</v>
      </c>
      <c r="B3772" t="s">
        <v>558</v>
      </c>
      <c r="C3772" s="55">
        <v>4.0370484638626705E-2</v>
      </c>
      <c r="D3772" s="55">
        <v>4.0809070517258059E-2</v>
      </c>
      <c r="E3772" s="55">
        <v>4.1146341925805796E-2</v>
      </c>
      <c r="F3772" s="55">
        <v>4.1460545242146762E-2</v>
      </c>
      <c r="G3772" s="55">
        <v>4.1497329333362365E-2</v>
      </c>
      <c r="H3772" s="55">
        <v>4.2035646581378934E-2</v>
      </c>
      <c r="I3772" s="55">
        <v>4.2189974021468818E-2</v>
      </c>
      <c r="J3772" s="55">
        <v>4.2499074961738527E-2</v>
      </c>
      <c r="K3772" s="55">
        <v>4.2803125787899812E-2</v>
      </c>
      <c r="L3772" s="55">
        <v>4.3342712747417876E-2</v>
      </c>
      <c r="M3772" s="55">
        <v>4.4011351203270307E-2</v>
      </c>
      <c r="N3772" s="55">
        <v>4.4350756513143325E-2</v>
      </c>
      <c r="O3772" s="55">
        <v>4.4452986912385382E-2</v>
      </c>
      <c r="P3772" s="55">
        <v>4.4209378883114332E-2</v>
      </c>
      <c r="Q3772" s="55">
        <v>4.3648724944628133E-2</v>
      </c>
      <c r="R3772" s="55">
        <v>4.2843562208823099E-2</v>
      </c>
      <c r="S3772" s="55">
        <v>4.1903687546573316E-2</v>
      </c>
      <c r="T3772" s="55">
        <v>4.0968283421856072E-2</v>
      </c>
      <c r="U3772" s="55">
        <v>4.0045784659110219E-2</v>
      </c>
      <c r="V3772" s="55">
        <v>3.9210349567284544E-2</v>
      </c>
      <c r="W3772" s="55">
        <v>3.8701170319300593E-2</v>
      </c>
      <c r="X3772" s="55">
        <v>3.8289751214492761E-2</v>
      </c>
      <c r="Y3772" s="55">
        <v>3.7853770034664939E-2</v>
      </c>
      <c r="Z3772" s="55">
        <v>3.7527103980484082E-2</v>
      </c>
      <c r="AA3772" s="55">
        <v>3.7249452250764009E-2</v>
      </c>
      <c r="AB3772" s="55">
        <v>3.6836347441385621E-2</v>
      </c>
      <c r="AC3772" s="55">
        <v>3.6541141296562676E-2</v>
      </c>
      <c r="AD3772" s="55">
        <v>3.64732615432952E-2</v>
      </c>
      <c r="AE3772" s="55">
        <v>3.6429381846179963E-2</v>
      </c>
      <c r="AF3772" s="55">
        <v>3.6066501801411542E-2</v>
      </c>
      <c r="AG3772" s="55">
        <v>3.5729415723481928E-2</v>
      </c>
      <c r="AH3772" s="55">
        <v>3.5376294548749965E-2</v>
      </c>
      <c r="AI3772" s="55">
        <v>3.4910825140488155E-2</v>
      </c>
      <c r="AJ3772" s="55">
        <v>3.4475772187600361E-2</v>
      </c>
      <c r="AK3772" s="55">
        <v>3.4259623125623369E-2</v>
      </c>
      <c r="AL3772" s="55">
        <v>3.4068182974492323E-2</v>
      </c>
      <c r="AM3772" s="55">
        <v>3.3856212675817565E-2</v>
      </c>
      <c r="AN3772" s="55">
        <v>3.3838544607041873E-2</v>
      </c>
      <c r="AO3772" s="55">
        <v>3.384918104425573E-2</v>
      </c>
      <c r="AP3772" s="55">
        <v>3.3872929186733194E-2</v>
      </c>
      <c r="AQ3772" s="55">
        <v>3.3890045197522999E-2</v>
      </c>
      <c r="AR3772" s="55">
        <v>3.3957251414143026E-2</v>
      </c>
      <c r="AS3772" s="55">
        <v>3.3897987560720634E-2</v>
      </c>
      <c r="AT3772" s="55">
        <v>3.3822794622661308E-2</v>
      </c>
      <c r="AU3772" s="55">
        <v>3.3729036506473797E-2</v>
      </c>
      <c r="AV3772" s="55">
        <v>3.3619714978438374E-2</v>
      </c>
      <c r="AW3772" s="55">
        <v>3.3495725649087378E-2</v>
      </c>
      <c r="AX3772" s="55">
        <v>3.3363374386240367E-2</v>
      </c>
      <c r="AY3772" s="55">
        <v>3.3225677692051828E-2</v>
      </c>
      <c r="AZ3772" s="55">
        <v>3.3079964469170754E-2</v>
      </c>
      <c r="BA3772" s="55">
        <v>3.293170271343536E-2</v>
      </c>
      <c r="BB3772" s="55">
        <v>3.2781587209904699E-2</v>
      </c>
      <c r="BC3772" s="55">
        <v>3.263053420813123E-2</v>
      </c>
      <c r="BD3772" s="55">
        <v>3.2484690503637233E-2</v>
      </c>
      <c r="BE3772" s="55">
        <v>3.2346750844507846E-2</v>
      </c>
      <c r="BF3772" s="55">
        <v>3.2217097586808026E-2</v>
      </c>
    </row>
    <row r="3773" spans="1:58" ht="12" customHeight="1" x14ac:dyDescent="0.2">
      <c r="B3773" t="s">
        <v>559</v>
      </c>
      <c r="C3773" s="55">
        <v>0.14159507573702204</v>
      </c>
      <c r="D3773" s="55">
        <v>0.13771439834618607</v>
      </c>
      <c r="E3773" s="55">
        <v>0.13448588410792039</v>
      </c>
      <c r="F3773" s="55">
        <v>0.13149769049371074</v>
      </c>
      <c r="G3773" s="55">
        <v>0.12871884360503902</v>
      </c>
      <c r="H3773" s="55">
        <v>0.12995842065475283</v>
      </c>
      <c r="I3773" s="55">
        <v>0.12837975689462275</v>
      </c>
      <c r="J3773" s="55">
        <v>0.12703751564276886</v>
      </c>
      <c r="K3773" s="55">
        <v>0.12602086882291147</v>
      </c>
      <c r="L3773" s="55">
        <v>0.12483375915397206</v>
      </c>
      <c r="M3773" s="55">
        <v>0.1235149603737421</v>
      </c>
      <c r="N3773" s="55">
        <v>0.12255236814155201</v>
      </c>
      <c r="O3773" s="55">
        <v>0.12241660558411609</v>
      </c>
      <c r="P3773" s="55">
        <v>0.1229713502813371</v>
      </c>
      <c r="Q3773" s="55">
        <v>0.12389457591018206</v>
      </c>
      <c r="R3773" s="55">
        <v>0.12491724449634968</v>
      </c>
      <c r="S3773" s="55">
        <v>0.12582392146171983</v>
      </c>
      <c r="T3773" s="55">
        <v>0.12624987992127118</v>
      </c>
      <c r="U3773" s="55">
        <v>0.12671019627470281</v>
      </c>
      <c r="V3773" s="55">
        <v>0.12685964417051768</v>
      </c>
      <c r="W3773" s="55">
        <v>0.12646572009167162</v>
      </c>
      <c r="X3773" s="55">
        <v>0.12612707046201657</v>
      </c>
      <c r="Y3773" s="55">
        <v>0.12585826785723611</v>
      </c>
      <c r="Z3773" s="55">
        <v>0.12522446799036149</v>
      </c>
      <c r="AA3773" s="55">
        <v>0.12473723859454686</v>
      </c>
      <c r="AB3773" s="55">
        <v>0.12416911190509901</v>
      </c>
      <c r="AC3773" s="55">
        <v>0.1235994987612304</v>
      </c>
      <c r="AD3773" s="55">
        <v>0.12288303741667449</v>
      </c>
      <c r="AE3773" s="55">
        <v>0.12192900859813198</v>
      </c>
      <c r="AF3773" s="55">
        <v>0.12094115607216374</v>
      </c>
      <c r="AG3773" s="55">
        <v>0.11960666271371354</v>
      </c>
      <c r="AH3773" s="55">
        <v>0.11830203719603793</v>
      </c>
      <c r="AI3773" s="55">
        <v>0.1172786782140942</v>
      </c>
      <c r="AJ3773" s="55">
        <v>0.11645443489640571</v>
      </c>
      <c r="AK3773" s="55">
        <v>0.11548791192111314</v>
      </c>
      <c r="AL3773" s="55">
        <v>0.11465981942442433</v>
      </c>
      <c r="AM3773" s="55">
        <v>0.11398107106721363</v>
      </c>
      <c r="AN3773" s="55">
        <v>0.1132673147756256</v>
      </c>
      <c r="AO3773" s="55">
        <v>0.11258605155173181</v>
      </c>
      <c r="AP3773" s="55">
        <v>0.11193662161104018</v>
      </c>
      <c r="AQ3773" s="55">
        <v>0.11121475515503972</v>
      </c>
      <c r="AR3773" s="55">
        <v>0.11056399478957883</v>
      </c>
      <c r="AS3773" s="55">
        <v>0.11022720319146807</v>
      </c>
      <c r="AT3773" s="55">
        <v>0.10990396475035115</v>
      </c>
      <c r="AU3773" s="55">
        <v>0.10956970769770961</v>
      </c>
      <c r="AV3773" s="55">
        <v>0.1092805953735327</v>
      </c>
      <c r="AW3773" s="55">
        <v>0.10899972457262158</v>
      </c>
      <c r="AX3773" s="55">
        <v>0.10867743066709991</v>
      </c>
      <c r="AY3773" s="55">
        <v>0.10838775568710869</v>
      </c>
      <c r="AZ3773" s="55">
        <v>0.108302887641597</v>
      </c>
      <c r="BA3773" s="55">
        <v>0.108217361230053</v>
      </c>
      <c r="BB3773" s="55">
        <v>0.1081346873860085</v>
      </c>
      <c r="BC3773" s="55">
        <v>0.10809111322033943</v>
      </c>
      <c r="BD3773" s="55">
        <v>0.10804476960481148</v>
      </c>
      <c r="BE3773" s="55">
        <v>0.10797488498385016</v>
      </c>
      <c r="BF3773" s="55">
        <v>0.10786994367533363</v>
      </c>
    </row>
    <row r="3774" spans="1:58" ht="12" customHeight="1" x14ac:dyDescent="0.2">
      <c r="B3774" t="s">
        <v>560</v>
      </c>
      <c r="C3774" s="55">
        <v>0.18800007665562127</v>
      </c>
      <c r="D3774" s="55">
        <v>0.19180255379656908</v>
      </c>
      <c r="E3774" s="55">
        <v>0.19495547703683044</v>
      </c>
      <c r="F3774" s="55">
        <v>0.19684498693584151</v>
      </c>
      <c r="G3774" s="55">
        <v>0.19921885048705124</v>
      </c>
      <c r="H3774" s="55">
        <v>0.1971551061166211</v>
      </c>
      <c r="I3774" s="55">
        <v>0.19834157323963902</v>
      </c>
      <c r="J3774" s="55">
        <v>0.19682716506165218</v>
      </c>
      <c r="K3774" s="55">
        <v>0.19569695403525716</v>
      </c>
      <c r="L3774" s="55">
        <v>0.19476382938945441</v>
      </c>
      <c r="M3774" s="55">
        <v>0.19383519412579697</v>
      </c>
      <c r="N3774" s="55">
        <v>0.19267185714931923</v>
      </c>
      <c r="O3774" s="55">
        <v>0.19064686042536802</v>
      </c>
      <c r="P3774" s="55">
        <v>0.18804054426543379</v>
      </c>
      <c r="Q3774" s="55">
        <v>0.18519445376356605</v>
      </c>
      <c r="R3774" s="55">
        <v>0.18250319431532255</v>
      </c>
      <c r="S3774" s="55">
        <v>0.17906424717579955</v>
      </c>
      <c r="T3774" s="55">
        <v>0.17568063522764424</v>
      </c>
      <c r="U3774" s="55">
        <v>0.17241474844548127</v>
      </c>
      <c r="V3774" s="55">
        <v>0.16945511117951165</v>
      </c>
      <c r="W3774" s="55">
        <v>0.16681038777932852</v>
      </c>
      <c r="X3774" s="55">
        <v>0.16414953283581263</v>
      </c>
      <c r="Y3774" s="55">
        <v>0.16205288309206811</v>
      </c>
      <c r="Z3774" s="55">
        <v>0.16031629736415923</v>
      </c>
      <c r="AA3774" s="55">
        <v>0.1585418615234872</v>
      </c>
      <c r="AB3774" s="55">
        <v>0.1572923207693861</v>
      </c>
      <c r="AC3774" s="55">
        <v>0.1565241991867008</v>
      </c>
      <c r="AD3774" s="55">
        <v>0.15591796430931623</v>
      </c>
      <c r="AE3774" s="55">
        <v>0.15575340693783549</v>
      </c>
      <c r="AF3774" s="55">
        <v>0.1555531582518962</v>
      </c>
      <c r="AG3774" s="55">
        <v>0.15537574997244327</v>
      </c>
      <c r="AH3774" s="55">
        <v>0.15535474963608675</v>
      </c>
      <c r="AI3774" s="55">
        <v>0.1556813457769361</v>
      </c>
      <c r="AJ3774" s="55">
        <v>0.1561436184823983</v>
      </c>
      <c r="AK3774" s="55">
        <v>0.15666032383051021</v>
      </c>
      <c r="AL3774" s="55">
        <v>0.15689432536207007</v>
      </c>
      <c r="AM3774" s="55">
        <v>0.15724177209977408</v>
      </c>
      <c r="AN3774" s="55">
        <v>0.15735400933805982</v>
      </c>
      <c r="AO3774" s="55">
        <v>0.15742774288332462</v>
      </c>
      <c r="AP3774" s="55">
        <v>0.15739615251147909</v>
      </c>
      <c r="AQ3774" s="55">
        <v>0.15709248249501731</v>
      </c>
      <c r="AR3774" s="55">
        <v>0.15683449268739544</v>
      </c>
      <c r="AS3774" s="55">
        <v>0.15638098315175283</v>
      </c>
      <c r="AT3774" s="55">
        <v>0.15599092305336562</v>
      </c>
      <c r="AU3774" s="55">
        <v>0.15578833603049938</v>
      </c>
      <c r="AV3774" s="55">
        <v>0.15538685251196016</v>
      </c>
      <c r="AW3774" s="55">
        <v>0.15509284031968554</v>
      </c>
      <c r="AX3774" s="55">
        <v>0.15490054513245063</v>
      </c>
      <c r="AY3774" s="55">
        <v>0.15457150965104505</v>
      </c>
      <c r="AZ3774" s="55">
        <v>0.15388416857032319</v>
      </c>
      <c r="BA3774" s="55">
        <v>0.15290159628828107</v>
      </c>
      <c r="BB3774" s="55">
        <v>0.15191070715875515</v>
      </c>
      <c r="BC3774" s="55">
        <v>0.15103739865261565</v>
      </c>
      <c r="BD3774" s="55">
        <v>0.15035512657278846</v>
      </c>
      <c r="BE3774" s="55">
        <v>0.14976164341423276</v>
      </c>
      <c r="BF3774" s="55">
        <v>0.14930703124219244</v>
      </c>
    </row>
    <row r="3775" spans="1:58" ht="12" customHeight="1" x14ac:dyDescent="0.2">
      <c r="B3775" t="s">
        <v>561</v>
      </c>
      <c r="C3775" s="55">
        <v>5.8430193409003447E-2</v>
      </c>
      <c r="D3775" s="55">
        <v>5.81484420921871E-2</v>
      </c>
      <c r="E3775" s="55">
        <v>5.855592330005506E-2</v>
      </c>
      <c r="F3775" s="55">
        <v>6.006179122215901E-2</v>
      </c>
      <c r="G3775" s="55">
        <v>6.1156106168919047E-2</v>
      </c>
      <c r="H3775" s="55">
        <v>6.1506968301216422E-2</v>
      </c>
      <c r="I3775" s="55">
        <v>6.2353201890542172E-2</v>
      </c>
      <c r="J3775" s="55">
        <v>6.5307195945452826E-2</v>
      </c>
      <c r="K3775" s="55">
        <v>6.7444021543498128E-2</v>
      </c>
      <c r="L3775" s="55">
        <v>6.9531725555323554E-2</v>
      </c>
      <c r="M3775" s="55">
        <v>7.1608221367562758E-2</v>
      </c>
      <c r="N3775" s="55">
        <v>7.3530797429571568E-2</v>
      </c>
      <c r="O3775" s="55">
        <v>7.512857286643862E-2</v>
      </c>
      <c r="P3775" s="55">
        <v>7.6212714748195312E-2</v>
      </c>
      <c r="Q3775" s="55">
        <v>7.8008413519814856E-2</v>
      </c>
      <c r="R3775" s="55">
        <v>8.0298461196619111E-2</v>
      </c>
      <c r="S3775" s="55">
        <v>8.2194927550611196E-2</v>
      </c>
      <c r="T3775" s="55">
        <v>8.2503057938874386E-2</v>
      </c>
      <c r="U3775" s="55">
        <v>8.3401217919795753E-2</v>
      </c>
      <c r="V3775" s="55">
        <v>8.4371570358356796E-2</v>
      </c>
      <c r="W3775" s="55">
        <v>8.540311140582986E-2</v>
      </c>
      <c r="X3775" s="55">
        <v>8.6154565815889178E-2</v>
      </c>
      <c r="Y3775" s="55">
        <v>8.6632131768478365E-2</v>
      </c>
      <c r="Z3775" s="55">
        <v>8.6677267640784261E-2</v>
      </c>
      <c r="AA3775" s="55">
        <v>8.6451716994423167E-2</v>
      </c>
      <c r="AB3775" s="55">
        <v>8.5786832267476881E-2</v>
      </c>
      <c r="AC3775" s="55">
        <v>8.463013658324231E-2</v>
      </c>
      <c r="AD3775" s="55">
        <v>8.3108132338506752E-2</v>
      </c>
      <c r="AE3775" s="55">
        <v>8.180942618942838E-2</v>
      </c>
      <c r="AF3775" s="55">
        <v>8.0496117137437248E-2</v>
      </c>
      <c r="AG3775" s="55">
        <v>7.9394002520961862E-2</v>
      </c>
      <c r="AH3775" s="55">
        <v>7.8341719490021194E-2</v>
      </c>
      <c r="AI3775" s="55">
        <v>7.7052894205167741E-2</v>
      </c>
      <c r="AJ3775" s="55">
        <v>7.5513365251644746E-2</v>
      </c>
      <c r="AK3775" s="55">
        <v>7.3906892819867204E-2</v>
      </c>
      <c r="AL3775" s="55">
        <v>7.2715131179290987E-2</v>
      </c>
      <c r="AM3775" s="55">
        <v>7.1815363969575233E-2</v>
      </c>
      <c r="AN3775" s="55">
        <v>7.1275750343013006E-2</v>
      </c>
      <c r="AO3775" s="55">
        <v>7.0859899623872499E-2</v>
      </c>
      <c r="AP3775" s="55">
        <v>7.0476469922208768E-2</v>
      </c>
      <c r="AQ3775" s="55">
        <v>7.0192466271669862E-2</v>
      </c>
      <c r="AR3775" s="55">
        <v>6.9896545405738378E-2</v>
      </c>
      <c r="AS3775" s="55">
        <v>7.0091664204601806E-2</v>
      </c>
      <c r="AT3775" s="55">
        <v>7.0582222830791977E-2</v>
      </c>
      <c r="AU3775" s="55">
        <v>7.1098662572431456E-2</v>
      </c>
      <c r="AV3775" s="55">
        <v>7.1673623619423435E-2</v>
      </c>
      <c r="AW3775" s="55">
        <v>7.2373644520746905E-2</v>
      </c>
      <c r="AX3775" s="55">
        <v>7.2877633108134332E-2</v>
      </c>
      <c r="AY3775" s="55">
        <v>7.3483120379612993E-2</v>
      </c>
      <c r="AZ3775" s="55">
        <v>7.4161360991376574E-2</v>
      </c>
      <c r="BA3775" s="55">
        <v>7.4779389143326977E-2</v>
      </c>
      <c r="BB3775" s="55">
        <v>7.5525812665371367E-2</v>
      </c>
      <c r="BC3775" s="55">
        <v>7.6063563189156663E-2</v>
      </c>
      <c r="BD3775" s="55">
        <v>7.6420831894722499E-2</v>
      </c>
      <c r="BE3775" s="55">
        <v>7.6817643318791082E-2</v>
      </c>
      <c r="BF3775" s="55">
        <v>7.6900677658375355E-2</v>
      </c>
    </row>
    <row r="3776" spans="1:58" ht="12" customHeight="1" x14ac:dyDescent="0.2">
      <c r="B3776" t="s">
        <v>562</v>
      </c>
      <c r="C3776" s="55">
        <v>0.11033261060371724</v>
      </c>
      <c r="D3776" s="55">
        <v>0.11024614910146485</v>
      </c>
      <c r="E3776" s="55">
        <v>0.10984032691816251</v>
      </c>
      <c r="F3776" s="55">
        <v>0.10926372211810216</v>
      </c>
      <c r="G3776" s="55">
        <v>0.10848566756040497</v>
      </c>
      <c r="H3776" s="55">
        <v>0.10664290734165814</v>
      </c>
      <c r="I3776" s="55">
        <v>0.10583505886634335</v>
      </c>
      <c r="J3776" s="55">
        <v>0.10503824326691399</v>
      </c>
      <c r="K3776" s="55">
        <v>0.10431750433486388</v>
      </c>
      <c r="L3776" s="55">
        <v>0.10359344834410743</v>
      </c>
      <c r="M3776" s="55">
        <v>0.10303249418971037</v>
      </c>
      <c r="N3776" s="55">
        <v>0.10247320109351818</v>
      </c>
      <c r="O3776" s="55">
        <v>0.1025528643703285</v>
      </c>
      <c r="P3776" s="55">
        <v>0.10312861724884922</v>
      </c>
      <c r="Q3776" s="55">
        <v>0.10328430630000768</v>
      </c>
      <c r="R3776" s="55">
        <v>0.10372002177282806</v>
      </c>
      <c r="S3776" s="55">
        <v>0.1040028207399593</v>
      </c>
      <c r="T3776" s="55">
        <v>0.10637652901819253</v>
      </c>
      <c r="U3776" s="55">
        <v>0.10806603316269378</v>
      </c>
      <c r="V3776" s="55">
        <v>0.10993828079481678</v>
      </c>
      <c r="W3776" s="55">
        <v>0.11172756494199231</v>
      </c>
      <c r="X3776" s="55">
        <v>0.1136988534092655</v>
      </c>
      <c r="Y3776" s="55">
        <v>0.11578884909744949</v>
      </c>
      <c r="Z3776" s="55">
        <v>0.11831993864437831</v>
      </c>
      <c r="AA3776" s="55">
        <v>0.12097702689443172</v>
      </c>
      <c r="AB3776" s="55">
        <v>0.12378784629041642</v>
      </c>
      <c r="AC3776" s="55">
        <v>0.12650976557282476</v>
      </c>
      <c r="AD3776" s="55">
        <v>0.12934277386730164</v>
      </c>
      <c r="AE3776" s="55">
        <v>0.13258341520778236</v>
      </c>
      <c r="AF3776" s="55">
        <v>0.13537714300066656</v>
      </c>
      <c r="AG3776" s="55">
        <v>0.13828641796936261</v>
      </c>
      <c r="AH3776" s="55">
        <v>0.14102507525695601</v>
      </c>
      <c r="AI3776" s="55">
        <v>0.14355992789975042</v>
      </c>
      <c r="AJ3776" s="55">
        <v>0.14597318002283569</v>
      </c>
      <c r="AK3776" s="55">
        <v>0.1482291294340089</v>
      </c>
      <c r="AL3776" s="55">
        <v>0.15017914507664634</v>
      </c>
      <c r="AM3776" s="55">
        <v>0.15158204065462288</v>
      </c>
      <c r="AN3776" s="55">
        <v>0.1527072940246775</v>
      </c>
      <c r="AO3776" s="55">
        <v>0.15368487294640654</v>
      </c>
      <c r="AP3776" s="55">
        <v>0.15469071767294293</v>
      </c>
      <c r="AQ3776" s="55">
        <v>0.15594035419268529</v>
      </c>
      <c r="AR3776" s="55">
        <v>0.1570253025277599</v>
      </c>
      <c r="AS3776" s="55">
        <v>0.15761282125987042</v>
      </c>
      <c r="AT3776" s="55">
        <v>0.15782718680390548</v>
      </c>
      <c r="AU3776" s="55">
        <v>0.15784968716896169</v>
      </c>
      <c r="AV3776" s="55">
        <v>0.15797585965122601</v>
      </c>
      <c r="AW3776" s="55">
        <v>0.15786117701704946</v>
      </c>
      <c r="AX3776" s="55">
        <v>0.15788851404695733</v>
      </c>
      <c r="AY3776" s="55">
        <v>0.15791664647503634</v>
      </c>
      <c r="AZ3776" s="55">
        <v>0.1580254138219285</v>
      </c>
      <c r="BA3776" s="55">
        <v>0.15849354038163593</v>
      </c>
      <c r="BB3776" s="55">
        <v>0.15883356057198883</v>
      </c>
      <c r="BC3776" s="55">
        <v>0.15921502641578433</v>
      </c>
      <c r="BD3776" s="55">
        <v>0.15957764742898384</v>
      </c>
      <c r="BE3776" s="55">
        <v>0.15982337628610896</v>
      </c>
      <c r="BF3776" s="55">
        <v>0.1602672294923371</v>
      </c>
    </row>
    <row r="3777" spans="1:58" ht="12" customHeight="1" x14ac:dyDescent="0.2">
      <c r="A3777" t="s">
        <v>524</v>
      </c>
      <c r="B3777" t="s">
        <v>558</v>
      </c>
      <c r="C3777" s="55">
        <v>4.5442786528062176E-2</v>
      </c>
      <c r="D3777" s="55">
        <v>4.6179525010191784E-2</v>
      </c>
      <c r="E3777" s="55">
        <v>4.6715126480333963E-2</v>
      </c>
      <c r="F3777" s="55">
        <v>4.7036721240433663E-2</v>
      </c>
      <c r="G3777" s="55">
        <v>4.6859963354137474E-2</v>
      </c>
      <c r="H3777" s="55">
        <v>4.6046339633620925E-2</v>
      </c>
      <c r="I3777" s="55">
        <v>4.5772746704589438E-2</v>
      </c>
      <c r="J3777" s="55">
        <v>4.5525250121954769E-2</v>
      </c>
      <c r="K3777" s="55">
        <v>4.5416078178463333E-2</v>
      </c>
      <c r="L3777" s="55">
        <v>4.557831072978337E-2</v>
      </c>
      <c r="M3777" s="55">
        <v>4.5870614024158388E-2</v>
      </c>
      <c r="N3777" s="55">
        <v>4.6007058602490672E-2</v>
      </c>
      <c r="O3777" s="55">
        <v>4.6087198970547749E-2</v>
      </c>
      <c r="P3777" s="55">
        <v>4.5904106578752726E-2</v>
      </c>
      <c r="Q3777" s="55">
        <v>4.546096938906536E-2</v>
      </c>
      <c r="R3777" s="55">
        <v>4.4686516426755862E-2</v>
      </c>
      <c r="S3777" s="55">
        <v>4.3703523726038751E-2</v>
      </c>
      <c r="T3777" s="55">
        <v>4.2707583615591287E-2</v>
      </c>
      <c r="U3777" s="55">
        <v>4.1939447243484113E-2</v>
      </c>
      <c r="V3777" s="55">
        <v>4.131863667861263E-2</v>
      </c>
      <c r="W3777" s="55">
        <v>4.0990791533193481E-2</v>
      </c>
      <c r="X3777" s="55">
        <v>4.0687920805831876E-2</v>
      </c>
      <c r="Y3777" s="55">
        <v>4.0292640178572883E-2</v>
      </c>
      <c r="Z3777" s="55">
        <v>3.9946368000442496E-2</v>
      </c>
      <c r="AA3777" s="55">
        <v>3.9652478235001842E-2</v>
      </c>
      <c r="AB3777" s="55">
        <v>3.9215866844153409E-2</v>
      </c>
      <c r="AC3777" s="55">
        <v>3.8904679157972348E-2</v>
      </c>
      <c r="AD3777" s="55">
        <v>3.8835128182535879E-2</v>
      </c>
      <c r="AE3777" s="55">
        <v>3.8791610534488152E-2</v>
      </c>
      <c r="AF3777" s="55">
        <v>3.8409888936979802E-2</v>
      </c>
      <c r="AG3777" s="55">
        <v>3.8054605478593441E-2</v>
      </c>
      <c r="AH3777" s="55">
        <v>3.7681357112747921E-2</v>
      </c>
      <c r="AI3777" s="55">
        <v>3.7188782206309515E-2</v>
      </c>
      <c r="AJ3777" s="55">
        <v>3.6729085989404109E-2</v>
      </c>
      <c r="AK3777" s="55">
        <v>3.6502387557116059E-2</v>
      </c>
      <c r="AL3777" s="55">
        <v>3.6301339654897437E-2</v>
      </c>
      <c r="AM3777" s="55">
        <v>3.6078081302081226E-2</v>
      </c>
      <c r="AN3777" s="55">
        <v>3.6059845508964176E-2</v>
      </c>
      <c r="AO3777" s="55">
        <v>3.6071194354915535E-2</v>
      </c>
      <c r="AP3777" s="55">
        <v>3.6096439444362763E-2</v>
      </c>
      <c r="AQ3777" s="55">
        <v>3.6114311098048787E-2</v>
      </c>
      <c r="AR3777" s="55">
        <v>3.6185347977203054E-2</v>
      </c>
      <c r="AS3777" s="55">
        <v>3.6121434527047032E-2</v>
      </c>
      <c r="AT3777" s="55">
        <v>3.6039977220393933E-2</v>
      </c>
      <c r="AU3777" s="55">
        <v>3.5938704986908716E-2</v>
      </c>
      <c r="AV3777" s="55">
        <v>3.5820746090436749E-2</v>
      </c>
      <c r="AW3777" s="55">
        <v>3.5686873081154841E-2</v>
      </c>
      <c r="AX3777" s="55">
        <v>3.5544416172058627E-2</v>
      </c>
      <c r="AY3777" s="55">
        <v>3.539608862697001E-2</v>
      </c>
      <c r="AZ3777" s="55">
        <v>3.5239134126332936E-2</v>
      </c>
      <c r="BA3777" s="55">
        <v>3.5079558524302681E-2</v>
      </c>
      <c r="BB3777" s="55">
        <v>3.4917729321680122E-2</v>
      </c>
      <c r="BC3777" s="55">
        <v>3.4755502160287284E-2</v>
      </c>
      <c r="BD3777" s="55">
        <v>3.4599286507239174E-2</v>
      </c>
      <c r="BE3777" s="55">
        <v>3.4451388248282803E-2</v>
      </c>
      <c r="BF3777" s="55">
        <v>3.4312820434956405E-2</v>
      </c>
    </row>
    <row r="3778" spans="1:58" ht="12" customHeight="1" x14ac:dyDescent="0.2">
      <c r="B3778" t="s">
        <v>559</v>
      </c>
      <c r="C3778" s="55">
        <v>0.14489167157624677</v>
      </c>
      <c r="D3778" s="55">
        <v>0.1413570326649437</v>
      </c>
      <c r="E3778" s="55">
        <v>0.13809121598405638</v>
      </c>
      <c r="F3778" s="55">
        <v>0.13528581035542972</v>
      </c>
      <c r="G3778" s="55">
        <v>0.13284299007033726</v>
      </c>
      <c r="H3778" s="55">
        <v>0.13137179370175378</v>
      </c>
      <c r="I3778" s="55">
        <v>0.13036931312031047</v>
      </c>
      <c r="J3778" s="55">
        <v>0.12950362258539275</v>
      </c>
      <c r="K3778" s="55">
        <v>0.12871047714194223</v>
      </c>
      <c r="L3778" s="55">
        <v>0.12756661247396575</v>
      </c>
      <c r="M3778" s="55">
        <v>0.12619725852496264</v>
      </c>
      <c r="N3778" s="55">
        <v>0.12466604472157888</v>
      </c>
      <c r="O3778" s="55">
        <v>0.12361809430280389</v>
      </c>
      <c r="P3778" s="55">
        <v>0.12314461570926942</v>
      </c>
      <c r="Q3778" s="55">
        <v>0.12307623884444084</v>
      </c>
      <c r="R3778" s="55">
        <v>0.12331989884020539</v>
      </c>
      <c r="S3778" s="55">
        <v>0.12394006578771588</v>
      </c>
      <c r="T3778" s="55">
        <v>0.12432776025785945</v>
      </c>
      <c r="U3778" s="55">
        <v>0.12457183689751983</v>
      </c>
      <c r="V3778" s="55">
        <v>0.12452302193095517</v>
      </c>
      <c r="W3778" s="55">
        <v>0.12388568919515157</v>
      </c>
      <c r="X3778" s="55">
        <v>0.12330035019703063</v>
      </c>
      <c r="Y3778" s="55">
        <v>0.1228649651975651</v>
      </c>
      <c r="Z3778" s="55">
        <v>0.12225064769677178</v>
      </c>
      <c r="AA3778" s="55">
        <v>0.12178009135707915</v>
      </c>
      <c r="AB3778" s="55">
        <v>0.12123515138232605</v>
      </c>
      <c r="AC3778" s="55">
        <v>0.1206885766614311</v>
      </c>
      <c r="AD3778" s="55">
        <v>0.1199973914314873</v>
      </c>
      <c r="AE3778" s="55">
        <v>0.11907559956508275</v>
      </c>
      <c r="AF3778" s="55">
        <v>0.11812528565124121</v>
      </c>
      <c r="AG3778" s="55">
        <v>0.11683323654593808</v>
      </c>
      <c r="AH3778" s="55">
        <v>0.11556761303230394</v>
      </c>
      <c r="AI3778" s="55">
        <v>0.11457784016859907</v>
      </c>
      <c r="AJ3778" s="55">
        <v>0.11378417800752477</v>
      </c>
      <c r="AK3778" s="55">
        <v>0.11285087876888586</v>
      </c>
      <c r="AL3778" s="55">
        <v>0.11205072225950961</v>
      </c>
      <c r="AM3778" s="55">
        <v>0.11139546684517691</v>
      </c>
      <c r="AN3778" s="55">
        <v>0.11069971843386545</v>
      </c>
      <c r="AO3778" s="55">
        <v>0.11003394168676157</v>
      </c>
      <c r="AP3778" s="55">
        <v>0.10939904520610012</v>
      </c>
      <c r="AQ3778" s="55">
        <v>0.10869243603499694</v>
      </c>
      <c r="AR3778" s="55">
        <v>0.10805470215415629</v>
      </c>
      <c r="AS3778" s="55">
        <v>0.10772328463535998</v>
      </c>
      <c r="AT3778" s="55">
        <v>0.10740341848588526</v>
      </c>
      <c r="AU3778" s="55">
        <v>0.10707269078229283</v>
      </c>
      <c r="AV3778" s="55">
        <v>0.10678576861501506</v>
      </c>
      <c r="AW3778" s="55">
        <v>0.10650603854958762</v>
      </c>
      <c r="AX3778" s="55">
        <v>0.10618679286612025</v>
      </c>
      <c r="AY3778" s="55">
        <v>0.10589888200545162</v>
      </c>
      <c r="AZ3778" s="55">
        <v>0.10581078976510284</v>
      </c>
      <c r="BA3778" s="55">
        <v>0.10572229892970698</v>
      </c>
      <c r="BB3778" s="55">
        <v>0.10563571380290349</v>
      </c>
      <c r="BC3778" s="55">
        <v>0.10558910263376055</v>
      </c>
      <c r="BD3778" s="55">
        <v>0.10554116477892371</v>
      </c>
      <c r="BE3778" s="55">
        <v>0.10546990118345953</v>
      </c>
      <c r="BF3778" s="55">
        <v>0.10536592456968054</v>
      </c>
    </row>
    <row r="3779" spans="1:58" ht="12" customHeight="1" x14ac:dyDescent="0.2">
      <c r="B3779" t="s">
        <v>560</v>
      </c>
      <c r="C3779" s="55">
        <v>0.18729869264543636</v>
      </c>
      <c r="D3779" s="55">
        <v>0.19044237476987616</v>
      </c>
      <c r="E3779" s="55">
        <v>0.19266879756270161</v>
      </c>
      <c r="F3779" s="55">
        <v>0.19368503704285348</v>
      </c>
      <c r="G3779" s="55">
        <v>0.1951656220612103</v>
      </c>
      <c r="H3779" s="55">
        <v>0.19359993893176117</v>
      </c>
      <c r="I3779" s="55">
        <v>0.19454392453373345</v>
      </c>
      <c r="J3779" s="55">
        <v>0.19291572929794262</v>
      </c>
      <c r="K3779" s="55">
        <v>0.19166792849671471</v>
      </c>
      <c r="L3779" s="55">
        <v>0.19055317531431287</v>
      </c>
      <c r="M3779" s="55">
        <v>0.18964259660788721</v>
      </c>
      <c r="N3779" s="55">
        <v>0.18850232523470498</v>
      </c>
      <c r="O3779" s="55">
        <v>0.18674612777135674</v>
      </c>
      <c r="P3779" s="55">
        <v>0.18434995337017304</v>
      </c>
      <c r="Q3779" s="55">
        <v>0.1816394691420182</v>
      </c>
      <c r="R3779" s="55">
        <v>0.17904104945786598</v>
      </c>
      <c r="S3779" s="55">
        <v>0.17566780574872928</v>
      </c>
      <c r="T3779" s="55">
        <v>0.17218202368393856</v>
      </c>
      <c r="U3779" s="55">
        <v>0.16886040603681271</v>
      </c>
      <c r="V3779" s="55">
        <v>0.16586068162564449</v>
      </c>
      <c r="W3779" s="55">
        <v>0.16320721045571868</v>
      </c>
      <c r="X3779" s="55">
        <v>0.16044862662848461</v>
      </c>
      <c r="Y3779" s="55">
        <v>0.15821551095324615</v>
      </c>
      <c r="Z3779" s="55">
        <v>0.15652569180432716</v>
      </c>
      <c r="AA3779" s="55">
        <v>0.1547996975244153</v>
      </c>
      <c r="AB3779" s="55">
        <v>0.15359196230093253</v>
      </c>
      <c r="AC3779" s="55">
        <v>0.15285404323974805</v>
      </c>
      <c r="AD3779" s="55">
        <v>0.15227268583235762</v>
      </c>
      <c r="AE3779" s="55">
        <v>0.1521245386252755</v>
      </c>
      <c r="AF3779" s="55">
        <v>0.15194750516715561</v>
      </c>
      <c r="AG3779" s="55">
        <v>0.15178898521425868</v>
      </c>
      <c r="AH3779" s="55">
        <v>0.15177996205851277</v>
      </c>
      <c r="AI3779" s="55">
        <v>0.15211222904305904</v>
      </c>
      <c r="AJ3779" s="55">
        <v>0.15257945814489568</v>
      </c>
      <c r="AK3779" s="55">
        <v>0.15309937600120546</v>
      </c>
      <c r="AL3779" s="55">
        <v>0.15334041257649156</v>
      </c>
      <c r="AM3779" s="55">
        <v>0.15369109274166062</v>
      </c>
      <c r="AN3779" s="55">
        <v>0.15380331958554641</v>
      </c>
      <c r="AO3779" s="55">
        <v>0.1538754498651162</v>
      </c>
      <c r="AP3779" s="55">
        <v>0.15384430812001135</v>
      </c>
      <c r="AQ3779" s="55">
        <v>0.15354592662441144</v>
      </c>
      <c r="AR3779" s="55">
        <v>0.15329130334286839</v>
      </c>
      <c r="AS3779" s="55">
        <v>0.15284481928372995</v>
      </c>
      <c r="AT3779" s="55">
        <v>0.15245794349946262</v>
      </c>
      <c r="AU3779" s="55">
        <v>0.15225414926833616</v>
      </c>
      <c r="AV3779" s="55">
        <v>0.15185551879868367</v>
      </c>
      <c r="AW3779" s="55">
        <v>0.15156068699366881</v>
      </c>
      <c r="AX3779" s="55">
        <v>0.15136660577384894</v>
      </c>
      <c r="AY3779" s="55">
        <v>0.15103812464422281</v>
      </c>
      <c r="AZ3779" s="55">
        <v>0.15035914472705952</v>
      </c>
      <c r="BA3779" s="55">
        <v>0.14939211040350417</v>
      </c>
      <c r="BB3779" s="55">
        <v>0.14841579140053832</v>
      </c>
      <c r="BC3779" s="55">
        <v>0.14755692322816627</v>
      </c>
      <c r="BD3779" s="55">
        <v>0.14688666154544028</v>
      </c>
      <c r="BE3779" s="55">
        <v>0.14630270999958131</v>
      </c>
      <c r="BF3779" s="55">
        <v>0.14585656289002821</v>
      </c>
    </row>
    <row r="3780" spans="1:58" ht="12" customHeight="1" x14ac:dyDescent="0.2">
      <c r="B3780" t="s">
        <v>561</v>
      </c>
      <c r="C3780" s="55">
        <v>5.5933310397310892E-2</v>
      </c>
      <c r="D3780" s="55">
        <v>5.5694956497957977E-2</v>
      </c>
      <c r="E3780" s="55">
        <v>5.6098510863876308E-2</v>
      </c>
      <c r="F3780" s="55">
        <v>5.7494573196324228E-2</v>
      </c>
      <c r="G3780" s="55">
        <v>5.8417311232532576E-2</v>
      </c>
      <c r="H3780" s="55">
        <v>5.8324799595707431E-2</v>
      </c>
      <c r="I3780" s="55">
        <v>5.8927212253494336E-2</v>
      </c>
      <c r="J3780" s="55">
        <v>6.195787989105301E-2</v>
      </c>
      <c r="K3780" s="55">
        <v>6.4197787520919883E-2</v>
      </c>
      <c r="L3780" s="55">
        <v>6.6432387469437332E-2</v>
      </c>
      <c r="M3780" s="55">
        <v>6.8805054473838667E-2</v>
      </c>
      <c r="N3780" s="55">
        <v>7.1057496688855123E-2</v>
      </c>
      <c r="O3780" s="55">
        <v>7.3109187355199681E-2</v>
      </c>
      <c r="P3780" s="55">
        <v>7.4833206704030125E-2</v>
      </c>
      <c r="Q3780" s="55">
        <v>7.724977205714359E-2</v>
      </c>
      <c r="R3780" s="55">
        <v>8.0155057859935347E-2</v>
      </c>
      <c r="S3780" s="55">
        <v>8.2682267709313001E-2</v>
      </c>
      <c r="T3780" s="55">
        <v>8.3332079132055384E-2</v>
      </c>
      <c r="U3780" s="55">
        <v>8.4429230073304551E-2</v>
      </c>
      <c r="V3780" s="55">
        <v>8.5358129696270074E-2</v>
      </c>
      <c r="W3780" s="55">
        <v>8.6263365363492953E-2</v>
      </c>
      <c r="X3780" s="55">
        <v>8.6805117972891602E-2</v>
      </c>
      <c r="Y3780" s="55">
        <v>8.7000615745745247E-2</v>
      </c>
      <c r="Z3780" s="55">
        <v>8.7049082780907658E-2</v>
      </c>
      <c r="AA3780" s="55">
        <v>8.682620246720954E-2</v>
      </c>
      <c r="AB3780" s="55">
        <v>8.616534459549384E-2</v>
      </c>
      <c r="AC3780" s="55">
        <v>8.5010292644670291E-2</v>
      </c>
      <c r="AD3780" s="55">
        <v>8.3487297619507433E-2</v>
      </c>
      <c r="AE3780" s="55">
        <v>8.2189453818876129E-2</v>
      </c>
      <c r="AF3780" s="55">
        <v>8.0879917858049058E-2</v>
      </c>
      <c r="AG3780" s="55">
        <v>7.9780314735103983E-2</v>
      </c>
      <c r="AH3780" s="55">
        <v>7.8728872700196031E-2</v>
      </c>
      <c r="AI3780" s="55">
        <v>7.7440391217351953E-2</v>
      </c>
      <c r="AJ3780" s="55">
        <v>7.5900857549958178E-2</v>
      </c>
      <c r="AK3780" s="55">
        <v>7.4293423896180835E-2</v>
      </c>
      <c r="AL3780" s="55">
        <v>7.3101318837013707E-2</v>
      </c>
      <c r="AM3780" s="55">
        <v>7.220198934388819E-2</v>
      </c>
      <c r="AN3780" s="55">
        <v>7.1660646661161564E-2</v>
      </c>
      <c r="AO3780" s="55">
        <v>7.1242578330502543E-2</v>
      </c>
      <c r="AP3780" s="55">
        <v>7.0856956234914364E-2</v>
      </c>
      <c r="AQ3780" s="55">
        <v>7.0570700406808559E-2</v>
      </c>
      <c r="AR3780" s="55">
        <v>7.0272058203056029E-2</v>
      </c>
      <c r="AS3780" s="55">
        <v>7.046674065204693E-2</v>
      </c>
      <c r="AT3780" s="55">
        <v>7.0957301288544161E-2</v>
      </c>
      <c r="AU3780" s="55">
        <v>7.1473764788792193E-2</v>
      </c>
      <c r="AV3780" s="55">
        <v>7.2048791521500052E-2</v>
      </c>
      <c r="AW3780" s="55">
        <v>7.2748875968549398E-2</v>
      </c>
      <c r="AX3780" s="55">
        <v>7.3252493843515093E-2</v>
      </c>
      <c r="AY3780" s="55">
        <v>7.385769586113311E-2</v>
      </c>
      <c r="AZ3780" s="55">
        <v>7.4535749776078908E-2</v>
      </c>
      <c r="BA3780" s="55">
        <v>7.5153391672796027E-2</v>
      </c>
      <c r="BB3780" s="55">
        <v>7.589936854911096E-2</v>
      </c>
      <c r="BC3780" s="55">
        <v>7.6436851341832451E-2</v>
      </c>
      <c r="BD3780" s="55">
        <v>7.6793932833223347E-2</v>
      </c>
      <c r="BE3780" s="55">
        <v>7.7190487167349234E-2</v>
      </c>
      <c r="BF3780" s="55">
        <v>7.7272846526720368E-2</v>
      </c>
    </row>
    <row r="3781" spans="1:58" ht="12" customHeight="1" x14ac:dyDescent="0.2">
      <c r="B3781" t="s">
        <v>562</v>
      </c>
      <c r="C3781" s="55">
        <v>0.10036399532572644</v>
      </c>
      <c r="D3781" s="55">
        <v>9.9863132516513561E-2</v>
      </c>
      <c r="E3781" s="55">
        <v>9.9212503620587991E-2</v>
      </c>
      <c r="F3781" s="55">
        <v>9.8638204567648533E-2</v>
      </c>
      <c r="G3781" s="55">
        <v>9.7914691715533478E-2</v>
      </c>
      <c r="H3781" s="55">
        <v>9.6848501778228541E-2</v>
      </c>
      <c r="I3781" s="55">
        <v>9.620138654621134E-2</v>
      </c>
      <c r="J3781" s="55">
        <v>9.5586063200296334E-2</v>
      </c>
      <c r="K3781" s="55">
        <v>9.5344060103018713E-2</v>
      </c>
      <c r="L3781" s="55">
        <v>9.5027705384418876E-2</v>
      </c>
      <c r="M3781" s="55">
        <v>9.4817384796335613E-2</v>
      </c>
      <c r="N3781" s="55">
        <v>9.4832025982343901E-2</v>
      </c>
      <c r="O3781" s="55">
        <v>9.5359117858815359E-2</v>
      </c>
      <c r="P3781" s="55">
        <v>9.6410144764357567E-2</v>
      </c>
      <c r="Q3781" s="55">
        <v>9.708650233940172E-2</v>
      </c>
      <c r="R3781" s="55">
        <v>9.8000766273349915E-2</v>
      </c>
      <c r="S3781" s="55">
        <v>9.8605335015770623E-2</v>
      </c>
      <c r="T3781" s="55">
        <v>0.10127297040325246</v>
      </c>
      <c r="U3781" s="55">
        <v>0.10327536587908738</v>
      </c>
      <c r="V3781" s="55">
        <v>0.10536259348780566</v>
      </c>
      <c r="W3781" s="55">
        <v>0.10732819500112308</v>
      </c>
      <c r="X3781" s="55">
        <v>0.10956411860348486</v>
      </c>
      <c r="Y3781" s="55">
        <v>0.11195912918881167</v>
      </c>
      <c r="Z3781" s="55">
        <v>0.11441062876523016</v>
      </c>
      <c r="AA3781" s="55">
        <v>0.11698482785006928</v>
      </c>
      <c r="AB3781" s="55">
        <v>0.11971248727402105</v>
      </c>
      <c r="AC3781" s="55">
        <v>0.12235450659283305</v>
      </c>
      <c r="AD3781" s="55">
        <v>0.12510322378851546</v>
      </c>
      <c r="AE3781" s="55">
        <v>0.12824823569822053</v>
      </c>
      <c r="AF3781" s="55">
        <v>0.13096660321013801</v>
      </c>
      <c r="AG3781" s="55">
        <v>0.13379411937134483</v>
      </c>
      <c r="AH3781" s="55">
        <v>0.13645414206981876</v>
      </c>
      <c r="AI3781" s="55">
        <v>0.13891887685857079</v>
      </c>
      <c r="AJ3781" s="55">
        <v>0.14126851389093409</v>
      </c>
      <c r="AK3781" s="55">
        <v>0.14346581743948789</v>
      </c>
      <c r="AL3781" s="55">
        <v>0.14536488116977606</v>
      </c>
      <c r="AM3781" s="55">
        <v>0.14673340538883692</v>
      </c>
      <c r="AN3781" s="55">
        <v>0.14782509135306063</v>
      </c>
      <c r="AO3781" s="55">
        <v>0.14877147463570406</v>
      </c>
      <c r="AP3781" s="55">
        <v>0.14974490474092519</v>
      </c>
      <c r="AQ3781" s="55">
        <v>0.15095304978259402</v>
      </c>
      <c r="AR3781" s="55">
        <v>0.15200086194119303</v>
      </c>
      <c r="AS3781" s="55">
        <v>0.15256636715528585</v>
      </c>
      <c r="AT3781" s="55">
        <v>0.15276822174695018</v>
      </c>
      <c r="AU3781" s="55">
        <v>0.15278418518822529</v>
      </c>
      <c r="AV3781" s="55">
        <v>0.15290001075299289</v>
      </c>
      <c r="AW3781" s="55">
        <v>0.15278145115589409</v>
      </c>
      <c r="AX3781" s="55">
        <v>0.15280168462073368</v>
      </c>
      <c r="AY3781" s="55">
        <v>0.15282187623040053</v>
      </c>
      <c r="AZ3781" s="55">
        <v>0.1529196583790548</v>
      </c>
      <c r="BA3781" s="55">
        <v>0.15336550470843241</v>
      </c>
      <c r="BB3781" s="55">
        <v>0.15368606002416693</v>
      </c>
      <c r="BC3781" s="55">
        <v>0.15404926328104201</v>
      </c>
      <c r="BD3781" s="55">
        <v>0.1543962174778043</v>
      </c>
      <c r="BE3781" s="55">
        <v>0.15462957174179978</v>
      </c>
      <c r="BF3781" s="55">
        <v>0.15505683785707999</v>
      </c>
    </row>
    <row r="3782" spans="1:58" ht="12" customHeight="1" x14ac:dyDescent="0.2">
      <c r="A3782" t="s">
        <v>525</v>
      </c>
      <c r="B3782" t="s">
        <v>558</v>
      </c>
      <c r="C3782" s="55">
        <v>4.7090866885915413E-2</v>
      </c>
      <c r="D3782" s="55">
        <v>4.8308969335813662E-2</v>
      </c>
      <c r="E3782" s="55">
        <v>4.9253348591917684E-2</v>
      </c>
      <c r="F3782" s="55">
        <v>4.9903576004634735E-2</v>
      </c>
      <c r="G3782" s="55">
        <v>4.9888841555125726E-2</v>
      </c>
      <c r="H3782" s="55">
        <v>4.8491567613216678E-2</v>
      </c>
      <c r="I3782" s="55">
        <v>4.8535881791239022E-2</v>
      </c>
      <c r="J3782" s="55">
        <v>4.7885371114175145E-2</v>
      </c>
      <c r="K3782" s="55">
        <v>4.7329233652649481E-2</v>
      </c>
      <c r="L3782" s="55">
        <v>4.693274181696936E-2</v>
      </c>
      <c r="M3782" s="55">
        <v>4.6613490052635174E-2</v>
      </c>
      <c r="N3782" s="55">
        <v>4.6115663881944879E-2</v>
      </c>
      <c r="O3782" s="55">
        <v>4.5735314001623305E-2</v>
      </c>
      <c r="P3782" s="55">
        <v>4.5160856700325644E-2</v>
      </c>
      <c r="Q3782" s="55">
        <v>4.4382532118313903E-2</v>
      </c>
      <c r="R3782" s="55">
        <v>4.3633582197673194E-2</v>
      </c>
      <c r="S3782" s="55">
        <v>4.2976543457440911E-2</v>
      </c>
      <c r="T3782" s="55">
        <v>4.2034157060320876E-2</v>
      </c>
      <c r="U3782" s="55">
        <v>4.1418645743081621E-2</v>
      </c>
      <c r="V3782" s="55">
        <v>4.097534860239567E-2</v>
      </c>
      <c r="W3782" s="55">
        <v>4.0732182362633394E-2</v>
      </c>
      <c r="X3782" s="55">
        <v>4.0515075957559585E-2</v>
      </c>
      <c r="Y3782" s="55">
        <v>4.0190073413923055E-2</v>
      </c>
      <c r="Z3782" s="55">
        <v>3.9847748939806464E-2</v>
      </c>
      <c r="AA3782" s="55">
        <v>3.9558240108515143E-2</v>
      </c>
      <c r="AB3782" s="55">
        <v>3.9128448353308226E-2</v>
      </c>
      <c r="AC3782" s="55">
        <v>3.8825249803813862E-2</v>
      </c>
      <c r="AD3782" s="55">
        <v>3.8765463469234721E-2</v>
      </c>
      <c r="AE3782" s="55">
        <v>3.8733694270722867E-2</v>
      </c>
      <c r="AF3782" s="55">
        <v>3.8364023854739533E-2</v>
      </c>
      <c r="AG3782" s="55">
        <v>3.8020292574150155E-2</v>
      </c>
      <c r="AH3782" s="55">
        <v>3.7656662508247514E-2</v>
      </c>
      <c r="AI3782" s="55">
        <v>3.7172349222680548E-2</v>
      </c>
      <c r="AJ3782" s="55">
        <v>3.6721392832907956E-2</v>
      </c>
      <c r="AK3782" s="55">
        <v>3.6505448357112065E-2</v>
      </c>
      <c r="AL3782" s="55">
        <v>3.6313151951441761E-2</v>
      </c>
      <c r="AM3782" s="55">
        <v>3.6096659053008184E-2</v>
      </c>
      <c r="AN3782" s="55">
        <v>3.6083046184681625E-2</v>
      </c>
      <c r="AO3782" s="55">
        <v>3.6097954196450663E-2</v>
      </c>
      <c r="AP3782" s="55">
        <v>3.6126441806795535E-2</v>
      </c>
      <c r="AQ3782" s="55">
        <v>3.6147406587317223E-2</v>
      </c>
      <c r="AR3782" s="55">
        <v>3.6221149409101948E-2</v>
      </c>
      <c r="AS3782" s="55">
        <v>3.6156926570423673E-2</v>
      </c>
      <c r="AT3782" s="55">
        <v>3.6073776089044246E-2</v>
      </c>
      <c r="AU3782" s="55">
        <v>3.5970553488577639E-2</v>
      </c>
      <c r="AV3782" s="55">
        <v>3.5850215462734876E-2</v>
      </c>
      <c r="AW3782" s="55">
        <v>3.5713333800034865E-2</v>
      </c>
      <c r="AX3782" s="55">
        <v>3.5568710892404903E-2</v>
      </c>
      <c r="AY3782" s="55">
        <v>3.5417645496717783E-2</v>
      </c>
      <c r="AZ3782" s="55">
        <v>3.5257025967911727E-2</v>
      </c>
      <c r="BA3782" s="55">
        <v>3.5094052740750156E-2</v>
      </c>
      <c r="BB3782" s="55">
        <v>3.4928320727465205E-2</v>
      </c>
      <c r="BC3782" s="55">
        <v>3.4762681882661767E-2</v>
      </c>
      <c r="BD3782" s="55">
        <v>3.4603590619627367E-2</v>
      </c>
      <c r="BE3782" s="55">
        <v>3.4452782008071912E-2</v>
      </c>
      <c r="BF3782" s="55">
        <v>3.4312657572120167E-2</v>
      </c>
    </row>
    <row r="3783" spans="1:58" ht="12" customHeight="1" x14ac:dyDescent="0.2">
      <c r="B3783" t="s">
        <v>559</v>
      </c>
      <c r="C3783" s="55">
        <v>0.13858034876979489</v>
      </c>
      <c r="D3783" s="55">
        <v>0.13497792856249713</v>
      </c>
      <c r="E3783" s="55">
        <v>0.13176569048386833</v>
      </c>
      <c r="F3783" s="55">
        <v>0.12898922599575749</v>
      </c>
      <c r="G3783" s="55">
        <v>0.12696959713175512</v>
      </c>
      <c r="H3783" s="55">
        <v>0.12667600547338359</v>
      </c>
      <c r="I3783" s="55">
        <v>0.12582698210272752</v>
      </c>
      <c r="J3783" s="55">
        <v>0.12591528705368613</v>
      </c>
      <c r="K3783" s="55">
        <v>0.12605823299393759</v>
      </c>
      <c r="L3783" s="55">
        <v>0.12581122279600704</v>
      </c>
      <c r="M3783" s="55">
        <v>0.12539074545405574</v>
      </c>
      <c r="N3783" s="55">
        <v>0.1246965636263874</v>
      </c>
      <c r="O3783" s="55">
        <v>0.12456266396814447</v>
      </c>
      <c r="P3783" s="55">
        <v>0.12477689478775947</v>
      </c>
      <c r="Q3783" s="55">
        <v>0.12533583931653614</v>
      </c>
      <c r="R3783" s="55">
        <v>0.12591106202953234</v>
      </c>
      <c r="S3783" s="55">
        <v>0.12650294981767157</v>
      </c>
      <c r="T3783" s="55">
        <v>0.12700332244817611</v>
      </c>
      <c r="U3783" s="55">
        <v>0.12719719288089723</v>
      </c>
      <c r="V3783" s="55">
        <v>0.12692109905028143</v>
      </c>
      <c r="W3783" s="55">
        <v>0.1260527385842361</v>
      </c>
      <c r="X3783" s="55">
        <v>0.12496729799064968</v>
      </c>
      <c r="Y3783" s="55">
        <v>0.12405789442748917</v>
      </c>
      <c r="Z3783" s="55">
        <v>0.12344711150780316</v>
      </c>
      <c r="AA3783" s="55">
        <v>0.12298331413090613</v>
      </c>
      <c r="AB3783" s="55">
        <v>0.12245108450487394</v>
      </c>
      <c r="AC3783" s="55">
        <v>0.12192193760163479</v>
      </c>
      <c r="AD3783" s="55">
        <v>0.1212537873848874</v>
      </c>
      <c r="AE3783" s="55">
        <v>0.12035860798812884</v>
      </c>
      <c r="AF3783" s="55">
        <v>0.11943379784849999</v>
      </c>
      <c r="AG3783" s="55">
        <v>0.11816202044051112</v>
      </c>
      <c r="AH3783" s="55">
        <v>0.11691081916645737</v>
      </c>
      <c r="AI3783" s="55">
        <v>0.11593430229636904</v>
      </c>
      <c r="AJ3783" s="55">
        <v>0.11515801515845249</v>
      </c>
      <c r="AK3783" s="55">
        <v>0.11424695403949855</v>
      </c>
      <c r="AL3783" s="55">
        <v>0.11346429646993494</v>
      </c>
      <c r="AM3783" s="55">
        <v>0.11282214756389282</v>
      </c>
      <c r="AN3783" s="55">
        <v>0.11213188386818379</v>
      </c>
      <c r="AO3783" s="55">
        <v>0.11146846166494161</v>
      </c>
      <c r="AP3783" s="55">
        <v>0.11083517852470588</v>
      </c>
      <c r="AQ3783" s="55">
        <v>0.11012867179239648</v>
      </c>
      <c r="AR3783" s="55">
        <v>0.10949049387945566</v>
      </c>
      <c r="AS3783" s="55">
        <v>0.10915392949441925</v>
      </c>
      <c r="AT3783" s="55">
        <v>0.10882494888319964</v>
      </c>
      <c r="AU3783" s="55">
        <v>0.10848424814499157</v>
      </c>
      <c r="AV3783" s="55">
        <v>0.10818667929351355</v>
      </c>
      <c r="AW3783" s="55">
        <v>0.10789452269061553</v>
      </c>
      <c r="AX3783" s="55">
        <v>0.10756488424850602</v>
      </c>
      <c r="AY3783" s="55">
        <v>0.10726525212196755</v>
      </c>
      <c r="AZ3783" s="55">
        <v>0.10716517380437113</v>
      </c>
      <c r="BA3783" s="55">
        <v>0.10706543193784382</v>
      </c>
      <c r="BB3783" s="55">
        <v>0.10696599943688836</v>
      </c>
      <c r="BC3783" s="55">
        <v>0.10690846039506036</v>
      </c>
      <c r="BD3783" s="55">
        <v>0.10685114370493413</v>
      </c>
      <c r="BE3783" s="55">
        <v>0.10677003334589916</v>
      </c>
      <c r="BF3783" s="55">
        <v>0.10665995371481231</v>
      </c>
    </row>
    <row r="3784" spans="1:58" ht="12" customHeight="1" x14ac:dyDescent="0.2">
      <c r="B3784" t="s">
        <v>560</v>
      </c>
      <c r="C3784" s="55">
        <v>0.18192239400855262</v>
      </c>
      <c r="D3784" s="55">
        <v>0.18525046388839342</v>
      </c>
      <c r="E3784" s="55">
        <v>0.18776136282441142</v>
      </c>
      <c r="F3784" s="55">
        <v>0.18888632075138764</v>
      </c>
      <c r="G3784" s="55">
        <v>0.19029749431419102</v>
      </c>
      <c r="H3784" s="55">
        <v>0.18950813127228755</v>
      </c>
      <c r="I3784" s="55">
        <v>0.19012447155259507</v>
      </c>
      <c r="J3784" s="55">
        <v>0.18830090849009673</v>
      </c>
      <c r="K3784" s="55">
        <v>0.18679803721467492</v>
      </c>
      <c r="L3784" s="55">
        <v>0.18541684471691386</v>
      </c>
      <c r="M3784" s="55">
        <v>0.18419674041523468</v>
      </c>
      <c r="N3784" s="55">
        <v>0.18241339192616735</v>
      </c>
      <c r="O3784" s="55">
        <v>0.18001581026431981</v>
      </c>
      <c r="P3784" s="55">
        <v>0.17713943120185385</v>
      </c>
      <c r="Q3784" s="55">
        <v>0.17402287641447597</v>
      </c>
      <c r="R3784" s="55">
        <v>0.17157069646959816</v>
      </c>
      <c r="S3784" s="55">
        <v>0.16825394250859196</v>
      </c>
      <c r="T3784" s="55">
        <v>0.16484966240228915</v>
      </c>
      <c r="U3784" s="55">
        <v>0.16178503074542624</v>
      </c>
      <c r="V3784" s="55">
        <v>0.15891786941375011</v>
      </c>
      <c r="W3784" s="55">
        <v>0.15646425470153832</v>
      </c>
      <c r="X3784" s="55">
        <v>0.15407153194500897</v>
      </c>
      <c r="Y3784" s="55">
        <v>0.1522833233602604</v>
      </c>
      <c r="Z3784" s="55">
        <v>0.15066845669713952</v>
      </c>
      <c r="AA3784" s="55">
        <v>0.14902081988859767</v>
      </c>
      <c r="AB3784" s="55">
        <v>0.14788002315139195</v>
      </c>
      <c r="AC3784" s="55">
        <v>0.14719720565424546</v>
      </c>
      <c r="AD3784" s="55">
        <v>0.14667377160034986</v>
      </c>
      <c r="AE3784" s="55">
        <v>0.1465752344443888</v>
      </c>
      <c r="AF3784" s="55">
        <v>0.1464484868255827</v>
      </c>
      <c r="AG3784" s="55">
        <v>0.14633853471282024</v>
      </c>
      <c r="AH3784" s="55">
        <v>0.14636591236331656</v>
      </c>
      <c r="AI3784" s="55">
        <v>0.14671766139869039</v>
      </c>
      <c r="AJ3784" s="55">
        <v>0.14720254097735835</v>
      </c>
      <c r="AK3784" s="55">
        <v>0.14774746887556039</v>
      </c>
      <c r="AL3784" s="55">
        <v>0.14801582015436196</v>
      </c>
      <c r="AM3784" s="55">
        <v>0.14838243266651382</v>
      </c>
      <c r="AN3784" s="55">
        <v>0.14850984865661893</v>
      </c>
      <c r="AO3784" s="55">
        <v>0.14859411736021602</v>
      </c>
      <c r="AP3784" s="55">
        <v>0.14857730296518498</v>
      </c>
      <c r="AQ3784" s="55">
        <v>0.14830176605311055</v>
      </c>
      <c r="AR3784" s="55">
        <v>0.14806663447105164</v>
      </c>
      <c r="AS3784" s="55">
        <v>0.14763436296687074</v>
      </c>
      <c r="AT3784" s="55">
        <v>0.14725409085228608</v>
      </c>
      <c r="AU3784" s="55">
        <v>0.14704966778818435</v>
      </c>
      <c r="AV3784" s="55">
        <v>0.14665535877555855</v>
      </c>
      <c r="AW3784" s="55">
        <v>0.14635874465799933</v>
      </c>
      <c r="AX3784" s="55">
        <v>0.1461628580881269</v>
      </c>
      <c r="AY3784" s="55">
        <v>0.1458348137711834</v>
      </c>
      <c r="AZ3784" s="55">
        <v>0.14516452839184288</v>
      </c>
      <c r="BA3784" s="55">
        <v>0.14421727380381733</v>
      </c>
      <c r="BB3784" s="55">
        <v>0.14325904060716391</v>
      </c>
      <c r="BC3784" s="55">
        <v>0.14241623862663391</v>
      </c>
      <c r="BD3784" s="55">
        <v>0.14175767988498397</v>
      </c>
      <c r="BE3784" s="55">
        <v>0.1411822679430523</v>
      </c>
      <c r="BF3784" s="55">
        <v>0.14074537347838845</v>
      </c>
    </row>
    <row r="3785" spans="1:58" ht="12" customHeight="1" x14ac:dyDescent="0.2">
      <c r="B3785" t="s">
        <v>561</v>
      </c>
      <c r="C3785" s="55">
        <v>5.5624035575183181E-2</v>
      </c>
      <c r="D3785" s="55">
        <v>5.5449228581714867E-2</v>
      </c>
      <c r="E3785" s="55">
        <v>5.5734153859399935E-2</v>
      </c>
      <c r="F3785" s="55">
        <v>5.6918947258997765E-2</v>
      </c>
      <c r="G3785" s="55">
        <v>5.7848980945510012E-2</v>
      </c>
      <c r="H3785" s="55">
        <v>6.2143359283647538E-2</v>
      </c>
      <c r="I3785" s="55">
        <v>6.2710414837584563E-2</v>
      </c>
      <c r="J3785" s="55">
        <v>6.5441061348057356E-2</v>
      </c>
      <c r="K3785" s="55">
        <v>6.7622691847980448E-2</v>
      </c>
      <c r="L3785" s="55">
        <v>6.9722647315699049E-2</v>
      </c>
      <c r="M3785" s="55">
        <v>7.1957611340734154E-2</v>
      </c>
      <c r="N3785" s="55">
        <v>7.4214309199028217E-2</v>
      </c>
      <c r="O3785" s="55">
        <v>7.6589856433562947E-2</v>
      </c>
      <c r="P3785" s="55">
        <v>7.8808531117773667E-2</v>
      </c>
      <c r="Q3785" s="55">
        <v>8.0800888448400568E-2</v>
      </c>
      <c r="R3785" s="55">
        <v>8.3463317752447974E-2</v>
      </c>
      <c r="S3785" s="55">
        <v>8.5744028539271461E-2</v>
      </c>
      <c r="T3785" s="55">
        <v>8.8281894312475379E-2</v>
      </c>
      <c r="U3785" s="55">
        <v>8.8909437815689343E-2</v>
      </c>
      <c r="V3785" s="55">
        <v>8.9785902934605921E-2</v>
      </c>
      <c r="W3785" s="55">
        <v>9.0822030551752295E-2</v>
      </c>
      <c r="X3785" s="55">
        <v>9.1611057239422103E-2</v>
      </c>
      <c r="Y3785" s="55">
        <v>9.1980745657457202E-2</v>
      </c>
      <c r="Z3785" s="55">
        <v>9.2039069397807219E-2</v>
      </c>
      <c r="AA3785" s="55">
        <v>9.1811896618639213E-2</v>
      </c>
      <c r="AB3785" s="55">
        <v>9.1126556981053819E-2</v>
      </c>
      <c r="AC3785" s="55">
        <v>8.9921896413299895E-2</v>
      </c>
      <c r="AD3785" s="55">
        <v>8.8332834560870613E-2</v>
      </c>
      <c r="AE3785" s="55">
        <v>8.6985873599840696E-2</v>
      </c>
      <c r="AF3785" s="55">
        <v>8.5625540920545654E-2</v>
      </c>
      <c r="AG3785" s="55">
        <v>8.4486146419802399E-2</v>
      </c>
      <c r="AH3785" s="55">
        <v>8.3393240279602404E-2</v>
      </c>
      <c r="AI3785" s="55">
        <v>8.2045943832560198E-2</v>
      </c>
      <c r="AJ3785" s="55">
        <v>8.0433549217616584E-2</v>
      </c>
      <c r="AK3785" s="55">
        <v>7.8753218982235473E-2</v>
      </c>
      <c r="AL3785" s="55">
        <v>7.7508268017634371E-2</v>
      </c>
      <c r="AM3785" s="55">
        <v>7.6569227170541293E-2</v>
      </c>
      <c r="AN3785" s="55">
        <v>7.6004898075149249E-2</v>
      </c>
      <c r="AO3785" s="55">
        <v>7.556892099078992E-2</v>
      </c>
      <c r="AP3785" s="55">
        <v>7.5166588844937612E-2</v>
      </c>
      <c r="AQ3785" s="55">
        <v>7.4869298267819767E-2</v>
      </c>
      <c r="AR3785" s="55">
        <v>7.4557901123564127E-2</v>
      </c>
      <c r="AS3785" s="55">
        <v>7.4763948130467953E-2</v>
      </c>
      <c r="AT3785" s="55">
        <v>7.5281057771701881E-2</v>
      </c>
      <c r="AU3785" s="55">
        <v>7.5825080657978827E-2</v>
      </c>
      <c r="AV3785" s="55">
        <v>7.6430265676806289E-2</v>
      </c>
      <c r="AW3785" s="55">
        <v>7.7166661181052615E-2</v>
      </c>
      <c r="AX3785" s="55">
        <v>7.7696361332348945E-2</v>
      </c>
      <c r="AY3785" s="55">
        <v>7.8332446950965695E-2</v>
      </c>
      <c r="AZ3785" s="55">
        <v>7.9043579106708173E-2</v>
      </c>
      <c r="BA3785" s="55">
        <v>7.9691043921196608E-2</v>
      </c>
      <c r="BB3785" s="55">
        <v>8.0473223953399675E-2</v>
      </c>
      <c r="BC3785" s="55">
        <v>8.103525832361623E-2</v>
      </c>
      <c r="BD3785" s="55">
        <v>8.140713254350164E-2</v>
      </c>
      <c r="BE3785" s="55">
        <v>8.1820640872755063E-2</v>
      </c>
      <c r="BF3785" s="55">
        <v>8.1904238159184475E-2</v>
      </c>
    </row>
    <row r="3786" spans="1:58" ht="12" customHeight="1" x14ac:dyDescent="0.2">
      <c r="B3786" t="s">
        <v>562</v>
      </c>
      <c r="C3786" s="55">
        <v>0.10737740620101943</v>
      </c>
      <c r="D3786" s="55">
        <v>0.10641625527406712</v>
      </c>
      <c r="E3786" s="55">
        <v>0.10530793096843834</v>
      </c>
      <c r="F3786" s="55">
        <v>0.10437113051709959</v>
      </c>
      <c r="G3786" s="55">
        <v>0.10328666899932934</v>
      </c>
      <c r="H3786" s="55">
        <v>9.7171634089381717E-2</v>
      </c>
      <c r="I3786" s="55">
        <v>9.6314928001774977E-2</v>
      </c>
      <c r="J3786" s="55">
        <v>9.536889704077621E-2</v>
      </c>
      <c r="K3786" s="55">
        <v>9.4615947891404484E-2</v>
      </c>
      <c r="L3786" s="55">
        <v>9.3924156487866312E-2</v>
      </c>
      <c r="M3786" s="55">
        <v>9.3265975737191309E-2</v>
      </c>
      <c r="N3786" s="55">
        <v>9.2886444360669534E-2</v>
      </c>
      <c r="O3786" s="55">
        <v>9.2623556760946871E-2</v>
      </c>
      <c r="P3786" s="55">
        <v>9.2554003395642542E-2</v>
      </c>
      <c r="Q3786" s="55">
        <v>9.3060654745405258E-2</v>
      </c>
      <c r="R3786" s="55">
        <v>9.3885924617138475E-2</v>
      </c>
      <c r="S3786" s="55">
        <v>9.4173767930807242E-2</v>
      </c>
      <c r="T3786" s="55">
        <v>9.4387806800759047E-2</v>
      </c>
      <c r="U3786" s="55">
        <v>9.6326578007144115E-2</v>
      </c>
      <c r="V3786" s="55">
        <v>9.7985035032898127E-2</v>
      </c>
      <c r="W3786" s="55">
        <v>9.9440133125378347E-2</v>
      </c>
      <c r="X3786" s="55">
        <v>0.10119279414848484</v>
      </c>
      <c r="Y3786" s="55">
        <v>0.10325152585415197</v>
      </c>
      <c r="Z3786" s="55">
        <v>0.10552048016003458</v>
      </c>
      <c r="AA3786" s="55">
        <v>0.10790462495159692</v>
      </c>
      <c r="AB3786" s="55">
        <v>0.11043688635302058</v>
      </c>
      <c r="AC3786" s="55">
        <v>0.11289540947727586</v>
      </c>
      <c r="AD3786" s="55">
        <v>0.11546028664697949</v>
      </c>
      <c r="AE3786" s="55">
        <v>0.11839855477415179</v>
      </c>
      <c r="AF3786" s="55">
        <v>0.12094434229500181</v>
      </c>
      <c r="AG3786" s="55">
        <v>0.12359165519690471</v>
      </c>
      <c r="AH3786" s="55">
        <v>0.12607991462733209</v>
      </c>
      <c r="AI3786" s="55">
        <v>0.12838468132276962</v>
      </c>
      <c r="AJ3786" s="55">
        <v>0.13058650347498893</v>
      </c>
      <c r="AK3786" s="55">
        <v>0.13265656412486487</v>
      </c>
      <c r="AL3786" s="55">
        <v>0.13444500902644957</v>
      </c>
      <c r="AM3786" s="55">
        <v>0.13573644284583439</v>
      </c>
      <c r="AN3786" s="55">
        <v>0.13676386984625921</v>
      </c>
      <c r="AO3786" s="55">
        <v>0.13765298304898776</v>
      </c>
      <c r="AP3786" s="55">
        <v>0.13856602862201842</v>
      </c>
      <c r="AQ3786" s="55">
        <v>0.13969587859958857</v>
      </c>
      <c r="AR3786" s="55">
        <v>0.14067580774194974</v>
      </c>
      <c r="AS3786" s="55">
        <v>0.14119821786940012</v>
      </c>
      <c r="AT3786" s="55">
        <v>0.14137870957496557</v>
      </c>
      <c r="AU3786" s="55">
        <v>0.14138619005273254</v>
      </c>
      <c r="AV3786" s="55">
        <v>0.14148439801927598</v>
      </c>
      <c r="AW3786" s="55">
        <v>0.1413632170269058</v>
      </c>
      <c r="AX3786" s="55">
        <v>0.14137374904165792</v>
      </c>
      <c r="AY3786" s="55">
        <v>0.14138190615020885</v>
      </c>
      <c r="AZ3786" s="55">
        <v>0.14145804721589561</v>
      </c>
      <c r="BA3786" s="55">
        <v>0.141857070170645</v>
      </c>
      <c r="BB3786" s="55">
        <v>0.14213796118173097</v>
      </c>
      <c r="BC3786" s="55">
        <v>0.14246009336264259</v>
      </c>
      <c r="BD3786" s="55">
        <v>0.14276921490589858</v>
      </c>
      <c r="BE3786" s="55">
        <v>0.14297299502953439</v>
      </c>
      <c r="BF3786" s="55">
        <v>0.14336157187164575</v>
      </c>
    </row>
    <row r="3787" spans="1:58" ht="12" customHeight="1" x14ac:dyDescent="0.2">
      <c r="A3787" t="s">
        <v>526</v>
      </c>
      <c r="B3787" t="s">
        <v>558</v>
      </c>
      <c r="C3787" s="55">
        <v>4.1106737703388255E-2</v>
      </c>
      <c r="D3787" s="55">
        <v>4.1669111466121386E-2</v>
      </c>
      <c r="E3787" s="55">
        <v>4.2116548253364992E-2</v>
      </c>
      <c r="F3787" s="55">
        <v>4.2475420309704442E-2</v>
      </c>
      <c r="G3787" s="55">
        <v>4.2512164187031312E-2</v>
      </c>
      <c r="H3787" s="55">
        <v>4.2255551996545515E-2</v>
      </c>
      <c r="I3787" s="55">
        <v>4.2018525918134729E-2</v>
      </c>
      <c r="J3787" s="55">
        <v>4.2053770168309565E-2</v>
      </c>
      <c r="K3787" s="55">
        <v>4.2292562773214221E-2</v>
      </c>
      <c r="L3787" s="55">
        <v>4.2641121131177288E-2</v>
      </c>
      <c r="M3787" s="55">
        <v>4.3150643637622998E-2</v>
      </c>
      <c r="N3787" s="55">
        <v>4.3436325889297488E-2</v>
      </c>
      <c r="O3787" s="55">
        <v>4.3566406846516061E-2</v>
      </c>
      <c r="P3787" s="55">
        <v>4.3400750275813776E-2</v>
      </c>
      <c r="Q3787" s="55">
        <v>4.2949260447025045E-2</v>
      </c>
      <c r="R3787" s="55">
        <v>4.2261187039366099E-2</v>
      </c>
      <c r="S3787" s="55">
        <v>4.1026105697461762E-2</v>
      </c>
      <c r="T3787" s="55">
        <v>4.0061514852931926E-2</v>
      </c>
      <c r="U3787" s="55">
        <v>3.941992865331808E-2</v>
      </c>
      <c r="V3787" s="55">
        <v>3.8905025537956599E-2</v>
      </c>
      <c r="W3787" s="55">
        <v>3.8710334404164722E-2</v>
      </c>
      <c r="X3787" s="55">
        <v>3.8551484248833881E-2</v>
      </c>
      <c r="Y3787" s="55">
        <v>3.8250370665491758E-2</v>
      </c>
      <c r="Z3787" s="55">
        <v>3.7908205073793111E-2</v>
      </c>
      <c r="AA3787" s="55">
        <v>3.7615690870918907E-2</v>
      </c>
      <c r="AB3787" s="55">
        <v>3.7185024812079429E-2</v>
      </c>
      <c r="AC3787" s="55">
        <v>3.687255629867528E-2</v>
      </c>
      <c r="AD3787" s="55">
        <v>3.6788488812688473E-2</v>
      </c>
      <c r="AE3787" s="55">
        <v>3.6725162337936927E-2</v>
      </c>
      <c r="AF3787" s="55">
        <v>3.6344218643555352E-2</v>
      </c>
      <c r="AG3787" s="55">
        <v>3.5988674989306607E-2</v>
      </c>
      <c r="AH3787" s="55">
        <v>3.5617148883238664E-2</v>
      </c>
      <c r="AI3787" s="55">
        <v>3.5132476937002492E-2</v>
      </c>
      <c r="AJ3787" s="55">
        <v>3.4679108380827543E-2</v>
      </c>
      <c r="AK3787" s="55">
        <v>3.4447300168436584E-2</v>
      </c>
      <c r="AL3787" s="55">
        <v>3.4242586870590987E-2</v>
      </c>
      <c r="AM3787" s="55">
        <v>3.4019475064006939E-2</v>
      </c>
      <c r="AN3787" s="55">
        <v>3.3992755429933665E-2</v>
      </c>
      <c r="AO3787" s="55">
        <v>3.3994861433583198E-2</v>
      </c>
      <c r="AP3787" s="55">
        <v>3.401025812211908E-2</v>
      </c>
      <c r="AQ3787" s="55">
        <v>3.4018582190093988E-2</v>
      </c>
      <c r="AR3787" s="55">
        <v>3.407775952955068E-2</v>
      </c>
      <c r="AS3787" s="55">
        <v>3.4012785011390968E-2</v>
      </c>
      <c r="AT3787" s="55">
        <v>3.3933232786514549E-2</v>
      </c>
      <c r="AU3787" s="55">
        <v>3.3835234690367338E-2</v>
      </c>
      <c r="AV3787" s="55">
        <v>3.3721531925762945E-2</v>
      </c>
      <c r="AW3787" s="55">
        <v>3.359390457355612E-2</v>
      </c>
      <c r="AX3787" s="55">
        <v>3.345706365825668E-2</v>
      </c>
      <c r="AY3787" s="55">
        <v>3.331503596252474E-2</v>
      </c>
      <c r="AZ3787" s="55">
        <v>3.3165478671208413E-2</v>
      </c>
      <c r="BA3787" s="55">
        <v>3.3012372365825091E-2</v>
      </c>
      <c r="BB3787" s="55">
        <v>3.2858111899117672E-2</v>
      </c>
      <c r="BC3787" s="55">
        <v>3.2702804516508512E-2</v>
      </c>
      <c r="BD3787" s="55">
        <v>3.2552514502117463E-2</v>
      </c>
      <c r="BE3787" s="55">
        <v>3.2410268766569876E-2</v>
      </c>
      <c r="BF3787" s="55">
        <v>3.227508975524155E-2</v>
      </c>
    </row>
    <row r="3788" spans="1:58" ht="12" customHeight="1" x14ac:dyDescent="0.2">
      <c r="B3788" t="s">
        <v>559</v>
      </c>
      <c r="C3788" s="55">
        <v>0.14592088672501397</v>
      </c>
      <c r="D3788" s="55">
        <v>0.14211977348775404</v>
      </c>
      <c r="E3788" s="55">
        <v>0.13871234238196639</v>
      </c>
      <c r="F3788" s="55">
        <v>0.13549132965713662</v>
      </c>
      <c r="G3788" s="55">
        <v>0.13253794804826857</v>
      </c>
      <c r="H3788" s="55">
        <v>0.13194400590719876</v>
      </c>
      <c r="I3788" s="55">
        <v>0.1308858181176947</v>
      </c>
      <c r="J3788" s="55">
        <v>0.13000170578809761</v>
      </c>
      <c r="K3788" s="55">
        <v>0.12915624834392839</v>
      </c>
      <c r="L3788" s="55">
        <v>0.12822143387811435</v>
      </c>
      <c r="M3788" s="55">
        <v>0.12703238486226029</v>
      </c>
      <c r="N3788" s="55">
        <v>0.12591889324604116</v>
      </c>
      <c r="O3788" s="55">
        <v>0.1251897603680045</v>
      </c>
      <c r="P3788" s="55">
        <v>0.12478934572377184</v>
      </c>
      <c r="Q3788" s="55">
        <v>0.12489892560422949</v>
      </c>
      <c r="R3788" s="55">
        <v>0.12529980165046509</v>
      </c>
      <c r="S3788" s="55">
        <v>0.12607966912829238</v>
      </c>
      <c r="T3788" s="55">
        <v>0.12630108529559217</v>
      </c>
      <c r="U3788" s="55">
        <v>0.12612431798439799</v>
      </c>
      <c r="V3788" s="55">
        <v>0.12577395959549084</v>
      </c>
      <c r="W3788" s="55">
        <v>0.12486338549876819</v>
      </c>
      <c r="X3788" s="55">
        <v>0.12389955849354914</v>
      </c>
      <c r="Y3788" s="55">
        <v>0.12304988967441625</v>
      </c>
      <c r="Z3788" s="55">
        <v>0.12239124024214636</v>
      </c>
      <c r="AA3788" s="55">
        <v>0.12187601538840658</v>
      </c>
      <c r="AB3788" s="55">
        <v>0.12127689225844543</v>
      </c>
      <c r="AC3788" s="55">
        <v>0.12067319707025395</v>
      </c>
      <c r="AD3788" s="55">
        <v>0.11992293661648591</v>
      </c>
      <c r="AE3788" s="55">
        <v>0.11893014118201738</v>
      </c>
      <c r="AF3788" s="55">
        <v>0.11791753745511931</v>
      </c>
      <c r="AG3788" s="55">
        <v>0.11656503151132669</v>
      </c>
      <c r="AH3788" s="55">
        <v>0.11524232284524191</v>
      </c>
      <c r="AI3788" s="55">
        <v>0.11419331702813476</v>
      </c>
      <c r="AJ3788" s="55">
        <v>0.1133399254422164</v>
      </c>
      <c r="AK3788" s="55">
        <v>0.11235233611523242</v>
      </c>
      <c r="AL3788" s="55">
        <v>0.11150691951783233</v>
      </c>
      <c r="AM3788" s="55">
        <v>0.11081407793147925</v>
      </c>
      <c r="AN3788" s="55">
        <v>0.11009111449396435</v>
      </c>
      <c r="AO3788" s="55">
        <v>0.10940134659659513</v>
      </c>
      <c r="AP3788" s="55">
        <v>0.10874325753124768</v>
      </c>
      <c r="AQ3788" s="55">
        <v>0.10801384871185855</v>
      </c>
      <c r="AR3788" s="55">
        <v>0.10735572157264053</v>
      </c>
      <c r="AS3788" s="55">
        <v>0.10701139751588606</v>
      </c>
      <c r="AT3788" s="55">
        <v>0.10668468451810363</v>
      </c>
      <c r="AU3788" s="55">
        <v>0.10634785394798692</v>
      </c>
      <c r="AV3788" s="55">
        <v>0.10605454635747411</v>
      </c>
      <c r="AW3788" s="55">
        <v>0.10577169490622139</v>
      </c>
      <c r="AX3788" s="55">
        <v>0.10544601842922192</v>
      </c>
      <c r="AY3788" s="55">
        <v>0.1051525071223689</v>
      </c>
      <c r="AZ3788" s="55">
        <v>0.10505923671257303</v>
      </c>
      <c r="BA3788" s="55">
        <v>0.10496208725668391</v>
      </c>
      <c r="BB3788" s="55">
        <v>0.10486984488937585</v>
      </c>
      <c r="BC3788" s="55">
        <v>0.10481508086269438</v>
      </c>
      <c r="BD3788" s="55">
        <v>0.10475687270624026</v>
      </c>
      <c r="BE3788" s="55">
        <v>0.10467613747102437</v>
      </c>
      <c r="BF3788" s="55">
        <v>0.10455732595626041</v>
      </c>
    </row>
    <row r="3789" spans="1:58" ht="12" customHeight="1" x14ac:dyDescent="0.2">
      <c r="B3789" t="s">
        <v>560</v>
      </c>
      <c r="C3789" s="55">
        <v>0.1852863648138898</v>
      </c>
      <c r="D3789" s="55">
        <v>0.1884680886756957</v>
      </c>
      <c r="E3789" s="55">
        <v>0.19109832358028225</v>
      </c>
      <c r="F3789" s="55">
        <v>0.19265152932610483</v>
      </c>
      <c r="G3789" s="55">
        <v>0.19451227516865843</v>
      </c>
      <c r="H3789" s="55">
        <v>0.19433452562776446</v>
      </c>
      <c r="I3789" s="55">
        <v>0.19508974611789726</v>
      </c>
      <c r="J3789" s="55">
        <v>0.19350625780696673</v>
      </c>
      <c r="K3789" s="55">
        <v>0.19235177375987014</v>
      </c>
      <c r="L3789" s="55">
        <v>0.1909282776292113</v>
      </c>
      <c r="M3789" s="55">
        <v>0.19006055498861293</v>
      </c>
      <c r="N3789" s="55">
        <v>0.18883853130525025</v>
      </c>
      <c r="O3789" s="55">
        <v>0.18750246046762808</v>
      </c>
      <c r="P3789" s="55">
        <v>0.18544653250248463</v>
      </c>
      <c r="Q3789" s="55">
        <v>0.18319179001907651</v>
      </c>
      <c r="R3789" s="55">
        <v>0.18188057233147292</v>
      </c>
      <c r="S3789" s="55">
        <v>0.17888475226681433</v>
      </c>
      <c r="T3789" s="55">
        <v>0.17605569358433398</v>
      </c>
      <c r="U3789" s="55">
        <v>0.17346981629744687</v>
      </c>
      <c r="V3789" s="55">
        <v>0.17092758131538408</v>
      </c>
      <c r="W3789" s="55">
        <v>0.16866925485054646</v>
      </c>
      <c r="X3789" s="55">
        <v>0.16642756763681704</v>
      </c>
      <c r="Y3789" s="55">
        <v>0.16454684698166855</v>
      </c>
      <c r="Z3789" s="55">
        <v>0.16273169158424333</v>
      </c>
      <c r="AA3789" s="55">
        <v>0.16087901523992421</v>
      </c>
      <c r="AB3789" s="55">
        <v>0.15955313044570504</v>
      </c>
      <c r="AC3789" s="55">
        <v>0.15871169305076419</v>
      </c>
      <c r="AD3789" s="55">
        <v>0.15803009369812579</v>
      </c>
      <c r="AE3789" s="55">
        <v>0.15778138777868389</v>
      </c>
      <c r="AF3789" s="55">
        <v>0.15751301445956786</v>
      </c>
      <c r="AG3789" s="55">
        <v>0.15726405700543927</v>
      </c>
      <c r="AH3789" s="55">
        <v>0.15717289045797106</v>
      </c>
      <c r="AI3789" s="55">
        <v>0.15743146158863519</v>
      </c>
      <c r="AJ3789" s="55">
        <v>0.15782814583140856</v>
      </c>
      <c r="AK3789" s="55">
        <v>0.15828433005728676</v>
      </c>
      <c r="AL3789" s="55">
        <v>0.15846418647276503</v>
      </c>
      <c r="AM3789" s="55">
        <v>0.1587681768109043</v>
      </c>
      <c r="AN3789" s="55">
        <v>0.15883960600315575</v>
      </c>
      <c r="AO3789" s="55">
        <v>0.15887394241853925</v>
      </c>
      <c r="AP3789" s="55">
        <v>0.15880258953768508</v>
      </c>
      <c r="AQ3789" s="55">
        <v>0.1584549308769167</v>
      </c>
      <c r="AR3789" s="55">
        <v>0.15815625821549828</v>
      </c>
      <c r="AS3789" s="55">
        <v>0.15767342858232908</v>
      </c>
      <c r="AT3789" s="55">
        <v>0.15726112207937587</v>
      </c>
      <c r="AU3789" s="55">
        <v>0.1570386273980697</v>
      </c>
      <c r="AV3789" s="55">
        <v>0.15661517229212457</v>
      </c>
      <c r="AW3789" s="55">
        <v>0.15630365629427942</v>
      </c>
      <c r="AX3789" s="55">
        <v>0.15609072367292451</v>
      </c>
      <c r="AY3789" s="55">
        <v>0.15574072114648865</v>
      </c>
      <c r="AZ3789" s="55">
        <v>0.15503204364518913</v>
      </c>
      <c r="BA3789" s="55">
        <v>0.15402132762292184</v>
      </c>
      <c r="BB3789" s="55">
        <v>0.15300559307653189</v>
      </c>
      <c r="BC3789" s="55">
        <v>0.1521078423005571</v>
      </c>
      <c r="BD3789" s="55">
        <v>0.15140155735225547</v>
      </c>
      <c r="BE3789" s="55">
        <v>0.15078525005295068</v>
      </c>
      <c r="BF3789" s="55">
        <v>0.15030298320640431</v>
      </c>
    </row>
    <row r="3790" spans="1:58" ht="12" customHeight="1" x14ac:dyDescent="0.2">
      <c r="B3790" t="s">
        <v>561</v>
      </c>
      <c r="C3790" s="55">
        <v>5.6984422128213072E-2</v>
      </c>
      <c r="D3790" s="55">
        <v>5.7037428317425767E-2</v>
      </c>
      <c r="E3790" s="55">
        <v>5.765470107461064E-2</v>
      </c>
      <c r="F3790" s="55">
        <v>5.9248400790893781E-2</v>
      </c>
      <c r="G3790" s="55">
        <v>6.0599374184002783E-2</v>
      </c>
      <c r="H3790" s="55">
        <v>6.1600122909621594E-2</v>
      </c>
      <c r="I3790" s="55">
        <v>6.2525089836239431E-2</v>
      </c>
      <c r="J3790" s="55">
        <v>6.5621861776286428E-2</v>
      </c>
      <c r="K3790" s="55">
        <v>6.8110964082796974E-2</v>
      </c>
      <c r="L3790" s="55">
        <v>7.0318494309665816E-2</v>
      </c>
      <c r="M3790" s="55">
        <v>7.2413590774160208E-2</v>
      </c>
      <c r="N3790" s="55">
        <v>7.4146474306839433E-2</v>
      </c>
      <c r="O3790" s="55">
        <v>7.5762249854675612E-2</v>
      </c>
      <c r="P3790" s="55">
        <v>7.6865272879899457E-2</v>
      </c>
      <c r="Q3790" s="55">
        <v>7.8511737143794572E-2</v>
      </c>
      <c r="R3790" s="55">
        <v>8.1073708619715232E-2</v>
      </c>
      <c r="S3790" s="55">
        <v>8.2787185583943143E-2</v>
      </c>
      <c r="T3790" s="55">
        <v>8.2683785369895402E-2</v>
      </c>
      <c r="U3790" s="55">
        <v>8.3133769267905736E-2</v>
      </c>
      <c r="V3790" s="55">
        <v>8.3733612904854801E-2</v>
      </c>
      <c r="W3790" s="55">
        <v>8.4415932398239718E-2</v>
      </c>
      <c r="X3790" s="55">
        <v>8.4979719254076144E-2</v>
      </c>
      <c r="Y3790" s="55">
        <v>8.5444030296589382E-2</v>
      </c>
      <c r="Z3790" s="55">
        <v>8.5461320434202487E-2</v>
      </c>
      <c r="AA3790" s="55">
        <v>8.5211653044708957E-2</v>
      </c>
      <c r="AB3790" s="55">
        <v>8.452561940807686E-2</v>
      </c>
      <c r="AC3790" s="55">
        <v>8.3353222946972241E-2</v>
      </c>
      <c r="AD3790" s="55">
        <v>8.1819549807564423E-2</v>
      </c>
      <c r="AE3790" s="55">
        <v>8.0499185141533675E-2</v>
      </c>
      <c r="AF3790" s="55">
        <v>7.9173977448964553E-2</v>
      </c>
      <c r="AG3790" s="55">
        <v>7.8055562038364265E-2</v>
      </c>
      <c r="AH3790" s="55">
        <v>7.6986774655127363E-2</v>
      </c>
      <c r="AI3790" s="55">
        <v>7.5685699223406885E-2</v>
      </c>
      <c r="AJ3790" s="55">
        <v>7.4140235497938259E-2</v>
      </c>
      <c r="AK3790" s="55">
        <v>7.2532687245639424E-2</v>
      </c>
      <c r="AL3790" s="55">
        <v>7.1337617760641125E-2</v>
      </c>
      <c r="AM3790" s="55">
        <v>7.0434074947934355E-2</v>
      </c>
      <c r="AN3790" s="55">
        <v>6.9886406055884712E-2</v>
      </c>
      <c r="AO3790" s="55">
        <v>6.9461132180670127E-2</v>
      </c>
      <c r="AP3790" s="55">
        <v>6.9068103630252786E-2</v>
      </c>
      <c r="AQ3790" s="55">
        <v>6.8771861317630884E-2</v>
      </c>
      <c r="AR3790" s="55">
        <v>6.8465286659367741E-2</v>
      </c>
      <c r="AS3790" s="55">
        <v>6.8645309129605148E-2</v>
      </c>
      <c r="AT3790" s="55">
        <v>6.9117384386096284E-2</v>
      </c>
      <c r="AU3790" s="55">
        <v>6.9615012356691472E-2</v>
      </c>
      <c r="AV3790" s="55">
        <v>7.0169574943763177E-2</v>
      </c>
      <c r="AW3790" s="55">
        <v>7.0848025612013227E-2</v>
      </c>
      <c r="AX3790" s="55">
        <v>7.1332645108638015E-2</v>
      </c>
      <c r="AY3790" s="55">
        <v>7.1916781620926115E-2</v>
      </c>
      <c r="AZ3790" s="55">
        <v>7.2573011011341546E-2</v>
      </c>
      <c r="BA3790" s="55">
        <v>7.316791466397464E-2</v>
      </c>
      <c r="BB3790" s="55">
        <v>7.3889758895709812E-2</v>
      </c>
      <c r="BC3790" s="55">
        <v>7.4406983087004733E-2</v>
      </c>
      <c r="BD3790" s="55">
        <v>7.4747002977863339E-2</v>
      </c>
      <c r="BE3790" s="55">
        <v>7.5125809376185779E-2</v>
      </c>
      <c r="BF3790" s="55">
        <v>7.5194734181068701E-2</v>
      </c>
    </row>
    <row r="3791" spans="1:58" ht="12" customHeight="1" x14ac:dyDescent="0.2">
      <c r="B3791" t="s">
        <v>562</v>
      </c>
      <c r="C3791" s="55">
        <v>0.10439015741746693</v>
      </c>
      <c r="D3791" s="55">
        <v>0.10423887385663964</v>
      </c>
      <c r="E3791" s="55">
        <v>0.10363236661389752</v>
      </c>
      <c r="F3791" s="55">
        <v>0.10293608746151964</v>
      </c>
      <c r="G3791" s="55">
        <v>0.10215976556683556</v>
      </c>
      <c r="H3791" s="55">
        <v>9.9649277322028995E-2</v>
      </c>
      <c r="I3791" s="55">
        <v>9.8695051768944594E-2</v>
      </c>
      <c r="J3791" s="55">
        <v>9.7811688218473053E-2</v>
      </c>
      <c r="K3791" s="55">
        <v>9.7326438621122266E-2</v>
      </c>
      <c r="L3791" s="55">
        <v>9.6626170339641146E-2</v>
      </c>
      <c r="M3791" s="55">
        <v>9.6261974944868406E-2</v>
      </c>
      <c r="N3791" s="55">
        <v>9.6008534056166231E-2</v>
      </c>
      <c r="O3791" s="55">
        <v>9.6317716442636689E-2</v>
      </c>
      <c r="P3791" s="55">
        <v>9.7582874711243398E-2</v>
      </c>
      <c r="Q3791" s="55">
        <v>9.8700555300775317E-2</v>
      </c>
      <c r="R3791" s="55">
        <v>0.10058885644867223</v>
      </c>
      <c r="S3791" s="55">
        <v>0.10165211576138072</v>
      </c>
      <c r="T3791" s="55">
        <v>0.10480068801181444</v>
      </c>
      <c r="U3791" s="55">
        <v>0.10743341900343092</v>
      </c>
      <c r="V3791" s="55">
        <v>0.11000965254110953</v>
      </c>
      <c r="W3791" s="55">
        <v>0.11231208035658154</v>
      </c>
      <c r="X3791" s="55">
        <v>0.11466608501336403</v>
      </c>
      <c r="Y3791" s="55">
        <v>0.11711927406909005</v>
      </c>
      <c r="Z3791" s="55">
        <v>0.11964133009983774</v>
      </c>
      <c r="AA3791" s="55">
        <v>0.12228894126831699</v>
      </c>
      <c r="AB3791" s="55">
        <v>0.12508483154794975</v>
      </c>
      <c r="AC3791" s="55">
        <v>0.12778512930728642</v>
      </c>
      <c r="AD3791" s="55">
        <v>0.13059141993327936</v>
      </c>
      <c r="AE3791" s="55">
        <v>0.13379388051695118</v>
      </c>
      <c r="AF3791" s="55">
        <v>0.13655631420118522</v>
      </c>
      <c r="AG3791" s="55">
        <v>0.13942947634650943</v>
      </c>
      <c r="AH3791" s="55">
        <v>0.14212755225818352</v>
      </c>
      <c r="AI3791" s="55">
        <v>0.14461622264652504</v>
      </c>
      <c r="AJ3791" s="55">
        <v>0.14698131073740139</v>
      </c>
      <c r="AK3791" s="55">
        <v>0.14919054218160749</v>
      </c>
      <c r="AL3791" s="55">
        <v>0.15109926397220322</v>
      </c>
      <c r="AM3791" s="55">
        <v>0.15246568498081142</v>
      </c>
      <c r="AN3791" s="55">
        <v>0.15355699382653082</v>
      </c>
      <c r="AO3791" s="55">
        <v>0.15450102251939132</v>
      </c>
      <c r="AP3791" s="55">
        <v>0.15547356398743176</v>
      </c>
      <c r="AQ3791" s="55">
        <v>0.15668870948623154</v>
      </c>
      <c r="AR3791" s="55">
        <v>0.15774052019830134</v>
      </c>
      <c r="AS3791" s="55">
        <v>0.15830511478170645</v>
      </c>
      <c r="AT3791" s="55">
        <v>0.15850124922339276</v>
      </c>
      <c r="AU3791" s="55">
        <v>0.15850541711140517</v>
      </c>
      <c r="AV3791" s="55">
        <v>0.15861312509341477</v>
      </c>
      <c r="AW3791" s="55">
        <v>0.1584825885615383</v>
      </c>
      <c r="AX3791" s="55">
        <v>0.15849060280736058</v>
      </c>
      <c r="AY3791" s="55">
        <v>0.15850007692103948</v>
      </c>
      <c r="AZ3791" s="55">
        <v>0.15859273825491774</v>
      </c>
      <c r="BA3791" s="55">
        <v>0.15904105266920512</v>
      </c>
      <c r="BB3791" s="55">
        <v>0.15936392760004067</v>
      </c>
      <c r="BC3791" s="55">
        <v>0.15972761013828493</v>
      </c>
      <c r="BD3791" s="55">
        <v>0.16007112303234577</v>
      </c>
      <c r="BE3791" s="55">
        <v>0.16029773880395964</v>
      </c>
      <c r="BF3791" s="55">
        <v>0.16071666118268838</v>
      </c>
    </row>
    <row r="3792" spans="1:58" ht="12" customHeight="1" x14ac:dyDescent="0.2">
      <c r="A3792" t="s">
        <v>527</v>
      </c>
      <c r="B3792" t="s">
        <v>558</v>
      </c>
      <c r="C3792" s="55">
        <v>4.7691842327481797E-2</v>
      </c>
      <c r="D3792" s="55">
        <v>4.7956968711237488E-2</v>
      </c>
      <c r="E3792" s="55">
        <v>4.7877289027200134E-2</v>
      </c>
      <c r="F3792" s="55">
        <v>4.7513327501936514E-2</v>
      </c>
      <c r="G3792" s="55">
        <v>4.6701375171402063E-2</v>
      </c>
      <c r="H3792" s="55">
        <v>4.6102599122524859E-2</v>
      </c>
      <c r="I3792" s="55">
        <v>4.5028393615936003E-2</v>
      </c>
      <c r="J3792" s="55">
        <v>4.4407789861416955E-2</v>
      </c>
      <c r="K3792" s="55">
        <v>4.4160903873489477E-2</v>
      </c>
      <c r="L3792" s="55">
        <v>4.4254486944822903E-2</v>
      </c>
      <c r="M3792" s="55">
        <v>4.4512350631196539E-2</v>
      </c>
      <c r="N3792" s="55">
        <v>4.4639339721450677E-2</v>
      </c>
      <c r="O3792" s="55">
        <v>4.4751926889377569E-2</v>
      </c>
      <c r="P3792" s="55">
        <v>4.4807294527124085E-2</v>
      </c>
      <c r="Q3792" s="55">
        <v>4.4390010638271381E-2</v>
      </c>
      <c r="R3792" s="55">
        <v>4.3692828308271286E-2</v>
      </c>
      <c r="S3792" s="55">
        <v>4.2253398576536809E-2</v>
      </c>
      <c r="T3792" s="55">
        <v>4.123898481194866E-2</v>
      </c>
      <c r="U3792" s="55">
        <v>4.074196659749757E-2</v>
      </c>
      <c r="V3792" s="55">
        <v>4.0289439546631452E-2</v>
      </c>
      <c r="W3792" s="55">
        <v>4.0251413428955489E-2</v>
      </c>
      <c r="X3792" s="55">
        <v>4.0184144231378519E-2</v>
      </c>
      <c r="Y3792" s="55">
        <v>3.9866372712441728E-2</v>
      </c>
      <c r="Z3792" s="55">
        <v>3.9523209988281745E-2</v>
      </c>
      <c r="AA3792" s="55">
        <v>3.9231431084225846E-2</v>
      </c>
      <c r="AB3792" s="55">
        <v>3.8797011498283171E-2</v>
      </c>
      <c r="AC3792" s="55">
        <v>3.8485580261786397E-2</v>
      </c>
      <c r="AD3792" s="55">
        <v>3.8412797059067326E-2</v>
      </c>
      <c r="AE3792" s="55">
        <v>3.836521875312849E-2</v>
      </c>
      <c r="AF3792" s="55">
        <v>3.7983769037804462E-2</v>
      </c>
      <c r="AG3792" s="55">
        <v>3.7628808200463257E-2</v>
      </c>
      <c r="AH3792" s="55">
        <v>3.7255808939875019E-2</v>
      </c>
      <c r="AI3792" s="55">
        <v>3.6763785731577667E-2</v>
      </c>
      <c r="AJ3792" s="55">
        <v>3.6303943854688527E-2</v>
      </c>
      <c r="AK3792" s="55">
        <v>3.6075135910025931E-2</v>
      </c>
      <c r="AL3792" s="55">
        <v>3.5872785035366138E-2</v>
      </c>
      <c r="AM3792" s="55">
        <v>3.5648990993976774E-2</v>
      </c>
      <c r="AN3792" s="55">
        <v>3.5628733250194111E-2</v>
      </c>
      <c r="AO3792" s="55">
        <v>3.5637914653963348E-2</v>
      </c>
      <c r="AP3792" s="55">
        <v>3.5660933161999565E-2</v>
      </c>
      <c r="AQ3792" s="55">
        <v>3.5676999658481402E-2</v>
      </c>
      <c r="AR3792" s="55">
        <v>3.5745585659786465E-2</v>
      </c>
      <c r="AS3792" s="55">
        <v>3.5681780092900628E-2</v>
      </c>
      <c r="AT3792" s="55">
        <v>3.5601206153931128E-2</v>
      </c>
      <c r="AU3792" s="55">
        <v>3.550093532202641E-2</v>
      </c>
      <c r="AV3792" s="55">
        <v>3.5384348578531691E-2</v>
      </c>
      <c r="AW3792" s="55">
        <v>3.5252289094970447E-2</v>
      </c>
      <c r="AX3792" s="55">
        <v>3.5111306649187699E-2</v>
      </c>
      <c r="AY3792" s="55">
        <v>3.4964710043717678E-2</v>
      </c>
      <c r="AZ3792" s="55">
        <v>3.4809894061837598E-2</v>
      </c>
      <c r="BA3792" s="55">
        <v>3.4652395740988606E-2</v>
      </c>
      <c r="BB3792" s="55">
        <v>3.4492939428426961E-2</v>
      </c>
      <c r="BC3792" s="55">
        <v>3.4332533571163434E-2</v>
      </c>
      <c r="BD3792" s="55">
        <v>3.417748923610605E-2</v>
      </c>
      <c r="BE3792" s="55">
        <v>3.403058223791533E-2</v>
      </c>
      <c r="BF3792" s="55">
        <v>3.3892193690484643E-2</v>
      </c>
    </row>
    <row r="3793" spans="1:58" ht="12" customHeight="1" x14ac:dyDescent="0.2">
      <c r="B3793" t="s">
        <v>559</v>
      </c>
      <c r="C3793" s="55">
        <v>0.14777851071461046</v>
      </c>
      <c r="D3793" s="55">
        <v>0.14499708711353235</v>
      </c>
      <c r="E3793" s="55">
        <v>0.14228146019974988</v>
      </c>
      <c r="F3793" s="55">
        <v>0.14010387144725051</v>
      </c>
      <c r="G3793" s="55">
        <v>0.13805918003549147</v>
      </c>
      <c r="H3793" s="55">
        <v>0.13469824514866488</v>
      </c>
      <c r="I3793" s="55">
        <v>0.13397356895019219</v>
      </c>
      <c r="J3793" s="55">
        <v>0.1332582934540103</v>
      </c>
      <c r="K3793" s="55">
        <v>0.13256609332160257</v>
      </c>
      <c r="L3793" s="55">
        <v>0.13149645430766288</v>
      </c>
      <c r="M3793" s="55">
        <v>0.13017028336446354</v>
      </c>
      <c r="N3793" s="55">
        <v>0.12832786542000149</v>
      </c>
      <c r="O3793" s="55">
        <v>0.12711833988768304</v>
      </c>
      <c r="P3793" s="55">
        <v>0.12625095496001054</v>
      </c>
      <c r="Q3793" s="55">
        <v>0.12599275763199833</v>
      </c>
      <c r="R3793" s="55">
        <v>0.12643342495244755</v>
      </c>
      <c r="S3793" s="55">
        <v>0.12738379583388937</v>
      </c>
      <c r="T3793" s="55">
        <v>0.12770282444622</v>
      </c>
      <c r="U3793" s="55">
        <v>0.12760555777907442</v>
      </c>
      <c r="V3793" s="55">
        <v>0.12729844679624999</v>
      </c>
      <c r="W3793" s="55">
        <v>0.12641465165197152</v>
      </c>
      <c r="X3793" s="55">
        <v>0.12566500311923831</v>
      </c>
      <c r="Y3793" s="55">
        <v>0.12517213666287605</v>
      </c>
      <c r="Z3793" s="55">
        <v>0.12454453813487447</v>
      </c>
      <c r="AA3793" s="55">
        <v>0.12406198258798184</v>
      </c>
      <c r="AB3793" s="55">
        <v>0.12349905083979665</v>
      </c>
      <c r="AC3793" s="55">
        <v>0.12293087498699233</v>
      </c>
      <c r="AD3793" s="55">
        <v>0.12221418065979178</v>
      </c>
      <c r="AE3793" s="55">
        <v>0.12126102959429556</v>
      </c>
      <c r="AF3793" s="55">
        <v>0.12028084856717534</v>
      </c>
      <c r="AG3793" s="55">
        <v>0.11895378179374352</v>
      </c>
      <c r="AH3793" s="55">
        <v>0.11765278494846482</v>
      </c>
      <c r="AI3793" s="55">
        <v>0.11662925650008818</v>
      </c>
      <c r="AJ3793" s="55">
        <v>0.11580416216669855</v>
      </c>
      <c r="AK3793" s="55">
        <v>0.11483922576184608</v>
      </c>
      <c r="AL3793" s="55">
        <v>0.1140133507476522</v>
      </c>
      <c r="AM3793" s="55">
        <v>0.11333653568369675</v>
      </c>
      <c r="AN3793" s="55">
        <v>0.11262158693117413</v>
      </c>
      <c r="AO3793" s="55">
        <v>0.11193786985376952</v>
      </c>
      <c r="AP3793" s="55">
        <v>0.11128598557990686</v>
      </c>
      <c r="AQ3793" s="55">
        <v>0.11056226271508714</v>
      </c>
      <c r="AR3793" s="55">
        <v>0.10990866699461824</v>
      </c>
      <c r="AS3793" s="55">
        <v>0.10956950923376027</v>
      </c>
      <c r="AT3793" s="55">
        <v>0.1092438293361698</v>
      </c>
      <c r="AU3793" s="55">
        <v>0.1089067241389103</v>
      </c>
      <c r="AV3793" s="55">
        <v>0.10861468870395628</v>
      </c>
      <c r="AW3793" s="55">
        <v>0.10833072875838766</v>
      </c>
      <c r="AX3793" s="55">
        <v>0.10800521286329309</v>
      </c>
      <c r="AY3793" s="55">
        <v>0.10771213614226142</v>
      </c>
      <c r="AZ3793" s="55">
        <v>0.10762323330403657</v>
      </c>
      <c r="BA3793" s="55">
        <v>0.10753364106015388</v>
      </c>
      <c r="BB3793" s="55">
        <v>0.10744682565012446</v>
      </c>
      <c r="BC3793" s="55">
        <v>0.10739893903145303</v>
      </c>
      <c r="BD3793" s="55">
        <v>0.10734788727885003</v>
      </c>
      <c r="BE3793" s="55">
        <v>0.10727284489126596</v>
      </c>
      <c r="BF3793" s="55">
        <v>0.10716230611956402</v>
      </c>
    </row>
    <row r="3794" spans="1:58" ht="12" customHeight="1" x14ac:dyDescent="0.2">
      <c r="B3794" t="s">
        <v>560</v>
      </c>
      <c r="C3794" s="55">
        <v>0.18592217890185958</v>
      </c>
      <c r="D3794" s="55">
        <v>0.18880369473306857</v>
      </c>
      <c r="E3794" s="55">
        <v>0.19084857743928554</v>
      </c>
      <c r="F3794" s="55">
        <v>0.19245615525690549</v>
      </c>
      <c r="G3794" s="55">
        <v>0.19445486050197636</v>
      </c>
      <c r="H3794" s="55">
        <v>0.19221374043849745</v>
      </c>
      <c r="I3794" s="55">
        <v>0.1929679389903427</v>
      </c>
      <c r="J3794" s="55">
        <v>0.19134586757331323</v>
      </c>
      <c r="K3794" s="55">
        <v>0.19014641559307247</v>
      </c>
      <c r="L3794" s="55">
        <v>0.18871699837647596</v>
      </c>
      <c r="M3794" s="55">
        <v>0.18756437231843412</v>
      </c>
      <c r="N3794" s="55">
        <v>0.18681567395710449</v>
      </c>
      <c r="O3794" s="55">
        <v>0.18509614636954427</v>
      </c>
      <c r="P3794" s="55">
        <v>0.18333833903487926</v>
      </c>
      <c r="Q3794" s="55">
        <v>0.18077837511316824</v>
      </c>
      <c r="R3794" s="55">
        <v>0.17897788782648497</v>
      </c>
      <c r="S3794" s="55">
        <v>0.17628092870811382</v>
      </c>
      <c r="T3794" s="55">
        <v>0.17345841133641526</v>
      </c>
      <c r="U3794" s="55">
        <v>0.1707930325059713</v>
      </c>
      <c r="V3794" s="55">
        <v>0.16840143021083057</v>
      </c>
      <c r="W3794" s="55">
        <v>0.16627863282096011</v>
      </c>
      <c r="X3794" s="55">
        <v>0.16409176137761383</v>
      </c>
      <c r="Y3794" s="55">
        <v>0.16229503576800444</v>
      </c>
      <c r="Z3794" s="55">
        <v>0.16055939529359145</v>
      </c>
      <c r="AA3794" s="55">
        <v>0.15878486480660622</v>
      </c>
      <c r="AB3794" s="55">
        <v>0.15753611238825152</v>
      </c>
      <c r="AC3794" s="55">
        <v>0.15676471330657926</v>
      </c>
      <c r="AD3794" s="55">
        <v>0.15615229716622167</v>
      </c>
      <c r="AE3794" s="55">
        <v>0.1559819418779731</v>
      </c>
      <c r="AF3794" s="55">
        <v>0.15578432596809172</v>
      </c>
      <c r="AG3794" s="55">
        <v>0.15560683795915889</v>
      </c>
      <c r="AH3794" s="55">
        <v>0.15558118771077423</v>
      </c>
      <c r="AI3794" s="55">
        <v>0.15590052595857479</v>
      </c>
      <c r="AJ3794" s="55">
        <v>0.15635613800755235</v>
      </c>
      <c r="AK3794" s="55">
        <v>0.156868341651586</v>
      </c>
      <c r="AL3794" s="55">
        <v>0.15709930029470512</v>
      </c>
      <c r="AM3794" s="55">
        <v>0.15744457042455748</v>
      </c>
      <c r="AN3794" s="55">
        <v>0.15754963800388055</v>
      </c>
      <c r="AO3794" s="55">
        <v>0.15761453942292958</v>
      </c>
      <c r="AP3794" s="55">
        <v>0.15757414232067979</v>
      </c>
      <c r="AQ3794" s="55">
        <v>0.15726152025313758</v>
      </c>
      <c r="AR3794" s="55">
        <v>0.15699374919530851</v>
      </c>
      <c r="AS3794" s="55">
        <v>0.15653354696018149</v>
      </c>
      <c r="AT3794" s="55">
        <v>0.15613686031399554</v>
      </c>
      <c r="AU3794" s="55">
        <v>0.15592713139904851</v>
      </c>
      <c r="AV3794" s="55">
        <v>0.15551859997208237</v>
      </c>
      <c r="AW3794" s="55">
        <v>0.15521746007993623</v>
      </c>
      <c r="AX3794" s="55">
        <v>0.15501754679199065</v>
      </c>
      <c r="AY3794" s="55">
        <v>0.15468080460289632</v>
      </c>
      <c r="AZ3794" s="55">
        <v>0.15398644765884703</v>
      </c>
      <c r="BA3794" s="55">
        <v>0.15299667389165533</v>
      </c>
      <c r="BB3794" s="55">
        <v>0.15199857086391497</v>
      </c>
      <c r="BC3794" s="55">
        <v>0.15111829928631362</v>
      </c>
      <c r="BD3794" s="55">
        <v>0.1504286482913946</v>
      </c>
      <c r="BE3794" s="55">
        <v>0.14982704155895907</v>
      </c>
      <c r="BF3794" s="55">
        <v>0.14936347807133243</v>
      </c>
    </row>
    <row r="3795" spans="1:58" ht="12" customHeight="1" x14ac:dyDescent="0.2">
      <c r="B3795" t="s">
        <v>561</v>
      </c>
      <c r="C3795" s="55">
        <v>6.0272295353426666E-2</v>
      </c>
      <c r="D3795" s="55">
        <v>6.0380162691451411E-2</v>
      </c>
      <c r="E3795" s="55">
        <v>6.083213409328711E-2</v>
      </c>
      <c r="F3795" s="55">
        <v>6.2313231054002223E-2</v>
      </c>
      <c r="G3795" s="55">
        <v>6.3508229434057054E-2</v>
      </c>
      <c r="H3795" s="55">
        <v>6.2259199528760412E-2</v>
      </c>
      <c r="I3795" s="55">
        <v>6.2976344118799085E-2</v>
      </c>
      <c r="J3795" s="55">
        <v>6.6065514273387582E-2</v>
      </c>
      <c r="K3795" s="55">
        <v>6.8286947384061394E-2</v>
      </c>
      <c r="L3795" s="55">
        <v>7.0419653516544695E-2</v>
      </c>
      <c r="M3795" s="55">
        <v>7.2430591041697232E-2</v>
      </c>
      <c r="N3795" s="55">
        <v>7.4364993352302469E-2</v>
      </c>
      <c r="O3795" s="55">
        <v>7.6013726638732057E-2</v>
      </c>
      <c r="P3795" s="55">
        <v>7.7389162496117103E-2</v>
      </c>
      <c r="Q3795" s="55">
        <v>7.9149816758837005E-2</v>
      </c>
      <c r="R3795" s="55">
        <v>8.1680653315860816E-2</v>
      </c>
      <c r="S3795" s="55">
        <v>8.3754486096987796E-2</v>
      </c>
      <c r="T3795" s="55">
        <v>8.3887058497452344E-2</v>
      </c>
      <c r="U3795" s="55">
        <v>8.4383996487360571E-2</v>
      </c>
      <c r="V3795" s="55">
        <v>8.4893497505439008E-2</v>
      </c>
      <c r="W3795" s="55">
        <v>8.5588200857335123E-2</v>
      </c>
      <c r="X3795" s="55">
        <v>8.6067936572217216E-2</v>
      </c>
      <c r="Y3795" s="55">
        <v>8.640083355404532E-2</v>
      </c>
      <c r="Z3795" s="55">
        <v>8.6447755020112121E-2</v>
      </c>
      <c r="AA3795" s="55">
        <v>8.6224211327358052E-2</v>
      </c>
      <c r="AB3795" s="55">
        <v>8.5562544687241088E-2</v>
      </c>
      <c r="AC3795" s="55">
        <v>8.440774945792387E-2</v>
      </c>
      <c r="AD3795" s="55">
        <v>8.2886958065948563E-2</v>
      </c>
      <c r="AE3795" s="55">
        <v>8.1588804813391355E-2</v>
      </c>
      <c r="AF3795" s="55">
        <v>8.0280545624425131E-2</v>
      </c>
      <c r="AG3795" s="55">
        <v>7.9181476098104622E-2</v>
      </c>
      <c r="AH3795" s="55">
        <v>7.8129690472874172E-2</v>
      </c>
      <c r="AI3795" s="55">
        <v>7.6840541435546472E-2</v>
      </c>
      <c r="AJ3795" s="55">
        <v>7.5301734086316421E-2</v>
      </c>
      <c r="AK3795" s="55">
        <v>7.3697318586692831E-2</v>
      </c>
      <c r="AL3795" s="55">
        <v>7.2507388550749743E-2</v>
      </c>
      <c r="AM3795" s="55">
        <v>7.1608995501483544E-2</v>
      </c>
      <c r="AN3795" s="55">
        <v>7.1067633114986525E-2</v>
      </c>
      <c r="AO3795" s="55">
        <v>7.0648996639956413E-2</v>
      </c>
      <c r="AP3795" s="55">
        <v>7.0262797920270889E-2</v>
      </c>
      <c r="AQ3795" s="55">
        <v>6.9975824772912767E-2</v>
      </c>
      <c r="AR3795" s="55">
        <v>6.9676599350293744E-2</v>
      </c>
      <c r="AS3795" s="55">
        <v>6.9868322442182162E-2</v>
      </c>
      <c r="AT3795" s="55">
        <v>7.0354503519624675E-2</v>
      </c>
      <c r="AU3795" s="55">
        <v>7.086611734733364E-2</v>
      </c>
      <c r="AV3795" s="55">
        <v>7.1436124752699975E-2</v>
      </c>
      <c r="AW3795" s="55">
        <v>7.2130629605734686E-2</v>
      </c>
      <c r="AX3795" s="55">
        <v>7.262942903972619E-2</v>
      </c>
      <c r="AY3795" s="55">
        <v>7.3229323298134391E-2</v>
      </c>
      <c r="AZ3795" s="55">
        <v>7.390208754542886E-2</v>
      </c>
      <c r="BA3795" s="55">
        <v>7.4514765716177198E-2</v>
      </c>
      <c r="BB3795" s="55">
        <v>7.5255281277307726E-2</v>
      </c>
      <c r="BC3795" s="55">
        <v>7.5787866840298673E-2</v>
      </c>
      <c r="BD3795" s="55">
        <v>7.61402907014989E-2</v>
      </c>
      <c r="BE3795" s="55">
        <v>7.6531644145115207E-2</v>
      </c>
      <c r="BF3795" s="55">
        <v>7.6609879952485582E-2</v>
      </c>
    </row>
    <row r="3796" spans="1:58" ht="12" customHeight="1" x14ac:dyDescent="0.2">
      <c r="B3796" t="s">
        <v>562</v>
      </c>
      <c r="C3796" s="55">
        <v>0.10009910842224191</v>
      </c>
      <c r="D3796" s="55">
        <v>9.9493251136098887E-2</v>
      </c>
      <c r="E3796" s="55">
        <v>9.8761717193183829E-2</v>
      </c>
      <c r="F3796" s="55">
        <v>9.7835217299586566E-2</v>
      </c>
      <c r="G3796" s="55">
        <v>9.6913368635386424E-2</v>
      </c>
      <c r="H3796" s="55">
        <v>9.6789440709962968E-2</v>
      </c>
      <c r="I3796" s="55">
        <v>9.6284667997176512E-2</v>
      </c>
      <c r="J3796" s="55">
        <v>9.5693940345069617E-2</v>
      </c>
      <c r="K3796" s="55">
        <v>9.5504630346098851E-2</v>
      </c>
      <c r="L3796" s="55">
        <v>9.5116891208697776E-2</v>
      </c>
      <c r="M3796" s="55">
        <v>9.5181459219637957E-2</v>
      </c>
      <c r="N3796" s="55">
        <v>9.5474276888044801E-2</v>
      </c>
      <c r="O3796" s="55">
        <v>9.556486400640031E-2</v>
      </c>
      <c r="P3796" s="55">
        <v>9.6442290043367421E-2</v>
      </c>
      <c r="Q3796" s="55">
        <v>9.6998469876853011E-2</v>
      </c>
      <c r="R3796" s="55">
        <v>9.8249713375685888E-2</v>
      </c>
      <c r="S3796" s="55">
        <v>9.9079866667188876E-2</v>
      </c>
      <c r="T3796" s="55">
        <v>0.10189681180909543</v>
      </c>
      <c r="U3796" s="55">
        <v>0.10401765492572299</v>
      </c>
      <c r="V3796" s="55">
        <v>0.10633762949010975</v>
      </c>
      <c r="W3796" s="55">
        <v>0.10842513194577534</v>
      </c>
      <c r="X3796" s="55">
        <v>0.1105661424530557</v>
      </c>
      <c r="Y3796" s="55">
        <v>0.11286024854726551</v>
      </c>
      <c r="Z3796" s="55">
        <v>0.11532986319769382</v>
      </c>
      <c r="AA3796" s="55">
        <v>0.11792173185022455</v>
      </c>
      <c r="AB3796" s="55">
        <v>0.12066363430091945</v>
      </c>
      <c r="AC3796" s="55">
        <v>0.12331521492756692</v>
      </c>
      <c r="AD3796" s="55">
        <v>0.12607244728909947</v>
      </c>
      <c r="AE3796" s="55">
        <v>0.12922655314343395</v>
      </c>
      <c r="AF3796" s="55">
        <v>0.13195202578905529</v>
      </c>
      <c r="AG3796" s="55">
        <v>0.13478785378914371</v>
      </c>
      <c r="AH3796" s="55">
        <v>0.13745314415682883</v>
      </c>
      <c r="AI3796" s="55">
        <v>0.13991685218364236</v>
      </c>
      <c r="AJ3796" s="55">
        <v>0.14226221153334451</v>
      </c>
      <c r="AK3796" s="55">
        <v>0.14445601648673573</v>
      </c>
      <c r="AL3796" s="55">
        <v>0.14635327105819174</v>
      </c>
      <c r="AM3796" s="55">
        <v>0.14771795928656706</v>
      </c>
      <c r="AN3796" s="55">
        <v>0.14880761949797094</v>
      </c>
      <c r="AO3796" s="55">
        <v>0.14975175544048877</v>
      </c>
      <c r="AP3796" s="55">
        <v>0.15072347049945245</v>
      </c>
      <c r="AQ3796" s="55">
        <v>0.15193274149850566</v>
      </c>
      <c r="AR3796" s="55">
        <v>0.15298054633690675</v>
      </c>
      <c r="AS3796" s="55">
        <v>0.15354681811967616</v>
      </c>
      <c r="AT3796" s="55">
        <v>0.15374950308071403</v>
      </c>
      <c r="AU3796" s="55">
        <v>0.15376456617869111</v>
      </c>
      <c r="AV3796" s="55">
        <v>0.15388085357641079</v>
      </c>
      <c r="AW3796" s="55">
        <v>0.15376232978060214</v>
      </c>
      <c r="AX3796" s="55">
        <v>0.15378155292852341</v>
      </c>
      <c r="AY3796" s="55">
        <v>0.15380153780134329</v>
      </c>
      <c r="AZ3796" s="55">
        <v>0.15390094457827855</v>
      </c>
      <c r="BA3796" s="55">
        <v>0.15435024666419742</v>
      </c>
      <c r="BB3796" s="55">
        <v>0.15467466424052131</v>
      </c>
      <c r="BC3796" s="55">
        <v>0.15503951625733497</v>
      </c>
      <c r="BD3796" s="55">
        <v>0.15538538274913716</v>
      </c>
      <c r="BE3796" s="55">
        <v>0.15561652000492554</v>
      </c>
      <c r="BF3796" s="55">
        <v>0.15603954613100771</v>
      </c>
    </row>
    <row r="3797" spans="1:58" ht="12" customHeight="1" x14ac:dyDescent="0.2">
      <c r="A3797" t="s">
        <v>528</v>
      </c>
      <c r="B3797" t="s">
        <v>558</v>
      </c>
      <c r="C3797" s="55">
        <v>4.9362706366543878E-2</v>
      </c>
      <c r="D3797" s="55">
        <v>5.0153397373053445E-2</v>
      </c>
      <c r="E3797" s="55">
        <v>5.0703534851717455E-2</v>
      </c>
      <c r="F3797" s="55">
        <v>5.1206204717739311E-2</v>
      </c>
      <c r="G3797" s="55">
        <v>5.1103971302824493E-2</v>
      </c>
      <c r="H3797" s="55">
        <v>4.9792540036906731E-2</v>
      </c>
      <c r="I3797" s="55">
        <v>4.9058738492547528E-2</v>
      </c>
      <c r="J3797" s="55">
        <v>4.8383397449697309E-2</v>
      </c>
      <c r="K3797" s="55">
        <v>4.7949121087128246E-2</v>
      </c>
      <c r="L3797" s="55">
        <v>4.7668256359194729E-2</v>
      </c>
      <c r="M3797" s="55">
        <v>4.7514751668182101E-2</v>
      </c>
      <c r="N3797" s="55">
        <v>4.7363419272709747E-2</v>
      </c>
      <c r="O3797" s="55">
        <v>4.7252716101903222E-2</v>
      </c>
      <c r="P3797" s="55">
        <v>4.707522007769472E-2</v>
      </c>
      <c r="Q3797" s="55">
        <v>4.675158764614188E-2</v>
      </c>
      <c r="R3797" s="55">
        <v>4.6177715067368216E-2</v>
      </c>
      <c r="S3797" s="55">
        <v>4.5004953737081979E-2</v>
      </c>
      <c r="T3797" s="55">
        <v>4.4138916125483138E-2</v>
      </c>
      <c r="U3797" s="55">
        <v>4.3661822758630509E-2</v>
      </c>
      <c r="V3797" s="55">
        <v>4.3326709202319937E-2</v>
      </c>
      <c r="W3797" s="55">
        <v>4.3244322206925617E-2</v>
      </c>
      <c r="X3797" s="55">
        <v>4.3176807493570307E-2</v>
      </c>
      <c r="Y3797" s="55">
        <v>4.2978128110327904E-2</v>
      </c>
      <c r="Z3797" s="55">
        <v>4.2653960073347465E-2</v>
      </c>
      <c r="AA3797" s="55">
        <v>4.2382467331232507E-2</v>
      </c>
      <c r="AB3797" s="55">
        <v>4.1954737244282836E-2</v>
      </c>
      <c r="AC3797" s="55">
        <v>4.1651720154349474E-2</v>
      </c>
      <c r="AD3797" s="55">
        <v>4.160555161879391E-2</v>
      </c>
      <c r="AE3797" s="55">
        <v>4.1593859992420545E-2</v>
      </c>
      <c r="AF3797" s="55">
        <v>4.1219228193818208E-2</v>
      </c>
      <c r="AG3797" s="55">
        <v>4.0876785703817545E-2</v>
      </c>
      <c r="AH3797" s="55">
        <v>4.0508041912907564E-2</v>
      </c>
      <c r="AI3797" s="55">
        <v>4.0000004665662718E-2</v>
      </c>
      <c r="AJ3797" s="55">
        <v>3.9521925995836753E-2</v>
      </c>
      <c r="AK3797" s="55">
        <v>3.9296294546231229E-2</v>
      </c>
      <c r="AL3797" s="55">
        <v>3.9099168209124915E-2</v>
      </c>
      <c r="AM3797" s="55">
        <v>3.887256570509022E-2</v>
      </c>
      <c r="AN3797" s="55">
        <v>3.8865470981293976E-2</v>
      </c>
      <c r="AO3797" s="55">
        <v>3.8888890233284644E-2</v>
      </c>
      <c r="AP3797" s="55">
        <v>3.8927884943515456E-2</v>
      </c>
      <c r="AQ3797" s="55">
        <v>3.8964374491470152E-2</v>
      </c>
      <c r="AR3797" s="55">
        <v>3.9054745548329182E-2</v>
      </c>
      <c r="AS3797" s="55">
        <v>3.8997393759835845E-2</v>
      </c>
      <c r="AT3797" s="55">
        <v>3.8919384941430282E-2</v>
      </c>
      <c r="AU3797" s="55">
        <v>3.8817700947584292E-2</v>
      </c>
      <c r="AV3797" s="55">
        <v>3.870037166633819E-2</v>
      </c>
      <c r="AW3797" s="55">
        <v>3.8564114065649621E-2</v>
      </c>
      <c r="AX3797" s="55">
        <v>3.8418435973864608E-2</v>
      </c>
      <c r="AY3797" s="55">
        <v>3.8267484230659454E-2</v>
      </c>
      <c r="AZ3797" s="55">
        <v>3.8108476739173412E-2</v>
      </c>
      <c r="BA3797" s="55">
        <v>3.795097690539144E-2</v>
      </c>
      <c r="BB3797" s="55">
        <v>3.7790747508603763E-2</v>
      </c>
      <c r="BC3797" s="55">
        <v>3.7628344001594378E-2</v>
      </c>
      <c r="BD3797" s="55">
        <v>3.7470204947930068E-2</v>
      </c>
      <c r="BE3797" s="55">
        <v>3.7319896869261765E-2</v>
      </c>
      <c r="BF3797" s="55">
        <v>3.7178999634514598E-2</v>
      </c>
    </row>
    <row r="3798" spans="1:58" ht="12" customHeight="1" x14ac:dyDescent="0.2">
      <c r="B3798" t="s">
        <v>559</v>
      </c>
      <c r="C3798" s="55">
        <v>0.14811364113961484</v>
      </c>
      <c r="D3798" s="55">
        <v>0.14421554674951978</v>
      </c>
      <c r="E3798" s="55">
        <v>0.14098912805618891</v>
      </c>
      <c r="F3798" s="55">
        <v>0.13787553742701625</v>
      </c>
      <c r="G3798" s="55">
        <v>0.13540655156620479</v>
      </c>
      <c r="H3798" s="55">
        <v>0.14013281320224313</v>
      </c>
      <c r="I3798" s="55">
        <v>0.14004322683378223</v>
      </c>
      <c r="J3798" s="55">
        <v>0.14011115750870842</v>
      </c>
      <c r="K3798" s="55">
        <v>0.13991290247970797</v>
      </c>
      <c r="L3798" s="55">
        <v>0.13921339689994663</v>
      </c>
      <c r="M3798" s="55">
        <v>0.13818431673883791</v>
      </c>
      <c r="N3798" s="55">
        <v>0.13682689698860695</v>
      </c>
      <c r="O3798" s="55">
        <v>0.13614098939159774</v>
      </c>
      <c r="P3798" s="55">
        <v>0.13574035005672708</v>
      </c>
      <c r="Q3798" s="55">
        <v>0.13572289871832194</v>
      </c>
      <c r="R3798" s="55">
        <v>0.13598878043292889</v>
      </c>
      <c r="S3798" s="55">
        <v>0.13664879233321797</v>
      </c>
      <c r="T3798" s="55">
        <v>0.13691661045594031</v>
      </c>
      <c r="U3798" s="55">
        <v>0.1368914764965681</v>
      </c>
      <c r="V3798" s="55">
        <v>0.13668774439034734</v>
      </c>
      <c r="W3798" s="55">
        <v>0.13574640626432208</v>
      </c>
      <c r="X3798" s="55">
        <v>0.13457166319489949</v>
      </c>
      <c r="Y3798" s="55">
        <v>0.1334264184576951</v>
      </c>
      <c r="Z3798" s="55">
        <v>0.13290007443378535</v>
      </c>
      <c r="AA3798" s="55">
        <v>0.13252084363301117</v>
      </c>
      <c r="AB3798" s="55">
        <v>0.13205040612973323</v>
      </c>
      <c r="AC3798" s="55">
        <v>0.13154951920384464</v>
      </c>
      <c r="AD3798" s="55">
        <v>0.1308851402096845</v>
      </c>
      <c r="AE3798" s="55">
        <v>0.12998887574993789</v>
      </c>
      <c r="AF3798" s="55">
        <v>0.12906000329643469</v>
      </c>
      <c r="AG3798" s="55">
        <v>0.12776971265956799</v>
      </c>
      <c r="AH3798" s="55">
        <v>0.12648611519701433</v>
      </c>
      <c r="AI3798" s="55">
        <v>0.12547023523672843</v>
      </c>
      <c r="AJ3798" s="55">
        <v>0.12465274654887133</v>
      </c>
      <c r="AK3798" s="55">
        <v>0.12368791530319752</v>
      </c>
      <c r="AL3798" s="55">
        <v>0.12287160242241298</v>
      </c>
      <c r="AM3798" s="55">
        <v>0.12219664641544759</v>
      </c>
      <c r="AN3798" s="55">
        <v>0.1214726722060825</v>
      </c>
      <c r="AO3798" s="55">
        <v>0.12077684876610133</v>
      </c>
      <c r="AP3798" s="55">
        <v>0.12011630675424977</v>
      </c>
      <c r="AQ3798" s="55">
        <v>0.11939322742925415</v>
      </c>
      <c r="AR3798" s="55">
        <v>0.11873444476888553</v>
      </c>
      <c r="AS3798" s="55">
        <v>0.11840558208791839</v>
      </c>
      <c r="AT3798" s="55">
        <v>0.11808413726655667</v>
      </c>
      <c r="AU3798" s="55">
        <v>0.11774381383494972</v>
      </c>
      <c r="AV3798" s="55">
        <v>0.11745888730808278</v>
      </c>
      <c r="AW3798" s="55">
        <v>0.11717665330946306</v>
      </c>
      <c r="AX3798" s="55">
        <v>0.11685055929667561</v>
      </c>
      <c r="AY3798" s="55">
        <v>0.11656227339301224</v>
      </c>
      <c r="AZ3798" s="55">
        <v>0.11649795794780197</v>
      </c>
      <c r="BA3798" s="55">
        <v>0.11644676682184175</v>
      </c>
      <c r="BB3798" s="55">
        <v>0.1163971255833844</v>
      </c>
      <c r="BC3798" s="55">
        <v>0.11638650661842126</v>
      </c>
      <c r="BD3798" s="55">
        <v>0.11636779476204742</v>
      </c>
      <c r="BE3798" s="55">
        <v>0.11631995971432106</v>
      </c>
      <c r="BF3798" s="55">
        <v>0.11623407422333701</v>
      </c>
    </row>
    <row r="3799" spans="1:58" ht="12" customHeight="1" x14ac:dyDescent="0.2">
      <c r="B3799" t="s">
        <v>560</v>
      </c>
      <c r="C3799" s="55">
        <v>0.18296557324184426</v>
      </c>
      <c r="D3799" s="55">
        <v>0.18569253108887251</v>
      </c>
      <c r="E3799" s="55">
        <v>0.18811244204040639</v>
      </c>
      <c r="F3799" s="55">
        <v>0.18941208637321424</v>
      </c>
      <c r="G3799" s="55">
        <v>0.19081343588670457</v>
      </c>
      <c r="H3799" s="55">
        <v>0.18753735766164253</v>
      </c>
      <c r="I3799" s="55">
        <v>0.18780791510336525</v>
      </c>
      <c r="J3799" s="55">
        <v>0.18589505764163733</v>
      </c>
      <c r="K3799" s="55">
        <v>0.18482536026877336</v>
      </c>
      <c r="L3799" s="55">
        <v>0.18382395654506201</v>
      </c>
      <c r="M3799" s="55">
        <v>0.18307220454489675</v>
      </c>
      <c r="N3799" s="55">
        <v>0.18245007540873875</v>
      </c>
      <c r="O3799" s="55">
        <v>0.18142001250600653</v>
      </c>
      <c r="P3799" s="55">
        <v>0.17975461409599458</v>
      </c>
      <c r="Q3799" s="55">
        <v>0.17784234757969039</v>
      </c>
      <c r="R3799" s="55">
        <v>0.1767627388715893</v>
      </c>
      <c r="S3799" s="55">
        <v>0.1743458799990098</v>
      </c>
      <c r="T3799" s="55">
        <v>0.17200531265131686</v>
      </c>
      <c r="U3799" s="55">
        <v>0.16974486316295612</v>
      </c>
      <c r="V3799" s="55">
        <v>0.16771460610442226</v>
      </c>
      <c r="W3799" s="55">
        <v>0.16602719884304595</v>
      </c>
      <c r="X3799" s="55">
        <v>0.16448294074022562</v>
      </c>
      <c r="Y3799" s="55">
        <v>0.16342077917046693</v>
      </c>
      <c r="Z3799" s="55">
        <v>0.16184680839258431</v>
      </c>
      <c r="AA3799" s="55">
        <v>0.16022211354810303</v>
      </c>
      <c r="AB3799" s="55">
        <v>0.15911976303545711</v>
      </c>
      <c r="AC3799" s="55">
        <v>0.15846906038765374</v>
      </c>
      <c r="AD3799" s="55">
        <v>0.1579737754475822</v>
      </c>
      <c r="AE3799" s="55">
        <v>0.15795273017285597</v>
      </c>
      <c r="AF3799" s="55">
        <v>0.15790170740531029</v>
      </c>
      <c r="AG3799" s="55">
        <v>0.15788694444484702</v>
      </c>
      <c r="AH3799" s="55">
        <v>0.15800309822895942</v>
      </c>
      <c r="AI3799" s="55">
        <v>0.15843410087236259</v>
      </c>
      <c r="AJ3799" s="55">
        <v>0.15898659053611147</v>
      </c>
      <c r="AK3799" s="55">
        <v>0.15960268649952042</v>
      </c>
      <c r="AL3799" s="55">
        <v>0.15993294761090476</v>
      </c>
      <c r="AM3799" s="55">
        <v>0.16035589125519384</v>
      </c>
      <c r="AN3799" s="55">
        <v>0.16052483434338458</v>
      </c>
      <c r="AO3799" s="55">
        <v>0.16064633100529033</v>
      </c>
      <c r="AP3799" s="55">
        <v>0.16066242725562141</v>
      </c>
      <c r="AQ3799" s="55">
        <v>0.16042170273231282</v>
      </c>
      <c r="AR3799" s="55">
        <v>0.16021199342043824</v>
      </c>
      <c r="AS3799" s="55">
        <v>0.15979300535039054</v>
      </c>
      <c r="AT3799" s="55">
        <v>0.15942923636578016</v>
      </c>
      <c r="AU3799" s="55">
        <v>0.15924762764831621</v>
      </c>
      <c r="AV3799" s="55">
        <v>0.15887206356121555</v>
      </c>
      <c r="AW3799" s="55">
        <v>0.15859806185674949</v>
      </c>
      <c r="AX3799" s="55">
        <v>0.15842904926438112</v>
      </c>
      <c r="AY3799" s="55">
        <v>0.1581239558666501</v>
      </c>
      <c r="AZ3799" s="55">
        <v>0.15745724767219793</v>
      </c>
      <c r="BA3799" s="55">
        <v>0.15650670604025702</v>
      </c>
      <c r="BB3799" s="55">
        <v>0.15554499765736376</v>
      </c>
      <c r="BC3799" s="55">
        <v>0.1546990251978041</v>
      </c>
      <c r="BD3799" s="55">
        <v>0.15404149818614812</v>
      </c>
      <c r="BE3799" s="55">
        <v>0.15346965856862327</v>
      </c>
      <c r="BF3799" s="55">
        <v>0.15303955913100228</v>
      </c>
    </row>
    <row r="3800" spans="1:58" ht="12" customHeight="1" x14ac:dyDescent="0.2">
      <c r="B3800" t="s">
        <v>561</v>
      </c>
      <c r="C3800" s="55">
        <v>5.4578445640297041E-2</v>
      </c>
      <c r="D3800" s="55">
        <v>5.4734644853945823E-2</v>
      </c>
      <c r="E3800" s="55">
        <v>5.5406595383052842E-2</v>
      </c>
      <c r="F3800" s="55">
        <v>5.6879787937641195E-2</v>
      </c>
      <c r="G3800" s="55">
        <v>5.8202589847966155E-2</v>
      </c>
      <c r="H3800" s="55">
        <v>5.5248974638419698E-2</v>
      </c>
      <c r="I3800" s="55">
        <v>5.5899353735458041E-2</v>
      </c>
      <c r="J3800" s="55">
        <v>5.8416062818416305E-2</v>
      </c>
      <c r="K3800" s="55">
        <v>6.0391976132314305E-2</v>
      </c>
      <c r="L3800" s="55">
        <v>6.229402754289777E-2</v>
      </c>
      <c r="M3800" s="55">
        <v>6.4276657696167722E-2</v>
      </c>
      <c r="N3800" s="55">
        <v>6.6071074823132195E-2</v>
      </c>
      <c r="O3800" s="55">
        <v>6.7604747089203651E-2</v>
      </c>
      <c r="P3800" s="55">
        <v>6.8983762012709629E-2</v>
      </c>
      <c r="Q3800" s="55">
        <v>7.0527186326125993E-2</v>
      </c>
      <c r="R3800" s="55">
        <v>7.2735800431670855E-2</v>
      </c>
      <c r="S3800" s="55">
        <v>7.4401291848420259E-2</v>
      </c>
      <c r="T3800" s="55">
        <v>7.4727825169384005E-2</v>
      </c>
      <c r="U3800" s="55">
        <v>7.5259698424632329E-2</v>
      </c>
      <c r="V3800" s="55">
        <v>7.5693550879133584E-2</v>
      </c>
      <c r="W3800" s="55">
        <v>7.6187952939074016E-2</v>
      </c>
      <c r="X3800" s="55">
        <v>7.6534553583388884E-2</v>
      </c>
      <c r="Y3800" s="55">
        <v>7.6839522087763484E-2</v>
      </c>
      <c r="Z3800" s="55">
        <v>7.6963855766111408E-2</v>
      </c>
      <c r="AA3800" s="55">
        <v>7.684352260409591E-2</v>
      </c>
      <c r="AB3800" s="55">
        <v>7.6329492271083293E-2</v>
      </c>
      <c r="AC3800" s="55">
        <v>7.5360396203603935E-2</v>
      </c>
      <c r="AD3800" s="55">
        <v>7.4060647252967668E-2</v>
      </c>
      <c r="AE3800" s="55">
        <v>7.2970625211017034E-2</v>
      </c>
      <c r="AF3800" s="55">
        <v>7.1868414485109236E-2</v>
      </c>
      <c r="AG3800" s="55">
        <v>7.0958727348337469E-2</v>
      </c>
      <c r="AH3800" s="55">
        <v>7.0079227518742307E-2</v>
      </c>
      <c r="AI3800" s="55">
        <v>6.8969357672664572E-2</v>
      </c>
      <c r="AJ3800" s="55">
        <v>6.7626236732650447E-2</v>
      </c>
      <c r="AK3800" s="55">
        <v>6.6224892263671911E-2</v>
      </c>
      <c r="AL3800" s="55">
        <v>6.5194451568987136E-2</v>
      </c>
      <c r="AM3800" s="55">
        <v>6.4415368430601985E-2</v>
      </c>
      <c r="AN3800" s="55">
        <v>6.3953063676217142E-2</v>
      </c>
      <c r="AO3800" s="55">
        <v>6.3598257109379691E-2</v>
      </c>
      <c r="AP3800" s="55">
        <v>6.3273155473484596E-2</v>
      </c>
      <c r="AQ3800" s="55">
        <v>6.3045393509277806E-2</v>
      </c>
      <c r="AR3800" s="55">
        <v>6.2800672029335883E-2</v>
      </c>
      <c r="AS3800" s="55">
        <v>6.2993441604640765E-2</v>
      </c>
      <c r="AT3800" s="55">
        <v>6.3448171138415152E-2</v>
      </c>
      <c r="AU3800" s="55">
        <v>6.3922625266035163E-2</v>
      </c>
      <c r="AV3800" s="55">
        <v>6.4453687257749553E-2</v>
      </c>
      <c r="AW3800" s="55">
        <v>6.5094112183440939E-2</v>
      </c>
      <c r="AX3800" s="55">
        <v>6.5558841147052918E-2</v>
      </c>
      <c r="AY3800" s="55">
        <v>6.6116666807112395E-2</v>
      </c>
      <c r="AZ3800" s="55">
        <v>6.6742357604491695E-2</v>
      </c>
      <c r="BA3800" s="55">
        <v>6.7322151015845932E-2</v>
      </c>
      <c r="BB3800" s="55">
        <v>6.8017115347273879E-2</v>
      </c>
      <c r="BC3800" s="55">
        <v>6.852276592892792E-2</v>
      </c>
      <c r="BD3800" s="55">
        <v>6.8863072065054862E-2</v>
      </c>
      <c r="BE3800" s="55">
        <v>6.9236969100311643E-2</v>
      </c>
      <c r="BF3800" s="55">
        <v>6.932801274418296E-2</v>
      </c>
    </row>
    <row r="3801" spans="1:58" ht="12" customHeight="1" x14ac:dyDescent="0.2">
      <c r="B3801" t="s">
        <v>562</v>
      </c>
      <c r="C3801" s="55">
        <v>8.7139326293873609E-2</v>
      </c>
      <c r="D3801" s="55">
        <v>8.656916340980815E-2</v>
      </c>
      <c r="E3801" s="55">
        <v>8.595679771106185E-2</v>
      </c>
      <c r="F3801" s="55">
        <v>8.5106816782603595E-2</v>
      </c>
      <c r="G3801" s="55">
        <v>8.4292860803195813E-2</v>
      </c>
      <c r="H3801" s="55">
        <v>8.3342160320904732E-2</v>
      </c>
      <c r="I3801" s="55">
        <v>8.2443911953270374E-2</v>
      </c>
      <c r="J3801" s="55">
        <v>8.1607821977222772E-2</v>
      </c>
      <c r="K3801" s="55">
        <v>8.1216638373042008E-2</v>
      </c>
      <c r="L3801" s="55">
        <v>8.0811253043446912E-2</v>
      </c>
      <c r="M3801" s="55">
        <v>8.0661798391826744E-2</v>
      </c>
      <c r="N3801" s="55">
        <v>8.0786665275747738E-2</v>
      </c>
      <c r="O3801" s="55">
        <v>8.0695464575790576E-2</v>
      </c>
      <c r="P3801" s="55">
        <v>8.1128246277780175E-2</v>
      </c>
      <c r="Q3801" s="55">
        <v>8.1537089217639136E-2</v>
      </c>
      <c r="R3801" s="55">
        <v>8.2597094365760737E-2</v>
      </c>
      <c r="S3801" s="55">
        <v>8.3152556507524455E-2</v>
      </c>
      <c r="T3801" s="55">
        <v>8.5327506416897209E-2</v>
      </c>
      <c r="U3801" s="55">
        <v>8.6926837765043105E-2</v>
      </c>
      <c r="V3801" s="55">
        <v>8.8521893867628557E-2</v>
      </c>
      <c r="W3801" s="55">
        <v>8.9971814921756987E-2</v>
      </c>
      <c r="X3801" s="55">
        <v>9.1577514268275984E-2</v>
      </c>
      <c r="Y3801" s="55">
        <v>9.3415959371152421E-2</v>
      </c>
      <c r="Z3801" s="55">
        <v>9.5562659517571202E-2</v>
      </c>
      <c r="AA3801" s="55">
        <v>9.7810445420234371E-2</v>
      </c>
      <c r="AB3801" s="55">
        <v>0.10018401585953367</v>
      </c>
      <c r="AC3801" s="55">
        <v>0.10246861580590809</v>
      </c>
      <c r="AD3801" s="55">
        <v>0.1048418892763462</v>
      </c>
      <c r="AE3801" s="55">
        <v>0.10756788011214298</v>
      </c>
      <c r="AF3801" s="55">
        <v>0.1099403622712995</v>
      </c>
      <c r="AG3801" s="55">
        <v>0.11242071305957702</v>
      </c>
      <c r="AH3801" s="55">
        <v>0.11474697200060277</v>
      </c>
      <c r="AI3801" s="55">
        <v>0.11688240634927077</v>
      </c>
      <c r="AJ3801" s="55">
        <v>0.11890856881925833</v>
      </c>
      <c r="AK3801" s="55">
        <v>0.12081436110824401</v>
      </c>
      <c r="AL3801" s="55">
        <v>0.12247407254665182</v>
      </c>
      <c r="AM3801" s="55">
        <v>0.12367119747953277</v>
      </c>
      <c r="AN3801" s="55">
        <v>0.12463155828518703</v>
      </c>
      <c r="AO3801" s="55">
        <v>0.12546554892961503</v>
      </c>
      <c r="AP3801" s="55">
        <v>0.12632470494023088</v>
      </c>
      <c r="AQ3801" s="55">
        <v>0.12740018582294413</v>
      </c>
      <c r="AR3801" s="55">
        <v>0.12832961924958811</v>
      </c>
      <c r="AS3801" s="55">
        <v>0.12884548214331201</v>
      </c>
      <c r="AT3801" s="55">
        <v>0.12904889189090074</v>
      </c>
      <c r="AU3801" s="55">
        <v>0.12908791445849468</v>
      </c>
      <c r="AV3801" s="55">
        <v>0.12921942981288845</v>
      </c>
      <c r="AW3801" s="55">
        <v>0.12914728748855589</v>
      </c>
      <c r="AX3801" s="55">
        <v>0.1291921820651098</v>
      </c>
      <c r="AY3801" s="55">
        <v>0.12924089628995253</v>
      </c>
      <c r="AZ3801" s="55">
        <v>0.12935984184442278</v>
      </c>
      <c r="BA3801" s="55">
        <v>0.12978853326375669</v>
      </c>
      <c r="BB3801" s="55">
        <v>0.13011092402076224</v>
      </c>
      <c r="BC3801" s="55">
        <v>0.13046408103424487</v>
      </c>
      <c r="BD3801" s="55">
        <v>0.13079627561328824</v>
      </c>
      <c r="BE3801" s="55">
        <v>0.1310285867938876</v>
      </c>
      <c r="BF3801" s="55">
        <v>0.13142318906426984</v>
      </c>
    </row>
    <row r="3802" spans="1:58" ht="12" customHeight="1" x14ac:dyDescent="0.2">
      <c r="A3802" t="s">
        <v>529</v>
      </c>
      <c r="B3802" t="s">
        <v>558</v>
      </c>
      <c r="C3802" s="55">
        <v>4.930100388814438E-2</v>
      </c>
      <c r="D3802" s="55">
        <v>5.0153918479974538E-2</v>
      </c>
      <c r="E3802" s="55">
        <v>5.0669343918870687E-2</v>
      </c>
      <c r="F3802" s="55">
        <v>5.1067108280283491E-2</v>
      </c>
      <c r="G3802" s="55">
        <v>5.0818899547210979E-2</v>
      </c>
      <c r="H3802" s="55">
        <v>4.8419492454605764E-2</v>
      </c>
      <c r="I3802" s="55">
        <v>4.7635530296420196E-2</v>
      </c>
      <c r="J3802" s="55">
        <v>4.6913160764316716E-2</v>
      </c>
      <c r="K3802" s="55">
        <v>4.6524877850331006E-2</v>
      </c>
      <c r="L3802" s="55">
        <v>4.623386339163621E-2</v>
      </c>
      <c r="M3802" s="55">
        <v>4.6150922538492754E-2</v>
      </c>
      <c r="N3802" s="55">
        <v>4.5850379573646211E-2</v>
      </c>
      <c r="O3802" s="55">
        <v>4.5669383508730885E-2</v>
      </c>
      <c r="P3802" s="55">
        <v>4.5489598995051728E-2</v>
      </c>
      <c r="Q3802" s="55">
        <v>4.5100407355204701E-2</v>
      </c>
      <c r="R3802" s="55">
        <v>4.4499235124159049E-2</v>
      </c>
      <c r="S3802" s="55">
        <v>4.3349206886829694E-2</v>
      </c>
      <c r="T3802" s="55">
        <v>4.2486662273569419E-2</v>
      </c>
      <c r="U3802" s="55">
        <v>4.1950234932303404E-2</v>
      </c>
      <c r="V3802" s="55">
        <v>4.1572893128585635E-2</v>
      </c>
      <c r="W3802" s="55">
        <v>4.1402081427530622E-2</v>
      </c>
      <c r="X3802" s="55">
        <v>4.1295051835779029E-2</v>
      </c>
      <c r="Y3802" s="55">
        <v>4.0946258429599876E-2</v>
      </c>
      <c r="Z3802" s="55">
        <v>4.0601350107943308E-2</v>
      </c>
      <c r="AA3802" s="55">
        <v>4.0307535715428833E-2</v>
      </c>
      <c r="AB3802" s="55">
        <v>3.9866658803488456E-2</v>
      </c>
      <c r="AC3802" s="55">
        <v>3.9549500584506132E-2</v>
      </c>
      <c r="AD3802" s="55">
        <v>3.9476946411567182E-2</v>
      </c>
      <c r="AE3802" s="55">
        <v>3.9432508791536557E-2</v>
      </c>
      <c r="AF3802" s="55">
        <v>3.9047078537862524E-2</v>
      </c>
      <c r="AG3802" s="55">
        <v>3.8691290480212033E-2</v>
      </c>
      <c r="AH3802" s="55">
        <v>3.8315278775499707E-2</v>
      </c>
      <c r="AI3802" s="55">
        <v>3.7813158907761019E-2</v>
      </c>
      <c r="AJ3802" s="55">
        <v>3.7342031423513299E-2</v>
      </c>
      <c r="AK3802" s="55">
        <v>3.7109695102566363E-2</v>
      </c>
      <c r="AL3802" s="55">
        <v>3.690509051580388E-2</v>
      </c>
      <c r="AM3802" s="55">
        <v>3.6677453213742904E-2</v>
      </c>
      <c r="AN3802" s="55">
        <v>3.6659167305767751E-2</v>
      </c>
      <c r="AO3802" s="55">
        <v>3.6670825331603867E-2</v>
      </c>
      <c r="AP3802" s="55">
        <v>3.669664049204327E-2</v>
      </c>
      <c r="AQ3802" s="55">
        <v>3.6716706371662404E-2</v>
      </c>
      <c r="AR3802" s="55">
        <v>3.6789759030454047E-2</v>
      </c>
      <c r="AS3802" s="55">
        <v>3.6726246897325274E-2</v>
      </c>
      <c r="AT3802" s="55">
        <v>3.664594901543064E-2</v>
      </c>
      <c r="AU3802" s="55">
        <v>3.6545157390021649E-2</v>
      </c>
      <c r="AV3802" s="55">
        <v>3.6427813328944854E-2</v>
      </c>
      <c r="AW3802" s="55">
        <v>3.6294698291634134E-2</v>
      </c>
      <c r="AX3802" s="55">
        <v>3.6152150262185746E-2</v>
      </c>
      <c r="AY3802" s="55">
        <v>3.6003932618310461E-2</v>
      </c>
      <c r="AZ3802" s="55">
        <v>3.584661880541927E-2</v>
      </c>
      <c r="BA3802" s="55">
        <v>3.5686870214844339E-2</v>
      </c>
      <c r="BB3802" s="55">
        <v>3.5525528835564195E-2</v>
      </c>
      <c r="BC3802" s="55">
        <v>3.5362375598979458E-2</v>
      </c>
      <c r="BD3802" s="55">
        <v>3.5204121494384996E-2</v>
      </c>
      <c r="BE3802" s="55">
        <v>3.5054290653859739E-2</v>
      </c>
      <c r="BF3802" s="55">
        <v>3.4912494487848084E-2</v>
      </c>
    </row>
    <row r="3803" spans="1:58" ht="12" customHeight="1" x14ac:dyDescent="0.2">
      <c r="B3803" t="s">
        <v>559</v>
      </c>
      <c r="C3803" s="55">
        <v>0.14168769747682672</v>
      </c>
      <c r="D3803" s="55">
        <v>0.13799069986446758</v>
      </c>
      <c r="E3803" s="55">
        <v>0.13503381032024486</v>
      </c>
      <c r="F3803" s="55">
        <v>0.13183004775740345</v>
      </c>
      <c r="G3803" s="55">
        <v>0.12959842326758747</v>
      </c>
      <c r="H3803" s="55">
        <v>0.13559223170508017</v>
      </c>
      <c r="I3803" s="55">
        <v>0.13576400020200088</v>
      </c>
      <c r="J3803" s="55">
        <v>0.13601664237322295</v>
      </c>
      <c r="K3803" s="55">
        <v>0.13563853228181791</v>
      </c>
      <c r="L3803" s="55">
        <v>0.1349753519663493</v>
      </c>
      <c r="M3803" s="55">
        <v>0.13405285248021531</v>
      </c>
      <c r="N3803" s="55">
        <v>0.13317105254946729</v>
      </c>
      <c r="O3803" s="55">
        <v>0.13260715599330122</v>
      </c>
      <c r="P3803" s="55">
        <v>0.13224053690806439</v>
      </c>
      <c r="Q3803" s="55">
        <v>0.13190292509842358</v>
      </c>
      <c r="R3803" s="55">
        <v>0.13169886784967316</v>
      </c>
      <c r="S3803" s="55">
        <v>0.13220724176568785</v>
      </c>
      <c r="T3803" s="55">
        <v>0.13214969597813961</v>
      </c>
      <c r="U3803" s="55">
        <v>0.13185631378906315</v>
      </c>
      <c r="V3803" s="55">
        <v>0.13134953367416674</v>
      </c>
      <c r="W3803" s="55">
        <v>0.1303817325595848</v>
      </c>
      <c r="X3803" s="55">
        <v>0.12953246324178358</v>
      </c>
      <c r="Y3803" s="55">
        <v>0.12879724000640169</v>
      </c>
      <c r="Z3803" s="55">
        <v>0.12817529997986932</v>
      </c>
      <c r="AA3803" s="55">
        <v>0.12769744403853336</v>
      </c>
      <c r="AB3803" s="55">
        <v>0.12713542410418727</v>
      </c>
      <c r="AC3803" s="55">
        <v>0.12655966838124172</v>
      </c>
      <c r="AD3803" s="55">
        <v>0.12582896124914336</v>
      </c>
      <c r="AE3803" s="55">
        <v>0.12486173690682062</v>
      </c>
      <c r="AF3803" s="55">
        <v>0.12387348709132161</v>
      </c>
      <c r="AG3803" s="55">
        <v>0.12253563228213252</v>
      </c>
      <c r="AH3803" s="55">
        <v>0.12121925048675848</v>
      </c>
      <c r="AI3803" s="55">
        <v>0.12017707546615758</v>
      </c>
      <c r="AJ3803" s="55">
        <v>0.11933276198617081</v>
      </c>
      <c r="AK3803" s="55">
        <v>0.11834803640468605</v>
      </c>
      <c r="AL3803" s="55">
        <v>0.11750822867274795</v>
      </c>
      <c r="AM3803" s="55">
        <v>0.11681893801490131</v>
      </c>
      <c r="AN3803" s="55">
        <v>0.11609011662835179</v>
      </c>
      <c r="AO3803" s="55">
        <v>0.11539229999815034</v>
      </c>
      <c r="AP3803" s="55">
        <v>0.11472695598942177</v>
      </c>
      <c r="AQ3803" s="55">
        <v>0.11399182348186637</v>
      </c>
      <c r="AR3803" s="55">
        <v>0.1133255557390949</v>
      </c>
      <c r="AS3803" s="55">
        <v>0.11298249060672926</v>
      </c>
      <c r="AT3803" s="55">
        <v>0.11265476521448588</v>
      </c>
      <c r="AU3803" s="55">
        <v>0.11231457724563351</v>
      </c>
      <c r="AV3803" s="55">
        <v>0.11202162030267361</v>
      </c>
      <c r="AW3803" s="55">
        <v>0.11173749294785972</v>
      </c>
      <c r="AX3803" s="55">
        <v>0.11140976274422972</v>
      </c>
      <c r="AY3803" s="55">
        <v>0.11111585660500162</v>
      </c>
      <c r="AZ3803" s="55">
        <v>0.11103066012497917</v>
      </c>
      <c r="BA3803" s="55">
        <v>0.11094581827448594</v>
      </c>
      <c r="BB3803" s="55">
        <v>0.11086522069163743</v>
      </c>
      <c r="BC3803" s="55">
        <v>0.11082224939823082</v>
      </c>
      <c r="BD3803" s="55">
        <v>0.11077410452953487</v>
      </c>
      <c r="BE3803" s="55">
        <v>0.1107013692386165</v>
      </c>
      <c r="BF3803" s="55">
        <v>0.11058969034530046</v>
      </c>
    </row>
    <row r="3804" spans="1:58" ht="12" customHeight="1" x14ac:dyDescent="0.2">
      <c r="B3804" t="s">
        <v>560</v>
      </c>
      <c r="C3804" s="55">
        <v>0.18408951533511089</v>
      </c>
      <c r="D3804" s="55">
        <v>0.18651646161714278</v>
      </c>
      <c r="E3804" s="55">
        <v>0.18832196846543076</v>
      </c>
      <c r="F3804" s="55">
        <v>0.18802006656298553</v>
      </c>
      <c r="G3804" s="55">
        <v>0.18816489870173528</v>
      </c>
      <c r="H3804" s="55">
        <v>0.18591357779361212</v>
      </c>
      <c r="I3804" s="55">
        <v>0.1855956404067774</v>
      </c>
      <c r="J3804" s="55">
        <v>0.18331866094456906</v>
      </c>
      <c r="K3804" s="55">
        <v>0.18163763600552402</v>
      </c>
      <c r="L3804" s="55">
        <v>0.18001043560118732</v>
      </c>
      <c r="M3804" s="55">
        <v>0.17881947101939172</v>
      </c>
      <c r="N3804" s="55">
        <v>0.17729485503307357</v>
      </c>
      <c r="O3804" s="55">
        <v>0.17553206769810842</v>
      </c>
      <c r="P3804" s="55">
        <v>0.17337374131483044</v>
      </c>
      <c r="Q3804" s="55">
        <v>0.17114937514493223</v>
      </c>
      <c r="R3804" s="55">
        <v>0.1697354636259836</v>
      </c>
      <c r="S3804" s="55">
        <v>0.16715008865306863</v>
      </c>
      <c r="T3804" s="55">
        <v>0.16473240272380865</v>
      </c>
      <c r="U3804" s="55">
        <v>0.16250155987546988</v>
      </c>
      <c r="V3804" s="55">
        <v>0.1604103737087218</v>
      </c>
      <c r="W3804" s="55">
        <v>0.15857503573634649</v>
      </c>
      <c r="X3804" s="55">
        <v>0.15681785396229003</v>
      </c>
      <c r="Y3804" s="55">
        <v>0.15564298308557811</v>
      </c>
      <c r="Z3804" s="55">
        <v>0.15400711981876433</v>
      </c>
      <c r="AA3804" s="55">
        <v>0.15232739321471941</v>
      </c>
      <c r="AB3804" s="55">
        <v>0.15115012102200842</v>
      </c>
      <c r="AC3804" s="55">
        <v>0.1504208667876909</v>
      </c>
      <c r="AD3804" s="55">
        <v>0.14984173995812605</v>
      </c>
      <c r="AE3804" s="55">
        <v>0.14969519567687545</v>
      </c>
      <c r="AF3804" s="55">
        <v>0.149530938330629</v>
      </c>
      <c r="AG3804" s="55">
        <v>0.14939574865861521</v>
      </c>
      <c r="AH3804" s="55">
        <v>0.14940044263925981</v>
      </c>
      <c r="AI3804" s="55">
        <v>0.14972251838186337</v>
      </c>
      <c r="AJ3804" s="55">
        <v>0.15016747473721284</v>
      </c>
      <c r="AK3804" s="55">
        <v>0.15067164338933212</v>
      </c>
      <c r="AL3804" s="55">
        <v>0.15090799190668816</v>
      </c>
      <c r="AM3804" s="55">
        <v>0.15125036366519473</v>
      </c>
      <c r="AN3804" s="55">
        <v>0.15136185221208737</v>
      </c>
      <c r="AO3804" s="55">
        <v>0.15143333535421483</v>
      </c>
      <c r="AP3804" s="55">
        <v>0.15140330840656918</v>
      </c>
      <c r="AQ3804" s="55">
        <v>0.15111746910263305</v>
      </c>
      <c r="AR3804" s="55">
        <v>0.15087028018779877</v>
      </c>
      <c r="AS3804" s="55">
        <v>0.15043686448670723</v>
      </c>
      <c r="AT3804" s="55">
        <v>0.15006641678089727</v>
      </c>
      <c r="AU3804" s="55">
        <v>0.14987477361623194</v>
      </c>
      <c r="AV3804" s="55">
        <v>0.14949306467850512</v>
      </c>
      <c r="AW3804" s="55">
        <v>0.14921526333001547</v>
      </c>
      <c r="AX3804" s="55">
        <v>0.14903381231463306</v>
      </c>
      <c r="AY3804" s="55">
        <v>0.14872132335873475</v>
      </c>
      <c r="AZ3804" s="55">
        <v>0.14806240719192321</v>
      </c>
      <c r="BA3804" s="55">
        <v>0.14712077193379011</v>
      </c>
      <c r="BB3804" s="55">
        <v>0.1461728315937198</v>
      </c>
      <c r="BC3804" s="55">
        <v>0.14533474272557073</v>
      </c>
      <c r="BD3804" s="55">
        <v>0.14467740771231327</v>
      </c>
      <c r="BE3804" s="55">
        <v>0.14410492290961224</v>
      </c>
      <c r="BF3804" s="55">
        <v>0.14366217196462422</v>
      </c>
    </row>
    <row r="3805" spans="1:58" ht="12" customHeight="1" x14ac:dyDescent="0.2">
      <c r="B3805" t="s">
        <v>561</v>
      </c>
      <c r="C3805" s="55">
        <v>5.3367282514970589E-2</v>
      </c>
      <c r="D3805" s="55">
        <v>5.3627739407336943E-2</v>
      </c>
      <c r="E3805" s="55">
        <v>5.4464681759153047E-2</v>
      </c>
      <c r="F3805" s="55">
        <v>5.6016478476134314E-2</v>
      </c>
      <c r="G3805" s="55">
        <v>5.7421436418088168E-2</v>
      </c>
      <c r="H3805" s="55">
        <v>5.559557566228903E-2</v>
      </c>
      <c r="I3805" s="55">
        <v>5.6548853222954443E-2</v>
      </c>
      <c r="J3805" s="55">
        <v>5.9427703138804702E-2</v>
      </c>
      <c r="K3805" s="55">
        <v>6.1931165595122913E-2</v>
      </c>
      <c r="L3805" s="55">
        <v>6.4218246855851049E-2</v>
      </c>
      <c r="M3805" s="55">
        <v>6.654008888565506E-2</v>
      </c>
      <c r="N3805" s="55">
        <v>6.8564750444363651E-2</v>
      </c>
      <c r="O3805" s="55">
        <v>7.0339078248694217E-2</v>
      </c>
      <c r="P3805" s="55">
        <v>7.1804255773191272E-2</v>
      </c>
      <c r="Q3805" s="55">
        <v>7.3674685850569188E-2</v>
      </c>
      <c r="R3805" s="55">
        <v>7.6157959329582706E-2</v>
      </c>
      <c r="S3805" s="55">
        <v>7.8059929352864391E-2</v>
      </c>
      <c r="T3805" s="55">
        <v>7.8219261842565849E-2</v>
      </c>
      <c r="U3805" s="55">
        <v>7.873499621005374E-2</v>
      </c>
      <c r="V3805" s="55">
        <v>7.9056550579605006E-2</v>
      </c>
      <c r="W3805" s="55">
        <v>7.9346521250088273E-2</v>
      </c>
      <c r="X3805" s="55">
        <v>7.9478622031627949E-2</v>
      </c>
      <c r="Y3805" s="55">
        <v>7.9351385325238943E-2</v>
      </c>
      <c r="Z3805" s="55">
        <v>7.9409244709065213E-2</v>
      </c>
      <c r="AA3805" s="55">
        <v>7.9215543786818346E-2</v>
      </c>
      <c r="AB3805" s="55">
        <v>7.8618424854521876E-2</v>
      </c>
      <c r="AC3805" s="55">
        <v>7.7562958489486064E-2</v>
      </c>
      <c r="AD3805" s="55">
        <v>7.6169815212781392E-2</v>
      </c>
      <c r="AE3805" s="55">
        <v>7.4985342854189271E-2</v>
      </c>
      <c r="AF3805" s="55">
        <v>7.3795500949286011E-2</v>
      </c>
      <c r="AG3805" s="55">
        <v>7.2802354601902999E-2</v>
      </c>
      <c r="AH3805" s="55">
        <v>7.1849405016839007E-2</v>
      </c>
      <c r="AI3805" s="55">
        <v>7.0671161671472082E-2</v>
      </c>
      <c r="AJ3805" s="55">
        <v>6.9259314849165449E-2</v>
      </c>
      <c r="AK3805" s="55">
        <v>6.7789148261123103E-2</v>
      </c>
      <c r="AL3805" s="55">
        <v>6.6701027457401793E-2</v>
      </c>
      <c r="AM3805" s="55">
        <v>6.587924170536795E-2</v>
      </c>
      <c r="AN3805" s="55">
        <v>6.5385755515301403E-2</v>
      </c>
      <c r="AO3805" s="55">
        <v>6.5004508620172485E-2</v>
      </c>
      <c r="AP3805" s="55">
        <v>6.4652916964114418E-2</v>
      </c>
      <c r="AQ3805" s="55">
        <v>6.4395052038112952E-2</v>
      </c>
      <c r="AR3805" s="55">
        <v>6.4123992230304919E-2</v>
      </c>
      <c r="AS3805" s="55">
        <v>6.430421387692567E-2</v>
      </c>
      <c r="AT3805" s="55">
        <v>6.4756332456745239E-2</v>
      </c>
      <c r="AU3805" s="55">
        <v>6.5231559390509578E-2</v>
      </c>
      <c r="AV3805" s="55">
        <v>6.5761069096110292E-2</v>
      </c>
      <c r="AW3805" s="55">
        <v>6.6405594776686963E-2</v>
      </c>
      <c r="AX3805" s="55">
        <v>6.6869619497743393E-2</v>
      </c>
      <c r="AY3805" s="55">
        <v>6.7427042409255858E-2</v>
      </c>
      <c r="AZ3805" s="55">
        <v>6.8050494052728797E-2</v>
      </c>
      <c r="BA3805" s="55">
        <v>6.8619352631607455E-2</v>
      </c>
      <c r="BB3805" s="55">
        <v>6.9306889714474212E-2</v>
      </c>
      <c r="BC3805" s="55">
        <v>6.980143369639058E-2</v>
      </c>
      <c r="BD3805" s="55">
        <v>7.012889030806102E-2</v>
      </c>
      <c r="BE3805" s="55">
        <v>7.0492340034578202E-2</v>
      </c>
      <c r="BF3805" s="55">
        <v>7.0565928864450081E-2</v>
      </c>
    </row>
    <row r="3806" spans="1:58" ht="12" customHeight="1" x14ac:dyDescent="0.2">
      <c r="B3806" t="s">
        <v>562</v>
      </c>
      <c r="C3806" s="55">
        <v>8.482530327585866E-2</v>
      </c>
      <c r="D3806" s="55">
        <v>8.4569424865274884E-2</v>
      </c>
      <c r="E3806" s="55">
        <v>8.3975829040487546E-2</v>
      </c>
      <c r="F3806" s="55">
        <v>8.3476408268800137E-2</v>
      </c>
      <c r="G3806" s="55">
        <v>8.2905937566055202E-2</v>
      </c>
      <c r="H3806" s="55">
        <v>8.1471530906348386E-2</v>
      </c>
      <c r="I3806" s="55">
        <v>8.1058240872329809E-2</v>
      </c>
      <c r="J3806" s="55">
        <v>8.0708482725045022E-2</v>
      </c>
      <c r="K3806" s="55">
        <v>8.0761050498662848E-2</v>
      </c>
      <c r="L3806" s="55">
        <v>8.0752179562988635E-2</v>
      </c>
      <c r="M3806" s="55">
        <v>8.0874387123716848E-2</v>
      </c>
      <c r="N3806" s="55">
        <v>8.1048748069874416E-2</v>
      </c>
      <c r="O3806" s="55">
        <v>8.1415240453406187E-2</v>
      </c>
      <c r="P3806" s="55">
        <v>8.2566303167175212E-2</v>
      </c>
      <c r="Q3806" s="55">
        <v>8.405661202453947E-2</v>
      </c>
      <c r="R3806" s="55">
        <v>8.5976912927563431E-2</v>
      </c>
      <c r="S3806" s="55">
        <v>8.747145145576514E-2</v>
      </c>
      <c r="T3806" s="55">
        <v>9.0605439924247563E-2</v>
      </c>
      <c r="U3806" s="55">
        <v>9.3238662385654716E-2</v>
      </c>
      <c r="V3806" s="55">
        <v>9.582323944152045E-2</v>
      </c>
      <c r="W3806" s="55">
        <v>9.8280473098579513E-2</v>
      </c>
      <c r="X3806" s="55">
        <v>0.10053241623784015</v>
      </c>
      <c r="Y3806" s="55">
        <v>0.10302319039131583</v>
      </c>
      <c r="Z3806" s="55">
        <v>0.10529713007712085</v>
      </c>
      <c r="AA3806" s="55">
        <v>0.10767935307683854</v>
      </c>
      <c r="AB3806" s="55">
        <v>0.11019818956437565</v>
      </c>
      <c r="AC3806" s="55">
        <v>0.11262793487498861</v>
      </c>
      <c r="AD3806" s="55">
        <v>0.11515274515190055</v>
      </c>
      <c r="AE3806" s="55">
        <v>0.11804700761584679</v>
      </c>
      <c r="AF3806" s="55">
        <v>0.12055716970108118</v>
      </c>
      <c r="AG3806" s="55">
        <v>0.12317710760714469</v>
      </c>
      <c r="AH3806" s="55">
        <v>0.12563746430017789</v>
      </c>
      <c r="AI3806" s="55">
        <v>0.12790256425035218</v>
      </c>
      <c r="AJ3806" s="55">
        <v>0.13005294196842029</v>
      </c>
      <c r="AK3806" s="55">
        <v>0.13206919687412533</v>
      </c>
      <c r="AL3806" s="55">
        <v>0.13381663518810855</v>
      </c>
      <c r="AM3806" s="55">
        <v>0.13507398755082295</v>
      </c>
      <c r="AN3806" s="55">
        <v>0.13607986683480436</v>
      </c>
      <c r="AO3806" s="55">
        <v>0.13695150687488916</v>
      </c>
      <c r="AP3806" s="55">
        <v>0.13784816247051029</v>
      </c>
      <c r="AQ3806" s="55">
        <v>0.13896750445210079</v>
      </c>
      <c r="AR3806" s="55">
        <v>0.13993528153341542</v>
      </c>
      <c r="AS3806" s="55">
        <v>0.14046151566224932</v>
      </c>
      <c r="AT3806" s="55">
        <v>0.14065704003821403</v>
      </c>
      <c r="AU3806" s="55">
        <v>0.14068014284973765</v>
      </c>
      <c r="AV3806" s="55">
        <v>0.14079686226176863</v>
      </c>
      <c r="AW3806" s="55">
        <v>0.14069942103254915</v>
      </c>
      <c r="AX3806" s="55">
        <v>0.14072714462936217</v>
      </c>
      <c r="AY3806" s="55">
        <v>0.14075608507137594</v>
      </c>
      <c r="AZ3806" s="55">
        <v>0.14085532608827017</v>
      </c>
      <c r="BA3806" s="55">
        <v>0.14127620355171999</v>
      </c>
      <c r="BB3806" s="55">
        <v>0.14158460052836305</v>
      </c>
      <c r="BC3806" s="55">
        <v>0.14192682126162723</v>
      </c>
      <c r="BD3806" s="55">
        <v>0.14224925805376665</v>
      </c>
      <c r="BE3806" s="55">
        <v>0.14246690671113377</v>
      </c>
      <c r="BF3806" s="55">
        <v>0.14285727802742673</v>
      </c>
    </row>
    <row r="3807" spans="1:58" ht="12" customHeight="1" x14ac:dyDescent="0.2">
      <c r="A3807" t="s">
        <v>530</v>
      </c>
      <c r="B3807" t="s">
        <v>558</v>
      </c>
      <c r="C3807" s="55">
        <v>4.1757391654004501E-2</v>
      </c>
      <c r="D3807" s="55">
        <v>4.2772320681266254E-2</v>
      </c>
      <c r="E3807" s="55">
        <v>4.3633794338025625E-2</v>
      </c>
      <c r="F3807" s="55">
        <v>4.4476886223761281E-2</v>
      </c>
      <c r="G3807" s="55">
        <v>4.4943348341590035E-2</v>
      </c>
      <c r="H3807" s="55">
        <v>4.5476977394480117E-2</v>
      </c>
      <c r="I3807" s="55">
        <v>4.5078754992264977E-2</v>
      </c>
      <c r="J3807" s="55">
        <v>4.4948145014891021E-2</v>
      </c>
      <c r="K3807" s="55">
        <v>4.5108323741508978E-2</v>
      </c>
      <c r="L3807" s="55">
        <v>4.5461810079941128E-2</v>
      </c>
      <c r="M3807" s="55">
        <v>4.5946005534757452E-2</v>
      </c>
      <c r="N3807" s="55">
        <v>4.6386589717755715E-2</v>
      </c>
      <c r="O3807" s="55">
        <v>4.6656909959779037E-2</v>
      </c>
      <c r="P3807" s="55">
        <v>4.6483016496918654E-2</v>
      </c>
      <c r="Q3807" s="55">
        <v>4.6044581178329498E-2</v>
      </c>
      <c r="R3807" s="55">
        <v>4.5340818820688043E-2</v>
      </c>
      <c r="S3807" s="55">
        <v>4.382157662883393E-2</v>
      </c>
      <c r="T3807" s="55">
        <v>4.2663724862743946E-2</v>
      </c>
      <c r="U3807" s="55">
        <v>4.1671251949266665E-2</v>
      </c>
      <c r="V3807" s="55">
        <v>4.0690317624041281E-2</v>
      </c>
      <c r="W3807" s="55">
        <v>4.0003297500821738E-2</v>
      </c>
      <c r="X3807" s="55">
        <v>3.9424246024391429E-2</v>
      </c>
      <c r="Y3807" s="55">
        <v>3.8821565266373342E-2</v>
      </c>
      <c r="Z3807" s="55">
        <v>3.8510318843735979E-2</v>
      </c>
      <c r="AA3807" s="55">
        <v>3.8247805368884433E-2</v>
      </c>
      <c r="AB3807" s="55">
        <v>3.7844278515642878E-2</v>
      </c>
      <c r="AC3807" s="55">
        <v>3.7556862260349828E-2</v>
      </c>
      <c r="AD3807" s="55">
        <v>3.7502684563728808E-2</v>
      </c>
      <c r="AE3807" s="55">
        <v>3.7477071196071458E-2</v>
      </c>
      <c r="AF3807" s="55">
        <v>3.7122707654812459E-2</v>
      </c>
      <c r="AG3807" s="55">
        <v>3.6797737540031066E-2</v>
      </c>
      <c r="AH3807" s="55">
        <v>3.6452328892032648E-2</v>
      </c>
      <c r="AI3807" s="55">
        <v>3.5984424736688239E-2</v>
      </c>
      <c r="AJ3807" s="55">
        <v>3.5544512281862554E-2</v>
      </c>
      <c r="AK3807" s="55">
        <v>3.533148720086355E-2</v>
      </c>
      <c r="AL3807" s="55">
        <v>3.5144154102976624E-2</v>
      </c>
      <c r="AM3807" s="55">
        <v>3.4931865790774924E-2</v>
      </c>
      <c r="AN3807" s="55">
        <v>3.4919525891117381E-2</v>
      </c>
      <c r="AO3807" s="55">
        <v>3.4935579583715987E-2</v>
      </c>
      <c r="AP3807" s="55">
        <v>3.4965512800727509E-2</v>
      </c>
      <c r="AQ3807" s="55">
        <v>3.4992032103816045E-2</v>
      </c>
      <c r="AR3807" s="55">
        <v>3.5068147185749243E-2</v>
      </c>
      <c r="AS3807" s="55">
        <v>3.5011617022354481E-2</v>
      </c>
      <c r="AT3807" s="55">
        <v>3.4937311076145103E-2</v>
      </c>
      <c r="AU3807" s="55">
        <v>3.4842303542191651E-2</v>
      </c>
      <c r="AV3807" s="55">
        <v>3.4732556565692595E-2</v>
      </c>
      <c r="AW3807" s="55">
        <v>3.4606432633599554E-2</v>
      </c>
      <c r="AX3807" s="55">
        <v>3.4471656868782875E-2</v>
      </c>
      <c r="AY3807" s="55">
        <v>3.4331901923430164E-2</v>
      </c>
      <c r="AZ3807" s="55">
        <v>3.4184462670801892E-2</v>
      </c>
      <c r="BA3807" s="55">
        <v>3.4037096398249561E-2</v>
      </c>
      <c r="BB3807" s="55">
        <v>3.3887634760682496E-2</v>
      </c>
      <c r="BC3807" s="55">
        <v>3.3736487303757154E-2</v>
      </c>
      <c r="BD3807" s="55">
        <v>3.3589646373616638E-2</v>
      </c>
      <c r="BE3807" s="55">
        <v>3.3450252453549767E-2</v>
      </c>
      <c r="BF3807" s="55">
        <v>3.33191183779303E-2</v>
      </c>
    </row>
    <row r="3808" spans="1:58" ht="12" customHeight="1" x14ac:dyDescent="0.2">
      <c r="B3808" t="s">
        <v>559</v>
      </c>
      <c r="C3808" s="55">
        <v>0.14858135673621858</v>
      </c>
      <c r="D3808" s="55">
        <v>0.14444173691476872</v>
      </c>
      <c r="E3808" s="55">
        <v>0.14194112627027561</v>
      </c>
      <c r="F3808" s="55">
        <v>0.13960202339240582</v>
      </c>
      <c r="G3808" s="55">
        <v>0.13775125593207685</v>
      </c>
      <c r="H3808" s="55">
        <v>0.13889594466688501</v>
      </c>
      <c r="I3808" s="55">
        <v>0.13870476577701887</v>
      </c>
      <c r="J3808" s="55">
        <v>0.13828334908904893</v>
      </c>
      <c r="K3808" s="55">
        <v>0.13751819006150914</v>
      </c>
      <c r="L3808" s="55">
        <v>0.13636006701815817</v>
      </c>
      <c r="M3808" s="55">
        <v>0.13460855036131397</v>
      </c>
      <c r="N3808" s="55">
        <v>0.13344073147207339</v>
      </c>
      <c r="O3808" s="55">
        <v>0.13263985197734959</v>
      </c>
      <c r="P3808" s="55">
        <v>0.13240271717899632</v>
      </c>
      <c r="Q3808" s="55">
        <v>0.13250505425064094</v>
      </c>
      <c r="R3808" s="55">
        <v>0.13304433557951659</v>
      </c>
      <c r="S3808" s="55">
        <v>0.13402666432840277</v>
      </c>
      <c r="T3808" s="55">
        <v>0.13431981438798105</v>
      </c>
      <c r="U3808" s="55">
        <v>0.13442157445563804</v>
      </c>
      <c r="V3808" s="55">
        <v>0.13441833507736053</v>
      </c>
      <c r="W3808" s="55">
        <v>0.1338015174594753</v>
      </c>
      <c r="X3808" s="55">
        <v>0.1333170696229467</v>
      </c>
      <c r="Y3808" s="55">
        <v>0.13266050612878469</v>
      </c>
      <c r="Z3808" s="55">
        <v>0.13207397716094238</v>
      </c>
      <c r="AA3808" s="55">
        <v>0.13163723524027762</v>
      </c>
      <c r="AB3808" s="55">
        <v>0.13110922230389829</v>
      </c>
      <c r="AC3808" s="55">
        <v>0.13056293378750897</v>
      </c>
      <c r="AD3808" s="55">
        <v>0.1298600873865928</v>
      </c>
      <c r="AE3808" s="55">
        <v>0.12891898611563168</v>
      </c>
      <c r="AF3808" s="55">
        <v>0.12793982050306282</v>
      </c>
      <c r="AG3808" s="55">
        <v>0.12660375094215034</v>
      </c>
      <c r="AH3808" s="55">
        <v>0.12528560055782545</v>
      </c>
      <c r="AI3808" s="55">
        <v>0.12424230786874053</v>
      </c>
      <c r="AJ3808" s="55">
        <v>0.12339870057329859</v>
      </c>
      <c r="AK3808" s="55">
        <v>0.12240858098119849</v>
      </c>
      <c r="AL3808" s="55">
        <v>0.12156578921941412</v>
      </c>
      <c r="AM3808" s="55">
        <v>0.12086822361769806</v>
      </c>
      <c r="AN3808" s="55">
        <v>0.12013160088441058</v>
      </c>
      <c r="AO3808" s="55">
        <v>0.11942640859405508</v>
      </c>
      <c r="AP3808" s="55">
        <v>0.11875593952973511</v>
      </c>
      <c r="AQ3808" s="55">
        <v>0.11801994913390201</v>
      </c>
      <c r="AR3808" s="55">
        <v>0.1173518686172267</v>
      </c>
      <c r="AS3808" s="55">
        <v>0.11701001590199427</v>
      </c>
      <c r="AT3808" s="55">
        <v>0.1166780990774801</v>
      </c>
      <c r="AU3808" s="55">
        <v>0.11632938297289624</v>
      </c>
      <c r="AV3808" s="55">
        <v>0.11603306755943327</v>
      </c>
      <c r="AW3808" s="55">
        <v>0.11574142886539518</v>
      </c>
      <c r="AX3808" s="55">
        <v>0.11540577678023961</v>
      </c>
      <c r="AY3808" s="55">
        <v>0.11510660266294397</v>
      </c>
      <c r="AZ3808" s="55">
        <v>0.11502699030870296</v>
      </c>
      <c r="BA3808" s="55">
        <v>0.11495589718206625</v>
      </c>
      <c r="BB3808" s="55">
        <v>0.11488737493803895</v>
      </c>
      <c r="BC3808" s="55">
        <v>0.11485810953579106</v>
      </c>
      <c r="BD3808" s="55">
        <v>0.11482235314929887</v>
      </c>
      <c r="BE3808" s="55">
        <v>0.11475919245761697</v>
      </c>
      <c r="BF3808" s="55">
        <v>0.11465778239641644</v>
      </c>
    </row>
    <row r="3809" spans="1:58" ht="12" customHeight="1" x14ac:dyDescent="0.2">
      <c r="B3809" t="s">
        <v>560</v>
      </c>
      <c r="C3809" s="55">
        <v>0.18299847391852925</v>
      </c>
      <c r="D3809" s="55">
        <v>0.1858693586467155</v>
      </c>
      <c r="E3809" s="55">
        <v>0.1891158925666524</v>
      </c>
      <c r="F3809" s="55">
        <v>0.19124770096175162</v>
      </c>
      <c r="G3809" s="55">
        <v>0.19322510776938484</v>
      </c>
      <c r="H3809" s="55">
        <v>0.1922204814246844</v>
      </c>
      <c r="I3809" s="55">
        <v>0.19237612821871841</v>
      </c>
      <c r="J3809" s="55">
        <v>0.19073444405073833</v>
      </c>
      <c r="K3809" s="55">
        <v>0.18975631743563862</v>
      </c>
      <c r="L3809" s="55">
        <v>0.18871604945957218</v>
      </c>
      <c r="M3809" s="55">
        <v>0.18763359974579713</v>
      </c>
      <c r="N3809" s="55">
        <v>0.18631419275742908</v>
      </c>
      <c r="O3809" s="55">
        <v>0.18443504606576078</v>
      </c>
      <c r="P3809" s="55">
        <v>0.18193284207894211</v>
      </c>
      <c r="Q3809" s="55">
        <v>0.17939420381855842</v>
      </c>
      <c r="R3809" s="55">
        <v>0.17795980720844162</v>
      </c>
      <c r="S3809" s="55">
        <v>0.17521739128441688</v>
      </c>
      <c r="T3809" s="55">
        <v>0.17256561336836418</v>
      </c>
      <c r="U3809" s="55">
        <v>0.17018781904795222</v>
      </c>
      <c r="V3809" s="55">
        <v>0.167868032863869</v>
      </c>
      <c r="W3809" s="55">
        <v>0.16593502473599361</v>
      </c>
      <c r="X3809" s="55">
        <v>0.16418952426337116</v>
      </c>
      <c r="Y3809" s="55">
        <v>0.16296142840168953</v>
      </c>
      <c r="Z3809" s="55">
        <v>0.16131468182380143</v>
      </c>
      <c r="AA3809" s="55">
        <v>0.15962273256973214</v>
      </c>
      <c r="AB3809" s="55">
        <v>0.15845113261845106</v>
      </c>
      <c r="AC3809" s="55">
        <v>0.15774399752585253</v>
      </c>
      <c r="AD3809" s="55">
        <v>0.15719838149809229</v>
      </c>
      <c r="AE3809" s="55">
        <v>0.15711424224158463</v>
      </c>
      <c r="AF3809" s="55">
        <v>0.15699239532471365</v>
      </c>
      <c r="AG3809" s="55">
        <v>0.1569071012790636</v>
      </c>
      <c r="AH3809" s="55">
        <v>0.15696456919161628</v>
      </c>
      <c r="AI3809" s="55">
        <v>0.1573458112224024</v>
      </c>
      <c r="AJ3809" s="55">
        <v>0.15785086094160491</v>
      </c>
      <c r="AK3809" s="55">
        <v>0.15841726657029981</v>
      </c>
      <c r="AL3809" s="55">
        <v>0.15869948512590454</v>
      </c>
      <c r="AM3809" s="55">
        <v>0.15907996860180573</v>
      </c>
      <c r="AN3809" s="55">
        <v>0.15922037192946642</v>
      </c>
      <c r="AO3809" s="55">
        <v>0.15931813502083958</v>
      </c>
      <c r="AP3809" s="55">
        <v>0.15931087315480813</v>
      </c>
      <c r="AQ3809" s="55">
        <v>0.15904373899797924</v>
      </c>
      <c r="AR3809" s="55">
        <v>0.15881299360681317</v>
      </c>
      <c r="AS3809" s="55">
        <v>0.15837489889191261</v>
      </c>
      <c r="AT3809" s="55">
        <v>0.15799504772481721</v>
      </c>
      <c r="AU3809" s="55">
        <v>0.15779819144450186</v>
      </c>
      <c r="AV3809" s="55">
        <v>0.15740595275237595</v>
      </c>
      <c r="AW3809" s="55">
        <v>0.15711706214061211</v>
      </c>
      <c r="AX3809" s="55">
        <v>0.15693119923812457</v>
      </c>
      <c r="AY3809" s="55">
        <v>0.15660932658188825</v>
      </c>
      <c r="AZ3809" s="55">
        <v>0.15592717979367091</v>
      </c>
      <c r="BA3809" s="55">
        <v>0.15495817613560711</v>
      </c>
      <c r="BB3809" s="55">
        <v>0.15397982580133987</v>
      </c>
      <c r="BC3809" s="55">
        <v>0.15311732476439388</v>
      </c>
      <c r="BD3809" s="55">
        <v>0.15244356519567973</v>
      </c>
      <c r="BE3809" s="55">
        <v>0.15185653700132182</v>
      </c>
      <c r="BF3809" s="55">
        <v>0.15140893591872029</v>
      </c>
    </row>
    <row r="3810" spans="1:58" ht="12" customHeight="1" x14ac:dyDescent="0.2">
      <c r="B3810" t="s">
        <v>561</v>
      </c>
      <c r="C3810" s="55">
        <v>4.8077916617336153E-2</v>
      </c>
      <c r="D3810" s="55">
        <v>4.806134395058554E-2</v>
      </c>
      <c r="E3810" s="55">
        <v>4.8755858833895993E-2</v>
      </c>
      <c r="F3810" s="55">
        <v>5.0345806228846386E-2</v>
      </c>
      <c r="G3810" s="55">
        <v>5.1651911223972537E-2</v>
      </c>
      <c r="H3810" s="55">
        <v>5.3439893986256565E-2</v>
      </c>
      <c r="I3810" s="55">
        <v>5.4631292766237544E-2</v>
      </c>
      <c r="J3810" s="55">
        <v>5.7602154086983333E-2</v>
      </c>
      <c r="K3810" s="55">
        <v>6.0009783168094695E-2</v>
      </c>
      <c r="L3810" s="55">
        <v>6.2330924378160124E-2</v>
      </c>
      <c r="M3810" s="55">
        <v>6.4642764559540336E-2</v>
      </c>
      <c r="N3810" s="55">
        <v>6.6766372201506802E-2</v>
      </c>
      <c r="O3810" s="55">
        <v>6.8738797404660365E-2</v>
      </c>
      <c r="P3810" s="55">
        <v>7.0367290665467472E-2</v>
      </c>
      <c r="Q3810" s="55">
        <v>7.2410901547049975E-2</v>
      </c>
      <c r="R3810" s="55">
        <v>7.495054349483353E-2</v>
      </c>
      <c r="S3810" s="55">
        <v>7.6751970974192951E-2</v>
      </c>
      <c r="T3810" s="55">
        <v>7.7114953382817139E-2</v>
      </c>
      <c r="U3810" s="55">
        <v>7.7776532358256475E-2</v>
      </c>
      <c r="V3810" s="55">
        <v>7.8242439078462817E-2</v>
      </c>
      <c r="W3810" s="55">
        <v>7.8797666009026018E-2</v>
      </c>
      <c r="X3810" s="55">
        <v>7.911643037491807E-2</v>
      </c>
      <c r="Y3810" s="55">
        <v>7.9247890065558366E-2</v>
      </c>
      <c r="Z3810" s="55">
        <v>7.9338152038888096E-2</v>
      </c>
      <c r="AA3810" s="55">
        <v>7.9178096595339836E-2</v>
      </c>
      <c r="AB3810" s="55">
        <v>7.8612047035367033E-2</v>
      </c>
      <c r="AC3810" s="55">
        <v>7.7584870558787919E-2</v>
      </c>
      <c r="AD3810" s="55">
        <v>7.6221252881816984E-2</v>
      </c>
      <c r="AE3810" s="55">
        <v>7.5069235440428483E-2</v>
      </c>
      <c r="AF3810" s="55">
        <v>7.3901858585361899E-2</v>
      </c>
      <c r="AG3810" s="55">
        <v>7.2933608972482925E-2</v>
      </c>
      <c r="AH3810" s="55">
        <v>7.2003041610621932E-2</v>
      </c>
      <c r="AI3810" s="55">
        <v>7.0841575440552904E-2</v>
      </c>
      <c r="AJ3810" s="55">
        <v>6.9442794074063952E-2</v>
      </c>
      <c r="AK3810" s="55">
        <v>6.7984371321729686E-2</v>
      </c>
      <c r="AL3810" s="55">
        <v>6.6907333158098867E-2</v>
      </c>
      <c r="AM3810" s="55">
        <v>6.6091495491177377E-2</v>
      </c>
      <c r="AN3810" s="55">
        <v>6.5605955512008568E-2</v>
      </c>
      <c r="AO3810" s="55">
        <v>6.5232665395744557E-2</v>
      </c>
      <c r="AP3810" s="55">
        <v>6.4889749078673578E-2</v>
      </c>
      <c r="AQ3810" s="55">
        <v>6.4644610410683659E-2</v>
      </c>
      <c r="AR3810" s="55">
        <v>6.4384422777413741E-2</v>
      </c>
      <c r="AS3810" s="55">
        <v>6.4572771848587437E-2</v>
      </c>
      <c r="AT3810" s="55">
        <v>6.5030953836121952E-2</v>
      </c>
      <c r="AU3810" s="55">
        <v>6.5510235436645997E-2</v>
      </c>
      <c r="AV3810" s="55">
        <v>6.6046056321466096E-2</v>
      </c>
      <c r="AW3810" s="55">
        <v>6.6694909778750089E-2</v>
      </c>
      <c r="AX3810" s="55">
        <v>6.7163180351585791E-2</v>
      </c>
      <c r="AY3810" s="55">
        <v>6.7726153341866255E-2</v>
      </c>
      <c r="AZ3810" s="55">
        <v>6.835750754420597E-2</v>
      </c>
      <c r="BA3810" s="55">
        <v>6.8939008976050542E-2</v>
      </c>
      <c r="BB3810" s="55">
        <v>6.9638834139031033E-2</v>
      </c>
      <c r="BC3810" s="55">
        <v>7.0145069154736381E-2</v>
      </c>
      <c r="BD3810" s="55">
        <v>7.0482818680896037E-2</v>
      </c>
      <c r="BE3810" s="55">
        <v>7.08556555093173E-2</v>
      </c>
      <c r="BF3810" s="55">
        <v>7.0938509652011844E-2</v>
      </c>
    </row>
    <row r="3811" spans="1:58" ht="12" customHeight="1" x14ac:dyDescent="0.2">
      <c r="B3811" t="s">
        <v>562</v>
      </c>
      <c r="C3811" s="55">
        <v>8.4831439348182422E-2</v>
      </c>
      <c r="D3811" s="55">
        <v>8.5121883669641268E-2</v>
      </c>
      <c r="E3811" s="55">
        <v>8.4780454522019405E-2</v>
      </c>
      <c r="F3811" s="55">
        <v>8.412657302988942E-2</v>
      </c>
      <c r="G3811" s="55">
        <v>8.3412238017688489E-2</v>
      </c>
      <c r="H3811" s="55">
        <v>8.1831190525654102E-2</v>
      </c>
      <c r="I3811" s="55">
        <v>8.1302440933240253E-2</v>
      </c>
      <c r="J3811" s="55">
        <v>8.0919864624398249E-2</v>
      </c>
      <c r="K3811" s="55">
        <v>8.083353189225341E-2</v>
      </c>
      <c r="L3811" s="55">
        <v>8.0588969188365681E-2</v>
      </c>
      <c r="M3811" s="55">
        <v>8.0698840120079204E-2</v>
      </c>
      <c r="N3811" s="55">
        <v>8.0598252770140238E-2</v>
      </c>
      <c r="O3811" s="55">
        <v>8.1138701280960734E-2</v>
      </c>
      <c r="P3811" s="55">
        <v>8.2086976457646607E-2</v>
      </c>
      <c r="Q3811" s="55">
        <v>8.3109805505430831E-2</v>
      </c>
      <c r="R3811" s="55">
        <v>8.4652352067750194E-2</v>
      </c>
      <c r="S3811" s="55">
        <v>8.5746759640562109E-2</v>
      </c>
      <c r="T3811" s="55">
        <v>8.8375649510037457E-2</v>
      </c>
      <c r="U3811" s="55">
        <v>9.0669139150876585E-2</v>
      </c>
      <c r="V3811" s="55">
        <v>9.2961545241097399E-2</v>
      </c>
      <c r="W3811" s="55">
        <v>9.526648181777482E-2</v>
      </c>
      <c r="X3811" s="55">
        <v>9.7385867091443382E-2</v>
      </c>
      <c r="Y3811" s="55">
        <v>9.9645920763330773E-2</v>
      </c>
      <c r="Z3811" s="55">
        <v>0.10188702567989744</v>
      </c>
      <c r="AA3811" s="55">
        <v>0.104236164313457</v>
      </c>
      <c r="AB3811" s="55">
        <v>0.1067162513382308</v>
      </c>
      <c r="AC3811" s="55">
        <v>0.109108887978262</v>
      </c>
      <c r="AD3811" s="55">
        <v>0.11159861671718595</v>
      </c>
      <c r="AE3811" s="55">
        <v>0.11445425120077479</v>
      </c>
      <c r="AF3811" s="55">
        <v>0.11692566638978227</v>
      </c>
      <c r="AG3811" s="55">
        <v>0.11950982630916869</v>
      </c>
      <c r="AH3811" s="55">
        <v>0.12193774624358025</v>
      </c>
      <c r="AI3811" s="55">
        <v>0.12416996732405133</v>
      </c>
      <c r="AJ3811" s="55">
        <v>0.12628754224170927</v>
      </c>
      <c r="AK3811" s="55">
        <v>0.12827492815133013</v>
      </c>
      <c r="AL3811" s="55">
        <v>0.12999978558229155</v>
      </c>
      <c r="AM3811" s="55">
        <v>0.13123813285477762</v>
      </c>
      <c r="AN3811" s="55">
        <v>0.13223466797599023</v>
      </c>
      <c r="AO3811" s="55">
        <v>0.13310053285625154</v>
      </c>
      <c r="AP3811" s="55">
        <v>0.1339924372822057</v>
      </c>
      <c r="AQ3811" s="55">
        <v>0.13510904281929673</v>
      </c>
      <c r="AR3811" s="55">
        <v>0.13607514763756295</v>
      </c>
      <c r="AS3811" s="55">
        <v>0.13660251052726152</v>
      </c>
      <c r="AT3811" s="55">
        <v>0.13680144620404169</v>
      </c>
      <c r="AU3811" s="55">
        <v>0.136828175137227</v>
      </c>
      <c r="AV3811" s="55">
        <v>0.13695009459413912</v>
      </c>
      <c r="AW3811" s="55">
        <v>0.13685846462871537</v>
      </c>
      <c r="AX3811" s="55">
        <v>0.13688996468576239</v>
      </c>
      <c r="AY3811" s="55">
        <v>0.13692438939039725</v>
      </c>
      <c r="AZ3811" s="55">
        <v>0.13703122637732054</v>
      </c>
      <c r="BA3811" s="55">
        <v>0.13746076922983577</v>
      </c>
      <c r="BB3811" s="55">
        <v>0.13777881232692754</v>
      </c>
      <c r="BC3811" s="55">
        <v>0.13813019196375459</v>
      </c>
      <c r="BD3811" s="55">
        <v>0.13846105656734625</v>
      </c>
      <c r="BE3811" s="55">
        <v>0.13868769244872653</v>
      </c>
      <c r="BF3811" s="55">
        <v>0.1390851307530942</v>
      </c>
    </row>
    <row r="3812" spans="1:58" ht="12" customHeight="1" x14ac:dyDescent="0.2"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</row>
    <row r="3813" spans="1:58" ht="12" customHeight="1" x14ac:dyDescent="0.2">
      <c r="A3813" s="53" t="s">
        <v>991</v>
      </c>
      <c r="B3813" s="8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</row>
    <row r="3814" spans="1:58" ht="12" customHeight="1" x14ac:dyDescent="0.2">
      <c r="A3814" t="s">
        <v>564</v>
      </c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</row>
    <row r="3815" spans="1:58" ht="12" customHeight="1" x14ac:dyDescent="0.2">
      <c r="A3815" t="s">
        <v>565</v>
      </c>
      <c r="B3815" s="8" t="s">
        <v>566</v>
      </c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</row>
    <row r="3816" spans="1:58" ht="12" customHeight="1" x14ac:dyDescent="0.2">
      <c r="A3816" t="s">
        <v>522</v>
      </c>
      <c r="B3816" t="s">
        <v>558</v>
      </c>
      <c r="C3816" s="55">
        <v>3.9993213407239298E-2</v>
      </c>
      <c r="D3816" s="55">
        <v>4.0745348450370068E-2</v>
      </c>
      <c r="E3816" s="55">
        <v>4.1519608119406123E-2</v>
      </c>
      <c r="F3816" s="55">
        <v>4.2327854592611229E-2</v>
      </c>
      <c r="G3816" s="55">
        <v>4.2810215045948313E-2</v>
      </c>
      <c r="H3816" s="55">
        <v>4.3764068638662869E-2</v>
      </c>
      <c r="I3816" s="55">
        <v>4.4580697740373293E-2</v>
      </c>
      <c r="J3816" s="55">
        <v>4.5194301386349965E-2</v>
      </c>
      <c r="K3816" s="55">
        <v>4.5686092942519275E-2</v>
      </c>
      <c r="L3816" s="55">
        <v>4.6215588541099438E-2</v>
      </c>
      <c r="M3816" s="55">
        <v>4.6908784049252035E-2</v>
      </c>
      <c r="N3816" s="55">
        <v>4.7186355157128435E-2</v>
      </c>
      <c r="O3816" s="55">
        <v>4.7087806289955438E-2</v>
      </c>
      <c r="P3816" s="55">
        <v>4.677570475461993E-2</v>
      </c>
      <c r="Q3816" s="55">
        <v>4.6107964801781344E-2</v>
      </c>
      <c r="R3816" s="55">
        <v>4.535415675219398E-2</v>
      </c>
      <c r="S3816" s="55">
        <v>4.4969248294263173E-2</v>
      </c>
      <c r="T3816" s="55">
        <v>4.4231164597809458E-2</v>
      </c>
      <c r="U3816" s="55">
        <v>4.3326447373017198E-2</v>
      </c>
      <c r="V3816" s="55">
        <v>4.2667778726582013E-2</v>
      </c>
      <c r="W3816" s="55">
        <v>4.2097153265916461E-2</v>
      </c>
      <c r="X3816" s="55">
        <v>4.1611194974221076E-2</v>
      </c>
      <c r="Y3816" s="55">
        <v>4.1015834600878841E-2</v>
      </c>
      <c r="Z3816" s="55">
        <v>4.0598044201326275E-2</v>
      </c>
      <c r="AA3816" s="55">
        <v>4.0245692667491541E-2</v>
      </c>
      <c r="AB3816" s="55">
        <v>3.976345192321621E-2</v>
      </c>
      <c r="AC3816" s="55">
        <v>3.9456193923758348E-2</v>
      </c>
      <c r="AD3816" s="55">
        <v>3.940696185706994E-2</v>
      </c>
      <c r="AE3816" s="55">
        <v>3.9334747042488842E-2</v>
      </c>
      <c r="AF3816" s="55">
        <v>3.8941320927177329E-2</v>
      </c>
      <c r="AG3816" s="55">
        <v>3.8566077386966588E-2</v>
      </c>
      <c r="AH3816" s="55">
        <v>3.8194642711660377E-2</v>
      </c>
      <c r="AI3816" s="55">
        <v>3.769521459224049E-2</v>
      </c>
      <c r="AJ3816" s="55">
        <v>3.7234678320294416E-2</v>
      </c>
      <c r="AK3816" s="55">
        <v>3.7029504238664149E-2</v>
      </c>
      <c r="AL3816" s="55">
        <v>3.6825619626024424E-2</v>
      </c>
      <c r="AM3816" s="55">
        <v>3.6580193350927506E-2</v>
      </c>
      <c r="AN3816" s="55">
        <v>3.6554608703059849E-2</v>
      </c>
      <c r="AO3816" s="55">
        <v>3.6566879067349511E-2</v>
      </c>
      <c r="AP3816" s="55">
        <v>3.6573106849291152E-2</v>
      </c>
      <c r="AQ3816" s="55">
        <v>3.6600050752340747E-2</v>
      </c>
      <c r="AR3816" s="55">
        <v>3.6676558325922072E-2</v>
      </c>
      <c r="AS3816" s="55">
        <v>3.6632602997070302E-2</v>
      </c>
      <c r="AT3816" s="55">
        <v>3.6574618553136796E-2</v>
      </c>
      <c r="AU3816" s="55">
        <v>3.650179401435949E-2</v>
      </c>
      <c r="AV3816" s="55">
        <v>3.641385509704511E-2</v>
      </c>
      <c r="AW3816" s="55">
        <v>3.6315304080242895E-2</v>
      </c>
      <c r="AX3816" s="55">
        <v>3.6208600520364294E-2</v>
      </c>
      <c r="AY3816" s="55">
        <v>3.6094760725242127E-2</v>
      </c>
      <c r="AZ3816" s="55">
        <v>3.5975453804684747E-2</v>
      </c>
      <c r="BA3816" s="55">
        <v>3.5850498682751489E-2</v>
      </c>
      <c r="BB3816" s="55">
        <v>3.5721086012768168E-2</v>
      </c>
      <c r="BC3816" s="55">
        <v>3.558989321745968E-2</v>
      </c>
      <c r="BD3816" s="55">
        <v>3.5458888451284913E-2</v>
      </c>
      <c r="BE3816" s="55">
        <v>3.5329555399430709E-2</v>
      </c>
      <c r="BF3816" s="55">
        <v>3.520516886253678E-2</v>
      </c>
    </row>
    <row r="3817" spans="1:58" ht="12" customHeight="1" x14ac:dyDescent="0.2">
      <c r="B3817" t="s">
        <v>559</v>
      </c>
      <c r="C3817" s="55">
        <v>0.14560209499539781</v>
      </c>
      <c r="D3817" s="55">
        <v>0.14113019740131286</v>
      </c>
      <c r="E3817" s="55">
        <v>0.13704823910086128</v>
      </c>
      <c r="F3817" s="55">
        <v>0.13277605842576853</v>
      </c>
      <c r="G3817" s="55">
        <v>0.12888508762794312</v>
      </c>
      <c r="H3817" s="55">
        <v>0.12507251742192774</v>
      </c>
      <c r="I3817" s="55">
        <v>0.12314503912420599</v>
      </c>
      <c r="J3817" s="55">
        <v>0.12203842409975468</v>
      </c>
      <c r="K3817" s="55">
        <v>0.12095407443727645</v>
      </c>
      <c r="L3817" s="55">
        <v>0.11966124974052826</v>
      </c>
      <c r="M3817" s="55">
        <v>0.11843226195757754</v>
      </c>
      <c r="N3817" s="55">
        <v>0.11742444940697018</v>
      </c>
      <c r="O3817" s="55">
        <v>0.117034038774241</v>
      </c>
      <c r="P3817" s="55">
        <v>0.11741120363056484</v>
      </c>
      <c r="Q3817" s="55">
        <v>0.11821029724885605</v>
      </c>
      <c r="R3817" s="55">
        <v>0.11832503259218506</v>
      </c>
      <c r="S3817" s="55">
        <v>0.11960914604930721</v>
      </c>
      <c r="T3817" s="55">
        <v>0.12095665191072337</v>
      </c>
      <c r="U3817" s="55">
        <v>0.12215455214696055</v>
      </c>
      <c r="V3817" s="55">
        <v>0.12330914211295488</v>
      </c>
      <c r="W3817" s="55">
        <v>0.12377123650137503</v>
      </c>
      <c r="X3817" s="55">
        <v>0.12424569246439511</v>
      </c>
      <c r="Y3817" s="55">
        <v>0.12470487001966715</v>
      </c>
      <c r="Z3817" s="55">
        <v>0.12427550414911236</v>
      </c>
      <c r="AA3817" s="55">
        <v>0.12395822164289946</v>
      </c>
      <c r="AB3817" s="55">
        <v>0.1235167328102624</v>
      </c>
      <c r="AC3817" s="55">
        <v>0.1230008881928277</v>
      </c>
      <c r="AD3817" s="55">
        <v>0.12231275910369642</v>
      </c>
      <c r="AE3817" s="55">
        <v>0.12208512234917238</v>
      </c>
      <c r="AF3817" s="55">
        <v>0.12131048514885381</v>
      </c>
      <c r="AG3817" s="55">
        <v>0.1202084442071792</v>
      </c>
      <c r="AH3817" s="55">
        <v>0.1191215155312307</v>
      </c>
      <c r="AI3817" s="55">
        <v>0.11823797984305261</v>
      </c>
      <c r="AJ3817" s="55">
        <v>0.1174958801524439</v>
      </c>
      <c r="AK3817" s="55">
        <v>0.11662842884665237</v>
      </c>
      <c r="AL3817" s="55">
        <v>0.11589949705866608</v>
      </c>
      <c r="AM3817" s="55">
        <v>0.11535018864407125</v>
      </c>
      <c r="AN3817" s="55">
        <v>0.11473926780850981</v>
      </c>
      <c r="AO3817" s="55">
        <v>0.11412660592701453</v>
      </c>
      <c r="AP3817" s="55">
        <v>0.11353809008693259</v>
      </c>
      <c r="AQ3817" s="55">
        <v>0.11283598932769373</v>
      </c>
      <c r="AR3817" s="55">
        <v>0.11221997059157214</v>
      </c>
      <c r="AS3817" s="55">
        <v>0.11189529733426776</v>
      </c>
      <c r="AT3817" s="55">
        <v>0.11157055151707418</v>
      </c>
      <c r="AU3817" s="55">
        <v>0.11122329549210117</v>
      </c>
      <c r="AV3817" s="55">
        <v>0.11090336173510382</v>
      </c>
      <c r="AW3817" s="55">
        <v>0.11057697143419155</v>
      </c>
      <c r="AX3817" s="55">
        <v>0.1102137011439358</v>
      </c>
      <c r="AY3817" s="55">
        <v>0.10989071669311581</v>
      </c>
      <c r="AZ3817" s="55">
        <v>0.10976237544382277</v>
      </c>
      <c r="BA3817" s="55">
        <v>0.10963115962863948</v>
      </c>
      <c r="BB3817" s="55">
        <v>0.10948355008462986</v>
      </c>
      <c r="BC3817" s="55">
        <v>0.10942500027784835</v>
      </c>
      <c r="BD3817" s="55">
        <v>0.10937477154941513</v>
      </c>
      <c r="BE3817" s="55">
        <v>0.1092911314959089</v>
      </c>
      <c r="BF3817" s="55">
        <v>0.10920369994449031</v>
      </c>
    </row>
    <row r="3818" spans="1:58" ht="12" customHeight="1" x14ac:dyDescent="0.2">
      <c r="B3818" t="s">
        <v>560</v>
      </c>
      <c r="C3818" s="55">
        <v>0.18308963667313169</v>
      </c>
      <c r="D3818" s="55">
        <v>0.18730221283945159</v>
      </c>
      <c r="E3818" s="55">
        <v>0.19103592584335094</v>
      </c>
      <c r="F3818" s="55">
        <v>0.19261154817684836</v>
      </c>
      <c r="G3818" s="55">
        <v>0.19446806886391324</v>
      </c>
      <c r="H3818" s="55">
        <v>0.19549651134058602</v>
      </c>
      <c r="I3818" s="55">
        <v>0.19667326801242124</v>
      </c>
      <c r="J3818" s="55">
        <v>0.19493445221490041</v>
      </c>
      <c r="K3818" s="55">
        <v>0.19365315457483123</v>
      </c>
      <c r="L3818" s="55">
        <v>0.19256550519740076</v>
      </c>
      <c r="M3818" s="55">
        <v>0.19169583527176753</v>
      </c>
      <c r="N3818" s="55">
        <v>0.19029101693633504</v>
      </c>
      <c r="O3818" s="55">
        <v>0.18826467303050157</v>
      </c>
      <c r="P3818" s="55">
        <v>0.18543455983033372</v>
      </c>
      <c r="Q3818" s="55">
        <v>0.18212398880933289</v>
      </c>
      <c r="R3818" s="55">
        <v>0.17839427258098053</v>
      </c>
      <c r="S3818" s="55">
        <v>0.17450396123625628</v>
      </c>
      <c r="T3818" s="55">
        <v>0.17054994700358878</v>
      </c>
      <c r="U3818" s="55">
        <v>0.16669471108498229</v>
      </c>
      <c r="V3818" s="55">
        <v>0.16316920459089268</v>
      </c>
      <c r="W3818" s="55">
        <v>0.15999812582261602</v>
      </c>
      <c r="X3818" s="55">
        <v>0.15675839690965476</v>
      </c>
      <c r="Y3818" s="55">
        <v>0.15422790783186105</v>
      </c>
      <c r="Z3818" s="55">
        <v>0.15272414123253283</v>
      </c>
      <c r="AA3818" s="55">
        <v>0.15120114577454039</v>
      </c>
      <c r="AB3818" s="55">
        <v>0.15020468669440462</v>
      </c>
      <c r="AC3818" s="55">
        <v>0.14971107893040358</v>
      </c>
      <c r="AD3818" s="55">
        <v>0.14939330912009385</v>
      </c>
      <c r="AE3818" s="55">
        <v>0.14955313248109806</v>
      </c>
      <c r="AF3818" s="55">
        <v>0.14966842346399617</v>
      </c>
      <c r="AG3818" s="55">
        <v>0.149815882870281</v>
      </c>
      <c r="AH3818" s="55">
        <v>0.15023347972827436</v>
      </c>
      <c r="AI3818" s="55">
        <v>0.15107010513806687</v>
      </c>
      <c r="AJ3818" s="55">
        <v>0.15210307839862344</v>
      </c>
      <c r="AK3818" s="55">
        <v>0.15312254561277905</v>
      </c>
      <c r="AL3818" s="55">
        <v>0.15382775410394847</v>
      </c>
      <c r="AM3818" s="55">
        <v>0.15464619402518454</v>
      </c>
      <c r="AN3818" s="55">
        <v>0.15523266959651971</v>
      </c>
      <c r="AO3818" s="55">
        <v>0.15577335524253152</v>
      </c>
      <c r="AP3818" s="55">
        <v>0.15621762960698851</v>
      </c>
      <c r="AQ3818" s="55">
        <v>0.15636473599459302</v>
      </c>
      <c r="AR3818" s="55">
        <v>0.15658168200547753</v>
      </c>
      <c r="AS3818" s="55">
        <v>0.15658041477958964</v>
      </c>
      <c r="AT3818" s="55">
        <v>0.15660894673383893</v>
      </c>
      <c r="AU3818" s="55">
        <v>0.15678619822657003</v>
      </c>
      <c r="AV3818" s="55">
        <v>0.15673060957595933</v>
      </c>
      <c r="AW3818" s="55">
        <v>0.1567306635254633</v>
      </c>
      <c r="AX3818" s="55">
        <v>0.15679922958094131</v>
      </c>
      <c r="AY3818" s="55">
        <v>0.15671057365413529</v>
      </c>
      <c r="AZ3818" s="55">
        <v>0.15624631176675843</v>
      </c>
      <c r="BA3818" s="55">
        <v>0.15549361197458458</v>
      </c>
      <c r="BB3818" s="55">
        <v>0.15470251365747636</v>
      </c>
      <c r="BC3818" s="55">
        <v>0.15388665644244626</v>
      </c>
      <c r="BD3818" s="55">
        <v>0.15318517766191089</v>
      </c>
      <c r="BE3818" s="55">
        <v>0.15258207683171809</v>
      </c>
      <c r="BF3818" s="55">
        <v>0.15207545602742789</v>
      </c>
    </row>
    <row r="3819" spans="1:58" ht="12" customHeight="1" x14ac:dyDescent="0.2">
      <c r="B3819" t="s">
        <v>561</v>
      </c>
      <c r="C3819" s="55">
        <v>4.8219991349285417E-2</v>
      </c>
      <c r="D3819" s="55">
        <v>4.8090538942952919E-2</v>
      </c>
      <c r="E3819" s="55">
        <v>4.8703152805665582E-2</v>
      </c>
      <c r="F3819" s="55">
        <v>5.0306698248058584E-2</v>
      </c>
      <c r="G3819" s="55">
        <v>5.1537243334534327E-2</v>
      </c>
      <c r="H3819" s="55">
        <v>5.5005807516016005E-2</v>
      </c>
      <c r="I3819" s="55">
        <v>5.6191970839977484E-2</v>
      </c>
      <c r="J3819" s="55">
        <v>5.9696263256267756E-2</v>
      </c>
      <c r="K3819" s="55">
        <v>6.2324352244517371E-2</v>
      </c>
      <c r="L3819" s="55">
        <v>6.4898480313050066E-2</v>
      </c>
      <c r="M3819" s="55">
        <v>6.7378445223178124E-2</v>
      </c>
      <c r="N3819" s="55">
        <v>6.9622379004199E-2</v>
      </c>
      <c r="O3819" s="55">
        <v>7.16435029425989E-2</v>
      </c>
      <c r="P3819" s="55">
        <v>7.3091088597780657E-2</v>
      </c>
      <c r="Q3819" s="55">
        <v>7.5178446561505533E-2</v>
      </c>
      <c r="R3819" s="55">
        <v>7.7720203118990958E-2</v>
      </c>
      <c r="S3819" s="55">
        <v>7.9708043214977209E-2</v>
      </c>
      <c r="T3819" s="55">
        <v>8.0078699721668423E-2</v>
      </c>
      <c r="U3819" s="55">
        <v>8.1071688795574887E-2</v>
      </c>
      <c r="V3819" s="55">
        <v>8.2038604508517812E-2</v>
      </c>
      <c r="W3819" s="55">
        <v>8.3106077835191694E-2</v>
      </c>
      <c r="X3819" s="55">
        <v>8.3907180426073077E-2</v>
      </c>
      <c r="Y3819" s="55">
        <v>8.4367501061054145E-2</v>
      </c>
      <c r="Z3819" s="55">
        <v>8.4498450140183895E-2</v>
      </c>
      <c r="AA3819" s="55">
        <v>8.4387969082413999E-2</v>
      </c>
      <c r="AB3819" s="55">
        <v>8.3857154684037982E-2</v>
      </c>
      <c r="AC3819" s="55">
        <v>8.2842753751628181E-2</v>
      </c>
      <c r="AD3819" s="55">
        <v>8.1437849049359259E-2</v>
      </c>
      <c r="AE3819" s="55">
        <v>7.9968309817839089E-2</v>
      </c>
      <c r="AF3819" s="55">
        <v>7.8714420409553343E-2</v>
      </c>
      <c r="AG3819" s="55">
        <v>7.766343555939495E-2</v>
      </c>
      <c r="AH3819" s="55">
        <v>7.6645027350101647E-2</v>
      </c>
      <c r="AI3819" s="55">
        <v>7.5384620141730849E-2</v>
      </c>
      <c r="AJ3819" s="55">
        <v>7.3853876657113363E-2</v>
      </c>
      <c r="AK3819" s="55">
        <v>7.22807173785395E-2</v>
      </c>
      <c r="AL3819" s="55">
        <v>7.11259393129242E-2</v>
      </c>
      <c r="AM3819" s="55">
        <v>7.0224164356235116E-2</v>
      </c>
      <c r="AN3819" s="55">
        <v>6.9683289066706372E-2</v>
      </c>
      <c r="AO3819" s="55">
        <v>6.9273404719750867E-2</v>
      </c>
      <c r="AP3819" s="55">
        <v>6.8907168762612284E-2</v>
      </c>
      <c r="AQ3819" s="55">
        <v>6.8699523535084822E-2</v>
      </c>
      <c r="AR3819" s="55">
        <v>6.8487109618423206E-2</v>
      </c>
      <c r="AS3819" s="55">
        <v>6.8760926553945681E-2</v>
      </c>
      <c r="AT3819" s="55">
        <v>6.9368599550621871E-2</v>
      </c>
      <c r="AU3819" s="55">
        <v>6.9992076790378152E-2</v>
      </c>
      <c r="AV3819" s="55">
        <v>7.0694333985350147E-2</v>
      </c>
      <c r="AW3819" s="55">
        <v>7.1592535338057262E-2</v>
      </c>
      <c r="AX3819" s="55">
        <v>7.2334521593710052E-2</v>
      </c>
      <c r="AY3819" s="55">
        <v>7.3158819314082538E-2</v>
      </c>
      <c r="AZ3819" s="55">
        <v>7.4078572393290729E-2</v>
      </c>
      <c r="BA3819" s="55">
        <v>7.4913688555999267E-2</v>
      </c>
      <c r="BB3819" s="55">
        <v>7.5958445549872161E-2</v>
      </c>
      <c r="BC3819" s="55">
        <v>7.6867160298637952E-2</v>
      </c>
      <c r="BD3819" s="55">
        <v>7.7621954880140023E-2</v>
      </c>
      <c r="BE3819" s="55">
        <v>7.8362607138851015E-2</v>
      </c>
      <c r="BF3819" s="55">
        <v>7.8755756388970685E-2</v>
      </c>
    </row>
    <row r="3820" spans="1:58" ht="12" customHeight="1" x14ac:dyDescent="0.2">
      <c r="B3820" t="s">
        <v>562</v>
      </c>
      <c r="C3820" s="55">
        <v>7.1646230179148715E-2</v>
      </c>
      <c r="D3820" s="55">
        <v>7.201655797178666E-2</v>
      </c>
      <c r="E3820" s="55">
        <v>7.2133960319133231E-2</v>
      </c>
      <c r="F3820" s="55">
        <v>7.207314910872116E-2</v>
      </c>
      <c r="G3820" s="55">
        <v>7.1857981015457109E-2</v>
      </c>
      <c r="H3820" s="55">
        <v>7.0309442034159134E-2</v>
      </c>
      <c r="I3820" s="55">
        <v>6.9970607296465578E-2</v>
      </c>
      <c r="J3820" s="55">
        <v>6.9749278552977606E-2</v>
      </c>
      <c r="K3820" s="55">
        <v>6.9731258127315218E-2</v>
      </c>
      <c r="L3820" s="55">
        <v>6.9904107272011212E-2</v>
      </c>
      <c r="M3820" s="55">
        <v>7.001565727683455E-2</v>
      </c>
      <c r="N3820" s="55">
        <v>7.035066441091381E-2</v>
      </c>
      <c r="O3820" s="55">
        <v>7.1246813050607441E-2</v>
      </c>
      <c r="P3820" s="55">
        <v>7.2819074546997695E-2</v>
      </c>
      <c r="Q3820" s="55">
        <v>7.4017884061535019E-2</v>
      </c>
      <c r="R3820" s="55">
        <v>7.539902172152721E-2</v>
      </c>
      <c r="S3820" s="55">
        <v>7.6591033391831445E-2</v>
      </c>
      <c r="T3820" s="55">
        <v>7.9777934812841803E-2</v>
      </c>
      <c r="U3820" s="55">
        <v>8.2272159870779404E-2</v>
      </c>
      <c r="V3820" s="55">
        <v>8.4607940092742029E-2</v>
      </c>
      <c r="W3820" s="55">
        <v>8.6737922678685922E-2</v>
      </c>
      <c r="X3820" s="55">
        <v>8.8944293041915173E-2</v>
      </c>
      <c r="Y3820" s="55">
        <v>9.1307680644134165E-2</v>
      </c>
      <c r="Z3820" s="55">
        <v>9.3639550662630036E-2</v>
      </c>
      <c r="AA3820" s="55">
        <v>9.6052654196384757E-2</v>
      </c>
      <c r="AB3820" s="55">
        <v>9.8618015123911121E-2</v>
      </c>
      <c r="AC3820" s="55">
        <v>0.10106481743564014</v>
      </c>
      <c r="AD3820" s="55">
        <v>0.10359361099751399</v>
      </c>
      <c r="AE3820" s="55">
        <v>0.10593101636983812</v>
      </c>
      <c r="AF3820" s="55">
        <v>0.10820928644588916</v>
      </c>
      <c r="AG3820" s="55">
        <v>0.11058631350543109</v>
      </c>
      <c r="AH3820" s="55">
        <v>0.11272123177531736</v>
      </c>
      <c r="AI3820" s="55">
        <v>0.11465746654099868</v>
      </c>
      <c r="AJ3820" s="55">
        <v>0.11645900778442024</v>
      </c>
      <c r="AK3820" s="55">
        <v>0.11809461649154977</v>
      </c>
      <c r="AL3820" s="55">
        <v>0.11947033021840221</v>
      </c>
      <c r="AM3820" s="55">
        <v>0.12034515213664414</v>
      </c>
      <c r="AN3820" s="55">
        <v>0.1209547359992357</v>
      </c>
      <c r="AO3820" s="55">
        <v>0.12146906867632948</v>
      </c>
      <c r="AP3820" s="55">
        <v>0.12201994516060324</v>
      </c>
      <c r="AQ3820" s="55">
        <v>0.12282005339675593</v>
      </c>
      <c r="AR3820" s="55">
        <v>0.12342597523758445</v>
      </c>
      <c r="AS3820" s="55">
        <v>0.12360709076609408</v>
      </c>
      <c r="AT3820" s="55">
        <v>0.12345468258146716</v>
      </c>
      <c r="AU3820" s="55">
        <v>0.1231849845644136</v>
      </c>
      <c r="AV3820" s="55">
        <v>0.12307392898542216</v>
      </c>
      <c r="AW3820" s="55">
        <v>0.12274512455807593</v>
      </c>
      <c r="AX3820" s="55">
        <v>0.12255699330095791</v>
      </c>
      <c r="AY3820" s="55">
        <v>0.12242207408547745</v>
      </c>
      <c r="AZ3820" s="55">
        <v>0.12239383754303837</v>
      </c>
      <c r="BA3820" s="55">
        <v>0.12275836392011273</v>
      </c>
      <c r="BB3820" s="55">
        <v>0.12298030908693688</v>
      </c>
      <c r="BC3820" s="55">
        <v>0.1232861173031727</v>
      </c>
      <c r="BD3820" s="55">
        <v>0.12362422407584939</v>
      </c>
      <c r="BE3820" s="55">
        <v>0.12390519728344612</v>
      </c>
      <c r="BF3820" s="55">
        <v>0.12443534845269365</v>
      </c>
    </row>
    <row r="3821" spans="1:58" ht="12" customHeight="1" x14ac:dyDescent="0.2">
      <c r="A3821" t="s">
        <v>523</v>
      </c>
      <c r="B3821" t="s">
        <v>558</v>
      </c>
      <c r="C3821" s="55">
        <v>4.2332606609926354E-2</v>
      </c>
      <c r="D3821" s="55">
        <v>4.2803839489497633E-2</v>
      </c>
      <c r="E3821" s="55">
        <v>4.3152007444267559E-2</v>
      </c>
      <c r="F3821" s="55">
        <v>4.347205936101043E-2</v>
      </c>
      <c r="G3821" s="55">
        <v>4.3486354898763936E-2</v>
      </c>
      <c r="H3821" s="55">
        <v>4.4367580196887663E-2</v>
      </c>
      <c r="I3821" s="55">
        <v>4.459873702868241E-2</v>
      </c>
      <c r="J3821" s="55">
        <v>4.4847122901012823E-2</v>
      </c>
      <c r="K3821" s="55">
        <v>4.5122843192533124E-2</v>
      </c>
      <c r="L3821" s="55">
        <v>4.562225469748634E-2</v>
      </c>
      <c r="M3821" s="55">
        <v>4.6342695760106772E-2</v>
      </c>
      <c r="N3821" s="55">
        <v>4.6718753324542617E-2</v>
      </c>
      <c r="O3821" s="55">
        <v>4.6777770210891627E-2</v>
      </c>
      <c r="P3821" s="55">
        <v>4.6565172387459192E-2</v>
      </c>
      <c r="Q3821" s="55">
        <v>4.5945429391540116E-2</v>
      </c>
      <c r="R3821" s="55">
        <v>4.5042903010279745E-2</v>
      </c>
      <c r="S3821" s="55">
        <v>4.3959304230956495E-2</v>
      </c>
      <c r="T3821" s="55">
        <v>4.2813726153797027E-2</v>
      </c>
      <c r="U3821" s="55">
        <v>4.176181623368122E-2</v>
      </c>
      <c r="V3821" s="55">
        <v>4.0872083295240724E-2</v>
      </c>
      <c r="W3821" s="55">
        <v>4.0309547927261928E-2</v>
      </c>
      <c r="X3821" s="55">
        <v>3.9876049790657821E-2</v>
      </c>
      <c r="Y3821" s="55">
        <v>3.9404874563053471E-2</v>
      </c>
      <c r="Z3821" s="55">
        <v>3.901133413383101E-2</v>
      </c>
      <c r="AA3821" s="55">
        <v>3.8679448513928828E-2</v>
      </c>
      <c r="AB3821" s="55">
        <v>3.8220308539574838E-2</v>
      </c>
      <c r="AC3821" s="55">
        <v>3.7927395244455132E-2</v>
      </c>
      <c r="AD3821" s="55">
        <v>3.7883007316189023E-2</v>
      </c>
      <c r="AE3821" s="55">
        <v>3.7818174437037368E-2</v>
      </c>
      <c r="AF3821" s="55">
        <v>3.7443078488910479E-2</v>
      </c>
      <c r="AG3821" s="55">
        <v>3.7086326125964415E-2</v>
      </c>
      <c r="AH3821" s="55">
        <v>3.6731324044204039E-2</v>
      </c>
      <c r="AI3821" s="55">
        <v>3.6249693685556486E-2</v>
      </c>
      <c r="AJ3821" s="55">
        <v>3.5804461807492895E-2</v>
      </c>
      <c r="AK3821" s="55">
        <v>3.5607073933363466E-2</v>
      </c>
      <c r="AL3821" s="55">
        <v>3.54119912573643E-2</v>
      </c>
      <c r="AM3821" s="55">
        <v>3.5176484135285763E-2</v>
      </c>
      <c r="AN3821" s="55">
        <v>3.5153624352773957E-2</v>
      </c>
      <c r="AO3821" s="55">
        <v>3.5167207117517849E-2</v>
      </c>
      <c r="AP3821" s="55">
        <v>3.5175100757936069E-2</v>
      </c>
      <c r="AQ3821" s="55">
        <v>3.5203948292459708E-2</v>
      </c>
      <c r="AR3821" s="55">
        <v>3.5280088735574471E-2</v>
      </c>
      <c r="AS3821" s="55">
        <v>3.5240310067500218E-2</v>
      </c>
      <c r="AT3821" s="55">
        <v>3.5187334112293786E-2</v>
      </c>
      <c r="AU3821" s="55">
        <v>3.5119772256144592E-2</v>
      </c>
      <c r="AV3821" s="55">
        <v>3.5038067979593385E-2</v>
      </c>
      <c r="AW3821" s="55">
        <v>3.4946168381451821E-2</v>
      </c>
      <c r="AX3821" s="55">
        <v>3.4846064079935152E-2</v>
      </c>
      <c r="AY3821" s="55">
        <v>3.4739408677285387E-2</v>
      </c>
      <c r="AZ3821" s="55">
        <v>3.462772233545372E-2</v>
      </c>
      <c r="BA3821" s="55">
        <v>3.4511069123389436E-2</v>
      </c>
      <c r="BB3821" s="55">
        <v>3.4390474057394628E-2</v>
      </c>
      <c r="BC3821" s="55">
        <v>3.4267583364068252E-2</v>
      </c>
      <c r="BD3821" s="55">
        <v>3.4144325800266259E-2</v>
      </c>
      <c r="BE3821" s="55">
        <v>3.4022825576921392E-2</v>
      </c>
      <c r="BF3821" s="55">
        <v>3.3905612958501211E-2</v>
      </c>
    </row>
    <row r="3822" spans="1:58" ht="12" customHeight="1" x14ac:dyDescent="0.2">
      <c r="B3822" t="s">
        <v>559</v>
      </c>
      <c r="C3822" s="55">
        <v>0.13952651399780872</v>
      </c>
      <c r="D3822" s="55">
        <v>0.13553408281421589</v>
      </c>
      <c r="E3822" s="55">
        <v>0.13226870897816326</v>
      </c>
      <c r="F3822" s="55">
        <v>0.1293110352539667</v>
      </c>
      <c r="G3822" s="55">
        <v>0.12663916053893545</v>
      </c>
      <c r="H3822" s="55">
        <v>0.12838065601167292</v>
      </c>
      <c r="I3822" s="55">
        <v>0.12702036683689502</v>
      </c>
      <c r="J3822" s="55">
        <v>0.12610441609803955</v>
      </c>
      <c r="K3822" s="55">
        <v>0.12552298540764856</v>
      </c>
      <c r="L3822" s="55">
        <v>0.12442681482366402</v>
      </c>
      <c r="M3822" s="55">
        <v>0.12331720011444755</v>
      </c>
      <c r="N3822" s="55">
        <v>0.12247591614088614</v>
      </c>
      <c r="O3822" s="55">
        <v>0.12248599602201703</v>
      </c>
      <c r="P3822" s="55">
        <v>0.12313904323966045</v>
      </c>
      <c r="Q3822" s="55">
        <v>0.12394299686473779</v>
      </c>
      <c r="R3822" s="55">
        <v>0.12441837960555222</v>
      </c>
      <c r="S3822" s="55">
        <v>0.1257781983876177</v>
      </c>
      <c r="T3822" s="55">
        <v>0.12667164347645454</v>
      </c>
      <c r="U3822" s="55">
        <v>0.1275970845536549</v>
      </c>
      <c r="V3822" s="55">
        <v>0.12797105142175982</v>
      </c>
      <c r="W3822" s="55">
        <v>0.12771663403817854</v>
      </c>
      <c r="X3822" s="55">
        <v>0.12762241823831411</v>
      </c>
      <c r="Y3822" s="55">
        <v>0.12743845485363209</v>
      </c>
      <c r="Z3822" s="55">
        <v>0.12702520698570674</v>
      </c>
      <c r="AA3822" s="55">
        <v>0.12672283809222429</v>
      </c>
      <c r="AB3822" s="55">
        <v>0.12628582096626079</v>
      </c>
      <c r="AC3822" s="55">
        <v>0.1257664384598447</v>
      </c>
      <c r="AD3822" s="55">
        <v>0.12507253266568763</v>
      </c>
      <c r="AE3822" s="55">
        <v>0.12485491080628262</v>
      </c>
      <c r="AF3822" s="55">
        <v>0.12407317493292687</v>
      </c>
      <c r="AG3822" s="55">
        <v>0.12295947718262136</v>
      </c>
      <c r="AH3822" s="55">
        <v>0.12185490872263278</v>
      </c>
      <c r="AI3822" s="55">
        <v>0.1209466403089679</v>
      </c>
      <c r="AJ3822" s="55">
        <v>0.12017963192895639</v>
      </c>
      <c r="AK3822" s="55">
        <v>0.11929204966382502</v>
      </c>
      <c r="AL3822" s="55">
        <v>0.11854971754572617</v>
      </c>
      <c r="AM3822" s="55">
        <v>0.1179895185885939</v>
      </c>
      <c r="AN3822" s="55">
        <v>0.11737043907785749</v>
      </c>
      <c r="AO3822" s="55">
        <v>0.11674964598506006</v>
      </c>
      <c r="AP3822" s="55">
        <v>0.1161538920414151</v>
      </c>
      <c r="AQ3822" s="55">
        <v>0.11544523570132527</v>
      </c>
      <c r="AR3822" s="55">
        <v>0.11482327530850574</v>
      </c>
      <c r="AS3822" s="55">
        <v>0.11449920285996962</v>
      </c>
      <c r="AT3822" s="55">
        <v>0.11417600054125004</v>
      </c>
      <c r="AU3822" s="55">
        <v>0.11382873951518668</v>
      </c>
      <c r="AV3822" s="55">
        <v>0.11351072274090224</v>
      </c>
      <c r="AW3822" s="55">
        <v>0.11318614224561085</v>
      </c>
      <c r="AX3822" s="55">
        <v>0.11282264193566645</v>
      </c>
      <c r="AY3822" s="55">
        <v>0.11250140525396672</v>
      </c>
      <c r="AZ3822" s="55">
        <v>0.11238020751213212</v>
      </c>
      <c r="BA3822" s="55">
        <v>0.11225763986107212</v>
      </c>
      <c r="BB3822" s="55">
        <v>0.11211947783667604</v>
      </c>
      <c r="BC3822" s="55">
        <v>0.11207068753650468</v>
      </c>
      <c r="BD3822" s="55">
        <v>0.11202869322765477</v>
      </c>
      <c r="BE3822" s="55">
        <v>0.11195302058064595</v>
      </c>
      <c r="BF3822" s="55">
        <v>0.11187195001576442</v>
      </c>
    </row>
    <row r="3823" spans="1:58" ht="12" customHeight="1" x14ac:dyDescent="0.2">
      <c r="B3823" t="s">
        <v>560</v>
      </c>
      <c r="C3823" s="55">
        <v>0.1774522640877233</v>
      </c>
      <c r="D3823" s="55">
        <v>0.18108729904188686</v>
      </c>
      <c r="E3823" s="55">
        <v>0.18411712698544722</v>
      </c>
      <c r="F3823" s="55">
        <v>0.18596486234770568</v>
      </c>
      <c r="G3823" s="55">
        <v>0.18827172223932162</v>
      </c>
      <c r="H3823" s="55">
        <v>0.18856103334751215</v>
      </c>
      <c r="I3823" s="55">
        <v>0.1898300069706807</v>
      </c>
      <c r="J3823" s="55">
        <v>0.18838748906066718</v>
      </c>
      <c r="K3823" s="55">
        <v>0.18738664067278185</v>
      </c>
      <c r="L3823" s="55">
        <v>0.18666822663127713</v>
      </c>
      <c r="M3823" s="55">
        <v>0.18599701859044973</v>
      </c>
      <c r="N3823" s="55">
        <v>0.18490580750342414</v>
      </c>
      <c r="O3823" s="55">
        <v>0.18300050408135571</v>
      </c>
      <c r="P3823" s="55">
        <v>0.18055710594488872</v>
      </c>
      <c r="Q3823" s="55">
        <v>0.1777591643531255</v>
      </c>
      <c r="R3823" s="55">
        <v>0.17483051393479529</v>
      </c>
      <c r="S3823" s="55">
        <v>0.17165921383577373</v>
      </c>
      <c r="T3823" s="55">
        <v>0.16854673065811554</v>
      </c>
      <c r="U3823" s="55">
        <v>0.16560186404585892</v>
      </c>
      <c r="V3823" s="55">
        <v>0.16281650410833393</v>
      </c>
      <c r="W3823" s="55">
        <v>0.16047134562395771</v>
      </c>
      <c r="X3823" s="55">
        <v>0.15816710042280591</v>
      </c>
      <c r="Y3823" s="55">
        <v>0.15633550728967829</v>
      </c>
      <c r="Z3823" s="55">
        <v>0.15484231163737661</v>
      </c>
      <c r="AA3823" s="55">
        <v>0.15332473150177561</v>
      </c>
      <c r="AB3823" s="55">
        <v>0.15233154856373418</v>
      </c>
      <c r="AC3823" s="55">
        <v>0.15184064223864518</v>
      </c>
      <c r="AD3823" s="55">
        <v>0.15153009839247644</v>
      </c>
      <c r="AE3823" s="55">
        <v>0.15171061778055744</v>
      </c>
      <c r="AF3823" s="55">
        <v>0.15184039222424117</v>
      </c>
      <c r="AG3823" s="55">
        <v>0.15200660744825142</v>
      </c>
      <c r="AH3823" s="55">
        <v>0.15243936183340437</v>
      </c>
      <c r="AI3823" s="55">
        <v>0.15328262043319157</v>
      </c>
      <c r="AJ3823" s="55">
        <v>0.15432056736494323</v>
      </c>
      <c r="AK3823" s="55">
        <v>0.15535448403151877</v>
      </c>
      <c r="AL3823" s="55">
        <v>0.15607424704410636</v>
      </c>
      <c r="AM3823" s="55">
        <v>0.15690686056944395</v>
      </c>
      <c r="AN3823" s="55">
        <v>0.15750971954841733</v>
      </c>
      <c r="AO3823" s="55">
        <v>0.1580663489005894</v>
      </c>
      <c r="AP3823" s="55">
        <v>0.15852574496287486</v>
      </c>
      <c r="AQ3823" s="55">
        <v>0.15868824841327148</v>
      </c>
      <c r="AR3823" s="55">
        <v>0.15891991025124433</v>
      </c>
      <c r="AS3823" s="55">
        <v>0.15892991258181469</v>
      </c>
      <c r="AT3823" s="55">
        <v>0.15897154380873121</v>
      </c>
      <c r="AU3823" s="55">
        <v>0.15916280125789878</v>
      </c>
      <c r="AV3823" s="55">
        <v>0.15911956309881531</v>
      </c>
      <c r="AW3823" s="55">
        <v>0.15913295083655668</v>
      </c>
      <c r="AX3823" s="55">
        <v>0.15921433956531073</v>
      </c>
      <c r="AY3823" s="55">
        <v>0.15913760536240507</v>
      </c>
      <c r="AZ3823" s="55">
        <v>0.15868054510941773</v>
      </c>
      <c r="BA3823" s="55">
        <v>0.15793268837957608</v>
      </c>
      <c r="BB3823" s="55">
        <v>0.15714737914313079</v>
      </c>
      <c r="BC3823" s="55">
        <v>0.15633420892990929</v>
      </c>
      <c r="BD3823" s="55">
        <v>0.15563469991941764</v>
      </c>
      <c r="BE3823" s="55">
        <v>0.15503579912985077</v>
      </c>
      <c r="BF3823" s="55">
        <v>0.15453275937594799</v>
      </c>
    </row>
    <row r="3824" spans="1:58" ht="12" customHeight="1" x14ac:dyDescent="0.2">
      <c r="B3824" t="s">
        <v>561</v>
      </c>
      <c r="C3824" s="55">
        <v>5.1741016784492153E-2</v>
      </c>
      <c r="D3824" s="55">
        <v>5.1592879949548566E-2</v>
      </c>
      <c r="E3824" s="55">
        <v>5.2047753675709789E-2</v>
      </c>
      <c r="F3824" s="55">
        <v>5.3503306611771551E-2</v>
      </c>
      <c r="G3824" s="55">
        <v>5.4510105523012789E-2</v>
      </c>
      <c r="H3824" s="55">
        <v>5.4829662027822586E-2</v>
      </c>
      <c r="I3824" s="55">
        <v>5.5629397723482334E-2</v>
      </c>
      <c r="J3824" s="55">
        <v>5.8485793879336737E-2</v>
      </c>
      <c r="K3824" s="55">
        <v>6.0562486378080226E-2</v>
      </c>
      <c r="L3824" s="55">
        <v>6.2516441947255946E-2</v>
      </c>
      <c r="M3824" s="55">
        <v>6.4592555197875781E-2</v>
      </c>
      <c r="N3824" s="55">
        <v>6.6558204935562693E-2</v>
      </c>
      <c r="O3824" s="55">
        <v>6.8266218824416872E-2</v>
      </c>
      <c r="P3824" s="55">
        <v>6.9465874283002577E-2</v>
      </c>
      <c r="Q3824" s="55">
        <v>7.1376782173245404E-2</v>
      </c>
      <c r="R3824" s="55">
        <v>7.3750924841598328E-2</v>
      </c>
      <c r="S3824" s="55">
        <v>7.5641337766613845E-2</v>
      </c>
      <c r="T3824" s="55">
        <v>7.6062016020973358E-2</v>
      </c>
      <c r="U3824" s="55">
        <v>7.7053364287934106E-2</v>
      </c>
      <c r="V3824" s="55">
        <v>7.8068413501443099E-2</v>
      </c>
      <c r="W3824" s="55">
        <v>7.918318401978508E-2</v>
      </c>
      <c r="X3824" s="55">
        <v>7.9936946594589081E-2</v>
      </c>
      <c r="Y3824" s="55">
        <v>8.0401331701803594E-2</v>
      </c>
      <c r="Z3824" s="55">
        <v>8.0542312406126498E-2</v>
      </c>
      <c r="AA3824" s="55">
        <v>8.045092877800486E-2</v>
      </c>
      <c r="AB3824" s="55">
        <v>7.9953944109925915E-2</v>
      </c>
      <c r="AC3824" s="55">
        <v>7.8991800859379221E-2</v>
      </c>
      <c r="AD3824" s="55">
        <v>7.7658223069602725E-2</v>
      </c>
      <c r="AE3824" s="55">
        <v>7.6266141757693182E-2</v>
      </c>
      <c r="AF3824" s="55">
        <v>7.5076640611679249E-2</v>
      </c>
      <c r="AG3824" s="55">
        <v>7.4082324900988678E-2</v>
      </c>
      <c r="AH3824" s="55">
        <v>7.3115217367678828E-2</v>
      </c>
      <c r="AI3824" s="55">
        <v>7.1910205869286842E-2</v>
      </c>
      <c r="AJ3824" s="55">
        <v>7.0445377509708668E-2</v>
      </c>
      <c r="AK3824" s="55">
        <v>6.894463919248113E-2</v>
      </c>
      <c r="AL3824" s="55">
        <v>6.7845017752678385E-2</v>
      </c>
      <c r="AM3824" s="55">
        <v>6.6985788418265815E-2</v>
      </c>
      <c r="AN3824" s="55">
        <v>6.6473151577993508E-2</v>
      </c>
      <c r="AO3824" s="55">
        <v>6.6085499554025012E-2</v>
      </c>
      <c r="AP3824" s="55">
        <v>6.5739676358372606E-2</v>
      </c>
      <c r="AQ3824" s="55">
        <v>6.5547038134615834E-2</v>
      </c>
      <c r="AR3824" s="55">
        <v>6.534909711465027E-2</v>
      </c>
      <c r="AS3824" s="55">
        <v>6.5615028532244199E-2</v>
      </c>
      <c r="AT3824" s="55">
        <v>6.6200176351787612E-2</v>
      </c>
      <c r="AU3824" s="55">
        <v>6.6799932125520586E-2</v>
      </c>
      <c r="AV3824" s="55">
        <v>6.7475755949081576E-2</v>
      </c>
      <c r="AW3824" s="55">
        <v>6.8338789679793968E-2</v>
      </c>
      <c r="AX3824" s="55">
        <v>6.9052159524994272E-2</v>
      </c>
      <c r="AY3824" s="55">
        <v>6.9844884373265345E-2</v>
      </c>
      <c r="AZ3824" s="55">
        <v>7.072938957509084E-2</v>
      </c>
      <c r="BA3824" s="55">
        <v>7.1534254227239052E-2</v>
      </c>
      <c r="BB3824" s="55">
        <v>7.254028158948031E-2</v>
      </c>
      <c r="BC3824" s="55">
        <v>7.3415420472828202E-2</v>
      </c>
      <c r="BD3824" s="55">
        <v>7.4142574226457397E-2</v>
      </c>
      <c r="BE3824" s="55">
        <v>7.485671133092342E-2</v>
      </c>
      <c r="BF3824" s="55">
        <v>7.5237981468969484E-2</v>
      </c>
    </row>
    <row r="3825" spans="1:58" ht="12" customHeight="1" x14ac:dyDescent="0.2">
      <c r="B3825" t="s">
        <v>562</v>
      </c>
      <c r="C3825" s="55">
        <v>7.2981885388921072E-2</v>
      </c>
      <c r="D3825" s="55">
        <v>7.3271921261586534E-2</v>
      </c>
      <c r="E3825" s="55">
        <v>7.3388169683476626E-2</v>
      </c>
      <c r="F3825" s="55">
        <v>7.378823673250913E-2</v>
      </c>
      <c r="G3825" s="55">
        <v>7.4065801422586092E-2</v>
      </c>
      <c r="H3825" s="55">
        <v>7.1086848349935214E-2</v>
      </c>
      <c r="I3825" s="55">
        <v>7.0958955874643515E-2</v>
      </c>
      <c r="J3825" s="55">
        <v>7.0861129519657146E-2</v>
      </c>
      <c r="K3825" s="55">
        <v>7.0841137502060766E-2</v>
      </c>
      <c r="L3825" s="55">
        <v>7.0864036667923597E-2</v>
      </c>
      <c r="M3825" s="55">
        <v>7.0969493365529671E-2</v>
      </c>
      <c r="N3825" s="55">
        <v>7.1015942244570279E-2</v>
      </c>
      <c r="O3825" s="55">
        <v>7.1562812856162519E-2</v>
      </c>
      <c r="P3825" s="55">
        <v>7.2612420384251877E-2</v>
      </c>
      <c r="Q3825" s="55">
        <v>7.323368097485293E-2</v>
      </c>
      <c r="R3825" s="55">
        <v>7.4091659554684164E-2</v>
      </c>
      <c r="S3825" s="55">
        <v>7.4879418708577158E-2</v>
      </c>
      <c r="T3825" s="55">
        <v>7.7532433287766017E-2</v>
      </c>
      <c r="U3825" s="55">
        <v>7.9533448097661844E-2</v>
      </c>
      <c r="V3825" s="55">
        <v>8.1560085364668591E-2</v>
      </c>
      <c r="W3825" s="55">
        <v>8.3531738412888634E-2</v>
      </c>
      <c r="X3825" s="55">
        <v>8.5608980023291648E-2</v>
      </c>
      <c r="Y3825" s="55">
        <v>8.7802760457759352E-2</v>
      </c>
      <c r="Z3825" s="55">
        <v>9.0063220896894544E-2</v>
      </c>
      <c r="AA3825" s="55">
        <v>9.2400154979179694E-2</v>
      </c>
      <c r="AB3825" s="55">
        <v>9.4878722710875274E-2</v>
      </c>
      <c r="AC3825" s="55">
        <v>9.723895579449153E-2</v>
      </c>
      <c r="AD3825" s="55">
        <v>9.9679747371592284E-2</v>
      </c>
      <c r="AE3825" s="55">
        <v>0.1019412139278483</v>
      </c>
      <c r="AF3825" s="55">
        <v>0.10414246788022133</v>
      </c>
      <c r="AG3825" s="55">
        <v>0.10644179457160288</v>
      </c>
      <c r="AH3825" s="55">
        <v>0.10850314343246473</v>
      </c>
      <c r="AI3825" s="55">
        <v>0.11036285456649443</v>
      </c>
      <c r="AJ3825" s="55">
        <v>0.11208954134607645</v>
      </c>
      <c r="AK3825" s="55">
        <v>0.11366348075173442</v>
      </c>
      <c r="AL3825" s="55">
        <v>0.11499072497346496</v>
      </c>
      <c r="AM3825" s="55">
        <v>0.1158343846989394</v>
      </c>
      <c r="AN3825" s="55">
        <v>0.11642689321837171</v>
      </c>
      <c r="AO3825" s="55">
        <v>0.11692789949611576</v>
      </c>
      <c r="AP3825" s="55">
        <v>0.11746454030644579</v>
      </c>
      <c r="AQ3825" s="55">
        <v>0.11824463125776882</v>
      </c>
      <c r="AR3825" s="55">
        <v>0.1188365741838846</v>
      </c>
      <c r="AS3825" s="55">
        <v>0.11901940893101917</v>
      </c>
      <c r="AT3825" s="55">
        <v>0.11888213312329012</v>
      </c>
      <c r="AU3825" s="55">
        <v>0.11863087044412611</v>
      </c>
      <c r="AV3825" s="55">
        <v>0.11853374857509007</v>
      </c>
      <c r="AW3825" s="55">
        <v>0.11822697935421186</v>
      </c>
      <c r="AX3825" s="55">
        <v>0.11805450157057867</v>
      </c>
      <c r="AY3825" s="55">
        <v>0.11793438598398953</v>
      </c>
      <c r="AZ3825" s="55">
        <v>0.1179178792998641</v>
      </c>
      <c r="BA3825" s="55">
        <v>0.11828148456120301</v>
      </c>
      <c r="BB3825" s="55">
        <v>0.11850905940354221</v>
      </c>
      <c r="BC3825" s="55">
        <v>0.11881559057579713</v>
      </c>
      <c r="BD3825" s="55">
        <v>0.1191514867379932</v>
      </c>
      <c r="BE3825" s="55">
        <v>0.11943295911831796</v>
      </c>
      <c r="BF3825" s="55">
        <v>0.11995307877225282</v>
      </c>
    </row>
    <row r="3826" spans="1:58" ht="12" customHeight="1" x14ac:dyDescent="0.2">
      <c r="A3826" t="s">
        <v>524</v>
      </c>
      <c r="B3826" t="s">
        <v>558</v>
      </c>
      <c r="C3826" s="55">
        <v>4.7906491955539976E-2</v>
      </c>
      <c r="D3826" s="55">
        <v>4.8709886725040827E-2</v>
      </c>
      <c r="E3826" s="55">
        <v>4.9263566091348771E-2</v>
      </c>
      <c r="F3826" s="55">
        <v>4.9592049971757361E-2</v>
      </c>
      <c r="G3826" s="55">
        <v>4.9372550959563354E-2</v>
      </c>
      <c r="H3826" s="55">
        <v>4.8666969800706124E-2</v>
      </c>
      <c r="I3826" s="55">
        <v>4.8482452161256066E-2</v>
      </c>
      <c r="J3826" s="55">
        <v>4.815521971155455E-2</v>
      </c>
      <c r="K3826" s="55">
        <v>4.8060268223132113E-2</v>
      </c>
      <c r="L3826" s="55">
        <v>4.8203494995736673E-2</v>
      </c>
      <c r="M3826" s="55">
        <v>4.8478184143370469E-2</v>
      </c>
      <c r="N3826" s="55">
        <v>4.8590959485193159E-2</v>
      </c>
      <c r="O3826" s="55">
        <v>4.8622269117651488E-2</v>
      </c>
      <c r="P3826" s="55">
        <v>4.8404711883104766E-2</v>
      </c>
      <c r="Q3826" s="55">
        <v>4.7829098242984321E-2</v>
      </c>
      <c r="R3826" s="55">
        <v>4.6974634369972172E-2</v>
      </c>
      <c r="S3826" s="55">
        <v>4.6021974403557361E-2</v>
      </c>
      <c r="T3826" s="55">
        <v>4.4883637862429826E-2</v>
      </c>
      <c r="U3826" s="55">
        <v>4.3980145542019872E-2</v>
      </c>
      <c r="V3826" s="55">
        <v>4.3277738267803817E-2</v>
      </c>
      <c r="W3826" s="55">
        <v>4.2870490475484732E-2</v>
      </c>
      <c r="X3826" s="55">
        <v>4.2507998736653015E-2</v>
      </c>
      <c r="Y3826" s="55">
        <v>4.210556099849639E-2</v>
      </c>
      <c r="Z3826" s="55">
        <v>4.1686551851626889E-2</v>
      </c>
      <c r="AA3826" s="55">
        <v>4.1333638850808006E-2</v>
      </c>
      <c r="AB3826" s="55">
        <v>4.0846266822632045E-2</v>
      </c>
      <c r="AC3826" s="55">
        <v>4.0536446094430002E-2</v>
      </c>
      <c r="AD3826" s="55">
        <v>4.0491840044461866E-2</v>
      </c>
      <c r="AE3826" s="55">
        <v>4.0427940102205316E-2</v>
      </c>
      <c r="AF3826" s="55">
        <v>4.0032406439302698E-2</v>
      </c>
      <c r="AG3826" s="55">
        <v>3.9655422858567713E-2</v>
      </c>
      <c r="AH3826" s="55">
        <v>3.9279403090676152E-2</v>
      </c>
      <c r="AI3826" s="55">
        <v>3.8768360106170713E-2</v>
      </c>
      <c r="AJ3826" s="55">
        <v>3.8296714266733006E-2</v>
      </c>
      <c r="AK3826" s="55">
        <v>3.8089898270971589E-2</v>
      </c>
      <c r="AL3826" s="55">
        <v>3.7884811755086886E-2</v>
      </c>
      <c r="AM3826" s="55">
        <v>3.763608336262543E-2</v>
      </c>
      <c r="AN3826" s="55">
        <v>3.7612673132998486E-2</v>
      </c>
      <c r="AO3826" s="55">
        <v>3.7627617005240983E-2</v>
      </c>
      <c r="AP3826" s="55">
        <v>3.763634581232652E-2</v>
      </c>
      <c r="AQ3826" s="55">
        <v>3.7667129847716987E-2</v>
      </c>
      <c r="AR3826" s="55">
        <v>3.7748251587544357E-2</v>
      </c>
      <c r="AS3826" s="55">
        <v>3.7705143118214941E-2</v>
      </c>
      <c r="AT3826" s="55">
        <v>3.7647305488417597E-2</v>
      </c>
      <c r="AU3826" s="55">
        <v>3.7573809275831024E-2</v>
      </c>
      <c r="AV3826" s="55">
        <v>3.7485053223766863E-2</v>
      </c>
      <c r="AW3826" s="55">
        <v>3.7385078620961493E-2</v>
      </c>
      <c r="AX3826" s="55">
        <v>3.7276636482493131E-2</v>
      </c>
      <c r="AY3826" s="55">
        <v>3.7160997859398262E-2</v>
      </c>
      <c r="AZ3826" s="55">
        <v>3.7039879952595216E-2</v>
      </c>
      <c r="BA3826" s="55">
        <v>3.6913538551171965E-2</v>
      </c>
      <c r="BB3826" s="55">
        <v>3.6782706390389115E-2</v>
      </c>
      <c r="BC3826" s="55">
        <v>3.6650032611097678E-2</v>
      </c>
      <c r="BD3826" s="55">
        <v>3.6517442653869782E-2</v>
      </c>
      <c r="BE3826" s="55">
        <v>3.6386649185388503E-2</v>
      </c>
      <c r="BF3826" s="55">
        <v>3.6260956553396284E-2</v>
      </c>
    </row>
    <row r="3827" spans="1:58" ht="12" customHeight="1" x14ac:dyDescent="0.2">
      <c r="B3827" t="s">
        <v>559</v>
      </c>
      <c r="C3827" s="55">
        <v>0.14241400323369305</v>
      </c>
      <c r="D3827" s="55">
        <v>0.13892012594803552</v>
      </c>
      <c r="E3827" s="55">
        <v>0.1355899811941185</v>
      </c>
      <c r="F3827" s="55">
        <v>0.13282931055116448</v>
      </c>
      <c r="G3827" s="55">
        <v>0.13045182472175032</v>
      </c>
      <c r="H3827" s="55">
        <v>0.13335850727854284</v>
      </c>
      <c r="I3827" s="55">
        <v>0.13225508427399565</v>
      </c>
      <c r="J3827" s="55">
        <v>0.13153594917183392</v>
      </c>
      <c r="K3827" s="55">
        <v>0.13086631497814563</v>
      </c>
      <c r="L3827" s="55">
        <v>0.12973960772515061</v>
      </c>
      <c r="M3827" s="55">
        <v>0.12828989490383891</v>
      </c>
      <c r="N3827" s="55">
        <v>0.12676405324655607</v>
      </c>
      <c r="O3827" s="55">
        <v>0.12556109469431143</v>
      </c>
      <c r="P3827" s="55">
        <v>0.12494759875759066</v>
      </c>
      <c r="Q3827" s="55">
        <v>0.12467782241889239</v>
      </c>
      <c r="R3827" s="55">
        <v>0.12416941257625616</v>
      </c>
      <c r="S3827" s="55">
        <v>0.12498786755135002</v>
      </c>
      <c r="T3827" s="55">
        <v>0.12569490309849451</v>
      </c>
      <c r="U3827" s="55">
        <v>0.12638327149331574</v>
      </c>
      <c r="V3827" s="55">
        <v>0.12670612155244937</v>
      </c>
      <c r="W3827" s="55">
        <v>0.12638803925009079</v>
      </c>
      <c r="X3827" s="55">
        <v>0.1261523068884142</v>
      </c>
      <c r="Y3827" s="55">
        <v>0.12596931338113945</v>
      </c>
      <c r="Z3827" s="55">
        <v>0.12556535769666058</v>
      </c>
      <c r="AA3827" s="55">
        <v>0.12527171247208735</v>
      </c>
      <c r="AB3827" s="55">
        <v>0.12484970757521895</v>
      </c>
      <c r="AC3827" s="55">
        <v>0.12434610092945352</v>
      </c>
      <c r="AD3827" s="55">
        <v>0.12366869136136012</v>
      </c>
      <c r="AE3827" s="55">
        <v>0.12346999708082154</v>
      </c>
      <c r="AF3827" s="55">
        <v>0.12271362935663596</v>
      </c>
      <c r="AG3827" s="55">
        <v>0.12162575140887101</v>
      </c>
      <c r="AH3827" s="55">
        <v>0.12054413387702401</v>
      </c>
      <c r="AI3827" s="55">
        <v>0.11965797665728824</v>
      </c>
      <c r="AJ3827" s="55">
        <v>0.11891317919420497</v>
      </c>
      <c r="AK3827" s="55">
        <v>0.11804831253825702</v>
      </c>
      <c r="AL3827" s="55">
        <v>0.11732486553515156</v>
      </c>
      <c r="AM3827" s="55">
        <v>0.11678045885857755</v>
      </c>
      <c r="AN3827" s="55">
        <v>0.11617095986992054</v>
      </c>
      <c r="AO3827" s="55">
        <v>0.11555777316957318</v>
      </c>
      <c r="AP3827" s="55">
        <v>0.11496896534504759</v>
      </c>
      <c r="AQ3827" s="55">
        <v>0.11426728951197422</v>
      </c>
      <c r="AR3827" s="55">
        <v>0.11365063307474742</v>
      </c>
      <c r="AS3827" s="55">
        <v>0.11332822639065294</v>
      </c>
      <c r="AT3827" s="55">
        <v>0.11300485846767623</v>
      </c>
      <c r="AU3827" s="55">
        <v>0.11265752829756044</v>
      </c>
      <c r="AV3827" s="55">
        <v>0.11233876007530827</v>
      </c>
      <c r="AW3827" s="55">
        <v>0.11201256630726161</v>
      </c>
      <c r="AX3827" s="55">
        <v>0.11164878700862167</v>
      </c>
      <c r="AY3827" s="55">
        <v>0.1113262676489377</v>
      </c>
      <c r="AZ3827" s="55">
        <v>0.11120139360263424</v>
      </c>
      <c r="BA3827" s="55">
        <v>0.11107541098245308</v>
      </c>
      <c r="BB3827" s="55">
        <v>0.11093314889677132</v>
      </c>
      <c r="BC3827" s="55">
        <v>0.11088113938171659</v>
      </c>
      <c r="BD3827" s="55">
        <v>0.11083727518404307</v>
      </c>
      <c r="BE3827" s="55">
        <v>0.11075982397720782</v>
      </c>
      <c r="BF3827" s="55">
        <v>0.11067859078497677</v>
      </c>
    </row>
    <row r="3828" spans="1:58" ht="12" customHeight="1" x14ac:dyDescent="0.2">
      <c r="B3828" t="s">
        <v>560</v>
      </c>
      <c r="C3828" s="55">
        <v>0.18117056098396056</v>
      </c>
      <c r="D3828" s="55">
        <v>0.18431127494314478</v>
      </c>
      <c r="E3828" s="55">
        <v>0.18654233892442151</v>
      </c>
      <c r="F3828" s="55">
        <v>0.18761997367355202</v>
      </c>
      <c r="G3828" s="55">
        <v>0.18913062036205688</v>
      </c>
      <c r="H3828" s="55">
        <v>0.18976756373944711</v>
      </c>
      <c r="I3828" s="55">
        <v>0.19075869655727076</v>
      </c>
      <c r="J3828" s="55">
        <v>0.18923913278980706</v>
      </c>
      <c r="K3828" s="55">
        <v>0.18814243582726986</v>
      </c>
      <c r="L3828" s="55">
        <v>0.18724896337860136</v>
      </c>
      <c r="M3828" s="55">
        <v>0.18645171817970238</v>
      </c>
      <c r="N3828" s="55">
        <v>0.18534768084844105</v>
      </c>
      <c r="O3828" s="55">
        <v>0.18351782855346563</v>
      </c>
      <c r="P3828" s="55">
        <v>0.18113364941053456</v>
      </c>
      <c r="Q3828" s="55">
        <v>0.17840525365622167</v>
      </c>
      <c r="R3828" s="55">
        <v>0.17550516367811644</v>
      </c>
      <c r="S3828" s="55">
        <v>0.17224840611748257</v>
      </c>
      <c r="T3828" s="55">
        <v>0.16900531365378813</v>
      </c>
      <c r="U3828" s="55">
        <v>0.1659188686790144</v>
      </c>
      <c r="V3828" s="55">
        <v>0.16309725893379445</v>
      </c>
      <c r="W3828" s="55">
        <v>0.16069633277022594</v>
      </c>
      <c r="X3828" s="55">
        <v>0.15817890469643889</v>
      </c>
      <c r="Y3828" s="55">
        <v>0.15612908478932414</v>
      </c>
      <c r="Z3828" s="55">
        <v>0.15464343750564322</v>
      </c>
      <c r="AA3828" s="55">
        <v>0.15313422255373096</v>
      </c>
      <c r="AB3828" s="55">
        <v>0.15215447026490048</v>
      </c>
      <c r="AC3828" s="55">
        <v>0.15167617329144154</v>
      </c>
      <c r="AD3828" s="55">
        <v>0.15137656563310914</v>
      </c>
      <c r="AE3828" s="55">
        <v>0.15157713975015905</v>
      </c>
      <c r="AF3828" s="55">
        <v>0.15172744476167169</v>
      </c>
      <c r="AG3828" s="55">
        <v>0.15191054314668209</v>
      </c>
      <c r="AH3828" s="55">
        <v>0.15235688889649662</v>
      </c>
      <c r="AI3828" s="55">
        <v>0.15321549336327916</v>
      </c>
      <c r="AJ3828" s="55">
        <v>0.1542711986118521</v>
      </c>
      <c r="AK3828" s="55">
        <v>0.1553223659569232</v>
      </c>
      <c r="AL3828" s="55">
        <v>0.1560568051749959</v>
      </c>
      <c r="AM3828" s="55">
        <v>0.15690276716395271</v>
      </c>
      <c r="AN3828" s="55">
        <v>0.15750999888877698</v>
      </c>
      <c r="AO3828" s="55">
        <v>0.1580683556670317</v>
      </c>
      <c r="AP3828" s="55">
        <v>0.15852894918173557</v>
      </c>
      <c r="AQ3828" s="55">
        <v>0.15869111046619172</v>
      </c>
      <c r="AR3828" s="55">
        <v>0.15892131911108498</v>
      </c>
      <c r="AS3828" s="55">
        <v>0.1589290162278893</v>
      </c>
      <c r="AT3828" s="55">
        <v>0.15896576454332634</v>
      </c>
      <c r="AU3828" s="55">
        <v>0.15915188533919672</v>
      </c>
      <c r="AV3828" s="55">
        <v>0.15910295160963059</v>
      </c>
      <c r="AW3828" s="55">
        <v>0.159109286129894</v>
      </c>
      <c r="AX3828" s="55">
        <v>0.1591848913184426</v>
      </c>
      <c r="AY3828" s="55">
        <v>0.15910156156001459</v>
      </c>
      <c r="AZ3828" s="55">
        <v>0.15863755427668425</v>
      </c>
      <c r="BA3828" s="55">
        <v>0.15788321863881485</v>
      </c>
      <c r="BB3828" s="55">
        <v>0.15709028891837593</v>
      </c>
      <c r="BC3828" s="55">
        <v>0.15627214948816806</v>
      </c>
      <c r="BD3828" s="55">
        <v>0.15556966797638894</v>
      </c>
      <c r="BE3828" s="55">
        <v>0.15496740301763387</v>
      </c>
      <c r="BF3828" s="55">
        <v>0.1544631523530576</v>
      </c>
    </row>
    <row r="3829" spans="1:58" ht="12" customHeight="1" x14ac:dyDescent="0.2">
      <c r="B3829" t="s">
        <v>561</v>
      </c>
      <c r="C3829" s="55">
        <v>5.1185859344814823E-2</v>
      </c>
      <c r="D3829" s="55">
        <v>5.1059166372610217E-2</v>
      </c>
      <c r="E3829" s="55">
        <v>5.1515800622831925E-2</v>
      </c>
      <c r="F3829" s="55">
        <v>5.2902598624721089E-2</v>
      </c>
      <c r="G3829" s="55">
        <v>5.3781178074632556E-2</v>
      </c>
      <c r="H3829" s="55">
        <v>5.4122030383542019E-2</v>
      </c>
      <c r="I3829" s="55">
        <v>5.487748021001114E-2</v>
      </c>
      <c r="J3829" s="55">
        <v>5.7843276583924727E-2</v>
      </c>
      <c r="K3829" s="55">
        <v>6.0041898093554806E-2</v>
      </c>
      <c r="L3829" s="55">
        <v>6.2264571176761915E-2</v>
      </c>
      <c r="M3829" s="55">
        <v>6.4664032305682337E-2</v>
      </c>
      <c r="N3829" s="55">
        <v>6.6901514255546926E-2</v>
      </c>
      <c r="O3829" s="55">
        <v>6.9002689148016674E-2</v>
      </c>
      <c r="P3829" s="55">
        <v>7.0726144082289083E-2</v>
      </c>
      <c r="Q3829" s="55">
        <v>7.3097722711313554E-2</v>
      </c>
      <c r="R3829" s="55">
        <v>7.5900609971146657E-2</v>
      </c>
      <c r="S3829" s="55">
        <v>7.8230754011713463E-2</v>
      </c>
      <c r="T3829" s="55">
        <v>7.8879454216327527E-2</v>
      </c>
      <c r="U3829" s="55">
        <v>7.9935088543043958E-2</v>
      </c>
      <c r="V3829" s="55">
        <v>8.0823440882316883E-2</v>
      </c>
      <c r="W3829" s="55">
        <v>8.1690275988705111E-2</v>
      </c>
      <c r="X3829" s="55">
        <v>8.2205201611546291E-2</v>
      </c>
      <c r="Y3829" s="55">
        <v>8.2344293031632848E-2</v>
      </c>
      <c r="Z3829" s="55">
        <v>8.2491655475045403E-2</v>
      </c>
      <c r="AA3829" s="55">
        <v>8.2401512593746978E-2</v>
      </c>
      <c r="AB3829" s="55">
        <v>8.1899043189358631E-2</v>
      </c>
      <c r="AC3829" s="55">
        <v>8.09199158622564E-2</v>
      </c>
      <c r="AD3829" s="55">
        <v>7.9559357674350337E-2</v>
      </c>
      <c r="AE3829" s="55">
        <v>7.8143630363064681E-2</v>
      </c>
      <c r="AF3829" s="55">
        <v>7.6935314744443151E-2</v>
      </c>
      <c r="AG3829" s="55">
        <v>7.5924882735167065E-2</v>
      </c>
      <c r="AH3829" s="55">
        <v>7.4940541309964581E-2</v>
      </c>
      <c r="AI3829" s="55">
        <v>7.3713049153000365E-2</v>
      </c>
      <c r="AJ3829" s="55">
        <v>7.2220022549868618E-2</v>
      </c>
      <c r="AK3829" s="55">
        <v>7.0689479520598578E-2</v>
      </c>
      <c r="AL3829" s="55">
        <v>6.956863787864008E-2</v>
      </c>
      <c r="AM3829" s="55">
        <v>6.8693464418365657E-2</v>
      </c>
      <c r="AN3829" s="55">
        <v>6.8169658183888843E-2</v>
      </c>
      <c r="AO3829" s="55">
        <v>6.7772852850515014E-2</v>
      </c>
      <c r="AP3829" s="55">
        <v>6.7418706560365999E-2</v>
      </c>
      <c r="AQ3829" s="55">
        <v>6.7221001910825251E-2</v>
      </c>
      <c r="AR3829" s="55">
        <v>6.7017391226130527E-2</v>
      </c>
      <c r="AS3829" s="55">
        <v>6.7289135550120352E-2</v>
      </c>
      <c r="AT3829" s="55">
        <v>6.788712770573882E-2</v>
      </c>
      <c r="AU3829" s="55">
        <v>6.8499958949695947E-2</v>
      </c>
      <c r="AV3829" s="55">
        <v>6.9190503998825328E-2</v>
      </c>
      <c r="AW3829" s="55">
        <v>7.0072364185576941E-2</v>
      </c>
      <c r="AX3829" s="55">
        <v>7.0801263354936972E-2</v>
      </c>
      <c r="AY3829" s="55">
        <v>7.1611093042501184E-2</v>
      </c>
      <c r="AZ3829" s="55">
        <v>7.2514742372858751E-2</v>
      </c>
      <c r="BA3829" s="55">
        <v>7.3336819866181194E-2</v>
      </c>
      <c r="BB3829" s="55">
        <v>7.4364473863067201E-2</v>
      </c>
      <c r="BC3829" s="55">
        <v>7.5259084732454642E-2</v>
      </c>
      <c r="BD3829" s="55">
        <v>7.6002911464700867E-2</v>
      </c>
      <c r="BE3829" s="55">
        <v>7.6733177527920624E-2</v>
      </c>
      <c r="BF3829" s="55">
        <v>7.7123289720469362E-2</v>
      </c>
    </row>
    <row r="3830" spans="1:58" ht="12" customHeight="1" x14ac:dyDescent="0.2">
      <c r="B3830" t="s">
        <v>562</v>
      </c>
      <c r="C3830" s="55">
        <v>6.7947529883388036E-2</v>
      </c>
      <c r="D3830" s="55">
        <v>6.7937918040167841E-2</v>
      </c>
      <c r="E3830" s="55">
        <v>6.77846155862903E-2</v>
      </c>
      <c r="F3830" s="55">
        <v>6.7595077619348035E-2</v>
      </c>
      <c r="G3830" s="55">
        <v>6.7311374681446129E-2</v>
      </c>
      <c r="H3830" s="55">
        <v>6.6269359908779371E-2</v>
      </c>
      <c r="I3830" s="55">
        <v>6.6264384572016152E-2</v>
      </c>
      <c r="J3830" s="55">
        <v>6.6300478189134732E-2</v>
      </c>
      <c r="K3830" s="55">
        <v>6.6640000035791749E-2</v>
      </c>
      <c r="L3830" s="55">
        <v>6.6948853988695975E-2</v>
      </c>
      <c r="M3830" s="55">
        <v>6.7316356179754511E-2</v>
      </c>
      <c r="N3830" s="55">
        <v>6.7874105223693915E-2</v>
      </c>
      <c r="O3830" s="55">
        <v>6.8872892006998712E-2</v>
      </c>
      <c r="P3830" s="55">
        <v>7.0387652484031699E-2</v>
      </c>
      <c r="Q3830" s="55">
        <v>7.152534818235691E-2</v>
      </c>
      <c r="R3830" s="55">
        <v>7.2825932642496052E-2</v>
      </c>
      <c r="S3830" s="55">
        <v>7.3918792612538309E-2</v>
      </c>
      <c r="T3830" s="55">
        <v>7.688368313878724E-2</v>
      </c>
      <c r="U3830" s="55">
        <v>7.9177921043815033E-2</v>
      </c>
      <c r="V3830" s="55">
        <v>8.1479479323591675E-2</v>
      </c>
      <c r="W3830" s="55">
        <v>8.3685473373744754E-2</v>
      </c>
      <c r="X3830" s="55">
        <v>8.6028030356898613E-2</v>
      </c>
      <c r="Y3830" s="55">
        <v>8.8538115433678413E-2</v>
      </c>
      <c r="Z3830" s="55">
        <v>9.0820782601718733E-2</v>
      </c>
      <c r="AA3830" s="55">
        <v>9.3181277805810758E-2</v>
      </c>
      <c r="AB3830" s="55">
        <v>9.5688468919210373E-2</v>
      </c>
      <c r="AC3830" s="55">
        <v>9.8076629949710531E-2</v>
      </c>
      <c r="AD3830" s="55">
        <v>0.10054548843642422</v>
      </c>
      <c r="AE3830" s="55">
        <v>0.1028403269381796</v>
      </c>
      <c r="AF3830" s="55">
        <v>0.10507529280286688</v>
      </c>
      <c r="AG3830" s="55">
        <v>0.10740723955807158</v>
      </c>
      <c r="AH3830" s="55">
        <v>0.10949724972097967</v>
      </c>
      <c r="AI3830" s="55">
        <v>0.11138548743019458</v>
      </c>
      <c r="AJ3830" s="55">
        <v>0.11314153105730106</v>
      </c>
      <c r="AK3830" s="55">
        <v>0.11474323045268182</v>
      </c>
      <c r="AL3830" s="55">
        <v>0.11609411152421618</v>
      </c>
      <c r="AM3830" s="55">
        <v>0.11695588588631473</v>
      </c>
      <c r="AN3830" s="55">
        <v>0.117557406367766</v>
      </c>
      <c r="AO3830" s="55">
        <v>0.11806456696436064</v>
      </c>
      <c r="AP3830" s="55">
        <v>0.11860731605186053</v>
      </c>
      <c r="AQ3830" s="55">
        <v>0.11939473635657268</v>
      </c>
      <c r="AR3830" s="55">
        <v>0.11999133644107017</v>
      </c>
      <c r="AS3830" s="55">
        <v>0.1201742046805315</v>
      </c>
      <c r="AT3830" s="55">
        <v>0.12003191013006234</v>
      </c>
      <c r="AU3830" s="55">
        <v>0.11977435684161497</v>
      </c>
      <c r="AV3830" s="55">
        <v>0.11967201256060137</v>
      </c>
      <c r="AW3830" s="55">
        <v>0.11935700750047105</v>
      </c>
      <c r="AX3830" s="55">
        <v>0.11917856019284619</v>
      </c>
      <c r="AY3830" s="55">
        <v>0.11905235498724633</v>
      </c>
      <c r="AZ3830" s="55">
        <v>0.11903040159101345</v>
      </c>
      <c r="BA3830" s="55">
        <v>0.11939238475285641</v>
      </c>
      <c r="BB3830" s="55">
        <v>0.11961610707106844</v>
      </c>
      <c r="BC3830" s="55">
        <v>0.11992146167181861</v>
      </c>
      <c r="BD3830" s="55">
        <v>0.12025797172726928</v>
      </c>
      <c r="BE3830" s="55">
        <v>0.12053924653836863</v>
      </c>
      <c r="BF3830" s="55">
        <v>0.12106306096625576</v>
      </c>
    </row>
    <row r="3831" spans="1:58" ht="12" customHeight="1" x14ac:dyDescent="0.2">
      <c r="A3831" t="s">
        <v>525</v>
      </c>
      <c r="B3831" t="s">
        <v>558</v>
      </c>
      <c r="C3831" s="55">
        <v>4.9394761082345646E-2</v>
      </c>
      <c r="D3831" s="55">
        <v>5.0682598435480376E-2</v>
      </c>
      <c r="E3831" s="55">
        <v>5.1656317011839897E-2</v>
      </c>
      <c r="F3831" s="55">
        <v>5.2313565966978851E-2</v>
      </c>
      <c r="G3831" s="55">
        <v>5.2267557645490917E-2</v>
      </c>
      <c r="H3831" s="55">
        <v>5.0991965395754436E-2</v>
      </c>
      <c r="I3831" s="55">
        <v>5.1142270990675691E-2</v>
      </c>
      <c r="J3831" s="55">
        <v>5.0434648919187218E-2</v>
      </c>
      <c r="K3831" s="55">
        <v>4.9891504793812637E-2</v>
      </c>
      <c r="L3831" s="55">
        <v>4.9472233319074792E-2</v>
      </c>
      <c r="M3831" s="55">
        <v>4.911748817532164E-2</v>
      </c>
      <c r="N3831" s="55">
        <v>4.8590449235915836E-2</v>
      </c>
      <c r="O3831" s="55">
        <v>4.8133887790057797E-2</v>
      </c>
      <c r="P3831" s="55">
        <v>4.7568981416542241E-2</v>
      </c>
      <c r="Q3831" s="55">
        <v>4.6815060558719153E-2</v>
      </c>
      <c r="R3831" s="55">
        <v>4.5906650371788232E-2</v>
      </c>
      <c r="S3831" s="55">
        <v>4.5255033075044387E-2</v>
      </c>
      <c r="T3831" s="55">
        <v>4.4289497964685523E-2</v>
      </c>
      <c r="U3831" s="55">
        <v>4.3496615718208502E-2</v>
      </c>
      <c r="V3831" s="55">
        <v>4.2998762334784404E-2</v>
      </c>
      <c r="W3831" s="55">
        <v>4.2770350692705579E-2</v>
      </c>
      <c r="X3831" s="55">
        <v>4.2501647379403706E-2</v>
      </c>
      <c r="Y3831" s="55">
        <v>4.2173647167406195E-2</v>
      </c>
      <c r="Z3831" s="55">
        <v>4.1757173649042363E-2</v>
      </c>
      <c r="AA3831" s="55">
        <v>4.1407489036187274E-2</v>
      </c>
      <c r="AB3831" s="55">
        <v>4.0925293730932046E-2</v>
      </c>
      <c r="AC3831" s="55">
        <v>4.0622506742442867E-2</v>
      </c>
      <c r="AD3831" s="55">
        <v>4.0587881008293573E-2</v>
      </c>
      <c r="AE3831" s="55">
        <v>4.0536359650705373E-2</v>
      </c>
      <c r="AF3831" s="55">
        <v>4.0151862739588734E-2</v>
      </c>
      <c r="AG3831" s="55">
        <v>3.9785487881535637E-2</v>
      </c>
      <c r="AH3831" s="55">
        <v>3.9418086823824548E-2</v>
      </c>
      <c r="AI3831" s="55">
        <v>3.8913762039544435E-2</v>
      </c>
      <c r="AJ3831" s="55">
        <v>3.8449498853855416E-2</v>
      </c>
      <c r="AK3831" s="55">
        <v>3.8253191402935913E-2</v>
      </c>
      <c r="AL3831" s="55">
        <v>3.8056524700538726E-2</v>
      </c>
      <c r="AM3831" s="55">
        <v>3.7814019887321013E-2</v>
      </c>
      <c r="AN3831" s="55">
        <v>3.7795673063304988E-2</v>
      </c>
      <c r="AO3831" s="55">
        <v>3.7814823844629135E-2</v>
      </c>
      <c r="AP3831" s="55">
        <v>3.7827436207633756E-2</v>
      </c>
      <c r="AQ3831" s="55">
        <v>3.7862087784034971E-2</v>
      </c>
      <c r="AR3831" s="55">
        <v>3.7946938396937573E-2</v>
      </c>
      <c r="AS3831" s="55">
        <v>3.7903996002311632E-2</v>
      </c>
      <c r="AT3831" s="55">
        <v>3.7844869624401194E-2</v>
      </c>
      <c r="AU3831" s="55">
        <v>3.7769774734524982E-2</v>
      </c>
      <c r="AV3831" s="55">
        <v>3.7678910544217098E-2</v>
      </c>
      <c r="AW3831" s="55">
        <v>3.7576123159701019E-2</v>
      </c>
      <c r="AX3831" s="55">
        <v>3.7465647738549941E-2</v>
      </c>
      <c r="AY3831" s="55">
        <v>3.7347336290340968E-2</v>
      </c>
      <c r="AZ3831" s="55">
        <v>3.7222555882342336E-2</v>
      </c>
      <c r="BA3831" s="55">
        <v>3.7092754637206578E-2</v>
      </c>
      <c r="BB3831" s="55">
        <v>3.6957883920596228E-2</v>
      </c>
      <c r="BC3831" s="55">
        <v>3.6821511078520622E-2</v>
      </c>
      <c r="BD3831" s="55">
        <v>3.6685707504271262E-2</v>
      </c>
      <c r="BE3831" s="55">
        <v>3.6551635199452148E-2</v>
      </c>
      <c r="BF3831" s="55">
        <v>3.6423986845747727E-2</v>
      </c>
    </row>
    <row r="3832" spans="1:58" ht="12" customHeight="1" x14ac:dyDescent="0.2">
      <c r="B3832" t="s">
        <v>559</v>
      </c>
      <c r="C3832" s="55">
        <v>0.13859183399909961</v>
      </c>
      <c r="D3832" s="55">
        <v>0.1348066918639777</v>
      </c>
      <c r="E3832" s="55">
        <v>0.13138354669096161</v>
      </c>
      <c r="F3832" s="55">
        <v>0.12852071348156732</v>
      </c>
      <c r="G3832" s="55">
        <v>0.12660347089428278</v>
      </c>
      <c r="H3832" s="55">
        <v>0.13028858685355965</v>
      </c>
      <c r="I3832" s="55">
        <v>0.12944715229583675</v>
      </c>
      <c r="J3832" s="55">
        <v>0.12975734007835052</v>
      </c>
      <c r="K3832" s="55">
        <v>0.1299380145056678</v>
      </c>
      <c r="L3832" s="55">
        <v>0.12980501877079736</v>
      </c>
      <c r="M3832" s="55">
        <v>0.1292295194355296</v>
      </c>
      <c r="N3832" s="55">
        <v>0.12890159928266912</v>
      </c>
      <c r="O3832" s="55">
        <v>0.12858187001197113</v>
      </c>
      <c r="P3832" s="55">
        <v>0.12901006698051981</v>
      </c>
      <c r="Q3832" s="55">
        <v>0.12949484517056542</v>
      </c>
      <c r="R3832" s="55">
        <v>0.1283127920966913</v>
      </c>
      <c r="S3832" s="55">
        <v>0.12897526553396041</v>
      </c>
      <c r="T3832" s="55">
        <v>0.13005713542200623</v>
      </c>
      <c r="U3832" s="55">
        <v>0.13068452211269971</v>
      </c>
      <c r="V3832" s="55">
        <v>0.13102717454755533</v>
      </c>
      <c r="W3832" s="55">
        <v>0.13051034895113953</v>
      </c>
      <c r="X3832" s="55">
        <v>0.12976045416352694</v>
      </c>
      <c r="Y3832" s="55">
        <v>0.12889800794567963</v>
      </c>
      <c r="Z3832" s="55">
        <v>0.12849454813880062</v>
      </c>
      <c r="AA3832" s="55">
        <v>0.12820589963286597</v>
      </c>
      <c r="AB3832" s="55">
        <v>0.12779289416102962</v>
      </c>
      <c r="AC3832" s="55">
        <v>0.12730133610127398</v>
      </c>
      <c r="AD3832" s="55">
        <v>0.12663926238780251</v>
      </c>
      <c r="AE3832" s="55">
        <v>0.12647488989600963</v>
      </c>
      <c r="AF3832" s="55">
        <v>0.12573799846359068</v>
      </c>
      <c r="AG3832" s="55">
        <v>0.12466007401885583</v>
      </c>
      <c r="AH3832" s="55">
        <v>0.12358235997779887</v>
      </c>
      <c r="AI3832" s="55">
        <v>0.12270074062063635</v>
      </c>
      <c r="AJ3832" s="55">
        <v>0.12196603362386001</v>
      </c>
      <c r="AK3832" s="55">
        <v>0.12111484711893016</v>
      </c>
      <c r="AL3832" s="55">
        <v>0.12040202714497082</v>
      </c>
      <c r="AM3832" s="55">
        <v>0.11986664367645003</v>
      </c>
      <c r="AN3832" s="55">
        <v>0.11925736319642523</v>
      </c>
      <c r="AO3832" s="55">
        <v>0.11864085620528077</v>
      </c>
      <c r="AP3832" s="55">
        <v>0.11804832289141967</v>
      </c>
      <c r="AQ3832" s="55">
        <v>0.11733935480041872</v>
      </c>
      <c r="AR3832" s="55">
        <v>0.11671629736427248</v>
      </c>
      <c r="AS3832" s="55">
        <v>0.11638640058636687</v>
      </c>
      <c r="AT3832" s="55">
        <v>0.11605128997255477</v>
      </c>
      <c r="AU3832" s="55">
        <v>0.11569088088859907</v>
      </c>
      <c r="AV3832" s="55">
        <v>0.1153584926172406</v>
      </c>
      <c r="AW3832" s="55">
        <v>0.11501650350887256</v>
      </c>
      <c r="AX3832" s="55">
        <v>0.11463844256412375</v>
      </c>
      <c r="AY3832" s="55">
        <v>0.11430090136454311</v>
      </c>
      <c r="AZ3832" s="55">
        <v>0.11416332032977065</v>
      </c>
      <c r="BA3832" s="55">
        <v>0.11402526175985504</v>
      </c>
      <c r="BB3832" s="55">
        <v>0.11386873569492334</v>
      </c>
      <c r="BC3832" s="55">
        <v>0.11380586992572082</v>
      </c>
      <c r="BD3832" s="55">
        <v>0.11375280771042351</v>
      </c>
      <c r="BE3832" s="55">
        <v>0.11366499707484626</v>
      </c>
      <c r="BF3832" s="55">
        <v>0.1135773119736232</v>
      </c>
    </row>
    <row r="3833" spans="1:58" ht="12" customHeight="1" x14ac:dyDescent="0.2">
      <c r="B3833" t="s">
        <v>560</v>
      </c>
      <c r="C3833" s="55">
        <v>0.17984934578746445</v>
      </c>
      <c r="D3833" s="55">
        <v>0.18314478982067905</v>
      </c>
      <c r="E3833" s="55">
        <v>0.18567573715782065</v>
      </c>
      <c r="F3833" s="55">
        <v>0.1868332297472021</v>
      </c>
      <c r="G3833" s="55">
        <v>0.18831079008329138</v>
      </c>
      <c r="H3833" s="55">
        <v>0.18916734198799068</v>
      </c>
      <c r="I3833" s="55">
        <v>0.18981639040227541</v>
      </c>
      <c r="J3833" s="55">
        <v>0.18796637948696721</v>
      </c>
      <c r="K3833" s="55">
        <v>0.18643382919024942</v>
      </c>
      <c r="L3833" s="55">
        <v>0.1851940182561089</v>
      </c>
      <c r="M3833" s="55">
        <v>0.18397518314332548</v>
      </c>
      <c r="N3833" s="55">
        <v>0.18227840014281524</v>
      </c>
      <c r="O3833" s="55">
        <v>0.17980608884508359</v>
      </c>
      <c r="P3833" s="55">
        <v>0.17701118564186116</v>
      </c>
      <c r="Q3833" s="55">
        <v>0.17399638235775849</v>
      </c>
      <c r="R3833" s="55">
        <v>0.17074724793501533</v>
      </c>
      <c r="S3833" s="55">
        <v>0.1675295151521628</v>
      </c>
      <c r="T3833" s="55">
        <v>0.16445018158764549</v>
      </c>
      <c r="U3833" s="55">
        <v>0.1616774919585425</v>
      </c>
      <c r="V3833" s="55">
        <v>0.15915594645175715</v>
      </c>
      <c r="W3833" s="55">
        <v>0.15712618655758992</v>
      </c>
      <c r="X3833" s="55">
        <v>0.15501615164748136</v>
      </c>
      <c r="Y3833" s="55">
        <v>0.15345016963484534</v>
      </c>
      <c r="Z3833" s="55">
        <v>0.15200170999465309</v>
      </c>
      <c r="AA3833" s="55">
        <v>0.15053218645089089</v>
      </c>
      <c r="AB3833" s="55">
        <v>0.14959118697019469</v>
      </c>
      <c r="AC3833" s="55">
        <v>0.14914897346931147</v>
      </c>
      <c r="AD3833" s="55">
        <v>0.14889131669329089</v>
      </c>
      <c r="AE3833" s="55">
        <v>0.14913469670311294</v>
      </c>
      <c r="AF3833" s="55">
        <v>0.14932757118813283</v>
      </c>
      <c r="AG3833" s="55">
        <v>0.14955187972842818</v>
      </c>
      <c r="AH3833" s="55">
        <v>0.15002879285720241</v>
      </c>
      <c r="AI3833" s="55">
        <v>0.1509073277344915</v>
      </c>
      <c r="AJ3833" s="55">
        <v>0.15198330334052224</v>
      </c>
      <c r="AK3833" s="55">
        <v>0.15306423130396019</v>
      </c>
      <c r="AL3833" s="55">
        <v>0.15382557991464738</v>
      </c>
      <c r="AM3833" s="55">
        <v>0.15468951795994024</v>
      </c>
      <c r="AN3833" s="55">
        <v>0.15530944543273467</v>
      </c>
      <c r="AO3833" s="55">
        <v>0.15587704312772965</v>
      </c>
      <c r="AP3833" s="55">
        <v>0.15634712329391626</v>
      </c>
      <c r="AQ3833" s="55">
        <v>0.15652239508556268</v>
      </c>
      <c r="AR3833" s="55">
        <v>0.15676312750286772</v>
      </c>
      <c r="AS3833" s="55">
        <v>0.15677234544960988</v>
      </c>
      <c r="AT3833" s="55">
        <v>0.15680451919935443</v>
      </c>
      <c r="AU3833" s="55">
        <v>0.15698306800524445</v>
      </c>
      <c r="AV3833" s="55">
        <v>0.15692794892355258</v>
      </c>
      <c r="AW3833" s="55">
        <v>0.15692460936881647</v>
      </c>
      <c r="AX3833" s="55">
        <v>0.15699297844908758</v>
      </c>
      <c r="AY3833" s="55">
        <v>0.15690203048107582</v>
      </c>
      <c r="AZ3833" s="55">
        <v>0.15643159828128014</v>
      </c>
      <c r="BA3833" s="55">
        <v>0.1556758465315452</v>
      </c>
      <c r="BB3833" s="55">
        <v>0.15487974029299767</v>
      </c>
      <c r="BC3833" s="55">
        <v>0.15406028047984269</v>
      </c>
      <c r="BD3833" s="55">
        <v>0.15335690130554872</v>
      </c>
      <c r="BE3833" s="55">
        <v>0.15275201884354658</v>
      </c>
      <c r="BF3833" s="55">
        <v>0.15224918432092088</v>
      </c>
    </row>
    <row r="3834" spans="1:58" ht="12" customHeight="1" x14ac:dyDescent="0.2">
      <c r="B3834" t="s">
        <v>561</v>
      </c>
      <c r="C3834" s="55">
        <v>5.1675256799198557E-2</v>
      </c>
      <c r="D3834" s="55">
        <v>5.1600715597731966E-2</v>
      </c>
      <c r="E3834" s="55">
        <v>5.1951849025660593E-2</v>
      </c>
      <c r="F3834" s="55">
        <v>5.315560813751434E-2</v>
      </c>
      <c r="G3834" s="55">
        <v>5.4057669205892549E-2</v>
      </c>
      <c r="H3834" s="55">
        <v>5.4123827651462043E-2</v>
      </c>
      <c r="I3834" s="55">
        <v>5.4886713692808023E-2</v>
      </c>
      <c r="J3834" s="55">
        <v>5.7691624842438699E-2</v>
      </c>
      <c r="K3834" s="55">
        <v>5.9920829049248565E-2</v>
      </c>
      <c r="L3834" s="55">
        <v>6.2075683879197929E-2</v>
      </c>
      <c r="M3834" s="55">
        <v>6.4433071114312138E-2</v>
      </c>
      <c r="N3834" s="55">
        <v>6.6632302704495064E-2</v>
      </c>
      <c r="O3834" s="55">
        <v>6.8842340067118105E-2</v>
      </c>
      <c r="P3834" s="55">
        <v>7.0603141300649971E-2</v>
      </c>
      <c r="Q3834" s="55">
        <v>7.2811590060509496E-2</v>
      </c>
      <c r="R3834" s="55">
        <v>7.5552536291000838E-2</v>
      </c>
      <c r="S3834" s="55">
        <v>7.7897617517912188E-2</v>
      </c>
      <c r="T3834" s="55">
        <v>7.8481702213403753E-2</v>
      </c>
      <c r="U3834" s="55">
        <v>7.9437159147621714E-2</v>
      </c>
      <c r="V3834" s="55">
        <v>8.0240580799886357E-2</v>
      </c>
      <c r="W3834" s="55">
        <v>8.1085305638154512E-2</v>
      </c>
      <c r="X3834" s="55">
        <v>8.1587404451433324E-2</v>
      </c>
      <c r="Y3834" s="55">
        <v>8.1695585572941515E-2</v>
      </c>
      <c r="Z3834" s="55">
        <v>8.1848085241059534E-2</v>
      </c>
      <c r="AA3834" s="55">
        <v>8.1766201235866434E-2</v>
      </c>
      <c r="AB3834" s="55">
        <v>8.1279616478598576E-2</v>
      </c>
      <c r="AC3834" s="55">
        <v>8.032298765288004E-2</v>
      </c>
      <c r="AD3834" s="55">
        <v>7.8992073981955582E-2</v>
      </c>
      <c r="AE3834" s="55">
        <v>7.7610431328644411E-2</v>
      </c>
      <c r="AF3834" s="55">
        <v>7.6433389313780381E-2</v>
      </c>
      <c r="AG3834" s="55">
        <v>7.5451801794042497E-2</v>
      </c>
      <c r="AH3834" s="55">
        <v>7.4492212015562803E-2</v>
      </c>
      <c r="AI3834" s="55">
        <v>7.3288114187164938E-2</v>
      </c>
      <c r="AJ3834" s="55">
        <v>7.1820788921652737E-2</v>
      </c>
      <c r="AK3834" s="55">
        <v>7.031954100117159E-2</v>
      </c>
      <c r="AL3834" s="55">
        <v>6.9221479165478633E-2</v>
      </c>
      <c r="AM3834" s="55">
        <v>6.8363962727140043E-2</v>
      </c>
      <c r="AN3834" s="55">
        <v>6.7851957708877794E-2</v>
      </c>
      <c r="AO3834" s="55">
        <v>6.7464377376282039E-2</v>
      </c>
      <c r="AP3834" s="55">
        <v>6.7118656706098359E-2</v>
      </c>
      <c r="AQ3834" s="55">
        <v>6.6928392270428044E-2</v>
      </c>
      <c r="AR3834" s="55">
        <v>6.6731486929940229E-2</v>
      </c>
      <c r="AS3834" s="55">
        <v>6.7002766620122403E-2</v>
      </c>
      <c r="AT3834" s="55">
        <v>6.7596456777276895E-2</v>
      </c>
      <c r="AU3834" s="55">
        <v>6.820447366899221E-2</v>
      </c>
      <c r="AV3834" s="55">
        <v>6.8889031935277234E-2</v>
      </c>
      <c r="AW3834" s="55">
        <v>6.9762787508707777E-2</v>
      </c>
      <c r="AX3834" s="55">
        <v>7.048568369606717E-2</v>
      </c>
      <c r="AY3834" s="55">
        <v>7.1287921128003598E-2</v>
      </c>
      <c r="AZ3834" s="55">
        <v>7.2181567844173983E-2</v>
      </c>
      <c r="BA3834" s="55">
        <v>7.299428585253534E-2</v>
      </c>
      <c r="BB3834" s="55">
        <v>7.4010324556890286E-2</v>
      </c>
      <c r="BC3834" s="55">
        <v>7.4894436329895037E-2</v>
      </c>
      <c r="BD3834" s="55">
        <v>7.5629312927042322E-2</v>
      </c>
      <c r="BE3834" s="55">
        <v>7.6350399231622595E-2</v>
      </c>
      <c r="BF3834" s="55">
        <v>7.6735645863096988E-2</v>
      </c>
    </row>
    <row r="3835" spans="1:58" ht="12" customHeight="1" x14ac:dyDescent="0.2">
      <c r="B3835" t="s">
        <v>562</v>
      </c>
      <c r="C3835" s="55">
        <v>7.36135428446031E-2</v>
      </c>
      <c r="D3835" s="55">
        <v>7.3368491566787056E-2</v>
      </c>
      <c r="E3835" s="55">
        <v>7.2982661738649521E-2</v>
      </c>
      <c r="F3835" s="55">
        <v>7.2555630702670418E-2</v>
      </c>
      <c r="G3835" s="55">
        <v>7.2028365361826746E-2</v>
      </c>
      <c r="H3835" s="55">
        <v>7.1192110830028257E-2</v>
      </c>
      <c r="I3835" s="55">
        <v>7.1057807269043843E-2</v>
      </c>
      <c r="J3835" s="55">
        <v>7.0915316724951938E-2</v>
      </c>
      <c r="K3835" s="55">
        <v>7.1005186798752881E-2</v>
      </c>
      <c r="L3835" s="55">
        <v>7.1157980898947343E-2</v>
      </c>
      <c r="M3835" s="55">
        <v>7.1371318805086528E-2</v>
      </c>
      <c r="N3835" s="55">
        <v>7.177107953457483E-2</v>
      </c>
      <c r="O3835" s="55">
        <v>7.2473177809946082E-2</v>
      </c>
      <c r="P3835" s="55">
        <v>7.3539713162601369E-2</v>
      </c>
      <c r="Q3835" s="55">
        <v>7.4444808394488068E-2</v>
      </c>
      <c r="R3835" s="55">
        <v>7.5672008048827358E-2</v>
      </c>
      <c r="S3835" s="55">
        <v>7.647922735890389E-2</v>
      </c>
      <c r="T3835" s="55">
        <v>7.9032457013004404E-2</v>
      </c>
      <c r="U3835" s="55">
        <v>8.1026802231659201E-2</v>
      </c>
      <c r="V3835" s="55">
        <v>8.3060437565243561E-2</v>
      </c>
      <c r="W3835" s="55">
        <v>8.5039119962704565E-2</v>
      </c>
      <c r="X3835" s="55">
        <v>8.7219529334080226E-2</v>
      </c>
      <c r="Y3835" s="55">
        <v>8.9623625304160029E-2</v>
      </c>
      <c r="Z3835" s="55">
        <v>9.1941353624884148E-2</v>
      </c>
      <c r="AA3835" s="55">
        <v>9.4339690716246136E-2</v>
      </c>
      <c r="AB3835" s="55">
        <v>9.6892368499403081E-2</v>
      </c>
      <c r="AC3835" s="55">
        <v>9.9329240492688403E-2</v>
      </c>
      <c r="AD3835" s="55">
        <v>0.10185491379240319</v>
      </c>
      <c r="AE3835" s="55">
        <v>0.10421185126831922</v>
      </c>
      <c r="AF3835" s="55">
        <v>0.10650871400876775</v>
      </c>
      <c r="AG3835" s="55">
        <v>0.1089045912486689</v>
      </c>
      <c r="AH3835" s="55">
        <v>0.11105149379423022</v>
      </c>
      <c r="AI3835" s="55">
        <v>0.11299128016582763</v>
      </c>
      <c r="AJ3835" s="55">
        <v>0.11479996402560196</v>
      </c>
      <c r="AK3835" s="55">
        <v>0.11645964579872457</v>
      </c>
      <c r="AL3835" s="55">
        <v>0.11785953308268769</v>
      </c>
      <c r="AM3835" s="55">
        <v>0.11875749841656423</v>
      </c>
      <c r="AN3835" s="55">
        <v>0.11938462814798781</v>
      </c>
      <c r="AO3835" s="55">
        <v>0.1199127814270631</v>
      </c>
      <c r="AP3835" s="55">
        <v>0.12047625724308363</v>
      </c>
      <c r="AQ3835" s="55">
        <v>0.12128797387987229</v>
      </c>
      <c r="AR3835" s="55">
        <v>0.12190466440864327</v>
      </c>
      <c r="AS3835" s="55">
        <v>0.12209171438547396</v>
      </c>
      <c r="AT3835" s="55">
        <v>0.12194397962670733</v>
      </c>
      <c r="AU3835" s="55">
        <v>0.12167841586228362</v>
      </c>
      <c r="AV3835" s="55">
        <v>0.12156913634697276</v>
      </c>
      <c r="AW3835" s="55">
        <v>0.12124173021280467</v>
      </c>
      <c r="AX3835" s="55">
        <v>0.12105568589569951</v>
      </c>
      <c r="AY3835" s="55">
        <v>0.12092073742633951</v>
      </c>
      <c r="AZ3835" s="55">
        <v>0.12088851714520986</v>
      </c>
      <c r="BA3835" s="55">
        <v>0.12124687841665958</v>
      </c>
      <c r="BB3835" s="55">
        <v>0.12146289053521908</v>
      </c>
      <c r="BC3835" s="55">
        <v>0.12176281683174774</v>
      </c>
      <c r="BD3835" s="55">
        <v>0.12209586312845526</v>
      </c>
      <c r="BE3835" s="55">
        <v>0.12237247700481056</v>
      </c>
      <c r="BF3835" s="55">
        <v>0.12289958202224673</v>
      </c>
    </row>
    <row r="3836" spans="1:58" ht="12" customHeight="1" x14ac:dyDescent="0.2">
      <c r="A3836" t="s">
        <v>526</v>
      </c>
      <c r="B3836" t="s">
        <v>558</v>
      </c>
      <c r="C3836" s="55">
        <v>4.3290457993038566E-2</v>
      </c>
      <c r="D3836" s="55">
        <v>4.3884471700211369E-2</v>
      </c>
      <c r="E3836" s="55">
        <v>4.4361408698953823E-2</v>
      </c>
      <c r="F3836" s="55">
        <v>4.4726449052168521E-2</v>
      </c>
      <c r="G3836" s="55">
        <v>4.475170740390725E-2</v>
      </c>
      <c r="H3836" s="55">
        <v>4.4730524172147228E-2</v>
      </c>
      <c r="I3836" s="55">
        <v>4.4874195644752576E-2</v>
      </c>
      <c r="J3836" s="55">
        <v>4.4972501163908017E-2</v>
      </c>
      <c r="K3836" s="55">
        <v>4.493118276849619E-2</v>
      </c>
      <c r="L3836" s="55">
        <v>4.5241640630072369E-2</v>
      </c>
      <c r="M3836" s="55">
        <v>4.5644614958269256E-2</v>
      </c>
      <c r="N3836" s="55">
        <v>4.5828124729109257E-2</v>
      </c>
      <c r="O3836" s="55">
        <v>4.5869974372878895E-2</v>
      </c>
      <c r="P3836" s="55">
        <v>4.5640128917395391E-2</v>
      </c>
      <c r="Q3836" s="55">
        <v>4.5110677985935377E-2</v>
      </c>
      <c r="R3836" s="55">
        <v>4.4105430123176692E-2</v>
      </c>
      <c r="S3836" s="55">
        <v>4.2968075806138664E-2</v>
      </c>
      <c r="T3836" s="55">
        <v>4.1885164291481508E-2</v>
      </c>
      <c r="U3836" s="55">
        <v>4.1045402497581027E-2</v>
      </c>
      <c r="V3836" s="55">
        <v>4.0395585082656435E-2</v>
      </c>
      <c r="W3836" s="55">
        <v>4.0103700238619699E-2</v>
      </c>
      <c r="X3836" s="55">
        <v>3.986949039540149E-2</v>
      </c>
      <c r="Y3836" s="55">
        <v>3.9474675753173524E-2</v>
      </c>
      <c r="Z3836" s="55">
        <v>3.906799172181033E-2</v>
      </c>
      <c r="AA3836" s="55">
        <v>3.8723226688997275E-2</v>
      </c>
      <c r="AB3836" s="55">
        <v>3.8249680959341274E-2</v>
      </c>
      <c r="AC3836" s="55">
        <v>3.7941654994645531E-2</v>
      </c>
      <c r="AD3836" s="55">
        <v>3.7881215752776511E-2</v>
      </c>
      <c r="AE3836" s="55">
        <v>3.7800281584638669E-2</v>
      </c>
      <c r="AF3836" s="55">
        <v>3.7410889100935797E-2</v>
      </c>
      <c r="AG3836" s="55">
        <v>3.7039291057161514E-2</v>
      </c>
      <c r="AH3836" s="55">
        <v>3.6669676845448231E-2</v>
      </c>
      <c r="AI3836" s="55">
        <v>3.6173680601361606E-2</v>
      </c>
      <c r="AJ3836" s="55">
        <v>3.5714751579212542E-2</v>
      </c>
      <c r="AK3836" s="55">
        <v>3.5504438746925999E-2</v>
      </c>
      <c r="AL3836" s="55">
        <v>3.5298711209512744E-2</v>
      </c>
      <c r="AM3836" s="55">
        <v>3.5054883920951893E-2</v>
      </c>
      <c r="AN3836" s="55">
        <v>3.5024027391039138E-2</v>
      </c>
      <c r="AO3836" s="55">
        <v>3.5029833654509387E-2</v>
      </c>
      <c r="AP3836" s="55">
        <v>3.503006905068818E-2</v>
      </c>
      <c r="AQ3836" s="55">
        <v>3.5050735194808849E-2</v>
      </c>
      <c r="AR3836" s="55">
        <v>3.5119049466509386E-2</v>
      </c>
      <c r="AS3836" s="55">
        <v>3.5074726446749215E-2</v>
      </c>
      <c r="AT3836" s="55">
        <v>3.5018653271951715E-2</v>
      </c>
      <c r="AU3836" s="55">
        <v>3.4948255986271264E-2</v>
      </c>
      <c r="AV3836" s="55">
        <v>3.4863701832005385E-2</v>
      </c>
      <c r="AW3836" s="55">
        <v>3.476979271195664E-2</v>
      </c>
      <c r="AX3836" s="55">
        <v>3.466693219255941E-2</v>
      </c>
      <c r="AY3836" s="55">
        <v>3.4557755814092032E-2</v>
      </c>
      <c r="AZ3836" s="55">
        <v>3.4444103883088377E-2</v>
      </c>
      <c r="BA3836" s="55">
        <v>3.4324574191735117E-2</v>
      </c>
      <c r="BB3836" s="55">
        <v>3.420185967515231E-2</v>
      </c>
      <c r="BC3836" s="55">
        <v>3.407687625326955E-2</v>
      </c>
      <c r="BD3836" s="55">
        <v>3.3951374447979139E-2</v>
      </c>
      <c r="BE3836" s="55">
        <v>3.3827765815652153E-2</v>
      </c>
      <c r="BF3836" s="55">
        <v>3.3707229971849752E-2</v>
      </c>
    </row>
    <row r="3837" spans="1:58" ht="12" customHeight="1" x14ac:dyDescent="0.2">
      <c r="B3837" t="s">
        <v>559</v>
      </c>
      <c r="C3837" s="55">
        <v>0.14518965442967149</v>
      </c>
      <c r="D3837" s="55">
        <v>0.14114864405897656</v>
      </c>
      <c r="E3837" s="55">
        <v>0.13751494120934929</v>
      </c>
      <c r="F3837" s="55">
        <v>0.13402974665049078</v>
      </c>
      <c r="G3837" s="55">
        <v>0.1310375632656044</v>
      </c>
      <c r="H3837" s="55">
        <v>0.13510052761353047</v>
      </c>
      <c r="I3837" s="55">
        <v>0.13337753184355758</v>
      </c>
      <c r="J3837" s="55">
        <v>0.13175171639166797</v>
      </c>
      <c r="K3837" s="55">
        <v>0.13006836418836898</v>
      </c>
      <c r="L3837" s="55">
        <v>0.12962168163486293</v>
      </c>
      <c r="M3837" s="55">
        <v>0.12792691500228845</v>
      </c>
      <c r="N3837" s="55">
        <v>0.12726050954435392</v>
      </c>
      <c r="O3837" s="55">
        <v>0.12598010059194562</v>
      </c>
      <c r="P3837" s="55">
        <v>0.12560384146230913</v>
      </c>
      <c r="Q3837" s="55">
        <v>0.1255488663655655</v>
      </c>
      <c r="R3837" s="55">
        <v>0.12188706796030557</v>
      </c>
      <c r="S3837" s="55">
        <v>0.12285728307538413</v>
      </c>
      <c r="T3837" s="55">
        <v>0.12346442573015562</v>
      </c>
      <c r="U3837" s="55">
        <v>0.12365665941501666</v>
      </c>
      <c r="V3837" s="55">
        <v>0.12359286311824497</v>
      </c>
      <c r="W3837" s="55">
        <v>0.12312946145784007</v>
      </c>
      <c r="X3837" s="55">
        <v>0.12236933466392567</v>
      </c>
      <c r="Y3837" s="55">
        <v>0.1220029255579571</v>
      </c>
      <c r="Z3837" s="55">
        <v>0.1215685736477352</v>
      </c>
      <c r="AA3837" s="55">
        <v>0.12124037802719222</v>
      </c>
      <c r="AB3837" s="55">
        <v>0.12077842057705586</v>
      </c>
      <c r="AC3837" s="55">
        <v>0.12023451097795397</v>
      </c>
      <c r="AD3837" s="55">
        <v>0.11952053564569368</v>
      </c>
      <c r="AE3837" s="55">
        <v>0.11926176402880652</v>
      </c>
      <c r="AF3837" s="55">
        <v>0.11846921282396392</v>
      </c>
      <c r="AG3837" s="55">
        <v>0.11735780718191595</v>
      </c>
      <c r="AH3837" s="55">
        <v>0.11625580658591129</v>
      </c>
      <c r="AI3837" s="55">
        <v>0.11534088866788487</v>
      </c>
      <c r="AJ3837" s="55">
        <v>0.11456249911093766</v>
      </c>
      <c r="AK3837" s="55">
        <v>0.11367343710504492</v>
      </c>
      <c r="AL3837" s="55">
        <v>0.11293021374936776</v>
      </c>
      <c r="AM3837" s="55">
        <v>0.11236748442120204</v>
      </c>
      <c r="AN3837" s="55">
        <v>0.11175213559121645</v>
      </c>
      <c r="AO3837" s="55">
        <v>0.11113654564271611</v>
      </c>
      <c r="AP3837" s="55">
        <v>0.11054536438449808</v>
      </c>
      <c r="AQ3837" s="55">
        <v>0.10984565879852393</v>
      </c>
      <c r="AR3837" s="55">
        <v>0.10923055506980353</v>
      </c>
      <c r="AS3837" s="55">
        <v>0.10890759320880142</v>
      </c>
      <c r="AT3837" s="55">
        <v>0.10858979850932826</v>
      </c>
      <c r="AU3837" s="55">
        <v>0.1082497419287575</v>
      </c>
      <c r="AV3837" s="55">
        <v>0.10793725333151954</v>
      </c>
      <c r="AW3837" s="55">
        <v>0.10762097447758526</v>
      </c>
      <c r="AX3837" s="55">
        <v>0.10726525538002353</v>
      </c>
      <c r="AY3837" s="55">
        <v>0.10695034326581411</v>
      </c>
      <c r="AZ3837" s="55">
        <v>0.10682721818837776</v>
      </c>
      <c r="BA3837" s="55">
        <v>0.10669984235828957</v>
      </c>
      <c r="BB3837" s="55">
        <v>0.10655988684093551</v>
      </c>
      <c r="BC3837" s="55">
        <v>0.10650486867769776</v>
      </c>
      <c r="BD3837" s="55">
        <v>0.10645577220715711</v>
      </c>
      <c r="BE3837" s="55">
        <v>0.10637507471092081</v>
      </c>
      <c r="BF3837" s="55">
        <v>0.1062854456711662</v>
      </c>
    </row>
    <row r="3838" spans="1:58" ht="12" customHeight="1" x14ac:dyDescent="0.2">
      <c r="B3838" t="s">
        <v>560</v>
      </c>
      <c r="C3838" s="55">
        <v>0.17763291372208317</v>
      </c>
      <c r="D3838" s="55">
        <v>0.18073469400425407</v>
      </c>
      <c r="E3838" s="55">
        <v>0.1833230584984768</v>
      </c>
      <c r="F3838" s="55">
        <v>0.18484298247120062</v>
      </c>
      <c r="G3838" s="55">
        <v>0.18668083658288714</v>
      </c>
      <c r="H3838" s="55">
        <v>0.18697170517704967</v>
      </c>
      <c r="I3838" s="55">
        <v>0.18754404898395394</v>
      </c>
      <c r="J3838" s="55">
        <v>0.18571848365724611</v>
      </c>
      <c r="K3838" s="55">
        <v>0.18430926566188111</v>
      </c>
      <c r="L3838" s="55">
        <v>0.18301285288217931</v>
      </c>
      <c r="M3838" s="55">
        <v>0.18219575630665455</v>
      </c>
      <c r="N3838" s="55">
        <v>0.18127115305349739</v>
      </c>
      <c r="O3838" s="55">
        <v>0.18002980129801385</v>
      </c>
      <c r="P3838" s="55">
        <v>0.17817778160539544</v>
      </c>
      <c r="Q3838" s="55">
        <v>0.17592784262492611</v>
      </c>
      <c r="R3838" s="55">
        <v>0.17301950134965832</v>
      </c>
      <c r="S3838" s="55">
        <v>0.17031021376154429</v>
      </c>
      <c r="T3838" s="55">
        <v>0.16751274679744871</v>
      </c>
      <c r="U3838" s="55">
        <v>0.1649250573642429</v>
      </c>
      <c r="V3838" s="55">
        <v>0.16245738016275346</v>
      </c>
      <c r="W3838" s="55">
        <v>0.16037960021694556</v>
      </c>
      <c r="X3838" s="55">
        <v>0.15817913773920106</v>
      </c>
      <c r="Y3838" s="55">
        <v>0.15637067159467291</v>
      </c>
      <c r="Z3838" s="55">
        <v>0.15482781420343758</v>
      </c>
      <c r="AA3838" s="55">
        <v>0.15326130890420075</v>
      </c>
      <c r="AB3838" s="55">
        <v>0.15221327757614245</v>
      </c>
      <c r="AC3838" s="55">
        <v>0.15166324269706224</v>
      </c>
      <c r="AD3838" s="55">
        <v>0.15128902299628094</v>
      </c>
      <c r="AE3838" s="55">
        <v>0.15140475101662987</v>
      </c>
      <c r="AF3838" s="55">
        <v>0.15147565897569593</v>
      </c>
      <c r="AG3838" s="55">
        <v>0.15157946540312572</v>
      </c>
      <c r="AH3838" s="55">
        <v>0.15194858963382804</v>
      </c>
      <c r="AI3838" s="55">
        <v>0.15272506793362051</v>
      </c>
      <c r="AJ3838" s="55">
        <v>0.15369627681078801</v>
      </c>
      <c r="AK3838" s="55">
        <v>0.15466755154283829</v>
      </c>
      <c r="AL3838" s="55">
        <v>0.15533481389763149</v>
      </c>
      <c r="AM3838" s="55">
        <v>0.15612307217245192</v>
      </c>
      <c r="AN3838" s="55">
        <v>0.1566867911941153</v>
      </c>
      <c r="AO3838" s="55">
        <v>0.15720583794119977</v>
      </c>
      <c r="AP3838" s="55">
        <v>0.15762841121803239</v>
      </c>
      <c r="AQ3838" s="55">
        <v>0.15775370795995533</v>
      </c>
      <c r="AR3838" s="55">
        <v>0.15795029715183367</v>
      </c>
      <c r="AS3838" s="55">
        <v>0.15793895795617724</v>
      </c>
      <c r="AT3838" s="55">
        <v>0.15796523555191758</v>
      </c>
      <c r="AU3838" s="55">
        <v>0.15814098644279082</v>
      </c>
      <c r="AV3838" s="55">
        <v>0.15808329430172946</v>
      </c>
      <c r="AW3838" s="55">
        <v>0.15808537896052841</v>
      </c>
      <c r="AX3838" s="55">
        <v>0.15815135309173547</v>
      </c>
      <c r="AY3838" s="55">
        <v>0.15806109296708229</v>
      </c>
      <c r="AZ3838" s="55">
        <v>0.15759545914633186</v>
      </c>
      <c r="BA3838" s="55">
        <v>0.15683674672195647</v>
      </c>
      <c r="BB3838" s="55">
        <v>0.15604424381064072</v>
      </c>
      <c r="BC3838" s="55">
        <v>0.15522417910525468</v>
      </c>
      <c r="BD3838" s="55">
        <v>0.15451630121914267</v>
      </c>
      <c r="BE3838" s="55">
        <v>0.15390898745820591</v>
      </c>
      <c r="BF3838" s="55">
        <v>0.15339142275355785</v>
      </c>
    </row>
    <row r="3839" spans="1:58" ht="12" customHeight="1" x14ac:dyDescent="0.2">
      <c r="B3839" t="s">
        <v>561</v>
      </c>
      <c r="C3839" s="55">
        <v>5.0324563081103876E-2</v>
      </c>
      <c r="D3839" s="55">
        <v>5.046336036408549E-2</v>
      </c>
      <c r="E3839" s="55">
        <v>5.1096283464095352E-2</v>
      </c>
      <c r="F3839" s="55">
        <v>5.2621432339357947E-2</v>
      </c>
      <c r="G3839" s="55">
        <v>5.3854942447982015E-2</v>
      </c>
      <c r="H3839" s="55">
        <v>5.6053804186575351E-2</v>
      </c>
      <c r="I3839" s="55">
        <v>5.7018299486498808E-2</v>
      </c>
      <c r="J3839" s="55">
        <v>5.9958086844310789E-2</v>
      </c>
      <c r="K3839" s="55">
        <v>6.2258677656625218E-2</v>
      </c>
      <c r="L3839" s="55">
        <v>6.4209827453453508E-2</v>
      </c>
      <c r="M3839" s="55">
        <v>6.6028622849488086E-2</v>
      </c>
      <c r="N3839" s="55">
        <v>6.7441122925868957E-2</v>
      </c>
      <c r="O3839" s="55">
        <v>6.8775834561294741E-2</v>
      </c>
      <c r="P3839" s="55">
        <v>6.9592838723401343E-2</v>
      </c>
      <c r="Q3839" s="55">
        <v>7.0919764956031958E-2</v>
      </c>
      <c r="R3839" s="55">
        <v>7.3117249067076562E-2</v>
      </c>
      <c r="S3839" s="55">
        <v>7.4566443744099223E-2</v>
      </c>
      <c r="T3839" s="55">
        <v>7.4358320633238426E-2</v>
      </c>
      <c r="U3839" s="55">
        <v>7.4707005549441097E-2</v>
      </c>
      <c r="V3839" s="55">
        <v>7.5212756001968029E-2</v>
      </c>
      <c r="W3839" s="55">
        <v>7.5896024462307352E-2</v>
      </c>
      <c r="X3839" s="55">
        <v>7.6523627715065753E-2</v>
      </c>
      <c r="Y3839" s="55">
        <v>7.7045947079146831E-2</v>
      </c>
      <c r="Z3839" s="55">
        <v>7.715646332247382E-2</v>
      </c>
      <c r="AA3839" s="55">
        <v>7.7044255251046981E-2</v>
      </c>
      <c r="AB3839" s="55">
        <v>7.6540528140828137E-2</v>
      </c>
      <c r="AC3839" s="55">
        <v>7.5589801014429844E-2</v>
      </c>
      <c r="AD3839" s="55">
        <v>7.4282214738309274E-2</v>
      </c>
      <c r="AE3839" s="55">
        <v>7.2919584371144708E-2</v>
      </c>
      <c r="AF3839" s="55">
        <v>7.175451721415349E-2</v>
      </c>
      <c r="AG3839" s="55">
        <v>7.0775246341637371E-2</v>
      </c>
      <c r="AH3839" s="55">
        <v>6.9822630850539399E-2</v>
      </c>
      <c r="AI3839" s="55">
        <v>6.8643089890817799E-2</v>
      </c>
      <c r="AJ3839" s="55">
        <v>6.7217277512333196E-2</v>
      </c>
      <c r="AK3839" s="55">
        <v>6.5760453945566746E-2</v>
      </c>
      <c r="AL3839" s="55">
        <v>6.4691079042495547E-2</v>
      </c>
      <c r="AM3839" s="55">
        <v>6.3855264882726998E-2</v>
      </c>
      <c r="AN3839" s="55">
        <v>6.3351978113821261E-2</v>
      </c>
      <c r="AO3839" s="55">
        <v>6.2968639055579104E-2</v>
      </c>
      <c r="AP3839" s="55">
        <v>6.2625490279509935E-2</v>
      </c>
      <c r="AQ3839" s="55">
        <v>6.2427617874854957E-2</v>
      </c>
      <c r="AR3839" s="55">
        <v>6.2225817296479961E-2</v>
      </c>
      <c r="AS3839" s="55">
        <v>6.2470621634571941E-2</v>
      </c>
      <c r="AT3839" s="55">
        <v>6.3021706055473942E-2</v>
      </c>
      <c r="AU3839" s="55">
        <v>6.3586917514367874E-2</v>
      </c>
      <c r="AV3839" s="55">
        <v>6.4224249869651098E-2</v>
      </c>
      <c r="AW3839" s="55">
        <v>6.5041081376040172E-2</v>
      </c>
      <c r="AX3839" s="55">
        <v>6.5713845018383718E-2</v>
      </c>
      <c r="AY3839" s="55">
        <v>6.646234285442526E-2</v>
      </c>
      <c r="AZ3839" s="55">
        <v>6.7299030490530071E-2</v>
      </c>
      <c r="BA3839" s="55">
        <v>6.8057929493372388E-2</v>
      </c>
      <c r="BB3839" s="55">
        <v>6.9009475948691251E-2</v>
      </c>
      <c r="BC3839" s="55">
        <v>6.9836348508751492E-2</v>
      </c>
      <c r="BD3839" s="55">
        <v>7.0521966370632794E-2</v>
      </c>
      <c r="BE3839" s="55">
        <v>7.11953474811792E-2</v>
      </c>
      <c r="BF3839" s="55">
        <v>7.1549488502646155E-2</v>
      </c>
    </row>
    <row r="3840" spans="1:58" ht="12" customHeight="1" x14ac:dyDescent="0.2">
      <c r="B3840" t="s">
        <v>562</v>
      </c>
      <c r="C3840" s="55">
        <v>7.2866421499680298E-2</v>
      </c>
      <c r="D3840" s="55">
        <v>7.3245984181720861E-2</v>
      </c>
      <c r="E3840" s="55">
        <v>7.3236628074350871E-2</v>
      </c>
      <c r="F3840" s="55">
        <v>7.3041861965701352E-2</v>
      </c>
      <c r="G3840" s="55">
        <v>7.2781174025746409E-2</v>
      </c>
      <c r="H3840" s="55">
        <v>7.099560763223034E-2</v>
      </c>
      <c r="I3840" s="55">
        <v>7.0840998530925917E-2</v>
      </c>
      <c r="J3840" s="55">
        <v>7.0747804097919753E-2</v>
      </c>
      <c r="K3840" s="55">
        <v>7.0978619023357462E-2</v>
      </c>
      <c r="L3840" s="55">
        <v>7.1050854506329322E-2</v>
      </c>
      <c r="M3840" s="55">
        <v>7.1385067969024885E-2</v>
      </c>
      <c r="N3840" s="55">
        <v>7.1674148302540208E-2</v>
      </c>
      <c r="O3840" s="55">
        <v>7.2433184750485741E-2</v>
      </c>
      <c r="P3840" s="55">
        <v>7.4002389500828061E-2</v>
      </c>
      <c r="Q3840" s="55">
        <v>7.5355389819158666E-2</v>
      </c>
      <c r="R3840" s="55">
        <v>7.7327159257462502E-2</v>
      </c>
      <c r="S3840" s="55">
        <v>7.8666251384132316E-2</v>
      </c>
      <c r="T3840" s="55">
        <v>8.188326150242943E-2</v>
      </c>
      <c r="U3840" s="55">
        <v>8.4534942042656394E-2</v>
      </c>
      <c r="V3840" s="55">
        <v>8.6972399836773684E-2</v>
      </c>
      <c r="W3840" s="55">
        <v>8.917787388508143E-2</v>
      </c>
      <c r="X3840" s="55">
        <v>9.1238605928814928E-2</v>
      </c>
      <c r="Y3840" s="55">
        <v>9.3324064790956784E-2</v>
      </c>
      <c r="Z3840" s="55">
        <v>9.5696182446209518E-2</v>
      </c>
      <c r="AA3840" s="55">
        <v>9.8147856517734722E-2</v>
      </c>
      <c r="AB3840" s="55">
        <v>0.1007440282906797</v>
      </c>
      <c r="AC3840" s="55">
        <v>0.10320967110865815</v>
      </c>
      <c r="AD3840" s="55">
        <v>0.10575556844525959</v>
      </c>
      <c r="AE3840" s="55">
        <v>0.10810882065049637</v>
      </c>
      <c r="AF3840" s="55">
        <v>0.11040054081695663</v>
      </c>
      <c r="AG3840" s="55">
        <v>0.11279189545123069</v>
      </c>
      <c r="AH3840" s="55">
        <v>0.11492901217508199</v>
      </c>
      <c r="AI3840" s="55">
        <v>0.11684984431780471</v>
      </c>
      <c r="AJ3840" s="55">
        <v>0.118629426310932</v>
      </c>
      <c r="AK3840" s="55">
        <v>0.12024974700063072</v>
      </c>
      <c r="AL3840" s="55">
        <v>0.12161528652475841</v>
      </c>
      <c r="AM3840" s="55">
        <v>0.12247584769227825</v>
      </c>
      <c r="AN3840" s="55">
        <v>0.12307395004543441</v>
      </c>
      <c r="AO3840" s="55">
        <v>0.12357630296691423</v>
      </c>
      <c r="AP3840" s="55">
        <v>0.12411643165961204</v>
      </c>
      <c r="AQ3840" s="55">
        <v>0.12491196579928297</v>
      </c>
      <c r="AR3840" s="55">
        <v>0.12551050064435068</v>
      </c>
      <c r="AS3840" s="55">
        <v>0.12568666862419631</v>
      </c>
      <c r="AT3840" s="55">
        <v>0.12552970812388289</v>
      </c>
      <c r="AU3840" s="55">
        <v>0.1252530726757117</v>
      </c>
      <c r="AV3840" s="55">
        <v>0.12513886775642674</v>
      </c>
      <c r="AW3840" s="55">
        <v>0.12480614948506286</v>
      </c>
      <c r="AX3840" s="55">
        <v>0.12461235006824475</v>
      </c>
      <c r="AY3840" s="55">
        <v>0.1244745069081709</v>
      </c>
      <c r="AZ3840" s="55">
        <v>0.12444787303810571</v>
      </c>
      <c r="BA3840" s="55">
        <v>0.12481890433599353</v>
      </c>
      <c r="BB3840" s="55">
        <v>0.12504892540865897</v>
      </c>
      <c r="BC3840" s="55">
        <v>0.12536219412621888</v>
      </c>
      <c r="BD3840" s="55">
        <v>0.12570574865572157</v>
      </c>
      <c r="BE3840" s="55">
        <v>0.12599229412374136</v>
      </c>
      <c r="BF3840" s="55">
        <v>0.12652598229281467</v>
      </c>
    </row>
    <row r="3841" spans="1:58" ht="12" customHeight="1" x14ac:dyDescent="0.2">
      <c r="A3841" t="s">
        <v>527</v>
      </c>
      <c r="B3841" t="s">
        <v>558</v>
      </c>
      <c r="C3841" s="55">
        <v>5.0142041400280002E-2</v>
      </c>
      <c r="D3841" s="55">
        <v>5.0431480558703536E-2</v>
      </c>
      <c r="E3841" s="55">
        <v>5.0331150808446246E-2</v>
      </c>
      <c r="F3841" s="55">
        <v>4.9937956744485285E-2</v>
      </c>
      <c r="G3841" s="55">
        <v>4.9064667403118226E-2</v>
      </c>
      <c r="H3841" s="55">
        <v>4.8106948182435556E-2</v>
      </c>
      <c r="I3841" s="55">
        <v>4.7298635590080275E-2</v>
      </c>
      <c r="J3841" s="55">
        <v>4.6813581821191483E-2</v>
      </c>
      <c r="K3841" s="55">
        <v>4.6396510940309714E-2</v>
      </c>
      <c r="L3841" s="55">
        <v>4.641423718580346E-2</v>
      </c>
      <c r="M3841" s="55">
        <v>4.6695104933361667E-2</v>
      </c>
      <c r="N3841" s="55">
        <v>4.6797476649235469E-2</v>
      </c>
      <c r="O3841" s="55">
        <v>4.6854949974383241E-2</v>
      </c>
      <c r="P3841" s="55">
        <v>4.678313092663313E-2</v>
      </c>
      <c r="Q3841" s="55">
        <v>4.6296729496143982E-2</v>
      </c>
      <c r="R3841" s="55">
        <v>4.5431033216801336E-2</v>
      </c>
      <c r="S3841" s="55">
        <v>4.4232955186425199E-2</v>
      </c>
      <c r="T3841" s="55">
        <v>4.3179078133190434E-2</v>
      </c>
      <c r="U3841" s="55">
        <v>4.2474497412808336E-2</v>
      </c>
      <c r="V3841" s="55">
        <v>4.1978151248076419E-2</v>
      </c>
      <c r="W3841" s="55">
        <v>4.1908736568255348E-2</v>
      </c>
      <c r="X3841" s="55">
        <v>4.1811658087561744E-2</v>
      </c>
      <c r="Y3841" s="55">
        <v>4.1470554779214422E-2</v>
      </c>
      <c r="Z3841" s="55">
        <v>4.1057289474065291E-2</v>
      </c>
      <c r="AA3841" s="55">
        <v>4.0708663626673337E-2</v>
      </c>
      <c r="AB3841" s="55">
        <v>4.0226126426710695E-2</v>
      </c>
      <c r="AC3841" s="55">
        <v>3.9917309510077721E-2</v>
      </c>
      <c r="AD3841" s="55">
        <v>3.9869252331424451E-2</v>
      </c>
      <c r="AE3841" s="55">
        <v>3.9801612636925651E-2</v>
      </c>
      <c r="AF3841" s="55">
        <v>3.9408150637959112E-2</v>
      </c>
      <c r="AG3841" s="55">
        <v>3.9033312789558586E-2</v>
      </c>
      <c r="AH3841" s="55">
        <v>3.8659154284738692E-2</v>
      </c>
      <c r="AI3841" s="55">
        <v>3.8151051517881313E-2</v>
      </c>
      <c r="AJ3841" s="55">
        <v>3.7681407901925305E-2</v>
      </c>
      <c r="AK3841" s="55">
        <v>3.747308874960438E-2</v>
      </c>
      <c r="AL3841" s="55">
        <v>3.7267602234727602E-2</v>
      </c>
      <c r="AM3841" s="55">
        <v>3.7019704123297921E-2</v>
      </c>
      <c r="AN3841" s="55">
        <v>3.6994418285375995E-2</v>
      </c>
      <c r="AO3841" s="55">
        <v>3.7007081535176567E-2</v>
      </c>
      <c r="AP3841" s="55">
        <v>3.7013756897964094E-2</v>
      </c>
      <c r="AQ3841" s="55">
        <v>3.7042470811155831E-2</v>
      </c>
      <c r="AR3841" s="55">
        <v>3.7120710780111754E-2</v>
      </c>
      <c r="AS3841" s="55">
        <v>3.7077718778408965E-2</v>
      </c>
      <c r="AT3841" s="55">
        <v>3.7020822859621917E-2</v>
      </c>
      <c r="AU3841" s="55">
        <v>3.694843292124049E-2</v>
      </c>
      <c r="AV3841" s="55">
        <v>3.6861228168195356E-2</v>
      </c>
      <c r="AW3841" s="55">
        <v>3.676326331439856E-2</v>
      </c>
      <c r="AX3841" s="55">
        <v>3.6656561397310577E-2</v>
      </c>
      <c r="AY3841" s="55">
        <v>3.6542998076042089E-2</v>
      </c>
      <c r="AZ3841" s="55">
        <v>3.642437707618567E-2</v>
      </c>
      <c r="BA3841" s="55">
        <v>3.6300560481958552E-2</v>
      </c>
      <c r="BB3841" s="55">
        <v>3.6172624384141011E-2</v>
      </c>
      <c r="BC3841" s="55">
        <v>3.6042378932577952E-2</v>
      </c>
      <c r="BD3841" s="55">
        <v>3.591167902815938E-2</v>
      </c>
      <c r="BE3841" s="55">
        <v>3.5782693583370363E-2</v>
      </c>
      <c r="BF3841" s="55">
        <v>3.5658058855927613E-2</v>
      </c>
    </row>
    <row r="3842" spans="1:58" ht="12" customHeight="1" x14ac:dyDescent="0.2">
      <c r="B3842" t="s">
        <v>559</v>
      </c>
      <c r="C3842" s="55">
        <v>0.14214984201666447</v>
      </c>
      <c r="D3842" s="55">
        <v>0.13924136355459429</v>
      </c>
      <c r="E3842" s="55">
        <v>0.1362766403341274</v>
      </c>
      <c r="F3842" s="55">
        <v>0.13408928727968766</v>
      </c>
      <c r="G3842" s="55">
        <v>0.13220186467966816</v>
      </c>
      <c r="H3842" s="55">
        <v>0.13423165500762943</v>
      </c>
      <c r="I3842" s="55">
        <v>0.13351420284439366</v>
      </c>
      <c r="J3842" s="55">
        <v>0.13259563541242098</v>
      </c>
      <c r="K3842" s="55">
        <v>0.1314703570590077</v>
      </c>
      <c r="L3842" s="55">
        <v>0.13106027894821481</v>
      </c>
      <c r="M3842" s="55">
        <v>0.1296553589998353</v>
      </c>
      <c r="N3842" s="55">
        <v>0.1272868429867276</v>
      </c>
      <c r="O3842" s="55">
        <v>0.1266870466058376</v>
      </c>
      <c r="P3842" s="55">
        <v>0.12503341026296647</v>
      </c>
      <c r="Q3842" s="55">
        <v>0.12535686149103556</v>
      </c>
      <c r="R3842" s="55">
        <v>0.12337465641165472</v>
      </c>
      <c r="S3842" s="55">
        <v>0.12384311320970423</v>
      </c>
      <c r="T3842" s="55">
        <v>0.12425578980318956</v>
      </c>
      <c r="U3842" s="55">
        <v>0.12502059231504692</v>
      </c>
      <c r="V3842" s="55">
        <v>0.12497629180228163</v>
      </c>
      <c r="W3842" s="55">
        <v>0.12438418870290865</v>
      </c>
      <c r="X3842" s="55">
        <v>0.12407980714381661</v>
      </c>
      <c r="Y3842" s="55">
        <v>0.12382458682025244</v>
      </c>
      <c r="Z3842" s="55">
        <v>0.12342577916909137</v>
      </c>
      <c r="AA3842" s="55">
        <v>0.12313399147240763</v>
      </c>
      <c r="AB3842" s="55">
        <v>0.1227114567763239</v>
      </c>
      <c r="AC3842" s="55">
        <v>0.12220514786591485</v>
      </c>
      <c r="AD3842" s="55">
        <v>0.12152680555197914</v>
      </c>
      <c r="AE3842" s="55">
        <v>0.12131715891648008</v>
      </c>
      <c r="AF3842" s="55">
        <v>0.12056157041003208</v>
      </c>
      <c r="AG3842" s="55">
        <v>0.11948134452460236</v>
      </c>
      <c r="AH3842" s="55">
        <v>0.118406430423056</v>
      </c>
      <c r="AI3842" s="55">
        <v>0.11752018724434435</v>
      </c>
      <c r="AJ3842" s="55">
        <v>0.11677162800399207</v>
      </c>
      <c r="AK3842" s="55">
        <v>0.11590740972868277</v>
      </c>
      <c r="AL3842" s="55">
        <v>0.11518558205354973</v>
      </c>
      <c r="AM3842" s="55">
        <v>0.11464112443870639</v>
      </c>
      <c r="AN3842" s="55">
        <v>0.11403582761740391</v>
      </c>
      <c r="AO3842" s="55">
        <v>0.11342767353463711</v>
      </c>
      <c r="AP3842" s="55">
        <v>0.11284389784790214</v>
      </c>
      <c r="AQ3842" s="55">
        <v>0.11215046590943456</v>
      </c>
      <c r="AR3842" s="55">
        <v>0.11154061633857999</v>
      </c>
      <c r="AS3842" s="55">
        <v>0.11122239502160688</v>
      </c>
      <c r="AT3842" s="55">
        <v>0.11090497374232633</v>
      </c>
      <c r="AU3842" s="55">
        <v>0.11056374834601415</v>
      </c>
      <c r="AV3842" s="55">
        <v>0.11025112602063603</v>
      </c>
      <c r="AW3842" s="55">
        <v>0.10993202859363667</v>
      </c>
      <c r="AX3842" s="55">
        <v>0.10957481647134605</v>
      </c>
      <c r="AY3842" s="55">
        <v>0.1092587418065241</v>
      </c>
      <c r="AZ3842" s="55">
        <v>0.10913763312407904</v>
      </c>
      <c r="BA3842" s="55">
        <v>0.10901526597848092</v>
      </c>
      <c r="BB3842" s="55">
        <v>0.1088778201436329</v>
      </c>
      <c r="BC3842" s="55">
        <v>0.10882746202542135</v>
      </c>
      <c r="BD3842" s="55">
        <v>0.1087834764312625</v>
      </c>
      <c r="BE3842" s="55">
        <v>0.10870636179014559</v>
      </c>
      <c r="BF3842" s="55">
        <v>0.10862350194766646</v>
      </c>
    </row>
    <row r="3843" spans="1:58" ht="12" customHeight="1" x14ac:dyDescent="0.2">
      <c r="B3843" t="s">
        <v>560</v>
      </c>
      <c r="C3843" s="55">
        <v>0.17642921249915558</v>
      </c>
      <c r="D3843" s="55">
        <v>0.17920069518626167</v>
      </c>
      <c r="E3843" s="55">
        <v>0.18115442053806238</v>
      </c>
      <c r="F3843" s="55">
        <v>0.18277965820782596</v>
      </c>
      <c r="G3843" s="55">
        <v>0.18478743470512787</v>
      </c>
      <c r="H3843" s="55">
        <v>0.18431081794274184</v>
      </c>
      <c r="I3843" s="55">
        <v>0.18513648295381541</v>
      </c>
      <c r="J3843" s="55">
        <v>0.18342680548170767</v>
      </c>
      <c r="K3843" s="55">
        <v>0.18211392901632109</v>
      </c>
      <c r="L3843" s="55">
        <v>0.18107710746900899</v>
      </c>
      <c r="M3843" s="55">
        <v>0.18011794673340256</v>
      </c>
      <c r="N3843" s="55">
        <v>0.17935750663792649</v>
      </c>
      <c r="O3843" s="55">
        <v>0.1780783875307704</v>
      </c>
      <c r="P3843" s="55">
        <v>0.17629869663334541</v>
      </c>
      <c r="Q3843" s="55">
        <v>0.17423429604020019</v>
      </c>
      <c r="R3843" s="55">
        <v>0.17138138573616432</v>
      </c>
      <c r="S3843" s="55">
        <v>0.16859447798358809</v>
      </c>
      <c r="T3843" s="55">
        <v>0.16592084473942345</v>
      </c>
      <c r="U3843" s="55">
        <v>0.16343878851463442</v>
      </c>
      <c r="V3843" s="55">
        <v>0.16104055840908463</v>
      </c>
      <c r="W3843" s="55">
        <v>0.15892149389776863</v>
      </c>
      <c r="X3843" s="55">
        <v>0.15677852849497975</v>
      </c>
      <c r="Y3843" s="55">
        <v>0.15500579748152229</v>
      </c>
      <c r="Z3843" s="55">
        <v>0.15352868736784686</v>
      </c>
      <c r="AA3843" s="55">
        <v>0.15202646736361392</v>
      </c>
      <c r="AB3843" s="55">
        <v>0.151044286263774</v>
      </c>
      <c r="AC3843" s="55">
        <v>0.1505555239874771</v>
      </c>
      <c r="AD3843" s="55">
        <v>0.15024255741471665</v>
      </c>
      <c r="AE3843" s="55">
        <v>0.15042378197010656</v>
      </c>
      <c r="AF3843" s="55">
        <v>0.15055744704845611</v>
      </c>
      <c r="AG3843" s="55">
        <v>0.15072471932211912</v>
      </c>
      <c r="AH3843" s="55">
        <v>0.15115179405347751</v>
      </c>
      <c r="AI3843" s="55">
        <v>0.15198317271866965</v>
      </c>
      <c r="AJ3843" s="55">
        <v>0.15300802208836201</v>
      </c>
      <c r="AK3843" s="55">
        <v>0.15403074535241387</v>
      </c>
      <c r="AL3843" s="55">
        <v>0.15474362642204412</v>
      </c>
      <c r="AM3843" s="55">
        <v>0.15556893021680551</v>
      </c>
      <c r="AN3843" s="55">
        <v>0.15616146408610923</v>
      </c>
      <c r="AO3843" s="55">
        <v>0.15670642331099277</v>
      </c>
      <c r="AP3843" s="55">
        <v>0.1571549408809316</v>
      </c>
      <c r="AQ3843" s="55">
        <v>0.15730906802724928</v>
      </c>
      <c r="AR3843" s="55">
        <v>0.15753075137725714</v>
      </c>
      <c r="AS3843" s="55">
        <v>0.1575358310843987</v>
      </c>
      <c r="AT3843" s="55">
        <v>0.15757216905467955</v>
      </c>
      <c r="AU3843" s="55">
        <v>0.15775615965670026</v>
      </c>
      <c r="AV3843" s="55">
        <v>0.15770797187486146</v>
      </c>
      <c r="AW3843" s="55">
        <v>0.15771573510020126</v>
      </c>
      <c r="AX3843" s="55">
        <v>0.15779040491256424</v>
      </c>
      <c r="AY3843" s="55">
        <v>0.15770845991781757</v>
      </c>
      <c r="AZ3843" s="55">
        <v>0.15725059930497495</v>
      </c>
      <c r="BA3843" s="55">
        <v>0.15650469261394034</v>
      </c>
      <c r="BB3843" s="55">
        <v>0.15572180081256964</v>
      </c>
      <c r="BC3843" s="55">
        <v>0.15491176761733946</v>
      </c>
      <c r="BD3843" s="55">
        <v>0.15421407754293376</v>
      </c>
      <c r="BE3843" s="55">
        <v>0.15361550810310584</v>
      </c>
      <c r="BF3843" s="55">
        <v>0.15311124066979087</v>
      </c>
    </row>
    <row r="3844" spans="1:58" ht="12" customHeight="1" x14ac:dyDescent="0.2">
      <c r="B3844" t="s">
        <v>561</v>
      </c>
      <c r="C3844" s="55">
        <v>5.2843968242428915E-2</v>
      </c>
      <c r="D3844" s="55">
        <v>5.3028962496030008E-2</v>
      </c>
      <c r="E3844" s="55">
        <v>5.3517681844365582E-2</v>
      </c>
      <c r="F3844" s="55">
        <v>5.4940646894212984E-2</v>
      </c>
      <c r="G3844" s="55">
        <v>5.6028015677592607E-2</v>
      </c>
      <c r="H3844" s="55">
        <v>5.6936019217738006E-2</v>
      </c>
      <c r="I3844" s="55">
        <v>5.7743055566212717E-2</v>
      </c>
      <c r="J3844" s="55">
        <v>6.0918944774030599E-2</v>
      </c>
      <c r="K3844" s="55">
        <v>6.3230432215106352E-2</v>
      </c>
      <c r="L3844" s="55">
        <v>6.5330134072571044E-2</v>
      </c>
      <c r="M3844" s="55">
        <v>6.72929496906325E-2</v>
      </c>
      <c r="N3844" s="55">
        <v>6.9166108852280792E-2</v>
      </c>
      <c r="O3844" s="55">
        <v>7.0598207143185002E-2</v>
      </c>
      <c r="P3844" s="55">
        <v>7.17465718981843E-2</v>
      </c>
      <c r="Q3844" s="55">
        <v>7.3216909918933232E-2</v>
      </c>
      <c r="R3844" s="55">
        <v>7.5419209101401694E-2</v>
      </c>
      <c r="S3844" s="55">
        <v>7.7134066516196476E-2</v>
      </c>
      <c r="T3844" s="55">
        <v>7.7034186658281795E-2</v>
      </c>
      <c r="U3844" s="55">
        <v>7.7309546382229755E-2</v>
      </c>
      <c r="V3844" s="55">
        <v>7.759989461264874E-2</v>
      </c>
      <c r="W3844" s="55">
        <v>7.8160200767478455E-2</v>
      </c>
      <c r="X3844" s="55">
        <v>7.8469356474793181E-2</v>
      </c>
      <c r="Y3844" s="55">
        <v>7.8749318088275178E-2</v>
      </c>
      <c r="Z3844" s="55">
        <v>7.8889141489370068E-2</v>
      </c>
      <c r="AA3844" s="55">
        <v>7.8800921907209068E-2</v>
      </c>
      <c r="AB3844" s="55">
        <v>7.8315474147971076E-2</v>
      </c>
      <c r="AC3844" s="55">
        <v>7.7372017750674982E-2</v>
      </c>
      <c r="AD3844" s="55">
        <v>7.6063228732612245E-2</v>
      </c>
      <c r="AE3844" s="55">
        <v>7.470085078594664E-2</v>
      </c>
      <c r="AF3844" s="55">
        <v>7.3538201033208586E-2</v>
      </c>
      <c r="AG3844" s="55">
        <v>7.2565445480545915E-2</v>
      </c>
      <c r="AH3844" s="55">
        <v>7.1617178122701117E-2</v>
      </c>
      <c r="AI3844" s="55">
        <v>7.043465103879358E-2</v>
      </c>
      <c r="AJ3844" s="55">
        <v>6.8997941752342556E-2</v>
      </c>
      <c r="AK3844" s="55">
        <v>6.7526987000634572E-2</v>
      </c>
      <c r="AL3844" s="55">
        <v>6.6449654537042033E-2</v>
      </c>
      <c r="AM3844" s="55">
        <v>6.5608007822658784E-2</v>
      </c>
      <c r="AN3844" s="55">
        <v>6.5103753570765185E-2</v>
      </c>
      <c r="AO3844" s="55">
        <v>6.4721235448631301E-2</v>
      </c>
      <c r="AP3844" s="55">
        <v>6.4379714082688652E-2</v>
      </c>
      <c r="AQ3844" s="55">
        <v>6.4188216500765755E-2</v>
      </c>
      <c r="AR3844" s="55">
        <v>6.399114336721233E-2</v>
      </c>
      <c r="AS3844" s="55">
        <v>6.4249576742818837E-2</v>
      </c>
      <c r="AT3844" s="55">
        <v>6.4820520342585508E-2</v>
      </c>
      <c r="AU3844" s="55">
        <v>6.540546198912342E-2</v>
      </c>
      <c r="AV3844" s="55">
        <v>6.6064944265500594E-2</v>
      </c>
      <c r="AW3844" s="55">
        <v>6.6907597623893283E-2</v>
      </c>
      <c r="AX3844" s="55">
        <v>6.760345955491906E-2</v>
      </c>
      <c r="AY3844" s="55">
        <v>6.8376996434788659E-2</v>
      </c>
      <c r="AZ3844" s="55">
        <v>6.924075273952511E-2</v>
      </c>
      <c r="BA3844" s="55">
        <v>7.0026534552066935E-2</v>
      </c>
      <c r="BB3844" s="55">
        <v>7.1009222455564069E-2</v>
      </c>
      <c r="BC3844" s="55">
        <v>7.1863923544638011E-2</v>
      </c>
      <c r="BD3844" s="55">
        <v>7.2573571050876334E-2</v>
      </c>
      <c r="BE3844" s="55">
        <v>7.3270146180556203E-2</v>
      </c>
      <c r="BF3844" s="55">
        <v>7.3640528500870411E-2</v>
      </c>
    </row>
    <row r="3845" spans="1:58" ht="12" customHeight="1" x14ac:dyDescent="0.2">
      <c r="B3845" t="s">
        <v>562</v>
      </c>
      <c r="C3845" s="55">
        <v>6.5746967799709122E-2</v>
      </c>
      <c r="D3845" s="55">
        <v>6.5690300513012861E-2</v>
      </c>
      <c r="E3845" s="55">
        <v>6.5512458356840289E-2</v>
      </c>
      <c r="F3845" s="55">
        <v>6.5234724088008386E-2</v>
      </c>
      <c r="G3845" s="55">
        <v>6.4952009091391719E-2</v>
      </c>
      <c r="H3845" s="55">
        <v>6.470420445351549E-2</v>
      </c>
      <c r="I3845" s="55">
        <v>6.5041088109708448E-2</v>
      </c>
      <c r="J3845" s="55">
        <v>6.5281219676866897E-2</v>
      </c>
      <c r="K3845" s="55">
        <v>6.5848439907731801E-2</v>
      </c>
      <c r="L3845" s="55">
        <v>6.6310538324004534E-2</v>
      </c>
      <c r="M3845" s="55">
        <v>6.7107385481495238E-2</v>
      </c>
      <c r="N3845" s="55">
        <v>6.8014276907440663E-2</v>
      </c>
      <c r="O3845" s="55">
        <v>6.8852109116372684E-2</v>
      </c>
      <c r="P3845" s="55">
        <v>7.0267106201035476E-2</v>
      </c>
      <c r="Q3845" s="55">
        <v>7.14905301539671E-2</v>
      </c>
      <c r="R3845" s="55">
        <v>7.3044223757432511E-2</v>
      </c>
      <c r="S3845" s="55">
        <v>7.4295088297892845E-2</v>
      </c>
      <c r="T3845" s="55">
        <v>7.7381198541509752E-2</v>
      </c>
      <c r="U3845" s="55">
        <v>7.9782039708775815E-2</v>
      </c>
      <c r="V3845" s="55">
        <v>8.213432980923431E-2</v>
      </c>
      <c r="W3845" s="55">
        <v>8.4243174433705853E-2</v>
      </c>
      <c r="X3845" s="55">
        <v>8.6271964473819643E-2</v>
      </c>
      <c r="Y3845" s="55">
        <v>8.8362152247079925E-2</v>
      </c>
      <c r="Z3845" s="55">
        <v>9.0639012605349512E-2</v>
      </c>
      <c r="AA3845" s="55">
        <v>9.2992407536906976E-2</v>
      </c>
      <c r="AB3845" s="55">
        <v>9.5488500743308072E-2</v>
      </c>
      <c r="AC3845" s="55">
        <v>9.7862600039372374E-2</v>
      </c>
      <c r="AD3845" s="55">
        <v>0.10031567314884937</v>
      </c>
      <c r="AE3845" s="55">
        <v>0.10259309423614492</v>
      </c>
      <c r="AF3845" s="55">
        <v>0.10481189928876194</v>
      </c>
      <c r="AG3845" s="55">
        <v>0.10712775561187242</v>
      </c>
      <c r="AH3845" s="55">
        <v>0.10920092204746318</v>
      </c>
      <c r="AI3845" s="55">
        <v>0.11106911618458393</v>
      </c>
      <c r="AJ3845" s="55">
        <v>0.11280368385273724</v>
      </c>
      <c r="AK3845" s="55">
        <v>0.11438586911329517</v>
      </c>
      <c r="AL3845" s="55">
        <v>0.11572098850696158</v>
      </c>
      <c r="AM3845" s="55">
        <v>0.11656984772372668</v>
      </c>
      <c r="AN3845" s="55">
        <v>0.11716222843031017</v>
      </c>
      <c r="AO3845" s="55">
        <v>0.11766121409164568</v>
      </c>
      <c r="AP3845" s="55">
        <v>0.11819601136067757</v>
      </c>
      <c r="AQ3845" s="55">
        <v>0.11897568769516657</v>
      </c>
      <c r="AR3845" s="55">
        <v>0.11956524488444173</v>
      </c>
      <c r="AS3845" s="55">
        <v>0.11974552541383388</v>
      </c>
      <c r="AT3845" s="55">
        <v>0.11960367149701318</v>
      </c>
      <c r="AU3845" s="55">
        <v>0.11934665992457501</v>
      </c>
      <c r="AV3845" s="55">
        <v>0.11924492064417368</v>
      </c>
      <c r="AW3845" s="55">
        <v>0.11893215904800514</v>
      </c>
      <c r="AX3845" s="55">
        <v>0.11875414131335547</v>
      </c>
      <c r="AY3845" s="55">
        <v>0.11862887807858222</v>
      </c>
      <c r="AZ3845" s="55">
        <v>0.11860857450747986</v>
      </c>
      <c r="BA3845" s="55">
        <v>0.11897066889748224</v>
      </c>
      <c r="BB3845" s="55">
        <v>0.11919598504051562</v>
      </c>
      <c r="BC3845" s="55">
        <v>0.11950102239856779</v>
      </c>
      <c r="BD3845" s="55">
        <v>0.11983532396886214</v>
      </c>
      <c r="BE3845" s="55">
        <v>0.12011439635264698</v>
      </c>
      <c r="BF3845" s="55">
        <v>0.12063288550957516</v>
      </c>
    </row>
    <row r="3846" spans="1:58" ht="12" customHeight="1" x14ac:dyDescent="0.2">
      <c r="A3846" t="s">
        <v>528</v>
      </c>
      <c r="B3846" t="s">
        <v>558</v>
      </c>
      <c r="C3846" s="55">
        <v>5.190428767795062E-2</v>
      </c>
      <c r="D3846" s="55">
        <v>5.2748852153145592E-2</v>
      </c>
      <c r="E3846" s="55">
        <v>5.3333814830788501E-2</v>
      </c>
      <c r="F3846" s="55">
        <v>5.3847161290450439E-2</v>
      </c>
      <c r="G3846" s="55">
        <v>5.3711335290715888E-2</v>
      </c>
      <c r="H3846" s="55">
        <v>5.3016079226568702E-2</v>
      </c>
      <c r="I3846" s="55">
        <v>5.2533427403333569E-2</v>
      </c>
      <c r="J3846" s="55">
        <v>5.1916817266406207E-2</v>
      </c>
      <c r="K3846" s="55">
        <v>5.1205439691861712E-2</v>
      </c>
      <c r="L3846" s="55">
        <v>5.0789655901350615E-2</v>
      </c>
      <c r="M3846" s="55">
        <v>5.0515805543588289E-2</v>
      </c>
      <c r="N3846" s="55">
        <v>5.0274012403952205E-2</v>
      </c>
      <c r="O3846" s="55">
        <v>5.0076059624038723E-2</v>
      </c>
      <c r="P3846" s="55">
        <v>4.9788413354275973E-2</v>
      </c>
      <c r="Q3846" s="55">
        <v>4.9321145820695307E-2</v>
      </c>
      <c r="R3846" s="55">
        <v>4.8510793322228483E-2</v>
      </c>
      <c r="S3846" s="55">
        <v>4.7477361028572092E-2</v>
      </c>
      <c r="T3846" s="55">
        <v>4.6508592359613007E-2</v>
      </c>
      <c r="U3846" s="55">
        <v>4.5865978286865429E-2</v>
      </c>
      <c r="V3846" s="55">
        <v>4.5411593884690397E-2</v>
      </c>
      <c r="W3846" s="55">
        <v>4.5250914174984731E-2</v>
      </c>
      <c r="X3846" s="55">
        <v>4.5095530384263303E-2</v>
      </c>
      <c r="Y3846" s="55">
        <v>4.4869311019033027E-2</v>
      </c>
      <c r="Z3846" s="55">
        <v>4.4469905356699362E-2</v>
      </c>
      <c r="AA3846" s="55">
        <v>4.4137498237167554E-2</v>
      </c>
      <c r="AB3846" s="55">
        <v>4.3657587026582852E-2</v>
      </c>
      <c r="AC3846" s="55">
        <v>4.3357571257936461E-2</v>
      </c>
      <c r="AD3846" s="55">
        <v>4.3339333300283923E-2</v>
      </c>
      <c r="AE3846" s="55">
        <v>4.3296110503725338E-2</v>
      </c>
      <c r="AF3846" s="55">
        <v>4.2905151498393232E-2</v>
      </c>
      <c r="AG3846" s="55">
        <v>4.253778070971994E-2</v>
      </c>
      <c r="AH3846" s="55">
        <v>4.2164089037479709E-2</v>
      </c>
      <c r="AI3846" s="55">
        <v>4.1634167605163787E-2</v>
      </c>
      <c r="AJ3846" s="55">
        <v>4.1140952977604478E-2</v>
      </c>
      <c r="AK3846" s="55">
        <v>4.0933804909514204E-2</v>
      </c>
      <c r="AL3846" s="55">
        <v>4.0729230306379122E-2</v>
      </c>
      <c r="AM3846" s="55">
        <v>4.047231256265469E-2</v>
      </c>
      <c r="AN3846" s="55">
        <v>4.0456586708114667E-2</v>
      </c>
      <c r="AO3846" s="55">
        <v>4.0480957930331109E-2</v>
      </c>
      <c r="AP3846" s="55">
        <v>4.0499425027415971E-2</v>
      </c>
      <c r="AQ3846" s="55">
        <v>4.054722680969431E-2</v>
      </c>
      <c r="AR3846" s="55">
        <v>4.0645927772415463E-2</v>
      </c>
      <c r="AS3846" s="55">
        <v>4.0608909432534653E-2</v>
      </c>
      <c r="AT3846" s="55">
        <v>4.0554478361114268E-2</v>
      </c>
      <c r="AU3846" s="55">
        <v>4.0481133573098453E-2</v>
      </c>
      <c r="AV3846" s="55">
        <v>4.0393907113037766E-2</v>
      </c>
      <c r="AW3846" s="55">
        <v>4.0293053016350909E-2</v>
      </c>
      <c r="AX3846" s="55">
        <v>4.0183149428606103E-2</v>
      </c>
      <c r="AY3846" s="55">
        <v>4.0066773383080574E-2</v>
      </c>
      <c r="AZ3846" s="55">
        <v>3.9945974539802739E-2</v>
      </c>
      <c r="BA3846" s="55">
        <v>3.9824064255552891E-2</v>
      </c>
      <c r="BB3846" s="55">
        <v>3.9697239122970948E-2</v>
      </c>
      <c r="BC3846" s="55">
        <v>3.9566839249316345E-2</v>
      </c>
      <c r="BD3846" s="55">
        <v>3.9434579610797105E-2</v>
      </c>
      <c r="BE3846" s="55">
        <v>3.9303364604462342E-2</v>
      </c>
      <c r="BF3846" s="55">
        <v>3.9177218978125532E-2</v>
      </c>
    </row>
    <row r="3847" spans="1:58" ht="12" customHeight="1" x14ac:dyDescent="0.2">
      <c r="B3847" t="s">
        <v>559</v>
      </c>
      <c r="C3847" s="55">
        <v>0.14895623634432101</v>
      </c>
      <c r="D3847" s="55">
        <v>0.14482181376971257</v>
      </c>
      <c r="E3847" s="55">
        <v>0.14140264169528272</v>
      </c>
      <c r="F3847" s="55">
        <v>0.1381231202564131</v>
      </c>
      <c r="G3847" s="55">
        <v>0.13566798344636716</v>
      </c>
      <c r="H3847" s="55">
        <v>0.14463987567034634</v>
      </c>
      <c r="I3847" s="55">
        <v>0.14441895147128114</v>
      </c>
      <c r="J3847" s="55">
        <v>0.14451015227244296</v>
      </c>
      <c r="K3847" s="55">
        <v>0.14363460189832178</v>
      </c>
      <c r="L3847" s="55">
        <v>0.14316148896405931</v>
      </c>
      <c r="M3847" s="55">
        <v>0.14215107681801614</v>
      </c>
      <c r="N3847" s="55">
        <v>0.14065174722694435</v>
      </c>
      <c r="O3847" s="55">
        <v>0.13983621332694299</v>
      </c>
      <c r="P3847" s="55">
        <v>0.13925305387297923</v>
      </c>
      <c r="Q3847" s="55">
        <v>0.13916895215610808</v>
      </c>
      <c r="R3847" s="55">
        <v>0.13656331900198576</v>
      </c>
      <c r="S3847" s="55">
        <v>0.13762732374234038</v>
      </c>
      <c r="T3847" s="55">
        <v>0.13814597607081633</v>
      </c>
      <c r="U3847" s="55">
        <v>0.13875063642539462</v>
      </c>
      <c r="V3847" s="55">
        <v>0.13898035252534455</v>
      </c>
      <c r="W3847" s="55">
        <v>0.13861233306163423</v>
      </c>
      <c r="X3847" s="55">
        <v>0.13779501164983068</v>
      </c>
      <c r="Y3847" s="55">
        <v>0.13673036373165373</v>
      </c>
      <c r="Z3847" s="55">
        <v>0.13643642588810589</v>
      </c>
      <c r="AA3847" s="55">
        <v>0.13625340091465371</v>
      </c>
      <c r="AB3847" s="55">
        <v>0.13592055902693978</v>
      </c>
      <c r="AC3847" s="55">
        <v>0.13546955740535654</v>
      </c>
      <c r="AD3847" s="55">
        <v>0.13482323481982569</v>
      </c>
      <c r="AE3847" s="55">
        <v>0.13468491974859081</v>
      </c>
      <c r="AF3847" s="55">
        <v>0.13396174855252346</v>
      </c>
      <c r="AG3847" s="55">
        <v>0.13288869707751663</v>
      </c>
      <c r="AH3847" s="55">
        <v>0.13179962888283092</v>
      </c>
      <c r="AI3847" s="55">
        <v>0.13088936913316063</v>
      </c>
      <c r="AJ3847" s="55">
        <v>0.13011671411104953</v>
      </c>
      <c r="AK3847" s="55">
        <v>0.12921780222914406</v>
      </c>
      <c r="AL3847" s="55">
        <v>0.12847582011260808</v>
      </c>
      <c r="AM3847" s="55">
        <v>0.12791281014758871</v>
      </c>
      <c r="AN3847" s="55">
        <v>0.12727493414471003</v>
      </c>
      <c r="AO3847" s="55">
        <v>0.12662909252588594</v>
      </c>
      <c r="AP3847" s="55">
        <v>0.12601211313245553</v>
      </c>
      <c r="AQ3847" s="55">
        <v>0.12528838675191886</v>
      </c>
      <c r="AR3847" s="55">
        <v>0.12464714156216825</v>
      </c>
      <c r="AS3847" s="55">
        <v>0.12432231517797185</v>
      </c>
      <c r="AT3847" s="55">
        <v>0.12399161060537708</v>
      </c>
      <c r="AU3847" s="55">
        <v>0.12362830689057097</v>
      </c>
      <c r="AV3847" s="55">
        <v>0.12330412933292963</v>
      </c>
      <c r="AW3847" s="55">
        <v>0.12296708799471215</v>
      </c>
      <c r="AX3847" s="55">
        <v>0.12258900699637074</v>
      </c>
      <c r="AY3847" s="55">
        <v>0.12226014755997583</v>
      </c>
      <c r="AZ3847" s="55">
        <v>0.1221529457518446</v>
      </c>
      <c r="BA3847" s="55">
        <v>0.12205851843277332</v>
      </c>
      <c r="BB3847" s="55">
        <v>0.12194618769899088</v>
      </c>
      <c r="BC3847" s="55">
        <v>0.12192841753700036</v>
      </c>
      <c r="BD3847" s="55">
        <v>0.12191382695094001</v>
      </c>
      <c r="BE3847" s="55">
        <v>0.12185972328999825</v>
      </c>
      <c r="BF3847" s="55">
        <v>0.12180026484209135</v>
      </c>
    </row>
    <row r="3848" spans="1:58" ht="12" customHeight="1" x14ac:dyDescent="0.2">
      <c r="B3848" t="s">
        <v>560</v>
      </c>
      <c r="C3848" s="55">
        <v>0.17765482759943296</v>
      </c>
      <c r="D3848" s="55">
        <v>0.1803388397617493</v>
      </c>
      <c r="E3848" s="55">
        <v>0.18276291561627955</v>
      </c>
      <c r="F3848" s="55">
        <v>0.18408094597612545</v>
      </c>
      <c r="G3848" s="55">
        <v>0.18552890058799676</v>
      </c>
      <c r="H3848" s="55">
        <v>0.18467382655085371</v>
      </c>
      <c r="I3848" s="55">
        <v>0.18499073985292297</v>
      </c>
      <c r="J3848" s="55">
        <v>0.18308670048944786</v>
      </c>
      <c r="K3848" s="55">
        <v>0.18181591616185092</v>
      </c>
      <c r="L3848" s="55">
        <v>0.18097224011514937</v>
      </c>
      <c r="M3848" s="55">
        <v>0.18026403053458087</v>
      </c>
      <c r="N3848" s="55">
        <v>0.17958276543417842</v>
      </c>
      <c r="O3848" s="55">
        <v>0.17858784405720302</v>
      </c>
      <c r="P3848" s="55">
        <v>0.17698805671870513</v>
      </c>
      <c r="Q3848" s="55">
        <v>0.17525177162644412</v>
      </c>
      <c r="R3848" s="55">
        <v>0.17308768362107504</v>
      </c>
      <c r="S3848" s="55">
        <v>0.17076297222733797</v>
      </c>
      <c r="T3848" s="55">
        <v>0.16842746616698109</v>
      </c>
      <c r="U3848" s="55">
        <v>0.1663585009842142</v>
      </c>
      <c r="V3848" s="55">
        <v>0.16452201890642043</v>
      </c>
      <c r="W3848" s="55">
        <v>0.16320139075294859</v>
      </c>
      <c r="X3848" s="55">
        <v>0.1618801531137643</v>
      </c>
      <c r="Y3848" s="55">
        <v>0.16095131727788189</v>
      </c>
      <c r="Z3848" s="55">
        <v>0.15958883534087687</v>
      </c>
      <c r="AA3848" s="55">
        <v>0.15818930188310168</v>
      </c>
      <c r="AB3848" s="55">
        <v>0.15732322970590781</v>
      </c>
      <c r="AC3848" s="55">
        <v>0.15694136217875421</v>
      </c>
      <c r="AD3848" s="55">
        <v>0.15673794206046007</v>
      </c>
      <c r="AE3848" s="55">
        <v>0.15703691546640242</v>
      </c>
      <c r="AF3848" s="55">
        <v>0.15731229435671418</v>
      </c>
      <c r="AG3848" s="55">
        <v>0.15763800793551075</v>
      </c>
      <c r="AH3848" s="55">
        <v>0.15821247225336552</v>
      </c>
      <c r="AI3848" s="55">
        <v>0.15917538834416439</v>
      </c>
      <c r="AJ3848" s="55">
        <v>0.16032397254528294</v>
      </c>
      <c r="AK3848" s="55">
        <v>0.16147566386393203</v>
      </c>
      <c r="AL3848" s="55">
        <v>0.16230225719803346</v>
      </c>
      <c r="AM3848" s="55">
        <v>0.16322436220944417</v>
      </c>
      <c r="AN3848" s="55">
        <v>0.16389433642290058</v>
      </c>
      <c r="AO3848" s="55">
        <v>0.16450904466134827</v>
      </c>
      <c r="AP3848" s="55">
        <v>0.16502538966514255</v>
      </c>
      <c r="AQ3848" s="55">
        <v>0.16525400939698831</v>
      </c>
      <c r="AR3848" s="55">
        <v>0.16554007214681385</v>
      </c>
      <c r="AS3848" s="55">
        <v>0.16558641619934189</v>
      </c>
      <c r="AT3848" s="55">
        <v>0.1656568135499733</v>
      </c>
      <c r="AU3848" s="55">
        <v>0.16587464454657558</v>
      </c>
      <c r="AV3848" s="55">
        <v>0.16585812290431523</v>
      </c>
      <c r="AW3848" s="55">
        <v>0.16589304657337803</v>
      </c>
      <c r="AX3848" s="55">
        <v>0.16600068412482255</v>
      </c>
      <c r="AY3848" s="55">
        <v>0.16594807667353978</v>
      </c>
      <c r="AZ3848" s="55">
        <v>0.16550466322223442</v>
      </c>
      <c r="BA3848" s="55">
        <v>0.16477702262539343</v>
      </c>
      <c r="BB3848" s="55">
        <v>0.16400864479200103</v>
      </c>
      <c r="BC3848" s="55">
        <v>0.16320721640273364</v>
      </c>
      <c r="BD3848" s="55">
        <v>0.16251840936630441</v>
      </c>
      <c r="BE3848" s="55">
        <v>0.16193055351085983</v>
      </c>
      <c r="BF3848" s="55">
        <v>0.16144329775918323</v>
      </c>
    </row>
    <row r="3849" spans="1:58" ht="12" customHeight="1" x14ac:dyDescent="0.2">
      <c r="B3849" t="s">
        <v>561</v>
      </c>
      <c r="C3849" s="55">
        <v>4.919113387793618E-2</v>
      </c>
      <c r="D3849" s="55">
        <v>4.9423052259651629E-2</v>
      </c>
      <c r="E3849" s="55">
        <v>5.0119260840004946E-2</v>
      </c>
      <c r="F3849" s="55">
        <v>5.1562981744733123E-2</v>
      </c>
      <c r="G3849" s="55">
        <v>5.2797403650168204E-2</v>
      </c>
      <c r="H3849" s="55">
        <v>5.1134158541703889E-2</v>
      </c>
      <c r="I3849" s="55">
        <v>5.1854650964947457E-2</v>
      </c>
      <c r="J3849" s="55">
        <v>5.4401156389962513E-2</v>
      </c>
      <c r="K3849" s="55">
        <v>5.6378393480612056E-2</v>
      </c>
      <c r="L3849" s="55">
        <v>5.8264238163120742E-2</v>
      </c>
      <c r="M3849" s="55">
        <v>6.0133930294872469E-2</v>
      </c>
      <c r="N3849" s="55">
        <v>6.1865363153516706E-2</v>
      </c>
      <c r="O3849" s="55">
        <v>6.3314045401646118E-2</v>
      </c>
      <c r="P3849" s="55">
        <v>6.4580547051877712E-2</v>
      </c>
      <c r="Q3849" s="55">
        <v>6.6021082357856101E-2</v>
      </c>
      <c r="R3849" s="55">
        <v>6.8122598916028052E-2</v>
      </c>
      <c r="S3849" s="55">
        <v>6.960696401251798E-2</v>
      </c>
      <c r="T3849" s="55">
        <v>6.9812568406365877E-2</v>
      </c>
      <c r="U3849" s="55">
        <v>7.0290043775502353E-2</v>
      </c>
      <c r="V3849" s="55">
        <v>7.0759133378790792E-2</v>
      </c>
      <c r="W3849" s="55">
        <v>7.1314514923455599E-2</v>
      </c>
      <c r="X3849" s="55">
        <v>7.1672868955179839E-2</v>
      </c>
      <c r="Y3849" s="55">
        <v>7.199404205892905E-2</v>
      </c>
      <c r="Z3849" s="55">
        <v>7.2199362082876403E-2</v>
      </c>
      <c r="AA3849" s="55">
        <v>7.2192547276498945E-2</v>
      </c>
      <c r="AB3849" s="55">
        <v>7.1818990419041509E-2</v>
      </c>
      <c r="AC3849" s="55">
        <v>7.101135633263371E-2</v>
      </c>
      <c r="AD3849" s="55">
        <v>6.9864907947931154E-2</v>
      </c>
      <c r="AE3849" s="55">
        <v>6.8661606857015209E-2</v>
      </c>
      <c r="AF3849" s="55">
        <v>6.7651368576047227E-2</v>
      </c>
      <c r="AG3849" s="55">
        <v>6.6820463228238827E-2</v>
      </c>
      <c r="AH3849" s="55">
        <v>6.6000583869664758E-2</v>
      </c>
      <c r="AI3849" s="55">
        <v>6.4948621975953275E-2</v>
      </c>
      <c r="AJ3849" s="55">
        <v>6.3653686657893199E-2</v>
      </c>
      <c r="AK3849" s="55">
        <v>6.2327570128592573E-2</v>
      </c>
      <c r="AL3849" s="55">
        <v>6.1363154719520516E-2</v>
      </c>
      <c r="AM3849" s="55">
        <v>6.0606907954456446E-2</v>
      </c>
      <c r="AN3849" s="55">
        <v>6.0158813867861795E-2</v>
      </c>
      <c r="AO3849" s="55">
        <v>5.9820900025008276E-2</v>
      </c>
      <c r="AP3849" s="55">
        <v>5.9521646044809168E-2</v>
      </c>
      <c r="AQ3849" s="55">
        <v>5.9368587711145789E-2</v>
      </c>
      <c r="AR3849" s="55">
        <v>5.9205332940984116E-2</v>
      </c>
      <c r="AS3849" s="55">
        <v>5.9459162996384055E-2</v>
      </c>
      <c r="AT3849" s="55">
        <v>5.9999200726784455E-2</v>
      </c>
      <c r="AU3849" s="55">
        <v>6.0549541573541865E-2</v>
      </c>
      <c r="AV3849" s="55">
        <v>6.1172655580249979E-2</v>
      </c>
      <c r="AW3849" s="55">
        <v>6.1962903045435946E-2</v>
      </c>
      <c r="AX3849" s="55">
        <v>6.2618314056859761E-2</v>
      </c>
      <c r="AY3849" s="55">
        <v>6.3347636275499095E-2</v>
      </c>
      <c r="AZ3849" s="55">
        <v>6.4162735042748997E-2</v>
      </c>
      <c r="BA3849" s="55">
        <v>6.491350867649065E-2</v>
      </c>
      <c r="BB3849" s="55">
        <v>6.5846886079663908E-2</v>
      </c>
      <c r="BC3849" s="55">
        <v>6.6660571836197946E-2</v>
      </c>
      <c r="BD3849" s="55">
        <v>6.7337997649097522E-2</v>
      </c>
      <c r="BE3849" s="55">
        <v>6.8002355881108797E-2</v>
      </c>
      <c r="BF3849" s="55">
        <v>6.8364871726452558E-2</v>
      </c>
    </row>
    <row r="3850" spans="1:58" ht="12" customHeight="1" x14ac:dyDescent="0.2">
      <c r="B3850" t="s">
        <v>562</v>
      </c>
      <c r="C3850" s="55">
        <v>6.0284529981330784E-2</v>
      </c>
      <c r="D3850" s="55">
        <v>6.0244282562355124E-2</v>
      </c>
      <c r="E3850" s="55">
        <v>6.0159774729727673E-2</v>
      </c>
      <c r="F3850" s="55">
        <v>5.9806245035823595E-2</v>
      </c>
      <c r="G3850" s="55">
        <v>5.9468538737595632E-2</v>
      </c>
      <c r="H3850" s="55">
        <v>5.8781305287999165E-2</v>
      </c>
      <c r="I3850" s="55">
        <v>5.8657066668035378E-2</v>
      </c>
      <c r="J3850" s="55">
        <v>5.8545565559771043E-2</v>
      </c>
      <c r="K3850" s="55">
        <v>5.8778357504108494E-2</v>
      </c>
      <c r="L3850" s="55">
        <v>5.8993697998350379E-2</v>
      </c>
      <c r="M3850" s="55">
        <v>5.9412456586673108E-2</v>
      </c>
      <c r="N3850" s="55">
        <v>6.006412377688547E-2</v>
      </c>
      <c r="O3850" s="55">
        <v>6.0550689039266373E-2</v>
      </c>
      <c r="P3850" s="55">
        <v>6.1504668084671227E-2</v>
      </c>
      <c r="Q3850" s="55">
        <v>6.2394132312004025E-2</v>
      </c>
      <c r="R3850" s="55">
        <v>6.3653930037008394E-2</v>
      </c>
      <c r="S3850" s="55">
        <v>6.4525874736266184E-2</v>
      </c>
      <c r="T3850" s="55">
        <v>6.6811752801171992E-2</v>
      </c>
      <c r="U3850" s="55">
        <v>6.8553284115927607E-2</v>
      </c>
      <c r="V3850" s="55">
        <v>7.0137700174261713E-2</v>
      </c>
      <c r="W3850" s="55">
        <v>7.156441966921584E-2</v>
      </c>
      <c r="X3850" s="55">
        <v>7.3080813599129421E-2</v>
      </c>
      <c r="Y3850" s="55">
        <v>7.4835842853551909E-2</v>
      </c>
      <c r="Z3850" s="55">
        <v>7.6846644625599245E-2</v>
      </c>
      <c r="AA3850" s="55">
        <v>7.8922743247482344E-2</v>
      </c>
      <c r="AB3850" s="55">
        <v>8.1121580223793607E-2</v>
      </c>
      <c r="AC3850" s="55">
        <v>8.3205924103300244E-2</v>
      </c>
      <c r="AD3850" s="55">
        <v>8.5358493141195549E-2</v>
      </c>
      <c r="AE3850" s="55">
        <v>8.7357491850921884E-2</v>
      </c>
      <c r="AF3850" s="55">
        <v>8.9323923168015573E-2</v>
      </c>
      <c r="AG3850" s="55">
        <v>9.1385067257363325E-2</v>
      </c>
      <c r="AH3850" s="55">
        <v>9.3228885242260112E-2</v>
      </c>
      <c r="AI3850" s="55">
        <v>9.4879088333712044E-2</v>
      </c>
      <c r="AJ3850" s="55">
        <v>9.6406057354935487E-2</v>
      </c>
      <c r="AK3850" s="55">
        <v>9.780674667894633E-2</v>
      </c>
      <c r="AL3850" s="55">
        <v>9.8996695804597357E-2</v>
      </c>
      <c r="AM3850" s="55">
        <v>9.9757399525293361E-2</v>
      </c>
      <c r="AN3850" s="55">
        <v>0.10029388922004911</v>
      </c>
      <c r="AO3850" s="55">
        <v>0.10074722266134338</v>
      </c>
      <c r="AP3850" s="55">
        <v>0.10123305045945141</v>
      </c>
      <c r="AQ3850" s="55">
        <v>0.10194202260303656</v>
      </c>
      <c r="AR3850" s="55">
        <v>0.10248009718445784</v>
      </c>
      <c r="AS3850" s="55">
        <v>0.10266003961285274</v>
      </c>
      <c r="AT3850" s="55">
        <v>0.10255836218946998</v>
      </c>
      <c r="AU3850" s="55">
        <v>0.10235303481239141</v>
      </c>
      <c r="AV3850" s="55">
        <v>0.10228684033600016</v>
      </c>
      <c r="AW3850" s="55">
        <v>0.10203501592828985</v>
      </c>
      <c r="AX3850" s="55">
        <v>0.10190015067841601</v>
      </c>
      <c r="AY3850" s="55">
        <v>0.10181328050619823</v>
      </c>
      <c r="AZ3850" s="55">
        <v>0.10181945948357139</v>
      </c>
      <c r="BA3850" s="55">
        <v>0.10216590019741356</v>
      </c>
      <c r="BB3850" s="55">
        <v>0.10239428668939547</v>
      </c>
      <c r="BC3850" s="55">
        <v>0.10268886279765273</v>
      </c>
      <c r="BD3850" s="55">
        <v>0.10300544251710586</v>
      </c>
      <c r="BE3850" s="55">
        <v>0.10327271081071931</v>
      </c>
      <c r="BF3850" s="55">
        <v>0.10374697341291642</v>
      </c>
    </row>
    <row r="3851" spans="1:58" ht="12" customHeight="1" x14ac:dyDescent="0.2">
      <c r="A3851" t="s">
        <v>529</v>
      </c>
      <c r="B3851" t="s">
        <v>558</v>
      </c>
      <c r="C3851" s="55">
        <v>5.190656988420541E-2</v>
      </c>
      <c r="D3851" s="55">
        <v>5.2781022652700918E-2</v>
      </c>
      <c r="E3851" s="55">
        <v>5.3321109742403346E-2</v>
      </c>
      <c r="F3851" s="55">
        <v>5.3732765736255142E-2</v>
      </c>
      <c r="G3851" s="55">
        <v>5.3438028444858364E-2</v>
      </c>
      <c r="H3851" s="55">
        <v>5.1301527801192098E-2</v>
      </c>
      <c r="I3851" s="55">
        <v>5.0881895995023969E-2</v>
      </c>
      <c r="J3851" s="55">
        <v>5.0293642226901261E-2</v>
      </c>
      <c r="K3851" s="55">
        <v>4.982482258541774E-2</v>
      </c>
      <c r="L3851" s="55">
        <v>4.9361727581302806E-2</v>
      </c>
      <c r="M3851" s="55">
        <v>4.9171454564885218E-2</v>
      </c>
      <c r="N3851" s="55">
        <v>4.8778661776570288E-2</v>
      </c>
      <c r="O3851" s="55">
        <v>4.8522455856760238E-2</v>
      </c>
      <c r="P3851" s="55">
        <v>4.8223512684374546E-2</v>
      </c>
      <c r="Q3851" s="55">
        <v>4.7648293003766058E-2</v>
      </c>
      <c r="R3851" s="55">
        <v>4.6949455296202688E-2</v>
      </c>
      <c r="S3851" s="55">
        <v>4.5905628274572709E-2</v>
      </c>
      <c r="T3851" s="55">
        <v>4.4976779864991517E-2</v>
      </c>
      <c r="U3851" s="55">
        <v>4.4348388507180932E-2</v>
      </c>
      <c r="V3851" s="55">
        <v>4.3852002584067108E-2</v>
      </c>
      <c r="W3851" s="55">
        <v>4.3648660977392027E-2</v>
      </c>
      <c r="X3851" s="55">
        <v>4.3436467016426977E-2</v>
      </c>
      <c r="Y3851" s="55">
        <v>4.3061920111179659E-2</v>
      </c>
      <c r="Z3851" s="55">
        <v>4.2640725512757965E-2</v>
      </c>
      <c r="AA3851" s="55">
        <v>4.2284868835605241E-2</v>
      </c>
      <c r="AB3851" s="55">
        <v>4.1789370117662906E-2</v>
      </c>
      <c r="AC3851" s="55">
        <v>4.1471550386478519E-2</v>
      </c>
      <c r="AD3851" s="55">
        <v>4.1423973656848405E-2</v>
      </c>
      <c r="AE3851" s="55">
        <v>4.1352966607392454E-2</v>
      </c>
      <c r="AF3851" s="55">
        <v>4.0949635176628196E-2</v>
      </c>
      <c r="AG3851" s="55">
        <v>4.0568144028478706E-2</v>
      </c>
      <c r="AH3851" s="55">
        <v>4.0185644920454552E-2</v>
      </c>
      <c r="AI3851" s="55">
        <v>3.9660175531629344E-2</v>
      </c>
      <c r="AJ3851" s="55">
        <v>3.9172572205806569E-2</v>
      </c>
      <c r="AK3851" s="55">
        <v>3.895782379377917E-2</v>
      </c>
      <c r="AL3851" s="55">
        <v>3.8746563091290279E-2</v>
      </c>
      <c r="AM3851" s="55">
        <v>3.8490425961742236E-2</v>
      </c>
      <c r="AN3851" s="55">
        <v>3.846596033107267E-2</v>
      </c>
      <c r="AO3851" s="55">
        <v>3.8480796467722213E-2</v>
      </c>
      <c r="AP3851" s="55">
        <v>3.8489487757776324E-2</v>
      </c>
      <c r="AQ3851" s="55">
        <v>3.8522652627349087E-2</v>
      </c>
      <c r="AR3851" s="55">
        <v>3.8606399696706158E-2</v>
      </c>
      <c r="AS3851" s="55">
        <v>3.8563842546687155E-2</v>
      </c>
      <c r="AT3851" s="55">
        <v>3.8507390967442733E-2</v>
      </c>
      <c r="AU3851" s="55">
        <v>3.8434698079339018E-2</v>
      </c>
      <c r="AV3851" s="55">
        <v>3.8346909509857967E-2</v>
      </c>
      <c r="AW3851" s="55">
        <v>3.8248139229576483E-2</v>
      </c>
      <c r="AX3851" s="55">
        <v>3.8140087480083407E-2</v>
      </c>
      <c r="AY3851" s="55">
        <v>3.8025056012999853E-2</v>
      </c>
      <c r="AZ3851" s="55">
        <v>3.7904176113170374E-2</v>
      </c>
      <c r="BA3851" s="55">
        <v>3.7778257811509459E-2</v>
      </c>
      <c r="BB3851" s="55">
        <v>3.7648490762675416E-2</v>
      </c>
      <c r="BC3851" s="55">
        <v>3.7515359907316456E-2</v>
      </c>
      <c r="BD3851" s="55">
        <v>3.738115703983793E-2</v>
      </c>
      <c r="BE3851" s="55">
        <v>3.7248812088613241E-2</v>
      </c>
      <c r="BF3851" s="55">
        <v>3.7120289638711987E-2</v>
      </c>
    </row>
    <row r="3852" spans="1:58" ht="12" customHeight="1" x14ac:dyDescent="0.2">
      <c r="B3852" t="s">
        <v>559</v>
      </c>
      <c r="C3852" s="55">
        <v>0.14500938470571328</v>
      </c>
      <c r="D3852" s="55">
        <v>0.14088308298949659</v>
      </c>
      <c r="E3852" s="55">
        <v>0.1375979711710299</v>
      </c>
      <c r="F3852" s="55">
        <v>0.13422880408646709</v>
      </c>
      <c r="G3852" s="55">
        <v>0.13189353779254645</v>
      </c>
      <c r="H3852" s="55">
        <v>0.1463646691881873</v>
      </c>
      <c r="I3852" s="55">
        <v>0.14619126569881019</v>
      </c>
      <c r="J3852" s="55">
        <v>0.14592992133539084</v>
      </c>
      <c r="K3852" s="55">
        <v>0.14479504451914993</v>
      </c>
      <c r="L3852" s="55">
        <v>0.14434183877204884</v>
      </c>
      <c r="M3852" s="55">
        <v>0.14265712528627014</v>
      </c>
      <c r="N3852" s="55">
        <v>0.14154787257090648</v>
      </c>
      <c r="O3852" s="55">
        <v>0.14062367400965753</v>
      </c>
      <c r="P3852" s="55">
        <v>0.13996043261649291</v>
      </c>
      <c r="Q3852" s="55">
        <v>0.13926450183743103</v>
      </c>
      <c r="R3852" s="55">
        <v>0.13632920564172185</v>
      </c>
      <c r="S3852" s="55">
        <v>0.13669968450585901</v>
      </c>
      <c r="T3852" s="55">
        <v>0.13717803977164356</v>
      </c>
      <c r="U3852" s="55">
        <v>0.13707960802837135</v>
      </c>
      <c r="V3852" s="55">
        <v>0.13703022075480847</v>
      </c>
      <c r="W3852" s="55">
        <v>0.13657079107160872</v>
      </c>
      <c r="X3852" s="55">
        <v>0.13616934215034476</v>
      </c>
      <c r="Y3852" s="55">
        <v>0.13569118284609649</v>
      </c>
      <c r="Z3852" s="55">
        <v>0.13527931123991921</v>
      </c>
      <c r="AA3852" s="55">
        <v>0.13497933832489095</v>
      </c>
      <c r="AB3852" s="55">
        <v>0.13453457712962663</v>
      </c>
      <c r="AC3852" s="55">
        <v>0.13398917282125933</v>
      </c>
      <c r="AD3852" s="55">
        <v>0.1332529839016913</v>
      </c>
      <c r="AE3852" s="55">
        <v>0.13302076108957692</v>
      </c>
      <c r="AF3852" s="55">
        <v>0.13220992957323113</v>
      </c>
      <c r="AG3852" s="55">
        <v>0.13105120659333427</v>
      </c>
      <c r="AH3852" s="55">
        <v>0.12989279959182262</v>
      </c>
      <c r="AI3852" s="55">
        <v>0.12892934889551616</v>
      </c>
      <c r="AJ3852" s="55">
        <v>0.12811013796455406</v>
      </c>
      <c r="AK3852" s="55">
        <v>0.12716792732089913</v>
      </c>
      <c r="AL3852" s="55">
        <v>0.12638369560574483</v>
      </c>
      <c r="AM3852" s="55">
        <v>0.12579153195600845</v>
      </c>
      <c r="AN3852" s="55">
        <v>0.12513329792008879</v>
      </c>
      <c r="AO3852" s="55">
        <v>0.12447136010459812</v>
      </c>
      <c r="AP3852" s="55">
        <v>0.12383637689907923</v>
      </c>
      <c r="AQ3852" s="55">
        <v>0.12308595920914094</v>
      </c>
      <c r="AR3852" s="55">
        <v>0.12242419425228343</v>
      </c>
      <c r="AS3852" s="55">
        <v>0.12208174625049226</v>
      </c>
      <c r="AT3852" s="55">
        <v>0.12174194763186061</v>
      </c>
      <c r="AU3852" s="55">
        <v>0.12137560263859137</v>
      </c>
      <c r="AV3852" s="55">
        <v>0.12104163913788457</v>
      </c>
      <c r="AW3852" s="55">
        <v>0.1207012295194341</v>
      </c>
      <c r="AX3852" s="55">
        <v>0.12031836142084297</v>
      </c>
      <c r="AY3852" s="55">
        <v>0.11998116582933968</v>
      </c>
      <c r="AZ3852" s="55">
        <v>0.1198562413054062</v>
      </c>
      <c r="BA3852" s="55">
        <v>0.1197311377219418</v>
      </c>
      <c r="BB3852" s="55">
        <v>0.11959090839734024</v>
      </c>
      <c r="BC3852" s="55">
        <v>0.11954333434315689</v>
      </c>
      <c r="BD3852" s="55">
        <v>0.11950089494302653</v>
      </c>
      <c r="BE3852" s="55">
        <v>0.11942233369338497</v>
      </c>
      <c r="BF3852" s="55">
        <v>0.11933522435862599</v>
      </c>
    </row>
    <row r="3853" spans="1:58" ht="12" customHeight="1" x14ac:dyDescent="0.2">
      <c r="B3853" t="s">
        <v>560</v>
      </c>
      <c r="C3853" s="55">
        <v>0.18483528249208175</v>
      </c>
      <c r="D3853" s="55">
        <v>0.18726559040073437</v>
      </c>
      <c r="E3853" s="55">
        <v>0.18911496101929076</v>
      </c>
      <c r="F3853" s="55">
        <v>0.18885321613564224</v>
      </c>
      <c r="G3853" s="55">
        <v>0.18906108918521439</v>
      </c>
      <c r="H3853" s="55">
        <v>0.18737810641356917</v>
      </c>
      <c r="I3853" s="55">
        <v>0.18699102709454427</v>
      </c>
      <c r="J3853" s="55">
        <v>0.18449322459456893</v>
      </c>
      <c r="K3853" s="55">
        <v>0.18245313881913416</v>
      </c>
      <c r="L3853" s="55">
        <v>0.18093080431392672</v>
      </c>
      <c r="M3853" s="55">
        <v>0.17969545342641949</v>
      </c>
      <c r="N3853" s="55">
        <v>0.17838655145447574</v>
      </c>
      <c r="O3853" s="55">
        <v>0.17680484420914575</v>
      </c>
      <c r="P3853" s="55">
        <v>0.1747723146051611</v>
      </c>
      <c r="Q3853" s="55">
        <v>0.172821355345398</v>
      </c>
      <c r="R3853" s="55">
        <v>0.17041284794546049</v>
      </c>
      <c r="S3853" s="55">
        <v>0.16800341949729758</v>
      </c>
      <c r="T3853" s="55">
        <v>0.16571786245810244</v>
      </c>
      <c r="U3853" s="55">
        <v>0.16362553153319526</v>
      </c>
      <c r="V3853" s="55">
        <v>0.16181881399717571</v>
      </c>
      <c r="W3853" s="55">
        <v>0.16037569736308738</v>
      </c>
      <c r="X3853" s="55">
        <v>0.15880227217600698</v>
      </c>
      <c r="Y3853" s="55">
        <v>0.1577851121575807</v>
      </c>
      <c r="Z3853" s="55">
        <v>0.15631058301766287</v>
      </c>
      <c r="AA3853" s="55">
        <v>0.15480389417090717</v>
      </c>
      <c r="AB3853" s="55">
        <v>0.15382483136999961</v>
      </c>
      <c r="AC3853" s="55">
        <v>0.15333815736065207</v>
      </c>
      <c r="AD3853" s="55">
        <v>0.15302809376653104</v>
      </c>
      <c r="AE3853" s="55">
        <v>0.15320997474060996</v>
      </c>
      <c r="AF3853" s="55">
        <v>0.15336658938509967</v>
      </c>
      <c r="AG3853" s="55">
        <v>0.15356729935938371</v>
      </c>
      <c r="AH3853" s="55">
        <v>0.15402685046948605</v>
      </c>
      <c r="AI3853" s="55">
        <v>0.15488457246776524</v>
      </c>
      <c r="AJ3853" s="55">
        <v>0.15593144560797581</v>
      </c>
      <c r="AK3853" s="55">
        <v>0.15698102109393888</v>
      </c>
      <c r="AL3853" s="55">
        <v>0.15771719329391112</v>
      </c>
      <c r="AM3853" s="55">
        <v>0.15856494257309695</v>
      </c>
      <c r="AN3853" s="55">
        <v>0.15917643879235013</v>
      </c>
      <c r="AO3853" s="55">
        <v>0.15973884839147606</v>
      </c>
      <c r="AP3853" s="55">
        <v>0.16020332958671149</v>
      </c>
      <c r="AQ3853" s="55">
        <v>0.16037421022371504</v>
      </c>
      <c r="AR3853" s="55">
        <v>0.16061011723701837</v>
      </c>
      <c r="AS3853" s="55">
        <v>0.16062427434445545</v>
      </c>
      <c r="AT3853" s="55">
        <v>0.16067269399258785</v>
      </c>
      <c r="AU3853" s="55">
        <v>0.160871203604986</v>
      </c>
      <c r="AV3853" s="55">
        <v>0.16083432825047295</v>
      </c>
      <c r="AW3853" s="55">
        <v>0.16085546357819763</v>
      </c>
      <c r="AX3853" s="55">
        <v>0.16094411002849943</v>
      </c>
      <c r="AY3853" s="55">
        <v>0.16087376040221732</v>
      </c>
      <c r="AZ3853" s="55">
        <v>0.16041751062311685</v>
      </c>
      <c r="BA3853" s="55">
        <v>0.15966895933453429</v>
      </c>
      <c r="BB3853" s="55">
        <v>0.15888449031470062</v>
      </c>
      <c r="BC3853" s="55">
        <v>0.15806823857839578</v>
      </c>
      <c r="BD3853" s="55">
        <v>0.15736407191948773</v>
      </c>
      <c r="BE3853" s="55">
        <v>0.15676134993137816</v>
      </c>
      <c r="BF3853" s="55">
        <v>0.15625188660086992</v>
      </c>
    </row>
    <row r="3854" spans="1:58" ht="12" customHeight="1" x14ac:dyDescent="0.2">
      <c r="B3854" t="s">
        <v>561</v>
      </c>
      <c r="C3854" s="55">
        <v>5.0295528063014801E-2</v>
      </c>
      <c r="D3854" s="55">
        <v>5.0645621157215111E-2</v>
      </c>
      <c r="E3854" s="55">
        <v>5.1530473673756585E-2</v>
      </c>
      <c r="F3854" s="55">
        <v>5.3110360419853654E-2</v>
      </c>
      <c r="G3854" s="55">
        <v>5.4484855850543544E-2</v>
      </c>
      <c r="H3854" s="55">
        <v>5.3150936683075967E-2</v>
      </c>
      <c r="I3854" s="55">
        <v>5.4156662072780672E-2</v>
      </c>
      <c r="J3854" s="55">
        <v>5.7029132029130077E-2</v>
      </c>
      <c r="K3854" s="55">
        <v>5.9474336030583129E-2</v>
      </c>
      <c r="L3854" s="55">
        <v>6.1683775696529997E-2</v>
      </c>
      <c r="M3854" s="55">
        <v>6.3880251738175922E-2</v>
      </c>
      <c r="N3854" s="55">
        <v>6.5746414781118492E-2</v>
      </c>
      <c r="O3854" s="55">
        <v>6.7403462198517408E-2</v>
      </c>
      <c r="P3854" s="55">
        <v>6.866513904125722E-2</v>
      </c>
      <c r="Q3854" s="55">
        <v>7.029001708161875E-2</v>
      </c>
      <c r="R3854" s="55">
        <v>7.253859679220731E-2</v>
      </c>
      <c r="S3854" s="55">
        <v>7.4078851528998638E-2</v>
      </c>
      <c r="T3854" s="55">
        <v>7.3972697171990967E-2</v>
      </c>
      <c r="U3854" s="55">
        <v>7.4171540174874526E-2</v>
      </c>
      <c r="V3854" s="55">
        <v>7.4322718288367215E-2</v>
      </c>
      <c r="W3854" s="55">
        <v>7.4600141564685959E-2</v>
      </c>
      <c r="X3854" s="55">
        <v>7.4684405759038786E-2</v>
      </c>
      <c r="Y3854" s="55">
        <v>7.4690556487792312E-2</v>
      </c>
      <c r="Z3854" s="55">
        <v>7.4837089396991657E-2</v>
      </c>
      <c r="AA3854" s="55">
        <v>7.47643889583334E-2</v>
      </c>
      <c r="AB3854" s="55">
        <v>7.431398326450761E-2</v>
      </c>
      <c r="AC3854" s="55">
        <v>7.3424040604905497E-2</v>
      </c>
      <c r="AD3854" s="55">
        <v>7.218613171716641E-2</v>
      </c>
      <c r="AE3854" s="55">
        <v>7.0891945983080795E-2</v>
      </c>
      <c r="AF3854" s="55">
        <v>6.9797896036122617E-2</v>
      </c>
      <c r="AG3854" s="55">
        <v>6.8888216499728039E-2</v>
      </c>
      <c r="AH3854" s="55">
        <v>6.7998783931159421E-2</v>
      </c>
      <c r="AI3854" s="55">
        <v>6.6880549790433244E-2</v>
      </c>
      <c r="AJ3854" s="55">
        <v>6.551736946015628E-2</v>
      </c>
      <c r="AK3854" s="55">
        <v>6.4123603097213017E-2</v>
      </c>
      <c r="AL3854" s="55">
        <v>6.3104424337487378E-2</v>
      </c>
      <c r="AM3854" s="55">
        <v>6.2307736178125302E-2</v>
      </c>
      <c r="AN3854" s="55">
        <v>6.183178056970462E-2</v>
      </c>
      <c r="AO3854" s="55">
        <v>6.1471153400890419E-2</v>
      </c>
      <c r="AP3854" s="55">
        <v>6.1149562525211046E-2</v>
      </c>
      <c r="AQ3854" s="55">
        <v>6.0972905927128028E-2</v>
      </c>
      <c r="AR3854" s="55">
        <v>6.0789453211968963E-2</v>
      </c>
      <c r="AS3854" s="55">
        <v>6.1038368047872008E-2</v>
      </c>
      <c r="AT3854" s="55">
        <v>6.1585133550387909E-2</v>
      </c>
      <c r="AU3854" s="55">
        <v>6.2145089189813714E-2</v>
      </c>
      <c r="AV3854" s="55">
        <v>6.2776484009899589E-2</v>
      </c>
      <c r="AW3854" s="55">
        <v>6.3582418156049494E-2</v>
      </c>
      <c r="AX3854" s="55">
        <v>6.4248683132658246E-2</v>
      </c>
      <c r="AY3854" s="55">
        <v>6.4989179651724599E-2</v>
      </c>
      <c r="AZ3854" s="55">
        <v>6.5814571228807281E-2</v>
      </c>
      <c r="BA3854" s="55">
        <v>6.6566631059311085E-2</v>
      </c>
      <c r="BB3854" s="55">
        <v>6.7506821065071707E-2</v>
      </c>
      <c r="BC3854" s="55">
        <v>6.832378876097174E-2</v>
      </c>
      <c r="BD3854" s="55">
        <v>6.9001871524713071E-2</v>
      </c>
      <c r="BE3854" s="55">
        <v>6.9667752989519466E-2</v>
      </c>
      <c r="BF3854" s="55">
        <v>7.0022224441404005E-2</v>
      </c>
    </row>
    <row r="3855" spans="1:58" ht="12" customHeight="1" x14ac:dyDescent="0.2">
      <c r="B3855" t="s">
        <v>562</v>
      </c>
      <c r="C3855" s="55">
        <v>6.5489274144477527E-2</v>
      </c>
      <c r="D3855" s="55">
        <v>6.568864738277895E-2</v>
      </c>
      <c r="E3855" s="55">
        <v>6.5612374648308852E-2</v>
      </c>
      <c r="F3855" s="55">
        <v>6.5573207926429858E-2</v>
      </c>
      <c r="G3855" s="55">
        <v>6.5464028688636225E-2</v>
      </c>
      <c r="H3855" s="55">
        <v>6.4188951536389163E-2</v>
      </c>
      <c r="I3855" s="55">
        <v>6.4231051114119808E-2</v>
      </c>
      <c r="J3855" s="55">
        <v>6.431485494537996E-2</v>
      </c>
      <c r="K3855" s="55">
        <v>6.4855863761060811E-2</v>
      </c>
      <c r="L3855" s="55">
        <v>6.5280835899477335E-2</v>
      </c>
      <c r="M3855" s="55">
        <v>6.581927429684159E-2</v>
      </c>
      <c r="N3855" s="55">
        <v>6.6361717631780684E-2</v>
      </c>
      <c r="O3855" s="55">
        <v>6.699851822337613E-2</v>
      </c>
      <c r="P3855" s="55">
        <v>6.8398142478395277E-2</v>
      </c>
      <c r="Q3855" s="55">
        <v>6.9960649376738335E-2</v>
      </c>
      <c r="R3855" s="55">
        <v>7.20186216871712E-2</v>
      </c>
      <c r="S3855" s="55">
        <v>7.3720930647052055E-2</v>
      </c>
      <c r="T3855" s="55">
        <v>7.7040799677313559E-2</v>
      </c>
      <c r="U3855" s="55">
        <v>7.9846921912621785E-2</v>
      </c>
      <c r="V3855" s="55">
        <v>8.2455478270073906E-2</v>
      </c>
      <c r="W3855" s="55">
        <v>8.4820374095035442E-2</v>
      </c>
      <c r="X3855" s="55">
        <v>8.6939282038227053E-2</v>
      </c>
      <c r="Y3855" s="55">
        <v>8.9221835168681346E-2</v>
      </c>
      <c r="Z3855" s="55">
        <v>9.1537868870121539E-2</v>
      </c>
      <c r="AA3855" s="55">
        <v>9.3928406446287457E-2</v>
      </c>
      <c r="AB3855" s="55">
        <v>9.6462831603308694E-2</v>
      </c>
      <c r="AC3855" s="55">
        <v>9.8868303190958989E-2</v>
      </c>
      <c r="AD3855" s="55">
        <v>0.10135233950651447</v>
      </c>
      <c r="AE3855" s="55">
        <v>0.10365146653227708</v>
      </c>
      <c r="AF3855" s="55">
        <v>0.10590729942317871</v>
      </c>
      <c r="AG3855" s="55">
        <v>0.10826873301617915</v>
      </c>
      <c r="AH3855" s="55">
        <v>0.11038148169783292</v>
      </c>
      <c r="AI3855" s="55">
        <v>0.1122775057709597</v>
      </c>
      <c r="AJ3855" s="55">
        <v>0.1140327432286707</v>
      </c>
      <c r="AK3855" s="55">
        <v>0.11563755334747244</v>
      </c>
      <c r="AL3855" s="55">
        <v>0.11699443100540408</v>
      </c>
      <c r="AM3855" s="55">
        <v>0.11785752692182015</v>
      </c>
      <c r="AN3855" s="55">
        <v>0.11846207096863468</v>
      </c>
      <c r="AO3855" s="55">
        <v>0.11897175318707658</v>
      </c>
      <c r="AP3855" s="55">
        <v>0.1195179415779937</v>
      </c>
      <c r="AQ3855" s="55">
        <v>0.12031666394933281</v>
      </c>
      <c r="AR3855" s="55">
        <v>0.12092032272790117</v>
      </c>
      <c r="AS3855" s="55">
        <v>0.12110941586247613</v>
      </c>
      <c r="AT3855" s="55">
        <v>0.12097450646116351</v>
      </c>
      <c r="AU3855" s="55">
        <v>0.12072272784291095</v>
      </c>
      <c r="AV3855" s="55">
        <v>0.12062901371231591</v>
      </c>
      <c r="AW3855" s="55">
        <v>0.12032250928095391</v>
      </c>
      <c r="AX3855" s="55">
        <v>0.12015173490412523</v>
      </c>
      <c r="AY3855" s="55">
        <v>0.12003487131673725</v>
      </c>
      <c r="AZ3855" s="55">
        <v>0.12002240780536926</v>
      </c>
      <c r="BA3855" s="55">
        <v>0.12039815159030569</v>
      </c>
      <c r="BB3855" s="55">
        <v>0.12063699206629341</v>
      </c>
      <c r="BC3855" s="55">
        <v>0.12095354751253785</v>
      </c>
      <c r="BD3855" s="55">
        <v>0.12129787817720486</v>
      </c>
      <c r="BE3855" s="55">
        <v>0.12158661880182431</v>
      </c>
      <c r="BF3855" s="55">
        <v>0.12211547289145828</v>
      </c>
    </row>
    <row r="3856" spans="1:58" ht="12" customHeight="1" x14ac:dyDescent="0.2">
      <c r="A3856" t="s">
        <v>530</v>
      </c>
      <c r="B3856" t="s">
        <v>558</v>
      </c>
      <c r="C3856" s="55">
        <v>4.5808467639337658E-2</v>
      </c>
      <c r="D3856" s="55">
        <v>4.6912819187060528E-2</v>
      </c>
      <c r="E3856" s="55">
        <v>4.7845054522630631E-2</v>
      </c>
      <c r="F3856" s="55">
        <v>4.877400245388025E-2</v>
      </c>
      <c r="G3856" s="55">
        <v>4.9281713653543197E-2</v>
      </c>
      <c r="H3856" s="55">
        <v>4.899191706177191E-2</v>
      </c>
      <c r="I3856" s="55">
        <v>4.8803483895720666E-2</v>
      </c>
      <c r="J3856" s="55">
        <v>4.8618065879424209E-2</v>
      </c>
      <c r="K3856" s="55">
        <v>4.8561974323137178E-2</v>
      </c>
      <c r="L3856" s="55">
        <v>4.8836787554422327E-2</v>
      </c>
      <c r="M3856" s="55">
        <v>4.9314977237312971E-2</v>
      </c>
      <c r="N3856" s="55">
        <v>4.9682495574946722E-2</v>
      </c>
      <c r="O3856" s="55">
        <v>4.9888085491212653E-2</v>
      </c>
      <c r="P3856" s="55">
        <v>4.9644477790024767E-2</v>
      </c>
      <c r="Q3856" s="55">
        <v>4.9077664067929995E-2</v>
      </c>
      <c r="R3856" s="55">
        <v>4.7921265270866972E-2</v>
      </c>
      <c r="S3856" s="55">
        <v>4.6250226135304454E-2</v>
      </c>
      <c r="T3856" s="55">
        <v>4.4819197489874694E-2</v>
      </c>
      <c r="U3856" s="55">
        <v>4.3577332958020826E-2</v>
      </c>
      <c r="V3856" s="55">
        <v>4.2474060562766279E-2</v>
      </c>
      <c r="W3856" s="55">
        <v>4.1722424214479324E-2</v>
      </c>
      <c r="X3856" s="55">
        <v>4.1040532194099921E-2</v>
      </c>
      <c r="Y3856" s="55">
        <v>4.0345951374950832E-2</v>
      </c>
      <c r="Z3856" s="55">
        <v>3.9967683307835969E-2</v>
      </c>
      <c r="AA3856" s="55">
        <v>3.9650896588606793E-2</v>
      </c>
      <c r="AB3856" s="55">
        <v>3.9201615705515218E-2</v>
      </c>
      <c r="AC3856" s="55">
        <v>3.8917624205398495E-2</v>
      </c>
      <c r="AD3856" s="55">
        <v>3.888824219890983E-2</v>
      </c>
      <c r="AE3856" s="55">
        <v>3.8833722346059613E-2</v>
      </c>
      <c r="AF3856" s="55">
        <v>3.8465730145624197E-2</v>
      </c>
      <c r="AG3856" s="55">
        <v>3.8119364110896531E-2</v>
      </c>
      <c r="AH3856" s="55">
        <v>3.7770690471973789E-2</v>
      </c>
      <c r="AI3856" s="55">
        <v>3.7284929567579395E-2</v>
      </c>
      <c r="AJ3856" s="55">
        <v>3.6833154657719046E-2</v>
      </c>
      <c r="AK3856" s="55">
        <v>3.6637459844663253E-2</v>
      </c>
      <c r="AL3856" s="55">
        <v>3.6444251554649851E-2</v>
      </c>
      <c r="AM3856" s="55">
        <v>3.6205796443814928E-2</v>
      </c>
      <c r="AN3856" s="55">
        <v>3.618594866923168E-2</v>
      </c>
      <c r="AO3856" s="55">
        <v>3.620297611601081E-2</v>
      </c>
      <c r="AP3856" s="55">
        <v>3.6214646810449454E-2</v>
      </c>
      <c r="AQ3856" s="55">
        <v>3.6251442476804702E-2</v>
      </c>
      <c r="AR3856" s="55">
        <v>3.6334976372372083E-2</v>
      </c>
      <c r="AS3856" s="55">
        <v>3.6297183914561229E-2</v>
      </c>
      <c r="AT3856" s="55">
        <v>3.6244605728495985E-2</v>
      </c>
      <c r="AU3856" s="55">
        <v>3.6175642920077508E-2</v>
      </c>
      <c r="AV3856" s="55">
        <v>3.6093571382692945E-2</v>
      </c>
      <c r="AW3856" s="55">
        <v>3.5999911432653006E-2</v>
      </c>
      <c r="AX3856" s="55">
        <v>3.5897929515424504E-2</v>
      </c>
      <c r="AY3856" s="55">
        <v>3.5789876940767643E-2</v>
      </c>
      <c r="AZ3856" s="55">
        <v>3.5677375410029598E-2</v>
      </c>
      <c r="BA3856" s="55">
        <v>3.5562564110665607E-2</v>
      </c>
      <c r="BB3856" s="55">
        <v>3.5443645305466953E-2</v>
      </c>
      <c r="BC3856" s="55">
        <v>3.5321716408370167E-2</v>
      </c>
      <c r="BD3856" s="55">
        <v>3.5198501740646863E-2</v>
      </c>
      <c r="BE3856" s="55">
        <v>3.5076541054716817E-2</v>
      </c>
      <c r="BF3856" s="55">
        <v>3.4958843363917538E-2</v>
      </c>
    </row>
    <row r="3857" spans="1:58" ht="12" customHeight="1" x14ac:dyDescent="0.2">
      <c r="B3857" t="s">
        <v>559</v>
      </c>
      <c r="C3857" s="55">
        <v>0.16013648315259574</v>
      </c>
      <c r="D3857" s="55">
        <v>0.15530566823371583</v>
      </c>
      <c r="E3857" s="55">
        <v>0.15222134183379643</v>
      </c>
      <c r="F3857" s="55">
        <v>0.14948845398623942</v>
      </c>
      <c r="G3857" s="55">
        <v>0.14742802870405378</v>
      </c>
      <c r="H3857" s="55">
        <v>0.14887464857618649</v>
      </c>
      <c r="I3857" s="55">
        <v>0.14839276117632802</v>
      </c>
      <c r="J3857" s="55">
        <v>0.14745260764807561</v>
      </c>
      <c r="K3857" s="55">
        <v>0.14557224750784994</v>
      </c>
      <c r="L3857" s="55">
        <v>0.14403792736038179</v>
      </c>
      <c r="M3857" s="55">
        <v>0.14242172108125833</v>
      </c>
      <c r="N3857" s="55">
        <v>0.14114719504332859</v>
      </c>
      <c r="O3857" s="55">
        <v>0.14013801130241271</v>
      </c>
      <c r="P3857" s="55">
        <v>0.14002652116150799</v>
      </c>
      <c r="Q3857" s="55">
        <v>0.14001586497588495</v>
      </c>
      <c r="R3857" s="55">
        <v>0.13696514614646024</v>
      </c>
      <c r="S3857" s="55">
        <v>0.1377385916984141</v>
      </c>
      <c r="T3857" s="55">
        <v>0.1385791396188939</v>
      </c>
      <c r="U3857" s="55">
        <v>0.13887743853857931</v>
      </c>
      <c r="V3857" s="55">
        <v>0.13937086293438825</v>
      </c>
      <c r="W3857" s="55">
        <v>0.13901124531079245</v>
      </c>
      <c r="X3857" s="55">
        <v>0.13883576205700787</v>
      </c>
      <c r="Y3857" s="55">
        <v>0.13840261252139785</v>
      </c>
      <c r="Z3857" s="55">
        <v>0.1380390187287539</v>
      </c>
      <c r="AA3857" s="55">
        <v>0.13779117673643587</v>
      </c>
      <c r="AB3857" s="55">
        <v>0.13739095732501189</v>
      </c>
      <c r="AC3857" s="55">
        <v>0.13688373428380843</v>
      </c>
      <c r="AD3857" s="55">
        <v>0.13618509832656245</v>
      </c>
      <c r="AE3857" s="55">
        <v>0.13599028021709064</v>
      </c>
      <c r="AF3857" s="55">
        <v>0.13519919548747569</v>
      </c>
      <c r="AG3857" s="55">
        <v>0.1340564213445469</v>
      </c>
      <c r="AH3857" s="55">
        <v>0.13290923207327784</v>
      </c>
      <c r="AI3857" s="55">
        <v>0.13195218142180104</v>
      </c>
      <c r="AJ3857" s="55">
        <v>0.1311373537152867</v>
      </c>
      <c r="AK3857" s="55">
        <v>0.13019501298827957</v>
      </c>
      <c r="AL3857" s="55">
        <v>0.12941153554335527</v>
      </c>
      <c r="AM3857" s="55">
        <v>0.12881394595444251</v>
      </c>
      <c r="AN3857" s="55">
        <v>0.12815110754845385</v>
      </c>
      <c r="AO3857" s="55">
        <v>0.12748401900314468</v>
      </c>
      <c r="AP3857" s="55">
        <v>0.1268459045876309</v>
      </c>
      <c r="AQ3857" s="55">
        <v>0.12609669737412732</v>
      </c>
      <c r="AR3857" s="55">
        <v>0.12543505473790442</v>
      </c>
      <c r="AS3857" s="55">
        <v>0.12509197622476034</v>
      </c>
      <c r="AT3857" s="55">
        <v>0.12474571041545932</v>
      </c>
      <c r="AU3857" s="55">
        <v>0.12436846480490857</v>
      </c>
      <c r="AV3857" s="55">
        <v>0.12402818094879128</v>
      </c>
      <c r="AW3857" s="55">
        <v>0.12367698932104003</v>
      </c>
      <c r="AX3857" s="55">
        <v>0.12328371541963049</v>
      </c>
      <c r="AY3857" s="55">
        <v>0.1229389529786885</v>
      </c>
      <c r="AZ3857" s="55">
        <v>0.12281533040393446</v>
      </c>
      <c r="BA3857" s="55">
        <v>0.12269993702016781</v>
      </c>
      <c r="BB3857" s="55">
        <v>0.12256742589794435</v>
      </c>
      <c r="BC3857" s="55">
        <v>0.12253048064752209</v>
      </c>
      <c r="BD3857" s="55">
        <v>0.12249791183567868</v>
      </c>
      <c r="BE3857" s="55">
        <v>0.12242665309692381</v>
      </c>
      <c r="BF3857" s="55">
        <v>0.12234900529915922</v>
      </c>
    </row>
    <row r="3858" spans="1:58" ht="12" customHeight="1" x14ac:dyDescent="0.2">
      <c r="B3858" t="s">
        <v>560</v>
      </c>
      <c r="C3858" s="55">
        <v>0.18442537822491661</v>
      </c>
      <c r="D3858" s="55">
        <v>0.18731318207412942</v>
      </c>
      <c r="E3858" s="55">
        <v>0.1905689418875508</v>
      </c>
      <c r="F3858" s="55">
        <v>0.19272297278476808</v>
      </c>
      <c r="G3858" s="55">
        <v>0.19472574994294661</v>
      </c>
      <c r="H3858" s="55">
        <v>0.19236944233814213</v>
      </c>
      <c r="I3858" s="55">
        <v>0.19269645604295416</v>
      </c>
      <c r="J3858" s="55">
        <v>0.19097370311939213</v>
      </c>
      <c r="K3858" s="55">
        <v>0.18980748940188391</v>
      </c>
      <c r="L3858" s="55">
        <v>0.18880302861995366</v>
      </c>
      <c r="M3858" s="55">
        <v>0.18786665846942557</v>
      </c>
      <c r="N3858" s="55">
        <v>0.18657703724317148</v>
      </c>
      <c r="O3858" s="55">
        <v>0.18469432830939098</v>
      </c>
      <c r="P3858" s="55">
        <v>0.18220251475591051</v>
      </c>
      <c r="Q3858" s="55">
        <v>0.17966439778168183</v>
      </c>
      <c r="R3858" s="55">
        <v>0.17703785930580968</v>
      </c>
      <c r="S3858" s="55">
        <v>0.17428679576422987</v>
      </c>
      <c r="T3858" s="55">
        <v>0.17172996748314098</v>
      </c>
      <c r="U3858" s="55">
        <v>0.1693912784233183</v>
      </c>
      <c r="V3858" s="55">
        <v>0.1673126863382178</v>
      </c>
      <c r="W3858" s="55">
        <v>0.16565093736859623</v>
      </c>
      <c r="X3858" s="55">
        <v>0.16413209362011061</v>
      </c>
      <c r="Y3858" s="55">
        <v>0.16322292470368943</v>
      </c>
      <c r="Z3858" s="55">
        <v>0.16176379827672793</v>
      </c>
      <c r="AA3858" s="55">
        <v>0.16027229965039849</v>
      </c>
      <c r="AB3858" s="55">
        <v>0.15932104715715231</v>
      </c>
      <c r="AC3858" s="55">
        <v>0.15887473951330913</v>
      </c>
      <c r="AD3858" s="55">
        <v>0.15861574197890835</v>
      </c>
      <c r="AE3858" s="55">
        <v>0.15885392654068153</v>
      </c>
      <c r="AF3858" s="55">
        <v>0.15906083793768214</v>
      </c>
      <c r="AG3858" s="55">
        <v>0.15931909012509421</v>
      </c>
      <c r="AH3858" s="55">
        <v>0.15984129129668206</v>
      </c>
      <c r="AI3858" s="55">
        <v>0.16076644894773673</v>
      </c>
      <c r="AJ3858" s="55">
        <v>0.16188219882217703</v>
      </c>
      <c r="AK3858" s="55">
        <v>0.16299954004309694</v>
      </c>
      <c r="AL3858" s="55">
        <v>0.16378851773582045</v>
      </c>
      <c r="AM3858" s="55">
        <v>0.16468010127481678</v>
      </c>
      <c r="AN3858" s="55">
        <v>0.1653296438807321</v>
      </c>
      <c r="AO3858" s="55">
        <v>0.16592786810378984</v>
      </c>
      <c r="AP3858" s="55">
        <v>0.16642640173254303</v>
      </c>
      <c r="AQ3858" s="55">
        <v>0.1666296189220772</v>
      </c>
      <c r="AR3858" s="55">
        <v>0.16689642781245823</v>
      </c>
      <c r="AS3858" s="55">
        <v>0.16692153599152729</v>
      </c>
      <c r="AT3858" s="55">
        <v>0.16697441236096891</v>
      </c>
      <c r="AU3858" s="55">
        <v>0.16717820513734946</v>
      </c>
      <c r="AV3858" s="55">
        <v>0.16714246404411776</v>
      </c>
      <c r="AW3858" s="55">
        <v>0.16716120767412376</v>
      </c>
      <c r="AX3858" s="55">
        <v>0.1672520178508696</v>
      </c>
      <c r="AY3858" s="55">
        <v>0.16717992224587011</v>
      </c>
      <c r="AZ3858" s="55">
        <v>0.16671173539260833</v>
      </c>
      <c r="BA3858" s="55">
        <v>0.16595112392965208</v>
      </c>
      <c r="BB3858" s="55">
        <v>0.16515087485105112</v>
      </c>
      <c r="BC3858" s="55">
        <v>0.16431827179482589</v>
      </c>
      <c r="BD3858" s="55">
        <v>0.16360086119115927</v>
      </c>
      <c r="BE3858" s="55">
        <v>0.16298659645962571</v>
      </c>
      <c r="BF3858" s="55">
        <v>0.16247237596483785</v>
      </c>
    </row>
    <row r="3859" spans="1:58" ht="12" customHeight="1" x14ac:dyDescent="0.2">
      <c r="B3859" t="s">
        <v>561</v>
      </c>
      <c r="C3859" s="55">
        <v>4.4707330995212791E-2</v>
      </c>
      <c r="D3859" s="55">
        <v>4.4797358519599866E-2</v>
      </c>
      <c r="E3859" s="55">
        <v>4.553084282423539E-2</v>
      </c>
      <c r="F3859" s="55">
        <v>4.7124262969578182E-2</v>
      </c>
      <c r="G3859" s="55">
        <v>4.8379291627874299E-2</v>
      </c>
      <c r="H3859" s="55">
        <v>5.0346214972495869E-2</v>
      </c>
      <c r="I3859" s="55">
        <v>5.1514486527614561E-2</v>
      </c>
      <c r="J3859" s="55">
        <v>5.4443956835850862E-2</v>
      </c>
      <c r="K3859" s="55">
        <v>5.6710064066953003E-2</v>
      </c>
      <c r="L3859" s="55">
        <v>5.8856409254900113E-2</v>
      </c>
      <c r="M3859" s="55">
        <v>6.1079009609192353E-2</v>
      </c>
      <c r="N3859" s="55">
        <v>6.3031181387806695E-2</v>
      </c>
      <c r="O3859" s="55">
        <v>6.4837254711338915E-2</v>
      </c>
      <c r="P3859" s="55">
        <v>6.6349720258417857E-2</v>
      </c>
      <c r="Q3859" s="55">
        <v>6.8179080576721049E-2</v>
      </c>
      <c r="R3859" s="55">
        <v>7.0592211768038426E-2</v>
      </c>
      <c r="S3859" s="55">
        <v>7.2191974641210688E-2</v>
      </c>
      <c r="T3859" s="55">
        <v>7.2480946581463229E-2</v>
      </c>
      <c r="U3859" s="55">
        <v>7.3117951928525368E-2</v>
      </c>
      <c r="V3859" s="55">
        <v>7.3626752768436901E-2</v>
      </c>
      <c r="W3859" s="55">
        <v>7.4285731212051176E-2</v>
      </c>
      <c r="X3859" s="55">
        <v>7.468188104462703E-2</v>
      </c>
      <c r="Y3859" s="55">
        <v>7.4926546483396597E-2</v>
      </c>
      <c r="Z3859" s="55">
        <v>7.5104287242077711E-2</v>
      </c>
      <c r="AA3859" s="55">
        <v>7.5063059691335476E-2</v>
      </c>
      <c r="AB3859" s="55">
        <v>7.4640086251887491E-2</v>
      </c>
      <c r="AC3859" s="55">
        <v>7.3773056929966815E-2</v>
      </c>
      <c r="AD3859" s="55">
        <v>7.2557744857510084E-2</v>
      </c>
      <c r="AE3859" s="55">
        <v>7.1279180642461262E-2</v>
      </c>
      <c r="AF3859" s="55">
        <v>7.0198806046585849E-2</v>
      </c>
      <c r="AG3859" s="55">
        <v>6.9305691252386281E-2</v>
      </c>
      <c r="AH3859" s="55">
        <v>6.8430321127620153E-2</v>
      </c>
      <c r="AI3859" s="55">
        <v>6.7319670256504857E-2</v>
      </c>
      <c r="AJ3859" s="55">
        <v>6.5959405001950577E-2</v>
      </c>
      <c r="AK3859" s="55">
        <v>6.45672120376201E-2</v>
      </c>
      <c r="AL3859" s="55">
        <v>6.3550520191268181E-2</v>
      </c>
      <c r="AM3859" s="55">
        <v>6.275246799978916E-2</v>
      </c>
      <c r="AN3859" s="55">
        <v>6.2278563535962006E-2</v>
      </c>
      <c r="AO3859" s="55">
        <v>6.192058259484496E-2</v>
      </c>
      <c r="AP3859" s="55">
        <v>6.1602583718473804E-2</v>
      </c>
      <c r="AQ3859" s="55">
        <v>6.1434093147658818E-2</v>
      </c>
      <c r="AR3859" s="55">
        <v>6.1257217653749647E-2</v>
      </c>
      <c r="AS3859" s="55">
        <v>6.151187920694394E-2</v>
      </c>
      <c r="AT3859" s="55">
        <v>6.206383725782727E-2</v>
      </c>
      <c r="AU3859" s="55">
        <v>6.2627207965828144E-2</v>
      </c>
      <c r="AV3859" s="55">
        <v>6.3264477653183923E-2</v>
      </c>
      <c r="AW3859" s="55">
        <v>6.4075442211124323E-2</v>
      </c>
      <c r="AX3859" s="55">
        <v>6.4746365828812338E-2</v>
      </c>
      <c r="AY3859" s="55">
        <v>6.5492994533692381E-2</v>
      </c>
      <c r="AZ3859" s="55">
        <v>6.6327151094000281E-2</v>
      </c>
      <c r="BA3859" s="55">
        <v>6.7092066527046176E-2</v>
      </c>
      <c r="BB3859" s="55">
        <v>6.8045893094200366E-2</v>
      </c>
      <c r="BC3859" s="55">
        <v>6.8876024820272927E-2</v>
      </c>
      <c r="BD3859" s="55">
        <v>6.9565795959833768E-2</v>
      </c>
      <c r="BE3859" s="55">
        <v>7.024243967593978E-2</v>
      </c>
      <c r="BF3859" s="55">
        <v>7.0606559969851546E-2</v>
      </c>
    </row>
    <row r="3860" spans="1:58" ht="12" customHeight="1" x14ac:dyDescent="0.2">
      <c r="B3860" t="s">
        <v>562</v>
      </c>
      <c r="C3860" s="55">
        <v>6.2150378445598294E-2</v>
      </c>
      <c r="D3860" s="55">
        <v>6.2722879259257139E-2</v>
      </c>
      <c r="E3860" s="55">
        <v>6.2821317642411431E-2</v>
      </c>
      <c r="F3860" s="55">
        <v>6.3014180553883095E-2</v>
      </c>
      <c r="G3860" s="55">
        <v>6.3153984332060611E-2</v>
      </c>
      <c r="H3860" s="55">
        <v>6.0114707878123425E-2</v>
      </c>
      <c r="I3860" s="55">
        <v>6.0013989986194748E-2</v>
      </c>
      <c r="J3860" s="55">
        <v>6.0037830492712475E-2</v>
      </c>
      <c r="K3860" s="55">
        <v>6.0326123996783478E-2</v>
      </c>
      <c r="L3860" s="55">
        <v>6.0494566936410053E-2</v>
      </c>
      <c r="M3860" s="55">
        <v>6.0971427410161809E-2</v>
      </c>
      <c r="N3860" s="55">
        <v>6.1244714944013519E-2</v>
      </c>
      <c r="O3860" s="55">
        <v>6.2043710415894023E-2</v>
      </c>
      <c r="P3860" s="55">
        <v>6.3253774727768108E-2</v>
      </c>
      <c r="Q3860" s="55">
        <v>6.4493667851375475E-2</v>
      </c>
      <c r="R3860" s="55">
        <v>6.6170222464411024E-2</v>
      </c>
      <c r="S3860" s="55">
        <v>6.7462859472954162E-2</v>
      </c>
      <c r="T3860" s="55">
        <v>7.0163531716832053E-2</v>
      </c>
      <c r="U3860" s="55">
        <v>7.2434332839807006E-2</v>
      </c>
      <c r="V3860" s="55">
        <v>7.4649332688580886E-2</v>
      </c>
      <c r="W3860" s="55">
        <v>7.688127310748985E-2</v>
      </c>
      <c r="X3860" s="55">
        <v>7.8838099837145237E-2</v>
      </c>
      <c r="Y3860" s="55">
        <v>8.0920020053619091E-2</v>
      </c>
      <c r="Z3860" s="55">
        <v>8.3054553408736423E-2</v>
      </c>
      <c r="AA3860" s="55">
        <v>8.5259589758805071E-2</v>
      </c>
      <c r="AB3860" s="55">
        <v>8.7594413284683051E-2</v>
      </c>
      <c r="AC3860" s="55">
        <v>8.9811384095258531E-2</v>
      </c>
      <c r="AD3860" s="55">
        <v>9.2104021693265481E-2</v>
      </c>
      <c r="AE3860" s="55">
        <v>9.4222812086540722E-2</v>
      </c>
      <c r="AF3860" s="55">
        <v>9.6300401431641175E-2</v>
      </c>
      <c r="AG3860" s="55">
        <v>9.847859016853007E-2</v>
      </c>
      <c r="AH3860" s="55">
        <v>0.10042884339303608</v>
      </c>
      <c r="AI3860" s="55">
        <v>0.10217619161939989</v>
      </c>
      <c r="AJ3860" s="55">
        <v>0.10379218600934265</v>
      </c>
      <c r="AK3860" s="55">
        <v>0.10527077515686013</v>
      </c>
      <c r="AL3860" s="55">
        <v>0.10652199699348708</v>
      </c>
      <c r="AM3860" s="55">
        <v>0.10731513392428838</v>
      </c>
      <c r="AN3860" s="55">
        <v>0.1078750386187186</v>
      </c>
      <c r="AO3860" s="55">
        <v>0.10834836020370975</v>
      </c>
      <c r="AP3860" s="55">
        <v>0.10885627968080171</v>
      </c>
      <c r="AQ3860" s="55">
        <v>0.10960065493388296</v>
      </c>
      <c r="AR3860" s="55">
        <v>0.11016487273838582</v>
      </c>
      <c r="AS3860" s="55">
        <v>0.11034401962780996</v>
      </c>
      <c r="AT3860" s="55">
        <v>0.11022279116845192</v>
      </c>
      <c r="AU3860" s="55">
        <v>0.10999174308993427</v>
      </c>
      <c r="AV3860" s="55">
        <v>0.10990805567677853</v>
      </c>
      <c r="AW3860" s="55">
        <v>0.10962667981517081</v>
      </c>
      <c r="AX3860" s="55">
        <v>0.10947022779074078</v>
      </c>
      <c r="AY3860" s="55">
        <v>0.10936441492193631</v>
      </c>
      <c r="AZ3860" s="55">
        <v>0.10935696080510224</v>
      </c>
      <c r="BA3860" s="55">
        <v>0.10971075913295772</v>
      </c>
      <c r="BB3860" s="55">
        <v>0.1099384401754719</v>
      </c>
      <c r="BC3860" s="55">
        <v>0.11023755001758501</v>
      </c>
      <c r="BD3860" s="55">
        <v>0.11056124026916465</v>
      </c>
      <c r="BE3860" s="55">
        <v>0.1108328177705334</v>
      </c>
      <c r="BF3860" s="55">
        <v>0.11132550008192441</v>
      </c>
    </row>
    <row r="3861" spans="1:58" ht="12" customHeight="1" x14ac:dyDescent="0.2"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</row>
    <row r="3862" spans="1:58" ht="12" customHeight="1" x14ac:dyDescent="0.2">
      <c r="A3862" s="53" t="s">
        <v>992</v>
      </c>
      <c r="B3862" s="8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</row>
    <row r="3863" spans="1:58" ht="12" customHeight="1" x14ac:dyDescent="0.2">
      <c r="A3863" t="s">
        <v>568</v>
      </c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</row>
    <row r="3864" spans="1:58" ht="12" customHeight="1" x14ac:dyDescent="0.2">
      <c r="A3864" t="s">
        <v>565</v>
      </c>
      <c r="B3864" s="8" t="s">
        <v>566</v>
      </c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</row>
    <row r="3865" spans="1:58" ht="12" customHeight="1" x14ac:dyDescent="0.2">
      <c r="A3865" t="s">
        <v>522</v>
      </c>
      <c r="B3865" t="s">
        <v>558</v>
      </c>
      <c r="C3865" s="55">
        <v>3.8454457830638875E-2</v>
      </c>
      <c r="D3865" s="55">
        <v>3.9161227885846854E-2</v>
      </c>
      <c r="E3865" s="55">
        <v>3.9919206935155986E-2</v>
      </c>
      <c r="F3865" s="55">
        <v>4.0717616108832629E-2</v>
      </c>
      <c r="G3865" s="55">
        <v>4.1204054984065971E-2</v>
      </c>
      <c r="H3865" s="55">
        <v>4.2097357135901681E-2</v>
      </c>
      <c r="I3865" s="55">
        <v>4.281604436033213E-2</v>
      </c>
      <c r="J3865" s="55">
        <v>4.3427228198091389E-2</v>
      </c>
      <c r="K3865" s="55">
        <v>4.3873979445716541E-2</v>
      </c>
      <c r="L3865" s="55">
        <v>4.4459113368701945E-2</v>
      </c>
      <c r="M3865" s="55">
        <v>4.5056839405881503E-2</v>
      </c>
      <c r="N3865" s="55">
        <v>4.5305802647853631E-2</v>
      </c>
      <c r="O3865" s="55">
        <v>4.5211950232840484E-2</v>
      </c>
      <c r="P3865" s="55">
        <v>4.4822963473337446E-2</v>
      </c>
      <c r="Q3865" s="55">
        <v>4.4172618485428077E-2</v>
      </c>
      <c r="R3865" s="55">
        <v>4.3764275557118017E-2</v>
      </c>
      <c r="S3865" s="55">
        <v>4.3549488699850571E-2</v>
      </c>
      <c r="T3865" s="55">
        <v>4.2945775057102092E-2</v>
      </c>
      <c r="U3865" s="55">
        <v>4.2211445356970689E-2</v>
      </c>
      <c r="V3865" s="55">
        <v>4.1610659945644515E-2</v>
      </c>
      <c r="W3865" s="55">
        <v>4.1094698354363746E-2</v>
      </c>
      <c r="X3865" s="55">
        <v>4.0626370870370486E-2</v>
      </c>
      <c r="Y3865" s="55">
        <v>4.0082861441291875E-2</v>
      </c>
      <c r="Z3865" s="55">
        <v>3.9728972586343614E-2</v>
      </c>
      <c r="AA3865" s="55">
        <v>3.942820430117925E-2</v>
      </c>
      <c r="AB3865" s="55">
        <v>3.8986515891676302E-2</v>
      </c>
      <c r="AC3865" s="55">
        <v>3.8671610051909937E-2</v>
      </c>
      <c r="AD3865" s="55">
        <v>3.8596780567999547E-2</v>
      </c>
      <c r="AE3865" s="55">
        <v>3.8493033178947839E-2</v>
      </c>
      <c r="AF3865" s="55">
        <v>3.8092080484762939E-2</v>
      </c>
      <c r="AG3865" s="55">
        <v>3.7717533653401275E-2</v>
      </c>
      <c r="AH3865" s="55">
        <v>3.7328754131941956E-2</v>
      </c>
      <c r="AI3865" s="55">
        <v>3.6823208552014305E-2</v>
      </c>
      <c r="AJ3865" s="55">
        <v>3.6352232052964492E-2</v>
      </c>
      <c r="AK3865" s="55">
        <v>3.6108104128339688E-2</v>
      </c>
      <c r="AL3865" s="55">
        <v>3.5891005083421759E-2</v>
      </c>
      <c r="AM3865" s="55">
        <v>3.5655031691973899E-2</v>
      </c>
      <c r="AN3865" s="55">
        <v>3.5633565789919983E-2</v>
      </c>
      <c r="AO3865" s="55">
        <v>3.5646879246540572E-2</v>
      </c>
      <c r="AP3865" s="55">
        <v>3.5679169623842467E-2</v>
      </c>
      <c r="AQ3865" s="55">
        <v>3.5708693967459709E-2</v>
      </c>
      <c r="AR3865" s="55">
        <v>3.5796520485807094E-2</v>
      </c>
      <c r="AS3865" s="55">
        <v>3.5755810923226369E-2</v>
      </c>
      <c r="AT3865" s="55">
        <v>3.5702362647423401E-2</v>
      </c>
      <c r="AU3865" s="55">
        <v>3.5633480887258595E-2</v>
      </c>
      <c r="AV3865" s="55">
        <v>3.5550910981324867E-2</v>
      </c>
      <c r="AW3865" s="55">
        <v>3.5455598702177349E-2</v>
      </c>
      <c r="AX3865" s="55">
        <v>3.5353542554711168E-2</v>
      </c>
      <c r="AY3865" s="55">
        <v>3.5246723117380425E-2</v>
      </c>
      <c r="AZ3865" s="55">
        <v>3.5131531149503015E-2</v>
      </c>
      <c r="BA3865" s="55">
        <v>3.5012788214656046E-2</v>
      </c>
      <c r="BB3865" s="55">
        <v>3.4890196249287755E-2</v>
      </c>
      <c r="BC3865" s="55">
        <v>3.4764476261321391E-2</v>
      </c>
      <c r="BD3865" s="55">
        <v>3.4640445505955873E-2</v>
      </c>
      <c r="BE3865" s="55">
        <v>3.4519199903955147E-2</v>
      </c>
      <c r="BF3865" s="55">
        <v>3.4400995162405919E-2</v>
      </c>
    </row>
    <row r="3866" spans="1:58" ht="12" customHeight="1" x14ac:dyDescent="0.2">
      <c r="B3866" t="s">
        <v>559</v>
      </c>
      <c r="C3866" s="55">
        <v>0.14762377593896051</v>
      </c>
      <c r="D3866" s="55">
        <v>0.14318495199432404</v>
      </c>
      <c r="E3866" s="55">
        <v>0.13920145722072319</v>
      </c>
      <c r="F3866" s="55">
        <v>0.13501963568796427</v>
      </c>
      <c r="G3866" s="55">
        <v>0.1310415476553172</v>
      </c>
      <c r="H3866" s="55">
        <v>0.12823356009965073</v>
      </c>
      <c r="I3866" s="55">
        <v>0.12596610973993846</v>
      </c>
      <c r="J3866" s="55">
        <v>0.12411251492708096</v>
      </c>
      <c r="K3866" s="55">
        <v>0.12265059007388968</v>
      </c>
      <c r="L3866" s="55">
        <v>0.12098894017279585</v>
      </c>
      <c r="M3866" s="55">
        <v>0.11929453738921343</v>
      </c>
      <c r="N3866" s="55">
        <v>0.1181091993922759</v>
      </c>
      <c r="O3866" s="55">
        <v>0.11765493316056948</v>
      </c>
      <c r="P3866" s="55">
        <v>0.11798526039751739</v>
      </c>
      <c r="Q3866" s="55">
        <v>0.11885279664774272</v>
      </c>
      <c r="R3866" s="55">
        <v>0.11977539112013091</v>
      </c>
      <c r="S3866" s="55">
        <v>0.12033918505434678</v>
      </c>
      <c r="T3866" s="55">
        <v>0.1207851526477597</v>
      </c>
      <c r="U3866" s="55">
        <v>0.1215835984618007</v>
      </c>
      <c r="V3866" s="55">
        <v>0.12208950638682581</v>
      </c>
      <c r="W3866" s="55">
        <v>0.12219997478821866</v>
      </c>
      <c r="X3866" s="55">
        <v>0.12230773207713956</v>
      </c>
      <c r="Y3866" s="55">
        <v>0.12238669617378743</v>
      </c>
      <c r="Z3866" s="55">
        <v>0.12174590476657528</v>
      </c>
      <c r="AA3866" s="55">
        <v>0.12125121958945659</v>
      </c>
      <c r="AB3866" s="55">
        <v>0.12068528556273113</v>
      </c>
      <c r="AC3866" s="55">
        <v>0.12012398704977596</v>
      </c>
      <c r="AD3866" s="55">
        <v>0.11941841437238973</v>
      </c>
      <c r="AE3866" s="55">
        <v>0.11907902507542019</v>
      </c>
      <c r="AF3866" s="55">
        <v>0.11827120796579918</v>
      </c>
      <c r="AG3866" s="55">
        <v>0.11712983044821838</v>
      </c>
      <c r="AH3866" s="55">
        <v>0.11602294473525802</v>
      </c>
      <c r="AI3866" s="55">
        <v>0.11519454678616914</v>
      </c>
      <c r="AJ3866" s="55">
        <v>0.11455488484747389</v>
      </c>
      <c r="AK3866" s="55">
        <v>0.1137686909168847</v>
      </c>
      <c r="AL3866" s="55">
        <v>0.11310537973284526</v>
      </c>
      <c r="AM3866" s="55">
        <v>0.11256122821946708</v>
      </c>
      <c r="AN3866" s="55">
        <v>0.11194091087250119</v>
      </c>
      <c r="AO3866" s="55">
        <v>0.11132774924065393</v>
      </c>
      <c r="AP3866" s="55">
        <v>0.11072416187403274</v>
      </c>
      <c r="AQ3866" s="55">
        <v>0.11003336241749163</v>
      </c>
      <c r="AR3866" s="55">
        <v>0.10939347175411381</v>
      </c>
      <c r="AS3866" s="55">
        <v>0.1090410838795033</v>
      </c>
      <c r="AT3866" s="55">
        <v>0.10869261446645104</v>
      </c>
      <c r="AU3866" s="55">
        <v>0.10832985123228006</v>
      </c>
      <c r="AV3866" s="55">
        <v>0.10800490308945244</v>
      </c>
      <c r="AW3866" s="55">
        <v>0.10768770822750462</v>
      </c>
      <c r="AX3866" s="55">
        <v>0.10733596205141402</v>
      </c>
      <c r="AY3866" s="55">
        <v>0.10701721508167249</v>
      </c>
      <c r="AZ3866" s="55">
        <v>0.10689026438414505</v>
      </c>
      <c r="BA3866" s="55">
        <v>0.10676683714240184</v>
      </c>
      <c r="BB3866" s="55">
        <v>0.10665588399233283</v>
      </c>
      <c r="BC3866" s="55">
        <v>0.10661796197275039</v>
      </c>
      <c r="BD3866" s="55">
        <v>0.10659110870785919</v>
      </c>
      <c r="BE3866" s="55">
        <v>0.10655194454883508</v>
      </c>
      <c r="BF3866" s="55">
        <v>0.10648991857928551</v>
      </c>
    </row>
    <row r="3867" spans="1:58" ht="12" customHeight="1" x14ac:dyDescent="0.2">
      <c r="B3867" t="s">
        <v>560</v>
      </c>
      <c r="C3867" s="55">
        <v>0.18885665275810318</v>
      </c>
      <c r="D3867" s="55">
        <v>0.19311518951358059</v>
      </c>
      <c r="E3867" s="55">
        <v>0.19688413699285978</v>
      </c>
      <c r="F3867" s="55">
        <v>0.19844643766897158</v>
      </c>
      <c r="G3867" s="55">
        <v>0.20024540937690813</v>
      </c>
      <c r="H3867" s="55">
        <v>0.20334865627226847</v>
      </c>
      <c r="I3867" s="55">
        <v>0.20460644447843959</v>
      </c>
      <c r="J3867" s="55">
        <v>0.20281170201160575</v>
      </c>
      <c r="K3867" s="55">
        <v>0.20171943641403725</v>
      </c>
      <c r="L3867" s="55">
        <v>0.20068542567250411</v>
      </c>
      <c r="M3867" s="55">
        <v>0.19993524687395864</v>
      </c>
      <c r="N3867" s="55">
        <v>0.19854426666191174</v>
      </c>
      <c r="O3867" s="55">
        <v>0.19650012139662326</v>
      </c>
      <c r="P3867" s="55">
        <v>0.19372378852377056</v>
      </c>
      <c r="Q3867" s="55">
        <v>0.19051868643854328</v>
      </c>
      <c r="R3867" s="55">
        <v>0.18736557139526624</v>
      </c>
      <c r="S3867" s="55">
        <v>0.18323393203359886</v>
      </c>
      <c r="T3867" s="55">
        <v>0.17910456278159076</v>
      </c>
      <c r="U3867" s="55">
        <v>0.17519434166220282</v>
      </c>
      <c r="V3867" s="55">
        <v>0.17142165996856135</v>
      </c>
      <c r="W3867" s="55">
        <v>0.16804467946988955</v>
      </c>
      <c r="X3867" s="55">
        <v>0.16453275348899354</v>
      </c>
      <c r="Y3867" s="55">
        <v>0.16162023204017542</v>
      </c>
      <c r="Z3867" s="55">
        <v>0.15985614786962057</v>
      </c>
      <c r="AA3867" s="55">
        <v>0.15805944274214095</v>
      </c>
      <c r="AB3867" s="55">
        <v>0.15679592478531754</v>
      </c>
      <c r="AC3867" s="55">
        <v>0.15602026911012476</v>
      </c>
      <c r="AD3867" s="55">
        <v>0.15540393871059235</v>
      </c>
      <c r="AE3867" s="55">
        <v>0.15529211278741983</v>
      </c>
      <c r="AF3867" s="55">
        <v>0.15512469909450982</v>
      </c>
      <c r="AG3867" s="55">
        <v>0.15498985542561439</v>
      </c>
      <c r="AH3867" s="55">
        <v>0.15503234778960326</v>
      </c>
      <c r="AI3867" s="55">
        <v>0.15544809436697576</v>
      </c>
      <c r="AJ3867" s="55">
        <v>0.15601646834868829</v>
      </c>
      <c r="AK3867" s="55">
        <v>0.15664210406138177</v>
      </c>
      <c r="AL3867" s="55">
        <v>0.15700202989146556</v>
      </c>
      <c r="AM3867" s="55">
        <v>0.15749405598881147</v>
      </c>
      <c r="AN3867" s="55">
        <v>0.15777149801063126</v>
      </c>
      <c r="AO3867" s="55">
        <v>0.15802571098547863</v>
      </c>
      <c r="AP3867" s="55">
        <v>0.15818862675813047</v>
      </c>
      <c r="AQ3867" s="55">
        <v>0.15809381327167929</v>
      </c>
      <c r="AR3867" s="55">
        <v>0.15805063778042308</v>
      </c>
      <c r="AS3867" s="55">
        <v>0.15782298693031929</v>
      </c>
      <c r="AT3867" s="55">
        <v>0.15765351999157076</v>
      </c>
      <c r="AU3867" s="55">
        <v>0.15765826556420343</v>
      </c>
      <c r="AV3867" s="55">
        <v>0.15746371131867354</v>
      </c>
      <c r="AW3867" s="55">
        <v>0.15735944461386681</v>
      </c>
      <c r="AX3867" s="55">
        <v>0.15733746907792201</v>
      </c>
      <c r="AY3867" s="55">
        <v>0.1571675095143632</v>
      </c>
      <c r="AZ3867" s="55">
        <v>0.15664157808413101</v>
      </c>
      <c r="BA3867" s="55">
        <v>0.15581818882802323</v>
      </c>
      <c r="BB3867" s="55">
        <v>0.15496309920954737</v>
      </c>
      <c r="BC3867" s="55">
        <v>0.15417007436895755</v>
      </c>
      <c r="BD3867" s="55">
        <v>0.15353275770997349</v>
      </c>
      <c r="BE3867" s="55">
        <v>0.15295514412477393</v>
      </c>
      <c r="BF3867" s="55">
        <v>0.15248887777649092</v>
      </c>
    </row>
    <row r="3868" spans="1:58" ht="12" customHeight="1" x14ac:dyDescent="0.2">
      <c r="B3868" t="s">
        <v>561</v>
      </c>
      <c r="C3868" s="55">
        <v>5.2782599704979768E-2</v>
      </c>
      <c r="D3868" s="55">
        <v>5.2529916465055788E-2</v>
      </c>
      <c r="E3868" s="55">
        <v>5.308743704918726E-2</v>
      </c>
      <c r="F3868" s="55">
        <v>5.4695186667803951E-2</v>
      </c>
      <c r="G3868" s="55">
        <v>5.5992188566330321E-2</v>
      </c>
      <c r="H3868" s="55">
        <v>5.9294412754584899E-2</v>
      </c>
      <c r="I3868" s="55">
        <v>6.0499935470911322E-2</v>
      </c>
      <c r="J3868" s="55">
        <v>6.4089297821416438E-2</v>
      </c>
      <c r="K3868" s="55">
        <v>6.6871741588888714E-2</v>
      </c>
      <c r="L3868" s="55">
        <v>6.9602828157239879E-2</v>
      </c>
      <c r="M3868" s="55">
        <v>7.206959163745838E-2</v>
      </c>
      <c r="N3868" s="55">
        <v>7.4467071776840837E-2</v>
      </c>
      <c r="O3868" s="55">
        <v>7.6610658033226947E-2</v>
      </c>
      <c r="P3868" s="55">
        <v>7.8198859216307925E-2</v>
      </c>
      <c r="Q3868" s="55">
        <v>8.04385179839055E-2</v>
      </c>
      <c r="R3868" s="55">
        <v>8.3116266146249965E-2</v>
      </c>
      <c r="S3868" s="55">
        <v>8.5369937650923211E-2</v>
      </c>
      <c r="T3868" s="55">
        <v>8.5781862400155132E-2</v>
      </c>
      <c r="U3868" s="55">
        <v>8.679013751530798E-2</v>
      </c>
      <c r="V3868" s="55">
        <v>8.7879689424000124E-2</v>
      </c>
      <c r="W3868" s="55">
        <v>8.9005268422932202E-2</v>
      </c>
      <c r="X3868" s="55">
        <v>8.9898096437329503E-2</v>
      </c>
      <c r="Y3868" s="55">
        <v>9.038589918319162E-2</v>
      </c>
      <c r="Z3868" s="55">
        <v>9.0414815310705679E-2</v>
      </c>
      <c r="AA3868" s="55">
        <v>9.016393017572924E-2</v>
      </c>
      <c r="AB3868" s="55">
        <v>8.9460351413346989E-2</v>
      </c>
      <c r="AC3868" s="55">
        <v>8.824849173468205E-2</v>
      </c>
      <c r="AD3868" s="55">
        <v>8.6654696626455557E-2</v>
      </c>
      <c r="AE3868" s="55">
        <v>8.4999583037906334E-2</v>
      </c>
      <c r="AF3868" s="55">
        <v>8.3548776760813556E-2</v>
      </c>
      <c r="AG3868" s="55">
        <v>8.2314254358677452E-2</v>
      </c>
      <c r="AH3868" s="55">
        <v>8.1136544785024217E-2</v>
      </c>
      <c r="AI3868" s="55">
        <v>7.972672976413625E-2</v>
      </c>
      <c r="AJ3868" s="55">
        <v>7.8066700298777381E-2</v>
      </c>
      <c r="AK3868" s="55">
        <v>7.6339767957705168E-2</v>
      </c>
      <c r="AL3868" s="55">
        <v>7.5040644185960528E-2</v>
      </c>
      <c r="AM3868" s="55">
        <v>7.4050951864297221E-2</v>
      </c>
      <c r="AN3868" s="55">
        <v>7.3434882532449633E-2</v>
      </c>
      <c r="AO3868" s="55">
        <v>7.2952354240104086E-2</v>
      </c>
      <c r="AP3868" s="55">
        <v>7.2510498654554376E-2</v>
      </c>
      <c r="AQ3868" s="55">
        <v>7.2174822992135693E-2</v>
      </c>
      <c r="AR3868" s="55">
        <v>7.1836939108715817E-2</v>
      </c>
      <c r="AS3868" s="55">
        <v>7.1999300044480394E-2</v>
      </c>
      <c r="AT3868" s="55">
        <v>7.2463359404275327E-2</v>
      </c>
      <c r="AU3868" s="55">
        <v>7.2960505345576354E-2</v>
      </c>
      <c r="AV3868" s="55">
        <v>7.3522154401325326E-2</v>
      </c>
      <c r="AW3868" s="55">
        <v>7.4214848590946667E-2</v>
      </c>
      <c r="AX3868" s="55">
        <v>7.472213213245292E-2</v>
      </c>
      <c r="AY3868" s="55">
        <v>7.5337753732234863E-2</v>
      </c>
      <c r="AZ3868" s="55">
        <v>7.6033268633734288E-2</v>
      </c>
      <c r="BA3868" s="55">
        <v>7.667700614457916E-2</v>
      </c>
      <c r="BB3868" s="55">
        <v>7.7453512948514311E-2</v>
      </c>
      <c r="BC3868" s="55">
        <v>7.8035682759851871E-2</v>
      </c>
      <c r="BD3868" s="55">
        <v>7.8451019190036123E-2</v>
      </c>
      <c r="BE3868" s="55">
        <v>7.8911630069323488E-2</v>
      </c>
      <c r="BF3868" s="55">
        <v>7.9075343591226949E-2</v>
      </c>
    </row>
    <row r="3869" spans="1:58" ht="12" customHeight="1" x14ac:dyDescent="0.2">
      <c r="B3869" t="s">
        <v>562</v>
      </c>
      <c r="C3869" s="55">
        <v>0.10861994933948688</v>
      </c>
      <c r="D3869" s="55">
        <v>0.10849021277490259</v>
      </c>
      <c r="E3869" s="55">
        <v>0.10792520477142062</v>
      </c>
      <c r="F3869" s="55">
        <v>0.10742145341612253</v>
      </c>
      <c r="G3869" s="55">
        <v>0.10667423472217971</v>
      </c>
      <c r="H3869" s="55">
        <v>0.10408456792779294</v>
      </c>
      <c r="I3869" s="55">
        <v>0.10286988422523302</v>
      </c>
      <c r="J3869" s="55">
        <v>0.10184132127278629</v>
      </c>
      <c r="K3869" s="55">
        <v>0.10113759421595551</v>
      </c>
      <c r="L3869" s="55">
        <v>0.10056687884426645</v>
      </c>
      <c r="M3869" s="55">
        <v>0.10007844530529096</v>
      </c>
      <c r="N3869" s="55">
        <v>9.9777766153892777E-2</v>
      </c>
      <c r="O3869" s="55">
        <v>0.10011667804499354</v>
      </c>
      <c r="P3869" s="55">
        <v>0.10115472026700326</v>
      </c>
      <c r="Q3869" s="55">
        <v>0.10173857643535168</v>
      </c>
      <c r="R3869" s="55">
        <v>0.102647789929861</v>
      </c>
      <c r="S3869" s="55">
        <v>0.10325494561932387</v>
      </c>
      <c r="T3869" s="55">
        <v>0.10609426588310845</v>
      </c>
      <c r="U3869" s="55">
        <v>0.10826341109814665</v>
      </c>
      <c r="V3869" s="55">
        <v>0.11038432456102855</v>
      </c>
      <c r="W3869" s="55">
        <v>0.11230219983012442</v>
      </c>
      <c r="X3869" s="55">
        <v>0.11433124055895795</v>
      </c>
      <c r="Y3869" s="55">
        <v>0.11662695064254311</v>
      </c>
      <c r="Z3869" s="55">
        <v>0.11915240828817063</v>
      </c>
      <c r="AA3869" s="55">
        <v>0.12180710457541695</v>
      </c>
      <c r="AB3869" s="55">
        <v>0.12462307903510049</v>
      </c>
      <c r="AC3869" s="55">
        <v>0.127355235290708</v>
      </c>
      <c r="AD3869" s="55">
        <v>0.13019708349125655</v>
      </c>
      <c r="AE3869" s="55">
        <v>0.13284020630330826</v>
      </c>
      <c r="AF3869" s="55">
        <v>0.13544099466013193</v>
      </c>
      <c r="AG3869" s="55">
        <v>0.13813122115511592</v>
      </c>
      <c r="AH3869" s="55">
        <v>0.14063666255966512</v>
      </c>
      <c r="AI3869" s="55">
        <v>0.14293347170923204</v>
      </c>
      <c r="AJ3869" s="55">
        <v>0.14509381810028293</v>
      </c>
      <c r="AK3869" s="55">
        <v>0.14706946357582887</v>
      </c>
      <c r="AL3869" s="55">
        <v>0.14871942978239347</v>
      </c>
      <c r="AM3869" s="55">
        <v>0.14983225582224016</v>
      </c>
      <c r="AN3869" s="55">
        <v>0.1506703725600777</v>
      </c>
      <c r="AO3869" s="55">
        <v>0.15136442527424976</v>
      </c>
      <c r="AP3869" s="55">
        <v>0.15208579526407132</v>
      </c>
      <c r="AQ3869" s="55">
        <v>0.15303887101576527</v>
      </c>
      <c r="AR3869" s="55">
        <v>0.15383299554944799</v>
      </c>
      <c r="AS3869" s="55">
        <v>0.15414484277496579</v>
      </c>
      <c r="AT3869" s="55">
        <v>0.15409689369082469</v>
      </c>
      <c r="AU3869" s="55">
        <v>0.15386877512087896</v>
      </c>
      <c r="AV3869" s="55">
        <v>0.15374256851320064</v>
      </c>
      <c r="AW3869" s="55">
        <v>0.15339030029687961</v>
      </c>
      <c r="AX3869" s="55">
        <v>0.15318089036673435</v>
      </c>
      <c r="AY3869" s="55">
        <v>0.15297636341885629</v>
      </c>
      <c r="AZ3869" s="55">
        <v>0.15285381047204935</v>
      </c>
      <c r="BA3869" s="55">
        <v>0.15307602958043318</v>
      </c>
      <c r="BB3869" s="55">
        <v>0.15318239825949803</v>
      </c>
      <c r="BC3869" s="55">
        <v>0.15333958758045582</v>
      </c>
      <c r="BD3869" s="55">
        <v>0.1534917196349864</v>
      </c>
      <c r="BE3869" s="55">
        <v>0.15354541432555252</v>
      </c>
      <c r="BF3869" s="55">
        <v>0.15380007815025454</v>
      </c>
    </row>
    <row r="3870" spans="1:58" ht="12" customHeight="1" x14ac:dyDescent="0.2">
      <c r="A3870" t="s">
        <v>523</v>
      </c>
      <c r="B3870" t="s">
        <v>558</v>
      </c>
      <c r="C3870" s="55">
        <v>4.0370484638626705E-2</v>
      </c>
      <c r="D3870" s="55">
        <v>4.0809070517258059E-2</v>
      </c>
      <c r="E3870" s="55">
        <v>4.1146341925805796E-2</v>
      </c>
      <c r="F3870" s="55">
        <v>4.1460545242146762E-2</v>
      </c>
      <c r="G3870" s="55">
        <v>4.1497329333362365E-2</v>
      </c>
      <c r="H3870" s="55">
        <v>4.2035646581378934E-2</v>
      </c>
      <c r="I3870" s="55">
        <v>4.2189974021468818E-2</v>
      </c>
      <c r="J3870" s="55">
        <v>4.2499074961738527E-2</v>
      </c>
      <c r="K3870" s="55">
        <v>4.2803125787899812E-2</v>
      </c>
      <c r="L3870" s="55">
        <v>4.3342712747417876E-2</v>
      </c>
      <c r="M3870" s="55">
        <v>4.4011351203270307E-2</v>
      </c>
      <c r="N3870" s="55">
        <v>4.4350756513143325E-2</v>
      </c>
      <c r="O3870" s="55">
        <v>4.4452986912385382E-2</v>
      </c>
      <c r="P3870" s="55">
        <v>4.4209378883114332E-2</v>
      </c>
      <c r="Q3870" s="55">
        <v>4.3648724944628133E-2</v>
      </c>
      <c r="R3870" s="55">
        <v>4.2843562208823099E-2</v>
      </c>
      <c r="S3870" s="55">
        <v>4.1903687546573316E-2</v>
      </c>
      <c r="T3870" s="55">
        <v>4.0968283421856072E-2</v>
      </c>
      <c r="U3870" s="55">
        <v>4.0045784659110219E-2</v>
      </c>
      <c r="V3870" s="55">
        <v>3.9210349567284544E-2</v>
      </c>
      <c r="W3870" s="55">
        <v>3.8701170319300593E-2</v>
      </c>
      <c r="X3870" s="55">
        <v>3.8289751214492761E-2</v>
      </c>
      <c r="Y3870" s="55">
        <v>3.7853770034664939E-2</v>
      </c>
      <c r="Z3870" s="55">
        <v>3.7527103980484082E-2</v>
      </c>
      <c r="AA3870" s="55">
        <v>3.7249452250764009E-2</v>
      </c>
      <c r="AB3870" s="55">
        <v>3.6836347441385621E-2</v>
      </c>
      <c r="AC3870" s="55">
        <v>3.6541141296562676E-2</v>
      </c>
      <c r="AD3870" s="55">
        <v>3.64732615432952E-2</v>
      </c>
      <c r="AE3870" s="55">
        <v>3.6379636793969647E-2</v>
      </c>
      <c r="AF3870" s="55">
        <v>3.600373762690029E-2</v>
      </c>
      <c r="AG3870" s="55">
        <v>3.5653622092666502E-2</v>
      </c>
      <c r="AH3870" s="55">
        <v>3.5288211910994828E-2</v>
      </c>
      <c r="AI3870" s="55">
        <v>3.4809018229337449E-2</v>
      </c>
      <c r="AJ3870" s="55">
        <v>3.4361542527424002E-2</v>
      </c>
      <c r="AK3870" s="55">
        <v>3.4130692544032962E-2</v>
      </c>
      <c r="AL3870" s="55">
        <v>3.3926411970427658E-2</v>
      </c>
      <c r="AM3870" s="55">
        <v>3.3703832339059547E-2</v>
      </c>
      <c r="AN3870" s="55">
        <v>3.3685211427254044E-2</v>
      </c>
      <c r="AO3870" s="55">
        <v>3.3699505209478758E-2</v>
      </c>
      <c r="AP3870" s="55">
        <v>3.3731857685160592E-2</v>
      </c>
      <c r="AQ3870" s="55">
        <v>3.3762584089323797E-2</v>
      </c>
      <c r="AR3870" s="55">
        <v>3.3848071779512802E-2</v>
      </c>
      <c r="AS3870" s="55">
        <v>3.3811979687154853E-2</v>
      </c>
      <c r="AT3870" s="55">
        <v>3.3764128315184633E-2</v>
      </c>
      <c r="AU3870" s="55">
        <v>3.3701385499686459E-2</v>
      </c>
      <c r="AV3870" s="55">
        <v>3.3626080692529363E-2</v>
      </c>
      <c r="AW3870" s="55">
        <v>3.3538738944608397E-2</v>
      </c>
      <c r="AX3870" s="55">
        <v>3.3444673104151404E-2</v>
      </c>
      <c r="AY3870" s="55">
        <v>3.3346405516419708E-2</v>
      </c>
      <c r="AZ3870" s="55">
        <v>3.3240438894729954E-2</v>
      </c>
      <c r="BA3870" s="55">
        <v>3.3131563805785622E-2</v>
      </c>
      <c r="BB3870" s="55">
        <v>3.3019382432948996E-2</v>
      </c>
      <c r="BC3870" s="55">
        <v>3.290368279234248E-2</v>
      </c>
      <c r="BD3870" s="55">
        <v>3.2789056404599025E-2</v>
      </c>
      <c r="BE3870" s="55">
        <v>3.2677208804640825E-2</v>
      </c>
      <c r="BF3870" s="55">
        <v>3.2567783343025292E-2</v>
      </c>
    </row>
    <row r="3871" spans="1:58" ht="12" customHeight="1" x14ac:dyDescent="0.2">
      <c r="B3871" t="s">
        <v>559</v>
      </c>
      <c r="C3871" s="55">
        <v>0.14159507573702204</v>
      </c>
      <c r="D3871" s="55">
        <v>0.13771439834618607</v>
      </c>
      <c r="E3871" s="55">
        <v>0.13448588410792039</v>
      </c>
      <c r="F3871" s="55">
        <v>0.13149769049371074</v>
      </c>
      <c r="G3871" s="55">
        <v>0.12871884360503902</v>
      </c>
      <c r="H3871" s="55">
        <v>0.12995842065475283</v>
      </c>
      <c r="I3871" s="55">
        <v>0.12837975689462275</v>
      </c>
      <c r="J3871" s="55">
        <v>0.12703751564276886</v>
      </c>
      <c r="K3871" s="55">
        <v>0.12602086882291147</v>
      </c>
      <c r="L3871" s="55">
        <v>0.12483375915397206</v>
      </c>
      <c r="M3871" s="55">
        <v>0.1235149603737421</v>
      </c>
      <c r="N3871" s="55">
        <v>0.12255236814155201</v>
      </c>
      <c r="O3871" s="55">
        <v>0.12241660558411609</v>
      </c>
      <c r="P3871" s="55">
        <v>0.1229713502813371</v>
      </c>
      <c r="Q3871" s="55">
        <v>0.12389457591018206</v>
      </c>
      <c r="R3871" s="55">
        <v>0.12491724449634968</v>
      </c>
      <c r="S3871" s="55">
        <v>0.12582392146171983</v>
      </c>
      <c r="T3871" s="55">
        <v>0.12624987992127118</v>
      </c>
      <c r="U3871" s="55">
        <v>0.12671019627470281</v>
      </c>
      <c r="V3871" s="55">
        <v>0.12685964417051768</v>
      </c>
      <c r="W3871" s="55">
        <v>0.12646572009167162</v>
      </c>
      <c r="X3871" s="55">
        <v>0.12612707046201657</v>
      </c>
      <c r="Y3871" s="55">
        <v>0.12585826785723611</v>
      </c>
      <c r="Z3871" s="55">
        <v>0.12522446799036149</v>
      </c>
      <c r="AA3871" s="55">
        <v>0.12473723859454686</v>
      </c>
      <c r="AB3871" s="55">
        <v>0.12416911190509901</v>
      </c>
      <c r="AC3871" s="55">
        <v>0.1235994987612304</v>
      </c>
      <c r="AD3871" s="55">
        <v>0.12288303741667449</v>
      </c>
      <c r="AE3871" s="55">
        <v>0.12254867285719111</v>
      </c>
      <c r="AF3871" s="55">
        <v>0.12172759584688887</v>
      </c>
      <c r="AG3871" s="55">
        <v>0.12056604154676571</v>
      </c>
      <c r="AH3871" s="55">
        <v>0.1194337747711863</v>
      </c>
      <c r="AI3871" s="55">
        <v>0.11857665215527284</v>
      </c>
      <c r="AJ3871" s="55">
        <v>0.11791045083593292</v>
      </c>
      <c r="AK3871" s="55">
        <v>0.11710091607939782</v>
      </c>
      <c r="AL3871" s="55">
        <v>0.11642136595196657</v>
      </c>
      <c r="AM3871" s="55">
        <v>0.11586290132024761</v>
      </c>
      <c r="AN3871" s="55">
        <v>0.11523010236308588</v>
      </c>
      <c r="AO3871" s="55">
        <v>0.1146047334937121</v>
      </c>
      <c r="AP3871" s="55">
        <v>0.11398955019050319</v>
      </c>
      <c r="AQ3871" s="55">
        <v>0.11328781855652276</v>
      </c>
      <c r="AR3871" s="55">
        <v>0.11263714707108226</v>
      </c>
      <c r="AS3871" s="55">
        <v>0.11228228557465623</v>
      </c>
      <c r="AT3871" s="55">
        <v>0.11193237984779349</v>
      </c>
      <c r="AU3871" s="55">
        <v>0.11156674708857332</v>
      </c>
      <c r="AV3871" s="55">
        <v>0.11124131287263589</v>
      </c>
      <c r="AW3871" s="55">
        <v>0.11092390690841743</v>
      </c>
      <c r="AX3871" s="55">
        <v>0.11056976528723517</v>
      </c>
      <c r="AY3871" s="55">
        <v>0.11025062056799409</v>
      </c>
      <c r="AZ3871" s="55">
        <v>0.1101298226221455</v>
      </c>
      <c r="BA3871" s="55">
        <v>0.11001419691737149</v>
      </c>
      <c r="BB3871" s="55">
        <v>0.1099125973779298</v>
      </c>
      <c r="BC3871" s="55">
        <v>0.10988446868850724</v>
      </c>
      <c r="BD3871" s="55">
        <v>0.10986605915778037</v>
      </c>
      <c r="BE3871" s="55">
        <v>0.109835499506336</v>
      </c>
      <c r="BF3871" s="55">
        <v>0.10977989380455504</v>
      </c>
    </row>
    <row r="3872" spans="1:58" ht="12" customHeight="1" x14ac:dyDescent="0.2">
      <c r="B3872" t="s">
        <v>560</v>
      </c>
      <c r="C3872" s="55">
        <v>0.18800007665562127</v>
      </c>
      <c r="D3872" s="55">
        <v>0.19180255379656908</v>
      </c>
      <c r="E3872" s="55">
        <v>0.19495547703683044</v>
      </c>
      <c r="F3872" s="55">
        <v>0.19684498693584151</v>
      </c>
      <c r="G3872" s="55">
        <v>0.19921885048705124</v>
      </c>
      <c r="H3872" s="55">
        <v>0.1971551061166211</v>
      </c>
      <c r="I3872" s="55">
        <v>0.19834157323963902</v>
      </c>
      <c r="J3872" s="55">
        <v>0.19682716506165218</v>
      </c>
      <c r="K3872" s="55">
        <v>0.19569695403525716</v>
      </c>
      <c r="L3872" s="55">
        <v>0.19476382938945441</v>
      </c>
      <c r="M3872" s="55">
        <v>0.19383519412579697</v>
      </c>
      <c r="N3872" s="55">
        <v>0.19267185714931923</v>
      </c>
      <c r="O3872" s="55">
        <v>0.19064686042536802</v>
      </c>
      <c r="P3872" s="55">
        <v>0.18804054426543379</v>
      </c>
      <c r="Q3872" s="55">
        <v>0.18519445376356605</v>
      </c>
      <c r="R3872" s="55">
        <v>0.18250319431532255</v>
      </c>
      <c r="S3872" s="55">
        <v>0.17906424717579955</v>
      </c>
      <c r="T3872" s="55">
        <v>0.17568063522764424</v>
      </c>
      <c r="U3872" s="55">
        <v>0.17241474844548127</v>
      </c>
      <c r="V3872" s="55">
        <v>0.16945511117951165</v>
      </c>
      <c r="W3872" s="55">
        <v>0.16681038777932852</v>
      </c>
      <c r="X3872" s="55">
        <v>0.16414953283581263</v>
      </c>
      <c r="Y3872" s="55">
        <v>0.16205288309206811</v>
      </c>
      <c r="Z3872" s="55">
        <v>0.16031629736415923</v>
      </c>
      <c r="AA3872" s="55">
        <v>0.1585418615234872</v>
      </c>
      <c r="AB3872" s="55">
        <v>0.1572923207693861</v>
      </c>
      <c r="AC3872" s="55">
        <v>0.1565241991867008</v>
      </c>
      <c r="AD3872" s="55">
        <v>0.15591796430931623</v>
      </c>
      <c r="AE3872" s="55">
        <v>0.15582467779845158</v>
      </c>
      <c r="AF3872" s="55">
        <v>0.15566983354775718</v>
      </c>
      <c r="AG3872" s="55">
        <v>0.15555151941713036</v>
      </c>
      <c r="AH3872" s="55">
        <v>0.15560340473400011</v>
      </c>
      <c r="AI3872" s="55">
        <v>0.15601493096763636</v>
      </c>
      <c r="AJ3872" s="55">
        <v>0.15657507429012765</v>
      </c>
      <c r="AK3872" s="55">
        <v>0.15720253191793387</v>
      </c>
      <c r="AL3872" s="55">
        <v>0.15756806168686444</v>
      </c>
      <c r="AM3872" s="55">
        <v>0.15806409919151532</v>
      </c>
      <c r="AN3872" s="55">
        <v>0.15835039721213268</v>
      </c>
      <c r="AO3872" s="55">
        <v>0.15861358328244521</v>
      </c>
      <c r="AP3872" s="55">
        <v>0.1587857011429657</v>
      </c>
      <c r="AQ3872" s="55">
        <v>0.15870375464632797</v>
      </c>
      <c r="AR3872" s="55">
        <v>0.15867188674738544</v>
      </c>
      <c r="AS3872" s="55">
        <v>0.15845459579013191</v>
      </c>
      <c r="AT3872" s="55">
        <v>0.15829706803198848</v>
      </c>
      <c r="AU3872" s="55">
        <v>0.15831310442683769</v>
      </c>
      <c r="AV3872" s="55">
        <v>0.1581308532343379</v>
      </c>
      <c r="AW3872" s="55">
        <v>0.15803938611409532</v>
      </c>
      <c r="AX3872" s="55">
        <v>0.15802899971126785</v>
      </c>
      <c r="AY3872" s="55">
        <v>0.15787147467670609</v>
      </c>
      <c r="AZ3872" s="55">
        <v>0.15735745938148671</v>
      </c>
      <c r="BA3872" s="55">
        <v>0.15654673139250086</v>
      </c>
      <c r="BB3872" s="55">
        <v>0.15570567503464103</v>
      </c>
      <c r="BC3872" s="55">
        <v>0.15492429007124733</v>
      </c>
      <c r="BD3872" s="55">
        <v>0.15429686948008323</v>
      </c>
      <c r="BE3872" s="55">
        <v>0.15373010858026787</v>
      </c>
      <c r="BF3872" s="55">
        <v>0.15327311242607267</v>
      </c>
    </row>
    <row r="3873" spans="1:58" ht="12" customHeight="1" x14ac:dyDescent="0.2">
      <c r="B3873" t="s">
        <v>561</v>
      </c>
      <c r="C3873" s="55">
        <v>5.8430193409003447E-2</v>
      </c>
      <c r="D3873" s="55">
        <v>5.81484420921871E-2</v>
      </c>
      <c r="E3873" s="55">
        <v>5.855592330005506E-2</v>
      </c>
      <c r="F3873" s="55">
        <v>6.006179122215901E-2</v>
      </c>
      <c r="G3873" s="55">
        <v>6.1156106168919047E-2</v>
      </c>
      <c r="H3873" s="55">
        <v>6.1506968301216422E-2</v>
      </c>
      <c r="I3873" s="55">
        <v>6.2353201890542172E-2</v>
      </c>
      <c r="J3873" s="55">
        <v>6.5307195945452826E-2</v>
      </c>
      <c r="K3873" s="55">
        <v>6.7444021543498128E-2</v>
      </c>
      <c r="L3873" s="55">
        <v>6.9531725555323554E-2</v>
      </c>
      <c r="M3873" s="55">
        <v>7.1608221367562758E-2</v>
      </c>
      <c r="N3873" s="55">
        <v>7.3530797429571568E-2</v>
      </c>
      <c r="O3873" s="55">
        <v>7.512857286643862E-2</v>
      </c>
      <c r="P3873" s="55">
        <v>7.6212714748195312E-2</v>
      </c>
      <c r="Q3873" s="55">
        <v>7.8008413519814856E-2</v>
      </c>
      <c r="R3873" s="55">
        <v>8.0298461196619111E-2</v>
      </c>
      <c r="S3873" s="55">
        <v>8.2194927550611196E-2</v>
      </c>
      <c r="T3873" s="55">
        <v>8.2503057938874386E-2</v>
      </c>
      <c r="U3873" s="55">
        <v>8.3401217919795753E-2</v>
      </c>
      <c r="V3873" s="55">
        <v>8.4371570358356796E-2</v>
      </c>
      <c r="W3873" s="55">
        <v>8.540311140582986E-2</v>
      </c>
      <c r="X3873" s="55">
        <v>8.6154565815889178E-2</v>
      </c>
      <c r="Y3873" s="55">
        <v>8.6632131768478365E-2</v>
      </c>
      <c r="Z3873" s="55">
        <v>8.6677267640784261E-2</v>
      </c>
      <c r="AA3873" s="55">
        <v>8.6451716994423167E-2</v>
      </c>
      <c r="AB3873" s="55">
        <v>8.5786832267476881E-2</v>
      </c>
      <c r="AC3873" s="55">
        <v>8.463013658324231E-2</v>
      </c>
      <c r="AD3873" s="55">
        <v>8.3108132338506752E-2</v>
      </c>
      <c r="AE3873" s="55">
        <v>8.153065222108756E-2</v>
      </c>
      <c r="AF3873" s="55">
        <v>8.014582192201096E-2</v>
      </c>
      <c r="AG3873" s="55">
        <v>7.8970214078968454E-2</v>
      </c>
      <c r="AH3873" s="55">
        <v>7.7844971347794986E-2</v>
      </c>
      <c r="AI3873" s="55">
        <v>7.6489530250217028E-2</v>
      </c>
      <c r="AJ3873" s="55">
        <v>7.4891975940500594E-2</v>
      </c>
      <c r="AK3873" s="55">
        <v>7.3235077652469088E-2</v>
      </c>
      <c r="AL3873" s="55">
        <v>7.1990760446151575E-2</v>
      </c>
      <c r="AM3873" s="55">
        <v>7.1042297942841143E-2</v>
      </c>
      <c r="AN3873" s="55">
        <v>7.0454752707238624E-2</v>
      </c>
      <c r="AO3873" s="55">
        <v>6.9995354504372082E-2</v>
      </c>
      <c r="AP3873" s="55">
        <v>6.9575175306550441E-2</v>
      </c>
      <c r="AQ3873" s="55">
        <v>6.9258859623495414E-2</v>
      </c>
      <c r="AR3873" s="55">
        <v>6.8939612005074022E-2</v>
      </c>
      <c r="AS3873" s="55">
        <v>6.910033266137508E-2</v>
      </c>
      <c r="AT3873" s="55">
        <v>6.9551250938674453E-2</v>
      </c>
      <c r="AU3873" s="55">
        <v>7.0033404097859644E-2</v>
      </c>
      <c r="AV3873" s="55">
        <v>7.057837224604388E-2</v>
      </c>
      <c r="AW3873" s="55">
        <v>7.1249301011299448E-2</v>
      </c>
      <c r="AX3873" s="55">
        <v>7.1741618347823111E-2</v>
      </c>
      <c r="AY3873" s="55">
        <v>7.2338724002970006E-2</v>
      </c>
      <c r="AZ3873" s="55">
        <v>7.3013174053960045E-2</v>
      </c>
      <c r="BA3873" s="55">
        <v>7.3639067802293012E-2</v>
      </c>
      <c r="BB3873" s="55">
        <v>7.4393424496591531E-2</v>
      </c>
      <c r="BC3873" s="55">
        <v>7.4960064174896188E-2</v>
      </c>
      <c r="BD3873" s="55">
        <v>7.5365387514894674E-2</v>
      </c>
      <c r="BE3873" s="55">
        <v>7.5814651568374372E-2</v>
      </c>
      <c r="BF3873" s="55">
        <v>7.5977706252547933E-2</v>
      </c>
    </row>
    <row r="3874" spans="1:58" ht="12" customHeight="1" x14ac:dyDescent="0.2">
      <c r="B3874" t="s">
        <v>562</v>
      </c>
      <c r="C3874" s="55">
        <v>0.11033261060371724</v>
      </c>
      <c r="D3874" s="55">
        <v>0.11024614910146485</v>
      </c>
      <c r="E3874" s="55">
        <v>0.10984032691816251</v>
      </c>
      <c r="F3874" s="55">
        <v>0.10926372211810216</v>
      </c>
      <c r="G3874" s="55">
        <v>0.10848566756040497</v>
      </c>
      <c r="H3874" s="55">
        <v>0.10664290734165814</v>
      </c>
      <c r="I3874" s="55">
        <v>0.10583505886634335</v>
      </c>
      <c r="J3874" s="55">
        <v>0.10503824326691399</v>
      </c>
      <c r="K3874" s="55">
        <v>0.10431750433486388</v>
      </c>
      <c r="L3874" s="55">
        <v>0.10359344834410743</v>
      </c>
      <c r="M3874" s="55">
        <v>0.10303249418971037</v>
      </c>
      <c r="N3874" s="55">
        <v>0.10247320109351818</v>
      </c>
      <c r="O3874" s="55">
        <v>0.1025528643703285</v>
      </c>
      <c r="P3874" s="55">
        <v>0.10312861724884922</v>
      </c>
      <c r="Q3874" s="55">
        <v>0.10328430630000768</v>
      </c>
      <c r="R3874" s="55">
        <v>0.10372002177282806</v>
      </c>
      <c r="S3874" s="55">
        <v>0.1040028207399593</v>
      </c>
      <c r="T3874" s="55">
        <v>0.10637652901819253</v>
      </c>
      <c r="U3874" s="55">
        <v>0.10806603316269378</v>
      </c>
      <c r="V3874" s="55">
        <v>0.10993828079481678</v>
      </c>
      <c r="W3874" s="55">
        <v>0.11172756494199231</v>
      </c>
      <c r="X3874" s="55">
        <v>0.1136988534092655</v>
      </c>
      <c r="Y3874" s="55">
        <v>0.11578884909744949</v>
      </c>
      <c r="Z3874" s="55">
        <v>0.11831993864437831</v>
      </c>
      <c r="AA3874" s="55">
        <v>0.12097702689443172</v>
      </c>
      <c r="AB3874" s="55">
        <v>0.12378784629041642</v>
      </c>
      <c r="AC3874" s="55">
        <v>0.12650976557282476</v>
      </c>
      <c r="AD3874" s="55">
        <v>0.12934277386730164</v>
      </c>
      <c r="AE3874" s="55">
        <v>0.13198456969664088</v>
      </c>
      <c r="AF3874" s="55">
        <v>0.13457996903392452</v>
      </c>
      <c r="AG3874" s="55">
        <v>0.13726809805165405</v>
      </c>
      <c r="AH3874" s="55">
        <v>0.13976618265053412</v>
      </c>
      <c r="AI3874" s="55">
        <v>0.14204353889173255</v>
      </c>
      <c r="AJ3874" s="55">
        <v>0.14418094688965055</v>
      </c>
      <c r="AK3874" s="55">
        <v>0.14614377369337039</v>
      </c>
      <c r="AL3874" s="55">
        <v>0.14778740291577463</v>
      </c>
      <c r="AM3874" s="55">
        <v>0.14889536259673819</v>
      </c>
      <c r="AN3874" s="55">
        <v>0.14973566328172061</v>
      </c>
      <c r="AO3874" s="55">
        <v>0.15043303596991112</v>
      </c>
      <c r="AP3874" s="55">
        <v>0.15115815025938106</v>
      </c>
      <c r="AQ3874" s="55">
        <v>0.15211808881151737</v>
      </c>
      <c r="AR3874" s="55">
        <v>0.1529184934890824</v>
      </c>
      <c r="AS3874" s="55">
        <v>0.15323937114589437</v>
      </c>
      <c r="AT3874" s="55">
        <v>0.15320391515097498</v>
      </c>
      <c r="AU3874" s="55">
        <v>0.15298801082777308</v>
      </c>
      <c r="AV3874" s="55">
        <v>0.15287520202018151</v>
      </c>
      <c r="AW3874" s="55">
        <v>0.1525377015711587</v>
      </c>
      <c r="AX3874" s="55">
        <v>0.15234071913455549</v>
      </c>
      <c r="AY3874" s="55">
        <v>0.15215001780354789</v>
      </c>
      <c r="AZ3874" s="55">
        <v>0.15204191658038466</v>
      </c>
      <c r="BA3874" s="55">
        <v>0.15227893190422451</v>
      </c>
      <c r="BB3874" s="55">
        <v>0.15240239548015486</v>
      </c>
      <c r="BC3874" s="55">
        <v>0.15257399017494211</v>
      </c>
      <c r="BD3874" s="55">
        <v>0.15273824508756761</v>
      </c>
      <c r="BE3874" s="55">
        <v>0.15280532100741057</v>
      </c>
      <c r="BF3874" s="55">
        <v>0.15307037454348407</v>
      </c>
    </row>
    <row r="3875" spans="1:58" ht="12" customHeight="1" x14ac:dyDescent="0.2">
      <c r="A3875" t="s">
        <v>524</v>
      </c>
      <c r="B3875" t="s">
        <v>558</v>
      </c>
      <c r="C3875" s="55">
        <v>4.5442786528062176E-2</v>
      </c>
      <c r="D3875" s="55">
        <v>4.6179525010191784E-2</v>
      </c>
      <c r="E3875" s="55">
        <v>4.6715126480333963E-2</v>
      </c>
      <c r="F3875" s="55">
        <v>4.7036721240433663E-2</v>
      </c>
      <c r="G3875" s="55">
        <v>4.6859963354137474E-2</v>
      </c>
      <c r="H3875" s="55">
        <v>4.6046339633620925E-2</v>
      </c>
      <c r="I3875" s="55">
        <v>4.5772746704589438E-2</v>
      </c>
      <c r="J3875" s="55">
        <v>4.5525250121954769E-2</v>
      </c>
      <c r="K3875" s="55">
        <v>4.5416078178463333E-2</v>
      </c>
      <c r="L3875" s="55">
        <v>4.557831072978337E-2</v>
      </c>
      <c r="M3875" s="55">
        <v>4.5870614024158388E-2</v>
      </c>
      <c r="N3875" s="55">
        <v>4.6007058602490672E-2</v>
      </c>
      <c r="O3875" s="55">
        <v>4.6087198970547749E-2</v>
      </c>
      <c r="P3875" s="55">
        <v>4.5904106578752726E-2</v>
      </c>
      <c r="Q3875" s="55">
        <v>4.546096938906536E-2</v>
      </c>
      <c r="R3875" s="55">
        <v>4.4686516426755862E-2</v>
      </c>
      <c r="S3875" s="55">
        <v>4.3703523726038751E-2</v>
      </c>
      <c r="T3875" s="55">
        <v>4.2707583615591287E-2</v>
      </c>
      <c r="U3875" s="55">
        <v>4.1939447243484113E-2</v>
      </c>
      <c r="V3875" s="55">
        <v>4.131863667861263E-2</v>
      </c>
      <c r="W3875" s="55">
        <v>4.0990791533193481E-2</v>
      </c>
      <c r="X3875" s="55">
        <v>4.0687920805831876E-2</v>
      </c>
      <c r="Y3875" s="55">
        <v>4.0292640178572883E-2</v>
      </c>
      <c r="Z3875" s="55">
        <v>3.9946368000442496E-2</v>
      </c>
      <c r="AA3875" s="55">
        <v>3.9652478235001842E-2</v>
      </c>
      <c r="AB3875" s="55">
        <v>3.9215866844153409E-2</v>
      </c>
      <c r="AC3875" s="55">
        <v>3.8904679157972348E-2</v>
      </c>
      <c r="AD3875" s="55">
        <v>3.8835128182535879E-2</v>
      </c>
      <c r="AE3875" s="55">
        <v>3.8740613063369553E-2</v>
      </c>
      <c r="AF3875" s="55">
        <v>3.8345536155666569E-2</v>
      </c>
      <c r="AG3875" s="55">
        <v>3.7976899602462887E-2</v>
      </c>
      <c r="AH3875" s="55">
        <v>3.7591099279812891E-2</v>
      </c>
      <c r="AI3875" s="55">
        <v>3.7084458464232258E-2</v>
      </c>
      <c r="AJ3875" s="55">
        <v>3.6612053926638688E-2</v>
      </c>
      <c r="AK3875" s="55">
        <v>3.6370201269294342E-2</v>
      </c>
      <c r="AL3875" s="55">
        <v>3.6155951411962949E-2</v>
      </c>
      <c r="AM3875" s="55">
        <v>3.5921821874464417E-2</v>
      </c>
      <c r="AN3875" s="55">
        <v>3.5902975866114462E-2</v>
      </c>
      <c r="AO3875" s="55">
        <v>3.5918603028000984E-2</v>
      </c>
      <c r="AP3875" s="55">
        <v>3.5953356152030366E-2</v>
      </c>
      <c r="AQ3875" s="55">
        <v>3.5986027785719292E-2</v>
      </c>
      <c r="AR3875" s="55">
        <v>3.6076814451190965E-2</v>
      </c>
      <c r="AS3875" s="55">
        <v>3.6037823120512527E-2</v>
      </c>
      <c r="AT3875" s="55">
        <v>3.5985716380514912E-2</v>
      </c>
      <c r="AU3875" s="55">
        <v>3.5917687577817631E-2</v>
      </c>
      <c r="AV3875" s="55">
        <v>3.5836146974404577E-2</v>
      </c>
      <c r="AW3875" s="55">
        <v>3.5741480626496895E-2</v>
      </c>
      <c r="AX3875" s="55">
        <v>3.5639944605140306E-2</v>
      </c>
      <c r="AY3875" s="55">
        <v>3.5533750619694771E-2</v>
      </c>
      <c r="AZ3875" s="55">
        <v>3.5419258968796948E-2</v>
      </c>
      <c r="BA3875" s="55">
        <v>3.5301753465927017E-2</v>
      </c>
      <c r="BB3875" s="55">
        <v>3.5180462268298796E-2</v>
      </c>
      <c r="BC3875" s="55">
        <v>3.5056009224132316E-2</v>
      </c>
      <c r="BD3875" s="55">
        <v>3.4933154959766469E-2</v>
      </c>
      <c r="BE3875" s="55">
        <v>3.4813181595980305E-2</v>
      </c>
      <c r="BF3875" s="55">
        <v>3.4696281598365415E-2</v>
      </c>
    </row>
    <row r="3876" spans="1:58" ht="12" customHeight="1" x14ac:dyDescent="0.2">
      <c r="B3876" t="s">
        <v>559</v>
      </c>
      <c r="C3876" s="55">
        <v>0.14489167157624677</v>
      </c>
      <c r="D3876" s="55">
        <v>0.1413570326649437</v>
      </c>
      <c r="E3876" s="55">
        <v>0.13809121598405638</v>
      </c>
      <c r="F3876" s="55">
        <v>0.13528581035542972</v>
      </c>
      <c r="G3876" s="55">
        <v>0.13284299007033726</v>
      </c>
      <c r="H3876" s="55">
        <v>0.13137179370175378</v>
      </c>
      <c r="I3876" s="55">
        <v>0.13036931312031047</v>
      </c>
      <c r="J3876" s="55">
        <v>0.12950362258539275</v>
      </c>
      <c r="K3876" s="55">
        <v>0.12871047714194223</v>
      </c>
      <c r="L3876" s="55">
        <v>0.12756661247396575</v>
      </c>
      <c r="M3876" s="55">
        <v>0.12619725852496264</v>
      </c>
      <c r="N3876" s="55">
        <v>0.12466604472157888</v>
      </c>
      <c r="O3876" s="55">
        <v>0.12361809430280389</v>
      </c>
      <c r="P3876" s="55">
        <v>0.12314461570926942</v>
      </c>
      <c r="Q3876" s="55">
        <v>0.12307623884444084</v>
      </c>
      <c r="R3876" s="55">
        <v>0.12331989884020539</v>
      </c>
      <c r="S3876" s="55">
        <v>0.12394006578771588</v>
      </c>
      <c r="T3876" s="55">
        <v>0.12432776025785945</v>
      </c>
      <c r="U3876" s="55">
        <v>0.12457183689751983</v>
      </c>
      <c r="V3876" s="55">
        <v>0.12452302193095517</v>
      </c>
      <c r="W3876" s="55">
        <v>0.12388568919515157</v>
      </c>
      <c r="X3876" s="55">
        <v>0.12330035019703063</v>
      </c>
      <c r="Y3876" s="55">
        <v>0.1228649651975651</v>
      </c>
      <c r="Z3876" s="55">
        <v>0.12225064769677178</v>
      </c>
      <c r="AA3876" s="55">
        <v>0.12178009135707915</v>
      </c>
      <c r="AB3876" s="55">
        <v>0.12123515138232605</v>
      </c>
      <c r="AC3876" s="55">
        <v>0.1206885766614311</v>
      </c>
      <c r="AD3876" s="55">
        <v>0.1199973914314873</v>
      </c>
      <c r="AE3876" s="55">
        <v>0.11968685855311449</v>
      </c>
      <c r="AF3876" s="55">
        <v>0.11890113396427103</v>
      </c>
      <c r="AG3876" s="55">
        <v>0.11777973621425922</v>
      </c>
      <c r="AH3876" s="55">
        <v>0.11668425490662829</v>
      </c>
      <c r="AI3876" s="55">
        <v>0.11585881361714388</v>
      </c>
      <c r="AJ3876" s="55">
        <v>0.11522148473371376</v>
      </c>
      <c r="AK3876" s="55">
        <v>0.1144433657561455</v>
      </c>
      <c r="AL3876" s="55">
        <v>0.1137900474723537</v>
      </c>
      <c r="AM3876" s="55">
        <v>0.11325390729008208</v>
      </c>
      <c r="AN3876" s="55">
        <v>0.11263849594631453</v>
      </c>
      <c r="AO3876" s="55">
        <v>0.11202841565059088</v>
      </c>
      <c r="AP3876" s="55">
        <v>0.11142789926042955</v>
      </c>
      <c r="AQ3876" s="55">
        <v>0.11074169634769132</v>
      </c>
      <c r="AR3876" s="55">
        <v>0.11010463887730015</v>
      </c>
      <c r="AS3876" s="55">
        <v>0.10975616396792055</v>
      </c>
      <c r="AT3876" s="55">
        <v>0.10941076982218242</v>
      </c>
      <c r="AU3876" s="55">
        <v>0.10904985919116732</v>
      </c>
      <c r="AV3876" s="55">
        <v>0.10872787233325354</v>
      </c>
      <c r="AW3876" s="55">
        <v>0.108412833072003</v>
      </c>
      <c r="AX3876" s="55">
        <v>0.1080627904954606</v>
      </c>
      <c r="AY3876" s="55">
        <v>0.10774640558192315</v>
      </c>
      <c r="AZ3876" s="55">
        <v>0.10762356815567174</v>
      </c>
      <c r="BA3876" s="55">
        <v>0.10750602418657579</v>
      </c>
      <c r="BB3876" s="55">
        <v>0.10740136273597745</v>
      </c>
      <c r="BC3876" s="55">
        <v>0.1073702595342019</v>
      </c>
      <c r="BD3876" s="55">
        <v>0.10735002845076116</v>
      </c>
      <c r="BE3876" s="55">
        <v>0.10731766559297136</v>
      </c>
      <c r="BF3876" s="55">
        <v>0.1072623395900407</v>
      </c>
    </row>
    <row r="3877" spans="1:58" ht="12" customHeight="1" x14ac:dyDescent="0.2">
      <c r="B3877" t="s">
        <v>560</v>
      </c>
      <c r="C3877" s="55">
        <v>0.18729869264543636</v>
      </c>
      <c r="D3877" s="55">
        <v>0.19044237476987616</v>
      </c>
      <c r="E3877" s="55">
        <v>0.19266879756270161</v>
      </c>
      <c r="F3877" s="55">
        <v>0.19368503704285348</v>
      </c>
      <c r="G3877" s="55">
        <v>0.1951656220612103</v>
      </c>
      <c r="H3877" s="55">
        <v>0.19359993893176117</v>
      </c>
      <c r="I3877" s="55">
        <v>0.19454392453373345</v>
      </c>
      <c r="J3877" s="55">
        <v>0.19291572929794262</v>
      </c>
      <c r="K3877" s="55">
        <v>0.19166792849671471</v>
      </c>
      <c r="L3877" s="55">
        <v>0.19055317531431287</v>
      </c>
      <c r="M3877" s="55">
        <v>0.18964259660788721</v>
      </c>
      <c r="N3877" s="55">
        <v>0.18850232523470498</v>
      </c>
      <c r="O3877" s="55">
        <v>0.18674612777135674</v>
      </c>
      <c r="P3877" s="55">
        <v>0.18434995337017304</v>
      </c>
      <c r="Q3877" s="55">
        <v>0.1816394691420182</v>
      </c>
      <c r="R3877" s="55">
        <v>0.17904104945786598</v>
      </c>
      <c r="S3877" s="55">
        <v>0.17566780574872928</v>
      </c>
      <c r="T3877" s="55">
        <v>0.17218202368393856</v>
      </c>
      <c r="U3877" s="55">
        <v>0.16886040603681271</v>
      </c>
      <c r="V3877" s="55">
        <v>0.16586068162564449</v>
      </c>
      <c r="W3877" s="55">
        <v>0.16320721045571868</v>
      </c>
      <c r="X3877" s="55">
        <v>0.16044862662848461</v>
      </c>
      <c r="Y3877" s="55">
        <v>0.15821551095324615</v>
      </c>
      <c r="Z3877" s="55">
        <v>0.15652569180432716</v>
      </c>
      <c r="AA3877" s="55">
        <v>0.1547996975244153</v>
      </c>
      <c r="AB3877" s="55">
        <v>0.15359196230093253</v>
      </c>
      <c r="AC3877" s="55">
        <v>0.15285404323974805</v>
      </c>
      <c r="AD3877" s="55">
        <v>0.15227268583235762</v>
      </c>
      <c r="AE3877" s="55">
        <v>0.15220190135856199</v>
      </c>
      <c r="AF3877" s="55">
        <v>0.15207134862944877</v>
      </c>
      <c r="AG3877" s="55">
        <v>0.15197278323348407</v>
      </c>
      <c r="AH3877" s="55">
        <v>0.15203731060940523</v>
      </c>
      <c r="AI3877" s="55">
        <v>0.15245512921680146</v>
      </c>
      <c r="AJ3877" s="55">
        <v>0.15302055693396488</v>
      </c>
      <c r="AK3877" s="55">
        <v>0.15365116248927002</v>
      </c>
      <c r="AL3877" s="55">
        <v>0.15402306636839885</v>
      </c>
      <c r="AM3877" s="55">
        <v>0.15452118141584184</v>
      </c>
      <c r="AN3877" s="55">
        <v>0.15480537534584049</v>
      </c>
      <c r="AO3877" s="55">
        <v>0.15506436304619647</v>
      </c>
      <c r="AP3877" s="55">
        <v>0.15523379635899653</v>
      </c>
      <c r="AQ3877" s="55">
        <v>0.15515334518841117</v>
      </c>
      <c r="AR3877" s="55">
        <v>0.15512076769712224</v>
      </c>
      <c r="AS3877" s="55">
        <v>0.15490609282031945</v>
      </c>
      <c r="AT3877" s="55">
        <v>0.15474733970251356</v>
      </c>
      <c r="AU3877" s="55">
        <v>0.15475802840985006</v>
      </c>
      <c r="AV3877" s="55">
        <v>0.15457433351067301</v>
      </c>
      <c r="AW3877" s="55">
        <v>0.15447807701482447</v>
      </c>
      <c r="AX3877" s="55">
        <v>0.15446232444784994</v>
      </c>
      <c r="AY3877" s="55">
        <v>0.15430194436221292</v>
      </c>
      <c r="AZ3877" s="55">
        <v>0.15379271590999741</v>
      </c>
      <c r="BA3877" s="55">
        <v>0.15299387937720887</v>
      </c>
      <c r="BB3877" s="55">
        <v>0.15216429112797905</v>
      </c>
      <c r="BC3877" s="55">
        <v>0.15139557770649503</v>
      </c>
      <c r="BD3877" s="55">
        <v>0.15077929777961685</v>
      </c>
      <c r="BE3877" s="55">
        <v>0.15022195383215839</v>
      </c>
      <c r="BF3877" s="55">
        <v>0.14977399709453001</v>
      </c>
    </row>
    <row r="3878" spans="1:58" ht="12" customHeight="1" x14ac:dyDescent="0.2">
      <c r="B3878" t="s">
        <v>561</v>
      </c>
      <c r="C3878" s="55">
        <v>5.5933310397310892E-2</v>
      </c>
      <c r="D3878" s="55">
        <v>5.5694956497957977E-2</v>
      </c>
      <c r="E3878" s="55">
        <v>5.6098510863876308E-2</v>
      </c>
      <c r="F3878" s="55">
        <v>5.7494573196324228E-2</v>
      </c>
      <c r="G3878" s="55">
        <v>5.8417311232532576E-2</v>
      </c>
      <c r="H3878" s="55">
        <v>5.8324799595707431E-2</v>
      </c>
      <c r="I3878" s="55">
        <v>5.8927212253494336E-2</v>
      </c>
      <c r="J3878" s="55">
        <v>6.195787989105301E-2</v>
      </c>
      <c r="K3878" s="55">
        <v>6.4197787520919883E-2</v>
      </c>
      <c r="L3878" s="55">
        <v>6.6432387469437332E-2</v>
      </c>
      <c r="M3878" s="55">
        <v>6.8805054473838667E-2</v>
      </c>
      <c r="N3878" s="55">
        <v>7.1057496688855123E-2</v>
      </c>
      <c r="O3878" s="55">
        <v>7.3109187355199681E-2</v>
      </c>
      <c r="P3878" s="55">
        <v>7.4833206704030125E-2</v>
      </c>
      <c r="Q3878" s="55">
        <v>7.724977205714359E-2</v>
      </c>
      <c r="R3878" s="55">
        <v>8.0155057859935347E-2</v>
      </c>
      <c r="S3878" s="55">
        <v>8.2682267709313001E-2</v>
      </c>
      <c r="T3878" s="55">
        <v>8.3332079132055384E-2</v>
      </c>
      <c r="U3878" s="55">
        <v>8.4429230073304551E-2</v>
      </c>
      <c r="V3878" s="55">
        <v>8.5358129696270074E-2</v>
      </c>
      <c r="W3878" s="55">
        <v>8.6263365363492953E-2</v>
      </c>
      <c r="X3878" s="55">
        <v>8.6805117972891602E-2</v>
      </c>
      <c r="Y3878" s="55">
        <v>8.7000615745745247E-2</v>
      </c>
      <c r="Z3878" s="55">
        <v>8.7049082780907658E-2</v>
      </c>
      <c r="AA3878" s="55">
        <v>8.682620246720954E-2</v>
      </c>
      <c r="AB3878" s="55">
        <v>8.616534459549384E-2</v>
      </c>
      <c r="AC3878" s="55">
        <v>8.5010292644670291E-2</v>
      </c>
      <c r="AD3878" s="55">
        <v>8.3487297619507433E-2</v>
      </c>
      <c r="AE3878" s="55">
        <v>8.1913557131804843E-2</v>
      </c>
      <c r="AF3878" s="55">
        <v>8.0533180763070381E-2</v>
      </c>
      <c r="AG3878" s="55">
        <v>7.9360775656882154E-2</v>
      </c>
      <c r="AH3878" s="55">
        <v>7.8237087601651503E-2</v>
      </c>
      <c r="AI3878" s="55">
        <v>7.6882748360001169E-2</v>
      </c>
      <c r="AJ3878" s="55">
        <v>7.5285869385881984E-2</v>
      </c>
      <c r="AK3878" s="55">
        <v>7.3628590918760867E-2</v>
      </c>
      <c r="AL3878" s="55">
        <v>7.2384463980662561E-2</v>
      </c>
      <c r="AM3878" s="55">
        <v>7.1436934362849994E-2</v>
      </c>
      <c r="AN3878" s="55">
        <v>7.0848099280913304E-2</v>
      </c>
      <c r="AO3878" s="55">
        <v>7.0386905045995929E-2</v>
      </c>
      <c r="AP3878" s="55">
        <v>6.99649012941823E-2</v>
      </c>
      <c r="AQ3878" s="55">
        <v>6.9646662153893646E-2</v>
      </c>
      <c r="AR3878" s="55">
        <v>6.9324991228290375E-2</v>
      </c>
      <c r="AS3878" s="55">
        <v>6.948560242402918E-2</v>
      </c>
      <c r="AT3878" s="55">
        <v>6.9936886671291332E-2</v>
      </c>
      <c r="AU3878" s="55">
        <v>7.0419443467161724E-2</v>
      </c>
      <c r="AV3878" s="55">
        <v>7.0964873873844356E-2</v>
      </c>
      <c r="AW3878" s="55">
        <v>7.1636301818242459E-2</v>
      </c>
      <c r="AX3878" s="55">
        <v>7.2128678136359939E-2</v>
      </c>
      <c r="AY3878" s="55">
        <v>7.2725983947663914E-2</v>
      </c>
      <c r="AZ3878" s="55">
        <v>7.3400782362287073E-2</v>
      </c>
      <c r="BA3878" s="55">
        <v>7.4026866048496481E-2</v>
      </c>
      <c r="BB3878" s="55">
        <v>7.4781450574636033E-2</v>
      </c>
      <c r="BC3878" s="55">
        <v>7.5348507361992959E-2</v>
      </c>
      <c r="BD3878" s="55">
        <v>7.5754348417989836E-2</v>
      </c>
      <c r="BE3878" s="55">
        <v>7.6204153758005225E-2</v>
      </c>
      <c r="BF3878" s="55">
        <v>7.6367337745292349E-2</v>
      </c>
    </row>
    <row r="3879" spans="1:58" ht="12" customHeight="1" x14ac:dyDescent="0.2">
      <c r="B3879" t="s">
        <v>562</v>
      </c>
      <c r="C3879" s="55">
        <v>0.10036399532572644</v>
      </c>
      <c r="D3879" s="55">
        <v>9.9863132516513561E-2</v>
      </c>
      <c r="E3879" s="55">
        <v>9.9212503620587991E-2</v>
      </c>
      <c r="F3879" s="55">
        <v>9.8638204567648533E-2</v>
      </c>
      <c r="G3879" s="55">
        <v>9.7914691715533478E-2</v>
      </c>
      <c r="H3879" s="55">
        <v>9.6848501778228541E-2</v>
      </c>
      <c r="I3879" s="55">
        <v>9.620138654621134E-2</v>
      </c>
      <c r="J3879" s="55">
        <v>9.5586063200296334E-2</v>
      </c>
      <c r="K3879" s="55">
        <v>9.5344060103018713E-2</v>
      </c>
      <c r="L3879" s="55">
        <v>9.5027705384418876E-2</v>
      </c>
      <c r="M3879" s="55">
        <v>9.4817384796335613E-2</v>
      </c>
      <c r="N3879" s="55">
        <v>9.4832025982343901E-2</v>
      </c>
      <c r="O3879" s="55">
        <v>9.5359117858815359E-2</v>
      </c>
      <c r="P3879" s="55">
        <v>9.6410144764357567E-2</v>
      </c>
      <c r="Q3879" s="55">
        <v>9.708650233940172E-2</v>
      </c>
      <c r="R3879" s="55">
        <v>9.8000766273349915E-2</v>
      </c>
      <c r="S3879" s="55">
        <v>9.8605335015770623E-2</v>
      </c>
      <c r="T3879" s="55">
        <v>0.10127297040325246</v>
      </c>
      <c r="U3879" s="55">
        <v>0.10327536587908738</v>
      </c>
      <c r="V3879" s="55">
        <v>0.10536259348780566</v>
      </c>
      <c r="W3879" s="55">
        <v>0.10732819500112308</v>
      </c>
      <c r="X3879" s="55">
        <v>0.10956411860348486</v>
      </c>
      <c r="Y3879" s="55">
        <v>0.11195912918881167</v>
      </c>
      <c r="Z3879" s="55">
        <v>0.11441062876523016</v>
      </c>
      <c r="AA3879" s="55">
        <v>0.11698482785006928</v>
      </c>
      <c r="AB3879" s="55">
        <v>0.11971248727402105</v>
      </c>
      <c r="AC3879" s="55">
        <v>0.12235450659283305</v>
      </c>
      <c r="AD3879" s="55">
        <v>0.12510322378851546</v>
      </c>
      <c r="AE3879" s="55">
        <v>0.12767547423440848</v>
      </c>
      <c r="AF3879" s="55">
        <v>0.13020385387623587</v>
      </c>
      <c r="AG3879" s="55">
        <v>0.13281944293637413</v>
      </c>
      <c r="AH3879" s="55">
        <v>0.13524887630773672</v>
      </c>
      <c r="AI3879" s="55">
        <v>0.13746680518899412</v>
      </c>
      <c r="AJ3879" s="55">
        <v>0.13955181966629537</v>
      </c>
      <c r="AK3879" s="55">
        <v>0.14146764039916757</v>
      </c>
      <c r="AL3879" s="55">
        <v>0.1430722702549288</v>
      </c>
      <c r="AM3879" s="55">
        <v>0.1441572302948412</v>
      </c>
      <c r="AN3879" s="55">
        <v>0.14497483024534366</v>
      </c>
      <c r="AO3879" s="55">
        <v>0.14565162084861136</v>
      </c>
      <c r="AP3879" s="55">
        <v>0.14635478796735008</v>
      </c>
      <c r="AQ3879" s="55">
        <v>0.1472839018716865</v>
      </c>
      <c r="AR3879" s="55">
        <v>0.14805751260530386</v>
      </c>
      <c r="AS3879" s="55">
        <v>0.14836603810278901</v>
      </c>
      <c r="AT3879" s="55">
        <v>0.14832715377392966</v>
      </c>
      <c r="AU3879" s="55">
        <v>0.1481133481690444</v>
      </c>
      <c r="AV3879" s="55">
        <v>0.14799883296918159</v>
      </c>
      <c r="AW3879" s="55">
        <v>0.14766555338534026</v>
      </c>
      <c r="AX3879" s="55">
        <v>0.14746951600709776</v>
      </c>
      <c r="AY3879" s="55">
        <v>0.14727879390638529</v>
      </c>
      <c r="AZ3879" s="55">
        <v>0.14716761286685304</v>
      </c>
      <c r="BA3879" s="55">
        <v>0.14739079223963744</v>
      </c>
      <c r="BB3879" s="55">
        <v>0.14750290627607479</v>
      </c>
      <c r="BC3879" s="55">
        <v>0.1476640098446774</v>
      </c>
      <c r="BD3879" s="55">
        <v>0.14781989059994965</v>
      </c>
      <c r="BE3879" s="55">
        <v>0.14788135744809264</v>
      </c>
      <c r="BF3879" s="55">
        <v>0.14813649581396127</v>
      </c>
    </row>
    <row r="3880" spans="1:58" ht="12" customHeight="1" x14ac:dyDescent="0.2">
      <c r="A3880" t="s">
        <v>525</v>
      </c>
      <c r="B3880" t="s">
        <v>558</v>
      </c>
      <c r="C3880" s="55">
        <v>4.7090866885915413E-2</v>
      </c>
      <c r="D3880" s="55">
        <v>4.8308969335813662E-2</v>
      </c>
      <c r="E3880" s="55">
        <v>4.9253348591917684E-2</v>
      </c>
      <c r="F3880" s="55">
        <v>4.9903576004634735E-2</v>
      </c>
      <c r="G3880" s="55">
        <v>4.9888841555125726E-2</v>
      </c>
      <c r="H3880" s="55">
        <v>4.8491567613216678E-2</v>
      </c>
      <c r="I3880" s="55">
        <v>4.8535881791239022E-2</v>
      </c>
      <c r="J3880" s="55">
        <v>4.7885371114175145E-2</v>
      </c>
      <c r="K3880" s="55">
        <v>4.7329233652649481E-2</v>
      </c>
      <c r="L3880" s="55">
        <v>4.693274181696936E-2</v>
      </c>
      <c r="M3880" s="55">
        <v>4.6613490052635174E-2</v>
      </c>
      <c r="N3880" s="55">
        <v>4.6115663881944879E-2</v>
      </c>
      <c r="O3880" s="55">
        <v>4.5735314001623305E-2</v>
      </c>
      <c r="P3880" s="55">
        <v>4.5160856700325644E-2</v>
      </c>
      <c r="Q3880" s="55">
        <v>4.4382532118313903E-2</v>
      </c>
      <c r="R3880" s="55">
        <v>4.3633582197673194E-2</v>
      </c>
      <c r="S3880" s="55">
        <v>4.2976543457440911E-2</v>
      </c>
      <c r="T3880" s="55">
        <v>4.2034157060320876E-2</v>
      </c>
      <c r="U3880" s="55">
        <v>4.1418645743081621E-2</v>
      </c>
      <c r="V3880" s="55">
        <v>4.097534860239567E-2</v>
      </c>
      <c r="W3880" s="55">
        <v>4.0732182362633394E-2</v>
      </c>
      <c r="X3880" s="55">
        <v>4.0515075957559585E-2</v>
      </c>
      <c r="Y3880" s="55">
        <v>4.0190073413923055E-2</v>
      </c>
      <c r="Z3880" s="55">
        <v>3.9847748939806464E-2</v>
      </c>
      <c r="AA3880" s="55">
        <v>3.9558240108515143E-2</v>
      </c>
      <c r="AB3880" s="55">
        <v>3.9128448353308226E-2</v>
      </c>
      <c r="AC3880" s="55">
        <v>3.8825249803813862E-2</v>
      </c>
      <c r="AD3880" s="55">
        <v>3.8765463469234721E-2</v>
      </c>
      <c r="AE3880" s="55">
        <v>3.868307517657691E-2</v>
      </c>
      <c r="AF3880" s="55">
        <v>3.8300124616862601E-2</v>
      </c>
      <c r="AG3880" s="55">
        <v>3.7943114910112312E-2</v>
      </c>
      <c r="AH3880" s="55">
        <v>3.7567047167811028E-2</v>
      </c>
      <c r="AI3880" s="55">
        <v>3.7068849001766851E-2</v>
      </c>
      <c r="AJ3880" s="55">
        <v>3.6605355948552146E-2</v>
      </c>
      <c r="AK3880" s="55">
        <v>3.6374324503526317E-2</v>
      </c>
      <c r="AL3880" s="55">
        <v>3.6168888145883121E-2</v>
      </c>
      <c r="AM3880" s="55">
        <v>3.594166179564872E-2</v>
      </c>
      <c r="AN3880" s="55">
        <v>3.5927723748183697E-2</v>
      </c>
      <c r="AO3880" s="55">
        <v>3.5947291710642794E-2</v>
      </c>
      <c r="AP3880" s="55">
        <v>3.59857257554601E-2</v>
      </c>
      <c r="AQ3880" s="55">
        <v>3.602195767633469E-2</v>
      </c>
      <c r="AR3880" s="55">
        <v>3.6115984328540678E-2</v>
      </c>
      <c r="AS3880" s="55">
        <v>3.6077324700187673E-2</v>
      </c>
      <c r="AT3880" s="55">
        <v>3.6024224451431879E-2</v>
      </c>
      <c r="AU3880" s="55">
        <v>3.5954968147995287E-2</v>
      </c>
      <c r="AV3880" s="55">
        <v>3.5871776584839581E-2</v>
      </c>
      <c r="AW3880" s="55">
        <v>3.5774830414046957E-2</v>
      </c>
      <c r="AX3880" s="55">
        <v>3.5671791347918737E-2</v>
      </c>
      <c r="AY3880" s="55">
        <v>3.5563515648082786E-2</v>
      </c>
      <c r="AZ3880" s="55">
        <v>3.5446018735212623E-2</v>
      </c>
      <c r="BA3880" s="55">
        <v>3.5325722848436061E-2</v>
      </c>
      <c r="BB3880" s="55">
        <v>3.5201107710475098E-2</v>
      </c>
      <c r="BC3880" s="55">
        <v>3.5073660022170931E-2</v>
      </c>
      <c r="BD3880" s="55">
        <v>3.4948273462715819E-2</v>
      </c>
      <c r="BE3880" s="55">
        <v>3.4825698375721949E-2</v>
      </c>
      <c r="BF3880" s="55">
        <v>3.470743585583648E-2</v>
      </c>
    </row>
    <row r="3881" spans="1:58" ht="12" customHeight="1" x14ac:dyDescent="0.2">
      <c r="B3881" t="s">
        <v>559</v>
      </c>
      <c r="C3881" s="55">
        <v>0.13858034876979489</v>
      </c>
      <c r="D3881" s="55">
        <v>0.13497792856249713</v>
      </c>
      <c r="E3881" s="55">
        <v>0.13176569048386833</v>
      </c>
      <c r="F3881" s="55">
        <v>0.12898922599575749</v>
      </c>
      <c r="G3881" s="55">
        <v>0.12696959713175512</v>
      </c>
      <c r="H3881" s="55">
        <v>0.12667600547338359</v>
      </c>
      <c r="I3881" s="55">
        <v>0.12582698210272752</v>
      </c>
      <c r="J3881" s="55">
        <v>0.12591528705368613</v>
      </c>
      <c r="K3881" s="55">
        <v>0.12605823299393759</v>
      </c>
      <c r="L3881" s="55">
        <v>0.12581122279600704</v>
      </c>
      <c r="M3881" s="55">
        <v>0.12539074545405574</v>
      </c>
      <c r="N3881" s="55">
        <v>0.1246965636263874</v>
      </c>
      <c r="O3881" s="55">
        <v>0.12456266396814447</v>
      </c>
      <c r="P3881" s="55">
        <v>0.12477689478775947</v>
      </c>
      <c r="Q3881" s="55">
        <v>0.12533583931653614</v>
      </c>
      <c r="R3881" s="55">
        <v>0.12591106202953234</v>
      </c>
      <c r="S3881" s="55">
        <v>0.12650294981767157</v>
      </c>
      <c r="T3881" s="55">
        <v>0.12700332244817611</v>
      </c>
      <c r="U3881" s="55">
        <v>0.12719719288089723</v>
      </c>
      <c r="V3881" s="55">
        <v>0.12692109905028143</v>
      </c>
      <c r="W3881" s="55">
        <v>0.1260527385842361</v>
      </c>
      <c r="X3881" s="55">
        <v>0.12496729799064968</v>
      </c>
      <c r="Y3881" s="55">
        <v>0.12405789442748917</v>
      </c>
      <c r="Z3881" s="55">
        <v>0.12344711150780316</v>
      </c>
      <c r="AA3881" s="55">
        <v>0.12298331413090613</v>
      </c>
      <c r="AB3881" s="55">
        <v>0.12245108450487394</v>
      </c>
      <c r="AC3881" s="55">
        <v>0.12192193760163479</v>
      </c>
      <c r="AD3881" s="55">
        <v>0.1212537873848874</v>
      </c>
      <c r="AE3881" s="55">
        <v>0.12097739834812458</v>
      </c>
      <c r="AF3881" s="55">
        <v>0.120219422901127</v>
      </c>
      <c r="AG3881" s="55">
        <v>0.119120723300448</v>
      </c>
      <c r="AH3881" s="55">
        <v>0.11804227238154105</v>
      </c>
      <c r="AI3881" s="55">
        <v>0.11723289956572337</v>
      </c>
      <c r="AJ3881" s="55">
        <v>0.11661576831789126</v>
      </c>
      <c r="AK3881" s="55">
        <v>0.11586256110260479</v>
      </c>
      <c r="AL3881" s="55">
        <v>0.11522929714209539</v>
      </c>
      <c r="AM3881" s="55">
        <v>0.11470867475184185</v>
      </c>
      <c r="AN3881" s="55">
        <v>0.1141009783281344</v>
      </c>
      <c r="AO3881" s="55">
        <v>0.11349538500635505</v>
      </c>
      <c r="AP3881" s="55">
        <v>0.11289846619701217</v>
      </c>
      <c r="AQ3881" s="55">
        <v>0.11221420637454586</v>
      </c>
      <c r="AR3881" s="55">
        <v>0.11157840780254173</v>
      </c>
      <c r="AS3881" s="55">
        <v>0.11122642165360822</v>
      </c>
      <c r="AT3881" s="55">
        <v>0.11087351873577973</v>
      </c>
      <c r="AU3881" s="55">
        <v>0.11050423409716471</v>
      </c>
      <c r="AV3881" s="55">
        <v>0.11017314230755072</v>
      </c>
      <c r="AW3881" s="55">
        <v>0.10984720413892646</v>
      </c>
      <c r="AX3881" s="55">
        <v>0.10948820773969918</v>
      </c>
      <c r="AY3881" s="55">
        <v>0.1091615509914588</v>
      </c>
      <c r="AZ3881" s="55">
        <v>0.10902815134231332</v>
      </c>
      <c r="BA3881" s="55">
        <v>0.10890074491315248</v>
      </c>
      <c r="BB3881" s="55">
        <v>0.1087847079235328</v>
      </c>
      <c r="BC3881" s="55">
        <v>0.10874414580206537</v>
      </c>
      <c r="BD3881" s="55">
        <v>0.1087159708878</v>
      </c>
      <c r="BE3881" s="55">
        <v>0.10867523946511123</v>
      </c>
      <c r="BF3881" s="55">
        <v>0.10861508117609112</v>
      </c>
    </row>
    <row r="3882" spans="1:58" ht="12" customHeight="1" x14ac:dyDescent="0.2">
      <c r="B3882" t="s">
        <v>560</v>
      </c>
      <c r="C3882" s="55">
        <v>0.18192239400855262</v>
      </c>
      <c r="D3882" s="55">
        <v>0.18525046388839342</v>
      </c>
      <c r="E3882" s="55">
        <v>0.18776136282441142</v>
      </c>
      <c r="F3882" s="55">
        <v>0.18888632075138764</v>
      </c>
      <c r="G3882" s="55">
        <v>0.19029749431419102</v>
      </c>
      <c r="H3882" s="55">
        <v>0.18950813127228755</v>
      </c>
      <c r="I3882" s="55">
        <v>0.19012447155259507</v>
      </c>
      <c r="J3882" s="55">
        <v>0.18830090849009673</v>
      </c>
      <c r="K3882" s="55">
        <v>0.18679803721467492</v>
      </c>
      <c r="L3882" s="55">
        <v>0.18541684471691386</v>
      </c>
      <c r="M3882" s="55">
        <v>0.18419674041523468</v>
      </c>
      <c r="N3882" s="55">
        <v>0.18241339192616735</v>
      </c>
      <c r="O3882" s="55">
        <v>0.18001581026431981</v>
      </c>
      <c r="P3882" s="55">
        <v>0.17713943120185385</v>
      </c>
      <c r="Q3882" s="55">
        <v>0.17402287641447597</v>
      </c>
      <c r="R3882" s="55">
        <v>0.17157069646959816</v>
      </c>
      <c r="S3882" s="55">
        <v>0.16825394250859196</v>
      </c>
      <c r="T3882" s="55">
        <v>0.16484966240228915</v>
      </c>
      <c r="U3882" s="55">
        <v>0.16178503074542624</v>
      </c>
      <c r="V3882" s="55">
        <v>0.15891786941375011</v>
      </c>
      <c r="W3882" s="55">
        <v>0.15646425470153832</v>
      </c>
      <c r="X3882" s="55">
        <v>0.15407153194500897</v>
      </c>
      <c r="Y3882" s="55">
        <v>0.1522833233602604</v>
      </c>
      <c r="Z3882" s="55">
        <v>0.15066845669713952</v>
      </c>
      <c r="AA3882" s="55">
        <v>0.14902081988859767</v>
      </c>
      <c r="AB3882" s="55">
        <v>0.14788002315139195</v>
      </c>
      <c r="AC3882" s="55">
        <v>0.14719720565424546</v>
      </c>
      <c r="AD3882" s="55">
        <v>0.14667377160034986</v>
      </c>
      <c r="AE3882" s="55">
        <v>0.14665092089415502</v>
      </c>
      <c r="AF3882" s="55">
        <v>0.14656928994102225</v>
      </c>
      <c r="AG3882" s="55">
        <v>0.14651750203381278</v>
      </c>
      <c r="AH3882" s="55">
        <v>0.14661635785350133</v>
      </c>
      <c r="AI3882" s="55">
        <v>0.14705148484837535</v>
      </c>
      <c r="AJ3882" s="55">
        <v>0.14763201015792365</v>
      </c>
      <c r="AK3882" s="55">
        <v>0.14828434284683562</v>
      </c>
      <c r="AL3882" s="55">
        <v>0.14867958617732233</v>
      </c>
      <c r="AM3882" s="55">
        <v>0.14918942226663498</v>
      </c>
      <c r="AN3882" s="55">
        <v>0.14948427390697802</v>
      </c>
      <c r="AO3882" s="55">
        <v>0.14975073134110437</v>
      </c>
      <c r="AP3882" s="55">
        <v>0.14992957903894064</v>
      </c>
      <c r="AQ3882" s="55">
        <v>0.14986656674233384</v>
      </c>
      <c r="AR3882" s="55">
        <v>0.14984816618967167</v>
      </c>
      <c r="AS3882" s="55">
        <v>0.14964233961385634</v>
      </c>
      <c r="AT3882" s="55">
        <v>0.14948509533920598</v>
      </c>
      <c r="AU3882" s="55">
        <v>0.14949061964093077</v>
      </c>
      <c r="AV3882" s="55">
        <v>0.14930665764935683</v>
      </c>
      <c r="AW3882" s="55">
        <v>0.14920456562444628</v>
      </c>
      <c r="AX3882" s="55">
        <v>0.14918346112937003</v>
      </c>
      <c r="AY3882" s="55">
        <v>0.14902023685478988</v>
      </c>
      <c r="AZ3882" s="55">
        <v>0.1485162491370825</v>
      </c>
      <c r="BA3882" s="55">
        <v>0.14773352162512751</v>
      </c>
      <c r="BB3882" s="55">
        <v>0.14691892753093164</v>
      </c>
      <c r="BC3882" s="55">
        <v>0.14616453758046305</v>
      </c>
      <c r="BD3882" s="55">
        <v>0.14555926208781553</v>
      </c>
      <c r="BE3882" s="55">
        <v>0.14501059649069167</v>
      </c>
      <c r="BF3882" s="55">
        <v>0.14457267937734863</v>
      </c>
    </row>
    <row r="3883" spans="1:58" ht="12" customHeight="1" x14ac:dyDescent="0.2">
      <c r="B3883" t="s">
        <v>561</v>
      </c>
      <c r="C3883" s="55">
        <v>5.5624035575183181E-2</v>
      </c>
      <c r="D3883" s="55">
        <v>5.5449228581714867E-2</v>
      </c>
      <c r="E3883" s="55">
        <v>5.5734153859399935E-2</v>
      </c>
      <c r="F3883" s="55">
        <v>5.6918947258997765E-2</v>
      </c>
      <c r="G3883" s="55">
        <v>5.7848980945510012E-2</v>
      </c>
      <c r="H3883" s="55">
        <v>6.2143359283647538E-2</v>
      </c>
      <c r="I3883" s="55">
        <v>6.2710414837584563E-2</v>
      </c>
      <c r="J3883" s="55">
        <v>6.5441061348057356E-2</v>
      </c>
      <c r="K3883" s="55">
        <v>6.7622691847980448E-2</v>
      </c>
      <c r="L3883" s="55">
        <v>6.9722647315699049E-2</v>
      </c>
      <c r="M3883" s="55">
        <v>7.1957611340734154E-2</v>
      </c>
      <c r="N3883" s="55">
        <v>7.4214309199028217E-2</v>
      </c>
      <c r="O3883" s="55">
        <v>7.6589856433562947E-2</v>
      </c>
      <c r="P3883" s="55">
        <v>7.8808531117773667E-2</v>
      </c>
      <c r="Q3883" s="55">
        <v>8.0800888448400568E-2</v>
      </c>
      <c r="R3883" s="55">
        <v>8.3463317752447974E-2</v>
      </c>
      <c r="S3883" s="55">
        <v>8.5744028539271461E-2</v>
      </c>
      <c r="T3883" s="55">
        <v>8.8281894312475379E-2</v>
      </c>
      <c r="U3883" s="55">
        <v>8.8909437815689343E-2</v>
      </c>
      <c r="V3883" s="55">
        <v>8.9785902934605921E-2</v>
      </c>
      <c r="W3883" s="55">
        <v>9.0822030551752295E-2</v>
      </c>
      <c r="X3883" s="55">
        <v>9.1611057239422103E-2</v>
      </c>
      <c r="Y3883" s="55">
        <v>9.1980745657457202E-2</v>
      </c>
      <c r="Z3883" s="55">
        <v>9.2039069397807219E-2</v>
      </c>
      <c r="AA3883" s="55">
        <v>9.1811896618639213E-2</v>
      </c>
      <c r="AB3883" s="55">
        <v>9.1126556981053819E-2</v>
      </c>
      <c r="AC3883" s="55">
        <v>8.9921896413299895E-2</v>
      </c>
      <c r="AD3883" s="55">
        <v>8.8332834560870613E-2</v>
      </c>
      <c r="AE3883" s="55">
        <v>8.6694553467098576E-2</v>
      </c>
      <c r="AF3883" s="55">
        <v>8.5259297618749147E-2</v>
      </c>
      <c r="AG3883" s="55">
        <v>8.4042875663755692E-2</v>
      </c>
      <c r="AH3883" s="55">
        <v>8.2873605763883779E-2</v>
      </c>
      <c r="AI3883" s="55">
        <v>8.1456845057166452E-2</v>
      </c>
      <c r="AJ3883" s="55">
        <v>7.9783950465018821E-2</v>
      </c>
      <c r="AK3883" s="55">
        <v>7.8050779950393889E-2</v>
      </c>
      <c r="AL3883" s="55">
        <v>7.6750683666510208E-2</v>
      </c>
      <c r="AM3883" s="55">
        <v>7.5760726884366608E-2</v>
      </c>
      <c r="AN3883" s="55">
        <v>7.5146539242463894E-2</v>
      </c>
      <c r="AO3883" s="55">
        <v>7.4665526792912593E-2</v>
      </c>
      <c r="AP3883" s="55">
        <v>7.4225405762053359E-2</v>
      </c>
      <c r="AQ3883" s="55">
        <v>7.3895030677297052E-2</v>
      </c>
      <c r="AR3883" s="55">
        <v>7.3560152686932834E-2</v>
      </c>
      <c r="AS3883" s="55">
        <v>7.3731340266823514E-2</v>
      </c>
      <c r="AT3883" s="55">
        <v>7.4208270140858248E-2</v>
      </c>
      <c r="AU3883" s="55">
        <v>7.4717899425381221E-2</v>
      </c>
      <c r="AV3883" s="55">
        <v>7.5293335665701636E-2</v>
      </c>
      <c r="AW3883" s="55">
        <v>7.6001073604416519E-2</v>
      </c>
      <c r="AX3883" s="55">
        <v>7.6520429233085885E-2</v>
      </c>
      <c r="AY3883" s="55">
        <v>7.7149793517719431E-2</v>
      </c>
      <c r="AZ3883" s="55">
        <v>7.785924830698672E-2</v>
      </c>
      <c r="BA3883" s="55">
        <v>7.8517356414781941E-2</v>
      </c>
      <c r="BB3883" s="55">
        <v>7.9310410743997695E-2</v>
      </c>
      <c r="BC3883" s="55">
        <v>7.9905153933520837E-2</v>
      </c>
      <c r="BD3883" s="55">
        <v>8.0329859544855456E-2</v>
      </c>
      <c r="BE3883" s="55">
        <v>8.0800916896130698E-2</v>
      </c>
      <c r="BF3883" s="55">
        <v>8.0970863769586218E-2</v>
      </c>
    </row>
    <row r="3884" spans="1:58" ht="12" customHeight="1" x14ac:dyDescent="0.2">
      <c r="B3884" t="s">
        <v>562</v>
      </c>
      <c r="C3884" s="55">
        <v>0.10737740620101943</v>
      </c>
      <c r="D3884" s="55">
        <v>0.10641625527406712</v>
      </c>
      <c r="E3884" s="55">
        <v>0.10530793096843834</v>
      </c>
      <c r="F3884" s="55">
        <v>0.10437113051709959</v>
      </c>
      <c r="G3884" s="55">
        <v>0.10328666899932934</v>
      </c>
      <c r="H3884" s="55">
        <v>9.7171634089381717E-2</v>
      </c>
      <c r="I3884" s="55">
        <v>9.6314928001774977E-2</v>
      </c>
      <c r="J3884" s="55">
        <v>9.536889704077621E-2</v>
      </c>
      <c r="K3884" s="55">
        <v>9.4615947891404484E-2</v>
      </c>
      <c r="L3884" s="55">
        <v>9.3924156487866312E-2</v>
      </c>
      <c r="M3884" s="55">
        <v>9.3265975737191309E-2</v>
      </c>
      <c r="N3884" s="55">
        <v>9.2886444360669534E-2</v>
      </c>
      <c r="O3884" s="55">
        <v>9.2623556760946871E-2</v>
      </c>
      <c r="P3884" s="55">
        <v>9.2554003395642542E-2</v>
      </c>
      <c r="Q3884" s="55">
        <v>9.3060654745405258E-2</v>
      </c>
      <c r="R3884" s="55">
        <v>9.3885924617138475E-2</v>
      </c>
      <c r="S3884" s="55">
        <v>9.4173767930807242E-2</v>
      </c>
      <c r="T3884" s="55">
        <v>9.4387806800759047E-2</v>
      </c>
      <c r="U3884" s="55">
        <v>9.6326578007144115E-2</v>
      </c>
      <c r="V3884" s="55">
        <v>9.7985035032898127E-2</v>
      </c>
      <c r="W3884" s="55">
        <v>9.9440133125378347E-2</v>
      </c>
      <c r="X3884" s="55">
        <v>0.10119279414848484</v>
      </c>
      <c r="Y3884" s="55">
        <v>0.10325152585415197</v>
      </c>
      <c r="Z3884" s="55">
        <v>0.10552048016003458</v>
      </c>
      <c r="AA3884" s="55">
        <v>0.10790462495159692</v>
      </c>
      <c r="AB3884" s="55">
        <v>0.11043688635302058</v>
      </c>
      <c r="AC3884" s="55">
        <v>0.11289540947727586</v>
      </c>
      <c r="AD3884" s="55">
        <v>0.11546028664697949</v>
      </c>
      <c r="AE3884" s="55">
        <v>0.11787070330052672</v>
      </c>
      <c r="AF3884" s="55">
        <v>0.12024114522539935</v>
      </c>
      <c r="AG3884" s="55">
        <v>0.12269278412887807</v>
      </c>
      <c r="AH3884" s="55">
        <v>0.12496822236464909</v>
      </c>
      <c r="AI3884" s="55">
        <v>0.12704538445466487</v>
      </c>
      <c r="AJ3884" s="55">
        <v>0.1290030377609141</v>
      </c>
      <c r="AK3884" s="55">
        <v>0.13081279793321895</v>
      </c>
      <c r="AL3884" s="55">
        <v>0.13232890702155939</v>
      </c>
      <c r="AM3884" s="55">
        <v>0.13335832139706733</v>
      </c>
      <c r="AN3884" s="55">
        <v>0.1341330367265767</v>
      </c>
      <c r="AO3884" s="55">
        <v>0.13477394874448972</v>
      </c>
      <c r="AP3884" s="55">
        <v>0.13543835066327251</v>
      </c>
      <c r="AQ3884" s="55">
        <v>0.13631152427263515</v>
      </c>
      <c r="AR3884" s="55">
        <v>0.13703945238696988</v>
      </c>
      <c r="AS3884" s="55">
        <v>0.13732644195917593</v>
      </c>
      <c r="AT3884" s="55">
        <v>0.1372868823697212</v>
      </c>
      <c r="AU3884" s="55">
        <v>0.13708458821272945</v>
      </c>
      <c r="AV3884" s="55">
        <v>0.13697261915197007</v>
      </c>
      <c r="AW3884" s="55">
        <v>0.13665582043858601</v>
      </c>
      <c r="AX3884" s="55">
        <v>0.13646901160417918</v>
      </c>
      <c r="AY3884" s="55">
        <v>0.13628490262640586</v>
      </c>
      <c r="AZ3884" s="55">
        <v>0.13617084419212033</v>
      </c>
      <c r="BA3884" s="55">
        <v>0.1363669180500269</v>
      </c>
      <c r="BB3884" s="55">
        <v>0.13645808058806327</v>
      </c>
      <c r="BC3884" s="55">
        <v>0.13659574260799476</v>
      </c>
      <c r="BD3884" s="55">
        <v>0.13673027395902151</v>
      </c>
      <c r="BE3884" s="55">
        <v>0.13677711521167848</v>
      </c>
      <c r="BF3884" s="55">
        <v>0.13700788287669183</v>
      </c>
    </row>
    <row r="3885" spans="1:58" ht="12" customHeight="1" x14ac:dyDescent="0.2">
      <c r="A3885" t="s">
        <v>526</v>
      </c>
      <c r="B3885" t="s">
        <v>558</v>
      </c>
      <c r="C3885" s="55">
        <v>4.1106737703388255E-2</v>
      </c>
      <c r="D3885" s="55">
        <v>4.1669111466121386E-2</v>
      </c>
      <c r="E3885" s="55">
        <v>4.2116548253364992E-2</v>
      </c>
      <c r="F3885" s="55">
        <v>4.2475420309704442E-2</v>
      </c>
      <c r="G3885" s="55">
        <v>4.2512164187031312E-2</v>
      </c>
      <c r="H3885" s="55">
        <v>4.2255551996545515E-2</v>
      </c>
      <c r="I3885" s="55">
        <v>4.2018525918134729E-2</v>
      </c>
      <c r="J3885" s="55">
        <v>4.2053770168309565E-2</v>
      </c>
      <c r="K3885" s="55">
        <v>4.2292562773214221E-2</v>
      </c>
      <c r="L3885" s="55">
        <v>4.2641121131177288E-2</v>
      </c>
      <c r="M3885" s="55">
        <v>4.3150643637622998E-2</v>
      </c>
      <c r="N3885" s="55">
        <v>4.3436325889297488E-2</v>
      </c>
      <c r="O3885" s="55">
        <v>4.3566406846516061E-2</v>
      </c>
      <c r="P3885" s="55">
        <v>4.3400750275813776E-2</v>
      </c>
      <c r="Q3885" s="55">
        <v>4.2949260447025045E-2</v>
      </c>
      <c r="R3885" s="55">
        <v>4.2261187039366099E-2</v>
      </c>
      <c r="S3885" s="55">
        <v>4.1026105697461762E-2</v>
      </c>
      <c r="T3885" s="55">
        <v>4.0061514852931926E-2</v>
      </c>
      <c r="U3885" s="55">
        <v>3.941992865331808E-2</v>
      </c>
      <c r="V3885" s="55">
        <v>3.8905025537956599E-2</v>
      </c>
      <c r="W3885" s="55">
        <v>3.8710334404164722E-2</v>
      </c>
      <c r="X3885" s="55">
        <v>3.8551484248833881E-2</v>
      </c>
      <c r="Y3885" s="55">
        <v>3.8250370665491758E-2</v>
      </c>
      <c r="Z3885" s="55">
        <v>3.7908205073793111E-2</v>
      </c>
      <c r="AA3885" s="55">
        <v>3.7615690870918907E-2</v>
      </c>
      <c r="AB3885" s="55">
        <v>3.7185024812079429E-2</v>
      </c>
      <c r="AC3885" s="55">
        <v>3.687255629867528E-2</v>
      </c>
      <c r="AD3885" s="55">
        <v>3.6788488812688473E-2</v>
      </c>
      <c r="AE3885" s="55">
        <v>3.667842849017177E-2</v>
      </c>
      <c r="AF3885" s="55">
        <v>3.6285403442132248E-2</v>
      </c>
      <c r="AG3885" s="55">
        <v>3.59178552612677E-2</v>
      </c>
      <c r="AH3885" s="55">
        <v>3.553514063725946E-2</v>
      </c>
      <c r="AI3885" s="55">
        <v>3.5037896027621918E-2</v>
      </c>
      <c r="AJ3885" s="55">
        <v>3.4573314895767801E-2</v>
      </c>
      <c r="AK3885" s="55">
        <v>3.4328067274177379E-2</v>
      </c>
      <c r="AL3885" s="55">
        <v>3.4111775035872038E-2</v>
      </c>
      <c r="AM3885" s="55">
        <v>3.3879210075191686E-2</v>
      </c>
      <c r="AN3885" s="55">
        <v>3.3852686584497672E-2</v>
      </c>
      <c r="AO3885" s="55">
        <v>3.3859583123642345E-2</v>
      </c>
      <c r="AP3885" s="55">
        <v>3.3884711258248539E-2</v>
      </c>
      <c r="AQ3885" s="55">
        <v>3.3907777354577763E-2</v>
      </c>
      <c r="AR3885" s="55">
        <v>3.3986379605756449E-2</v>
      </c>
      <c r="AS3885" s="55">
        <v>3.3945566252701377E-2</v>
      </c>
      <c r="AT3885" s="55">
        <v>3.3894287125315219E-2</v>
      </c>
      <c r="AU3885" s="55">
        <v>3.3828244381195756E-2</v>
      </c>
      <c r="AV3885" s="55">
        <v>3.3749511040166429E-2</v>
      </c>
      <c r="AW3885" s="55">
        <v>3.3659460607272193E-2</v>
      </c>
      <c r="AX3885" s="55">
        <v>3.3561898689769928E-2</v>
      </c>
      <c r="AY3885" s="55">
        <v>3.346031488238093E-2</v>
      </c>
      <c r="AZ3885" s="55">
        <v>3.3351517560980454E-2</v>
      </c>
      <c r="BA3885" s="55">
        <v>3.3238894145274721E-2</v>
      </c>
      <c r="BB3885" s="55">
        <v>3.3123665580965932E-2</v>
      </c>
      <c r="BC3885" s="55">
        <v>3.3004920843832219E-2</v>
      </c>
      <c r="BD3885" s="55">
        <v>3.2887103427680454E-2</v>
      </c>
      <c r="BE3885" s="55">
        <v>3.2772213578761172E-2</v>
      </c>
      <c r="BF3885" s="55">
        <v>3.2658599039072742E-2</v>
      </c>
    </row>
    <row r="3886" spans="1:58" ht="12" customHeight="1" x14ac:dyDescent="0.2">
      <c r="B3886" t="s">
        <v>559</v>
      </c>
      <c r="C3886" s="55">
        <v>0.14592088672501397</v>
      </c>
      <c r="D3886" s="55">
        <v>0.14211977348775404</v>
      </c>
      <c r="E3886" s="55">
        <v>0.13871234238196639</v>
      </c>
      <c r="F3886" s="55">
        <v>0.13549132965713662</v>
      </c>
      <c r="G3886" s="55">
        <v>0.13253794804826857</v>
      </c>
      <c r="H3886" s="55">
        <v>0.13194400590719876</v>
      </c>
      <c r="I3886" s="55">
        <v>0.1308858181176947</v>
      </c>
      <c r="J3886" s="55">
        <v>0.13000170578809761</v>
      </c>
      <c r="K3886" s="55">
        <v>0.12915624834392839</v>
      </c>
      <c r="L3886" s="55">
        <v>0.12822143387811435</v>
      </c>
      <c r="M3886" s="55">
        <v>0.12703238486226029</v>
      </c>
      <c r="N3886" s="55">
        <v>0.12591889324604116</v>
      </c>
      <c r="O3886" s="55">
        <v>0.1251897603680045</v>
      </c>
      <c r="P3886" s="55">
        <v>0.12478934572377184</v>
      </c>
      <c r="Q3886" s="55">
        <v>0.12489892560422949</v>
      </c>
      <c r="R3886" s="55">
        <v>0.12529980165046509</v>
      </c>
      <c r="S3886" s="55">
        <v>0.12607966912829238</v>
      </c>
      <c r="T3886" s="55">
        <v>0.12630108529559217</v>
      </c>
      <c r="U3886" s="55">
        <v>0.12612431798439799</v>
      </c>
      <c r="V3886" s="55">
        <v>0.12577395959549084</v>
      </c>
      <c r="W3886" s="55">
        <v>0.12486338549876819</v>
      </c>
      <c r="X3886" s="55">
        <v>0.12389955849354914</v>
      </c>
      <c r="Y3886" s="55">
        <v>0.12304988967441625</v>
      </c>
      <c r="Z3886" s="55">
        <v>0.12239124024214636</v>
      </c>
      <c r="AA3886" s="55">
        <v>0.12187601538840658</v>
      </c>
      <c r="AB3886" s="55">
        <v>0.12127689225844543</v>
      </c>
      <c r="AC3886" s="55">
        <v>0.12067319707025395</v>
      </c>
      <c r="AD3886" s="55">
        <v>0.11992293661648591</v>
      </c>
      <c r="AE3886" s="55">
        <v>0.11954569548192359</v>
      </c>
      <c r="AF3886" s="55">
        <v>0.11869881472381097</v>
      </c>
      <c r="AG3886" s="55">
        <v>0.11751808640026909</v>
      </c>
      <c r="AH3886" s="55">
        <v>0.11636664522215852</v>
      </c>
      <c r="AI3886" s="55">
        <v>0.11548309090544598</v>
      </c>
      <c r="AJ3886" s="55">
        <v>0.11478724690538156</v>
      </c>
      <c r="AK3886" s="55">
        <v>0.11395608334958841</v>
      </c>
      <c r="AL3886" s="55">
        <v>0.11325882390428378</v>
      </c>
      <c r="AM3886" s="55">
        <v>0.11268636224416188</v>
      </c>
      <c r="AN3886" s="55">
        <v>0.1120450772005816</v>
      </c>
      <c r="AO3886" s="55">
        <v>0.11141241997101563</v>
      </c>
      <c r="AP3886" s="55">
        <v>0.11079024924251472</v>
      </c>
      <c r="AQ3886" s="55">
        <v>0.11008289132929745</v>
      </c>
      <c r="AR3886" s="55">
        <v>0.1094272744263569</v>
      </c>
      <c r="AS3886" s="55">
        <v>0.1090678299172564</v>
      </c>
      <c r="AT3886" s="55">
        <v>0.10871755312188174</v>
      </c>
      <c r="AU3886" s="55">
        <v>0.10835262672574353</v>
      </c>
      <c r="AV3886" s="55">
        <v>0.1080265010831117</v>
      </c>
      <c r="AW3886" s="55">
        <v>0.10771062608661666</v>
      </c>
      <c r="AX3886" s="55">
        <v>0.10735664328847982</v>
      </c>
      <c r="AY3886" s="55">
        <v>0.10703726627226078</v>
      </c>
      <c r="AZ3886" s="55">
        <v>0.10691207531723401</v>
      </c>
      <c r="BA3886" s="55">
        <v>0.10678895430784878</v>
      </c>
      <c r="BB3886" s="55">
        <v>0.10668168965452965</v>
      </c>
      <c r="BC3886" s="55">
        <v>0.10664572918434088</v>
      </c>
      <c r="BD3886" s="55">
        <v>0.10661866045406433</v>
      </c>
      <c r="BE3886" s="55">
        <v>0.10658019790902523</v>
      </c>
      <c r="BF3886" s="55">
        <v>0.10651361546951819</v>
      </c>
    </row>
    <row r="3887" spans="1:58" ht="12" customHeight="1" x14ac:dyDescent="0.2">
      <c r="B3887" t="s">
        <v>560</v>
      </c>
      <c r="C3887" s="55">
        <v>0.1852863648138898</v>
      </c>
      <c r="D3887" s="55">
        <v>0.1884680886756957</v>
      </c>
      <c r="E3887" s="55">
        <v>0.19109832358028225</v>
      </c>
      <c r="F3887" s="55">
        <v>0.19265152932610483</v>
      </c>
      <c r="G3887" s="55">
        <v>0.19451227516865843</v>
      </c>
      <c r="H3887" s="55">
        <v>0.19433452562776446</v>
      </c>
      <c r="I3887" s="55">
        <v>0.19508974611789726</v>
      </c>
      <c r="J3887" s="55">
        <v>0.19350625780696673</v>
      </c>
      <c r="K3887" s="55">
        <v>0.19235177375987014</v>
      </c>
      <c r="L3887" s="55">
        <v>0.1909282776292113</v>
      </c>
      <c r="M3887" s="55">
        <v>0.19006055498861293</v>
      </c>
      <c r="N3887" s="55">
        <v>0.18883853130525025</v>
      </c>
      <c r="O3887" s="55">
        <v>0.18750246046762808</v>
      </c>
      <c r="P3887" s="55">
        <v>0.18544653250248463</v>
      </c>
      <c r="Q3887" s="55">
        <v>0.18319179001907651</v>
      </c>
      <c r="R3887" s="55">
        <v>0.18188057233147292</v>
      </c>
      <c r="S3887" s="55">
        <v>0.17888475226681433</v>
      </c>
      <c r="T3887" s="55">
        <v>0.17605569358433398</v>
      </c>
      <c r="U3887" s="55">
        <v>0.17346981629744687</v>
      </c>
      <c r="V3887" s="55">
        <v>0.17092758131538408</v>
      </c>
      <c r="W3887" s="55">
        <v>0.16866925485054646</v>
      </c>
      <c r="X3887" s="55">
        <v>0.16642756763681704</v>
      </c>
      <c r="Y3887" s="55">
        <v>0.16454684698166855</v>
      </c>
      <c r="Z3887" s="55">
        <v>0.16273169158424333</v>
      </c>
      <c r="AA3887" s="55">
        <v>0.16087901523992421</v>
      </c>
      <c r="AB3887" s="55">
        <v>0.15955313044570504</v>
      </c>
      <c r="AC3887" s="55">
        <v>0.15871169305076419</v>
      </c>
      <c r="AD3887" s="55">
        <v>0.15803009369812579</v>
      </c>
      <c r="AE3887" s="55">
        <v>0.15786828560628524</v>
      </c>
      <c r="AF3887" s="55">
        <v>0.15765041679264996</v>
      </c>
      <c r="AG3887" s="55">
        <v>0.1574661796289627</v>
      </c>
      <c r="AH3887" s="55">
        <v>0.15745402808654957</v>
      </c>
      <c r="AI3887" s="55">
        <v>0.15780425259444403</v>
      </c>
      <c r="AJ3887" s="55">
        <v>0.15830596915255349</v>
      </c>
      <c r="AK3887" s="55">
        <v>0.15888031155348739</v>
      </c>
      <c r="AL3887" s="55">
        <v>0.15919919752359732</v>
      </c>
      <c r="AM3887" s="55">
        <v>0.15965904416081278</v>
      </c>
      <c r="AN3887" s="55">
        <v>0.15991135902739176</v>
      </c>
      <c r="AO3887" s="55">
        <v>0.16014181748337508</v>
      </c>
      <c r="AP3887" s="55">
        <v>0.16028069434608228</v>
      </c>
      <c r="AQ3887" s="55">
        <v>0.16016113568900817</v>
      </c>
      <c r="AR3887" s="55">
        <v>0.16009480913100241</v>
      </c>
      <c r="AS3887" s="55">
        <v>0.15985403103904933</v>
      </c>
      <c r="AT3887" s="55">
        <v>0.15967985414081018</v>
      </c>
      <c r="AU3887" s="55">
        <v>0.15968159547285998</v>
      </c>
      <c r="AV3887" s="55">
        <v>0.15948290686741362</v>
      </c>
      <c r="AW3887" s="55">
        <v>0.15937934998700126</v>
      </c>
      <c r="AX3887" s="55">
        <v>0.15935388357198377</v>
      </c>
      <c r="AY3887" s="55">
        <v>0.1591809001889927</v>
      </c>
      <c r="AZ3887" s="55">
        <v>0.15865087797208613</v>
      </c>
      <c r="BA3887" s="55">
        <v>0.15781741657878914</v>
      </c>
      <c r="BB3887" s="55">
        <v>0.15695681628399014</v>
      </c>
      <c r="BC3887" s="55">
        <v>0.15615647422335821</v>
      </c>
      <c r="BD3887" s="55">
        <v>0.15551064200588963</v>
      </c>
      <c r="BE3887" s="55">
        <v>0.15492662191129006</v>
      </c>
      <c r="BF3887" s="55">
        <v>0.1544477625750981</v>
      </c>
    </row>
    <row r="3888" spans="1:58" ht="12" customHeight="1" x14ac:dyDescent="0.2">
      <c r="B3888" t="s">
        <v>561</v>
      </c>
      <c r="C3888" s="55">
        <v>5.6984422128213072E-2</v>
      </c>
      <c r="D3888" s="55">
        <v>5.7037428317425767E-2</v>
      </c>
      <c r="E3888" s="55">
        <v>5.765470107461064E-2</v>
      </c>
      <c r="F3888" s="55">
        <v>5.9248400790893781E-2</v>
      </c>
      <c r="G3888" s="55">
        <v>6.0599374184002783E-2</v>
      </c>
      <c r="H3888" s="55">
        <v>6.1600122909621594E-2</v>
      </c>
      <c r="I3888" s="55">
        <v>6.2525089836239431E-2</v>
      </c>
      <c r="J3888" s="55">
        <v>6.5621861776286428E-2</v>
      </c>
      <c r="K3888" s="55">
        <v>6.8110964082796974E-2</v>
      </c>
      <c r="L3888" s="55">
        <v>7.0318494309665816E-2</v>
      </c>
      <c r="M3888" s="55">
        <v>7.2413590774160208E-2</v>
      </c>
      <c r="N3888" s="55">
        <v>7.4146474306839433E-2</v>
      </c>
      <c r="O3888" s="55">
        <v>7.5762249854675612E-2</v>
      </c>
      <c r="P3888" s="55">
        <v>7.6865272879899457E-2</v>
      </c>
      <c r="Q3888" s="55">
        <v>7.8511737143794572E-2</v>
      </c>
      <c r="R3888" s="55">
        <v>8.1073708619715232E-2</v>
      </c>
      <c r="S3888" s="55">
        <v>8.2787185583943143E-2</v>
      </c>
      <c r="T3888" s="55">
        <v>8.2683785369895402E-2</v>
      </c>
      <c r="U3888" s="55">
        <v>8.3133769267905736E-2</v>
      </c>
      <c r="V3888" s="55">
        <v>8.3733612904854801E-2</v>
      </c>
      <c r="W3888" s="55">
        <v>8.4415932398239718E-2</v>
      </c>
      <c r="X3888" s="55">
        <v>8.4979719254076144E-2</v>
      </c>
      <c r="Y3888" s="55">
        <v>8.5444030296589382E-2</v>
      </c>
      <c r="Z3888" s="55">
        <v>8.5461320434202487E-2</v>
      </c>
      <c r="AA3888" s="55">
        <v>8.5211653044708957E-2</v>
      </c>
      <c r="AB3888" s="55">
        <v>8.452561940807686E-2</v>
      </c>
      <c r="AC3888" s="55">
        <v>8.3353222946972241E-2</v>
      </c>
      <c r="AD3888" s="55">
        <v>8.1819549807564423E-2</v>
      </c>
      <c r="AE3888" s="55">
        <v>8.0232346321781778E-2</v>
      </c>
      <c r="AF3888" s="55">
        <v>7.8839065992683768E-2</v>
      </c>
      <c r="AG3888" s="55">
        <v>7.7650859983153145E-2</v>
      </c>
      <c r="AH3888" s="55">
        <v>7.6512988339123886E-2</v>
      </c>
      <c r="AI3888" s="55">
        <v>7.514921603938747E-2</v>
      </c>
      <c r="AJ3888" s="55">
        <v>7.3549525418165979E-2</v>
      </c>
      <c r="AK3888" s="55">
        <v>7.1895153260076186E-2</v>
      </c>
      <c r="AL3888" s="55">
        <v>7.0651170928018425E-2</v>
      </c>
      <c r="AM3888" s="55">
        <v>6.9702315618549532E-2</v>
      </c>
      <c r="AN3888" s="55">
        <v>6.9109917289347816E-2</v>
      </c>
      <c r="AO3888" s="55">
        <v>6.8644147410061848E-2</v>
      </c>
      <c r="AP3888" s="55">
        <v>6.8217225907146017E-2</v>
      </c>
      <c r="AQ3888" s="55">
        <v>6.7891467441370951E-2</v>
      </c>
      <c r="AR3888" s="55">
        <v>6.756410386336538E-2</v>
      </c>
      <c r="AS3888" s="55">
        <v>6.7712494265341719E-2</v>
      </c>
      <c r="AT3888" s="55">
        <v>6.8147844390157461E-2</v>
      </c>
      <c r="AU3888" s="55">
        <v>6.8614065971364935E-2</v>
      </c>
      <c r="AV3888" s="55">
        <v>6.91415462677019E-2</v>
      </c>
      <c r="AW3888" s="55">
        <v>6.979386458917522E-2</v>
      </c>
      <c r="AX3888" s="55">
        <v>7.0269514245593884E-2</v>
      </c>
      <c r="AY3888" s="55">
        <v>7.0848075186160667E-2</v>
      </c>
      <c r="AZ3888" s="55">
        <v>7.1503334401314955E-2</v>
      </c>
      <c r="BA3888" s="55">
        <v>7.21089429030871E-2</v>
      </c>
      <c r="BB3888" s="55">
        <v>7.2841723185005064E-2</v>
      </c>
      <c r="BC3888" s="55">
        <v>7.3390585242569986E-2</v>
      </c>
      <c r="BD3888" s="55">
        <v>7.3781054382329861E-2</v>
      </c>
      <c r="BE3888" s="55">
        <v>7.4214742015578886E-2</v>
      </c>
      <c r="BF3888" s="55">
        <v>7.4365541420324852E-2</v>
      </c>
    </row>
    <row r="3889" spans="1:58" ht="12" customHeight="1" x14ac:dyDescent="0.2">
      <c r="B3889" t="s">
        <v>562</v>
      </c>
      <c r="C3889" s="55">
        <v>0.10439015741746693</v>
      </c>
      <c r="D3889" s="55">
        <v>0.10423887385663964</v>
      </c>
      <c r="E3889" s="55">
        <v>0.10363236661389752</v>
      </c>
      <c r="F3889" s="55">
        <v>0.10293608746151964</v>
      </c>
      <c r="G3889" s="55">
        <v>0.10215976556683556</v>
      </c>
      <c r="H3889" s="55">
        <v>9.9649277322028995E-2</v>
      </c>
      <c r="I3889" s="55">
        <v>9.8695051768944594E-2</v>
      </c>
      <c r="J3889" s="55">
        <v>9.7811688218473053E-2</v>
      </c>
      <c r="K3889" s="55">
        <v>9.7326438621122266E-2</v>
      </c>
      <c r="L3889" s="55">
        <v>9.6626170339641146E-2</v>
      </c>
      <c r="M3889" s="55">
        <v>9.6261974944868406E-2</v>
      </c>
      <c r="N3889" s="55">
        <v>9.6008534056166231E-2</v>
      </c>
      <c r="O3889" s="55">
        <v>9.6317716442636689E-2</v>
      </c>
      <c r="P3889" s="55">
        <v>9.7582874711243398E-2</v>
      </c>
      <c r="Q3889" s="55">
        <v>9.8700555300775317E-2</v>
      </c>
      <c r="R3889" s="55">
        <v>0.10058885644867223</v>
      </c>
      <c r="S3889" s="55">
        <v>0.10165211576138072</v>
      </c>
      <c r="T3889" s="55">
        <v>0.10480068801181444</v>
      </c>
      <c r="U3889" s="55">
        <v>0.10743341900343092</v>
      </c>
      <c r="V3889" s="55">
        <v>0.11000965254110953</v>
      </c>
      <c r="W3889" s="55">
        <v>0.11231208035658154</v>
      </c>
      <c r="X3889" s="55">
        <v>0.11466608501336403</v>
      </c>
      <c r="Y3889" s="55">
        <v>0.11711927406909005</v>
      </c>
      <c r="Z3889" s="55">
        <v>0.11964133009983774</v>
      </c>
      <c r="AA3889" s="55">
        <v>0.12228894126831699</v>
      </c>
      <c r="AB3889" s="55">
        <v>0.12508483154794975</v>
      </c>
      <c r="AC3889" s="55">
        <v>0.12778512930728642</v>
      </c>
      <c r="AD3889" s="55">
        <v>0.13059141993327936</v>
      </c>
      <c r="AE3889" s="55">
        <v>0.13320196996945571</v>
      </c>
      <c r="AF3889" s="55">
        <v>0.13576878080526125</v>
      </c>
      <c r="AG3889" s="55">
        <v>0.13842402761770761</v>
      </c>
      <c r="AH3889" s="55">
        <v>0.14088527873357257</v>
      </c>
      <c r="AI3889" s="55">
        <v>0.14312083291762015</v>
      </c>
      <c r="AJ3889" s="55">
        <v>0.14521496336746553</v>
      </c>
      <c r="AK3889" s="55">
        <v>0.14713625416640003</v>
      </c>
      <c r="AL3889" s="55">
        <v>0.14874382001368741</v>
      </c>
      <c r="AM3889" s="55">
        <v>0.14982017079126009</v>
      </c>
      <c r="AN3889" s="55">
        <v>0.15063095850512273</v>
      </c>
      <c r="AO3889" s="55">
        <v>0.15129912930108555</v>
      </c>
      <c r="AP3889" s="55">
        <v>0.15199532301890442</v>
      </c>
      <c r="AQ3889" s="55">
        <v>0.15292540184369799</v>
      </c>
      <c r="AR3889" s="55">
        <v>0.15369725368073889</v>
      </c>
      <c r="AS3889" s="55">
        <v>0.15399901581838285</v>
      </c>
      <c r="AT3889" s="55">
        <v>0.15394867380056657</v>
      </c>
      <c r="AU3889" s="55">
        <v>0.15371782389339705</v>
      </c>
      <c r="AV3889" s="55">
        <v>0.15359016408394241</v>
      </c>
      <c r="AW3889" s="55">
        <v>0.1532402130884247</v>
      </c>
      <c r="AX3889" s="55">
        <v>0.15302792664451104</v>
      </c>
      <c r="AY3889" s="55">
        <v>0.15282279206882482</v>
      </c>
      <c r="AZ3889" s="55">
        <v>0.15270290957194133</v>
      </c>
      <c r="BA3889" s="55">
        <v>0.15292538390162291</v>
      </c>
      <c r="BB3889" s="55">
        <v>0.15303697209312592</v>
      </c>
      <c r="BC3889" s="55">
        <v>0.15319684313462339</v>
      </c>
      <c r="BD3889" s="55">
        <v>0.15334853372591767</v>
      </c>
      <c r="BE3889" s="55">
        <v>0.15340320274580679</v>
      </c>
      <c r="BF3889" s="55">
        <v>0.15365108149986981</v>
      </c>
    </row>
    <row r="3890" spans="1:58" ht="12" customHeight="1" x14ac:dyDescent="0.2">
      <c r="A3890" t="s">
        <v>527</v>
      </c>
      <c r="B3890" t="s">
        <v>558</v>
      </c>
      <c r="C3890" s="55">
        <v>4.7691842327481797E-2</v>
      </c>
      <c r="D3890" s="55">
        <v>4.7956968711237488E-2</v>
      </c>
      <c r="E3890" s="55">
        <v>4.7877289027200134E-2</v>
      </c>
      <c r="F3890" s="55">
        <v>4.7513327501936514E-2</v>
      </c>
      <c r="G3890" s="55">
        <v>4.6701375171402063E-2</v>
      </c>
      <c r="H3890" s="55">
        <v>4.6102599122524859E-2</v>
      </c>
      <c r="I3890" s="55">
        <v>4.5028393615936003E-2</v>
      </c>
      <c r="J3890" s="55">
        <v>4.4407789861416955E-2</v>
      </c>
      <c r="K3890" s="55">
        <v>4.4160903873489477E-2</v>
      </c>
      <c r="L3890" s="55">
        <v>4.4254486944822903E-2</v>
      </c>
      <c r="M3890" s="55">
        <v>4.4512350631196539E-2</v>
      </c>
      <c r="N3890" s="55">
        <v>4.4639339721450677E-2</v>
      </c>
      <c r="O3890" s="55">
        <v>4.4751926889377569E-2</v>
      </c>
      <c r="P3890" s="55">
        <v>4.4807294527124085E-2</v>
      </c>
      <c r="Q3890" s="55">
        <v>4.4390010638271381E-2</v>
      </c>
      <c r="R3890" s="55">
        <v>4.3692828308271286E-2</v>
      </c>
      <c r="S3890" s="55">
        <v>4.2253398576536809E-2</v>
      </c>
      <c r="T3890" s="55">
        <v>4.123898481194866E-2</v>
      </c>
      <c r="U3890" s="55">
        <v>4.074196659749757E-2</v>
      </c>
      <c r="V3890" s="55">
        <v>4.0289439546631452E-2</v>
      </c>
      <c r="W3890" s="55">
        <v>4.0251413428955489E-2</v>
      </c>
      <c r="X3890" s="55">
        <v>4.0184144231378519E-2</v>
      </c>
      <c r="Y3890" s="55">
        <v>3.9866372712441728E-2</v>
      </c>
      <c r="Z3890" s="55">
        <v>3.9523209988281745E-2</v>
      </c>
      <c r="AA3890" s="55">
        <v>3.9231431084225846E-2</v>
      </c>
      <c r="AB3890" s="55">
        <v>3.8797011498283171E-2</v>
      </c>
      <c r="AC3890" s="55">
        <v>3.8485580261786397E-2</v>
      </c>
      <c r="AD3890" s="55">
        <v>3.8412797059067326E-2</v>
      </c>
      <c r="AE3890" s="55">
        <v>3.8314763942140527E-2</v>
      </c>
      <c r="AF3890" s="55">
        <v>3.7920126883508015E-2</v>
      </c>
      <c r="AG3890" s="55">
        <v>3.7551988824878514E-2</v>
      </c>
      <c r="AH3890" s="55">
        <v>3.7166623282392994E-2</v>
      </c>
      <c r="AI3890" s="55">
        <v>3.6660774287247282E-2</v>
      </c>
      <c r="AJ3890" s="55">
        <v>3.6188477322775546E-2</v>
      </c>
      <c r="AK3890" s="55">
        <v>3.594479352873281E-2</v>
      </c>
      <c r="AL3890" s="55">
        <v>3.5729482172220293E-2</v>
      </c>
      <c r="AM3890" s="55">
        <v>3.5495025016105568E-2</v>
      </c>
      <c r="AN3890" s="55">
        <v>3.547423674397765E-2</v>
      </c>
      <c r="AO3890" s="55">
        <v>3.5487725856476561E-2</v>
      </c>
      <c r="AP3890" s="55">
        <v>3.5520229640276534E-2</v>
      </c>
      <c r="AQ3890" s="55">
        <v>3.5551009643083317E-2</v>
      </c>
      <c r="AR3890" s="55">
        <v>3.563922367684539E-2</v>
      </c>
      <c r="AS3890" s="55">
        <v>3.5600129022916809E-2</v>
      </c>
      <c r="AT3890" s="55">
        <v>3.5548635241037213E-2</v>
      </c>
      <c r="AU3890" s="55">
        <v>3.5481320585743249E-2</v>
      </c>
      <c r="AV3890" s="55">
        <v>3.5400841740574618E-2</v>
      </c>
      <c r="AW3890" s="55">
        <v>3.5307657590520576E-2</v>
      </c>
      <c r="AX3890" s="55">
        <v>3.5207293036896174E-2</v>
      </c>
      <c r="AY3890" s="55">
        <v>3.5102533934969565E-2</v>
      </c>
      <c r="AZ3890" s="55">
        <v>3.4989895354180914E-2</v>
      </c>
      <c r="BA3890" s="55">
        <v>3.4874222931457206E-2</v>
      </c>
      <c r="BB3890" s="55">
        <v>3.4755095801432025E-2</v>
      </c>
      <c r="BC3890" s="55">
        <v>3.463236639190316E-2</v>
      </c>
      <c r="BD3890" s="55">
        <v>3.4510700541279644E-2</v>
      </c>
      <c r="BE3890" s="55">
        <v>3.4391830475873644E-2</v>
      </c>
      <c r="BF3890" s="55">
        <v>3.4275356843798524E-2</v>
      </c>
    </row>
    <row r="3891" spans="1:58" ht="12" customHeight="1" x14ac:dyDescent="0.2">
      <c r="B3891" t="s">
        <v>559</v>
      </c>
      <c r="C3891" s="55">
        <v>0.14777851071461046</v>
      </c>
      <c r="D3891" s="55">
        <v>0.14499708711353235</v>
      </c>
      <c r="E3891" s="55">
        <v>0.14228146019974988</v>
      </c>
      <c r="F3891" s="55">
        <v>0.14010387144725051</v>
      </c>
      <c r="G3891" s="55">
        <v>0.13805918003549147</v>
      </c>
      <c r="H3891" s="55">
        <v>0.13469824514866488</v>
      </c>
      <c r="I3891" s="55">
        <v>0.13397356895019219</v>
      </c>
      <c r="J3891" s="55">
        <v>0.1332582934540103</v>
      </c>
      <c r="K3891" s="55">
        <v>0.13256609332160257</v>
      </c>
      <c r="L3891" s="55">
        <v>0.13149645430766288</v>
      </c>
      <c r="M3891" s="55">
        <v>0.13017028336446354</v>
      </c>
      <c r="N3891" s="55">
        <v>0.12832786542000149</v>
      </c>
      <c r="O3891" s="55">
        <v>0.12711833988768304</v>
      </c>
      <c r="P3891" s="55">
        <v>0.12625095496001054</v>
      </c>
      <c r="Q3891" s="55">
        <v>0.12599275763199833</v>
      </c>
      <c r="R3891" s="55">
        <v>0.12643342495244755</v>
      </c>
      <c r="S3891" s="55">
        <v>0.12738379583388937</v>
      </c>
      <c r="T3891" s="55">
        <v>0.12770282444622</v>
      </c>
      <c r="U3891" s="55">
        <v>0.12760555777907442</v>
      </c>
      <c r="V3891" s="55">
        <v>0.12729844679624999</v>
      </c>
      <c r="W3891" s="55">
        <v>0.12641465165197152</v>
      </c>
      <c r="X3891" s="55">
        <v>0.12566500311923831</v>
      </c>
      <c r="Y3891" s="55">
        <v>0.12517213666287605</v>
      </c>
      <c r="Z3891" s="55">
        <v>0.12454453813487447</v>
      </c>
      <c r="AA3891" s="55">
        <v>0.12406198258798184</v>
      </c>
      <c r="AB3891" s="55">
        <v>0.12349905083979665</v>
      </c>
      <c r="AC3891" s="55">
        <v>0.12293087498699233</v>
      </c>
      <c r="AD3891" s="55">
        <v>0.12221418065979178</v>
      </c>
      <c r="AE3891" s="55">
        <v>0.12188345026964537</v>
      </c>
      <c r="AF3891" s="55">
        <v>0.12107084409555548</v>
      </c>
      <c r="AG3891" s="55">
        <v>0.11991751502669649</v>
      </c>
      <c r="AH3891" s="55">
        <v>0.11878974321109395</v>
      </c>
      <c r="AI3891" s="55">
        <v>0.11793355093677815</v>
      </c>
      <c r="AJ3891" s="55">
        <v>0.11726766840129062</v>
      </c>
      <c r="AK3891" s="55">
        <v>0.11646073246131007</v>
      </c>
      <c r="AL3891" s="55">
        <v>0.11578433695665648</v>
      </c>
      <c r="AM3891" s="55">
        <v>0.1152287716471939</v>
      </c>
      <c r="AN3891" s="55">
        <v>0.11459563147025482</v>
      </c>
      <c r="AO3891" s="55">
        <v>0.11396868377515693</v>
      </c>
      <c r="AP3891" s="55">
        <v>0.11335191910112749</v>
      </c>
      <c r="AQ3891" s="55">
        <v>0.11264912077918843</v>
      </c>
      <c r="AR3891" s="55">
        <v>0.11199645489558499</v>
      </c>
      <c r="AS3891" s="55">
        <v>0.11164018535740405</v>
      </c>
      <c r="AT3891" s="55">
        <v>0.11128880004464581</v>
      </c>
      <c r="AU3891" s="55">
        <v>0.11092134386834128</v>
      </c>
      <c r="AV3891" s="55">
        <v>0.11059405332338529</v>
      </c>
      <c r="AW3891" s="55">
        <v>0.11027464458048251</v>
      </c>
      <c r="AX3891" s="55">
        <v>0.10991840029214731</v>
      </c>
      <c r="AY3891" s="55">
        <v>0.10959703757684008</v>
      </c>
      <c r="AZ3891" s="55">
        <v>0.10947354100111376</v>
      </c>
      <c r="BA3891" s="55">
        <v>0.10935525791118901</v>
      </c>
      <c r="BB3891" s="55">
        <v>0.10925098129894711</v>
      </c>
      <c r="BC3891" s="55">
        <v>0.10922003271626832</v>
      </c>
      <c r="BD3891" s="55">
        <v>0.10919851570504377</v>
      </c>
      <c r="BE3891" s="55">
        <v>0.10916449235913804</v>
      </c>
      <c r="BF3891" s="55">
        <v>0.10910506766887876</v>
      </c>
    </row>
    <row r="3892" spans="1:58" ht="12" customHeight="1" x14ac:dyDescent="0.2">
      <c r="B3892" t="s">
        <v>560</v>
      </c>
      <c r="C3892" s="55">
        <v>0.18592217890185958</v>
      </c>
      <c r="D3892" s="55">
        <v>0.18880369473306857</v>
      </c>
      <c r="E3892" s="55">
        <v>0.19084857743928554</v>
      </c>
      <c r="F3892" s="55">
        <v>0.19245615525690549</v>
      </c>
      <c r="G3892" s="55">
        <v>0.19445486050197636</v>
      </c>
      <c r="H3892" s="55">
        <v>0.19221374043849745</v>
      </c>
      <c r="I3892" s="55">
        <v>0.1929679389903427</v>
      </c>
      <c r="J3892" s="55">
        <v>0.19134586757331323</v>
      </c>
      <c r="K3892" s="55">
        <v>0.19014641559307247</v>
      </c>
      <c r="L3892" s="55">
        <v>0.18871699837647596</v>
      </c>
      <c r="M3892" s="55">
        <v>0.18756437231843412</v>
      </c>
      <c r="N3892" s="55">
        <v>0.18681567395710449</v>
      </c>
      <c r="O3892" s="55">
        <v>0.18509614636954427</v>
      </c>
      <c r="P3892" s="55">
        <v>0.18333833903487926</v>
      </c>
      <c r="Q3892" s="55">
        <v>0.18077837511316824</v>
      </c>
      <c r="R3892" s="55">
        <v>0.17897788782648497</v>
      </c>
      <c r="S3892" s="55">
        <v>0.17628092870811382</v>
      </c>
      <c r="T3892" s="55">
        <v>0.17345841133641526</v>
      </c>
      <c r="U3892" s="55">
        <v>0.1707930325059713</v>
      </c>
      <c r="V3892" s="55">
        <v>0.16840143021083057</v>
      </c>
      <c r="W3892" s="55">
        <v>0.16627863282096011</v>
      </c>
      <c r="X3892" s="55">
        <v>0.16409176137761383</v>
      </c>
      <c r="Y3892" s="55">
        <v>0.16229503576800444</v>
      </c>
      <c r="Z3892" s="55">
        <v>0.16055939529359145</v>
      </c>
      <c r="AA3892" s="55">
        <v>0.15878486480660622</v>
      </c>
      <c r="AB3892" s="55">
        <v>0.15753611238825152</v>
      </c>
      <c r="AC3892" s="55">
        <v>0.15676471330657926</v>
      </c>
      <c r="AD3892" s="55">
        <v>0.15615229716622167</v>
      </c>
      <c r="AE3892" s="55">
        <v>0.15606119339289071</v>
      </c>
      <c r="AF3892" s="55">
        <v>0.15591128301352589</v>
      </c>
      <c r="AG3892" s="55">
        <v>0.15579532963258749</v>
      </c>
      <c r="AH3892" s="55">
        <v>0.15584520304539398</v>
      </c>
      <c r="AI3892" s="55">
        <v>0.15625247771391007</v>
      </c>
      <c r="AJ3892" s="55">
        <v>0.15680906871778988</v>
      </c>
      <c r="AK3892" s="55">
        <v>0.1574350114045282</v>
      </c>
      <c r="AL3892" s="55">
        <v>0.15780031792972724</v>
      </c>
      <c r="AM3892" s="55">
        <v>0.1582968716599393</v>
      </c>
      <c r="AN3892" s="55">
        <v>0.15857832646930106</v>
      </c>
      <c r="AO3892" s="55">
        <v>0.15883489209725946</v>
      </c>
      <c r="AP3892" s="55">
        <v>0.15900024271004676</v>
      </c>
      <c r="AQ3892" s="55">
        <v>0.15891114339283105</v>
      </c>
      <c r="AR3892" s="55">
        <v>0.15887120098950988</v>
      </c>
      <c r="AS3892" s="55">
        <v>0.15864876773469638</v>
      </c>
      <c r="AT3892" s="55">
        <v>0.15848609027635768</v>
      </c>
      <c r="AU3892" s="55">
        <v>0.15849653634691679</v>
      </c>
      <c r="AV3892" s="55">
        <v>0.15830872192531092</v>
      </c>
      <c r="AW3892" s="55">
        <v>0.15821162886346718</v>
      </c>
      <c r="AX3892" s="55">
        <v>0.15819522168297648</v>
      </c>
      <c r="AY3892" s="55">
        <v>0.15803162180803884</v>
      </c>
      <c r="AZ3892" s="55">
        <v>0.15751217191042782</v>
      </c>
      <c r="BA3892" s="55">
        <v>0.15669585171718312</v>
      </c>
      <c r="BB3892" s="55">
        <v>0.15584930719324133</v>
      </c>
      <c r="BC3892" s="55">
        <v>0.15506295755831839</v>
      </c>
      <c r="BD3892" s="55">
        <v>0.15443042330602394</v>
      </c>
      <c r="BE3892" s="55">
        <v>0.15385802835716897</v>
      </c>
      <c r="BF3892" s="55">
        <v>0.15339480507239339</v>
      </c>
    </row>
    <row r="3893" spans="1:58" ht="12" customHeight="1" x14ac:dyDescent="0.2">
      <c r="B3893" t="s">
        <v>561</v>
      </c>
      <c r="C3893" s="55">
        <v>6.0272295353426666E-2</v>
      </c>
      <c r="D3893" s="55">
        <v>6.0380162691451411E-2</v>
      </c>
      <c r="E3893" s="55">
        <v>6.083213409328711E-2</v>
      </c>
      <c r="F3893" s="55">
        <v>6.2313231054002223E-2</v>
      </c>
      <c r="G3893" s="55">
        <v>6.3508229434057054E-2</v>
      </c>
      <c r="H3893" s="55">
        <v>6.2259199528760412E-2</v>
      </c>
      <c r="I3893" s="55">
        <v>6.2976344118799085E-2</v>
      </c>
      <c r="J3893" s="55">
        <v>6.6065514273387582E-2</v>
      </c>
      <c r="K3893" s="55">
        <v>6.8286947384061394E-2</v>
      </c>
      <c r="L3893" s="55">
        <v>7.0419653516544695E-2</v>
      </c>
      <c r="M3893" s="55">
        <v>7.2430591041697232E-2</v>
      </c>
      <c r="N3893" s="55">
        <v>7.4364993352302469E-2</v>
      </c>
      <c r="O3893" s="55">
        <v>7.6013726638732057E-2</v>
      </c>
      <c r="P3893" s="55">
        <v>7.7389162496117103E-2</v>
      </c>
      <c r="Q3893" s="55">
        <v>7.9149816758837005E-2</v>
      </c>
      <c r="R3893" s="55">
        <v>8.1680653315860816E-2</v>
      </c>
      <c r="S3893" s="55">
        <v>8.3754486096987796E-2</v>
      </c>
      <c r="T3893" s="55">
        <v>8.3887058497452344E-2</v>
      </c>
      <c r="U3893" s="55">
        <v>8.4383996487360571E-2</v>
      </c>
      <c r="V3893" s="55">
        <v>8.4893497505439008E-2</v>
      </c>
      <c r="W3893" s="55">
        <v>8.5588200857335123E-2</v>
      </c>
      <c r="X3893" s="55">
        <v>8.6067936572217216E-2</v>
      </c>
      <c r="Y3893" s="55">
        <v>8.640083355404532E-2</v>
      </c>
      <c r="Z3893" s="55">
        <v>8.6447755020112121E-2</v>
      </c>
      <c r="AA3893" s="55">
        <v>8.6224211327358052E-2</v>
      </c>
      <c r="AB3893" s="55">
        <v>8.5562544687241088E-2</v>
      </c>
      <c r="AC3893" s="55">
        <v>8.440774945792387E-2</v>
      </c>
      <c r="AD3893" s="55">
        <v>8.2886958065948563E-2</v>
      </c>
      <c r="AE3893" s="55">
        <v>8.1314886425833108E-2</v>
      </c>
      <c r="AF3893" s="55">
        <v>7.993637111010149E-2</v>
      </c>
      <c r="AG3893" s="55">
        <v>7.8765121862977905E-2</v>
      </c>
      <c r="AH3893" s="55">
        <v>7.7641758638575087E-2</v>
      </c>
      <c r="AI3893" s="55">
        <v>7.6287467923926544E-2</v>
      </c>
      <c r="AJ3893" s="55">
        <v>7.4692035572533108E-2</v>
      </c>
      <c r="AK3893" s="55">
        <v>7.3038422882842388E-2</v>
      </c>
      <c r="AL3893" s="55">
        <v>7.1797099460981811E-2</v>
      </c>
      <c r="AM3893" s="55">
        <v>7.0851092196624096E-2</v>
      </c>
      <c r="AN3893" s="55">
        <v>7.026279556445339E-2</v>
      </c>
      <c r="AO3893" s="55">
        <v>6.9801573113012411E-2</v>
      </c>
      <c r="AP3893" s="55">
        <v>6.9379499509704859E-2</v>
      </c>
      <c r="AQ3893" s="55">
        <v>6.9061013026583837E-2</v>
      </c>
      <c r="AR3893" s="55">
        <v>6.8739201780993603E-2</v>
      </c>
      <c r="AS3893" s="55">
        <v>6.8897340574616231E-2</v>
      </c>
      <c r="AT3893" s="55">
        <v>6.9344765452550694E-2</v>
      </c>
      <c r="AU3893" s="55">
        <v>6.9823016023145237E-2</v>
      </c>
      <c r="AV3893" s="55">
        <v>7.036396817975514E-2</v>
      </c>
      <c r="AW3893" s="55">
        <v>7.1030379166291416E-2</v>
      </c>
      <c r="AX3893" s="55">
        <v>7.1518466984608148E-2</v>
      </c>
      <c r="AY3893" s="55">
        <v>7.2111018961490359E-2</v>
      </c>
      <c r="AZ3893" s="55">
        <v>7.2781075790498362E-2</v>
      </c>
      <c r="BA3893" s="55">
        <v>7.3402733691469102E-2</v>
      </c>
      <c r="BB3893" s="55">
        <v>7.4152439326510999E-2</v>
      </c>
      <c r="BC3893" s="55">
        <v>7.4715198609658459E-2</v>
      </c>
      <c r="BD3893" s="55">
        <v>7.5116983724370104E-2</v>
      </c>
      <c r="BE3893" s="55">
        <v>7.5562240957377944E-2</v>
      </c>
      <c r="BF3893" s="55">
        <v>7.572186653499384E-2</v>
      </c>
    </row>
    <row r="3894" spans="1:58" ht="12" customHeight="1" x14ac:dyDescent="0.2">
      <c r="B3894" t="s">
        <v>562</v>
      </c>
      <c r="C3894" s="55">
        <v>0.10009910842224191</v>
      </c>
      <c r="D3894" s="55">
        <v>9.9493251136098887E-2</v>
      </c>
      <c r="E3894" s="55">
        <v>9.8761717193183829E-2</v>
      </c>
      <c r="F3894" s="55">
        <v>9.7835217299586566E-2</v>
      </c>
      <c r="G3894" s="55">
        <v>9.6913368635386424E-2</v>
      </c>
      <c r="H3894" s="55">
        <v>9.6789440709962968E-2</v>
      </c>
      <c r="I3894" s="55">
        <v>9.6284667997176512E-2</v>
      </c>
      <c r="J3894" s="55">
        <v>9.5693940345069617E-2</v>
      </c>
      <c r="K3894" s="55">
        <v>9.5504630346098851E-2</v>
      </c>
      <c r="L3894" s="55">
        <v>9.5116891208697776E-2</v>
      </c>
      <c r="M3894" s="55">
        <v>9.5181459219637957E-2</v>
      </c>
      <c r="N3894" s="55">
        <v>9.5474276888044801E-2</v>
      </c>
      <c r="O3894" s="55">
        <v>9.556486400640031E-2</v>
      </c>
      <c r="P3894" s="55">
        <v>9.6442290043367421E-2</v>
      </c>
      <c r="Q3894" s="55">
        <v>9.6998469876853011E-2</v>
      </c>
      <c r="R3894" s="55">
        <v>9.8249713375685888E-2</v>
      </c>
      <c r="S3894" s="55">
        <v>9.9079866667188876E-2</v>
      </c>
      <c r="T3894" s="55">
        <v>0.10189681180909543</v>
      </c>
      <c r="U3894" s="55">
        <v>0.10401765492572299</v>
      </c>
      <c r="V3894" s="55">
        <v>0.10633762949010975</v>
      </c>
      <c r="W3894" s="55">
        <v>0.10842513194577534</v>
      </c>
      <c r="X3894" s="55">
        <v>0.1105661424530557</v>
      </c>
      <c r="Y3894" s="55">
        <v>0.11286024854726551</v>
      </c>
      <c r="Z3894" s="55">
        <v>0.11532986319769382</v>
      </c>
      <c r="AA3894" s="55">
        <v>0.11792173185022455</v>
      </c>
      <c r="AB3894" s="55">
        <v>0.12066363430091945</v>
      </c>
      <c r="AC3894" s="55">
        <v>0.12331521492756692</v>
      </c>
      <c r="AD3894" s="55">
        <v>0.12607244728909947</v>
      </c>
      <c r="AE3894" s="55">
        <v>0.1286493623852471</v>
      </c>
      <c r="AF3894" s="55">
        <v>0.13118352592612867</v>
      </c>
      <c r="AG3894" s="55">
        <v>0.13380599882072114</v>
      </c>
      <c r="AH3894" s="55">
        <v>0.13623924823428524</v>
      </c>
      <c r="AI3894" s="55">
        <v>0.13845480250812189</v>
      </c>
      <c r="AJ3894" s="55">
        <v>0.14053426081291814</v>
      </c>
      <c r="AK3894" s="55">
        <v>0.1424452238374804</v>
      </c>
      <c r="AL3894" s="55">
        <v>0.14404655949433184</v>
      </c>
      <c r="AM3894" s="55">
        <v>0.14512627708141657</v>
      </c>
      <c r="AN3894" s="55">
        <v>0.145940461438923</v>
      </c>
      <c r="AO3894" s="55">
        <v>0.14661369778233133</v>
      </c>
      <c r="AP3894" s="55">
        <v>0.14731390981179796</v>
      </c>
      <c r="AQ3894" s="55">
        <v>0.14824286595527172</v>
      </c>
      <c r="AR3894" s="55">
        <v>0.14901534571934683</v>
      </c>
      <c r="AS3894" s="55">
        <v>0.1493234500461513</v>
      </c>
      <c r="AT3894" s="55">
        <v>0.14928423122829637</v>
      </c>
      <c r="AU3894" s="55">
        <v>0.14906857496224629</v>
      </c>
      <c r="AV3894" s="55">
        <v>0.14895362044399077</v>
      </c>
      <c r="AW3894" s="55">
        <v>0.14861958940967818</v>
      </c>
      <c r="AX3894" s="55">
        <v>0.1484220285034849</v>
      </c>
      <c r="AY3894" s="55">
        <v>0.14823068995057373</v>
      </c>
      <c r="AZ3894" s="55">
        <v>0.14812075313753634</v>
      </c>
      <c r="BA3894" s="55">
        <v>0.1483471162115928</v>
      </c>
      <c r="BB3894" s="55">
        <v>0.14846292710864326</v>
      </c>
      <c r="BC3894" s="55">
        <v>0.14862601852611343</v>
      </c>
      <c r="BD3894" s="55">
        <v>0.14878163764265068</v>
      </c>
      <c r="BE3894" s="55">
        <v>0.14884200019940347</v>
      </c>
      <c r="BF3894" s="55">
        <v>0.14909449607710884</v>
      </c>
    </row>
    <row r="3895" spans="1:58" ht="12" customHeight="1" x14ac:dyDescent="0.2">
      <c r="A3895" t="s">
        <v>528</v>
      </c>
      <c r="B3895" t="s">
        <v>558</v>
      </c>
      <c r="C3895" s="55">
        <v>4.9362706366543878E-2</v>
      </c>
      <c r="D3895" s="55">
        <v>5.0153397373053445E-2</v>
      </c>
      <c r="E3895" s="55">
        <v>5.0703534851717455E-2</v>
      </c>
      <c r="F3895" s="55">
        <v>5.1206204717739311E-2</v>
      </c>
      <c r="G3895" s="55">
        <v>5.1103971302824493E-2</v>
      </c>
      <c r="H3895" s="55">
        <v>4.9792540036906731E-2</v>
      </c>
      <c r="I3895" s="55">
        <v>4.9058738492547528E-2</v>
      </c>
      <c r="J3895" s="55">
        <v>4.8383397449697309E-2</v>
      </c>
      <c r="K3895" s="55">
        <v>4.7949121087128246E-2</v>
      </c>
      <c r="L3895" s="55">
        <v>4.7668256359194729E-2</v>
      </c>
      <c r="M3895" s="55">
        <v>4.7514751668182101E-2</v>
      </c>
      <c r="N3895" s="55">
        <v>4.7363419272709747E-2</v>
      </c>
      <c r="O3895" s="55">
        <v>4.7252716101903222E-2</v>
      </c>
      <c r="P3895" s="55">
        <v>4.707522007769472E-2</v>
      </c>
      <c r="Q3895" s="55">
        <v>4.675158764614188E-2</v>
      </c>
      <c r="R3895" s="55">
        <v>4.6177715067368216E-2</v>
      </c>
      <c r="S3895" s="55">
        <v>4.5004953737081979E-2</v>
      </c>
      <c r="T3895" s="55">
        <v>4.4138916125483138E-2</v>
      </c>
      <c r="U3895" s="55">
        <v>4.3661822758630509E-2</v>
      </c>
      <c r="V3895" s="55">
        <v>4.3326709202319937E-2</v>
      </c>
      <c r="W3895" s="55">
        <v>4.3244322206925617E-2</v>
      </c>
      <c r="X3895" s="55">
        <v>4.3176807493570307E-2</v>
      </c>
      <c r="Y3895" s="55">
        <v>4.2978128110327904E-2</v>
      </c>
      <c r="Z3895" s="55">
        <v>4.2653960073347465E-2</v>
      </c>
      <c r="AA3895" s="55">
        <v>4.2382467331232507E-2</v>
      </c>
      <c r="AB3895" s="55">
        <v>4.1954737244282836E-2</v>
      </c>
      <c r="AC3895" s="55">
        <v>4.1651720154349474E-2</v>
      </c>
      <c r="AD3895" s="55">
        <v>4.160555161879391E-2</v>
      </c>
      <c r="AE3895" s="55">
        <v>4.1528437071191276E-2</v>
      </c>
      <c r="AF3895" s="55">
        <v>4.1136220276258628E-2</v>
      </c>
      <c r="AG3895" s="55">
        <v>4.0775902026382753E-2</v>
      </c>
      <c r="AH3895" s="55">
        <v>4.0390078402010705E-2</v>
      </c>
      <c r="AI3895" s="55">
        <v>3.9863573226764745E-2</v>
      </c>
      <c r="AJ3895" s="55">
        <v>3.9368489685678729E-2</v>
      </c>
      <c r="AK3895" s="55">
        <v>3.9122791476558068E-2</v>
      </c>
      <c r="AL3895" s="55">
        <v>3.8907443121939729E-2</v>
      </c>
      <c r="AM3895" s="55">
        <v>3.8665513429447046E-2</v>
      </c>
      <c r="AN3895" s="55">
        <v>3.8654255595019039E-2</v>
      </c>
      <c r="AO3895" s="55">
        <v>3.8679008369509237E-2</v>
      </c>
      <c r="AP3895" s="55">
        <v>3.8725111061755142E-2</v>
      </c>
      <c r="AQ3895" s="55">
        <v>3.8774335697975004E-2</v>
      </c>
      <c r="AR3895" s="55">
        <v>3.8883039880911678E-2</v>
      </c>
      <c r="AS3895" s="55">
        <v>3.885000778042072E-2</v>
      </c>
      <c r="AT3895" s="55">
        <v>3.880135589492277E-2</v>
      </c>
      <c r="AU3895" s="55">
        <v>3.8733579648404459E-2</v>
      </c>
      <c r="AV3895" s="55">
        <v>3.865368183379421E-2</v>
      </c>
      <c r="AW3895" s="55">
        <v>3.8558154962722371E-2</v>
      </c>
      <c r="AX3895" s="55">
        <v>3.8455290993869178E-2</v>
      </c>
      <c r="AY3895" s="55">
        <v>3.8348632370972073E-2</v>
      </c>
      <c r="AZ3895" s="55">
        <v>3.8234441349678669E-2</v>
      </c>
      <c r="BA3895" s="55">
        <v>3.812132670399964E-2</v>
      </c>
      <c r="BB3895" s="55">
        <v>3.8004059768511018E-2</v>
      </c>
      <c r="BC3895" s="55">
        <v>3.7881860064052114E-2</v>
      </c>
      <c r="BD3895" s="55">
        <v>3.7759522851031083E-2</v>
      </c>
      <c r="BE3895" s="55">
        <v>3.7639444899846532E-2</v>
      </c>
      <c r="BF3895" s="55">
        <v>3.7522270445775288E-2</v>
      </c>
    </row>
    <row r="3896" spans="1:58" ht="12" customHeight="1" x14ac:dyDescent="0.2">
      <c r="B3896" t="s">
        <v>559</v>
      </c>
      <c r="C3896" s="55">
        <v>0.14811364113961484</v>
      </c>
      <c r="D3896" s="55">
        <v>0.14421554674951978</v>
      </c>
      <c r="E3896" s="55">
        <v>0.14098912805618891</v>
      </c>
      <c r="F3896" s="55">
        <v>0.13787553742701625</v>
      </c>
      <c r="G3896" s="55">
        <v>0.13540655156620479</v>
      </c>
      <c r="H3896" s="55">
        <v>0.14013281320224313</v>
      </c>
      <c r="I3896" s="55">
        <v>0.14004322683378223</v>
      </c>
      <c r="J3896" s="55">
        <v>0.14011115750870842</v>
      </c>
      <c r="K3896" s="55">
        <v>0.13991290247970797</v>
      </c>
      <c r="L3896" s="55">
        <v>0.13921339689994663</v>
      </c>
      <c r="M3896" s="55">
        <v>0.13818431673883791</v>
      </c>
      <c r="N3896" s="55">
        <v>0.13682689698860695</v>
      </c>
      <c r="O3896" s="55">
        <v>0.13614098939159774</v>
      </c>
      <c r="P3896" s="55">
        <v>0.13574035005672708</v>
      </c>
      <c r="Q3896" s="55">
        <v>0.13572289871832194</v>
      </c>
      <c r="R3896" s="55">
        <v>0.13598878043292889</v>
      </c>
      <c r="S3896" s="55">
        <v>0.13664879233321797</v>
      </c>
      <c r="T3896" s="55">
        <v>0.13691661045594031</v>
      </c>
      <c r="U3896" s="55">
        <v>0.1368914764965681</v>
      </c>
      <c r="V3896" s="55">
        <v>0.13668774439034734</v>
      </c>
      <c r="W3896" s="55">
        <v>0.13574640626432208</v>
      </c>
      <c r="X3896" s="55">
        <v>0.13457166319489949</v>
      </c>
      <c r="Y3896" s="55">
        <v>0.1334264184576951</v>
      </c>
      <c r="Z3896" s="55">
        <v>0.13290007443378535</v>
      </c>
      <c r="AA3896" s="55">
        <v>0.13252084363301117</v>
      </c>
      <c r="AB3896" s="55">
        <v>0.13205040612973323</v>
      </c>
      <c r="AC3896" s="55">
        <v>0.13154951920384464</v>
      </c>
      <c r="AD3896" s="55">
        <v>0.1308851402096845</v>
      </c>
      <c r="AE3896" s="55">
        <v>0.13062237070481145</v>
      </c>
      <c r="AF3896" s="55">
        <v>0.12986363731956169</v>
      </c>
      <c r="AG3896" s="55">
        <v>0.12874982394756865</v>
      </c>
      <c r="AH3896" s="55">
        <v>0.12764209492687975</v>
      </c>
      <c r="AI3896" s="55">
        <v>0.12679594248165396</v>
      </c>
      <c r="AJ3896" s="55">
        <v>0.12613921496110622</v>
      </c>
      <c r="AK3896" s="55">
        <v>0.1253333789300142</v>
      </c>
      <c r="AL3896" s="55">
        <v>0.12466632914358662</v>
      </c>
      <c r="AM3896" s="55">
        <v>0.12411109765162155</v>
      </c>
      <c r="AN3896" s="55">
        <v>0.12346552445421606</v>
      </c>
      <c r="AO3896" s="55">
        <v>0.12282197705399693</v>
      </c>
      <c r="AP3896" s="55">
        <v>0.1221909872988369</v>
      </c>
      <c r="AQ3896" s="55">
        <v>0.12148247258998401</v>
      </c>
      <c r="AR3896" s="55">
        <v>0.12081744321379934</v>
      </c>
      <c r="AS3896" s="55">
        <v>0.12046294504904957</v>
      </c>
      <c r="AT3896" s="55">
        <v>0.12010713816350714</v>
      </c>
      <c r="AU3896" s="55">
        <v>0.11972817747992265</v>
      </c>
      <c r="AV3896" s="55">
        <v>0.11939948234525775</v>
      </c>
      <c r="AW3896" s="55">
        <v>0.11907384959445337</v>
      </c>
      <c r="AX3896" s="55">
        <v>0.11870998653085896</v>
      </c>
      <c r="AY3896" s="55">
        <v>0.1183868914362846</v>
      </c>
      <c r="AZ3896" s="55">
        <v>0.11828091098012793</v>
      </c>
      <c r="BA3896" s="55">
        <v>0.11819429807476819</v>
      </c>
      <c r="BB3896" s="55">
        <v>0.11812184952662699</v>
      </c>
      <c r="BC3896" s="55">
        <v>0.11812581550569755</v>
      </c>
      <c r="BD3896" s="55">
        <v>0.11813615919746738</v>
      </c>
      <c r="BE3896" s="55">
        <v>0.11813068097608846</v>
      </c>
      <c r="BF3896" s="55">
        <v>0.1180987869635675</v>
      </c>
    </row>
    <row r="3897" spans="1:58" ht="12" customHeight="1" x14ac:dyDescent="0.2">
      <c r="B3897" t="s">
        <v>560</v>
      </c>
      <c r="C3897" s="55">
        <v>0.18296557324184426</v>
      </c>
      <c r="D3897" s="55">
        <v>0.18569253108887251</v>
      </c>
      <c r="E3897" s="55">
        <v>0.18811244204040639</v>
      </c>
      <c r="F3897" s="55">
        <v>0.18941208637321424</v>
      </c>
      <c r="G3897" s="55">
        <v>0.19081343588670457</v>
      </c>
      <c r="H3897" s="55">
        <v>0.18753735766164253</v>
      </c>
      <c r="I3897" s="55">
        <v>0.18780791510336525</v>
      </c>
      <c r="J3897" s="55">
        <v>0.18589505764163733</v>
      </c>
      <c r="K3897" s="55">
        <v>0.18482536026877336</v>
      </c>
      <c r="L3897" s="55">
        <v>0.18382395654506201</v>
      </c>
      <c r="M3897" s="55">
        <v>0.18307220454489675</v>
      </c>
      <c r="N3897" s="55">
        <v>0.18245007540873875</v>
      </c>
      <c r="O3897" s="55">
        <v>0.18142001250600653</v>
      </c>
      <c r="P3897" s="55">
        <v>0.17975461409599458</v>
      </c>
      <c r="Q3897" s="55">
        <v>0.17784234757969039</v>
      </c>
      <c r="R3897" s="55">
        <v>0.1767627388715893</v>
      </c>
      <c r="S3897" s="55">
        <v>0.1743458799990098</v>
      </c>
      <c r="T3897" s="55">
        <v>0.17200531265131686</v>
      </c>
      <c r="U3897" s="55">
        <v>0.16974486316295612</v>
      </c>
      <c r="V3897" s="55">
        <v>0.16771460610442226</v>
      </c>
      <c r="W3897" s="55">
        <v>0.16602719884304595</v>
      </c>
      <c r="X3897" s="55">
        <v>0.16448294074022562</v>
      </c>
      <c r="Y3897" s="55">
        <v>0.16342077917046693</v>
      </c>
      <c r="Z3897" s="55">
        <v>0.16184680839258431</v>
      </c>
      <c r="AA3897" s="55">
        <v>0.16022211354810303</v>
      </c>
      <c r="AB3897" s="55">
        <v>0.15911976303545711</v>
      </c>
      <c r="AC3897" s="55">
        <v>0.15846906038765374</v>
      </c>
      <c r="AD3897" s="55">
        <v>0.1579737754475822</v>
      </c>
      <c r="AE3897" s="55">
        <v>0.15799219162441361</v>
      </c>
      <c r="AF3897" s="55">
        <v>0.15797683762601536</v>
      </c>
      <c r="AG3897" s="55">
        <v>0.15801064139306983</v>
      </c>
      <c r="AH3897" s="55">
        <v>0.15818900597459543</v>
      </c>
      <c r="AI3897" s="55">
        <v>0.15869482754678957</v>
      </c>
      <c r="AJ3897" s="55">
        <v>0.15933489080595686</v>
      </c>
      <c r="AK3897" s="55">
        <v>0.16005027656694595</v>
      </c>
      <c r="AL3897" s="55">
        <v>0.16050002727646043</v>
      </c>
      <c r="AM3897" s="55">
        <v>0.16106081578802678</v>
      </c>
      <c r="AN3897" s="55">
        <v>0.16139473076528976</v>
      </c>
      <c r="AO3897" s="55">
        <v>0.16169788581719002</v>
      </c>
      <c r="AP3897" s="55">
        <v>0.16191085338329256</v>
      </c>
      <c r="AQ3897" s="55">
        <v>0.16188553572126177</v>
      </c>
      <c r="AR3897" s="55">
        <v>0.16189685846022075</v>
      </c>
      <c r="AS3897" s="55">
        <v>0.16171023520126634</v>
      </c>
      <c r="AT3897" s="55">
        <v>0.16157582761516789</v>
      </c>
      <c r="AU3897" s="55">
        <v>0.16161025032423496</v>
      </c>
      <c r="AV3897" s="55">
        <v>0.16145198510798844</v>
      </c>
      <c r="AW3897" s="55">
        <v>0.16137899535109895</v>
      </c>
      <c r="AX3897" s="55">
        <v>0.16139054787504728</v>
      </c>
      <c r="AY3897" s="55">
        <v>0.1612562948819031</v>
      </c>
      <c r="AZ3897" s="55">
        <v>0.16076351484807347</v>
      </c>
      <c r="BA3897" s="55">
        <v>0.15998609347561205</v>
      </c>
      <c r="BB3897" s="55">
        <v>0.15917602162317077</v>
      </c>
      <c r="BC3897" s="55">
        <v>0.15842308225552798</v>
      </c>
      <c r="BD3897" s="55">
        <v>0.15782174893203127</v>
      </c>
      <c r="BE3897" s="55">
        <v>0.15727849645242778</v>
      </c>
      <c r="BF3897" s="55">
        <v>0.15684802109918231</v>
      </c>
    </row>
    <row r="3898" spans="1:58" ht="12" customHeight="1" x14ac:dyDescent="0.2">
      <c r="B3898" t="s">
        <v>561</v>
      </c>
      <c r="C3898" s="55">
        <v>5.4578445640297041E-2</v>
      </c>
      <c r="D3898" s="55">
        <v>5.4734644853945823E-2</v>
      </c>
      <c r="E3898" s="55">
        <v>5.5406595383052842E-2</v>
      </c>
      <c r="F3898" s="55">
        <v>5.6879787937641195E-2</v>
      </c>
      <c r="G3898" s="55">
        <v>5.8202589847966155E-2</v>
      </c>
      <c r="H3898" s="55">
        <v>5.5248974638419698E-2</v>
      </c>
      <c r="I3898" s="55">
        <v>5.5899353735458041E-2</v>
      </c>
      <c r="J3898" s="55">
        <v>5.8416062818416305E-2</v>
      </c>
      <c r="K3898" s="55">
        <v>6.0391976132314305E-2</v>
      </c>
      <c r="L3898" s="55">
        <v>6.229402754289777E-2</v>
      </c>
      <c r="M3898" s="55">
        <v>6.4276657696167722E-2</v>
      </c>
      <c r="N3898" s="55">
        <v>6.6071074823132195E-2</v>
      </c>
      <c r="O3898" s="55">
        <v>6.7604747089203651E-2</v>
      </c>
      <c r="P3898" s="55">
        <v>6.8983762012709629E-2</v>
      </c>
      <c r="Q3898" s="55">
        <v>7.0527186326125993E-2</v>
      </c>
      <c r="R3898" s="55">
        <v>7.2735800431670855E-2</v>
      </c>
      <c r="S3898" s="55">
        <v>7.4401291848420259E-2</v>
      </c>
      <c r="T3898" s="55">
        <v>7.4727825169384005E-2</v>
      </c>
      <c r="U3898" s="55">
        <v>7.5259698424632329E-2</v>
      </c>
      <c r="V3898" s="55">
        <v>7.5693550879133584E-2</v>
      </c>
      <c r="W3898" s="55">
        <v>7.6187952939074016E-2</v>
      </c>
      <c r="X3898" s="55">
        <v>7.6534553583388884E-2</v>
      </c>
      <c r="Y3898" s="55">
        <v>7.6839522087763484E-2</v>
      </c>
      <c r="Z3898" s="55">
        <v>7.6963855766111408E-2</v>
      </c>
      <c r="AA3898" s="55">
        <v>7.684352260409591E-2</v>
      </c>
      <c r="AB3898" s="55">
        <v>7.6329492271083293E-2</v>
      </c>
      <c r="AC3898" s="55">
        <v>7.5360396203603935E-2</v>
      </c>
      <c r="AD3898" s="55">
        <v>7.4060647252967668E-2</v>
      </c>
      <c r="AE3898" s="55">
        <v>7.2706868767596716E-2</v>
      </c>
      <c r="AF3898" s="55">
        <v>7.1536054087379439E-2</v>
      </c>
      <c r="AG3898" s="55">
        <v>7.0555444556432825E-2</v>
      </c>
      <c r="AH3898" s="55">
        <v>6.9605395202577677E-2</v>
      </c>
      <c r="AI3898" s="55">
        <v>6.8431134667940069E-2</v>
      </c>
      <c r="AJ3898" s="55">
        <v>6.7031461528877276E-2</v>
      </c>
      <c r="AK3898" s="55">
        <v>6.5579964573594607E-2</v>
      </c>
      <c r="AL3898" s="55">
        <v>6.4496896571138371E-2</v>
      </c>
      <c r="AM3898" s="55">
        <v>6.3669112118704907E-2</v>
      </c>
      <c r="AN3898" s="55">
        <v>6.3159055737165154E-2</v>
      </c>
      <c r="AO3898" s="55">
        <v>6.2760778417945015E-2</v>
      </c>
      <c r="AP3898" s="55">
        <v>6.2398481206550657E-2</v>
      </c>
      <c r="AQ3898" s="55">
        <v>6.2137148678044318E-2</v>
      </c>
      <c r="AR3898" s="55">
        <v>6.1867477552696497E-2</v>
      </c>
      <c r="AS3898" s="55">
        <v>6.2025167528085727E-2</v>
      </c>
      <c r="AT3898" s="55">
        <v>6.24401018301175E-2</v>
      </c>
      <c r="AU3898" s="55">
        <v>6.287998264725958E-2</v>
      </c>
      <c r="AV3898" s="55">
        <v>6.3380192195659837E-2</v>
      </c>
      <c r="AW3898" s="55">
        <v>6.3990782434664231E-2</v>
      </c>
      <c r="AX3898" s="55">
        <v>6.4441792622339733E-2</v>
      </c>
      <c r="AY3898" s="55">
        <v>6.4988871254157005E-2</v>
      </c>
      <c r="AZ3898" s="55">
        <v>6.5607958676651229E-2</v>
      </c>
      <c r="BA3898" s="55">
        <v>6.619141279766165E-2</v>
      </c>
      <c r="BB3898" s="55">
        <v>6.6890261522210989E-2</v>
      </c>
      <c r="BC3898" s="55">
        <v>6.7419267944603872E-2</v>
      </c>
      <c r="BD3898" s="55">
        <v>6.7801111337752698E-2</v>
      </c>
      <c r="BE3898" s="55">
        <v>6.8221096767899725E-2</v>
      </c>
      <c r="BF3898" s="55">
        <v>6.8383981719128017E-2</v>
      </c>
    </row>
    <row r="3899" spans="1:58" ht="12" customHeight="1" x14ac:dyDescent="0.2">
      <c r="B3899" t="s">
        <v>562</v>
      </c>
      <c r="C3899" s="55">
        <v>8.7139326293873609E-2</v>
      </c>
      <c r="D3899" s="55">
        <v>8.656916340980815E-2</v>
      </c>
      <c r="E3899" s="55">
        <v>8.595679771106185E-2</v>
      </c>
      <c r="F3899" s="55">
        <v>8.5106816782603595E-2</v>
      </c>
      <c r="G3899" s="55">
        <v>8.4292860803195813E-2</v>
      </c>
      <c r="H3899" s="55">
        <v>8.3342160320904732E-2</v>
      </c>
      <c r="I3899" s="55">
        <v>8.2443911953270374E-2</v>
      </c>
      <c r="J3899" s="55">
        <v>8.1607821977222772E-2</v>
      </c>
      <c r="K3899" s="55">
        <v>8.1216638373042008E-2</v>
      </c>
      <c r="L3899" s="55">
        <v>8.0811253043446912E-2</v>
      </c>
      <c r="M3899" s="55">
        <v>8.0661798391826744E-2</v>
      </c>
      <c r="N3899" s="55">
        <v>8.0786665275747738E-2</v>
      </c>
      <c r="O3899" s="55">
        <v>8.0695464575790576E-2</v>
      </c>
      <c r="P3899" s="55">
        <v>8.1128246277780175E-2</v>
      </c>
      <c r="Q3899" s="55">
        <v>8.1537089217639136E-2</v>
      </c>
      <c r="R3899" s="55">
        <v>8.2597094365760737E-2</v>
      </c>
      <c r="S3899" s="55">
        <v>8.3152556507524455E-2</v>
      </c>
      <c r="T3899" s="55">
        <v>8.5327506416897209E-2</v>
      </c>
      <c r="U3899" s="55">
        <v>8.6926837765043105E-2</v>
      </c>
      <c r="V3899" s="55">
        <v>8.8521893867628557E-2</v>
      </c>
      <c r="W3899" s="55">
        <v>8.9971814921756987E-2</v>
      </c>
      <c r="X3899" s="55">
        <v>9.1577514268275984E-2</v>
      </c>
      <c r="Y3899" s="55">
        <v>9.3415959371152421E-2</v>
      </c>
      <c r="Z3899" s="55">
        <v>9.5562659517571202E-2</v>
      </c>
      <c r="AA3899" s="55">
        <v>9.7810445420234371E-2</v>
      </c>
      <c r="AB3899" s="55">
        <v>0.10018401585953367</v>
      </c>
      <c r="AC3899" s="55">
        <v>0.10246861580590809</v>
      </c>
      <c r="AD3899" s="55">
        <v>0.1048418892763462</v>
      </c>
      <c r="AE3899" s="55">
        <v>0.10705978653087486</v>
      </c>
      <c r="AF3899" s="55">
        <v>0.10926302126541523</v>
      </c>
      <c r="AG3899" s="55">
        <v>0.1115540959213657</v>
      </c>
      <c r="AH3899" s="55">
        <v>0.11367452065382627</v>
      </c>
      <c r="AI3899" s="55">
        <v>0.11559044044083744</v>
      </c>
      <c r="AJ3899" s="55">
        <v>0.11738158251180673</v>
      </c>
      <c r="AK3899" s="55">
        <v>0.11903674315790852</v>
      </c>
      <c r="AL3899" s="55">
        <v>0.12043373672373305</v>
      </c>
      <c r="AM3899" s="55">
        <v>0.12137846804996463</v>
      </c>
      <c r="AN3899" s="55">
        <v>0.12209539145075249</v>
      </c>
      <c r="AO3899" s="55">
        <v>0.1226905212837102</v>
      </c>
      <c r="AP3899" s="55">
        <v>0.12331047360790473</v>
      </c>
      <c r="AQ3899" s="55">
        <v>0.124138225177819</v>
      </c>
      <c r="AR3899" s="55">
        <v>0.12482520061512467</v>
      </c>
      <c r="AS3899" s="55">
        <v>0.12511427285940768</v>
      </c>
      <c r="AT3899" s="55">
        <v>0.12510573200153172</v>
      </c>
      <c r="AU3899" s="55">
        <v>0.12494338330385311</v>
      </c>
      <c r="AV3899" s="55">
        <v>0.12487274111115498</v>
      </c>
      <c r="AW3899" s="55">
        <v>0.1246128124330579</v>
      </c>
      <c r="AX3899" s="55">
        <v>0.12446898052219493</v>
      </c>
      <c r="AY3899" s="55">
        <v>0.12433369632969184</v>
      </c>
      <c r="AZ3899" s="55">
        <v>0.12427029220721759</v>
      </c>
      <c r="BA3899" s="55">
        <v>0.12450359106541629</v>
      </c>
      <c r="BB3899" s="55">
        <v>0.12464326705712583</v>
      </c>
      <c r="BC3899" s="55">
        <v>0.1248197402238702</v>
      </c>
      <c r="BD3899" s="55">
        <v>0.12498599722951767</v>
      </c>
      <c r="BE3899" s="55">
        <v>0.12506987582400778</v>
      </c>
      <c r="BF3899" s="55">
        <v>0.12531643696599415</v>
      </c>
    </row>
    <row r="3900" spans="1:58" ht="12" customHeight="1" x14ac:dyDescent="0.2">
      <c r="A3900" t="s">
        <v>529</v>
      </c>
      <c r="B3900" t="s">
        <v>558</v>
      </c>
      <c r="C3900" s="55">
        <v>4.930100388814438E-2</v>
      </c>
      <c r="D3900" s="55">
        <v>5.0153918479974538E-2</v>
      </c>
      <c r="E3900" s="55">
        <v>5.0669343918870687E-2</v>
      </c>
      <c r="F3900" s="55">
        <v>5.1067108280283491E-2</v>
      </c>
      <c r="G3900" s="55">
        <v>5.0818899547210979E-2</v>
      </c>
      <c r="H3900" s="55">
        <v>4.8419492454605764E-2</v>
      </c>
      <c r="I3900" s="55">
        <v>4.7635530296420196E-2</v>
      </c>
      <c r="J3900" s="55">
        <v>4.6913160764316716E-2</v>
      </c>
      <c r="K3900" s="55">
        <v>4.6524877850331006E-2</v>
      </c>
      <c r="L3900" s="55">
        <v>4.623386339163621E-2</v>
      </c>
      <c r="M3900" s="55">
        <v>4.6150922538492754E-2</v>
      </c>
      <c r="N3900" s="55">
        <v>4.5850379573646211E-2</v>
      </c>
      <c r="O3900" s="55">
        <v>4.5669383508730885E-2</v>
      </c>
      <c r="P3900" s="55">
        <v>4.5489598995051728E-2</v>
      </c>
      <c r="Q3900" s="55">
        <v>4.5100407355204701E-2</v>
      </c>
      <c r="R3900" s="55">
        <v>4.4499235124159049E-2</v>
      </c>
      <c r="S3900" s="55">
        <v>4.3349206886829694E-2</v>
      </c>
      <c r="T3900" s="55">
        <v>4.2486662273569419E-2</v>
      </c>
      <c r="U3900" s="55">
        <v>4.1950234932303404E-2</v>
      </c>
      <c r="V3900" s="55">
        <v>4.1572893128585635E-2</v>
      </c>
      <c r="W3900" s="55">
        <v>4.1402081427530622E-2</v>
      </c>
      <c r="X3900" s="55">
        <v>4.1295051835779029E-2</v>
      </c>
      <c r="Y3900" s="55">
        <v>4.0946258429599876E-2</v>
      </c>
      <c r="Z3900" s="55">
        <v>4.0601350107943308E-2</v>
      </c>
      <c r="AA3900" s="55">
        <v>4.0307535715428833E-2</v>
      </c>
      <c r="AB3900" s="55">
        <v>3.9866658803488456E-2</v>
      </c>
      <c r="AC3900" s="55">
        <v>3.9549500584506132E-2</v>
      </c>
      <c r="AD3900" s="55">
        <v>3.9476946411567182E-2</v>
      </c>
      <c r="AE3900" s="55">
        <v>3.9375502666889835E-2</v>
      </c>
      <c r="AF3900" s="55">
        <v>3.8975143152800672E-2</v>
      </c>
      <c r="AG3900" s="55">
        <v>3.8604383867569869E-2</v>
      </c>
      <c r="AH3900" s="55">
        <v>3.8214277582282463E-2</v>
      </c>
      <c r="AI3900" s="55">
        <v>3.7696732473720435E-2</v>
      </c>
      <c r="AJ3900" s="55">
        <v>3.7211676214466347E-2</v>
      </c>
      <c r="AK3900" s="55">
        <v>3.6962824086662821E-2</v>
      </c>
      <c r="AL3900" s="55">
        <v>3.6743659758280207E-2</v>
      </c>
      <c r="AM3900" s="55">
        <v>3.6504063844416949E-2</v>
      </c>
      <c r="AN3900" s="55">
        <v>3.6484415375032199E-2</v>
      </c>
      <c r="AO3900" s="55">
        <v>3.649987185826363E-2</v>
      </c>
      <c r="AP3900" s="55">
        <v>3.6534963909349065E-2</v>
      </c>
      <c r="AQ3900" s="55">
        <v>3.6569761763818244E-2</v>
      </c>
      <c r="AR3900" s="55">
        <v>3.6662764514308152E-2</v>
      </c>
      <c r="AS3900" s="55">
        <v>3.6624594215232176E-2</v>
      </c>
      <c r="AT3900" s="55">
        <v>3.6574206606115378E-2</v>
      </c>
      <c r="AU3900" s="55">
        <v>3.6507423229705918E-2</v>
      </c>
      <c r="AV3900" s="55">
        <v>3.6427394637210911E-2</v>
      </c>
      <c r="AW3900" s="55">
        <v>3.6334494101494384E-2</v>
      </c>
      <c r="AX3900" s="55">
        <v>3.6234022650604374E-2</v>
      </c>
      <c r="AY3900" s="55">
        <v>3.6129180439664919E-2</v>
      </c>
      <c r="AZ3900" s="55">
        <v>3.6015672321720177E-2</v>
      </c>
      <c r="BA3900" s="55">
        <v>3.5899391695688981E-2</v>
      </c>
      <c r="BB3900" s="55">
        <v>3.5779972062408592E-2</v>
      </c>
      <c r="BC3900" s="55">
        <v>3.565593186213932E-2</v>
      </c>
      <c r="BD3900" s="55">
        <v>3.5532417716105782E-2</v>
      </c>
      <c r="BE3900" s="55">
        <v>3.5411852272624625E-2</v>
      </c>
      <c r="BF3900" s="55">
        <v>3.5293083083926528E-2</v>
      </c>
    </row>
    <row r="3901" spans="1:58" ht="12" customHeight="1" x14ac:dyDescent="0.2">
      <c r="B3901" t="s">
        <v>559</v>
      </c>
      <c r="C3901" s="55">
        <v>0.14168769747682672</v>
      </c>
      <c r="D3901" s="55">
        <v>0.13799069986446758</v>
      </c>
      <c r="E3901" s="55">
        <v>0.13503381032024486</v>
      </c>
      <c r="F3901" s="55">
        <v>0.13183004775740345</v>
      </c>
      <c r="G3901" s="55">
        <v>0.12959842326758747</v>
      </c>
      <c r="H3901" s="55">
        <v>0.13559223170508017</v>
      </c>
      <c r="I3901" s="55">
        <v>0.13576400020200088</v>
      </c>
      <c r="J3901" s="55">
        <v>0.13601664237322295</v>
      </c>
      <c r="K3901" s="55">
        <v>0.13563853228181791</v>
      </c>
      <c r="L3901" s="55">
        <v>0.1349753519663493</v>
      </c>
      <c r="M3901" s="55">
        <v>0.13405285248021531</v>
      </c>
      <c r="N3901" s="55">
        <v>0.13317105254946729</v>
      </c>
      <c r="O3901" s="55">
        <v>0.13260715599330122</v>
      </c>
      <c r="P3901" s="55">
        <v>0.13224053690806439</v>
      </c>
      <c r="Q3901" s="55">
        <v>0.13190292509842358</v>
      </c>
      <c r="R3901" s="55">
        <v>0.13169886784967316</v>
      </c>
      <c r="S3901" s="55">
        <v>0.13220724176568785</v>
      </c>
      <c r="T3901" s="55">
        <v>0.13214969597813961</v>
      </c>
      <c r="U3901" s="55">
        <v>0.13185631378906315</v>
      </c>
      <c r="V3901" s="55">
        <v>0.13134953367416674</v>
      </c>
      <c r="W3901" s="55">
        <v>0.1303817325595848</v>
      </c>
      <c r="X3901" s="55">
        <v>0.12953246324178358</v>
      </c>
      <c r="Y3901" s="55">
        <v>0.12879724000640169</v>
      </c>
      <c r="Z3901" s="55">
        <v>0.12817529997986932</v>
      </c>
      <c r="AA3901" s="55">
        <v>0.12769744403853336</v>
      </c>
      <c r="AB3901" s="55">
        <v>0.12713542410418727</v>
      </c>
      <c r="AC3901" s="55">
        <v>0.12655966838124172</v>
      </c>
      <c r="AD3901" s="55">
        <v>0.12582896124914336</v>
      </c>
      <c r="AE3901" s="55">
        <v>0.12548623438523454</v>
      </c>
      <c r="AF3901" s="55">
        <v>0.12466625058776762</v>
      </c>
      <c r="AG3901" s="55">
        <v>0.12350305294898881</v>
      </c>
      <c r="AH3901" s="55">
        <v>0.12236096187466308</v>
      </c>
      <c r="AI3901" s="55">
        <v>0.12148728878999526</v>
      </c>
      <c r="AJ3901" s="55">
        <v>0.12080324608521119</v>
      </c>
      <c r="AK3901" s="55">
        <v>0.11997756952743839</v>
      </c>
      <c r="AL3901" s="55">
        <v>0.11928803715369368</v>
      </c>
      <c r="AM3901" s="55">
        <v>0.11872059146526266</v>
      </c>
      <c r="AN3901" s="55">
        <v>0.11807386624868024</v>
      </c>
      <c r="AO3901" s="55">
        <v>0.11743298315550244</v>
      </c>
      <c r="AP3901" s="55">
        <v>0.11680278168538495</v>
      </c>
      <c r="AQ3901" s="55">
        <v>0.1160885506101184</v>
      </c>
      <c r="AR3901" s="55">
        <v>0.11542307506613997</v>
      </c>
      <c r="AS3901" s="55">
        <v>0.11506233659583227</v>
      </c>
      <c r="AT3901" s="55">
        <v>0.11470829694685911</v>
      </c>
      <c r="AU3901" s="55">
        <v>0.11433729627777313</v>
      </c>
      <c r="AV3901" s="55">
        <v>0.11400861982418145</v>
      </c>
      <c r="AW3901" s="55">
        <v>0.11368869171200741</v>
      </c>
      <c r="AX3901" s="55">
        <v>0.11333021332838547</v>
      </c>
      <c r="AY3901" s="55">
        <v>0.11300817151452495</v>
      </c>
      <c r="AZ3901" s="55">
        <v>0.1128884315831834</v>
      </c>
      <c r="BA3901" s="55">
        <v>0.11277520104608546</v>
      </c>
      <c r="BB3901" s="55">
        <v>0.11267777024775277</v>
      </c>
      <c r="BC3901" s="55">
        <v>0.11265314394021261</v>
      </c>
      <c r="BD3901" s="55">
        <v>0.11263649028604063</v>
      </c>
      <c r="BE3901" s="55">
        <v>0.1126071955251432</v>
      </c>
      <c r="BF3901" s="55">
        <v>0.11254959255003164</v>
      </c>
    </row>
    <row r="3902" spans="1:58" ht="12" customHeight="1" x14ac:dyDescent="0.2">
      <c r="B3902" t="s">
        <v>560</v>
      </c>
      <c r="C3902" s="55">
        <v>0.18408951533511089</v>
      </c>
      <c r="D3902" s="55">
        <v>0.18651646161714278</v>
      </c>
      <c r="E3902" s="55">
        <v>0.18832196846543076</v>
      </c>
      <c r="F3902" s="55">
        <v>0.18802006656298553</v>
      </c>
      <c r="G3902" s="55">
        <v>0.18816489870173528</v>
      </c>
      <c r="H3902" s="55">
        <v>0.18591357779361212</v>
      </c>
      <c r="I3902" s="55">
        <v>0.1855956404067774</v>
      </c>
      <c r="J3902" s="55">
        <v>0.18331866094456906</v>
      </c>
      <c r="K3902" s="55">
        <v>0.18163763600552402</v>
      </c>
      <c r="L3902" s="55">
        <v>0.18001043560118732</v>
      </c>
      <c r="M3902" s="55">
        <v>0.17881947101939172</v>
      </c>
      <c r="N3902" s="55">
        <v>0.17729485503307357</v>
      </c>
      <c r="O3902" s="55">
        <v>0.17553206769810842</v>
      </c>
      <c r="P3902" s="55">
        <v>0.17337374131483044</v>
      </c>
      <c r="Q3902" s="55">
        <v>0.17114937514493223</v>
      </c>
      <c r="R3902" s="55">
        <v>0.1697354636259836</v>
      </c>
      <c r="S3902" s="55">
        <v>0.16715008865306863</v>
      </c>
      <c r="T3902" s="55">
        <v>0.16473240272380865</v>
      </c>
      <c r="U3902" s="55">
        <v>0.16250155987546988</v>
      </c>
      <c r="V3902" s="55">
        <v>0.1604103737087218</v>
      </c>
      <c r="W3902" s="55">
        <v>0.15857503573634649</v>
      </c>
      <c r="X3902" s="55">
        <v>0.15681785396229003</v>
      </c>
      <c r="Y3902" s="55">
        <v>0.15564298308557811</v>
      </c>
      <c r="Z3902" s="55">
        <v>0.15400711981876433</v>
      </c>
      <c r="AA3902" s="55">
        <v>0.15232739321471941</v>
      </c>
      <c r="AB3902" s="55">
        <v>0.15115012102200842</v>
      </c>
      <c r="AC3902" s="55">
        <v>0.1504208667876909</v>
      </c>
      <c r="AD3902" s="55">
        <v>0.14984173995812605</v>
      </c>
      <c r="AE3902" s="55">
        <v>0.14975167543954376</v>
      </c>
      <c r="AF3902" s="55">
        <v>0.14962780057277025</v>
      </c>
      <c r="AG3902" s="55">
        <v>0.14954604313167186</v>
      </c>
      <c r="AH3902" s="55">
        <v>0.1496176389031979</v>
      </c>
      <c r="AI3902" s="55">
        <v>0.15001883779962327</v>
      </c>
      <c r="AJ3902" s="55">
        <v>0.15055559813287284</v>
      </c>
      <c r="AK3902" s="55">
        <v>0.15116361928918023</v>
      </c>
      <c r="AL3902" s="55">
        <v>0.15152363220820475</v>
      </c>
      <c r="AM3902" s="55">
        <v>0.15200674891864852</v>
      </c>
      <c r="AN3902" s="55">
        <v>0.15228424389843467</v>
      </c>
      <c r="AO3902" s="55">
        <v>0.15253724284517683</v>
      </c>
      <c r="AP3902" s="55">
        <v>0.15270298079406969</v>
      </c>
      <c r="AQ3902" s="55">
        <v>0.15263050953115512</v>
      </c>
      <c r="AR3902" s="55">
        <v>0.15260155611037718</v>
      </c>
      <c r="AS3902" s="55">
        <v>0.15239641910122004</v>
      </c>
      <c r="AT3902" s="55">
        <v>0.15225092611630764</v>
      </c>
      <c r="AU3902" s="55">
        <v>0.15227127724578332</v>
      </c>
      <c r="AV3902" s="55">
        <v>0.15210243771640322</v>
      </c>
      <c r="AW3902" s="55">
        <v>0.15202164335204821</v>
      </c>
      <c r="AX3902" s="55">
        <v>0.15201767550497908</v>
      </c>
      <c r="AY3902" s="55">
        <v>0.15187295701558826</v>
      </c>
      <c r="AZ3902" s="55">
        <v>0.1513839428106811</v>
      </c>
      <c r="BA3902" s="55">
        <v>0.15061105793726859</v>
      </c>
      <c r="BB3902" s="55">
        <v>0.14981082400071172</v>
      </c>
      <c r="BC3902" s="55">
        <v>0.14906459223953056</v>
      </c>
      <c r="BD3902" s="55">
        <v>0.14846382833972013</v>
      </c>
      <c r="BE3902" s="55">
        <v>0.14792116711162706</v>
      </c>
      <c r="BF3902" s="55">
        <v>0.14748066085848868</v>
      </c>
    </row>
    <row r="3903" spans="1:58" ht="12" customHeight="1" x14ac:dyDescent="0.2">
      <c r="B3903" t="s">
        <v>561</v>
      </c>
      <c r="C3903" s="55">
        <v>5.3367282514970589E-2</v>
      </c>
      <c r="D3903" s="55">
        <v>5.3627739407336943E-2</v>
      </c>
      <c r="E3903" s="55">
        <v>5.4464681759153047E-2</v>
      </c>
      <c r="F3903" s="55">
        <v>5.6016478476134314E-2</v>
      </c>
      <c r="G3903" s="55">
        <v>5.7421436418088168E-2</v>
      </c>
      <c r="H3903" s="55">
        <v>5.559557566228903E-2</v>
      </c>
      <c r="I3903" s="55">
        <v>5.6548853222954443E-2</v>
      </c>
      <c r="J3903" s="55">
        <v>5.9427703138804702E-2</v>
      </c>
      <c r="K3903" s="55">
        <v>6.1931165595122913E-2</v>
      </c>
      <c r="L3903" s="55">
        <v>6.4218246855851049E-2</v>
      </c>
      <c r="M3903" s="55">
        <v>6.654008888565506E-2</v>
      </c>
      <c r="N3903" s="55">
        <v>6.8564750444363651E-2</v>
      </c>
      <c r="O3903" s="55">
        <v>7.0339078248694217E-2</v>
      </c>
      <c r="P3903" s="55">
        <v>7.1804255773191272E-2</v>
      </c>
      <c r="Q3903" s="55">
        <v>7.3674685850569188E-2</v>
      </c>
      <c r="R3903" s="55">
        <v>7.6157959329582706E-2</v>
      </c>
      <c r="S3903" s="55">
        <v>7.8059929352864391E-2</v>
      </c>
      <c r="T3903" s="55">
        <v>7.8219261842565849E-2</v>
      </c>
      <c r="U3903" s="55">
        <v>7.873499621005374E-2</v>
      </c>
      <c r="V3903" s="55">
        <v>7.9056550579605006E-2</v>
      </c>
      <c r="W3903" s="55">
        <v>7.9346521250088273E-2</v>
      </c>
      <c r="X3903" s="55">
        <v>7.9478622031627949E-2</v>
      </c>
      <c r="Y3903" s="55">
        <v>7.9351385325238943E-2</v>
      </c>
      <c r="Z3903" s="55">
        <v>7.9409244709065213E-2</v>
      </c>
      <c r="AA3903" s="55">
        <v>7.9215543786818346E-2</v>
      </c>
      <c r="AB3903" s="55">
        <v>7.8618424854521876E-2</v>
      </c>
      <c r="AC3903" s="55">
        <v>7.7562958489486064E-2</v>
      </c>
      <c r="AD3903" s="55">
        <v>7.6169815212781392E-2</v>
      </c>
      <c r="AE3903" s="55">
        <v>7.4723825379422293E-2</v>
      </c>
      <c r="AF3903" s="55">
        <v>7.3466854538929621E-2</v>
      </c>
      <c r="AG3903" s="55">
        <v>7.2404692258356149E-2</v>
      </c>
      <c r="AH3903" s="55">
        <v>7.1383361011603863E-2</v>
      </c>
      <c r="AI3903" s="55">
        <v>7.0143002969070889E-2</v>
      </c>
      <c r="AJ3903" s="55">
        <v>6.8677155508070853E-2</v>
      </c>
      <c r="AK3903" s="55">
        <v>6.7159834819167444E-2</v>
      </c>
      <c r="AL3903" s="55">
        <v>6.6022454917079074E-2</v>
      </c>
      <c r="AM3903" s="55">
        <v>6.5155241446871889E-2</v>
      </c>
      <c r="AN3903" s="55">
        <v>6.4617304416432556E-2</v>
      </c>
      <c r="AO3903" s="55">
        <v>6.4195924988663236E-2</v>
      </c>
      <c r="AP3903" s="55">
        <v>6.381064885168039E-2</v>
      </c>
      <c r="AQ3903" s="55">
        <v>6.3523177933205097E-2</v>
      </c>
      <c r="AR3903" s="55">
        <v>6.3231071163809702E-2</v>
      </c>
      <c r="AS3903" s="55">
        <v>6.3380080795089125E-2</v>
      </c>
      <c r="AT3903" s="55">
        <v>6.3796190395060098E-2</v>
      </c>
      <c r="AU3903" s="55">
        <v>6.424052621368552E-2</v>
      </c>
      <c r="AV3903" s="55">
        <v>6.474316495954259E-2</v>
      </c>
      <c r="AW3903" s="55">
        <v>6.5361712872226696E-2</v>
      </c>
      <c r="AX3903" s="55">
        <v>6.5815955925070405E-2</v>
      </c>
      <c r="AY3903" s="55">
        <v>6.6366720088204753E-2</v>
      </c>
      <c r="AZ3903" s="55">
        <v>6.6987910860215202E-2</v>
      </c>
      <c r="BA3903" s="55">
        <v>6.7565324186535089E-2</v>
      </c>
      <c r="BB3903" s="55">
        <v>6.8261531795339753E-2</v>
      </c>
      <c r="BC3903" s="55">
        <v>6.8784036663797107E-2</v>
      </c>
      <c r="BD3903" s="55">
        <v>6.9157327930638807E-2</v>
      </c>
      <c r="BE3903" s="55">
        <v>6.9570842404444944E-2</v>
      </c>
      <c r="BF3903" s="55">
        <v>6.9720100518829944E-2</v>
      </c>
    </row>
    <row r="3904" spans="1:58" ht="12" customHeight="1" x14ac:dyDescent="0.2">
      <c r="B3904" t="s">
        <v>562</v>
      </c>
      <c r="C3904" s="55">
        <v>8.482530327585866E-2</v>
      </c>
      <c r="D3904" s="55">
        <v>8.4569424865274884E-2</v>
      </c>
      <c r="E3904" s="55">
        <v>8.3975829040487546E-2</v>
      </c>
      <c r="F3904" s="55">
        <v>8.3476408268800137E-2</v>
      </c>
      <c r="G3904" s="55">
        <v>8.2905937566055202E-2</v>
      </c>
      <c r="H3904" s="55">
        <v>8.1471530906348386E-2</v>
      </c>
      <c r="I3904" s="55">
        <v>8.1058240872329809E-2</v>
      </c>
      <c r="J3904" s="55">
        <v>8.0708482725045022E-2</v>
      </c>
      <c r="K3904" s="55">
        <v>8.0761050498662848E-2</v>
      </c>
      <c r="L3904" s="55">
        <v>8.0752179562988635E-2</v>
      </c>
      <c r="M3904" s="55">
        <v>8.0874387123716848E-2</v>
      </c>
      <c r="N3904" s="55">
        <v>8.1048748069874416E-2</v>
      </c>
      <c r="O3904" s="55">
        <v>8.1415240453406187E-2</v>
      </c>
      <c r="P3904" s="55">
        <v>8.2566303167175212E-2</v>
      </c>
      <c r="Q3904" s="55">
        <v>8.405661202453947E-2</v>
      </c>
      <c r="R3904" s="55">
        <v>8.5976912927563431E-2</v>
      </c>
      <c r="S3904" s="55">
        <v>8.747145145576514E-2</v>
      </c>
      <c r="T3904" s="55">
        <v>9.0605439924247563E-2</v>
      </c>
      <c r="U3904" s="55">
        <v>9.3238662385654716E-2</v>
      </c>
      <c r="V3904" s="55">
        <v>9.582323944152045E-2</v>
      </c>
      <c r="W3904" s="55">
        <v>9.8280473098579513E-2</v>
      </c>
      <c r="X3904" s="55">
        <v>0.10053241623784015</v>
      </c>
      <c r="Y3904" s="55">
        <v>0.10302319039131583</v>
      </c>
      <c r="Z3904" s="55">
        <v>0.10529713007712085</v>
      </c>
      <c r="AA3904" s="55">
        <v>0.10767935307683854</v>
      </c>
      <c r="AB3904" s="55">
        <v>0.11019818956437565</v>
      </c>
      <c r="AC3904" s="55">
        <v>0.11262793487498861</v>
      </c>
      <c r="AD3904" s="55">
        <v>0.11515274515190055</v>
      </c>
      <c r="AE3904" s="55">
        <v>0.11750438855850383</v>
      </c>
      <c r="AF3904" s="55">
        <v>0.11983501340570425</v>
      </c>
      <c r="AG3904" s="55">
        <v>0.12225475473640121</v>
      </c>
      <c r="AH3904" s="55">
        <v>0.12449768582081765</v>
      </c>
      <c r="AI3904" s="55">
        <v>0.12653089817207341</v>
      </c>
      <c r="AJ3904" s="55">
        <v>0.12843329633277323</v>
      </c>
      <c r="AK3904" s="55">
        <v>0.13018577600107067</v>
      </c>
      <c r="AL3904" s="55">
        <v>0.13165733828041279</v>
      </c>
      <c r="AM3904" s="55">
        <v>0.13264970095586703</v>
      </c>
      <c r="AN3904" s="55">
        <v>0.13340021778899575</v>
      </c>
      <c r="AO3904" s="55">
        <v>0.1340214182983373</v>
      </c>
      <c r="AP3904" s="55">
        <v>0.1346676141568908</v>
      </c>
      <c r="AQ3904" s="55">
        <v>0.1355284547112133</v>
      </c>
      <c r="AR3904" s="55">
        <v>0.13624308244138617</v>
      </c>
      <c r="AS3904" s="55">
        <v>0.13653241030709273</v>
      </c>
      <c r="AT3904" s="55">
        <v>0.13650621022119783</v>
      </c>
      <c r="AU3904" s="55">
        <v>0.13631824835456002</v>
      </c>
      <c r="AV3904" s="55">
        <v>0.13622351359161708</v>
      </c>
      <c r="AW3904" s="55">
        <v>0.13592919994395339</v>
      </c>
      <c r="AX3904" s="55">
        <v>0.13575904409607312</v>
      </c>
      <c r="AY3904" s="55">
        <v>0.13559518386221475</v>
      </c>
      <c r="AZ3904" s="55">
        <v>0.13550374130554424</v>
      </c>
      <c r="BA3904" s="55">
        <v>0.13572134365491892</v>
      </c>
      <c r="BB3904" s="55">
        <v>0.13583948240567309</v>
      </c>
      <c r="BC3904" s="55">
        <v>0.13599751085126874</v>
      </c>
      <c r="BD3904" s="55">
        <v>0.13614660324607394</v>
      </c>
      <c r="BE3904" s="55">
        <v>0.13620885496813911</v>
      </c>
      <c r="BF3904" s="55">
        <v>0.13644440036612515</v>
      </c>
    </row>
    <row r="3905" spans="1:59" ht="12" customHeight="1" x14ac:dyDescent="0.2">
      <c r="A3905" t="s">
        <v>530</v>
      </c>
      <c r="B3905" t="s">
        <v>558</v>
      </c>
      <c r="C3905" s="55">
        <v>4.1757391654004501E-2</v>
      </c>
      <c r="D3905" s="55">
        <v>4.2772320681266254E-2</v>
      </c>
      <c r="E3905" s="55">
        <v>4.3633794338025625E-2</v>
      </c>
      <c r="F3905" s="55">
        <v>4.4476886223761281E-2</v>
      </c>
      <c r="G3905" s="55">
        <v>4.4943348341590035E-2</v>
      </c>
      <c r="H3905" s="55">
        <v>4.5476977394480117E-2</v>
      </c>
      <c r="I3905" s="55">
        <v>4.5078754992264977E-2</v>
      </c>
      <c r="J3905" s="55">
        <v>4.4948145014891021E-2</v>
      </c>
      <c r="K3905" s="55">
        <v>4.5108323741508978E-2</v>
      </c>
      <c r="L3905" s="55">
        <v>4.5461810079941128E-2</v>
      </c>
      <c r="M3905" s="55">
        <v>4.5946005534757452E-2</v>
      </c>
      <c r="N3905" s="55">
        <v>4.6386589717755715E-2</v>
      </c>
      <c r="O3905" s="55">
        <v>4.6656909959779037E-2</v>
      </c>
      <c r="P3905" s="55">
        <v>4.6483016496918654E-2</v>
      </c>
      <c r="Q3905" s="55">
        <v>4.6044581178329498E-2</v>
      </c>
      <c r="R3905" s="55">
        <v>4.5340818820688043E-2</v>
      </c>
      <c r="S3905" s="55">
        <v>4.382157662883393E-2</v>
      </c>
      <c r="T3905" s="55">
        <v>4.2663724862743946E-2</v>
      </c>
      <c r="U3905" s="55">
        <v>4.1671251949266665E-2</v>
      </c>
      <c r="V3905" s="55">
        <v>4.0690317624041281E-2</v>
      </c>
      <c r="W3905" s="55">
        <v>4.0003297500821738E-2</v>
      </c>
      <c r="X3905" s="55">
        <v>3.9424246024391429E-2</v>
      </c>
      <c r="Y3905" s="55">
        <v>3.8821565266373342E-2</v>
      </c>
      <c r="Z3905" s="55">
        <v>3.8510318843735979E-2</v>
      </c>
      <c r="AA3905" s="55">
        <v>3.8247805368884433E-2</v>
      </c>
      <c r="AB3905" s="55">
        <v>3.7844278515642878E-2</v>
      </c>
      <c r="AC3905" s="55">
        <v>3.7556862260349828E-2</v>
      </c>
      <c r="AD3905" s="55">
        <v>3.7502684563728808E-2</v>
      </c>
      <c r="AE3905" s="55">
        <v>3.7418012042469702E-2</v>
      </c>
      <c r="AF3905" s="55">
        <v>3.7047926936920834E-2</v>
      </c>
      <c r="AG3905" s="55">
        <v>3.6707041457120657E-2</v>
      </c>
      <c r="AH3905" s="55">
        <v>3.6346440394659604E-2</v>
      </c>
      <c r="AI3905" s="55">
        <v>3.5862011994116212E-2</v>
      </c>
      <c r="AJ3905" s="55">
        <v>3.5406933002159781E-2</v>
      </c>
      <c r="AK3905" s="55">
        <v>3.5176130261795294E-2</v>
      </c>
      <c r="AL3905" s="55">
        <v>3.4972808505571155E-2</v>
      </c>
      <c r="AM3905" s="55">
        <v>3.474712306025516E-2</v>
      </c>
      <c r="AN3905" s="55">
        <v>3.4731458707023551E-2</v>
      </c>
      <c r="AO3905" s="55">
        <v>3.4749119941958166E-2</v>
      </c>
      <c r="AP3905" s="55">
        <v>3.4785884800125816E-2</v>
      </c>
      <c r="AQ3905" s="55">
        <v>3.4824387585489891E-2</v>
      </c>
      <c r="AR3905" s="55">
        <v>3.4917491633038741E-2</v>
      </c>
      <c r="AS3905" s="55">
        <v>3.4883311130313011E-2</v>
      </c>
      <c r="AT3905" s="55">
        <v>3.4835852919906388E-2</v>
      </c>
      <c r="AU3905" s="55">
        <v>3.4771723213535347E-2</v>
      </c>
      <c r="AV3905" s="55">
        <v>3.4696035040392439E-2</v>
      </c>
      <c r="AW3905" s="55">
        <v>3.4606883217036651E-2</v>
      </c>
      <c r="AX3905" s="55">
        <v>3.451091834192619E-2</v>
      </c>
      <c r="AY3905" s="55">
        <v>3.4411270037307373E-2</v>
      </c>
      <c r="AZ3905" s="55">
        <v>3.4304382983980697E-2</v>
      </c>
      <c r="BA3905" s="55">
        <v>3.4197194558606821E-2</v>
      </c>
      <c r="BB3905" s="55">
        <v>3.4086550752179964E-2</v>
      </c>
      <c r="BC3905" s="55">
        <v>3.3971656348725031E-2</v>
      </c>
      <c r="BD3905" s="55">
        <v>3.385699784613988E-2</v>
      </c>
      <c r="BE3905" s="55">
        <v>3.3744673162237754E-2</v>
      </c>
      <c r="BF3905" s="55">
        <v>3.3634699078959385E-2</v>
      </c>
    </row>
    <row r="3906" spans="1:59" ht="12" customHeight="1" x14ac:dyDescent="0.2">
      <c r="B3906" t="s">
        <v>559</v>
      </c>
      <c r="C3906" s="55">
        <v>0.14858135673621858</v>
      </c>
      <c r="D3906" s="55">
        <v>0.14444173691476872</v>
      </c>
      <c r="E3906" s="55">
        <v>0.14194112627027561</v>
      </c>
      <c r="F3906" s="55">
        <v>0.13960202339240582</v>
      </c>
      <c r="G3906" s="55">
        <v>0.13775125593207685</v>
      </c>
      <c r="H3906" s="55">
        <v>0.13889594466688501</v>
      </c>
      <c r="I3906" s="55">
        <v>0.13870476577701887</v>
      </c>
      <c r="J3906" s="55">
        <v>0.13828334908904893</v>
      </c>
      <c r="K3906" s="55">
        <v>0.13751819006150914</v>
      </c>
      <c r="L3906" s="55">
        <v>0.13636006701815817</v>
      </c>
      <c r="M3906" s="55">
        <v>0.13460855036131397</v>
      </c>
      <c r="N3906" s="55">
        <v>0.13344073147207339</v>
      </c>
      <c r="O3906" s="55">
        <v>0.13263985197734959</v>
      </c>
      <c r="P3906" s="55">
        <v>0.13240271717899632</v>
      </c>
      <c r="Q3906" s="55">
        <v>0.13250505425064094</v>
      </c>
      <c r="R3906" s="55">
        <v>0.13304433557951659</v>
      </c>
      <c r="S3906" s="55">
        <v>0.13402666432840277</v>
      </c>
      <c r="T3906" s="55">
        <v>0.13431981438798105</v>
      </c>
      <c r="U3906" s="55">
        <v>0.13442157445563804</v>
      </c>
      <c r="V3906" s="55">
        <v>0.13441833507736053</v>
      </c>
      <c r="W3906" s="55">
        <v>0.1338015174594753</v>
      </c>
      <c r="X3906" s="55">
        <v>0.1333170696229467</v>
      </c>
      <c r="Y3906" s="55">
        <v>0.13266050612878469</v>
      </c>
      <c r="Z3906" s="55">
        <v>0.13207397716094238</v>
      </c>
      <c r="AA3906" s="55">
        <v>0.13163723524027762</v>
      </c>
      <c r="AB3906" s="55">
        <v>0.13110922230389829</v>
      </c>
      <c r="AC3906" s="55">
        <v>0.13056293378750897</v>
      </c>
      <c r="AD3906" s="55">
        <v>0.1298600873865928</v>
      </c>
      <c r="AE3906" s="55">
        <v>0.12954688090023631</v>
      </c>
      <c r="AF3906" s="55">
        <v>0.12873640138023087</v>
      </c>
      <c r="AG3906" s="55">
        <v>0.1275753371208565</v>
      </c>
      <c r="AH3906" s="55">
        <v>0.12643152817019435</v>
      </c>
      <c r="AI3906" s="55">
        <v>0.12555616974488026</v>
      </c>
      <c r="AJ3906" s="55">
        <v>0.12487167995309277</v>
      </c>
      <c r="AK3906" s="55">
        <v>0.12403928374434502</v>
      </c>
      <c r="AL3906" s="55">
        <v>0.12334491950531123</v>
      </c>
      <c r="AM3906" s="55">
        <v>0.12276652502181563</v>
      </c>
      <c r="AN3906" s="55">
        <v>0.12210844225335707</v>
      </c>
      <c r="AO3906" s="55">
        <v>0.12145596199981555</v>
      </c>
      <c r="AP3906" s="55">
        <v>0.12081582723063207</v>
      </c>
      <c r="AQ3906" s="55">
        <v>0.12009557893269139</v>
      </c>
      <c r="AR3906" s="55">
        <v>0.11942266081379381</v>
      </c>
      <c r="AS3906" s="55">
        <v>0.11905683783961182</v>
      </c>
      <c r="AT3906" s="55">
        <v>0.11869232599896491</v>
      </c>
      <c r="AU3906" s="55">
        <v>0.11830666882303637</v>
      </c>
      <c r="AV3906" s="55">
        <v>0.11796840285700967</v>
      </c>
      <c r="AW3906" s="55">
        <v>0.11763509645552536</v>
      </c>
      <c r="AX3906" s="55">
        <v>0.11726325503905848</v>
      </c>
      <c r="AY3906" s="55">
        <v>0.11693074429669595</v>
      </c>
      <c r="AZ3906" s="55">
        <v>0.11681101551820022</v>
      </c>
      <c r="BA3906" s="55">
        <v>0.11670602412302676</v>
      </c>
      <c r="BB3906" s="55">
        <v>0.11661584898722241</v>
      </c>
      <c r="BC3906" s="55">
        <v>0.11660160328493478</v>
      </c>
      <c r="BD3906" s="55">
        <v>0.11659477022322363</v>
      </c>
      <c r="BE3906" s="55">
        <v>0.11657327542371575</v>
      </c>
      <c r="BF3906" s="55">
        <v>0.11652474187546326</v>
      </c>
    </row>
    <row r="3907" spans="1:59" ht="12" customHeight="1" x14ac:dyDescent="0.2">
      <c r="B3907" t="s">
        <v>560</v>
      </c>
      <c r="C3907" s="55">
        <v>0.18299847391852925</v>
      </c>
      <c r="D3907" s="55">
        <v>0.1858693586467155</v>
      </c>
      <c r="E3907" s="55">
        <v>0.1891158925666524</v>
      </c>
      <c r="F3907" s="55">
        <v>0.19124770096175162</v>
      </c>
      <c r="G3907" s="55">
        <v>0.19322510776938484</v>
      </c>
      <c r="H3907" s="55">
        <v>0.1922204814246844</v>
      </c>
      <c r="I3907" s="55">
        <v>0.19237612821871841</v>
      </c>
      <c r="J3907" s="55">
        <v>0.19073444405073833</v>
      </c>
      <c r="K3907" s="55">
        <v>0.18975631743563862</v>
      </c>
      <c r="L3907" s="55">
        <v>0.18871604945957218</v>
      </c>
      <c r="M3907" s="55">
        <v>0.18763359974579713</v>
      </c>
      <c r="N3907" s="55">
        <v>0.18631419275742908</v>
      </c>
      <c r="O3907" s="55">
        <v>0.18443504606576078</v>
      </c>
      <c r="P3907" s="55">
        <v>0.18193284207894211</v>
      </c>
      <c r="Q3907" s="55">
        <v>0.17939420381855842</v>
      </c>
      <c r="R3907" s="55">
        <v>0.17795980720844162</v>
      </c>
      <c r="S3907" s="55">
        <v>0.17521739128441688</v>
      </c>
      <c r="T3907" s="55">
        <v>0.17256561336836418</v>
      </c>
      <c r="U3907" s="55">
        <v>0.17018781904795222</v>
      </c>
      <c r="V3907" s="55">
        <v>0.167868032863869</v>
      </c>
      <c r="W3907" s="55">
        <v>0.16593502473599361</v>
      </c>
      <c r="X3907" s="55">
        <v>0.16418952426337116</v>
      </c>
      <c r="Y3907" s="55">
        <v>0.16296142840168953</v>
      </c>
      <c r="Z3907" s="55">
        <v>0.16131468182380143</v>
      </c>
      <c r="AA3907" s="55">
        <v>0.15962273256973214</v>
      </c>
      <c r="AB3907" s="55">
        <v>0.15845113261845106</v>
      </c>
      <c r="AC3907" s="55">
        <v>0.15774399752585253</v>
      </c>
      <c r="AD3907" s="55">
        <v>0.15719838149809229</v>
      </c>
      <c r="AE3907" s="55">
        <v>0.15715302582252919</v>
      </c>
      <c r="AF3907" s="55">
        <v>0.15706699777004529</v>
      </c>
      <c r="AG3907" s="55">
        <v>0.15703054617208459</v>
      </c>
      <c r="AH3907" s="55">
        <v>0.15715039803574471</v>
      </c>
      <c r="AI3907" s="55">
        <v>0.15760616389994422</v>
      </c>
      <c r="AJ3907" s="55">
        <v>0.15819852949249705</v>
      </c>
      <c r="AK3907" s="55">
        <v>0.15886442492584493</v>
      </c>
      <c r="AL3907" s="55">
        <v>0.15926668080908093</v>
      </c>
      <c r="AM3907" s="55">
        <v>0.15978535263852744</v>
      </c>
      <c r="AN3907" s="55">
        <v>0.16009105315189165</v>
      </c>
      <c r="AO3907" s="55">
        <v>0.16037062449268832</v>
      </c>
      <c r="AP3907" s="55">
        <v>0.16056036408405597</v>
      </c>
      <c r="AQ3907" s="55">
        <v>0.16050891853512819</v>
      </c>
      <c r="AR3907" s="55">
        <v>0.16049933914988029</v>
      </c>
      <c r="AS3907" s="55">
        <v>0.16029356955021104</v>
      </c>
      <c r="AT3907" s="55">
        <v>0.16014299090916645</v>
      </c>
      <c r="AU3907" s="55">
        <v>0.16016199943578571</v>
      </c>
      <c r="AV3907" s="55">
        <v>0.1599868801329721</v>
      </c>
      <c r="AW3907" s="55">
        <v>0.15989881694918526</v>
      </c>
      <c r="AX3907" s="55">
        <v>0.15989338986844298</v>
      </c>
      <c r="AY3907" s="55">
        <v>0.15974214007535781</v>
      </c>
      <c r="AZ3907" s="55">
        <v>0.15923346883321129</v>
      </c>
      <c r="BA3907" s="55">
        <v>0.15843703508553111</v>
      </c>
      <c r="BB3907" s="55">
        <v>0.15760961579651342</v>
      </c>
      <c r="BC3907" s="55">
        <v>0.15683965755259724</v>
      </c>
      <c r="BD3907" s="55">
        <v>0.15622149876431582</v>
      </c>
      <c r="BE3907" s="55">
        <v>0.15566227199669269</v>
      </c>
      <c r="BF3907" s="55">
        <v>0.15521349597555661</v>
      </c>
    </row>
    <row r="3908" spans="1:59" ht="12" customHeight="1" x14ac:dyDescent="0.2">
      <c r="B3908" t="s">
        <v>561</v>
      </c>
      <c r="C3908" s="55">
        <v>4.8077916617336153E-2</v>
      </c>
      <c r="D3908" s="55">
        <v>4.806134395058554E-2</v>
      </c>
      <c r="E3908" s="55">
        <v>4.8755858833895993E-2</v>
      </c>
      <c r="F3908" s="55">
        <v>5.0345806228846386E-2</v>
      </c>
      <c r="G3908" s="55">
        <v>5.1651911223972537E-2</v>
      </c>
      <c r="H3908" s="55">
        <v>5.3439893986256565E-2</v>
      </c>
      <c r="I3908" s="55">
        <v>5.4631292766237544E-2</v>
      </c>
      <c r="J3908" s="55">
        <v>5.7602154086983333E-2</v>
      </c>
      <c r="K3908" s="55">
        <v>6.0009783168094695E-2</v>
      </c>
      <c r="L3908" s="55">
        <v>6.2330924378160124E-2</v>
      </c>
      <c r="M3908" s="55">
        <v>6.4642764559540336E-2</v>
      </c>
      <c r="N3908" s="55">
        <v>6.6766372201506802E-2</v>
      </c>
      <c r="O3908" s="55">
        <v>6.8738797404660365E-2</v>
      </c>
      <c r="P3908" s="55">
        <v>7.0367290665467472E-2</v>
      </c>
      <c r="Q3908" s="55">
        <v>7.2410901547049975E-2</v>
      </c>
      <c r="R3908" s="55">
        <v>7.495054349483353E-2</v>
      </c>
      <c r="S3908" s="55">
        <v>7.6751970974192951E-2</v>
      </c>
      <c r="T3908" s="55">
        <v>7.7114953382817139E-2</v>
      </c>
      <c r="U3908" s="55">
        <v>7.7776532358256475E-2</v>
      </c>
      <c r="V3908" s="55">
        <v>7.8242439078462817E-2</v>
      </c>
      <c r="W3908" s="55">
        <v>7.8797666009026018E-2</v>
      </c>
      <c r="X3908" s="55">
        <v>7.911643037491807E-2</v>
      </c>
      <c r="Y3908" s="55">
        <v>7.9247890065558366E-2</v>
      </c>
      <c r="Z3908" s="55">
        <v>7.9338152038888096E-2</v>
      </c>
      <c r="AA3908" s="55">
        <v>7.9178096595339836E-2</v>
      </c>
      <c r="AB3908" s="55">
        <v>7.8612047035367033E-2</v>
      </c>
      <c r="AC3908" s="55">
        <v>7.7584870558787919E-2</v>
      </c>
      <c r="AD3908" s="55">
        <v>7.6221252881816984E-2</v>
      </c>
      <c r="AE3908" s="55">
        <v>7.4797670519361162E-2</v>
      </c>
      <c r="AF3908" s="55">
        <v>7.3560049837647384E-2</v>
      </c>
      <c r="AG3908" s="55">
        <v>7.2519340366058518E-2</v>
      </c>
      <c r="AH3908" s="55">
        <v>7.1516721835551147E-2</v>
      </c>
      <c r="AI3908" s="55">
        <v>7.0289373955043172E-2</v>
      </c>
      <c r="AJ3908" s="55">
        <v>6.8832849902930968E-2</v>
      </c>
      <c r="AK3908" s="55">
        <v>6.7323534895984569E-2</v>
      </c>
      <c r="AL3908" s="55">
        <v>6.6193316915352976E-2</v>
      </c>
      <c r="AM3908" s="55">
        <v>6.5328302228452984E-2</v>
      </c>
      <c r="AN3908" s="55">
        <v>6.479460483676501E-2</v>
      </c>
      <c r="AO3908" s="55">
        <v>6.4377529642309042E-2</v>
      </c>
      <c r="AP3908" s="55">
        <v>6.399733785241786E-2</v>
      </c>
      <c r="AQ3908" s="55">
        <v>6.3718853031480824E-2</v>
      </c>
      <c r="AR3908" s="55">
        <v>6.3434094329308605E-2</v>
      </c>
      <c r="AS3908" s="55">
        <v>6.3587543048768097E-2</v>
      </c>
      <c r="AT3908" s="55">
        <v>6.4005995421242912E-2</v>
      </c>
      <c r="AU3908" s="55">
        <v>6.4450827729159846E-2</v>
      </c>
      <c r="AV3908" s="55">
        <v>6.4956114589051275E-2</v>
      </c>
      <c r="AW3908" s="55">
        <v>6.5575433569711322E-2</v>
      </c>
      <c r="AX3908" s="55">
        <v>6.6030644203647321E-2</v>
      </c>
      <c r="AY3908" s="55">
        <v>6.6583607685132662E-2</v>
      </c>
      <c r="AZ3908" s="55">
        <v>6.7209226298053412E-2</v>
      </c>
      <c r="BA3908" s="55">
        <v>6.7795619054765888E-2</v>
      </c>
      <c r="BB3908" s="55">
        <v>6.850045647889158E-2</v>
      </c>
      <c r="BC3908" s="55">
        <v>6.9031445348780654E-2</v>
      </c>
      <c r="BD3908" s="55">
        <v>6.9412273286283271E-2</v>
      </c>
      <c r="BE3908" s="55">
        <v>6.9832601391624491E-2</v>
      </c>
      <c r="BF3908" s="55">
        <v>6.9989087096834143E-2</v>
      </c>
    </row>
    <row r="3909" spans="1:59" ht="12" customHeight="1" x14ac:dyDescent="0.2">
      <c r="B3909" t="s">
        <v>562</v>
      </c>
      <c r="C3909" s="55">
        <v>8.4831439348182422E-2</v>
      </c>
      <c r="D3909" s="55">
        <v>8.5121883669641268E-2</v>
      </c>
      <c r="E3909" s="55">
        <v>8.4780454522019405E-2</v>
      </c>
      <c r="F3909" s="55">
        <v>8.412657302988942E-2</v>
      </c>
      <c r="G3909" s="55">
        <v>8.3412238017688489E-2</v>
      </c>
      <c r="H3909" s="55">
        <v>8.1831190525654102E-2</v>
      </c>
      <c r="I3909" s="55">
        <v>8.1302440933240253E-2</v>
      </c>
      <c r="J3909" s="55">
        <v>8.0919864624398249E-2</v>
      </c>
      <c r="K3909" s="55">
        <v>8.083353189225341E-2</v>
      </c>
      <c r="L3909" s="55">
        <v>8.0588969188365681E-2</v>
      </c>
      <c r="M3909" s="55">
        <v>8.0698840120079204E-2</v>
      </c>
      <c r="N3909" s="55">
        <v>8.0598252770140238E-2</v>
      </c>
      <c r="O3909" s="55">
        <v>8.1138701280960734E-2</v>
      </c>
      <c r="P3909" s="55">
        <v>8.2086976457646607E-2</v>
      </c>
      <c r="Q3909" s="55">
        <v>8.3109805505430831E-2</v>
      </c>
      <c r="R3909" s="55">
        <v>8.4652352067750194E-2</v>
      </c>
      <c r="S3909" s="55">
        <v>8.5746759640562109E-2</v>
      </c>
      <c r="T3909" s="55">
        <v>8.8375649510037457E-2</v>
      </c>
      <c r="U3909" s="55">
        <v>9.0669139150876585E-2</v>
      </c>
      <c r="V3909" s="55">
        <v>9.2961545241097399E-2</v>
      </c>
      <c r="W3909" s="55">
        <v>9.526648181777482E-2</v>
      </c>
      <c r="X3909" s="55">
        <v>9.7385867091443382E-2</v>
      </c>
      <c r="Y3909" s="55">
        <v>9.9645920763330773E-2</v>
      </c>
      <c r="Z3909" s="55">
        <v>0.10188702567989744</v>
      </c>
      <c r="AA3909" s="55">
        <v>0.104236164313457</v>
      </c>
      <c r="AB3909" s="55">
        <v>0.1067162513382308</v>
      </c>
      <c r="AC3909" s="55">
        <v>0.109108887978262</v>
      </c>
      <c r="AD3909" s="55">
        <v>0.11159861671718595</v>
      </c>
      <c r="AE3909" s="55">
        <v>0.11391329054134221</v>
      </c>
      <c r="AF3909" s="55">
        <v>0.11620521864972005</v>
      </c>
      <c r="AG3909" s="55">
        <v>0.11858895073327125</v>
      </c>
      <c r="AH3909" s="55">
        <v>0.12079896691880325</v>
      </c>
      <c r="AI3909" s="55">
        <v>0.12279855198141916</v>
      </c>
      <c r="AJ3909" s="55">
        <v>0.12466726039693841</v>
      </c>
      <c r="AK3909" s="55">
        <v>0.12638983953779598</v>
      </c>
      <c r="AL3909" s="55">
        <v>0.12783768003213059</v>
      </c>
      <c r="AM3909" s="55">
        <v>0.12881001273034237</v>
      </c>
      <c r="AN3909" s="55">
        <v>0.12955013856736969</v>
      </c>
      <c r="AO3909" s="55">
        <v>0.13016445095314369</v>
      </c>
      <c r="AP3909" s="55">
        <v>0.1308046697285053</v>
      </c>
      <c r="AQ3909" s="55">
        <v>0.13166112269580391</v>
      </c>
      <c r="AR3909" s="55">
        <v>0.13237256980246034</v>
      </c>
      <c r="AS3909" s="55">
        <v>0.13266194123831743</v>
      </c>
      <c r="AT3909" s="55">
        <v>0.13263851620957276</v>
      </c>
      <c r="AU3909" s="55">
        <v>0.13245389720438017</v>
      </c>
      <c r="AV3909" s="55">
        <v>0.13236389112007474</v>
      </c>
      <c r="AW3909" s="55">
        <v>0.13207537160131644</v>
      </c>
      <c r="AX3909" s="55">
        <v>0.13190900574136732</v>
      </c>
      <c r="AY3909" s="55">
        <v>0.13175058941611037</v>
      </c>
      <c r="AZ3909" s="55">
        <v>0.13166643694902039</v>
      </c>
      <c r="BA3909" s="55">
        <v>0.13189163468456544</v>
      </c>
      <c r="BB3909" s="55">
        <v>0.1320184983852262</v>
      </c>
      <c r="BC3909" s="55">
        <v>0.13218482533606532</v>
      </c>
      <c r="BD3909" s="55">
        <v>0.13234154738761539</v>
      </c>
      <c r="BE3909" s="55">
        <v>0.13241208838079987</v>
      </c>
      <c r="BF3909" s="55">
        <v>0.13265370245752028</v>
      </c>
    </row>
    <row r="3910" spans="1:59" ht="12" customHeight="1" x14ac:dyDescent="0.2"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</row>
    <row r="3911" spans="1:59" ht="12" customHeight="1" x14ac:dyDescent="0.2">
      <c r="A3911" s="53" t="s">
        <v>569</v>
      </c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</row>
    <row r="3912" spans="1:59" ht="12" customHeight="1" x14ac:dyDescent="0.2">
      <c r="A3912" t="s">
        <v>570</v>
      </c>
      <c r="C3912" s="3">
        <v>1995</v>
      </c>
      <c r="D3912" s="3">
        <v>1996</v>
      </c>
      <c r="E3912" s="3">
        <v>1997</v>
      </c>
      <c r="F3912" s="3">
        <v>1998</v>
      </c>
      <c r="G3912" s="3">
        <v>1999</v>
      </c>
      <c r="H3912" s="3">
        <v>2000</v>
      </c>
      <c r="I3912" s="3">
        <v>2001</v>
      </c>
      <c r="J3912" s="3">
        <v>2002</v>
      </c>
      <c r="K3912" s="3">
        <v>2003</v>
      </c>
      <c r="L3912" s="3">
        <v>2004</v>
      </c>
      <c r="M3912" s="3">
        <v>2005</v>
      </c>
      <c r="N3912" s="3">
        <v>2006</v>
      </c>
      <c r="O3912" s="3">
        <v>2007</v>
      </c>
      <c r="P3912" s="3">
        <v>2008</v>
      </c>
      <c r="Q3912" s="3">
        <v>2009</v>
      </c>
      <c r="R3912" s="3">
        <v>2010</v>
      </c>
      <c r="S3912" s="3">
        <v>2011</v>
      </c>
      <c r="T3912" s="3">
        <v>2012</v>
      </c>
      <c r="U3912" s="3">
        <v>2013</v>
      </c>
      <c r="V3912" s="3">
        <v>2014</v>
      </c>
      <c r="W3912" s="3">
        <v>2015</v>
      </c>
      <c r="X3912" s="3">
        <v>2016</v>
      </c>
      <c r="Y3912" s="3">
        <v>2017</v>
      </c>
      <c r="Z3912" s="3">
        <v>2018</v>
      </c>
      <c r="AA3912" s="3">
        <v>2019</v>
      </c>
      <c r="AB3912" s="3">
        <v>2020</v>
      </c>
      <c r="AC3912" s="3">
        <v>2021</v>
      </c>
      <c r="AD3912" s="3">
        <v>2022</v>
      </c>
      <c r="AE3912" s="3">
        <v>2023</v>
      </c>
      <c r="AF3912" s="3">
        <v>2024</v>
      </c>
      <c r="AG3912" s="3">
        <v>2025</v>
      </c>
      <c r="AH3912" s="3">
        <v>2026</v>
      </c>
      <c r="AI3912" s="3">
        <v>2027</v>
      </c>
      <c r="AJ3912" s="3">
        <v>2028</v>
      </c>
      <c r="AK3912" s="3">
        <v>2029</v>
      </c>
      <c r="AL3912" s="3">
        <v>2030</v>
      </c>
      <c r="AM3912" s="3">
        <v>2031</v>
      </c>
      <c r="AN3912" s="3">
        <v>2032</v>
      </c>
      <c r="AO3912" s="3">
        <v>2033</v>
      </c>
      <c r="AP3912" s="3">
        <v>2034</v>
      </c>
      <c r="AQ3912" s="3">
        <v>2035</v>
      </c>
      <c r="AR3912" s="3">
        <v>2036</v>
      </c>
      <c r="AS3912" s="3">
        <v>2037</v>
      </c>
      <c r="AT3912" s="3">
        <v>2038</v>
      </c>
      <c r="AU3912" s="3">
        <v>2039</v>
      </c>
      <c r="AV3912" s="3">
        <v>2040</v>
      </c>
      <c r="AW3912" s="3">
        <v>2041</v>
      </c>
      <c r="AX3912" s="3">
        <v>2042</v>
      </c>
      <c r="AY3912" s="3">
        <v>2043</v>
      </c>
      <c r="AZ3912" s="3">
        <v>2044</v>
      </c>
      <c r="BA3912" s="3">
        <v>2045</v>
      </c>
      <c r="BB3912" s="3">
        <v>2046</v>
      </c>
      <c r="BC3912" s="3">
        <v>2047</v>
      </c>
      <c r="BD3912" s="3">
        <v>2048</v>
      </c>
      <c r="BE3912" s="3">
        <v>2049</v>
      </c>
      <c r="BF3912" s="3">
        <v>2050</v>
      </c>
    </row>
    <row r="3913" spans="1:59" ht="12" customHeight="1" x14ac:dyDescent="0.2">
      <c r="A3913" t="s">
        <v>522</v>
      </c>
      <c r="B3913" t="s">
        <v>558</v>
      </c>
      <c r="C3913" s="14">
        <v>0.49751533631717187</v>
      </c>
      <c r="D3913" s="14">
        <v>0.49422224341243887</v>
      </c>
      <c r="E3913" s="14">
        <v>0.44734678734828437</v>
      </c>
      <c r="F3913" s="14">
        <v>0.47619898514127185</v>
      </c>
      <c r="G3913" s="14">
        <v>0.46884219389654752</v>
      </c>
      <c r="H3913" s="14">
        <v>0.4512991585583232</v>
      </c>
      <c r="I3913" s="14">
        <v>0.4415829763393081</v>
      </c>
      <c r="J3913" s="14">
        <v>0.44539943022473805</v>
      </c>
      <c r="K3913" s="14">
        <v>0.44311095933313599</v>
      </c>
      <c r="L3913" s="14">
        <v>0.44284099307618224</v>
      </c>
      <c r="M3913" s="14">
        <v>0.43322645783107533</v>
      </c>
      <c r="N3913" s="14">
        <v>0.44146813147881264</v>
      </c>
      <c r="O3913" s="14">
        <v>0.4354040727939027</v>
      </c>
      <c r="P3913" s="14">
        <v>0.41684844566102042</v>
      </c>
      <c r="Q3913" s="14">
        <v>0.40103061775674514</v>
      </c>
      <c r="R3913" s="14">
        <v>0.38841544276475287</v>
      </c>
      <c r="S3913" s="14">
        <v>0.38006160325514049</v>
      </c>
      <c r="T3913" s="5">
        <v>0.38227848257471075</v>
      </c>
      <c r="U3913" s="5">
        <v>0.38088131328648983</v>
      </c>
      <c r="V3913" s="5">
        <v>0.37949851475519131</v>
      </c>
      <c r="W3913" s="5">
        <v>0.38702814141271713</v>
      </c>
      <c r="X3913" s="5">
        <v>0.41466461373502134</v>
      </c>
      <c r="Y3913" s="5">
        <v>0.37539713327357477</v>
      </c>
      <c r="Z3913" s="5">
        <v>0.38438986530141134</v>
      </c>
      <c r="AA3913" s="5">
        <v>0.38236735636096814</v>
      </c>
      <c r="AB3913" s="5">
        <v>0.34567112719481691</v>
      </c>
      <c r="AC3913" s="5">
        <v>0.36401924177789252</v>
      </c>
      <c r="AD3913" s="5">
        <v>0.38236735636096814</v>
      </c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</row>
    <row r="3914" spans="1:59" ht="12" customHeight="1" x14ac:dyDescent="0.2">
      <c r="B3914" t="s">
        <v>559</v>
      </c>
      <c r="C3914" s="14">
        <v>0.94706906291074044</v>
      </c>
      <c r="D3914" s="14">
        <v>0.95414893889771002</v>
      </c>
      <c r="E3914" s="14">
        <v>0.94582233185332754</v>
      </c>
      <c r="F3914" s="14">
        <v>0.94761826746093714</v>
      </c>
      <c r="G3914" s="14">
        <v>0.95128166512897372</v>
      </c>
      <c r="H3914" s="14">
        <v>0.98244365673939504</v>
      </c>
      <c r="I3914" s="14">
        <v>0.99042509445123406</v>
      </c>
      <c r="J3914" s="14">
        <v>0.98974822685830166</v>
      </c>
      <c r="K3914" s="14">
        <v>0.98630535670664199</v>
      </c>
      <c r="L3914" s="14">
        <v>0.9866965099447722</v>
      </c>
      <c r="M3914" s="14">
        <v>0.98635581733439959</v>
      </c>
      <c r="N3914" s="14">
        <v>0.98368684495936143</v>
      </c>
      <c r="O3914" s="14">
        <v>0.9793004228278841</v>
      </c>
      <c r="P3914" s="14">
        <v>0.97307833466642102</v>
      </c>
      <c r="Q3914" s="14">
        <v>0.95737497812569239</v>
      </c>
      <c r="R3914" s="14">
        <v>0.94663561185981016</v>
      </c>
      <c r="S3914" s="14">
        <v>0.95111563105775387</v>
      </c>
      <c r="T3914" s="5">
        <v>0.92485827299844914</v>
      </c>
      <c r="U3914" s="5">
        <v>0.92235923855211599</v>
      </c>
      <c r="V3914" s="5">
        <v>0.91058711566374795</v>
      </c>
      <c r="W3914" s="5">
        <v>0.9384291465214627</v>
      </c>
      <c r="X3914" s="5">
        <v>0.9382034911431234</v>
      </c>
      <c r="Y3914" s="5">
        <v>0.91466247478208396</v>
      </c>
      <c r="Z3914" s="5">
        <v>0.91780556688044124</v>
      </c>
      <c r="AA3914" s="5">
        <v>0.904099423376303</v>
      </c>
      <c r="AB3914" s="5">
        <v>0.86078129895861832</v>
      </c>
      <c r="AC3914" s="5">
        <v>0.88244036116746072</v>
      </c>
      <c r="AD3914" s="5">
        <v>0.904099423376303</v>
      </c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</row>
    <row r="3915" spans="1:59" ht="12" customHeight="1" x14ac:dyDescent="0.2">
      <c r="B3915" t="s">
        <v>560</v>
      </c>
      <c r="C3915" s="14">
        <v>0.99495963465166626</v>
      </c>
      <c r="D3915" s="14">
        <v>1</v>
      </c>
      <c r="E3915" s="14">
        <v>0.97986167107469324</v>
      </c>
      <c r="F3915" s="14">
        <v>0.98780587706543765</v>
      </c>
      <c r="G3915" s="14">
        <v>0.98890591424545327</v>
      </c>
      <c r="H3915" s="14">
        <v>1</v>
      </c>
      <c r="I3915" s="14">
        <v>1</v>
      </c>
      <c r="J3915" s="14">
        <v>1</v>
      </c>
      <c r="K3915" s="14">
        <v>1</v>
      </c>
      <c r="L3915" s="14">
        <v>1</v>
      </c>
      <c r="M3915" s="14">
        <v>1</v>
      </c>
      <c r="N3915" s="14">
        <v>1</v>
      </c>
      <c r="O3915" s="14">
        <v>1</v>
      </c>
      <c r="P3915" s="14">
        <v>1</v>
      </c>
      <c r="Q3915" s="14">
        <v>1</v>
      </c>
      <c r="R3915" s="14">
        <v>1</v>
      </c>
      <c r="S3915" s="14">
        <v>1</v>
      </c>
      <c r="T3915" s="5">
        <v>0.96568437799087303</v>
      </c>
      <c r="U3915" s="5">
        <v>0.96507053697761502</v>
      </c>
      <c r="V3915" s="5">
        <v>0.96718316182373076</v>
      </c>
      <c r="W3915" s="5">
        <v>0.97402398887366448</v>
      </c>
      <c r="X3915" s="5">
        <v>0.98692791400349655</v>
      </c>
      <c r="Y3915" s="5">
        <v>0.96141550482410798</v>
      </c>
      <c r="Z3915" s="5">
        <v>0.97376360163875653</v>
      </c>
      <c r="AA3915" s="5">
        <v>0.95747665564986784</v>
      </c>
      <c r="AB3915" s="5">
        <v>0.92117429527787076</v>
      </c>
      <c r="AC3915" s="5">
        <v>0.93932547546386935</v>
      </c>
      <c r="AD3915" s="5">
        <v>0.95747665564986784</v>
      </c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</row>
    <row r="3916" spans="1:59" ht="12" customHeight="1" x14ac:dyDescent="0.2">
      <c r="B3916" t="s">
        <v>561</v>
      </c>
      <c r="C3916" s="14">
        <v>1</v>
      </c>
      <c r="D3916" s="14">
        <v>1</v>
      </c>
      <c r="E3916" s="14">
        <v>1</v>
      </c>
      <c r="F3916" s="14">
        <v>1</v>
      </c>
      <c r="G3916" s="14">
        <v>1</v>
      </c>
      <c r="H3916" s="14">
        <v>1</v>
      </c>
      <c r="I3916" s="14">
        <v>1</v>
      </c>
      <c r="J3916" s="14">
        <v>1</v>
      </c>
      <c r="K3916" s="14">
        <v>1</v>
      </c>
      <c r="L3916" s="14">
        <v>1</v>
      </c>
      <c r="M3916" s="14">
        <v>1</v>
      </c>
      <c r="N3916" s="14">
        <v>1</v>
      </c>
      <c r="O3916" s="14">
        <v>1</v>
      </c>
      <c r="P3916" s="14">
        <v>1</v>
      </c>
      <c r="Q3916" s="14">
        <v>1</v>
      </c>
      <c r="R3916" s="14">
        <v>1</v>
      </c>
      <c r="S3916" s="14">
        <v>1</v>
      </c>
      <c r="T3916" s="5">
        <v>0.96646707546662025</v>
      </c>
      <c r="U3916" s="5">
        <v>0.96923892051103167</v>
      </c>
      <c r="V3916" s="5">
        <v>0.96537088970520402</v>
      </c>
      <c r="W3916" s="5">
        <v>0.98272147342231575</v>
      </c>
      <c r="X3916" s="5">
        <v>0.97316701565121111</v>
      </c>
      <c r="Y3916" s="5">
        <v>0.96939984786431388</v>
      </c>
      <c r="Z3916" s="5">
        <v>0.97401601044470276</v>
      </c>
      <c r="AA3916" s="5">
        <v>0.96459867540878752</v>
      </c>
      <c r="AB3916" s="5">
        <v>0.94379204869480116</v>
      </c>
      <c r="AC3916" s="5">
        <v>0.95419536205179434</v>
      </c>
      <c r="AD3916" s="5">
        <v>0.96459867540878752</v>
      </c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</row>
    <row r="3917" spans="1:59" ht="12" customHeight="1" x14ac:dyDescent="0.2">
      <c r="B3917" t="s">
        <v>562</v>
      </c>
      <c r="C3917" s="14">
        <v>0.90246545968219771</v>
      </c>
      <c r="D3917" s="14">
        <v>0.92339375264227341</v>
      </c>
      <c r="E3917" s="14">
        <v>0.93552754729770582</v>
      </c>
      <c r="F3917" s="14">
        <v>0.91950367901526509</v>
      </c>
      <c r="G3917" s="14">
        <v>0.91411153126036004</v>
      </c>
      <c r="H3917" s="14">
        <v>0.99933710806530718</v>
      </c>
      <c r="I3917" s="14">
        <v>1</v>
      </c>
      <c r="J3917" s="14">
        <v>1</v>
      </c>
      <c r="K3917" s="14">
        <v>1</v>
      </c>
      <c r="L3917" s="14">
        <v>1</v>
      </c>
      <c r="M3917" s="14">
        <v>1</v>
      </c>
      <c r="N3917" s="14">
        <v>1</v>
      </c>
      <c r="O3917" s="14">
        <v>1</v>
      </c>
      <c r="P3917" s="14">
        <v>1</v>
      </c>
      <c r="Q3917" s="14">
        <v>1</v>
      </c>
      <c r="R3917" s="14">
        <v>1</v>
      </c>
      <c r="S3917" s="14">
        <v>1</v>
      </c>
      <c r="T3917" s="5">
        <v>0.9449523039359603</v>
      </c>
      <c r="U3917" s="5">
        <v>0.95060721693646322</v>
      </c>
      <c r="V3917" s="5">
        <v>0.94416687493097184</v>
      </c>
      <c r="W3917" s="5">
        <v>0.96717777763098045</v>
      </c>
      <c r="X3917" s="5">
        <v>0.95034047121990139</v>
      </c>
      <c r="Y3917" s="5">
        <v>0.96960673150267285</v>
      </c>
      <c r="Z3917" s="5">
        <v>0.95745428964114165</v>
      </c>
      <c r="AA3917" s="5">
        <v>0.94663358728091984</v>
      </c>
      <c r="AB3917" s="5">
        <v>0.91713591593665356</v>
      </c>
      <c r="AC3917" s="5">
        <v>0.9318847516087867</v>
      </c>
      <c r="AD3917" s="5">
        <v>0.94663358728091984</v>
      </c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</row>
    <row r="3918" spans="1:59" ht="12" customHeight="1" x14ac:dyDescent="0.2">
      <c r="A3918" t="s">
        <v>523</v>
      </c>
      <c r="B3918" t="s">
        <v>558</v>
      </c>
      <c r="C3918" s="14">
        <v>0.40848740423951813</v>
      </c>
      <c r="D3918" s="14">
        <v>0.41234326094587148</v>
      </c>
      <c r="E3918" s="14">
        <v>0.41732377252999081</v>
      </c>
      <c r="F3918" s="14">
        <v>0.40636136010873791</v>
      </c>
      <c r="G3918" s="14">
        <v>0.41598205796291232</v>
      </c>
      <c r="H3918" s="14">
        <v>0.39517287751998664</v>
      </c>
      <c r="I3918" s="14">
        <v>0.37651460190015734</v>
      </c>
      <c r="J3918" s="14">
        <v>0.34839542460765777</v>
      </c>
      <c r="K3918" s="14">
        <v>0.36599085561271399</v>
      </c>
      <c r="L3918" s="14">
        <v>0.37163088844249342</v>
      </c>
      <c r="M3918" s="14">
        <v>0.36448729954943243</v>
      </c>
      <c r="N3918" s="14">
        <v>0.35716498800768559</v>
      </c>
      <c r="O3918" s="14">
        <v>0.35776107380426098</v>
      </c>
      <c r="P3918" s="14">
        <v>0.34162828955577201</v>
      </c>
      <c r="Q3918" s="14">
        <v>0.3392484730698595</v>
      </c>
      <c r="R3918" s="14">
        <v>0.30982341444121153</v>
      </c>
      <c r="S3918" s="14">
        <v>0.30787487318813855</v>
      </c>
      <c r="T3918" s="5">
        <v>0.31063233964402015</v>
      </c>
      <c r="U3918" s="5">
        <v>0.3124623009377277</v>
      </c>
      <c r="V3918" s="5">
        <v>0.31610967806184131</v>
      </c>
      <c r="W3918" s="5">
        <v>0.31158216629947688</v>
      </c>
      <c r="X3918" s="5">
        <v>0.31494887835652158</v>
      </c>
      <c r="Y3918" s="5">
        <v>0.32166111554501797</v>
      </c>
      <c r="Z3918" s="5">
        <v>0.32358324857763288</v>
      </c>
      <c r="AA3918" s="5">
        <v>0.32169397247552034</v>
      </c>
      <c r="AB3918" s="5">
        <v>0.3067752310702323</v>
      </c>
      <c r="AC3918" s="5">
        <v>0.31423460177287632</v>
      </c>
      <c r="AD3918" s="5">
        <v>0.32169397247552034</v>
      </c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</row>
    <row r="3919" spans="1:59" ht="12" customHeight="1" x14ac:dyDescent="0.2">
      <c r="B3919" t="s">
        <v>559</v>
      </c>
      <c r="C3919" s="14">
        <v>0.85300391141830822</v>
      </c>
      <c r="D3919" s="14">
        <v>0.85926658926184607</v>
      </c>
      <c r="E3919" s="14">
        <v>0.85994682507100773</v>
      </c>
      <c r="F3919" s="14">
        <v>0.85557923338186703</v>
      </c>
      <c r="G3919" s="14">
        <v>0.85812142715777306</v>
      </c>
      <c r="H3919" s="14">
        <v>0.8302638518864488</v>
      </c>
      <c r="I3919" s="14">
        <v>0.82868099666164563</v>
      </c>
      <c r="J3919" s="14">
        <v>0.81170344334247146</v>
      </c>
      <c r="K3919" s="14">
        <v>0.83142197581354693</v>
      </c>
      <c r="L3919" s="14">
        <v>0.82116398422661352</v>
      </c>
      <c r="M3919" s="14">
        <v>0.81336939232981575</v>
      </c>
      <c r="N3919" s="14">
        <v>0.79560620753709588</v>
      </c>
      <c r="O3919" s="14">
        <v>0.79797178688584114</v>
      </c>
      <c r="P3919" s="14">
        <v>0.76984788935599868</v>
      </c>
      <c r="Q3919" s="14">
        <v>0.77129179384547863</v>
      </c>
      <c r="R3919" s="14">
        <v>0.77356168000515535</v>
      </c>
      <c r="S3919" s="14">
        <v>0.76941076992727386</v>
      </c>
      <c r="T3919" s="5">
        <v>0.765673554226869</v>
      </c>
      <c r="U3919" s="5">
        <v>0.75860279399168151</v>
      </c>
      <c r="V3919" s="5">
        <v>0.76225835447167689</v>
      </c>
      <c r="W3919" s="5">
        <v>0.75206867995605753</v>
      </c>
      <c r="X3919" s="5">
        <v>0.75881139327381564</v>
      </c>
      <c r="Y3919" s="5">
        <v>0.76204940416858047</v>
      </c>
      <c r="Z3919" s="5">
        <v>0.76049884419690361</v>
      </c>
      <c r="AA3919" s="5">
        <v>0.75506395841654816</v>
      </c>
      <c r="AB3919" s="5">
        <v>0.73779853387696326</v>
      </c>
      <c r="AC3919" s="5">
        <v>0.74643124614675571</v>
      </c>
      <c r="AD3919" s="5">
        <v>0.75506395841654816</v>
      </c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</row>
    <row r="3920" spans="1:59" ht="12" customHeight="1" x14ac:dyDescent="0.2">
      <c r="B3920" t="s">
        <v>560</v>
      </c>
      <c r="C3920" s="14">
        <v>0.91993676706335281</v>
      </c>
      <c r="D3920" s="14">
        <v>0.91487241407515985</v>
      </c>
      <c r="E3920" s="14">
        <v>0.90936886349009827</v>
      </c>
      <c r="F3920" s="14">
        <v>0.90640791074478111</v>
      </c>
      <c r="G3920" s="14">
        <v>0.90454644022303399</v>
      </c>
      <c r="H3920" s="14">
        <v>0.91041925702659277</v>
      </c>
      <c r="I3920" s="14">
        <v>0.90768098902965688</v>
      </c>
      <c r="J3920" s="14">
        <v>0.90067423443382288</v>
      </c>
      <c r="K3920" s="14">
        <v>0.91564276118497356</v>
      </c>
      <c r="L3920" s="14">
        <v>0.91080469593846791</v>
      </c>
      <c r="M3920" s="14">
        <v>0.90389947779759861</v>
      </c>
      <c r="N3920" s="14">
        <v>0.89697400666032656</v>
      </c>
      <c r="O3920" s="14">
        <v>0.89720883817245045</v>
      </c>
      <c r="P3920" s="14">
        <v>0.88605667860588411</v>
      </c>
      <c r="Q3920" s="14">
        <v>0.88123663344451175</v>
      </c>
      <c r="R3920" s="14">
        <v>0.87857039909212709</v>
      </c>
      <c r="S3920" s="14">
        <v>0.87436416185795751</v>
      </c>
      <c r="T3920" s="5">
        <v>0.87909063811340549</v>
      </c>
      <c r="U3920" s="5">
        <v>0.88111548747938429</v>
      </c>
      <c r="V3920" s="5">
        <v>0.87061757444644061</v>
      </c>
      <c r="W3920" s="5">
        <v>0.85637613685956582</v>
      </c>
      <c r="X3920" s="5">
        <v>0.85989461709853332</v>
      </c>
      <c r="Y3920" s="5">
        <v>0.8610532084822855</v>
      </c>
      <c r="Z3920" s="5">
        <v>0.85409617476938082</v>
      </c>
      <c r="AA3920" s="5">
        <v>0.85128668523025575</v>
      </c>
      <c r="AB3920" s="5">
        <v>0.83786884429992736</v>
      </c>
      <c r="AC3920" s="5">
        <v>0.84457776476509161</v>
      </c>
      <c r="AD3920" s="5">
        <v>0.85128668523025575</v>
      </c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</row>
    <row r="3921" spans="1:59" ht="12" customHeight="1" x14ac:dyDescent="0.2">
      <c r="B3921" t="s">
        <v>561</v>
      </c>
      <c r="C3921" s="14">
        <v>0.91822760969400719</v>
      </c>
      <c r="D3921" s="14">
        <v>0.9226549637203052</v>
      </c>
      <c r="E3921" s="14">
        <v>0.93362804374020381</v>
      </c>
      <c r="F3921" s="14">
        <v>0.92816817135454721</v>
      </c>
      <c r="G3921" s="14">
        <v>0.91895082144485729</v>
      </c>
      <c r="H3921" s="14">
        <v>0.92339260888585883</v>
      </c>
      <c r="I3921" s="14">
        <v>0.93527011326838883</v>
      </c>
      <c r="J3921" s="14">
        <v>0.94751158120635348</v>
      </c>
      <c r="K3921" s="14">
        <v>0.94382547411923157</v>
      </c>
      <c r="L3921" s="14">
        <v>0.93895204536603882</v>
      </c>
      <c r="M3921" s="14">
        <v>0.91414070552564552</v>
      </c>
      <c r="N3921" s="14">
        <v>0.92451299294596501</v>
      </c>
      <c r="O3921" s="14">
        <v>0.92433598743399259</v>
      </c>
      <c r="P3921" s="14">
        <v>0.92181016559309248</v>
      </c>
      <c r="Q3921" s="14">
        <v>0.92690151275647925</v>
      </c>
      <c r="R3921" s="14">
        <v>0.92160803836295502</v>
      </c>
      <c r="S3921" s="14">
        <v>0.91109332925598208</v>
      </c>
      <c r="T3921" s="5">
        <v>0.90837084217099862</v>
      </c>
      <c r="U3921" s="5">
        <v>0.90085603531249514</v>
      </c>
      <c r="V3921" s="5">
        <v>0.90694464683490195</v>
      </c>
      <c r="W3921" s="5">
        <v>0.88628237062470827</v>
      </c>
      <c r="X3921" s="5">
        <v>0.89402290395270767</v>
      </c>
      <c r="Y3921" s="5">
        <v>0.89672735551998872</v>
      </c>
      <c r="Z3921" s="5">
        <v>0.8914418953997324</v>
      </c>
      <c r="AA3921" s="5">
        <v>0.88659106996766002</v>
      </c>
      <c r="AB3921" s="5">
        <v>0.87884136046816796</v>
      </c>
      <c r="AC3921" s="5">
        <v>0.88271621521791399</v>
      </c>
      <c r="AD3921" s="5">
        <v>0.88659106996766002</v>
      </c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</row>
    <row r="3922" spans="1:59" ht="12" customHeight="1" x14ac:dyDescent="0.2">
      <c r="B3922" t="s">
        <v>562</v>
      </c>
      <c r="C3922" s="14">
        <v>0.87846073401949565</v>
      </c>
      <c r="D3922" s="14">
        <v>0.86677746253285715</v>
      </c>
      <c r="E3922" s="14">
        <v>0.88011539896161595</v>
      </c>
      <c r="F3922" s="14">
        <v>0.87424752646734538</v>
      </c>
      <c r="G3922" s="14">
        <v>0.85312416486221443</v>
      </c>
      <c r="H3922" s="14">
        <v>0.88187240290310498</v>
      </c>
      <c r="I3922" s="14">
        <v>0.89692532109015899</v>
      </c>
      <c r="J3922" s="14">
        <v>0.89177232508496163</v>
      </c>
      <c r="K3922" s="14">
        <v>0.88258021369756556</v>
      </c>
      <c r="L3922" s="14">
        <v>0.87418239654897301</v>
      </c>
      <c r="M3922" s="14">
        <v>0.86729088407283372</v>
      </c>
      <c r="N3922" s="14">
        <v>0.90249208936612291</v>
      </c>
      <c r="O3922" s="14">
        <v>0.91593544154892603</v>
      </c>
      <c r="P3922" s="14">
        <v>0.93307407021780986</v>
      </c>
      <c r="Q3922" s="14">
        <v>0.94139506521061178</v>
      </c>
      <c r="R3922" s="14">
        <v>0.93293930635738276</v>
      </c>
      <c r="S3922" s="14">
        <v>0.91484906998328552</v>
      </c>
      <c r="T3922" s="5">
        <v>0.89887740428442942</v>
      </c>
      <c r="U3922" s="5">
        <v>0.89283487871012246</v>
      </c>
      <c r="V3922" s="5">
        <v>0.90318943443922373</v>
      </c>
      <c r="W3922" s="5">
        <v>0.91314929955358992</v>
      </c>
      <c r="X3922" s="5">
        <v>0.93075400133048891</v>
      </c>
      <c r="Y3922" s="5">
        <v>0.94456116462334372</v>
      </c>
      <c r="Z3922" s="5">
        <v>0.92669409706561434</v>
      </c>
      <c r="AA3922" s="5">
        <v>0.90559163902102691</v>
      </c>
      <c r="AB3922" s="5">
        <v>0.88858070036660208</v>
      </c>
      <c r="AC3922" s="5">
        <v>0.89708616969381449</v>
      </c>
      <c r="AD3922" s="5">
        <v>0.90559163902102691</v>
      </c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</row>
    <row r="3923" spans="1:59" ht="12" customHeight="1" x14ac:dyDescent="0.2">
      <c r="A3923" t="s">
        <v>524</v>
      </c>
      <c r="B3923" t="s">
        <v>558</v>
      </c>
      <c r="C3923" s="14">
        <v>0.53098022877942386</v>
      </c>
      <c r="D3923" s="14">
        <v>0.53027473200338882</v>
      </c>
      <c r="E3923" s="14">
        <v>0.51750241659749463</v>
      </c>
      <c r="F3923" s="14">
        <v>0.52353815384271896</v>
      </c>
      <c r="G3923" s="14">
        <v>0.47280975939624081</v>
      </c>
      <c r="H3923" s="14">
        <v>0.52113372462290997</v>
      </c>
      <c r="I3923" s="14">
        <v>0.51111950601620282</v>
      </c>
      <c r="J3923" s="14">
        <v>0.50036190119964308</v>
      </c>
      <c r="K3923" s="14">
        <v>0.49787842573385149</v>
      </c>
      <c r="L3923" s="14">
        <v>0.49261333009618163</v>
      </c>
      <c r="M3923" s="14">
        <v>0.48617291454737549</v>
      </c>
      <c r="N3923" s="14">
        <v>0.4816833211393311</v>
      </c>
      <c r="O3923" s="14">
        <v>0.51334685817834713</v>
      </c>
      <c r="P3923" s="14">
        <v>0.53919010913120846</v>
      </c>
      <c r="Q3923" s="14">
        <v>0.53684605820896047</v>
      </c>
      <c r="R3923" s="14">
        <v>0.53377767814639998</v>
      </c>
      <c r="S3923" s="14">
        <v>0.51691953909192856</v>
      </c>
      <c r="T3923" s="5">
        <v>0.43978917512547477</v>
      </c>
      <c r="U3923" s="5">
        <v>0.4855376816464112</v>
      </c>
      <c r="V3923" s="5">
        <v>0.46177614896195029</v>
      </c>
      <c r="W3923" s="5">
        <v>0.472083926745965</v>
      </c>
      <c r="X3923" s="5">
        <v>0.46164858488864352</v>
      </c>
      <c r="Y3923" s="5">
        <v>0.46586358354671781</v>
      </c>
      <c r="Z3923" s="5">
        <v>0.47098442347984648</v>
      </c>
      <c r="AA3923" s="5">
        <v>0.46791565652935019</v>
      </c>
      <c r="AB3923" s="5">
        <v>0.45413184710168653</v>
      </c>
      <c r="AC3923" s="5">
        <v>0.46102375181551836</v>
      </c>
      <c r="AD3923" s="5">
        <v>0.46791565652935019</v>
      </c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</row>
    <row r="3924" spans="1:59" ht="12" customHeight="1" x14ac:dyDescent="0.2">
      <c r="B3924" t="s">
        <v>559</v>
      </c>
      <c r="C3924" s="14">
        <v>0.91715543820241174</v>
      </c>
      <c r="D3924" s="14">
        <v>0.94727846647758784</v>
      </c>
      <c r="E3924" s="14">
        <v>0.94767783453993293</v>
      </c>
      <c r="F3924" s="14">
        <v>0.92513456698806074</v>
      </c>
      <c r="G3924" s="14">
        <v>0.92890957742832014</v>
      </c>
      <c r="H3924" s="14">
        <v>0.91630940209695055</v>
      </c>
      <c r="I3924" s="14">
        <v>0.88418843828101845</v>
      </c>
      <c r="J3924" s="14">
        <v>0.8907172136766569</v>
      </c>
      <c r="K3924" s="14">
        <v>0.87027127323848985</v>
      </c>
      <c r="L3924" s="14">
        <v>0.8791918343581886</v>
      </c>
      <c r="M3924" s="14">
        <v>0.87274572845887088</v>
      </c>
      <c r="N3924" s="14">
        <v>0.85555398559332174</v>
      </c>
      <c r="O3924" s="14">
        <v>0.86374374830447997</v>
      </c>
      <c r="P3924" s="14">
        <v>0.90762593633385058</v>
      </c>
      <c r="Q3924" s="14">
        <v>0.90077223640773196</v>
      </c>
      <c r="R3924" s="14">
        <v>0.90485250306438059</v>
      </c>
      <c r="S3924" s="14">
        <v>0.94591239637285818</v>
      </c>
      <c r="T3924" s="5">
        <v>0.85243229323612657</v>
      </c>
      <c r="U3924" s="5">
        <v>0.84605390627268007</v>
      </c>
      <c r="V3924" s="5">
        <v>0.83827987570025631</v>
      </c>
      <c r="W3924" s="5">
        <v>0.84612372295506699</v>
      </c>
      <c r="X3924" s="5">
        <v>0.84795404009590625</v>
      </c>
      <c r="Y3924" s="5">
        <v>0.84633355962139423</v>
      </c>
      <c r="Z3924" s="5">
        <v>0.83697509809744841</v>
      </c>
      <c r="AA3924" s="5">
        <v>0.83158829432169601</v>
      </c>
      <c r="AB3924" s="5">
        <v>0.80832437137189517</v>
      </c>
      <c r="AC3924" s="5">
        <v>0.81995633284679559</v>
      </c>
      <c r="AD3924" s="5">
        <v>0.83158829432169601</v>
      </c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</row>
    <row r="3925" spans="1:59" ht="12" customHeight="1" x14ac:dyDescent="0.2">
      <c r="B3925" t="s">
        <v>560</v>
      </c>
      <c r="C3925" s="14">
        <v>0.90066386548272526</v>
      </c>
      <c r="D3925" s="14">
        <v>0.92331587136728088</v>
      </c>
      <c r="E3925" s="14">
        <v>0.92678976032210669</v>
      </c>
      <c r="F3925" s="14">
        <v>0.939020475621688</v>
      </c>
      <c r="G3925" s="14">
        <v>0.94493384540985115</v>
      </c>
      <c r="H3925" s="14">
        <v>0.94606753487143358</v>
      </c>
      <c r="I3925" s="14">
        <v>0.92453919090405334</v>
      </c>
      <c r="J3925" s="14">
        <v>0.91227434769663418</v>
      </c>
      <c r="K3925" s="14">
        <v>0.92382245325739409</v>
      </c>
      <c r="L3925" s="14">
        <v>0.9311473118962269</v>
      </c>
      <c r="M3925" s="14">
        <v>0.92319977610049231</v>
      </c>
      <c r="N3925" s="14">
        <v>0.9085768451964783</v>
      </c>
      <c r="O3925" s="14">
        <v>0.90653523743899478</v>
      </c>
      <c r="P3925" s="14">
        <v>0.94481826650042056</v>
      </c>
      <c r="Q3925" s="14">
        <v>0.93993507230521456</v>
      </c>
      <c r="R3925" s="14">
        <v>0.94095777420469917</v>
      </c>
      <c r="S3925" s="14">
        <v>0.96489216214079132</v>
      </c>
      <c r="T3925" s="5">
        <v>0.9369191739821755</v>
      </c>
      <c r="U3925" s="5">
        <v>0.89230349149242982</v>
      </c>
      <c r="V3925" s="5">
        <v>0.8904285820566199</v>
      </c>
      <c r="W3925" s="5">
        <v>0.89603843292291641</v>
      </c>
      <c r="X3925" s="5">
        <v>0.90010359247037242</v>
      </c>
      <c r="Y3925" s="5">
        <v>0.90230880349965314</v>
      </c>
      <c r="Z3925" s="5">
        <v>0.89444984869411226</v>
      </c>
      <c r="AA3925" s="5">
        <v>0.89205399868062696</v>
      </c>
      <c r="AB3925" s="5">
        <v>0.87174748224856535</v>
      </c>
      <c r="AC3925" s="5">
        <v>0.88190074046459621</v>
      </c>
      <c r="AD3925" s="5">
        <v>0.89205399868062696</v>
      </c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</row>
    <row r="3926" spans="1:59" ht="12" customHeight="1" x14ac:dyDescent="0.2">
      <c r="B3926" t="s">
        <v>561</v>
      </c>
      <c r="C3926" s="15">
        <v>0.91201288356243138</v>
      </c>
      <c r="D3926" s="15">
        <v>0.93435826307272674</v>
      </c>
      <c r="E3926" s="15">
        <v>0.9554161890646431</v>
      </c>
      <c r="F3926" s="15">
        <v>0.9640158911777108</v>
      </c>
      <c r="G3926" s="15">
        <v>0.97009254706238179</v>
      </c>
      <c r="H3926" s="15">
        <v>0.96350200310391287</v>
      </c>
      <c r="I3926" s="15">
        <v>0.95940931458274081</v>
      </c>
      <c r="J3926" s="15">
        <v>0.93235245768181352</v>
      </c>
      <c r="K3926" s="15">
        <v>0.96451298743004232</v>
      </c>
      <c r="L3926" s="15">
        <v>0.96302666367927481</v>
      </c>
      <c r="M3926" s="15">
        <v>0.95023773337809647</v>
      </c>
      <c r="N3926" s="15">
        <v>0.94198207701911907</v>
      </c>
      <c r="O3926" s="15">
        <v>0.94788407564938948</v>
      </c>
      <c r="P3926" s="15">
        <v>0.97082680638382157</v>
      </c>
      <c r="Q3926" s="15">
        <v>0.96648743075096455</v>
      </c>
      <c r="R3926" s="15">
        <v>0.95892990408086587</v>
      </c>
      <c r="S3926" s="15">
        <v>0.9831992517061956</v>
      </c>
      <c r="T3926" s="5">
        <v>0.95341426542795793</v>
      </c>
      <c r="U3926" s="5">
        <v>0.92490278267338211</v>
      </c>
      <c r="V3926" s="5">
        <v>0.92086428131079001</v>
      </c>
      <c r="W3926" s="5">
        <v>0.92055103251304005</v>
      </c>
      <c r="X3926" s="5">
        <v>0.92266172139786473</v>
      </c>
      <c r="Y3926" s="5">
        <v>0.92188948494629852</v>
      </c>
      <c r="Z3926" s="5">
        <v>0.91761718688201821</v>
      </c>
      <c r="AA3926" s="5">
        <v>0.90791893275795255</v>
      </c>
      <c r="AB3926" s="5">
        <v>0.88597123210601136</v>
      </c>
      <c r="AC3926" s="5">
        <v>0.89694508243198201</v>
      </c>
      <c r="AD3926" s="5">
        <v>0.90791893275795255</v>
      </c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</row>
    <row r="3927" spans="1:59" ht="12" customHeight="1" x14ac:dyDescent="0.2">
      <c r="B3927" t="s">
        <v>562</v>
      </c>
      <c r="C3927" s="15">
        <v>0.8976475650775938</v>
      </c>
      <c r="D3927" s="15">
        <v>0.89923084767046901</v>
      </c>
      <c r="E3927" s="15">
        <v>0.91554108665301071</v>
      </c>
      <c r="F3927" s="15">
        <v>0.89148522912621475</v>
      </c>
      <c r="G3927" s="15">
        <v>0.92062021572752295</v>
      </c>
      <c r="H3927" s="15">
        <v>0.9194518926164037</v>
      </c>
      <c r="I3927" s="15">
        <v>0.88969734196187766</v>
      </c>
      <c r="J3927" s="15">
        <v>0.93570812371345569</v>
      </c>
      <c r="K3927" s="15">
        <v>0.93313177051227247</v>
      </c>
      <c r="L3927" s="15">
        <v>0.92737508877775032</v>
      </c>
      <c r="M3927" s="15">
        <v>0.91810309292092973</v>
      </c>
      <c r="N3927" s="15">
        <v>0.93037490850520677</v>
      </c>
      <c r="O3927" s="15">
        <v>0.93298107673748321</v>
      </c>
      <c r="P3927" s="15">
        <v>0.961675758460943</v>
      </c>
      <c r="Q3927" s="15">
        <v>0.9586360168768876</v>
      </c>
      <c r="R3927" s="15">
        <v>0.9592480880605746</v>
      </c>
      <c r="S3927" s="15">
        <v>0.98870592916202782</v>
      </c>
      <c r="T3927" s="5">
        <v>0.96742911782373675</v>
      </c>
      <c r="U3927" s="5">
        <v>0.91118163249432904</v>
      </c>
      <c r="V3927" s="5">
        <v>0.92583538176501223</v>
      </c>
      <c r="W3927" s="5">
        <v>0.90785415508212186</v>
      </c>
      <c r="X3927" s="5">
        <v>0.91226122908553087</v>
      </c>
      <c r="Y3927" s="5">
        <v>0.90871476741050172</v>
      </c>
      <c r="Z3927" s="5">
        <v>0.92233956214984547</v>
      </c>
      <c r="AA3927" s="5">
        <v>0.90400387050020004</v>
      </c>
      <c r="AB3927" s="5">
        <v>0.90478922753351565</v>
      </c>
      <c r="AC3927" s="5">
        <v>0.90439654901685784</v>
      </c>
      <c r="AD3927" s="5">
        <v>0.90400387050020004</v>
      </c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</row>
    <row r="3928" spans="1:59" ht="12" customHeight="1" x14ac:dyDescent="0.2">
      <c r="A3928" t="s">
        <v>525</v>
      </c>
      <c r="B3928" t="s">
        <v>558</v>
      </c>
      <c r="C3928" s="15">
        <v>0.58533673439455136</v>
      </c>
      <c r="D3928" s="15">
        <v>0.59325289379274948</v>
      </c>
      <c r="E3928" s="15">
        <v>0.57815848696611605</v>
      </c>
      <c r="F3928" s="15">
        <v>0.57522879381094449</v>
      </c>
      <c r="G3928" s="15">
        <v>0.56984409346342912</v>
      </c>
      <c r="H3928" s="15">
        <v>0.57989425232674019</v>
      </c>
      <c r="I3928" s="15">
        <v>0.57074159312982031</v>
      </c>
      <c r="J3928" s="15">
        <v>0.57300431723658019</v>
      </c>
      <c r="K3928" s="15">
        <v>0.57415378302707976</v>
      </c>
      <c r="L3928" s="15">
        <v>0.56868111028539103</v>
      </c>
      <c r="M3928" s="15">
        <v>0.55821967383320947</v>
      </c>
      <c r="N3928" s="15">
        <v>0.58009122937578594</v>
      </c>
      <c r="O3928" s="15">
        <v>0.57332032044181402</v>
      </c>
      <c r="P3928" s="15">
        <v>0.55688195725652823</v>
      </c>
      <c r="Q3928" s="15">
        <v>0.61733053632825541</v>
      </c>
      <c r="R3928" s="15">
        <v>0.60829928464634186</v>
      </c>
      <c r="S3928" s="15">
        <v>0.59150062804437664</v>
      </c>
      <c r="T3928" s="5">
        <v>0.59327776777633712</v>
      </c>
      <c r="U3928" s="5">
        <v>0.55264163827205259</v>
      </c>
      <c r="V3928" s="5">
        <v>0.55359161496916165</v>
      </c>
      <c r="W3928" s="5">
        <v>0.55965402330863878</v>
      </c>
      <c r="X3928" s="5">
        <v>0.56255618361366921</v>
      </c>
      <c r="Y3928" s="5">
        <v>0.55865456158171356</v>
      </c>
      <c r="Z3928" s="5">
        <v>0.5226780855802674</v>
      </c>
      <c r="AA3928" s="5">
        <v>0.60747516846845606</v>
      </c>
      <c r="AB3928" s="5">
        <v>0.59053993619133083</v>
      </c>
      <c r="AC3928" s="5">
        <v>0.59900755232989344</v>
      </c>
      <c r="AD3928" s="5">
        <v>0.60747516846845606</v>
      </c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</row>
    <row r="3929" spans="1:59" ht="12" customHeight="1" x14ac:dyDescent="0.2">
      <c r="B3929" t="s">
        <v>559</v>
      </c>
      <c r="C3929" s="15">
        <v>0.86018935958494036</v>
      </c>
      <c r="D3929" s="15">
        <v>0.88385480879471789</v>
      </c>
      <c r="E3929" s="15">
        <v>0.87688318474826721</v>
      </c>
      <c r="F3929" s="15">
        <v>0.88389452270741364</v>
      </c>
      <c r="G3929" s="15">
        <v>0.89242221764009633</v>
      </c>
      <c r="H3929" s="15">
        <v>0.8576888866985104</v>
      </c>
      <c r="I3929" s="15">
        <v>0.8569695455768962</v>
      </c>
      <c r="J3929" s="15">
        <v>0.86675922981791009</v>
      </c>
      <c r="K3929" s="15">
        <v>0.86985387170871609</v>
      </c>
      <c r="L3929" s="15">
        <v>0.87140684438823657</v>
      </c>
      <c r="M3929" s="15">
        <v>0.87053078770158254</v>
      </c>
      <c r="N3929" s="15">
        <v>0.85966041766381496</v>
      </c>
      <c r="O3929" s="15">
        <v>0.86303957427082256</v>
      </c>
      <c r="P3929" s="15">
        <v>0.85270549484728109</v>
      </c>
      <c r="Q3929" s="15">
        <v>0.85737293070713005</v>
      </c>
      <c r="R3929" s="15">
        <v>0.86983955173613425</v>
      </c>
      <c r="S3929" s="15">
        <v>0.86896815528065785</v>
      </c>
      <c r="T3929" s="5">
        <v>0.86094261156366925</v>
      </c>
      <c r="U3929" s="5">
        <v>0.84709676640600384</v>
      </c>
      <c r="V3929" s="5">
        <v>0.84644445216510478</v>
      </c>
      <c r="W3929" s="5">
        <v>0.83291426060432561</v>
      </c>
      <c r="X3929" s="5">
        <v>0.82947462326958576</v>
      </c>
      <c r="Y3929" s="5">
        <v>0.8251384254782429</v>
      </c>
      <c r="Z3929" s="5">
        <v>0.82859869774087114</v>
      </c>
      <c r="AA3929" s="5">
        <v>0.90302178620280804</v>
      </c>
      <c r="AB3929" s="5">
        <v>0.86108656180984666</v>
      </c>
      <c r="AC3929" s="5">
        <v>0.88205417400632735</v>
      </c>
      <c r="AD3929" s="5">
        <v>0.90302178620280804</v>
      </c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</row>
    <row r="3930" spans="1:59" ht="12" customHeight="1" x14ac:dyDescent="0.2">
      <c r="B3930" t="s">
        <v>560</v>
      </c>
      <c r="C3930" s="15">
        <v>0.91584259467076445</v>
      </c>
      <c r="D3930" s="15">
        <v>0.91946523999838858</v>
      </c>
      <c r="E3930" s="15">
        <v>0.91553818953866262</v>
      </c>
      <c r="F3930" s="15">
        <v>0.91457324579904498</v>
      </c>
      <c r="G3930" s="15">
        <v>0.91378511992217526</v>
      </c>
      <c r="H3930" s="15">
        <v>0.91028507580582352</v>
      </c>
      <c r="I3930" s="15">
        <v>0.90148517541164319</v>
      </c>
      <c r="J3930" s="15">
        <v>0.90720671693547716</v>
      </c>
      <c r="K3930" s="15">
        <v>0.90944338017355342</v>
      </c>
      <c r="L3930" s="15">
        <v>0.91049768932323594</v>
      </c>
      <c r="M3930" s="15">
        <v>0.91152206445597994</v>
      </c>
      <c r="N3930" s="15">
        <v>0.90527050871404757</v>
      </c>
      <c r="O3930" s="15">
        <v>0.90636509393738329</v>
      </c>
      <c r="P3930" s="15">
        <v>0.90087996747881205</v>
      </c>
      <c r="Q3930" s="15">
        <v>0.90133484906430561</v>
      </c>
      <c r="R3930" s="15">
        <v>0.90038360917786964</v>
      </c>
      <c r="S3930" s="15">
        <v>0.89970437870334941</v>
      </c>
      <c r="T3930" s="5">
        <v>0.89803212473977134</v>
      </c>
      <c r="U3930" s="5">
        <v>0.89252027488949048</v>
      </c>
      <c r="V3930" s="5">
        <v>0.89565359737264327</v>
      </c>
      <c r="W3930" s="5">
        <v>0.88616233023719604</v>
      </c>
      <c r="X3930" s="5">
        <v>0.88543470252023415</v>
      </c>
      <c r="Y3930" s="5">
        <v>0.88290280823685396</v>
      </c>
      <c r="Z3930" s="5">
        <v>0.88767070079102606</v>
      </c>
      <c r="AA3930" s="5">
        <v>0.94413137791159152</v>
      </c>
      <c r="AB3930" s="5">
        <v>0.91423133381644872</v>
      </c>
      <c r="AC3930" s="5">
        <v>0.92918135586402006</v>
      </c>
      <c r="AD3930" s="5">
        <v>0.94413137791159152</v>
      </c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</row>
    <row r="3931" spans="1:59" ht="12" customHeight="1" x14ac:dyDescent="0.2">
      <c r="B3931" t="s">
        <v>561</v>
      </c>
      <c r="C3931" s="15">
        <v>0.92252958405166841</v>
      </c>
      <c r="D3931" s="15">
        <v>0.93432045501800542</v>
      </c>
      <c r="E3931" s="15">
        <v>0.94740654370556199</v>
      </c>
      <c r="F3931" s="15">
        <v>0.94293598033065551</v>
      </c>
      <c r="G3931" s="15">
        <v>0.93728938345034518</v>
      </c>
      <c r="H3931" s="15">
        <v>0.94449191939974697</v>
      </c>
      <c r="I3931" s="15">
        <v>0.96543935527672742</v>
      </c>
      <c r="J3931" s="15">
        <v>0.96155948622620502</v>
      </c>
      <c r="K3931" s="15">
        <v>0.95462442747519272</v>
      </c>
      <c r="L3931" s="15">
        <v>0.9621296209380038</v>
      </c>
      <c r="M3931" s="15">
        <v>0.96106649886947915</v>
      </c>
      <c r="N3931" s="15">
        <v>0.95273014074643403</v>
      </c>
      <c r="O3931" s="15">
        <v>0.95223912498533381</v>
      </c>
      <c r="P3931" s="15">
        <v>0.93901226555892769</v>
      </c>
      <c r="Q3931" s="15">
        <v>0.94801986421855089</v>
      </c>
      <c r="R3931" s="15">
        <v>0.94230834896228899</v>
      </c>
      <c r="S3931" s="15">
        <v>0.93682185039066046</v>
      </c>
      <c r="T3931" s="5">
        <v>0.93573791783333615</v>
      </c>
      <c r="U3931" s="5">
        <v>0.92861432265573118</v>
      </c>
      <c r="V3931" s="5">
        <v>0.93343259091425523</v>
      </c>
      <c r="W3931" s="5">
        <v>0.92736450843182683</v>
      </c>
      <c r="X3931" s="5">
        <v>0.92424924887429427</v>
      </c>
      <c r="Y3931" s="5">
        <v>0.92196768602811763</v>
      </c>
      <c r="Z3931" s="5">
        <v>0.92221931225436626</v>
      </c>
      <c r="AA3931" s="5">
        <v>0.94044285360798552</v>
      </c>
      <c r="AB3931" s="5">
        <v>0.90634844087643485</v>
      </c>
      <c r="AC3931" s="5">
        <v>0.92339564724221024</v>
      </c>
      <c r="AD3931" s="5">
        <v>0.94044285360798552</v>
      </c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</row>
    <row r="3932" spans="1:59" ht="12" customHeight="1" x14ac:dyDescent="0.2">
      <c r="B3932" t="s">
        <v>562</v>
      </c>
      <c r="C3932" s="15">
        <v>0.90823442889047801</v>
      </c>
      <c r="D3932" s="15">
        <v>0.91521888958205211</v>
      </c>
      <c r="E3932" s="15">
        <v>0.91650611308485563</v>
      </c>
      <c r="F3932" s="15">
        <v>0.92139204404514352</v>
      </c>
      <c r="G3932" s="15">
        <v>0.91931947345869647</v>
      </c>
      <c r="H3932" s="15">
        <v>0.91881003585630927</v>
      </c>
      <c r="I3932" s="15">
        <v>0.90941627613029874</v>
      </c>
      <c r="J3932" s="15">
        <v>0.91544261922875958</v>
      </c>
      <c r="K3932" s="15">
        <v>0.92225775658832254</v>
      </c>
      <c r="L3932" s="15">
        <v>0.93013683165353889</v>
      </c>
      <c r="M3932" s="15">
        <v>0.9307059314948305</v>
      </c>
      <c r="N3932" s="15">
        <v>0.92047483129053154</v>
      </c>
      <c r="O3932" s="15">
        <v>0.92962950571358594</v>
      </c>
      <c r="P3932" s="15">
        <v>0.93514596236343395</v>
      </c>
      <c r="Q3932" s="15">
        <v>0.93086177058822972</v>
      </c>
      <c r="R3932" s="15">
        <v>0.92453973803598521</v>
      </c>
      <c r="S3932" s="15">
        <v>0.93445140454027475</v>
      </c>
      <c r="T3932" s="5">
        <v>0.93199584250643985</v>
      </c>
      <c r="U3932" s="5">
        <v>0.92727412130543108</v>
      </c>
      <c r="V3932" s="5">
        <v>0.93635463478078107</v>
      </c>
      <c r="W3932" s="5">
        <v>0.92793985012178493</v>
      </c>
      <c r="X3932" s="5">
        <v>0.92584928664852029</v>
      </c>
      <c r="Y3932" s="5">
        <v>0.92603522331332244</v>
      </c>
      <c r="Z3932" s="5">
        <v>0.9366039874218417</v>
      </c>
      <c r="AA3932" s="5">
        <v>0.93032625010786274</v>
      </c>
      <c r="AB3932" s="5">
        <v>0.90660685148266551</v>
      </c>
      <c r="AC3932" s="5">
        <v>0.91846655079526407</v>
      </c>
      <c r="AD3932" s="5">
        <v>0.93032625010786274</v>
      </c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</row>
    <row r="3933" spans="1:59" ht="12" customHeight="1" x14ac:dyDescent="0.2">
      <c r="A3933" t="s">
        <v>526</v>
      </c>
      <c r="B3933" t="s">
        <v>558</v>
      </c>
      <c r="C3933" s="15">
        <v>0.50172251509574983</v>
      </c>
      <c r="D3933" s="15">
        <v>0.50125172786151651</v>
      </c>
      <c r="E3933" s="15">
        <v>0.53483095592178231</v>
      </c>
      <c r="F3933" s="15">
        <v>0.5313270715954993</v>
      </c>
      <c r="G3933" s="15">
        <v>0.50513930769996385</v>
      </c>
      <c r="H3933" s="15">
        <v>0.49687702598702799</v>
      </c>
      <c r="I3933" s="15">
        <v>0.44519663811418553</v>
      </c>
      <c r="J3933" s="15">
        <v>0.43734745077724174</v>
      </c>
      <c r="K3933" s="15">
        <v>0.41203041896569098</v>
      </c>
      <c r="L3933" s="15">
        <v>0.41372381639585326</v>
      </c>
      <c r="M3933" s="15">
        <v>0.40872212087752907</v>
      </c>
      <c r="N3933" s="15">
        <v>0.47732887231259491</v>
      </c>
      <c r="O3933" s="15">
        <v>0.47552142642804224</v>
      </c>
      <c r="P3933" s="15">
        <v>0.46803184702262746</v>
      </c>
      <c r="Q3933" s="15">
        <v>0.45931490990655099</v>
      </c>
      <c r="R3933" s="15">
        <v>0.44421527517914278</v>
      </c>
      <c r="S3933" s="15">
        <v>0.44158693918310482</v>
      </c>
      <c r="T3933" s="5">
        <v>0.43444528110081454</v>
      </c>
      <c r="U3933" s="5">
        <v>0.39339643300479898</v>
      </c>
      <c r="V3933" s="5">
        <v>0.39378363512139719</v>
      </c>
      <c r="W3933" s="5">
        <v>0.39479388626091327</v>
      </c>
      <c r="X3933" s="5">
        <v>0.4009719405591145</v>
      </c>
      <c r="Y3933" s="5">
        <v>0.40915887536151418</v>
      </c>
      <c r="Z3933" s="5">
        <v>0.40915887536151418</v>
      </c>
      <c r="AA3933" s="5">
        <v>0.40915887536151418</v>
      </c>
      <c r="AB3933" s="5">
        <v>0.39759165915519612</v>
      </c>
      <c r="AC3933" s="5">
        <v>0.40586841460252221</v>
      </c>
      <c r="AD3933" s="5">
        <v>0.41414517004984824</v>
      </c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</row>
    <row r="3934" spans="1:59" ht="12" customHeight="1" x14ac:dyDescent="0.2">
      <c r="B3934" t="s">
        <v>559</v>
      </c>
      <c r="C3934" s="15">
        <v>0.94934128264526763</v>
      </c>
      <c r="D3934" s="15">
        <v>0.9566448055208483</v>
      </c>
      <c r="E3934" s="15">
        <v>0.97209836939549399</v>
      </c>
      <c r="F3934" s="15">
        <v>0.97379768009255518</v>
      </c>
      <c r="G3934" s="15">
        <v>0.96389500768835679</v>
      </c>
      <c r="H3934" s="15">
        <v>0.95424742695664611</v>
      </c>
      <c r="I3934" s="15">
        <v>0.95499546537989366</v>
      </c>
      <c r="J3934" s="15">
        <v>0.95595331136216199</v>
      </c>
      <c r="K3934" s="15">
        <v>0.93567928097684139</v>
      </c>
      <c r="L3934" s="15">
        <v>0.91934453433381025</v>
      </c>
      <c r="M3934" s="15">
        <v>0.91200367207526267</v>
      </c>
      <c r="N3934" s="15">
        <v>0.89620562516906876</v>
      </c>
      <c r="O3934" s="15">
        <v>0.89055181934773664</v>
      </c>
      <c r="P3934" s="15">
        <v>0.87597907836661937</v>
      </c>
      <c r="Q3934" s="15">
        <v>0.87444674191417082</v>
      </c>
      <c r="R3934" s="15">
        <v>0.88551189363129912</v>
      </c>
      <c r="S3934" s="15">
        <v>0.85502627962781552</v>
      </c>
      <c r="T3934" s="5">
        <v>0.86222238908922044</v>
      </c>
      <c r="U3934" s="5">
        <v>0.84755459042681403</v>
      </c>
      <c r="V3934" s="5">
        <v>0.85253705500586541</v>
      </c>
      <c r="W3934" s="5">
        <v>0.86411689782266954</v>
      </c>
      <c r="X3934" s="5">
        <v>0.87701448595057074</v>
      </c>
      <c r="Y3934" s="5">
        <v>0.88292363881567071</v>
      </c>
      <c r="Z3934" s="5">
        <v>0.88194676603899158</v>
      </c>
      <c r="AA3934" s="5">
        <v>0.88100312783573775</v>
      </c>
      <c r="AB3934" s="5">
        <v>0.89011810156696458</v>
      </c>
      <c r="AC3934" s="5">
        <v>0.89007351875456364</v>
      </c>
      <c r="AD3934" s="5">
        <v>0.89002893594216259</v>
      </c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</row>
    <row r="3935" spans="1:59" ht="12" customHeight="1" x14ac:dyDescent="0.2">
      <c r="B3935" t="s">
        <v>560</v>
      </c>
      <c r="C3935" s="15">
        <v>0.964162694688666</v>
      </c>
      <c r="D3935" s="15">
        <v>0.95798963011918481</v>
      </c>
      <c r="E3935" s="15">
        <v>0.95937370559622581</v>
      </c>
      <c r="F3935" s="15">
        <v>0.96478619035628022</v>
      </c>
      <c r="G3935" s="15">
        <v>0.96176448934102066</v>
      </c>
      <c r="H3935" s="15">
        <v>0.97951827871261665</v>
      </c>
      <c r="I3935" s="15">
        <v>0.97173073902405727</v>
      </c>
      <c r="J3935" s="15">
        <v>0.97974625580195995</v>
      </c>
      <c r="K3935" s="15">
        <v>0.97008057068050102</v>
      </c>
      <c r="L3935" s="15">
        <v>0.96167931688889119</v>
      </c>
      <c r="M3935" s="15">
        <v>0.95981904434941334</v>
      </c>
      <c r="N3935" s="15">
        <v>0.95283540107538911</v>
      </c>
      <c r="O3935" s="15">
        <v>0.95046160823364167</v>
      </c>
      <c r="P3935" s="15">
        <v>0.94002754053108539</v>
      </c>
      <c r="Q3935" s="15">
        <v>0.93917970608800416</v>
      </c>
      <c r="R3935" s="15">
        <v>0.93561527194263161</v>
      </c>
      <c r="S3935" s="15">
        <v>0.91761941575201944</v>
      </c>
      <c r="T3935" s="5">
        <v>0.93269634068142782</v>
      </c>
      <c r="U3935" s="5">
        <v>0.92082654662623331</v>
      </c>
      <c r="V3935" s="5">
        <v>0.92478473439054609</v>
      </c>
      <c r="W3935" s="5">
        <v>0.92905622608865046</v>
      </c>
      <c r="X3935" s="5">
        <v>0.93306942030875395</v>
      </c>
      <c r="Y3935" s="5">
        <v>0.93487712301228665</v>
      </c>
      <c r="Z3935" s="5">
        <v>0.93140025023560746</v>
      </c>
      <c r="AA3935" s="5">
        <v>0.92795661203235358</v>
      </c>
      <c r="AB3935" s="5">
        <v>0.93819323241571539</v>
      </c>
      <c r="AC3935" s="5">
        <v>0.93718792016299046</v>
      </c>
      <c r="AD3935" s="5">
        <v>0.93618260791026553</v>
      </c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</row>
    <row r="3936" spans="1:59" ht="12" customHeight="1" x14ac:dyDescent="0.2">
      <c r="B3936" t="s">
        <v>561</v>
      </c>
      <c r="C3936" s="15">
        <v>0.98344073546141075</v>
      </c>
      <c r="D3936" s="15">
        <v>0.9896877629331613</v>
      </c>
      <c r="E3936" s="15">
        <v>1</v>
      </c>
      <c r="F3936" s="15">
        <v>0.99979716151339237</v>
      </c>
      <c r="G3936" s="15">
        <v>1</v>
      </c>
      <c r="H3936" s="15">
        <v>0.99125642878372067</v>
      </c>
      <c r="I3936" s="15">
        <v>0.99620121272279716</v>
      </c>
      <c r="J3936" s="15">
        <v>0.99470116581206314</v>
      </c>
      <c r="K3936" s="15">
        <v>0.99007250291652626</v>
      </c>
      <c r="L3936" s="15">
        <v>0.97464215080462901</v>
      </c>
      <c r="M3936" s="15">
        <v>0.96674966043544797</v>
      </c>
      <c r="N3936" s="15">
        <v>0.96545142477453949</v>
      </c>
      <c r="O3936" s="15">
        <v>0.96638197951544669</v>
      </c>
      <c r="P3936" s="15">
        <v>0.95841362328177848</v>
      </c>
      <c r="Q3936" s="15">
        <v>0.96344238314912944</v>
      </c>
      <c r="R3936" s="15">
        <v>0.9513721441603501</v>
      </c>
      <c r="S3936" s="15">
        <v>0.932322075964653</v>
      </c>
      <c r="T3936" s="5">
        <v>0.94741817562192199</v>
      </c>
      <c r="U3936" s="5">
        <v>0.93419235522176625</v>
      </c>
      <c r="V3936" s="5">
        <v>0.9386459139840948</v>
      </c>
      <c r="W3936" s="5">
        <v>0.941170146130203</v>
      </c>
      <c r="X3936" s="5">
        <v>0.94399682329561529</v>
      </c>
      <c r="Y3936" s="5">
        <v>0.94698507267564425</v>
      </c>
      <c r="Z3936" s="5">
        <v>0.94350819989896506</v>
      </c>
      <c r="AA3936" s="5">
        <v>0.94006456169571118</v>
      </c>
      <c r="AB3936" s="5">
        <v>0.96921881309456281</v>
      </c>
      <c r="AC3936" s="5">
        <v>0.9651159730469413</v>
      </c>
      <c r="AD3936" s="5">
        <v>0.96101313299931979</v>
      </c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</row>
    <row r="3937" spans="1:59" ht="12" customHeight="1" x14ac:dyDescent="0.2">
      <c r="B3937" t="s">
        <v>562</v>
      </c>
      <c r="C3937" s="15">
        <v>0.90765705323150703</v>
      </c>
      <c r="D3937" s="15">
        <v>0.90452500779994116</v>
      </c>
      <c r="E3937" s="15">
        <v>0.89857116396211389</v>
      </c>
      <c r="F3937" s="15">
        <v>0.87705283558104463</v>
      </c>
      <c r="G3937" s="15">
        <v>0.907880552846141</v>
      </c>
      <c r="H3937" s="15">
        <v>0.94287925707291231</v>
      </c>
      <c r="I3937" s="15">
        <v>0.94666683237098725</v>
      </c>
      <c r="J3937" s="15">
        <v>0.96758740938582677</v>
      </c>
      <c r="K3937" s="15">
        <v>0.94868710533253098</v>
      </c>
      <c r="L3937" s="15">
        <v>0.91731734482821026</v>
      </c>
      <c r="M3937" s="15">
        <v>0.91487275382128475</v>
      </c>
      <c r="N3937" s="15">
        <v>0.91538754305027581</v>
      </c>
      <c r="O3937" s="15">
        <v>0.92060276708187949</v>
      </c>
      <c r="P3937" s="15">
        <v>0.91992383812730583</v>
      </c>
      <c r="Q3937" s="15">
        <v>0.92772437483681292</v>
      </c>
      <c r="R3937" s="15">
        <v>0.92324223580195064</v>
      </c>
      <c r="S3937" s="15">
        <v>0.91136879030747175</v>
      </c>
      <c r="T3937" s="5">
        <v>0.91493799153622746</v>
      </c>
      <c r="U3937" s="5">
        <v>0.9021074307264042</v>
      </c>
      <c r="V3937" s="5">
        <v>0.90315654014709978</v>
      </c>
      <c r="W3937" s="5">
        <v>0.91177323413345679</v>
      </c>
      <c r="X3937" s="5">
        <v>0.91403925542811026</v>
      </c>
      <c r="Y3937" s="5">
        <v>0.91900724620000951</v>
      </c>
      <c r="Z3937" s="5">
        <v>0.9188303734233304</v>
      </c>
      <c r="AA3937" s="5">
        <v>0.9186867352200766</v>
      </c>
      <c r="AB3937" s="5">
        <v>0.91233053132502451</v>
      </c>
      <c r="AC3937" s="5">
        <v>0.91304883511878066</v>
      </c>
      <c r="AD3937" s="5">
        <v>0.9137671389125368</v>
      </c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</row>
    <row r="3938" spans="1:59" ht="12" customHeight="1" x14ac:dyDescent="0.2">
      <c r="A3938" t="s">
        <v>527</v>
      </c>
      <c r="B3938" t="s">
        <v>558</v>
      </c>
      <c r="C3938" s="15">
        <v>0.60214566951475634</v>
      </c>
      <c r="D3938" s="15">
        <v>0.56625792427649158</v>
      </c>
      <c r="E3938" s="15">
        <v>0.54848203200508638</v>
      </c>
      <c r="F3938" s="15">
        <v>0.56483143338852226</v>
      </c>
      <c r="G3938" s="15">
        <v>0.55846350079825346</v>
      </c>
      <c r="H3938" s="15">
        <v>0.56977668583999574</v>
      </c>
      <c r="I3938" s="15">
        <v>0.54214784807324123</v>
      </c>
      <c r="J3938" s="15">
        <v>0.56356918415789914</v>
      </c>
      <c r="K3938" s="15">
        <v>0.56089684477232538</v>
      </c>
      <c r="L3938" s="15">
        <v>0.55954898177921197</v>
      </c>
      <c r="M3938" s="15">
        <v>0.55005093196602373</v>
      </c>
      <c r="N3938" s="15">
        <v>0.56459324673692834</v>
      </c>
      <c r="O3938" s="15">
        <v>0.55688346650578413</v>
      </c>
      <c r="P3938" s="15">
        <v>0.55863806349719236</v>
      </c>
      <c r="Q3938" s="15">
        <v>0.55869615167105247</v>
      </c>
      <c r="R3938" s="15">
        <v>0.55292244963268888</v>
      </c>
      <c r="S3938" s="15">
        <v>0.53394561603525648</v>
      </c>
      <c r="T3938" s="5">
        <v>0.50490777059553227</v>
      </c>
      <c r="U3938" s="5">
        <v>0.50753053809755333</v>
      </c>
      <c r="V3938" s="5">
        <v>0.50563512127701071</v>
      </c>
      <c r="W3938" s="5">
        <v>0.48364803467033307</v>
      </c>
      <c r="X3938" s="5">
        <v>0.54209947109844914</v>
      </c>
      <c r="Y3938" s="5">
        <v>0.52102087886592396</v>
      </c>
      <c r="Z3938" s="5">
        <v>0.51434416814251227</v>
      </c>
      <c r="AA3938" s="5">
        <v>0.48936699618913632</v>
      </c>
      <c r="AB3938" s="5">
        <v>0.47347498115203857</v>
      </c>
      <c r="AC3938" s="5">
        <v>0.48142098867058747</v>
      </c>
      <c r="AD3938" s="5">
        <v>0.48936699618913632</v>
      </c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</row>
    <row r="3939" spans="1:59" ht="12" customHeight="1" x14ac:dyDescent="0.2">
      <c r="B3939" t="s">
        <v>559</v>
      </c>
      <c r="C3939" s="16">
        <v>0.97571914101842971</v>
      </c>
      <c r="D3939" s="16">
        <v>0.93137823465381708</v>
      </c>
      <c r="E3939" s="16">
        <v>0.96686365589911327</v>
      </c>
      <c r="F3939" s="16">
        <v>0.98080174646571106</v>
      </c>
      <c r="G3939" s="16">
        <v>0.98606666189408088</v>
      </c>
      <c r="H3939" s="16">
        <v>0.99134987962354038</v>
      </c>
      <c r="I3939" s="16">
        <v>0.94923900316908816</v>
      </c>
      <c r="J3939" s="16">
        <v>0.94863772379556011</v>
      </c>
      <c r="K3939" s="16">
        <v>0.94363756301333723</v>
      </c>
      <c r="L3939" s="16">
        <v>0.93256755101267264</v>
      </c>
      <c r="M3939" s="16">
        <v>0.94337298254898194</v>
      </c>
      <c r="N3939" s="16">
        <v>0.91757118264237347</v>
      </c>
      <c r="O3939" s="16">
        <v>0.89906305175175472</v>
      </c>
      <c r="P3939" s="16">
        <v>0.89683292528739378</v>
      </c>
      <c r="Q3939" s="16">
        <v>0.88700094816811514</v>
      </c>
      <c r="R3939" s="16">
        <v>0.89412803308678646</v>
      </c>
      <c r="S3939" s="16">
        <v>0.88926713335371399</v>
      </c>
      <c r="T3939" s="5">
        <v>0.88732735807509766</v>
      </c>
      <c r="U3939" s="5">
        <v>0.87939446507860175</v>
      </c>
      <c r="V3939" s="5">
        <v>0.87154210587024972</v>
      </c>
      <c r="W3939" s="5">
        <v>0.87052980124020762</v>
      </c>
      <c r="X3939" s="5">
        <v>0.92985476488524066</v>
      </c>
      <c r="Y3939" s="5">
        <v>0.93331917176562695</v>
      </c>
      <c r="Z3939" s="5">
        <v>0.93075168130014196</v>
      </c>
      <c r="AA3939" s="5">
        <v>0.87025914717037278</v>
      </c>
      <c r="AB3939" s="5">
        <v>0.85929874511706006</v>
      </c>
      <c r="AC3939" s="5">
        <v>0.86477894614371642</v>
      </c>
      <c r="AD3939" s="5">
        <v>0.87025914717037278</v>
      </c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</row>
    <row r="3940" spans="1:59" ht="12" customHeight="1" x14ac:dyDescent="0.2">
      <c r="B3940" t="s">
        <v>560</v>
      </c>
      <c r="C3940" s="16">
        <v>0.96971734583373781</v>
      </c>
      <c r="D3940" s="16">
        <v>0.94076361488577909</v>
      </c>
      <c r="E3940" s="16">
        <v>0.95602688459582064</v>
      </c>
      <c r="F3940" s="16">
        <v>0.9608146686907354</v>
      </c>
      <c r="G3940" s="16">
        <v>0.95721295858302713</v>
      </c>
      <c r="H3940" s="16">
        <v>0.96958106040472003</v>
      </c>
      <c r="I3940" s="16">
        <v>0.96338475471061413</v>
      </c>
      <c r="J3940" s="16">
        <v>0.96096195949157048</v>
      </c>
      <c r="K3940" s="16">
        <v>0.95801414080569103</v>
      </c>
      <c r="L3940" s="16">
        <v>0.9550046416300656</v>
      </c>
      <c r="M3940" s="16">
        <v>0.97210237478495598</v>
      </c>
      <c r="N3940" s="16">
        <v>0.95143300099945993</v>
      </c>
      <c r="O3940" s="16">
        <v>0.94459606464612411</v>
      </c>
      <c r="P3940" s="16">
        <v>0.93985783680981128</v>
      </c>
      <c r="Q3940" s="16">
        <v>0.93354212984849538</v>
      </c>
      <c r="R3940" s="16">
        <v>0.93296043980104049</v>
      </c>
      <c r="S3940" s="16">
        <v>0.93603187826020484</v>
      </c>
      <c r="T3940" s="5">
        <v>0.93617520527068787</v>
      </c>
      <c r="U3940" s="5">
        <v>0.9361289988751843</v>
      </c>
      <c r="V3940" s="5">
        <v>0.93330534734304105</v>
      </c>
      <c r="W3940" s="5">
        <v>0.92747877323340011</v>
      </c>
      <c r="X3940" s="5">
        <v>0.97755240958505696</v>
      </c>
      <c r="Y3940" s="5">
        <v>1</v>
      </c>
      <c r="Z3940" s="5">
        <v>1</v>
      </c>
      <c r="AA3940" s="5">
        <v>0.91862630664205602</v>
      </c>
      <c r="AB3940" s="5">
        <v>0.89913264185542019</v>
      </c>
      <c r="AC3940" s="5">
        <v>0.90887947424873805</v>
      </c>
      <c r="AD3940" s="5">
        <v>0.91862630664205602</v>
      </c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</row>
    <row r="3941" spans="1:59" ht="12" customHeight="1" x14ac:dyDescent="0.2">
      <c r="B3941" t="s">
        <v>561</v>
      </c>
      <c r="C3941" s="16">
        <v>0.98400788505550463</v>
      </c>
      <c r="D3941" s="16">
        <v>0.95824522565528369</v>
      </c>
      <c r="E3941" s="16">
        <v>0.97988308153088888</v>
      </c>
      <c r="F3941" s="16">
        <v>0.98584753379247758</v>
      </c>
      <c r="G3941" s="16">
        <v>0.98412182866403897</v>
      </c>
      <c r="H3941" s="16">
        <v>0.97221336060961538</v>
      </c>
      <c r="I3941" s="16">
        <v>1</v>
      </c>
      <c r="J3941" s="16">
        <v>0.99349146439181413</v>
      </c>
      <c r="K3941" s="16">
        <v>0.99062739187116955</v>
      </c>
      <c r="L3941" s="16">
        <v>0.98351237111459211</v>
      </c>
      <c r="M3941" s="16">
        <v>0.99360505128717436</v>
      </c>
      <c r="N3941" s="16">
        <v>0.97925079894987688</v>
      </c>
      <c r="O3941" s="16">
        <v>0.97618843673309752</v>
      </c>
      <c r="P3941" s="16">
        <v>0.97306500134758922</v>
      </c>
      <c r="Q3941" s="16">
        <v>0.96638348471255731</v>
      </c>
      <c r="R3941" s="16">
        <v>0.95947946962623587</v>
      </c>
      <c r="S3941" s="16">
        <v>0.94799711888787852</v>
      </c>
      <c r="T3941" s="5">
        <v>0.95797782060082726</v>
      </c>
      <c r="U3941" s="5">
        <v>0.96198353443263962</v>
      </c>
      <c r="V3941" s="5">
        <v>0.95669121245549704</v>
      </c>
      <c r="W3941" s="5">
        <v>0.95466257100888807</v>
      </c>
      <c r="X3941" s="5">
        <v>1</v>
      </c>
      <c r="Y3941" s="5">
        <v>1</v>
      </c>
      <c r="Z3941" s="5">
        <v>1</v>
      </c>
      <c r="AA3941" s="5">
        <v>0.95105556226811216</v>
      </c>
      <c r="AB3941" s="5">
        <v>0.93789759791242633</v>
      </c>
      <c r="AC3941" s="5">
        <v>0.94447658009026925</v>
      </c>
      <c r="AD3941" s="5">
        <v>0.95105556226811216</v>
      </c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</row>
    <row r="3942" spans="1:59" ht="12" customHeight="1" x14ac:dyDescent="0.2">
      <c r="B3942" t="s">
        <v>562</v>
      </c>
      <c r="C3942" s="16">
        <v>0.95990767169635416</v>
      </c>
      <c r="D3942" s="16">
        <v>0.93035224496047464</v>
      </c>
      <c r="E3942" s="16">
        <v>0.97605017236345359</v>
      </c>
      <c r="F3942" s="16">
        <v>0.98543853948915017</v>
      </c>
      <c r="G3942" s="16">
        <v>0.9970530624918208</v>
      </c>
      <c r="H3942" s="16">
        <v>1</v>
      </c>
      <c r="I3942" s="16">
        <v>1</v>
      </c>
      <c r="J3942" s="16">
        <v>1</v>
      </c>
      <c r="K3942" s="16">
        <v>0.98793551247754641</v>
      </c>
      <c r="L3942" s="16">
        <v>0.98322795142206565</v>
      </c>
      <c r="M3942" s="16">
        <v>1</v>
      </c>
      <c r="N3942" s="16">
        <v>0.99198318373048855</v>
      </c>
      <c r="O3942" s="16">
        <v>0.99991409679381293</v>
      </c>
      <c r="P3942" s="16">
        <v>0.99435252372397176</v>
      </c>
      <c r="Q3942" s="16">
        <v>0.98970074203876779</v>
      </c>
      <c r="R3942" s="16">
        <v>0.98702495433048276</v>
      </c>
      <c r="S3942" s="16">
        <v>0.98237562934475287</v>
      </c>
      <c r="T3942" s="5">
        <v>0.99265537181945362</v>
      </c>
      <c r="U3942" s="5">
        <v>0.99972571569715296</v>
      </c>
      <c r="V3942" s="5">
        <v>0.99032115501006346</v>
      </c>
      <c r="W3942" s="5">
        <v>0.99868118254844018</v>
      </c>
      <c r="X3942" s="5">
        <v>1</v>
      </c>
      <c r="Y3942" s="5">
        <v>1</v>
      </c>
      <c r="Z3942" s="5">
        <v>1</v>
      </c>
      <c r="AA3942" s="5">
        <v>0.98259464947623487</v>
      </c>
      <c r="AB3942" s="5">
        <v>0.97848871632699785</v>
      </c>
      <c r="AC3942" s="5">
        <v>0.98054168290161636</v>
      </c>
      <c r="AD3942" s="5">
        <v>0.98259464947623487</v>
      </c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</row>
    <row r="3943" spans="1:59" ht="12" customHeight="1" x14ac:dyDescent="0.2">
      <c r="A3943" t="s">
        <v>528</v>
      </c>
      <c r="B3943" t="s">
        <v>558</v>
      </c>
      <c r="C3943" s="16">
        <v>0.4685818398416185</v>
      </c>
      <c r="D3943" s="16">
        <v>0.47320103135505742</v>
      </c>
      <c r="E3943" s="16">
        <v>0.48105310179813515</v>
      </c>
      <c r="F3943" s="16">
        <v>0.52215036238245716</v>
      </c>
      <c r="G3943" s="16">
        <v>0.48952562934260169</v>
      </c>
      <c r="H3943" s="16">
        <v>0.48524250450760908</v>
      </c>
      <c r="I3943" s="16">
        <v>0.45895139598489004</v>
      </c>
      <c r="J3943" s="16">
        <v>0.4259259804458696</v>
      </c>
      <c r="K3943" s="16">
        <v>0.42611473213015899</v>
      </c>
      <c r="L3943" s="16">
        <v>0.41866001712089934</v>
      </c>
      <c r="M3943" s="16">
        <v>0.41509423806720186</v>
      </c>
      <c r="N3943" s="16">
        <v>0.41209006100121404</v>
      </c>
      <c r="O3943" s="16">
        <v>0.41676924775373558</v>
      </c>
      <c r="P3943" s="16">
        <v>0.41153145694126497</v>
      </c>
      <c r="Q3943" s="16">
        <v>0.41654075902533388</v>
      </c>
      <c r="R3943" s="16">
        <v>0.41880004153305328</v>
      </c>
      <c r="S3943" s="16">
        <v>0.39260549573030318</v>
      </c>
      <c r="T3943" s="5">
        <v>0.3924744824090885</v>
      </c>
      <c r="U3943" s="5">
        <v>0.3891861481926846</v>
      </c>
      <c r="V3943" s="5">
        <v>0.38108455319625106</v>
      </c>
      <c r="W3943" s="5">
        <v>0.37596435677617246</v>
      </c>
      <c r="X3943" s="5">
        <v>0.38848747562977565</v>
      </c>
      <c r="Y3943" s="5">
        <v>0.39135063472313802</v>
      </c>
      <c r="Z3943" s="5">
        <v>0.38045468086618173</v>
      </c>
      <c r="AA3943" s="5">
        <v>0.39090079348631729</v>
      </c>
      <c r="AB3943" s="5">
        <v>0.35785092877633878</v>
      </c>
      <c r="AC3943" s="5">
        <v>0.37437586113132804</v>
      </c>
      <c r="AD3943" s="5">
        <v>0.39090079348631729</v>
      </c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</row>
    <row r="3944" spans="1:59" ht="12" customHeight="1" x14ac:dyDescent="0.2">
      <c r="B3944" t="s">
        <v>559</v>
      </c>
      <c r="C3944" s="16">
        <v>0.92398224078106417</v>
      </c>
      <c r="D3944" s="16">
        <v>0.94253894029125795</v>
      </c>
      <c r="E3944" s="16">
        <v>0.94469522544160689</v>
      </c>
      <c r="F3944" s="16">
        <v>0.98537471324753778</v>
      </c>
      <c r="G3944" s="16">
        <v>0.94915571310777325</v>
      </c>
      <c r="H3944" s="16">
        <v>0.87806471826164956</v>
      </c>
      <c r="I3944" s="16">
        <v>0.82048704967126351</v>
      </c>
      <c r="J3944" s="16">
        <v>0.83571129288200996</v>
      </c>
      <c r="K3944" s="16">
        <v>0.84030547232256414</v>
      </c>
      <c r="L3944" s="16">
        <v>0.86144789550983702</v>
      </c>
      <c r="M3944" s="16">
        <v>0.84482032507328664</v>
      </c>
      <c r="N3944" s="16">
        <v>0.83094148640266752</v>
      </c>
      <c r="O3944" s="16">
        <v>0.81930306151166044</v>
      </c>
      <c r="P3944" s="16">
        <v>0.80660829755335728</v>
      </c>
      <c r="Q3944" s="16">
        <v>0.79822287063907915</v>
      </c>
      <c r="R3944" s="16">
        <v>0.78383109561695941</v>
      </c>
      <c r="S3944" s="16">
        <v>0.76328054282632163</v>
      </c>
      <c r="T3944" s="5">
        <v>0.75232536672224093</v>
      </c>
      <c r="U3944" s="5">
        <v>0.75184665976127496</v>
      </c>
      <c r="V3944" s="5">
        <v>0.74886096393685586</v>
      </c>
      <c r="W3944" s="5">
        <v>0.75119602822011111</v>
      </c>
      <c r="X3944" s="5">
        <v>0.75427798174207816</v>
      </c>
      <c r="Y3944" s="5">
        <v>0.7711623927539325</v>
      </c>
      <c r="Z3944" s="5">
        <v>0.76102293635613738</v>
      </c>
      <c r="AA3944" s="5">
        <v>0.77269032077139521</v>
      </c>
      <c r="AB3944" s="5">
        <v>0.76219100255836092</v>
      </c>
      <c r="AC3944" s="5">
        <v>0.76744066166487812</v>
      </c>
      <c r="AD3944" s="5">
        <v>0.77269032077139521</v>
      </c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</row>
    <row r="3945" spans="1:59" ht="12" customHeight="1" x14ac:dyDescent="0.2">
      <c r="B3945" t="s">
        <v>560</v>
      </c>
      <c r="C3945" s="16">
        <v>0.95753581208990912</v>
      </c>
      <c r="D3945" s="16">
        <v>0.94559265728695674</v>
      </c>
      <c r="E3945" s="16">
        <v>0.94373355361164823</v>
      </c>
      <c r="F3945" s="16">
        <v>0.94359117291560879</v>
      </c>
      <c r="G3945" s="16">
        <v>0.93720852695106194</v>
      </c>
      <c r="H3945" s="16">
        <v>0.93395038678251907</v>
      </c>
      <c r="I3945" s="16">
        <v>0.81755908717601478</v>
      </c>
      <c r="J3945" s="16">
        <v>0.85200588955655165</v>
      </c>
      <c r="K3945" s="16">
        <v>0.85411772431197386</v>
      </c>
      <c r="L3945" s="16">
        <v>0.92949543595554762</v>
      </c>
      <c r="M3945" s="16">
        <v>0.92180120039508229</v>
      </c>
      <c r="N3945" s="16">
        <v>0.91420389302736305</v>
      </c>
      <c r="O3945" s="16">
        <v>0.90733909877303331</v>
      </c>
      <c r="P3945" s="16">
        <v>0.89624836276284092</v>
      </c>
      <c r="Q3945" s="16">
        <v>0.8896228474973028</v>
      </c>
      <c r="R3945" s="16">
        <v>0.85343080087798839</v>
      </c>
      <c r="S3945" s="16">
        <v>0.82898881709300953</v>
      </c>
      <c r="T3945" s="5">
        <v>0.81558467408552715</v>
      </c>
      <c r="U3945" s="5">
        <v>0.82275378817212963</v>
      </c>
      <c r="V3945" s="5">
        <v>0.81597330104957533</v>
      </c>
      <c r="W3945" s="5">
        <v>0.82252766393426169</v>
      </c>
      <c r="X3945" s="5">
        <v>0.80941475949217656</v>
      </c>
      <c r="Y3945" s="5">
        <v>0.84386320874629517</v>
      </c>
      <c r="Z3945" s="5">
        <v>0.84113926458693533</v>
      </c>
      <c r="AA3945" s="5">
        <v>0.85166243712079015</v>
      </c>
      <c r="AB3945" s="5">
        <v>0.84345860783089333</v>
      </c>
      <c r="AC3945" s="5">
        <v>0.84756052247584179</v>
      </c>
      <c r="AD3945" s="5">
        <v>0.85166243712079015</v>
      </c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</row>
    <row r="3946" spans="1:59" ht="12" customHeight="1" x14ac:dyDescent="0.2">
      <c r="B3946" t="s">
        <v>561</v>
      </c>
      <c r="C3946" s="16">
        <v>0.92754108044848727</v>
      </c>
      <c r="D3946" s="16">
        <v>0.92531955969455937</v>
      </c>
      <c r="E3946" s="16">
        <v>0.92365272162831802</v>
      </c>
      <c r="F3946" s="16">
        <v>0.90120908863424309</v>
      </c>
      <c r="G3946" s="16">
        <v>0.91783465840846845</v>
      </c>
      <c r="H3946" s="16">
        <v>0.94294551915032032</v>
      </c>
      <c r="I3946" s="16">
        <v>0.90305211278493347</v>
      </c>
      <c r="J3946" s="16">
        <v>0.91424952223612266</v>
      </c>
      <c r="K3946" s="16">
        <v>0.90348441227619392</v>
      </c>
      <c r="L3946" s="16">
        <v>0.95923533859456445</v>
      </c>
      <c r="M3946" s="16">
        <v>0.94141954607728529</v>
      </c>
      <c r="N3946" s="16">
        <v>0.93897851443011071</v>
      </c>
      <c r="O3946" s="16">
        <v>0.93814404170346943</v>
      </c>
      <c r="P3946" s="16">
        <v>0.93256770087831131</v>
      </c>
      <c r="Q3946" s="16">
        <v>0.90306062335200121</v>
      </c>
      <c r="R3946" s="16">
        <v>0.89510122169674744</v>
      </c>
      <c r="S3946" s="16">
        <v>0.87554775489550241</v>
      </c>
      <c r="T3946" s="5">
        <v>0.87213092839201167</v>
      </c>
      <c r="U3946" s="5">
        <v>0.88608552308172939</v>
      </c>
      <c r="V3946" s="5">
        <v>0.88648045241675255</v>
      </c>
      <c r="W3946" s="5">
        <v>0.89873330556456021</v>
      </c>
      <c r="X3946" s="5">
        <v>0.88613650879645733</v>
      </c>
      <c r="Y3946" s="5">
        <v>0.91571125771708162</v>
      </c>
      <c r="Z3946" s="5">
        <v>0.91156239223120417</v>
      </c>
      <c r="AA3946" s="5">
        <v>0.91627333778379749</v>
      </c>
      <c r="AB3946" s="5">
        <v>0.90534495068769738</v>
      </c>
      <c r="AC3946" s="5">
        <v>0.91080914423574744</v>
      </c>
      <c r="AD3946" s="5">
        <v>0.91627333778379749</v>
      </c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</row>
    <row r="3947" spans="1:59" ht="12" customHeight="1" x14ac:dyDescent="0.2">
      <c r="B3947" t="s">
        <v>562</v>
      </c>
      <c r="C3947" s="16">
        <v>0.87935980308431261</v>
      </c>
      <c r="D3947" s="16">
        <v>0.87921727586928478</v>
      </c>
      <c r="E3947" s="16">
        <v>0.87485743283383421</v>
      </c>
      <c r="F3947" s="16">
        <v>0.85858518348164781</v>
      </c>
      <c r="G3947" s="16">
        <v>0.87432295927003323</v>
      </c>
      <c r="H3947" s="16">
        <v>0.87159162334222395</v>
      </c>
      <c r="I3947" s="16">
        <v>0.869540910592423</v>
      </c>
      <c r="J3947" s="16">
        <v>0.94139486362863234</v>
      </c>
      <c r="K3947" s="16">
        <v>0.92420232589005091</v>
      </c>
      <c r="L3947" s="16">
        <v>0.95329567736628251</v>
      </c>
      <c r="M3947" s="16">
        <v>0.91091853443428916</v>
      </c>
      <c r="N3947" s="16">
        <v>0.91902891579931456</v>
      </c>
      <c r="O3947" s="16">
        <v>0.92034769349611179</v>
      </c>
      <c r="P3947" s="16">
        <v>0.92031927727403418</v>
      </c>
      <c r="Q3947" s="16">
        <v>0.89776569165208908</v>
      </c>
      <c r="R3947" s="16">
        <v>0.88834986211614131</v>
      </c>
      <c r="S3947" s="16">
        <v>0.87657335516771773</v>
      </c>
      <c r="T3947" s="5">
        <v>0.86748707940382086</v>
      </c>
      <c r="U3947" s="5">
        <v>0.88757788072302279</v>
      </c>
      <c r="V3947" s="5">
        <v>0.89169420390391041</v>
      </c>
      <c r="W3947" s="5">
        <v>0.89792715032080705</v>
      </c>
      <c r="X3947" s="5">
        <v>0.90493678462648119</v>
      </c>
      <c r="Y3947" s="5">
        <v>0.92208948056323281</v>
      </c>
      <c r="Z3947" s="5">
        <v>0.91331847630868512</v>
      </c>
      <c r="AA3947" s="5">
        <v>0.9161174353640078</v>
      </c>
      <c r="AB3947" s="5">
        <v>0.90814735871012475</v>
      </c>
      <c r="AC3947" s="5">
        <v>0.91213239703706628</v>
      </c>
      <c r="AD3947" s="5">
        <v>0.9161174353640078</v>
      </c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</row>
    <row r="3948" spans="1:59" ht="12" customHeight="1" x14ac:dyDescent="0.2">
      <c r="A3948" t="s">
        <v>529</v>
      </c>
      <c r="B3948" t="s">
        <v>558</v>
      </c>
      <c r="C3948" s="16">
        <v>0.64541217208021762</v>
      </c>
      <c r="D3948" s="16">
        <v>0.53268406947470215</v>
      </c>
      <c r="E3948" s="16">
        <v>0.60847335153038462</v>
      </c>
      <c r="F3948" s="16">
        <v>0.52164559864198057</v>
      </c>
      <c r="G3948" s="16">
        <v>0.53016683544744092</v>
      </c>
      <c r="H3948" s="16">
        <v>0.53578332512009585</v>
      </c>
      <c r="I3948" s="16">
        <v>0.50506833969787934</v>
      </c>
      <c r="J3948" s="16">
        <v>0.48623334462222917</v>
      </c>
      <c r="K3948" s="16">
        <v>0.48194713817450485</v>
      </c>
      <c r="L3948" s="16">
        <v>0.46879963522490764</v>
      </c>
      <c r="M3948" s="16">
        <v>0.45209799312538351</v>
      </c>
      <c r="N3948" s="16">
        <v>0.44442804125089214</v>
      </c>
      <c r="O3948" s="16">
        <v>0.45769514061156186</v>
      </c>
      <c r="P3948" s="16">
        <v>0.45541980130919474</v>
      </c>
      <c r="Q3948" s="16">
        <v>0.45151409921245539</v>
      </c>
      <c r="R3948" s="16">
        <v>0.40681026520108304</v>
      </c>
      <c r="S3948" s="16">
        <v>0.41490834648516628</v>
      </c>
      <c r="T3948" s="5">
        <v>0.42073372606008935</v>
      </c>
      <c r="U3948" s="5">
        <v>0.40963419171379922</v>
      </c>
      <c r="V3948" s="5">
        <v>0.38582492281730596</v>
      </c>
      <c r="W3948" s="5">
        <v>0.41317591344288929</v>
      </c>
      <c r="X3948" s="5">
        <v>0.43341469350957346</v>
      </c>
      <c r="Y3948" s="5">
        <v>0.45433840558279559</v>
      </c>
      <c r="Z3948" s="5">
        <v>0.44759169595180398</v>
      </c>
      <c r="AA3948" s="5">
        <v>0.45244730015587481</v>
      </c>
      <c r="AB3948" s="5">
        <v>0.42281171165586295</v>
      </c>
      <c r="AC3948" s="5">
        <v>0.43762950590586891</v>
      </c>
      <c r="AD3948" s="5">
        <v>0.45244730015587481</v>
      </c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</row>
    <row r="3949" spans="1:59" ht="12" customHeight="1" x14ac:dyDescent="0.2">
      <c r="B3949" t="s">
        <v>559</v>
      </c>
      <c r="C3949" s="16">
        <v>0.95373052245605539</v>
      </c>
      <c r="D3949" s="16">
        <v>0.94445267259150645</v>
      </c>
      <c r="E3949" s="16">
        <v>0.9963212324851779</v>
      </c>
      <c r="F3949" s="16">
        <v>0.96960065415574848</v>
      </c>
      <c r="G3949" s="16">
        <v>1</v>
      </c>
      <c r="H3949" s="16">
        <v>0.89234465716597888</v>
      </c>
      <c r="I3949" s="16">
        <v>0.90400516738278514</v>
      </c>
      <c r="J3949" s="16">
        <v>0.87950869416462119</v>
      </c>
      <c r="K3949" s="16">
        <v>0.85753829557538586</v>
      </c>
      <c r="L3949" s="16">
        <v>0.86701164512720241</v>
      </c>
      <c r="M3949" s="16">
        <v>0.87247259946728495</v>
      </c>
      <c r="N3949" s="16">
        <v>0.86322906101910601</v>
      </c>
      <c r="O3949" s="16">
        <v>0.87159995777114052</v>
      </c>
      <c r="P3949" s="16">
        <v>0.87865271022772817</v>
      </c>
      <c r="Q3949" s="16">
        <v>0.88085457873407025</v>
      </c>
      <c r="R3949" s="16">
        <v>0.89920227364962058</v>
      </c>
      <c r="S3949" s="16">
        <v>0.88123026907731616</v>
      </c>
      <c r="T3949" s="5">
        <v>0.88265282607994189</v>
      </c>
      <c r="U3949" s="5">
        <v>0.870933990954043</v>
      </c>
      <c r="V3949" s="5">
        <v>0.8501737290728999</v>
      </c>
      <c r="W3949" s="5">
        <v>0.88430945114176618</v>
      </c>
      <c r="X3949" s="5">
        <v>0.88878680528766241</v>
      </c>
      <c r="Y3949" s="5">
        <v>0.88624241388781699</v>
      </c>
      <c r="Z3949" s="5">
        <v>0.89496944193963002</v>
      </c>
      <c r="AA3949" s="5">
        <v>0.88483004964798029</v>
      </c>
      <c r="AB3949" s="5">
        <v>0.89823711292633401</v>
      </c>
      <c r="AC3949" s="5">
        <v>0.89153358128715721</v>
      </c>
      <c r="AD3949" s="5">
        <v>0.88483004964798029</v>
      </c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</row>
    <row r="3950" spans="1:59" ht="12" customHeight="1" x14ac:dyDescent="0.2">
      <c r="B3950" t="s">
        <v>560</v>
      </c>
      <c r="C3950" s="16">
        <v>0.91387638978020225</v>
      </c>
      <c r="D3950" s="16">
        <v>0.91526259201748683</v>
      </c>
      <c r="E3950" s="16">
        <v>0.93668020336146185</v>
      </c>
      <c r="F3950" s="16">
        <v>0.95118490990053972</v>
      </c>
      <c r="G3950" s="16">
        <v>0.94340803998248002</v>
      </c>
      <c r="H3950" s="16">
        <v>0.96924138091701306</v>
      </c>
      <c r="I3950" s="16">
        <v>0.99300195874200126</v>
      </c>
      <c r="J3950" s="16">
        <v>0.96742811813875906</v>
      </c>
      <c r="K3950" s="16">
        <v>0.96025227307354299</v>
      </c>
      <c r="L3950" s="16">
        <v>0.9539190589532931</v>
      </c>
      <c r="M3950" s="16">
        <v>0.97768797828902709</v>
      </c>
      <c r="N3950" s="16">
        <v>0.97066720995646338</v>
      </c>
      <c r="O3950" s="16">
        <v>0.97312850410508722</v>
      </c>
      <c r="P3950" s="16">
        <v>0.98381767276598553</v>
      </c>
      <c r="Q3950" s="16">
        <v>0.98721010613419413</v>
      </c>
      <c r="R3950" s="16">
        <v>0.99157178245705369</v>
      </c>
      <c r="S3950" s="16">
        <v>0.97305261947594812</v>
      </c>
      <c r="T3950" s="5">
        <v>0.99383691671894026</v>
      </c>
      <c r="U3950" s="5">
        <v>0.98420102184408942</v>
      </c>
      <c r="V3950" s="5">
        <v>0.96521337719122657</v>
      </c>
      <c r="W3950" s="5">
        <v>0.99641600551224196</v>
      </c>
      <c r="X3950" s="5">
        <v>0.99840814592387928</v>
      </c>
      <c r="Y3950" s="5">
        <v>0.98795989557667574</v>
      </c>
      <c r="Z3950" s="5">
        <v>1</v>
      </c>
      <c r="AA3950" s="5">
        <v>0.99017400378677622</v>
      </c>
      <c r="AB3950" s="5">
        <v>1</v>
      </c>
      <c r="AC3950" s="5">
        <v>0.99508700189338817</v>
      </c>
      <c r="AD3950" s="5">
        <v>0.99017400378677622</v>
      </c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</row>
    <row r="3951" spans="1:59" ht="12" customHeight="1" x14ac:dyDescent="0.2">
      <c r="B3951" t="s">
        <v>561</v>
      </c>
      <c r="C3951" s="16">
        <v>0.9015474047584493</v>
      </c>
      <c r="D3951" s="16">
        <v>0.90905082221384192</v>
      </c>
      <c r="E3951" s="16">
        <v>0.93122659672125663</v>
      </c>
      <c r="F3951" s="16">
        <v>0.95412589187784047</v>
      </c>
      <c r="G3951" s="16">
        <v>0.91731708967231285</v>
      </c>
      <c r="H3951" s="16">
        <v>0.99437436548780667</v>
      </c>
      <c r="I3951" s="16">
        <v>1</v>
      </c>
      <c r="J3951" s="16">
        <v>1</v>
      </c>
      <c r="K3951" s="16">
        <v>0.99593370338201559</v>
      </c>
      <c r="L3951" s="16">
        <v>0.99344401978307251</v>
      </c>
      <c r="M3951" s="16">
        <v>1</v>
      </c>
      <c r="N3951" s="16">
        <v>0.99126238939521005</v>
      </c>
      <c r="O3951" s="16">
        <v>1</v>
      </c>
      <c r="P3951" s="16">
        <v>1</v>
      </c>
      <c r="Q3951" s="16">
        <v>1</v>
      </c>
      <c r="R3951" s="16">
        <v>0.99439915681503843</v>
      </c>
      <c r="S3951" s="16">
        <v>0.98613466343217215</v>
      </c>
      <c r="T3951" s="5">
        <v>1</v>
      </c>
      <c r="U3951" s="5">
        <v>1</v>
      </c>
      <c r="V3951" s="5">
        <v>0.98539693193411204</v>
      </c>
      <c r="W3951" s="5">
        <v>1</v>
      </c>
      <c r="X3951" s="5">
        <v>1</v>
      </c>
      <c r="Y3951" s="5">
        <v>1</v>
      </c>
      <c r="Z3951" s="5">
        <v>1</v>
      </c>
      <c r="AA3951" s="5">
        <v>1</v>
      </c>
      <c r="AB3951" s="5">
        <v>1</v>
      </c>
      <c r="AC3951" s="5">
        <v>1</v>
      </c>
      <c r="AD3951" s="5">
        <v>1</v>
      </c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</row>
    <row r="3952" spans="1:59" ht="12" customHeight="1" x14ac:dyDescent="0.2">
      <c r="B3952" t="s">
        <v>562</v>
      </c>
      <c r="C3952" s="17">
        <v>0.82113213393762696</v>
      </c>
      <c r="D3952" s="17">
        <v>0.83563661605037187</v>
      </c>
      <c r="E3952" s="17">
        <v>0.87367084169911235</v>
      </c>
      <c r="F3952" s="17">
        <v>0.9124682114890148</v>
      </c>
      <c r="G3952" s="17">
        <v>0.88998401632916668</v>
      </c>
      <c r="H3952" s="17">
        <v>0.91767467479529263</v>
      </c>
      <c r="I3952" s="17">
        <v>0.92178530158682681</v>
      </c>
      <c r="J3952" s="17">
        <v>0.90314402326561316</v>
      </c>
      <c r="K3952" s="17">
        <v>0.90107092203415817</v>
      </c>
      <c r="L3952" s="17">
        <v>0.90235330533314995</v>
      </c>
      <c r="M3952" s="17">
        <v>0.90029643472055987</v>
      </c>
      <c r="N3952" s="17">
        <v>0.88956647902514163</v>
      </c>
      <c r="O3952" s="17">
        <v>0.8899352533662046</v>
      </c>
      <c r="P3952" s="17">
        <v>0.89008460852452709</v>
      </c>
      <c r="Q3952" s="17">
        <v>0.89309514367740439</v>
      </c>
      <c r="R3952" s="17">
        <v>0.88295120825786111</v>
      </c>
      <c r="S3952" s="17">
        <v>0.89701342404416662</v>
      </c>
      <c r="T3952" s="5">
        <v>0.90162090994659183</v>
      </c>
      <c r="U3952" s="5">
        <v>0.8990976620586737</v>
      </c>
      <c r="V3952" s="5">
        <v>0.88936331233686061</v>
      </c>
      <c r="W3952" s="5">
        <v>0.90085511400163898</v>
      </c>
      <c r="X3952" s="5">
        <v>0.90296798430975889</v>
      </c>
      <c r="Y3952" s="5">
        <v>0.89737431025907388</v>
      </c>
      <c r="Z3952" s="5">
        <v>0.92179369209049766</v>
      </c>
      <c r="AA3952" s="5">
        <v>0.92896654766826392</v>
      </c>
      <c r="AB3952" s="5">
        <v>0.96330086804319115</v>
      </c>
      <c r="AC3952" s="5">
        <v>0.94613370785572748</v>
      </c>
      <c r="AD3952" s="5">
        <v>0.92896654766826392</v>
      </c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</row>
    <row r="3953" spans="1:59" ht="12" customHeight="1" x14ac:dyDescent="0.2">
      <c r="A3953" t="s">
        <v>530</v>
      </c>
      <c r="B3953" t="s">
        <v>558</v>
      </c>
      <c r="C3953" s="17">
        <v>0.4277114683611169</v>
      </c>
      <c r="D3953" s="17">
        <v>0.41944318690901317</v>
      </c>
      <c r="E3953" s="17">
        <v>0.41255849773015241</v>
      </c>
      <c r="F3953" s="17">
        <v>0.38630357297694856</v>
      </c>
      <c r="G3953" s="17">
        <v>0.39758100037551797</v>
      </c>
      <c r="H3953" s="17">
        <v>0.39550258831975432</v>
      </c>
      <c r="I3953" s="17">
        <v>0.39374786753514768</v>
      </c>
      <c r="J3953" s="17">
        <v>0.39121739975148728</v>
      </c>
      <c r="K3953" s="17">
        <v>0.37409424675757008</v>
      </c>
      <c r="L3953" s="17">
        <v>0.37030612262694534</v>
      </c>
      <c r="M3953" s="17">
        <v>0.36314629207430682</v>
      </c>
      <c r="N3953" s="17">
        <v>0.35548212614626384</v>
      </c>
      <c r="O3953" s="17">
        <v>0.35143278393422972</v>
      </c>
      <c r="P3953" s="17">
        <v>0.35641675518187199</v>
      </c>
      <c r="Q3953" s="17">
        <v>0.34864805840170421</v>
      </c>
      <c r="R3953" s="17">
        <v>0.34212862060141769</v>
      </c>
      <c r="S3953" s="17">
        <v>0.34315035435144903</v>
      </c>
      <c r="T3953" s="5">
        <v>0.34568906306300434</v>
      </c>
      <c r="U3953" s="5">
        <v>0.45070030937076616</v>
      </c>
      <c r="V3953" s="5">
        <v>0.35534860836797333</v>
      </c>
      <c r="W3953" s="5">
        <v>0.35498328576881677</v>
      </c>
      <c r="X3953" s="5">
        <v>0.36344457583339801</v>
      </c>
      <c r="Y3953" s="5">
        <v>0.36368320148695277</v>
      </c>
      <c r="Z3953" s="5">
        <v>0.35303442441621025</v>
      </c>
      <c r="AA3953" s="5">
        <v>0.35359484745431941</v>
      </c>
      <c r="AB3953" s="5">
        <v>0.31356296196449951</v>
      </c>
      <c r="AC3953" s="5">
        <v>0.33357890470940943</v>
      </c>
      <c r="AD3953" s="5">
        <v>0.35359484745431941</v>
      </c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</row>
    <row r="3954" spans="1:59" ht="12" customHeight="1" x14ac:dyDescent="0.2">
      <c r="B3954" t="s">
        <v>559</v>
      </c>
      <c r="C3954" s="17">
        <v>0.9267699651119593</v>
      </c>
      <c r="D3954" s="17">
        <v>0.92735515440044325</v>
      </c>
      <c r="E3954" s="17">
        <v>0.89224392138295638</v>
      </c>
      <c r="F3954" s="17">
        <v>0.87953412227741301</v>
      </c>
      <c r="G3954" s="17">
        <v>0.87772617382596996</v>
      </c>
      <c r="H3954" s="17">
        <v>0.86083538216093514</v>
      </c>
      <c r="I3954" s="17">
        <v>0.86082611016145638</v>
      </c>
      <c r="J3954" s="17">
        <v>0.87807888862550043</v>
      </c>
      <c r="K3954" s="17">
        <v>0.87359684180558872</v>
      </c>
      <c r="L3954" s="17">
        <v>0.86295748888678614</v>
      </c>
      <c r="M3954" s="17">
        <v>0.86041772864843724</v>
      </c>
      <c r="N3954" s="17">
        <v>0.85604053377591194</v>
      </c>
      <c r="O3954" s="17">
        <v>0.86313938680053737</v>
      </c>
      <c r="P3954" s="17">
        <v>0.86705282731869293</v>
      </c>
      <c r="Q3954" s="17">
        <v>0.85751649376295325</v>
      </c>
      <c r="R3954" s="17">
        <v>0.86566599682143508</v>
      </c>
      <c r="S3954" s="17">
        <v>0.85579333346393149</v>
      </c>
      <c r="T3954" s="5">
        <v>0.84441663131908229</v>
      </c>
      <c r="U3954" s="5">
        <v>0.83519966695122327</v>
      </c>
      <c r="V3954" s="5">
        <v>0.84854884943022546</v>
      </c>
      <c r="W3954" s="5">
        <v>0.87404298258143287</v>
      </c>
      <c r="X3954" s="5">
        <v>0.88828453151153897</v>
      </c>
      <c r="Y3954" s="5">
        <v>0.89326906161886865</v>
      </c>
      <c r="Z3954" s="5">
        <v>0.8921731505250432</v>
      </c>
      <c r="AA3954" s="5">
        <v>0.88157781241990429</v>
      </c>
      <c r="AB3954" s="5">
        <v>0.86003231167106542</v>
      </c>
      <c r="AC3954" s="5">
        <v>0.8708050620454848</v>
      </c>
      <c r="AD3954" s="5">
        <v>0.88157781241990429</v>
      </c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</row>
    <row r="3955" spans="1:59" ht="12" customHeight="1" x14ac:dyDescent="0.2">
      <c r="B3955" t="s">
        <v>560</v>
      </c>
      <c r="C3955" s="17">
        <v>0.98459422360039062</v>
      </c>
      <c r="D3955" s="17">
        <v>0.98053304355614845</v>
      </c>
      <c r="E3955" s="17">
        <v>0.95674250305751563</v>
      </c>
      <c r="F3955" s="17">
        <v>0.95315709727481124</v>
      </c>
      <c r="G3955" s="17">
        <v>0.94738917433842684</v>
      </c>
      <c r="H3955" s="17">
        <v>0.96120442966244168</v>
      </c>
      <c r="I3955" s="17">
        <v>0.96360421112317252</v>
      </c>
      <c r="J3955" s="17">
        <v>0.98519811318755768</v>
      </c>
      <c r="K3955" s="17">
        <v>0.98252841240462885</v>
      </c>
      <c r="L3955" s="17">
        <v>0.97794288080745462</v>
      </c>
      <c r="M3955" s="17">
        <v>0.97466724576401054</v>
      </c>
      <c r="N3955" s="17">
        <v>0.96921986568860286</v>
      </c>
      <c r="O3955" s="17">
        <v>0.97342462595542201</v>
      </c>
      <c r="P3955" s="17">
        <v>0.96726572220262252</v>
      </c>
      <c r="Q3955" s="17">
        <v>0.95306853777732159</v>
      </c>
      <c r="R3955" s="17">
        <v>0.93966579473831557</v>
      </c>
      <c r="S3955" s="17">
        <v>0.92936841687175464</v>
      </c>
      <c r="T3955" s="5">
        <v>0.92414499329442701</v>
      </c>
      <c r="U3955" s="5">
        <v>0.91603414338612976</v>
      </c>
      <c r="V3955" s="5">
        <v>0.91219828637856437</v>
      </c>
      <c r="W3955" s="5">
        <v>0.92582565319159615</v>
      </c>
      <c r="X3955" s="5">
        <v>0.94170008522956705</v>
      </c>
      <c r="Y3955" s="5">
        <v>0.94994748338394985</v>
      </c>
      <c r="Z3955" s="5">
        <v>0.95823816724721445</v>
      </c>
      <c r="AA3955" s="5">
        <v>0.95609699234906598</v>
      </c>
      <c r="AB3955" s="5">
        <v>0.95072884873681696</v>
      </c>
      <c r="AC3955" s="5">
        <v>0.95341292054294147</v>
      </c>
      <c r="AD3955" s="5">
        <v>0.95609699234906598</v>
      </c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</row>
    <row r="3956" spans="1:59" ht="12" customHeight="1" x14ac:dyDescent="0.2">
      <c r="B3956" t="s">
        <v>561</v>
      </c>
      <c r="C3956" s="17">
        <v>1</v>
      </c>
      <c r="D3956" s="17">
        <v>1</v>
      </c>
      <c r="E3956" s="17">
        <v>0.99959759633500511</v>
      </c>
      <c r="F3956" s="17">
        <v>1</v>
      </c>
      <c r="G3956" s="17">
        <v>1</v>
      </c>
      <c r="H3956" s="17">
        <v>0.97969015315693242</v>
      </c>
      <c r="I3956" s="17">
        <v>0.9849386324499062</v>
      </c>
      <c r="J3956" s="17">
        <v>1</v>
      </c>
      <c r="K3956" s="17">
        <v>1</v>
      </c>
      <c r="L3956" s="17">
        <v>1</v>
      </c>
      <c r="M3956" s="17">
        <v>0.99656106587593352</v>
      </c>
      <c r="N3956" s="17">
        <v>0.9958345062463495</v>
      </c>
      <c r="O3956" s="17">
        <v>1</v>
      </c>
      <c r="P3956" s="17">
        <v>0.99245908453592091</v>
      </c>
      <c r="Q3956" s="17">
        <v>0.98153025869162636</v>
      </c>
      <c r="R3956" s="17">
        <v>0.96696592798231173</v>
      </c>
      <c r="S3956" s="17">
        <v>0.96091037677461921</v>
      </c>
      <c r="T3956" s="5">
        <v>0.96216541795472377</v>
      </c>
      <c r="U3956" s="5">
        <v>0.93663577618188032</v>
      </c>
      <c r="V3956" s="5">
        <v>0.95377338980939197</v>
      </c>
      <c r="W3956" s="5">
        <v>0.95228827583346431</v>
      </c>
      <c r="X3956" s="5">
        <v>0.95586016647833305</v>
      </c>
      <c r="Y3956" s="5">
        <v>0.96394223277569557</v>
      </c>
      <c r="Z3956" s="5">
        <v>0.96496852535913813</v>
      </c>
      <c r="AA3956" s="5">
        <v>0.95571898211443285</v>
      </c>
      <c r="AB3956" s="5">
        <v>0.94893516527785193</v>
      </c>
      <c r="AC3956" s="5">
        <v>0.95232707369614245</v>
      </c>
      <c r="AD3956" s="5">
        <v>0.95571898211443285</v>
      </c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</row>
    <row r="3957" spans="1:59" ht="12" customHeight="1" x14ac:dyDescent="0.2">
      <c r="B3957" t="s">
        <v>562</v>
      </c>
      <c r="C3957" s="17">
        <v>0.84769552233206769</v>
      </c>
      <c r="D3957" s="17">
        <v>0.84773015632761672</v>
      </c>
      <c r="E3957" s="17">
        <v>0.82260188794977307</v>
      </c>
      <c r="F3957" s="17">
        <v>0.82595742898895486</v>
      </c>
      <c r="G3957" s="17">
        <v>0.81213949057130774</v>
      </c>
      <c r="H3957" s="17">
        <v>0.85276389827008048</v>
      </c>
      <c r="I3957" s="17">
        <v>0.85308403728829785</v>
      </c>
      <c r="J3957" s="17">
        <v>0.86948271292440416</v>
      </c>
      <c r="K3957" s="17">
        <v>0.87190365476538922</v>
      </c>
      <c r="L3957" s="17">
        <v>0.86910528966233014</v>
      </c>
      <c r="M3957" s="17">
        <v>0.87536969809080822</v>
      </c>
      <c r="N3957" s="17">
        <v>0.88579873463660075</v>
      </c>
      <c r="O3957" s="17">
        <v>0.89670795814596271</v>
      </c>
      <c r="P3957" s="17">
        <v>0.88885186827249307</v>
      </c>
      <c r="Q3957" s="17">
        <v>0.87459713165211705</v>
      </c>
      <c r="R3957" s="17">
        <v>0.87659661351971696</v>
      </c>
      <c r="S3957" s="17">
        <v>0.87200047182292917</v>
      </c>
      <c r="T3957" s="5">
        <v>0.8874004152611713</v>
      </c>
      <c r="U3957" s="5">
        <v>0.85077663948332005</v>
      </c>
      <c r="V3957" s="5">
        <v>0.86939165664698892</v>
      </c>
      <c r="W3957" s="5">
        <v>0.86992310040156429</v>
      </c>
      <c r="X3957" s="5">
        <v>0.87224904988471674</v>
      </c>
      <c r="Y3957" s="5">
        <v>0.88897344388808919</v>
      </c>
      <c r="Z3957" s="5">
        <v>0.89476090375913142</v>
      </c>
      <c r="AA3957" s="5">
        <v>0.88214552020928616</v>
      </c>
      <c r="AB3957" s="5">
        <v>0.87760949313373671</v>
      </c>
      <c r="AC3957" s="5">
        <v>0.87987750667151143</v>
      </c>
      <c r="AD3957" s="5">
        <v>0.88214552020928616</v>
      </c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</row>
    <row r="3958" spans="1:59" ht="12" customHeight="1" x14ac:dyDescent="0.2">
      <c r="C3958" s="17"/>
      <c r="D3958" s="17"/>
      <c r="E3958" s="17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</row>
    <row r="3959" spans="1:59" ht="12" customHeight="1" x14ac:dyDescent="0.2">
      <c r="A3959" s="53" t="s">
        <v>571</v>
      </c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</row>
    <row r="3960" spans="1:59" ht="12" customHeight="1" x14ac:dyDescent="0.2">
      <c r="A3960" t="s">
        <v>572</v>
      </c>
      <c r="C3960" s="3">
        <v>1995</v>
      </c>
      <c r="D3960" s="3">
        <v>1996</v>
      </c>
      <c r="E3960" s="3">
        <v>1997</v>
      </c>
      <c r="F3960" s="3">
        <v>1998</v>
      </c>
      <c r="G3960" s="3">
        <v>1999</v>
      </c>
      <c r="H3960" s="3">
        <v>2000</v>
      </c>
      <c r="I3960" s="3">
        <v>2001</v>
      </c>
      <c r="J3960" s="3">
        <v>2002</v>
      </c>
      <c r="K3960" s="3">
        <v>2003</v>
      </c>
      <c r="L3960" s="3">
        <v>2004</v>
      </c>
      <c r="M3960" s="3">
        <v>2005</v>
      </c>
      <c r="N3960" s="3">
        <v>2006</v>
      </c>
      <c r="O3960" s="3">
        <v>2007</v>
      </c>
      <c r="P3960" s="3">
        <v>2008</v>
      </c>
      <c r="Q3960" s="3">
        <v>2009</v>
      </c>
      <c r="R3960" s="3">
        <v>2010</v>
      </c>
      <c r="S3960" s="3">
        <v>2011</v>
      </c>
      <c r="T3960" s="3">
        <v>2012</v>
      </c>
      <c r="U3960" s="3">
        <v>2013</v>
      </c>
      <c r="V3960" s="3">
        <v>2014</v>
      </c>
      <c r="W3960" s="3">
        <v>2015</v>
      </c>
      <c r="X3960" s="3">
        <v>2016</v>
      </c>
      <c r="Y3960" s="3">
        <v>2017</v>
      </c>
      <c r="Z3960" s="3">
        <v>2018</v>
      </c>
      <c r="AA3960" s="3">
        <v>2019</v>
      </c>
      <c r="AB3960" s="3">
        <v>2020</v>
      </c>
      <c r="AC3960" s="3">
        <v>2021</v>
      </c>
      <c r="AD3960" s="3">
        <v>2022</v>
      </c>
      <c r="AE3960" s="3">
        <v>2023</v>
      </c>
      <c r="AF3960" s="3">
        <v>2024</v>
      </c>
      <c r="AG3960" s="3">
        <v>2025</v>
      </c>
      <c r="AH3960" s="3">
        <v>2026</v>
      </c>
      <c r="AI3960" s="3">
        <v>2027</v>
      </c>
      <c r="AJ3960" s="3">
        <v>2028</v>
      </c>
      <c r="AK3960" s="3">
        <v>2029</v>
      </c>
      <c r="AL3960" s="3">
        <v>2030</v>
      </c>
      <c r="AM3960" s="3">
        <v>2031</v>
      </c>
      <c r="AN3960" s="3">
        <v>2032</v>
      </c>
      <c r="AO3960" s="3">
        <v>2033</v>
      </c>
      <c r="AP3960" s="3">
        <v>2034</v>
      </c>
      <c r="AQ3960" s="3">
        <v>2035</v>
      </c>
      <c r="AR3960" s="3">
        <v>2036</v>
      </c>
      <c r="AS3960" s="3">
        <v>2037</v>
      </c>
      <c r="AT3960" s="3">
        <v>2038</v>
      </c>
      <c r="AU3960" s="3">
        <v>2039</v>
      </c>
      <c r="AV3960" s="3">
        <v>2040</v>
      </c>
      <c r="AW3960" s="3">
        <v>2041</v>
      </c>
      <c r="AX3960" s="3">
        <v>2042</v>
      </c>
      <c r="AY3960" s="3">
        <v>2043</v>
      </c>
      <c r="AZ3960" s="3">
        <v>2044</v>
      </c>
      <c r="BA3960" s="3">
        <v>2045</v>
      </c>
      <c r="BB3960" s="3">
        <v>2046</v>
      </c>
      <c r="BC3960" s="3">
        <v>2047</v>
      </c>
      <c r="BD3960" s="3">
        <v>2048</v>
      </c>
      <c r="BE3960" s="3">
        <v>2049</v>
      </c>
      <c r="BF3960" s="3">
        <v>2050</v>
      </c>
    </row>
    <row r="3961" spans="1:59" ht="12" customHeight="1" x14ac:dyDescent="0.2">
      <c r="A3961" t="s">
        <v>522</v>
      </c>
      <c r="B3961" t="s">
        <v>558</v>
      </c>
      <c r="C3961" s="5">
        <v>0.48398355812862065</v>
      </c>
      <c r="D3961" s="5">
        <v>0.48399086436190686</v>
      </c>
      <c r="E3961" s="5">
        <v>0.44190360080038577</v>
      </c>
      <c r="F3961" s="5">
        <v>0.4646082495966381</v>
      </c>
      <c r="G3961" s="5">
        <v>0.4565872846501865</v>
      </c>
      <c r="H3961" s="5">
        <v>0.4414246207992551</v>
      </c>
      <c r="I3961" s="5">
        <v>0.43441486587242573</v>
      </c>
      <c r="J3961" s="5">
        <v>0.44074498186111222</v>
      </c>
      <c r="K3961" s="5">
        <v>0.43897675518728535</v>
      </c>
      <c r="L3961" s="5">
        <v>0.44132387468999379</v>
      </c>
      <c r="M3961" s="5">
        <v>0.43167610151941754</v>
      </c>
      <c r="N3961" s="5">
        <v>0.43837461620905582</v>
      </c>
      <c r="O3961" s="5">
        <v>0.43168720671388056</v>
      </c>
      <c r="P3961" s="5">
        <v>0.41680566714630818</v>
      </c>
      <c r="Q3961" s="5">
        <v>0.40295424163918009</v>
      </c>
      <c r="R3961" s="5">
        <v>0.39143600797328343</v>
      </c>
      <c r="S3961" s="5">
        <v>0.3806649461171232</v>
      </c>
      <c r="T3961" s="5">
        <v>0.38427194428697198</v>
      </c>
      <c r="U3961" s="5">
        <v>0.38248369615555655</v>
      </c>
      <c r="V3961" s="5">
        <v>0.38070949472648058</v>
      </c>
      <c r="W3961" s="5">
        <v>0.39161015369609431</v>
      </c>
      <c r="X3961" s="5">
        <v>0.41845249985103311</v>
      </c>
      <c r="Y3961" s="5">
        <v>0.37954247089075965</v>
      </c>
      <c r="Z3961" s="5">
        <v>0.38594791085019525</v>
      </c>
      <c r="AA3961" s="5">
        <v>0.3849645840000876</v>
      </c>
      <c r="AB3961" s="5">
        <v>0.35017211966336353</v>
      </c>
      <c r="AC3961" s="5">
        <v>0.36756835183172554</v>
      </c>
      <c r="AD3961" s="5">
        <v>0.3849645840000876</v>
      </c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</row>
    <row r="3962" spans="1:59" ht="12" customHeight="1" x14ac:dyDescent="0.2">
      <c r="B3962" t="s">
        <v>559</v>
      </c>
      <c r="C3962" s="5">
        <v>0.90814243811457274</v>
      </c>
      <c r="D3962" s="5">
        <v>0.91269635936164861</v>
      </c>
      <c r="E3962" s="5">
        <v>0.91122367877172228</v>
      </c>
      <c r="F3962" s="5">
        <v>0.91255750495374743</v>
      </c>
      <c r="G3962" s="5">
        <v>0.91778227403792012</v>
      </c>
      <c r="H3962" s="5">
        <v>0.94249117635913415</v>
      </c>
      <c r="I3962" s="5">
        <v>0.94911825636273706</v>
      </c>
      <c r="J3962" s="5">
        <v>0.95421191102951752</v>
      </c>
      <c r="K3962" s="5">
        <v>0.95652275633388206</v>
      </c>
      <c r="L3962" s="5">
        <v>0.96148540282626915</v>
      </c>
      <c r="M3962" s="5">
        <v>0.93855802980335523</v>
      </c>
      <c r="N3962" s="5">
        <v>0.96566579390545437</v>
      </c>
      <c r="O3962" s="5">
        <v>0.96285092156109353</v>
      </c>
      <c r="P3962" s="5">
        <v>0.95821946295244476</v>
      </c>
      <c r="Q3962" s="5">
        <v>0.94371608424583753</v>
      </c>
      <c r="R3962" s="5">
        <v>0.93516198005303786</v>
      </c>
      <c r="S3962" s="5">
        <v>0.93415072342252758</v>
      </c>
      <c r="T3962" s="5">
        <v>0.91165710812839462</v>
      </c>
      <c r="U3962" s="5">
        <v>0.91372351551778452</v>
      </c>
      <c r="V3962" s="5">
        <v>0.9023831379761591</v>
      </c>
      <c r="W3962" s="5">
        <v>0.93289913823392567</v>
      </c>
      <c r="X3962" s="5">
        <v>0.93296962417107476</v>
      </c>
      <c r="Y3962" s="5">
        <v>0.91017704709840153</v>
      </c>
      <c r="Z3962" s="5">
        <v>0.90847079811957177</v>
      </c>
      <c r="AA3962" s="5">
        <v>0.89620462188565564</v>
      </c>
      <c r="AB3962" s="5">
        <v>0.85713252544197061</v>
      </c>
      <c r="AC3962" s="5">
        <v>0.87666857366381312</v>
      </c>
      <c r="AD3962" s="5">
        <v>0.89620462188565564</v>
      </c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</row>
    <row r="3963" spans="1:59" ht="12" customHeight="1" x14ac:dyDescent="0.2">
      <c r="B3963" t="s">
        <v>560</v>
      </c>
      <c r="C3963" s="5">
        <v>0.95392095041644187</v>
      </c>
      <c r="D3963" s="5">
        <v>0.96175460093056619</v>
      </c>
      <c r="E3963" s="5">
        <v>0.94443157137342981</v>
      </c>
      <c r="F3963" s="5">
        <v>0.95630582362448635</v>
      </c>
      <c r="G3963" s="5">
        <v>0.95966956620492483</v>
      </c>
      <c r="H3963" s="5">
        <v>0.97238321142192663</v>
      </c>
      <c r="I3963" s="5">
        <v>0.96917921876527724</v>
      </c>
      <c r="J3963" s="5">
        <v>0.97313607552442427</v>
      </c>
      <c r="K3963" s="5">
        <v>0.97194842267229653</v>
      </c>
      <c r="L3963" s="5">
        <v>0.97848055942203271</v>
      </c>
      <c r="M3963" s="5">
        <v>0.98296986694686617</v>
      </c>
      <c r="N3963" s="5">
        <v>0.98507833875935913</v>
      </c>
      <c r="O3963" s="5">
        <v>0.9806898548395907</v>
      </c>
      <c r="P3963" s="5">
        <v>0.97678998543048423</v>
      </c>
      <c r="Q3963" s="5">
        <v>0.96714109089708089</v>
      </c>
      <c r="R3963" s="5">
        <v>0.96550163939938871</v>
      </c>
      <c r="S3963" s="5">
        <v>0.97296228777648885</v>
      </c>
      <c r="T3963" s="5">
        <v>0.93556406135909032</v>
      </c>
      <c r="U3963" s="5">
        <v>0.93525328301088839</v>
      </c>
      <c r="V3963" s="5">
        <v>0.93810909997106573</v>
      </c>
      <c r="W3963" s="5">
        <v>0.94957333562636459</v>
      </c>
      <c r="X3963" s="5">
        <v>0.96112059447524212</v>
      </c>
      <c r="Y3963" s="5">
        <v>0.93712203960293083</v>
      </c>
      <c r="Z3963" s="5">
        <v>0.94079620744331049</v>
      </c>
      <c r="AA3963" s="5">
        <v>0.92550388994121147</v>
      </c>
      <c r="AB3963" s="5">
        <v>0.89692291188174023</v>
      </c>
      <c r="AC3963" s="5">
        <v>0.91121340091147585</v>
      </c>
      <c r="AD3963" s="5">
        <v>0.92550388994121147</v>
      </c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</row>
    <row r="3964" spans="1:59" ht="12" customHeight="1" x14ac:dyDescent="0.2">
      <c r="B3964" t="s">
        <v>561</v>
      </c>
      <c r="C3964" s="5">
        <v>0.90068683244648251</v>
      </c>
      <c r="D3964" s="5">
        <v>0.92003390973993771</v>
      </c>
      <c r="E3964" s="5">
        <v>0.92628057188890867</v>
      </c>
      <c r="F3964" s="5">
        <v>0.94522364483549692</v>
      </c>
      <c r="G3964" s="5">
        <v>0.95097542689860126</v>
      </c>
      <c r="H3964" s="5">
        <v>0.94022646775259044</v>
      </c>
      <c r="I3964" s="5">
        <v>0.96667089551998187</v>
      </c>
      <c r="J3964" s="5">
        <v>0.96834678787145756</v>
      </c>
      <c r="K3964" s="5">
        <v>0.9544017317504766</v>
      </c>
      <c r="L3964" s="5">
        <v>0.96799350626949887</v>
      </c>
      <c r="M3964" s="5">
        <v>0.96743338836066939</v>
      </c>
      <c r="N3964" s="5">
        <v>0.97755978479432737</v>
      </c>
      <c r="O3964" s="5">
        <v>0.96902896332086574</v>
      </c>
      <c r="P3964" s="5">
        <v>0.96696654741936516</v>
      </c>
      <c r="Q3964" s="5">
        <v>0.96354666675707312</v>
      </c>
      <c r="R3964" s="5">
        <v>0.96404909690980078</v>
      </c>
      <c r="S3964" s="5">
        <v>0.95645547995653379</v>
      </c>
      <c r="T3964" s="5">
        <v>0.92596942493042933</v>
      </c>
      <c r="U3964" s="5">
        <v>0.93130617327384801</v>
      </c>
      <c r="V3964" s="5">
        <v>0.92807540749119555</v>
      </c>
      <c r="W3964" s="5">
        <v>0.95358206730035122</v>
      </c>
      <c r="X3964" s="5">
        <v>0.94485514290560835</v>
      </c>
      <c r="Y3964" s="5">
        <v>0.94176418388628669</v>
      </c>
      <c r="Z3964" s="5">
        <v>0.93772786354200222</v>
      </c>
      <c r="AA3964" s="5">
        <v>0.93204281926605104</v>
      </c>
      <c r="AB3964" s="5">
        <v>0.91970116087629261</v>
      </c>
      <c r="AC3964" s="5">
        <v>0.92587199007117182</v>
      </c>
      <c r="AD3964" s="5">
        <v>0.93204281926605104</v>
      </c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</row>
    <row r="3965" spans="1:59" ht="12" customHeight="1" x14ac:dyDescent="0.2">
      <c r="B3965" t="s">
        <v>562</v>
      </c>
      <c r="C3965" s="5">
        <v>0.61707423800096017</v>
      </c>
      <c r="D3965" s="5">
        <v>0.63859878294939942</v>
      </c>
      <c r="E3965" s="5">
        <v>0.65345950440728451</v>
      </c>
      <c r="F3965" s="5">
        <v>0.65274879173664802</v>
      </c>
      <c r="G3965" s="5">
        <v>0.65487831696193688</v>
      </c>
      <c r="H3965" s="5">
        <v>0.71744486207179115</v>
      </c>
      <c r="I3965" s="5">
        <v>0.73892532032019054</v>
      </c>
      <c r="J3965" s="5">
        <v>0.74773112227810512</v>
      </c>
      <c r="K3965" s="5">
        <v>0.74273498328310128</v>
      </c>
      <c r="L3965" s="5">
        <v>0.75737128776220275</v>
      </c>
      <c r="M3965" s="5">
        <v>0.77215437099233575</v>
      </c>
      <c r="N3965" s="5">
        <v>0.80123163959820909</v>
      </c>
      <c r="O3965" s="5">
        <v>0.81531125883450106</v>
      </c>
      <c r="P3965" s="5">
        <v>0.82197230370081598</v>
      </c>
      <c r="Q3965" s="5">
        <v>0.82246586648182918</v>
      </c>
      <c r="R3965" s="5">
        <v>0.82165966763893017</v>
      </c>
      <c r="S3965" s="5">
        <v>0.85413403708156499</v>
      </c>
      <c r="T3965" s="5">
        <v>0.76999453581313382</v>
      </c>
      <c r="U3965" s="5">
        <v>0.78183261748329269</v>
      </c>
      <c r="V3965" s="5">
        <v>0.78248358347789504</v>
      </c>
      <c r="W3965" s="5">
        <v>0.8215874235439059</v>
      </c>
      <c r="X3965" s="5">
        <v>0.81463385103307828</v>
      </c>
      <c r="Y3965" s="5">
        <v>0.83782538534958684</v>
      </c>
      <c r="Z3965" s="5">
        <v>0.82043463604635813</v>
      </c>
      <c r="AA3965" s="5">
        <v>0.81304543442674404</v>
      </c>
      <c r="AB3965" s="5">
        <v>0.79523411913079778</v>
      </c>
      <c r="AC3965" s="5">
        <v>0.80413977677877091</v>
      </c>
      <c r="AD3965" s="5">
        <v>0.81304543442674404</v>
      </c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</row>
    <row r="3966" spans="1:59" ht="12" customHeight="1" x14ac:dyDescent="0.2">
      <c r="A3966" t="s">
        <v>523</v>
      </c>
      <c r="B3966" t="s">
        <v>558</v>
      </c>
      <c r="C3966" s="5">
        <v>0.36734207413452558</v>
      </c>
      <c r="D3966" s="5">
        <v>0.37469419880426219</v>
      </c>
      <c r="E3966" s="5">
        <v>0.38041146096021672</v>
      </c>
      <c r="F3966" s="5">
        <v>0.37129494452690537</v>
      </c>
      <c r="G3966" s="5">
        <v>0.3781099454412456</v>
      </c>
      <c r="H3966" s="5">
        <v>0.3624344672844842</v>
      </c>
      <c r="I3966" s="5">
        <v>0.3478119634110664</v>
      </c>
      <c r="J3966" s="5">
        <v>0.3256123132863431</v>
      </c>
      <c r="K3966" s="5">
        <v>0.34348547617550229</v>
      </c>
      <c r="L3966" s="5">
        <v>0.35040432292554913</v>
      </c>
      <c r="M3966" s="5">
        <v>0.34407638467689711</v>
      </c>
      <c r="N3966" s="5">
        <v>0.33690878075189146</v>
      </c>
      <c r="O3966" s="5">
        <v>0.33625959553900919</v>
      </c>
      <c r="P3966" s="5">
        <v>0.32426927796967914</v>
      </c>
      <c r="Q3966" s="5">
        <v>0.32325024654960249</v>
      </c>
      <c r="R3966" s="5">
        <v>0.29558820546276754</v>
      </c>
      <c r="S3966" s="5">
        <v>0.29482512044749692</v>
      </c>
      <c r="T3966" s="5">
        <v>0.29760493354191209</v>
      </c>
      <c r="U3966" s="5">
        <v>0.29852594368404628</v>
      </c>
      <c r="V3966" s="5">
        <v>0.30520786162689395</v>
      </c>
      <c r="W3966" s="5">
        <v>0.3284697477321587</v>
      </c>
      <c r="X3966" s="5">
        <v>0.3321652881755735</v>
      </c>
      <c r="Y3966" s="5">
        <v>0.33864501535789687</v>
      </c>
      <c r="Z3966" s="5">
        <v>0.34155804758838587</v>
      </c>
      <c r="AA3966" s="5">
        <v>0.34156731464309897</v>
      </c>
      <c r="AB3966" s="5">
        <v>0.32735821276507093</v>
      </c>
      <c r="AC3966" s="5">
        <v>0.33446276370408495</v>
      </c>
      <c r="AD3966" s="5">
        <v>0.34156731464309897</v>
      </c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</row>
    <row r="3967" spans="1:59" ht="12" customHeight="1" x14ac:dyDescent="0.2">
      <c r="B3967" t="s">
        <v>559</v>
      </c>
      <c r="C3967" s="5">
        <v>0.7890536941780375</v>
      </c>
      <c r="D3967" s="5">
        <v>0.79335605243385499</v>
      </c>
      <c r="E3967" s="5">
        <v>0.79445719472353149</v>
      </c>
      <c r="F3967" s="5">
        <v>0.79010812989255819</v>
      </c>
      <c r="G3967" s="5">
        <v>0.79259779812965825</v>
      </c>
      <c r="H3967" s="5">
        <v>0.76823701195586658</v>
      </c>
      <c r="I3967" s="5">
        <v>0.76645829597384174</v>
      </c>
      <c r="J3967" s="5">
        <v>0.7583793182417693</v>
      </c>
      <c r="K3967" s="5">
        <v>0.77974104693797319</v>
      </c>
      <c r="L3967" s="5">
        <v>0.77696180501278278</v>
      </c>
      <c r="M3967" s="5">
        <v>0.77802820360050706</v>
      </c>
      <c r="N3967" s="5">
        <v>0.76192502640606818</v>
      </c>
      <c r="O3967" s="5">
        <v>0.76488381242579728</v>
      </c>
      <c r="P3967" s="5">
        <v>0.74979450651371649</v>
      </c>
      <c r="Q3967" s="5">
        <v>0.75007722609451344</v>
      </c>
      <c r="R3967" s="5">
        <v>0.74756215016526995</v>
      </c>
      <c r="S3967" s="5">
        <v>0.7444744837238868</v>
      </c>
      <c r="T3967" s="5">
        <v>0.74323103143658853</v>
      </c>
      <c r="U3967" s="5">
        <v>0.73717224710046092</v>
      </c>
      <c r="V3967" s="5">
        <v>0.73895800291053726</v>
      </c>
      <c r="W3967" s="5">
        <v>0.77923862819048506</v>
      </c>
      <c r="X3967" s="5">
        <v>0.78801063537950911</v>
      </c>
      <c r="Y3967" s="5">
        <v>0.79279764563580468</v>
      </c>
      <c r="Z3967" s="5">
        <v>0.79374567500087445</v>
      </c>
      <c r="AA3967" s="5">
        <v>0.78895925329304717</v>
      </c>
      <c r="AB3967" s="5">
        <v>0.77315033437270086</v>
      </c>
      <c r="AC3967" s="5">
        <v>0.78105479383287402</v>
      </c>
      <c r="AD3967" s="5">
        <v>0.78895925329304717</v>
      </c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</row>
    <row r="3968" spans="1:59" ht="12" customHeight="1" x14ac:dyDescent="0.2">
      <c r="B3968" t="s">
        <v>560</v>
      </c>
      <c r="C3968" s="5">
        <v>0.83131612325932414</v>
      </c>
      <c r="D3968" s="5">
        <v>0.82993923275665582</v>
      </c>
      <c r="E3968" s="5">
        <v>0.82606697499170667</v>
      </c>
      <c r="F3968" s="5">
        <v>0.82435393442900795</v>
      </c>
      <c r="G3968" s="5">
        <v>0.82212450179924079</v>
      </c>
      <c r="H3968" s="5">
        <v>0.83713458730943624</v>
      </c>
      <c r="I3968" s="5">
        <v>0.83404369398815825</v>
      </c>
      <c r="J3968" s="5">
        <v>0.82912989770429979</v>
      </c>
      <c r="K3968" s="5">
        <v>0.84094633490172632</v>
      </c>
      <c r="L3968" s="5">
        <v>0.84010887461157402</v>
      </c>
      <c r="M3968" s="5">
        <v>0.83976132147432525</v>
      </c>
      <c r="N3968" s="5">
        <v>0.83446348337681175</v>
      </c>
      <c r="O3968" s="5">
        <v>0.83508431742601352</v>
      </c>
      <c r="P3968" s="5">
        <v>0.83228492761693873</v>
      </c>
      <c r="Q3968" s="5">
        <v>0.82874537994633402</v>
      </c>
      <c r="R3968" s="5">
        <v>0.82525581864838427</v>
      </c>
      <c r="S3968" s="5">
        <v>0.82303342803043189</v>
      </c>
      <c r="T3968" s="5">
        <v>0.8292600368149845</v>
      </c>
      <c r="U3968" s="5">
        <v>0.83073687451489731</v>
      </c>
      <c r="V3968" s="5">
        <v>0.82579267004036172</v>
      </c>
      <c r="W3968" s="5">
        <v>0.8538759877161991</v>
      </c>
      <c r="X3968" s="5">
        <v>0.85849058541979251</v>
      </c>
      <c r="Y3968" s="5">
        <v>0.86005544881444884</v>
      </c>
      <c r="Z3968" s="5">
        <v>0.85388066497636173</v>
      </c>
      <c r="AA3968" s="5">
        <v>0.8514550927782607</v>
      </c>
      <c r="AB3968" s="5">
        <v>0.83993259068949455</v>
      </c>
      <c r="AC3968" s="5">
        <v>0.84569384173387763</v>
      </c>
      <c r="AD3968" s="5">
        <v>0.8514550927782607</v>
      </c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</row>
    <row r="3969" spans="1:58" ht="12" customHeight="1" x14ac:dyDescent="0.2">
      <c r="B3969" t="s">
        <v>561</v>
      </c>
      <c r="C3969" s="5">
        <v>0.75340426593347265</v>
      </c>
      <c r="D3969" s="5">
        <v>0.76683163515463348</v>
      </c>
      <c r="E3969" s="5">
        <v>0.78426023833712122</v>
      </c>
      <c r="F3969" s="5">
        <v>0.78945985019796028</v>
      </c>
      <c r="G3969" s="5">
        <v>0.78674287986697111</v>
      </c>
      <c r="H3969" s="5">
        <v>0.79621969081995769</v>
      </c>
      <c r="I3969" s="5">
        <v>0.80924450807046844</v>
      </c>
      <c r="J3969" s="5">
        <v>0.82865620278640728</v>
      </c>
      <c r="K3969" s="5">
        <v>0.82966901233353252</v>
      </c>
      <c r="L3969" s="5">
        <v>0.82959263232380787</v>
      </c>
      <c r="M3969" s="5">
        <v>0.81412167408401304</v>
      </c>
      <c r="N3969" s="5">
        <v>0.82427466909292191</v>
      </c>
      <c r="O3969" s="5">
        <v>0.825452675692394</v>
      </c>
      <c r="P3969" s="5">
        <v>0.82623864778798206</v>
      </c>
      <c r="Q3969" s="5">
        <v>0.83417986637550401</v>
      </c>
      <c r="R3969" s="5">
        <v>0.83335942208823188</v>
      </c>
      <c r="S3969" s="5">
        <v>0.82624982189607143</v>
      </c>
      <c r="T3969" s="5">
        <v>0.82658916866666376</v>
      </c>
      <c r="U3969" s="5">
        <v>0.8213447773396606</v>
      </c>
      <c r="V3969" s="5">
        <v>0.82968918321879137</v>
      </c>
      <c r="W3969" s="5">
        <v>0.8545705508943271</v>
      </c>
      <c r="X3969" s="5">
        <v>0.86276188139260879</v>
      </c>
      <c r="Y3969" s="5">
        <v>0.86578076608603005</v>
      </c>
      <c r="Z3969" s="5">
        <v>0.86231073284915827</v>
      </c>
      <c r="AA3969" s="5">
        <v>0.85905944817774671</v>
      </c>
      <c r="AB3969" s="5">
        <v>0.85412811016749457</v>
      </c>
      <c r="AC3969" s="5">
        <v>0.85659377917262058</v>
      </c>
      <c r="AD3969" s="5">
        <v>0.85905944817774671</v>
      </c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</row>
    <row r="3970" spans="1:58" ht="12" customHeight="1" x14ac:dyDescent="0.2">
      <c r="B3970" t="s">
        <v>562</v>
      </c>
      <c r="C3970" s="5">
        <v>0.53876415132521194</v>
      </c>
      <c r="D3970" s="5">
        <v>0.5440429916567755</v>
      </c>
      <c r="E3970" s="5">
        <v>0.56059931364533855</v>
      </c>
      <c r="F3970" s="5">
        <v>0.57015111644348027</v>
      </c>
      <c r="G3970" s="5">
        <v>0.57090681460825665</v>
      </c>
      <c r="H3970" s="5">
        <v>0.587252855278242</v>
      </c>
      <c r="I3970" s="5">
        <v>0.60199192285513414</v>
      </c>
      <c r="J3970" s="5">
        <v>0.60828705720664589</v>
      </c>
      <c r="K3970" s="5">
        <v>0.60903763103687336</v>
      </c>
      <c r="L3970" s="5">
        <v>0.61286170068582879</v>
      </c>
      <c r="M3970" s="5">
        <v>0.61617567595232181</v>
      </c>
      <c r="N3970" s="5">
        <v>0.6446549637755159</v>
      </c>
      <c r="O3970" s="5">
        <v>0.65771175175891372</v>
      </c>
      <c r="P3970" s="5">
        <v>0.6775716432650436</v>
      </c>
      <c r="Q3970" s="5">
        <v>0.69056368522774203</v>
      </c>
      <c r="R3970" s="5">
        <v>0.69151991785644951</v>
      </c>
      <c r="S3970" s="5">
        <v>0.68749544186255573</v>
      </c>
      <c r="T3970" s="5">
        <v>0.68527654322668807</v>
      </c>
      <c r="U3970" s="5">
        <v>0.68725666629618098</v>
      </c>
      <c r="V3970" s="5">
        <v>0.70544700080709877</v>
      </c>
      <c r="W3970" s="5">
        <v>0.7201470511675726</v>
      </c>
      <c r="X3970" s="5">
        <v>0.73900709526559416</v>
      </c>
      <c r="Y3970" s="5">
        <v>0.75705999955836223</v>
      </c>
      <c r="Z3970" s="5">
        <v>0.74893266612204223</v>
      </c>
      <c r="AA3970" s="5">
        <v>0.7355187240950698</v>
      </c>
      <c r="AB3970" s="5">
        <v>0.72483892559880958</v>
      </c>
      <c r="AC3970" s="5">
        <v>0.73017882484693963</v>
      </c>
      <c r="AD3970" s="5">
        <v>0.7355187240950698</v>
      </c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</row>
    <row r="3971" spans="1:58" ht="12" customHeight="1" x14ac:dyDescent="0.2">
      <c r="A3971" t="s">
        <v>524</v>
      </c>
      <c r="B3971" t="s">
        <v>558</v>
      </c>
      <c r="C3971" s="5">
        <v>0.52567952519903494</v>
      </c>
      <c r="D3971" s="5">
        <v>0.52735405064698093</v>
      </c>
      <c r="E3971" s="5">
        <v>0.52075585387369072</v>
      </c>
      <c r="F3971" s="5">
        <v>0.52409131949434962</v>
      </c>
      <c r="G3971" s="5">
        <v>0.47524075019674034</v>
      </c>
      <c r="H3971" s="5">
        <v>0.52526392409459888</v>
      </c>
      <c r="I3971" s="5">
        <v>0.51752367064707228</v>
      </c>
      <c r="J3971" s="5">
        <v>0.51007219046369279</v>
      </c>
      <c r="K3971" s="5">
        <v>0.51170381157755607</v>
      </c>
      <c r="L3971" s="5">
        <v>0.50597378586472541</v>
      </c>
      <c r="M3971" s="5">
        <v>0.49731250143219796</v>
      </c>
      <c r="N3971" s="5">
        <v>0.4940083357580865</v>
      </c>
      <c r="O3971" s="5">
        <v>0.52452720719066659</v>
      </c>
      <c r="P3971" s="5">
        <v>0.554965964515031</v>
      </c>
      <c r="Q3971" s="5">
        <v>0.55011456315851881</v>
      </c>
      <c r="R3971" s="5">
        <v>0.54787575508723163</v>
      </c>
      <c r="S3971" s="5">
        <v>0.53531654277772112</v>
      </c>
      <c r="T3971" s="5">
        <v>0.45291005230628584</v>
      </c>
      <c r="U3971" s="5">
        <v>0.49334427360385602</v>
      </c>
      <c r="V3971" s="5">
        <v>0.46965437278464967</v>
      </c>
      <c r="W3971" s="5">
        <v>0.48111707335993548</v>
      </c>
      <c r="X3971" s="5">
        <v>0.46966310824842733</v>
      </c>
      <c r="Y3971" s="5">
        <v>0.47401145872752815</v>
      </c>
      <c r="Z3971" s="5">
        <v>0.48312696469676952</v>
      </c>
      <c r="AA3971" s="5">
        <v>0.47927763367844861</v>
      </c>
      <c r="AB3971" s="5">
        <v>0.46582143622802624</v>
      </c>
      <c r="AC3971" s="5">
        <v>0.47254953495323743</v>
      </c>
      <c r="AD3971" s="5">
        <v>0.47927763367844861</v>
      </c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</row>
    <row r="3972" spans="1:58" ht="12" customHeight="1" x14ac:dyDescent="0.2">
      <c r="B3972" t="s">
        <v>559</v>
      </c>
      <c r="C3972" s="5">
        <v>0.89849402601598549</v>
      </c>
      <c r="D3972" s="5">
        <v>0.90953650429316268</v>
      </c>
      <c r="E3972" s="5">
        <v>0.91439659636684489</v>
      </c>
      <c r="F3972" s="5">
        <v>0.89135374013417923</v>
      </c>
      <c r="G3972" s="5">
        <v>0.89167385171417968</v>
      </c>
      <c r="H3972" s="5">
        <v>0.90478865374531947</v>
      </c>
      <c r="I3972" s="5">
        <v>0.87757934221766709</v>
      </c>
      <c r="J3972" s="5">
        <v>0.88052530544998753</v>
      </c>
      <c r="K3972" s="5">
        <v>0.88926632531732985</v>
      </c>
      <c r="L3972" s="5">
        <v>0.87983933818881443</v>
      </c>
      <c r="M3972" s="5">
        <v>0.87256012006656103</v>
      </c>
      <c r="N3972" s="5">
        <v>0.87744555028526661</v>
      </c>
      <c r="O3972" s="5">
        <v>0.88395900322270449</v>
      </c>
      <c r="P3972" s="5">
        <v>0.91851074156745216</v>
      </c>
      <c r="Q3972" s="5">
        <v>0.91434366081271135</v>
      </c>
      <c r="R3972" s="5">
        <v>0.91287880726190396</v>
      </c>
      <c r="S3972" s="5">
        <v>0.96209928406543932</v>
      </c>
      <c r="T3972" s="5">
        <v>0.87390839950946264</v>
      </c>
      <c r="U3972" s="5">
        <v>0.86697585341805772</v>
      </c>
      <c r="V3972" s="5">
        <v>0.86407348155470987</v>
      </c>
      <c r="W3972" s="5">
        <v>0.86322980646758041</v>
      </c>
      <c r="X3972" s="5">
        <v>0.86462237338828341</v>
      </c>
      <c r="Y3972" s="5">
        <v>0.86290201418431034</v>
      </c>
      <c r="Z3972" s="5">
        <v>0.85963674482755459</v>
      </c>
      <c r="AA3972" s="5">
        <v>0.84797308957869</v>
      </c>
      <c r="AB3972" s="5">
        <v>0.81871726066406103</v>
      </c>
      <c r="AC3972" s="5">
        <v>0.83334517512137551</v>
      </c>
      <c r="AD3972" s="5">
        <v>0.84797308957869</v>
      </c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</row>
    <row r="3973" spans="1:58" ht="12" customHeight="1" x14ac:dyDescent="0.2">
      <c r="B3973" t="s">
        <v>560</v>
      </c>
      <c r="C3973" s="5">
        <v>0.8953055636238717</v>
      </c>
      <c r="D3973" s="5">
        <v>0.89494332034338853</v>
      </c>
      <c r="E3973" s="5">
        <v>0.9179358592786282</v>
      </c>
      <c r="F3973" s="5">
        <v>0.91150512820093643</v>
      </c>
      <c r="G3973" s="5">
        <v>0.91648936095966682</v>
      </c>
      <c r="H3973" s="5">
        <v>0.92680569747560182</v>
      </c>
      <c r="I3973" s="5">
        <v>0.90966368315919033</v>
      </c>
      <c r="J3973" s="5">
        <v>0.89633557694736365</v>
      </c>
      <c r="K3973" s="5">
        <v>0.92402431610831914</v>
      </c>
      <c r="L3973" s="5">
        <v>0.91718381846522024</v>
      </c>
      <c r="M3973" s="5">
        <v>0.91176959651196166</v>
      </c>
      <c r="N3973" s="5">
        <v>0.91492848656509795</v>
      </c>
      <c r="O3973" s="5">
        <v>0.91301450657398175</v>
      </c>
      <c r="P3973" s="5">
        <v>0.94002644676947467</v>
      </c>
      <c r="Q3973" s="5">
        <v>0.93684935634427324</v>
      </c>
      <c r="R3973" s="5">
        <v>0.93667268667972925</v>
      </c>
      <c r="S3973" s="5">
        <v>0.96890203954393728</v>
      </c>
      <c r="T3973" s="5">
        <v>0.93976791857384046</v>
      </c>
      <c r="U3973" s="5">
        <v>0.9053154569988372</v>
      </c>
      <c r="V3973" s="5">
        <v>0.90764025966205975</v>
      </c>
      <c r="W3973" s="5">
        <v>0.90867185874683687</v>
      </c>
      <c r="X3973" s="5">
        <v>0.91114644045384774</v>
      </c>
      <c r="Y3973" s="5">
        <v>0.9131635025001773</v>
      </c>
      <c r="Z3973" s="5">
        <v>0.90829423255783592</v>
      </c>
      <c r="AA3973" s="5">
        <v>0.8955399425681061</v>
      </c>
      <c r="AB3973" s="5">
        <v>0.87612497844023907</v>
      </c>
      <c r="AC3973" s="5">
        <v>0.88583246050417253</v>
      </c>
      <c r="AD3973" s="5">
        <v>0.8955399425681061</v>
      </c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</row>
    <row r="3974" spans="1:58" ht="12" customHeight="1" x14ac:dyDescent="0.2">
      <c r="B3974" t="s">
        <v>561</v>
      </c>
      <c r="C3974" s="5">
        <v>0.84188168516404149</v>
      </c>
      <c r="D3974" s="5">
        <v>0.8547746058795419</v>
      </c>
      <c r="E3974" s="5">
        <v>0.9017599846895602</v>
      </c>
      <c r="F3974" s="5">
        <v>0.89244253936228934</v>
      </c>
      <c r="G3974" s="5">
        <v>0.89978535143755078</v>
      </c>
      <c r="H3974" s="5">
        <v>0.90326798997821978</v>
      </c>
      <c r="I3974" s="5">
        <v>0.90613329364865203</v>
      </c>
      <c r="J3974" s="5">
        <v>0.88527314091565923</v>
      </c>
      <c r="K3974" s="5">
        <v>0.92316898022057547</v>
      </c>
      <c r="L3974" s="5">
        <v>0.92273498733827131</v>
      </c>
      <c r="M3974" s="5">
        <v>0.91521661619330807</v>
      </c>
      <c r="N3974" s="5">
        <v>0.91242583790009923</v>
      </c>
      <c r="O3974" s="5">
        <v>0.92120620959238997</v>
      </c>
      <c r="P3974" s="5">
        <v>0.94271965929174417</v>
      </c>
      <c r="Q3974" s="5">
        <v>0.94224308272284019</v>
      </c>
      <c r="R3974" s="5">
        <v>0.93738978102876114</v>
      </c>
      <c r="S3974" s="5">
        <v>0.95705251079334663</v>
      </c>
      <c r="T3974" s="5">
        <v>0.94056191000333955</v>
      </c>
      <c r="U3974" s="5">
        <v>0.91449683574422991</v>
      </c>
      <c r="V3974" s="5">
        <v>0.9156347299560692</v>
      </c>
      <c r="W3974" s="5">
        <v>0.91389920042318484</v>
      </c>
      <c r="X3974" s="5">
        <v>0.91712340408867732</v>
      </c>
      <c r="Y3974" s="5">
        <v>0.91667289401522256</v>
      </c>
      <c r="Z3974" s="5">
        <v>0.91159513267185632</v>
      </c>
      <c r="AA3974" s="5">
        <v>0.90454030301205213</v>
      </c>
      <c r="AB3974" s="5">
        <v>0.88062995459262206</v>
      </c>
      <c r="AC3974" s="5">
        <v>0.89258512880233709</v>
      </c>
      <c r="AD3974" s="5">
        <v>0.90454030301205213</v>
      </c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</row>
    <row r="3975" spans="1:58" ht="12" customHeight="1" x14ac:dyDescent="0.2">
      <c r="B3975" t="s">
        <v>562</v>
      </c>
      <c r="C3975" s="5">
        <v>0.63878777221018601</v>
      </c>
      <c r="D3975" s="5">
        <v>0.64525616657681673</v>
      </c>
      <c r="E3975" s="5">
        <v>0.67872753888273585</v>
      </c>
      <c r="F3975" s="5">
        <v>0.66123600404130278</v>
      </c>
      <c r="G3975" s="5">
        <v>0.6879924359383276</v>
      </c>
      <c r="H3975" s="5">
        <v>0.69878952741979483</v>
      </c>
      <c r="I3975" s="5">
        <v>0.67005323959331298</v>
      </c>
      <c r="J3975" s="5">
        <v>0.71993784604889466</v>
      </c>
      <c r="K3975" s="5">
        <v>0.72215552370963765</v>
      </c>
      <c r="L3975" s="5">
        <v>0.74076613287068183</v>
      </c>
      <c r="M3975" s="5">
        <v>0.74234901886907034</v>
      </c>
      <c r="N3975" s="5">
        <v>0.74085534028648448</v>
      </c>
      <c r="O3975" s="5">
        <v>0.75080673616779348</v>
      </c>
      <c r="P3975" s="5">
        <v>0.80127922320016021</v>
      </c>
      <c r="Q3975" s="5">
        <v>0.80606654763193042</v>
      </c>
      <c r="R3975" s="5">
        <v>0.81103007315459597</v>
      </c>
      <c r="S3975" s="5">
        <v>0.79676576182273473</v>
      </c>
      <c r="T3975" s="5">
        <v>0.81666096196821736</v>
      </c>
      <c r="U3975" s="5">
        <v>0.77996669536779384</v>
      </c>
      <c r="V3975" s="5">
        <v>0.77799363919733289</v>
      </c>
      <c r="W3975" s="5">
        <v>0.79033277744904218</v>
      </c>
      <c r="X3975" s="5">
        <v>0.7989167914184494</v>
      </c>
      <c r="Y3975" s="5">
        <v>0.8010416767158629</v>
      </c>
      <c r="Z3975" s="5">
        <v>0.83784990135201143</v>
      </c>
      <c r="AA3975" s="5">
        <v>0.80085093382427963</v>
      </c>
      <c r="AB3975" s="5">
        <v>0.79624346123347456</v>
      </c>
      <c r="AC3975" s="5">
        <v>0.79854719752887715</v>
      </c>
      <c r="AD3975" s="5">
        <v>0.80085093382427963</v>
      </c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</row>
    <row r="3976" spans="1:58" ht="12" customHeight="1" x14ac:dyDescent="0.2">
      <c r="A3976" t="s">
        <v>525</v>
      </c>
      <c r="B3976" t="s">
        <v>558</v>
      </c>
      <c r="C3976" s="5">
        <v>0.57652771542197623</v>
      </c>
      <c r="D3976" s="5">
        <v>0.58872438431813412</v>
      </c>
      <c r="E3976" s="5">
        <v>0.57007768404194159</v>
      </c>
      <c r="F3976" s="5">
        <v>0.57054985610320441</v>
      </c>
      <c r="G3976" s="5">
        <v>0.56455246043053409</v>
      </c>
      <c r="H3976" s="5">
        <v>0.57934378093857086</v>
      </c>
      <c r="I3976" s="5">
        <v>0.57456953893790519</v>
      </c>
      <c r="J3976" s="5">
        <v>0.57770888874017945</v>
      </c>
      <c r="K3976" s="5">
        <v>0.58100395285079609</v>
      </c>
      <c r="L3976" s="5">
        <v>0.57577402855048077</v>
      </c>
      <c r="M3976" s="5">
        <v>0.56610234371680024</v>
      </c>
      <c r="N3976" s="5">
        <v>0.5875314512312837</v>
      </c>
      <c r="O3976" s="5">
        <v>0.57762382925478628</v>
      </c>
      <c r="P3976" s="5">
        <v>0.56224681018421285</v>
      </c>
      <c r="Q3976" s="5">
        <v>0.62533672813808083</v>
      </c>
      <c r="R3976" s="5">
        <v>0.61524668110098124</v>
      </c>
      <c r="S3976" s="5">
        <v>0.59828871720780108</v>
      </c>
      <c r="T3976" s="5">
        <v>0.60096020753462442</v>
      </c>
      <c r="U3976" s="5">
        <v>0.55944694339516665</v>
      </c>
      <c r="V3976" s="5">
        <v>0.55967995486625521</v>
      </c>
      <c r="W3976" s="5">
        <v>0.56708797051932991</v>
      </c>
      <c r="X3976" s="5">
        <v>0.5701992515576475</v>
      </c>
      <c r="Y3976" s="5">
        <v>0.58622685572022659</v>
      </c>
      <c r="Z3976" s="5">
        <v>0.52904553055749037</v>
      </c>
      <c r="AA3976" s="5">
        <v>0.61670042363576072</v>
      </c>
      <c r="AB3976" s="5">
        <v>0.60321983519319544</v>
      </c>
      <c r="AC3976" s="5">
        <v>0.60996012941447808</v>
      </c>
      <c r="AD3976" s="5">
        <v>0.61670042363576072</v>
      </c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</row>
    <row r="3977" spans="1:58" ht="12" customHeight="1" x14ac:dyDescent="0.2">
      <c r="B3977" t="s">
        <v>559</v>
      </c>
      <c r="C3977" s="5">
        <v>0.83923977852716292</v>
      </c>
      <c r="D3977" s="5">
        <v>0.85872350666976205</v>
      </c>
      <c r="E3977" s="5">
        <v>0.84829913316180128</v>
      </c>
      <c r="F3977" s="5">
        <v>0.85013970182227772</v>
      </c>
      <c r="G3977" s="5">
        <v>0.85366557476848459</v>
      </c>
      <c r="H3977" s="5">
        <v>0.84637132800106862</v>
      </c>
      <c r="I3977" s="5">
        <v>0.84844840125524412</v>
      </c>
      <c r="J3977" s="5">
        <v>0.85728320863233087</v>
      </c>
      <c r="K3977" s="5">
        <v>0.86083953164772786</v>
      </c>
      <c r="L3977" s="5">
        <v>0.86646549513292925</v>
      </c>
      <c r="M3977" s="5">
        <v>0.86632283914424491</v>
      </c>
      <c r="N3977" s="5">
        <v>0.86082663668093218</v>
      </c>
      <c r="O3977" s="5">
        <v>0.86538682953952439</v>
      </c>
      <c r="P3977" s="5">
        <v>0.85759727311122491</v>
      </c>
      <c r="Q3977" s="5">
        <v>0.86413823698670866</v>
      </c>
      <c r="R3977" s="5">
        <v>0.86638674140984318</v>
      </c>
      <c r="S3977" s="5">
        <v>0.86488328144429427</v>
      </c>
      <c r="T3977" s="5">
        <v>0.85973073526957466</v>
      </c>
      <c r="U3977" s="5">
        <v>0.84850850913148168</v>
      </c>
      <c r="V3977" s="5">
        <v>0.84943548556588866</v>
      </c>
      <c r="W3977" s="5">
        <v>0.84102777675686624</v>
      </c>
      <c r="X3977" s="5">
        <v>0.84054506951750696</v>
      </c>
      <c r="Y3977" s="5">
        <v>0.85733116634303275</v>
      </c>
      <c r="Z3977" s="5">
        <v>0.84119065940937598</v>
      </c>
      <c r="AA3977" s="5">
        <v>0.92037421675391451</v>
      </c>
      <c r="AB3977" s="5">
        <v>0.8826117519590132</v>
      </c>
      <c r="AC3977" s="5">
        <v>0.90149298435646386</v>
      </c>
      <c r="AD3977" s="5">
        <v>0.92037421675391451</v>
      </c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</row>
    <row r="3978" spans="1:58" ht="12" customHeight="1" x14ac:dyDescent="0.2">
      <c r="B3978" t="s">
        <v>560</v>
      </c>
      <c r="C3978" s="5">
        <v>0.90262607319100363</v>
      </c>
      <c r="D3978" s="5">
        <v>0.90721171220798602</v>
      </c>
      <c r="E3978" s="5">
        <v>0.90507771999203046</v>
      </c>
      <c r="F3978" s="5">
        <v>0.90607569701384127</v>
      </c>
      <c r="G3978" s="5">
        <v>0.90393214883110706</v>
      </c>
      <c r="H3978" s="5">
        <v>0.90901905816260453</v>
      </c>
      <c r="I3978" s="5">
        <v>0.90308321314197881</v>
      </c>
      <c r="J3978" s="5">
        <v>0.90707968339585909</v>
      </c>
      <c r="K3978" s="5">
        <v>0.90775928595676947</v>
      </c>
      <c r="L3978" s="5">
        <v>0.90957458878734598</v>
      </c>
      <c r="M3978" s="5">
        <v>0.91041480814423603</v>
      </c>
      <c r="N3978" s="5">
        <v>0.9048595293029128</v>
      </c>
      <c r="O3978" s="5">
        <v>0.90633232363836225</v>
      </c>
      <c r="P3978" s="5">
        <v>0.89811779154342586</v>
      </c>
      <c r="Q3978" s="5">
        <v>0.90490487411909659</v>
      </c>
      <c r="R3978" s="5">
        <v>0.90047956471286561</v>
      </c>
      <c r="S3978" s="5">
        <v>0.89948615936906295</v>
      </c>
      <c r="T3978" s="5">
        <v>0.89667563685717067</v>
      </c>
      <c r="U3978" s="5">
        <v>0.89441508836312134</v>
      </c>
      <c r="V3978" s="5">
        <v>0.89593066077287375</v>
      </c>
      <c r="W3978" s="5">
        <v>0.89097978604678529</v>
      </c>
      <c r="X3978" s="5">
        <v>0.89162844365939919</v>
      </c>
      <c r="Y3978" s="5">
        <v>0.88966790785432526</v>
      </c>
      <c r="Z3978" s="5">
        <v>0.89319424347833876</v>
      </c>
      <c r="AA3978" s="5">
        <v>0.94937466267417681</v>
      </c>
      <c r="AB3978" s="5">
        <v>0.92495574644312184</v>
      </c>
      <c r="AC3978" s="5">
        <v>0.93716520455864938</v>
      </c>
      <c r="AD3978" s="5">
        <v>0.94937466267417681</v>
      </c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</row>
    <row r="3979" spans="1:58" ht="12" customHeight="1" x14ac:dyDescent="0.2">
      <c r="B3979" t="s">
        <v>561</v>
      </c>
      <c r="C3979" s="5">
        <v>0.86600263057431526</v>
      </c>
      <c r="D3979" s="5">
        <v>0.88119119735019824</v>
      </c>
      <c r="E3979" s="5">
        <v>0.89295509248008909</v>
      </c>
      <c r="F3979" s="5">
        <v>0.89062503534553927</v>
      </c>
      <c r="G3979" s="5">
        <v>0.88731229807928202</v>
      </c>
      <c r="H3979" s="5">
        <v>0.83358123265989104</v>
      </c>
      <c r="I3979" s="5">
        <v>0.85735329152250583</v>
      </c>
      <c r="J3979" s="5">
        <v>0.8585990895009995</v>
      </c>
      <c r="K3979" s="5">
        <v>0.85491003182150971</v>
      </c>
      <c r="L3979" s="5">
        <v>0.86423792682269673</v>
      </c>
      <c r="M3979" s="5">
        <v>0.86714968359916011</v>
      </c>
      <c r="N3979" s="5">
        <v>0.86486552116236137</v>
      </c>
      <c r="O3979" s="5">
        <v>0.8661116863995636</v>
      </c>
      <c r="P3979" s="5">
        <v>0.84966639994176529</v>
      </c>
      <c r="Q3979" s="5">
        <v>0.86727669265261842</v>
      </c>
      <c r="R3979" s="5">
        <v>0.86739187329885115</v>
      </c>
      <c r="S3979" s="5">
        <v>0.86693326427101103</v>
      </c>
      <c r="T3979" s="5">
        <v>0.85037215827547363</v>
      </c>
      <c r="U3979" s="5">
        <v>0.84961673153076944</v>
      </c>
      <c r="V3979" s="5">
        <v>0.85550114520319764</v>
      </c>
      <c r="W3979" s="5">
        <v>0.8517467345265487</v>
      </c>
      <c r="X3979" s="5">
        <v>0.84761169040268447</v>
      </c>
      <c r="Y3979" s="5">
        <v>0.81887453130567711</v>
      </c>
      <c r="Z3979" s="5">
        <v>0.84460985398414701</v>
      </c>
      <c r="AA3979" s="5">
        <v>0.86378828069290292</v>
      </c>
      <c r="AB3979" s="5">
        <v>0.83899521660760723</v>
      </c>
      <c r="AC3979" s="5">
        <v>0.85139174865025513</v>
      </c>
      <c r="AD3979" s="5">
        <v>0.86378828069290292</v>
      </c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</row>
    <row r="3980" spans="1:58" ht="12" customHeight="1" x14ac:dyDescent="0.2">
      <c r="B3980" t="s">
        <v>562</v>
      </c>
      <c r="C3980" s="5">
        <v>0.67332457952030744</v>
      </c>
      <c r="D3980" s="5">
        <v>0.69364969036285073</v>
      </c>
      <c r="E3980" s="5">
        <v>0.69587696672641108</v>
      </c>
      <c r="F3980" s="5">
        <v>0.69819826506455485</v>
      </c>
      <c r="G3980" s="5">
        <v>0.71119266293164718</v>
      </c>
      <c r="H3980" s="5">
        <v>0.74995829915559176</v>
      </c>
      <c r="I3980" s="5">
        <v>0.74947007104700081</v>
      </c>
      <c r="J3980" s="5">
        <v>0.76221803428013457</v>
      </c>
      <c r="K3980" s="5">
        <v>0.77720264432885788</v>
      </c>
      <c r="L3980" s="5">
        <v>0.7877085584455914</v>
      </c>
      <c r="M3980" s="5">
        <v>0.79853131935153665</v>
      </c>
      <c r="N3980" s="5">
        <v>0.79704898834077464</v>
      </c>
      <c r="O3980" s="5">
        <v>0.81193380489266154</v>
      </c>
      <c r="P3980" s="5">
        <v>0.82904893166065108</v>
      </c>
      <c r="Q3980" s="5">
        <v>0.8271363632869736</v>
      </c>
      <c r="R3980" s="5">
        <v>0.82699314019962455</v>
      </c>
      <c r="S3980" s="5">
        <v>0.84016125856264579</v>
      </c>
      <c r="T3980" s="5">
        <v>0.86038834197565239</v>
      </c>
      <c r="U3980" s="5">
        <v>0.8563246571450186</v>
      </c>
      <c r="V3980" s="5">
        <v>0.86982352219522585</v>
      </c>
      <c r="W3980" s="5">
        <v>0.87013371010478369</v>
      </c>
      <c r="X3980" s="5">
        <v>0.87222152602406955</v>
      </c>
      <c r="Y3980" s="5">
        <v>0.80381024092488007</v>
      </c>
      <c r="Z3980" s="5">
        <v>0.88722465766250214</v>
      </c>
      <c r="AA3980" s="5">
        <v>0.88250175182635193</v>
      </c>
      <c r="AB3980" s="5">
        <v>0.87123903984265294</v>
      </c>
      <c r="AC3980" s="5">
        <v>0.87687039583450244</v>
      </c>
      <c r="AD3980" s="5">
        <v>0.88250175182635193</v>
      </c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</row>
    <row r="3981" spans="1:58" ht="12" customHeight="1" x14ac:dyDescent="0.2">
      <c r="A3981" t="s">
        <v>526</v>
      </c>
      <c r="B3981" t="s">
        <v>558</v>
      </c>
      <c r="C3981" s="5">
        <v>0.5010087700892214</v>
      </c>
      <c r="D3981" s="5">
        <v>0.49658537056378965</v>
      </c>
      <c r="E3981" s="5">
        <v>0.54217095706241669</v>
      </c>
      <c r="F3981" s="5">
        <v>0.54175131210320915</v>
      </c>
      <c r="G3981" s="5">
        <v>0.51179684386336877</v>
      </c>
      <c r="H3981" s="5">
        <v>0.5059131544997526</v>
      </c>
      <c r="I3981" s="5">
        <v>0.45618688224318477</v>
      </c>
      <c r="J3981" s="5">
        <v>0.45401368884484089</v>
      </c>
      <c r="K3981" s="5">
        <v>0.4248900459940933</v>
      </c>
      <c r="L3981" s="5">
        <v>0.42695067495486477</v>
      </c>
      <c r="M3981" s="5">
        <v>0.42278761555573269</v>
      </c>
      <c r="N3981" s="5">
        <v>0.49765350693632421</v>
      </c>
      <c r="O3981" s="5">
        <v>0.49598739810233589</v>
      </c>
      <c r="P3981" s="5">
        <v>0.48592031938992297</v>
      </c>
      <c r="Q3981" s="5">
        <v>0.4758006501257126</v>
      </c>
      <c r="R3981" s="5">
        <v>0.45725023884847299</v>
      </c>
      <c r="S3981" s="5">
        <v>0.456334464509352</v>
      </c>
      <c r="T3981" s="5">
        <v>0.44650909861371474</v>
      </c>
      <c r="U3981" s="5">
        <v>0.40022143472954791</v>
      </c>
      <c r="V3981" s="5">
        <v>0.39927364856882891</v>
      </c>
      <c r="W3981" s="5">
        <v>0.40144454953325731</v>
      </c>
      <c r="X3981" s="5">
        <v>0.40852250709250937</v>
      </c>
      <c r="Y3981" s="5">
        <v>0.41674925267849267</v>
      </c>
      <c r="Z3981" s="5">
        <v>0.42155532287193531</v>
      </c>
      <c r="AA3981" s="5">
        <v>0.42429504842471089</v>
      </c>
      <c r="AB3981" s="5">
        <v>0.39047852612396405</v>
      </c>
      <c r="AC3981" s="5">
        <v>0.40738678727433747</v>
      </c>
      <c r="AD3981" s="5">
        <v>0.42429504842471089</v>
      </c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</row>
    <row r="3982" spans="1:58" ht="12" customHeight="1" x14ac:dyDescent="0.2">
      <c r="B3982" t="s">
        <v>559</v>
      </c>
      <c r="C3982" s="5">
        <v>0.95124241556134081</v>
      </c>
      <c r="D3982" s="5">
        <v>0.96327799610824072</v>
      </c>
      <c r="E3982" s="5">
        <v>0.97639083992972764</v>
      </c>
      <c r="F3982" s="5">
        <v>0.97120866438563924</v>
      </c>
      <c r="G3982" s="5">
        <v>0.95782496714059018</v>
      </c>
      <c r="H3982" s="5">
        <v>0.96497985334046932</v>
      </c>
      <c r="I3982" s="5">
        <v>0.96120308026233503</v>
      </c>
      <c r="J3982" s="5">
        <v>0.9490940782252334</v>
      </c>
      <c r="K3982" s="5">
        <v>0.91727330187586831</v>
      </c>
      <c r="L3982" s="5">
        <v>0.92344032131888565</v>
      </c>
      <c r="M3982" s="5">
        <v>0.91713290320902874</v>
      </c>
      <c r="N3982" s="5">
        <v>0.9200185789641756</v>
      </c>
      <c r="O3982" s="5">
        <v>0.92072130477075065</v>
      </c>
      <c r="P3982" s="5">
        <v>0.91448436061581895</v>
      </c>
      <c r="Q3982" s="5">
        <v>0.9049727320302714</v>
      </c>
      <c r="R3982" s="5">
        <v>0.8934560448001112</v>
      </c>
      <c r="S3982" s="5">
        <v>0.88118109042274639</v>
      </c>
      <c r="T3982" s="5">
        <v>0.87404818627372804</v>
      </c>
      <c r="U3982" s="5">
        <v>0.86881387329239779</v>
      </c>
      <c r="V3982" s="5">
        <v>0.8728868824649646</v>
      </c>
      <c r="W3982" s="5">
        <v>0.88333069530401265</v>
      </c>
      <c r="X3982" s="5">
        <v>0.89358857692825411</v>
      </c>
      <c r="Y3982" s="5">
        <v>0.89902059954235058</v>
      </c>
      <c r="Z3982" s="5">
        <v>0.90421588200538805</v>
      </c>
      <c r="AA3982" s="5">
        <v>0.90440283966994306</v>
      </c>
      <c r="AB3982" s="5">
        <v>0.89930406812238162</v>
      </c>
      <c r="AC3982" s="5">
        <v>0.90185345389616234</v>
      </c>
      <c r="AD3982" s="5">
        <v>0.90440283966994306</v>
      </c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</row>
    <row r="3983" spans="1:58" ht="12" customHeight="1" x14ac:dyDescent="0.2">
      <c r="B3983" t="s">
        <v>560</v>
      </c>
      <c r="C3983" s="5">
        <v>0.96504701573952767</v>
      </c>
      <c r="D3983" s="5">
        <v>0.96830045334762604</v>
      </c>
      <c r="E3983" s="5">
        <v>0.96385702936895912</v>
      </c>
      <c r="F3983" s="5">
        <v>0.9577090017570502</v>
      </c>
      <c r="G3983" s="5">
        <v>0.95742614218787092</v>
      </c>
      <c r="H3983" s="5">
        <v>0.97001960791469954</v>
      </c>
      <c r="I3983" s="5">
        <v>0.96942295858334671</v>
      </c>
      <c r="J3983" s="5">
        <v>0.96216694101878575</v>
      </c>
      <c r="K3983" s="5">
        <v>0.93964830136587985</v>
      </c>
      <c r="L3983" s="5">
        <v>0.94977643581816751</v>
      </c>
      <c r="M3983" s="5">
        <v>0.94827120832995671</v>
      </c>
      <c r="N3983" s="5">
        <v>0.94823606018055651</v>
      </c>
      <c r="O3983" s="5">
        <v>0.94992673909932068</v>
      </c>
      <c r="P3983" s="5">
        <v>0.94536629634505809</v>
      </c>
      <c r="Q3983" s="5">
        <v>0.93526836301725369</v>
      </c>
      <c r="R3983" s="5">
        <v>0.92663391299730702</v>
      </c>
      <c r="S3983" s="5">
        <v>0.92563587254471613</v>
      </c>
      <c r="T3983" s="5">
        <v>0.92339580953900802</v>
      </c>
      <c r="U3983" s="5">
        <v>0.92355818341528539</v>
      </c>
      <c r="V3983" s="5">
        <v>0.92648525841255935</v>
      </c>
      <c r="W3983" s="5">
        <v>0.93146267937921745</v>
      </c>
      <c r="X3983" s="5">
        <v>0.93419499011640761</v>
      </c>
      <c r="Y3983" s="5">
        <v>0.93556276086041501</v>
      </c>
      <c r="Z3983" s="5">
        <v>0.93852368005224285</v>
      </c>
      <c r="AA3983" s="5">
        <v>0.93878041971877724</v>
      </c>
      <c r="AB3983" s="5">
        <v>0.94357322188119952</v>
      </c>
      <c r="AC3983" s="5">
        <v>0.94117682079998843</v>
      </c>
      <c r="AD3983" s="5">
        <v>0.93878041971877724</v>
      </c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</row>
    <row r="3984" spans="1:58" ht="12" customHeight="1" x14ac:dyDescent="0.2">
      <c r="B3984" t="s">
        <v>561</v>
      </c>
      <c r="C3984" s="5">
        <v>0.88282441744803564</v>
      </c>
      <c r="D3984" s="5">
        <v>0.89812721227578407</v>
      </c>
      <c r="E3984" s="5">
        <v>0.90623920870776764</v>
      </c>
      <c r="F3984" s="5">
        <v>0.90230824994335401</v>
      </c>
      <c r="G3984" s="5">
        <v>0.90969764504559103</v>
      </c>
      <c r="H3984" s="5">
        <v>0.91601274517249742</v>
      </c>
      <c r="I3984" s="5">
        <v>0.93015571554282883</v>
      </c>
      <c r="J3984" s="5">
        <v>0.92251146213336788</v>
      </c>
      <c r="K3984" s="5">
        <v>0.92084708958869999</v>
      </c>
      <c r="L3984" s="5">
        <v>0.92340838718136964</v>
      </c>
      <c r="M3984" s="5">
        <v>0.920585382940875</v>
      </c>
      <c r="N3984" s="5">
        <v>0.92567321213218845</v>
      </c>
      <c r="O3984" s="5">
        <v>0.93125161124202571</v>
      </c>
      <c r="P3984" s="5">
        <v>0.92745631097667613</v>
      </c>
      <c r="Q3984" s="5">
        <v>0.92185264705180803</v>
      </c>
      <c r="R3984" s="5">
        <v>0.91161864604718534</v>
      </c>
      <c r="S3984" s="5">
        <v>0.9110122931438801</v>
      </c>
      <c r="T3984" s="5">
        <v>0.90432327029849946</v>
      </c>
      <c r="U3984" s="5">
        <v>0.9100179484459241</v>
      </c>
      <c r="V3984" s="5">
        <v>0.91286651809658526</v>
      </c>
      <c r="W3984" s="5">
        <v>0.9172171879173322</v>
      </c>
      <c r="X3984" s="5">
        <v>0.91930789591296047</v>
      </c>
      <c r="Y3984" s="5">
        <v>0.9221877457942913</v>
      </c>
      <c r="Z3984" s="5">
        <v>0.92953613558384651</v>
      </c>
      <c r="AA3984" s="5">
        <v>0.93496202211093482</v>
      </c>
      <c r="AB3984" s="5">
        <v>0.94321580418358453</v>
      </c>
      <c r="AC3984" s="5">
        <v>0.93908891314725973</v>
      </c>
      <c r="AD3984" s="5">
        <v>0.93496202211093482</v>
      </c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</row>
    <row r="3985" spans="1:58" ht="12" customHeight="1" x14ac:dyDescent="0.2">
      <c r="B3985" t="s">
        <v>562</v>
      </c>
      <c r="C3985" s="5">
        <v>0.65364571599939714</v>
      </c>
      <c r="D3985" s="5">
        <v>0.66448865922070977</v>
      </c>
      <c r="E3985" s="5">
        <v>0.66853962375244724</v>
      </c>
      <c r="F3985" s="5">
        <v>0.65950869327141282</v>
      </c>
      <c r="G3985" s="5">
        <v>0.6844570591126623</v>
      </c>
      <c r="H3985" s="5">
        <v>0.71483176838743545</v>
      </c>
      <c r="I3985" s="5">
        <v>0.72919556691703269</v>
      </c>
      <c r="J3985" s="5">
        <v>0.73644294937559551</v>
      </c>
      <c r="K3985" s="5">
        <v>0.72704349865226714</v>
      </c>
      <c r="L3985" s="5">
        <v>0.72714081919839291</v>
      </c>
      <c r="M3985" s="5">
        <v>0.73474642668035117</v>
      </c>
      <c r="N3985" s="5">
        <v>0.7421146219565028</v>
      </c>
      <c r="O3985" s="5">
        <v>0.75114329775541877</v>
      </c>
      <c r="P3985" s="5">
        <v>0.75686653783585334</v>
      </c>
      <c r="Q3985" s="5">
        <v>0.75882710940458931</v>
      </c>
      <c r="R3985" s="5">
        <v>0.75724924197310084</v>
      </c>
      <c r="S3985" s="5">
        <v>0.7649393726315008</v>
      </c>
      <c r="T3985" s="5">
        <v>0.76072149588145366</v>
      </c>
      <c r="U3985" s="5">
        <v>0.76848763511689178</v>
      </c>
      <c r="V3985" s="5">
        <v>0.77657817776692606</v>
      </c>
      <c r="W3985" s="5">
        <v>0.79011285024252487</v>
      </c>
      <c r="X3985" s="5">
        <v>0.79599294488000671</v>
      </c>
      <c r="Y3985" s="5">
        <v>0.80298913248452219</v>
      </c>
      <c r="Z3985" s="5">
        <v>0.80796974857587511</v>
      </c>
      <c r="AA3985" s="5">
        <v>0.81111769502687392</v>
      </c>
      <c r="AB3985" s="5">
        <v>0.8166801574093836</v>
      </c>
      <c r="AC3985" s="5">
        <v>0.81389892621812876</v>
      </c>
      <c r="AD3985" s="5">
        <v>0.81111769502687392</v>
      </c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</row>
    <row r="3986" spans="1:58" ht="12" customHeight="1" x14ac:dyDescent="0.2">
      <c r="A3986" t="s">
        <v>527</v>
      </c>
      <c r="B3986" t="s">
        <v>558</v>
      </c>
      <c r="C3986" s="5">
        <v>0.57740626234589376</v>
      </c>
      <c r="D3986" s="5">
        <v>0.54848321340308204</v>
      </c>
      <c r="E3986" s="5">
        <v>0.53883777680855327</v>
      </c>
      <c r="F3986" s="5">
        <v>0.5614761048628546</v>
      </c>
      <c r="G3986" s="5">
        <v>0.55487742312585009</v>
      </c>
      <c r="H3986" s="5">
        <v>0.56440592175483018</v>
      </c>
      <c r="I3986" s="5">
        <v>0.5464588074894926</v>
      </c>
      <c r="J3986" s="5">
        <v>0.5733193009759453</v>
      </c>
      <c r="K3986" s="5">
        <v>0.57054240707025694</v>
      </c>
      <c r="L3986" s="5">
        <v>0.56853212604677816</v>
      </c>
      <c r="M3986" s="5">
        <v>0.55755366288803665</v>
      </c>
      <c r="N3986" s="5">
        <v>0.5761774231507838</v>
      </c>
      <c r="O3986" s="5">
        <v>0.5676457256475661</v>
      </c>
      <c r="P3986" s="5">
        <v>0.56921768320690502</v>
      </c>
      <c r="Q3986" s="5">
        <v>0.56750655105459991</v>
      </c>
      <c r="R3986" s="5">
        <v>0.5762051991104753</v>
      </c>
      <c r="S3986" s="5">
        <v>0.54732194383248645</v>
      </c>
      <c r="T3986" s="5">
        <v>0.51818121088981706</v>
      </c>
      <c r="U3986" s="5">
        <v>0.51931969474385253</v>
      </c>
      <c r="V3986" s="5">
        <v>0.51802351004970049</v>
      </c>
      <c r="W3986" s="5">
        <v>0.49485748531004331</v>
      </c>
      <c r="X3986" s="5">
        <v>0.56118816915684233</v>
      </c>
      <c r="Y3986" s="5">
        <v>0.5345233104444832</v>
      </c>
      <c r="Z3986" s="5">
        <v>0.52998035320689707</v>
      </c>
      <c r="AA3986" s="5">
        <v>0.50755859185900487</v>
      </c>
      <c r="AB3986" s="5">
        <v>0.49256625620381034</v>
      </c>
      <c r="AC3986" s="5">
        <v>0.50006242403140755</v>
      </c>
      <c r="AD3986" s="5">
        <v>0.50755859185900487</v>
      </c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</row>
    <row r="3987" spans="1:58" ht="12" customHeight="1" x14ac:dyDescent="0.2">
      <c r="B3987" t="s">
        <v>559</v>
      </c>
      <c r="C3987" s="5">
        <v>0.95168251461124165</v>
      </c>
      <c r="D3987" s="5">
        <v>0.91019702534864777</v>
      </c>
      <c r="E3987" s="5">
        <v>0.9351641291557965</v>
      </c>
      <c r="F3987" s="5">
        <v>0.94716843545904805</v>
      </c>
      <c r="G3987" s="5">
        <v>0.95236222684367455</v>
      </c>
      <c r="H3987" s="5">
        <v>0.99799995155033294</v>
      </c>
      <c r="I3987" s="5">
        <v>0.95439650788142649</v>
      </c>
      <c r="J3987" s="5">
        <v>0.953459395619494</v>
      </c>
      <c r="K3987" s="5">
        <v>0.94794374330478026</v>
      </c>
      <c r="L3987" s="5">
        <v>0.94413263585910867</v>
      </c>
      <c r="M3987" s="5">
        <v>0.9333941475322266</v>
      </c>
      <c r="N3987" s="5">
        <v>0.93232054565446953</v>
      </c>
      <c r="O3987" s="5">
        <v>0.92378634116596647</v>
      </c>
      <c r="P3987" s="5">
        <v>0.92104195339514272</v>
      </c>
      <c r="Q3987" s="5">
        <v>0.91679327325819771</v>
      </c>
      <c r="R3987" s="5">
        <v>0.8550443008048324</v>
      </c>
      <c r="S3987" s="5">
        <v>0.90228586792342924</v>
      </c>
      <c r="T3987" s="5">
        <v>0.90089698579041266</v>
      </c>
      <c r="U3987" s="5">
        <v>0.89986360395681952</v>
      </c>
      <c r="V3987" s="5">
        <v>0.89296722381430549</v>
      </c>
      <c r="W3987" s="5">
        <v>0.8918802426812289</v>
      </c>
      <c r="X3987" s="5">
        <v>0.92901395579965362</v>
      </c>
      <c r="Y3987" s="5">
        <v>0.92828069081661313</v>
      </c>
      <c r="Z3987" s="5">
        <v>0.92767557893455788</v>
      </c>
      <c r="AA3987" s="5">
        <v>0.89413058174331517</v>
      </c>
      <c r="AB3987" s="5">
        <v>0.88253097387654456</v>
      </c>
      <c r="AC3987" s="5">
        <v>0.88833077780992986</v>
      </c>
      <c r="AD3987" s="5">
        <v>0.89413058174331517</v>
      </c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</row>
    <row r="3988" spans="1:58" ht="12" customHeight="1" x14ac:dyDescent="0.2">
      <c r="B3988" t="s">
        <v>560</v>
      </c>
      <c r="C3988" s="5">
        <v>0.94583978969947202</v>
      </c>
      <c r="D3988" s="5">
        <v>0.92321991965040118</v>
      </c>
      <c r="E3988" s="5">
        <v>0.93666471791386852</v>
      </c>
      <c r="F3988" s="5">
        <v>0.94401873254924895</v>
      </c>
      <c r="G3988" s="5">
        <v>0.94210553598318592</v>
      </c>
      <c r="H3988" s="5">
        <v>0.98174109137242871</v>
      </c>
      <c r="I3988" s="5">
        <v>0.95906112326367543</v>
      </c>
      <c r="J3988" s="5">
        <v>0.95755175523343317</v>
      </c>
      <c r="K3988" s="5">
        <v>0.95661638726038334</v>
      </c>
      <c r="L3988" s="5">
        <v>0.95722237357184914</v>
      </c>
      <c r="M3988" s="5">
        <v>0.95426697137339966</v>
      </c>
      <c r="N3988" s="5">
        <v>0.95617996956834206</v>
      </c>
      <c r="O3988" s="5">
        <v>0.95338661402418712</v>
      </c>
      <c r="P3988" s="5">
        <v>0.94802606331268968</v>
      </c>
      <c r="Q3988" s="5">
        <v>0.94611283408134816</v>
      </c>
      <c r="R3988" s="5">
        <v>0.94031129149893022</v>
      </c>
      <c r="S3988" s="5">
        <v>0.94120918251221619</v>
      </c>
      <c r="T3988" s="5">
        <v>0.94239433262006611</v>
      </c>
      <c r="U3988" s="5">
        <v>0.94382837557002441</v>
      </c>
      <c r="V3988" s="5">
        <v>0.94249947305459447</v>
      </c>
      <c r="W3988" s="5">
        <v>0.93867358978587878</v>
      </c>
      <c r="X3988" s="5">
        <v>0.9557122690112827</v>
      </c>
      <c r="Y3988" s="5">
        <v>0.95574736083275236</v>
      </c>
      <c r="Z3988" s="5">
        <v>0.96019336023644075</v>
      </c>
      <c r="AA3988" s="5">
        <v>0.9311337872734331</v>
      </c>
      <c r="AB3988" s="5">
        <v>0.91461124519853165</v>
      </c>
      <c r="AC3988" s="5">
        <v>0.92287251623598232</v>
      </c>
      <c r="AD3988" s="5">
        <v>0.9311337872734331</v>
      </c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</row>
    <row r="3989" spans="1:58" ht="12" customHeight="1" x14ac:dyDescent="0.2">
      <c r="B3989" t="s">
        <v>561</v>
      </c>
      <c r="C3989" s="5">
        <v>0.86677611383799946</v>
      </c>
      <c r="D3989" s="5">
        <v>0.8495092675682665</v>
      </c>
      <c r="E3989" s="5">
        <v>0.86837895012768873</v>
      </c>
      <c r="F3989" s="5">
        <v>0.87888521962941368</v>
      </c>
      <c r="G3989" s="5">
        <v>0.87817120181432962</v>
      </c>
      <c r="H3989" s="5">
        <v>0.92604137931653729</v>
      </c>
      <c r="I3989" s="5">
        <v>0.95187193319042496</v>
      </c>
      <c r="J3989" s="5">
        <v>0.93232595807404084</v>
      </c>
      <c r="K3989" s="5">
        <v>0.94058444255713702</v>
      </c>
      <c r="L3989" s="5">
        <v>0.93908769663681579</v>
      </c>
      <c r="M3989" s="5">
        <v>0.94026764232580751</v>
      </c>
      <c r="N3989" s="5">
        <v>0.9453248341898296</v>
      </c>
      <c r="O3989" s="5">
        <v>0.94672957353920095</v>
      </c>
      <c r="P3989" s="5">
        <v>0.94701499084382146</v>
      </c>
      <c r="Q3989" s="5">
        <v>0.94139386432240291</v>
      </c>
      <c r="R3989" s="5">
        <v>0.93696220330215352</v>
      </c>
      <c r="S3989" s="5">
        <v>0.92679511219977084</v>
      </c>
      <c r="T3989" s="5">
        <v>0.93909838293693459</v>
      </c>
      <c r="U3989" s="5">
        <v>0.94314030125066817</v>
      </c>
      <c r="V3989" s="5">
        <v>0.94095778386123874</v>
      </c>
      <c r="W3989" s="5">
        <v>0.94494898393608717</v>
      </c>
      <c r="X3989" s="5">
        <v>0.93580349006175767</v>
      </c>
      <c r="Y3989" s="5">
        <v>0.96219640244060334</v>
      </c>
      <c r="Z3989" s="5">
        <v>0.96198049505669692</v>
      </c>
      <c r="AA3989" s="5">
        <v>0.94102846856937761</v>
      </c>
      <c r="AB3989" s="5">
        <v>0.92991080827165795</v>
      </c>
      <c r="AC3989" s="5">
        <v>0.93546963842051778</v>
      </c>
      <c r="AD3989" s="5">
        <v>0.94102846856937761</v>
      </c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</row>
    <row r="3990" spans="1:58" ht="12" customHeight="1" x14ac:dyDescent="0.2">
      <c r="B3990" t="s">
        <v>562</v>
      </c>
      <c r="C3990" s="5">
        <v>0.64611215002601874</v>
      </c>
      <c r="D3990" s="5">
        <v>0.64374388057756204</v>
      </c>
      <c r="E3990" s="5">
        <v>0.67959943815727386</v>
      </c>
      <c r="F3990" s="5">
        <v>0.69697456668245061</v>
      </c>
      <c r="G3990" s="5">
        <v>0.71299587270832609</v>
      </c>
      <c r="H3990" s="5">
        <v>0.75352132429146379</v>
      </c>
      <c r="I3990" s="5">
        <v>0.75400420051664729</v>
      </c>
      <c r="J3990" s="5">
        <v>0.75260576820275582</v>
      </c>
      <c r="K3990" s="5">
        <v>0.75805755993038559</v>
      </c>
      <c r="L3990" s="5">
        <v>0.76772367997419289</v>
      </c>
      <c r="M3990" s="5">
        <v>0.78694051376307927</v>
      </c>
      <c r="N3990" s="5">
        <v>0.79238992611400216</v>
      </c>
      <c r="O3990" s="5">
        <v>0.80847099541132061</v>
      </c>
      <c r="P3990" s="5">
        <v>0.81831652628338614</v>
      </c>
      <c r="Q3990" s="5">
        <v>0.82067703648586021</v>
      </c>
      <c r="R3990" s="5">
        <v>0.82605892641933787</v>
      </c>
      <c r="S3990" s="5">
        <v>0.8305542874939249</v>
      </c>
      <c r="T3990" s="5">
        <v>0.84854073136303998</v>
      </c>
      <c r="U3990" s="5">
        <v>0.8600045298778437</v>
      </c>
      <c r="V3990" s="5">
        <v>0.86104770601623815</v>
      </c>
      <c r="W3990" s="5">
        <v>0.87666000546917344</v>
      </c>
      <c r="X3990" s="5">
        <v>0.85933802077123544</v>
      </c>
      <c r="Y3990" s="5">
        <v>0.89154442206604423</v>
      </c>
      <c r="Z3990" s="5">
        <v>0.89281984290818783</v>
      </c>
      <c r="AA3990" s="5">
        <v>0.88242442732673676</v>
      </c>
      <c r="AB3990" s="5">
        <v>0.88341647437939907</v>
      </c>
      <c r="AC3990" s="5">
        <v>0.88292045085306792</v>
      </c>
      <c r="AD3990" s="5">
        <v>0.88242442732673676</v>
      </c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</row>
    <row r="3991" spans="1:58" ht="12" customHeight="1" x14ac:dyDescent="0.2">
      <c r="A3991" t="s">
        <v>528</v>
      </c>
      <c r="B3991" t="s">
        <v>558</v>
      </c>
      <c r="C3991" s="5">
        <v>0.44610259266939828</v>
      </c>
      <c r="D3991" s="5">
        <v>0.45239550232268116</v>
      </c>
      <c r="E3991" s="5">
        <v>0.46787627992220143</v>
      </c>
      <c r="F3991" s="5">
        <v>0.50836777659765542</v>
      </c>
      <c r="G3991" s="5">
        <v>0.47880383724941711</v>
      </c>
      <c r="H3991" s="5">
        <v>0.48358935623448251</v>
      </c>
      <c r="I3991" s="5">
        <v>0.46478796236988279</v>
      </c>
      <c r="J3991" s="5">
        <v>0.43562774983653857</v>
      </c>
      <c r="K3991" s="5">
        <v>0.43609868145269964</v>
      </c>
      <c r="L3991" s="5">
        <v>0.42416349939088804</v>
      </c>
      <c r="M3991" s="5">
        <v>0.41976463107486423</v>
      </c>
      <c r="N3991" s="5">
        <v>0.4161686528305108</v>
      </c>
      <c r="O3991" s="5">
        <v>0.41966535989564374</v>
      </c>
      <c r="P3991" s="5">
        <v>0.41246239625589454</v>
      </c>
      <c r="Q3991" s="5">
        <v>0.41625020552945108</v>
      </c>
      <c r="R3991" s="5">
        <v>0.41478296707881035</v>
      </c>
      <c r="S3991" s="5">
        <v>0.38985054762260646</v>
      </c>
      <c r="T3991" s="5">
        <v>0.38939241001932245</v>
      </c>
      <c r="U3991" s="5">
        <v>0.38426139291473738</v>
      </c>
      <c r="V3991" s="5">
        <v>0.37544542445746421</v>
      </c>
      <c r="W3991" s="5">
        <v>0.37151966704476885</v>
      </c>
      <c r="X3991" s="5">
        <v>0.38709652708667708</v>
      </c>
      <c r="Y3991" s="5">
        <v>0.39037438426467369</v>
      </c>
      <c r="Z3991" s="5">
        <v>0.37988306606109695</v>
      </c>
      <c r="AA3991" s="5">
        <v>0.39192714934301487</v>
      </c>
      <c r="AB3991" s="5">
        <v>0.3600918893421774</v>
      </c>
      <c r="AC3991" s="5">
        <v>0.37600951934259613</v>
      </c>
      <c r="AD3991" s="5">
        <v>0.39192714934301487</v>
      </c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</row>
    <row r="3992" spans="1:58" ht="12" customHeight="1" x14ac:dyDescent="0.2">
      <c r="B3992" t="s">
        <v>559</v>
      </c>
      <c r="C3992" s="5">
        <v>0.88144108735433258</v>
      </c>
      <c r="D3992" s="5">
        <v>0.9017121862173807</v>
      </c>
      <c r="E3992" s="5">
        <v>0.90358549568418856</v>
      </c>
      <c r="F3992" s="5">
        <v>0.94108494384386476</v>
      </c>
      <c r="G3992" s="5">
        <v>0.91070215272529487</v>
      </c>
      <c r="H3992" s="5">
        <v>0.86809028992239912</v>
      </c>
      <c r="I3992" s="5">
        <v>0.85345875660967307</v>
      </c>
      <c r="J3992" s="5">
        <v>0.85824084704907311</v>
      </c>
      <c r="K3992" s="5">
        <v>0.86501925940968638</v>
      </c>
      <c r="L3992" s="5">
        <v>0.86853502306765273</v>
      </c>
      <c r="M3992" s="5">
        <v>0.86335842322844858</v>
      </c>
      <c r="N3992" s="5">
        <v>0.8561137017912358</v>
      </c>
      <c r="O3992" s="5">
        <v>0.84995876675317583</v>
      </c>
      <c r="P3992" s="5">
        <v>0.84036135525688727</v>
      </c>
      <c r="Q3992" s="5">
        <v>0.83194201263101553</v>
      </c>
      <c r="R3992" s="5">
        <v>0.81153298647851713</v>
      </c>
      <c r="S3992" s="5">
        <v>0.79744649234566078</v>
      </c>
      <c r="T3992" s="5">
        <v>0.78936672271229646</v>
      </c>
      <c r="U3992" s="5">
        <v>0.7870687536608969</v>
      </c>
      <c r="V3992" s="5">
        <v>0.78359001902259873</v>
      </c>
      <c r="W3992" s="5">
        <v>0.78204440234656758</v>
      </c>
      <c r="X3992" s="5">
        <v>0.79032957817958893</v>
      </c>
      <c r="Y3992" s="5">
        <v>0.80410122194099853</v>
      </c>
      <c r="Z3992" s="5">
        <v>0.79431819483823607</v>
      </c>
      <c r="AA3992" s="5">
        <v>0.80269078577194575</v>
      </c>
      <c r="AB3992" s="5">
        <v>0.78900936209351213</v>
      </c>
      <c r="AC3992" s="5">
        <v>0.795850073932729</v>
      </c>
      <c r="AD3992" s="5">
        <v>0.80269078577194575</v>
      </c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</row>
    <row r="3993" spans="1:58" ht="12" customHeight="1" x14ac:dyDescent="0.2">
      <c r="B3993" t="s">
        <v>560</v>
      </c>
      <c r="C3993" s="5">
        <v>0.91332652195171193</v>
      </c>
      <c r="D3993" s="5">
        <v>0.91648462719204715</v>
      </c>
      <c r="E3993" s="5">
        <v>0.90529835111875878</v>
      </c>
      <c r="F3993" s="5">
        <v>0.9070439633495968</v>
      </c>
      <c r="G3993" s="5">
        <v>0.90381850698420985</v>
      </c>
      <c r="H3993" s="5">
        <v>0.90896370096600398</v>
      </c>
      <c r="I3993" s="5">
        <v>0.89080773579222183</v>
      </c>
      <c r="J3993" s="5">
        <v>0.90630117743600835</v>
      </c>
      <c r="K3993" s="5">
        <v>0.90719825340539006</v>
      </c>
      <c r="L3993" s="5">
        <v>0.91693473732084219</v>
      </c>
      <c r="M3993" s="5">
        <v>0.91425149008124096</v>
      </c>
      <c r="N3993" s="5">
        <v>0.91016715505127888</v>
      </c>
      <c r="O3993" s="5">
        <v>0.90632679566371821</v>
      </c>
      <c r="P3993" s="5">
        <v>0.8977093595469553</v>
      </c>
      <c r="Q3993" s="5">
        <v>0.89152206292791392</v>
      </c>
      <c r="R3993" s="5">
        <v>0.86224979011689906</v>
      </c>
      <c r="S3993" s="5">
        <v>0.85280836066670695</v>
      </c>
      <c r="T3993" s="5">
        <v>0.84516478309075882</v>
      </c>
      <c r="U3993" s="5">
        <v>0.84399709269301737</v>
      </c>
      <c r="V3993" s="5">
        <v>0.83987156636690219</v>
      </c>
      <c r="W3993" s="5">
        <v>0.83831756049310513</v>
      </c>
      <c r="X3993" s="5">
        <v>0.83865377788927287</v>
      </c>
      <c r="Y3993" s="5">
        <v>0.86339974634437611</v>
      </c>
      <c r="Z3993" s="5">
        <v>0.86341314724923734</v>
      </c>
      <c r="AA3993" s="5">
        <v>0.87510700780683071</v>
      </c>
      <c r="AB3993" s="5">
        <v>0.86932674163141488</v>
      </c>
      <c r="AC3993" s="5">
        <v>0.87221687471912279</v>
      </c>
      <c r="AD3993" s="5">
        <v>0.87510700780683071</v>
      </c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</row>
    <row r="3994" spans="1:58" ht="12" customHeight="1" x14ac:dyDescent="0.2">
      <c r="B3994" t="s">
        <v>561</v>
      </c>
      <c r="C3994" s="5">
        <v>0.82769633252500485</v>
      </c>
      <c r="D3994" s="5">
        <v>0.84023034624893367</v>
      </c>
      <c r="E3994" s="5">
        <v>0.83450394783437365</v>
      </c>
      <c r="F3994" s="5">
        <v>0.81754538349767159</v>
      </c>
      <c r="G3994" s="5">
        <v>0.83073091636373131</v>
      </c>
      <c r="H3994" s="5">
        <v>0.87314052222327543</v>
      </c>
      <c r="I3994" s="5">
        <v>0.90368176261891897</v>
      </c>
      <c r="J3994" s="5">
        <v>0.89997655711883928</v>
      </c>
      <c r="K3994" s="5">
        <v>0.89640927601497267</v>
      </c>
      <c r="L3994" s="5">
        <v>0.91031091904125738</v>
      </c>
      <c r="M3994" s="5">
        <v>0.90027376297933359</v>
      </c>
      <c r="N3994" s="5">
        <v>0.90260423717903449</v>
      </c>
      <c r="O3994" s="5">
        <v>0.90498948512842847</v>
      </c>
      <c r="P3994" s="5">
        <v>0.90225013259493891</v>
      </c>
      <c r="Q3994" s="5">
        <v>0.87456533898688438</v>
      </c>
      <c r="R3994" s="5">
        <v>0.87585542815965445</v>
      </c>
      <c r="S3994" s="5">
        <v>0.87225420673968679</v>
      </c>
      <c r="T3994" s="5">
        <v>0.87294594836355632</v>
      </c>
      <c r="U3994" s="5">
        <v>0.8743394739649204</v>
      </c>
      <c r="V3994" s="5">
        <v>0.87434687649101628</v>
      </c>
      <c r="W3994" s="5">
        <v>0.87655583718729269</v>
      </c>
      <c r="X3994" s="5">
        <v>0.87855553012743026</v>
      </c>
      <c r="Y3994" s="5">
        <v>0.89960954438706364</v>
      </c>
      <c r="Z3994" s="5">
        <v>0.89560459253855995</v>
      </c>
      <c r="AA3994" s="5">
        <v>0.9008638677594164</v>
      </c>
      <c r="AB3994" s="5">
        <v>0.89151118057395295</v>
      </c>
      <c r="AC3994" s="5">
        <v>0.89618752416668468</v>
      </c>
      <c r="AD3994" s="5">
        <v>0.9008638677594164</v>
      </c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</row>
    <row r="3995" spans="1:58" ht="12" customHeight="1" x14ac:dyDescent="0.2">
      <c r="B3995" t="s">
        <v>562</v>
      </c>
      <c r="C3995" s="5">
        <v>0.66068928808860639</v>
      </c>
      <c r="D3995" s="5">
        <v>0.67039155880790413</v>
      </c>
      <c r="E3995" s="5">
        <v>0.67473418124722284</v>
      </c>
      <c r="F3995" s="5">
        <v>0.67017287511039314</v>
      </c>
      <c r="G3995" s="5">
        <v>0.67637078069772205</v>
      </c>
      <c r="H3995" s="5">
        <v>0.68028377825000153</v>
      </c>
      <c r="I3995" s="5">
        <v>0.7006154123653191</v>
      </c>
      <c r="J3995" s="5">
        <v>0.74286606219392914</v>
      </c>
      <c r="K3995" s="5">
        <v>0.74473083774734072</v>
      </c>
      <c r="L3995" s="5">
        <v>0.76676975344383569</v>
      </c>
      <c r="M3995" s="5">
        <v>0.75162561684154194</v>
      </c>
      <c r="N3995" s="5">
        <v>0.76289244734270123</v>
      </c>
      <c r="O3995" s="5">
        <v>0.77164358957146739</v>
      </c>
      <c r="P3995" s="5">
        <v>0.77262276466665736</v>
      </c>
      <c r="Q3995" s="5">
        <v>0.76200040455977869</v>
      </c>
      <c r="R3995" s="5">
        <v>0.76409507594891224</v>
      </c>
      <c r="S3995" s="5">
        <v>0.76291338719776758</v>
      </c>
      <c r="T3995" s="5">
        <v>0.75767540614178774</v>
      </c>
      <c r="U3995" s="5">
        <v>0.77530855431667123</v>
      </c>
      <c r="V3995" s="5">
        <v>0.77905349088901477</v>
      </c>
      <c r="W3995" s="5">
        <v>0.78364816817025829</v>
      </c>
      <c r="X3995" s="5">
        <v>0.81406202005364003</v>
      </c>
      <c r="Y3995" s="5">
        <v>0.82753906810995115</v>
      </c>
      <c r="Z3995" s="5">
        <v>0.81243055359111505</v>
      </c>
      <c r="AA3995" s="5">
        <v>0.8181098761572918</v>
      </c>
      <c r="AB3995" s="5">
        <v>0.81091144591375341</v>
      </c>
      <c r="AC3995" s="5">
        <v>0.81451066103552261</v>
      </c>
      <c r="AD3995" s="5">
        <v>0.8181098761572918</v>
      </c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</row>
    <row r="3996" spans="1:58" ht="12" customHeight="1" x14ac:dyDescent="0.2">
      <c r="A3996" t="s">
        <v>529</v>
      </c>
      <c r="B3996" t="s">
        <v>558</v>
      </c>
      <c r="C3996" s="5">
        <v>0.63748230092818459</v>
      </c>
      <c r="D3996" s="5">
        <v>0.5287826246016597</v>
      </c>
      <c r="E3996" s="5">
        <v>0.60821858942823126</v>
      </c>
      <c r="F3996" s="5">
        <v>0.52179243166317102</v>
      </c>
      <c r="G3996" s="5">
        <v>0.52336727286064133</v>
      </c>
      <c r="H3996" s="5">
        <v>0.54214301432768974</v>
      </c>
      <c r="I3996" s="5">
        <v>0.51701720753125113</v>
      </c>
      <c r="J3996" s="5">
        <v>0.50252569136503777</v>
      </c>
      <c r="K3996" s="5">
        <v>0.49611750094459733</v>
      </c>
      <c r="L3996" s="5">
        <v>0.48505468701855442</v>
      </c>
      <c r="M3996" s="5">
        <v>0.46701234902464794</v>
      </c>
      <c r="N3996" s="5">
        <v>0.45715276709330654</v>
      </c>
      <c r="O3996" s="5">
        <v>0.45763374676019181</v>
      </c>
      <c r="P3996" s="5">
        <v>0.45343447167968426</v>
      </c>
      <c r="Q3996" s="5">
        <v>0.47702176889814313</v>
      </c>
      <c r="R3996" s="5">
        <v>0.39249731133897237</v>
      </c>
      <c r="S3996" s="5">
        <v>0.42211046766597593</v>
      </c>
      <c r="T3996" s="5">
        <v>0.42523637542331244</v>
      </c>
      <c r="U3996" s="5">
        <v>0.41409309667394406</v>
      </c>
      <c r="V3996" s="5">
        <v>0.38873510069569722</v>
      </c>
      <c r="W3996" s="5">
        <v>0.41686434474831568</v>
      </c>
      <c r="X3996" s="5">
        <v>0.43736473131551723</v>
      </c>
      <c r="Y3996" s="5">
        <v>0.45577987926580116</v>
      </c>
      <c r="Z3996" s="5">
        <v>0.45072280782675433</v>
      </c>
      <c r="AA3996" s="5">
        <v>0.46447207891769016</v>
      </c>
      <c r="AB3996" s="5">
        <v>0.4355558356099265</v>
      </c>
      <c r="AC3996" s="5">
        <v>0.45001395726380833</v>
      </c>
      <c r="AD3996" s="5">
        <v>0.46447207891769016</v>
      </c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</row>
    <row r="3997" spans="1:58" ht="12" customHeight="1" x14ac:dyDescent="0.2">
      <c r="B3997" t="s">
        <v>559</v>
      </c>
      <c r="C3997" s="5">
        <v>0.92842800559646255</v>
      </c>
      <c r="D3997" s="5">
        <v>0.93334723474387815</v>
      </c>
      <c r="E3997" s="5">
        <v>0.96036537469104188</v>
      </c>
      <c r="F3997" s="5">
        <v>0.93891772820467945</v>
      </c>
      <c r="G3997" s="5">
        <v>0.9569152711356731</v>
      </c>
      <c r="H3997" s="5">
        <v>0.90800727553198923</v>
      </c>
      <c r="I3997" s="5">
        <v>0.90573598560182655</v>
      </c>
      <c r="J3997" s="5">
        <v>0.89208861972416476</v>
      </c>
      <c r="K3997" s="5">
        <v>0.86220592894804826</v>
      </c>
      <c r="L3997" s="5">
        <v>0.89222233769409465</v>
      </c>
      <c r="M3997" s="5">
        <v>0.89141449846446297</v>
      </c>
      <c r="N3997" s="5">
        <v>0.88357477908445425</v>
      </c>
      <c r="O3997" s="5">
        <v>0.8980810313396127</v>
      </c>
      <c r="P3997" s="5">
        <v>0.90423061716481756</v>
      </c>
      <c r="Q3997" s="5">
        <v>0.93001557021639214</v>
      </c>
      <c r="R3997" s="5">
        <v>0.9081652898395256</v>
      </c>
      <c r="S3997" s="5">
        <v>0.89589401303594751</v>
      </c>
      <c r="T3997" s="5">
        <v>0.89204538639052611</v>
      </c>
      <c r="U3997" s="5">
        <v>0.87844925110557381</v>
      </c>
      <c r="V3997" s="5">
        <v>0.85735361614190997</v>
      </c>
      <c r="W3997" s="5">
        <v>0.89148791545672457</v>
      </c>
      <c r="X3997" s="5">
        <v>0.89719615108911277</v>
      </c>
      <c r="Y3997" s="5">
        <v>0.89817810249293184</v>
      </c>
      <c r="Z3997" s="5">
        <v>0.90296386078187141</v>
      </c>
      <c r="AA3997" s="5">
        <v>0.92683316657429327</v>
      </c>
      <c r="AB3997" s="5">
        <v>0.93067904533145374</v>
      </c>
      <c r="AC3997" s="5">
        <v>0.9287561059528735</v>
      </c>
      <c r="AD3997" s="5">
        <v>0.92683316657429327</v>
      </c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</row>
    <row r="3998" spans="1:58" ht="12" customHeight="1" x14ac:dyDescent="0.2">
      <c r="B3998" t="s">
        <v>560</v>
      </c>
      <c r="C3998" s="5">
        <v>0.87352332054796267</v>
      </c>
      <c r="D3998" s="5">
        <v>0.90322179877830355</v>
      </c>
      <c r="E3998" s="5">
        <v>0.90966398045569574</v>
      </c>
      <c r="F3998" s="5">
        <v>0.94685858024009328</v>
      </c>
      <c r="G3998" s="5">
        <v>0.92831166290981615</v>
      </c>
      <c r="H3998" s="5">
        <v>0.96477388083957438</v>
      </c>
      <c r="I3998" s="5">
        <v>0.96629727406602028</v>
      </c>
      <c r="J3998" s="5">
        <v>0.95931956158186349</v>
      </c>
      <c r="K3998" s="5">
        <v>0.94967186502072864</v>
      </c>
      <c r="L3998" s="5">
        <v>0.94552320264713918</v>
      </c>
      <c r="M3998" s="5">
        <v>0.94979853434836137</v>
      </c>
      <c r="N3998" s="5">
        <v>0.94303779518916186</v>
      </c>
      <c r="O3998" s="5">
        <v>0.94409390160409168</v>
      </c>
      <c r="P3998" s="5">
        <v>0.94788601751645307</v>
      </c>
      <c r="Q3998" s="5">
        <v>0.9968542882982151</v>
      </c>
      <c r="R3998" s="5">
        <v>0.94967011710448279</v>
      </c>
      <c r="S3998" s="5">
        <v>0.9494204094196449</v>
      </c>
      <c r="T3998" s="5">
        <v>0.95198571689726419</v>
      </c>
      <c r="U3998" s="5">
        <v>0.94347209334350646</v>
      </c>
      <c r="V3998" s="5">
        <v>0.92838195312971572</v>
      </c>
      <c r="W3998" s="5">
        <v>0.95543779160086817</v>
      </c>
      <c r="X3998" s="5">
        <v>0.96085074190328301</v>
      </c>
      <c r="Y3998" s="5">
        <v>0.9611535970254641</v>
      </c>
      <c r="Z3998" s="5">
        <v>0.97070058128615544</v>
      </c>
      <c r="AA3998" s="5">
        <v>0.99075771109078026</v>
      </c>
      <c r="AB3998" s="5">
        <v>1</v>
      </c>
      <c r="AC3998" s="5">
        <v>0.99537885554539018</v>
      </c>
      <c r="AD3998" s="5">
        <v>0.99075771109078026</v>
      </c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</row>
    <row r="3999" spans="1:58" ht="12" customHeight="1" x14ac:dyDescent="0.2">
      <c r="B3999" t="s">
        <v>561</v>
      </c>
      <c r="C3999" s="5">
        <v>0.81775644309471163</v>
      </c>
      <c r="D3999" s="5">
        <v>0.84084498374486816</v>
      </c>
      <c r="E3999" s="5">
        <v>0.85500408274244</v>
      </c>
      <c r="F3999" s="5">
        <v>0.8923233500677854</v>
      </c>
      <c r="G3999" s="5">
        <v>0.86265254320536744</v>
      </c>
      <c r="H3999" s="5">
        <v>0.94025698201154229</v>
      </c>
      <c r="I3999" s="5">
        <v>0.95700457584722465</v>
      </c>
      <c r="J3999" s="5">
        <v>0.95261680850258712</v>
      </c>
      <c r="K3999" s="5">
        <v>0.94420969654828213</v>
      </c>
      <c r="L3999" s="5">
        <v>0.94889311205713789</v>
      </c>
      <c r="M3999" s="5">
        <v>0.9533616603501307</v>
      </c>
      <c r="N3999" s="5">
        <v>0.93459519374430011</v>
      </c>
      <c r="O3999" s="5">
        <v>0.94711830157626598</v>
      </c>
      <c r="P3999" s="5">
        <v>0.94772555560686977</v>
      </c>
      <c r="Q3999" s="5">
        <v>0.96161844599842916</v>
      </c>
      <c r="R3999" s="5">
        <v>0.93893289357334331</v>
      </c>
      <c r="S3999" s="5">
        <v>0.95203023900360129</v>
      </c>
      <c r="T3999" s="5">
        <v>0.95370560562836248</v>
      </c>
      <c r="U3999" s="5">
        <v>0.94562835681800306</v>
      </c>
      <c r="V3999" s="5">
        <v>0.93411158663770233</v>
      </c>
      <c r="W3999" s="5">
        <v>0.95429590198286329</v>
      </c>
      <c r="X3999" s="5">
        <v>0.95545074608653413</v>
      </c>
      <c r="Y3999" s="5">
        <v>0.95528921331623873</v>
      </c>
      <c r="Z3999" s="5">
        <v>0.95742427865353941</v>
      </c>
      <c r="AA3999" s="5">
        <v>0.95634808360897228</v>
      </c>
      <c r="AB3999" s="5">
        <v>0.96739125122709757</v>
      </c>
      <c r="AC3999" s="5">
        <v>0.96186966741803492</v>
      </c>
      <c r="AD3999" s="5">
        <v>0.95634808360897228</v>
      </c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</row>
    <row r="4000" spans="1:58" ht="12" customHeight="1" x14ac:dyDescent="0.2">
      <c r="B4000" t="s">
        <v>562</v>
      </c>
      <c r="C4000" s="5">
        <v>0.64455688322169646</v>
      </c>
      <c r="D4000" s="5">
        <v>0.65876648326623521</v>
      </c>
      <c r="E4000" s="5">
        <v>0.69167027635518474</v>
      </c>
      <c r="F4000" s="5">
        <v>0.72243464454999551</v>
      </c>
      <c r="G4000" s="5">
        <v>0.74259403864062967</v>
      </c>
      <c r="H4000" s="5">
        <v>0.7335925065960347</v>
      </c>
      <c r="I4000" s="5">
        <v>0.73857934753202337</v>
      </c>
      <c r="J4000" s="5">
        <v>0.72895384022644261</v>
      </c>
      <c r="K4000" s="5">
        <v>0.73736321257645632</v>
      </c>
      <c r="L4000" s="5">
        <v>0.74710778842818115</v>
      </c>
      <c r="M4000" s="5">
        <v>0.74737292705360026</v>
      </c>
      <c r="N4000" s="5">
        <v>0.74163907667387019</v>
      </c>
      <c r="O4000" s="5">
        <v>0.74312908178883008</v>
      </c>
      <c r="P4000" s="5">
        <v>0.74882459845261407</v>
      </c>
      <c r="Q4000" s="5">
        <v>0.74332660693773611</v>
      </c>
      <c r="R4000" s="5">
        <v>0.74946001133529361</v>
      </c>
      <c r="S4000" s="5">
        <v>0.7727269438284029</v>
      </c>
      <c r="T4000" s="5">
        <v>0.77526382846685515</v>
      </c>
      <c r="U4000" s="5">
        <v>0.77938662001171433</v>
      </c>
      <c r="V4000" s="5">
        <v>0.77655810865591368</v>
      </c>
      <c r="W4000" s="5">
        <v>0.7912753694158533</v>
      </c>
      <c r="X4000" s="5">
        <v>0.79819686445867855</v>
      </c>
      <c r="Y4000" s="5">
        <v>0.79378569641202756</v>
      </c>
      <c r="Z4000" s="5">
        <v>0.81484171052102905</v>
      </c>
      <c r="AA4000" s="5">
        <v>0.82739007965011502</v>
      </c>
      <c r="AB4000" s="5">
        <v>0.86891617449441305</v>
      </c>
      <c r="AC4000" s="5">
        <v>0.84815312707226398</v>
      </c>
      <c r="AD4000" s="5">
        <v>0.82739007965011502</v>
      </c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</row>
    <row r="4001" spans="1:58" ht="12" customHeight="1" x14ac:dyDescent="0.2">
      <c r="A4001" t="s">
        <v>530</v>
      </c>
      <c r="B4001" t="s">
        <v>558</v>
      </c>
      <c r="C4001" s="5">
        <v>0.40770429732089636</v>
      </c>
      <c r="D4001" s="5">
        <v>0.40293544766138367</v>
      </c>
      <c r="E4001" s="5">
        <v>0.40311585858159449</v>
      </c>
      <c r="F4001" s="5">
        <v>0.38253361881832498</v>
      </c>
      <c r="G4001" s="5">
        <v>0.39727623962773273</v>
      </c>
      <c r="H4001" s="5">
        <v>0.38889254873862755</v>
      </c>
      <c r="I4001" s="5">
        <v>0.39102063788218167</v>
      </c>
      <c r="J4001" s="5">
        <v>0.38936055547541465</v>
      </c>
      <c r="K4001" s="5">
        <v>0.37328985907549311</v>
      </c>
      <c r="L4001" s="5">
        <v>0.37006035300450857</v>
      </c>
      <c r="M4001" s="5">
        <v>0.36173169803733912</v>
      </c>
      <c r="N4001" s="5">
        <v>0.35220814879151641</v>
      </c>
      <c r="O4001" s="5">
        <v>0.34768660722300176</v>
      </c>
      <c r="P4001" s="5">
        <v>0.35247638616150223</v>
      </c>
      <c r="Q4001" s="5">
        <v>0.37161446255543207</v>
      </c>
      <c r="R4001" s="5">
        <v>0.33676000772606407</v>
      </c>
      <c r="S4001" s="5">
        <v>0.33789651833639345</v>
      </c>
      <c r="T4001" s="5">
        <v>0.33878212276049047</v>
      </c>
      <c r="U4001" s="5">
        <v>0.43362991406643109</v>
      </c>
      <c r="V4001" s="5">
        <v>0.34750035429152015</v>
      </c>
      <c r="W4001" s="5">
        <v>0.3478875104262768</v>
      </c>
      <c r="X4001" s="5">
        <v>0.35564182574238218</v>
      </c>
      <c r="Y4001" s="5">
        <v>0.35490456608583404</v>
      </c>
      <c r="Z4001" s="5">
        <v>0.34454400241355626</v>
      </c>
      <c r="AA4001" s="5">
        <v>0.34848202163716008</v>
      </c>
      <c r="AB4001" s="5">
        <v>0.31169681065094912</v>
      </c>
      <c r="AC4001" s="5">
        <v>0.33008941614405463</v>
      </c>
      <c r="AD4001" s="5">
        <v>0.34848202163716008</v>
      </c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</row>
    <row r="4002" spans="1:58" ht="12" customHeight="1" x14ac:dyDescent="0.2">
      <c r="B4002" t="s">
        <v>559</v>
      </c>
      <c r="C4002" s="5">
        <v>0.86272758412251094</v>
      </c>
      <c r="D4002" s="5">
        <v>0.86508415269581052</v>
      </c>
      <c r="E4002" s="5">
        <v>0.84301952615413434</v>
      </c>
      <c r="F4002" s="5">
        <v>0.83745301255195881</v>
      </c>
      <c r="G4002" s="5">
        <v>0.84118794785608708</v>
      </c>
      <c r="H4002" s="5">
        <v>0.83427323111519558</v>
      </c>
      <c r="I4002" s="5">
        <v>0.83545151163838571</v>
      </c>
      <c r="J4002" s="5">
        <v>0.85070450861698754</v>
      </c>
      <c r="K4002" s="5">
        <v>0.85084735922744059</v>
      </c>
      <c r="L4002" s="5">
        <v>0.8507174179128677</v>
      </c>
      <c r="M4002" s="5">
        <v>0.8585379880539693</v>
      </c>
      <c r="N4002" s="5">
        <v>0.8600143193059081</v>
      </c>
      <c r="O4002" s="5">
        <v>0.86686342555991247</v>
      </c>
      <c r="P4002" s="5">
        <v>0.87298762453653389</v>
      </c>
      <c r="Q4002" s="5">
        <v>0.90612327419749883</v>
      </c>
      <c r="R4002" s="5">
        <v>0.85580031233095522</v>
      </c>
      <c r="S4002" s="5">
        <v>0.84575122657945556</v>
      </c>
      <c r="T4002" s="5">
        <v>0.8384203197651473</v>
      </c>
      <c r="U4002" s="5">
        <v>0.83437566396923613</v>
      </c>
      <c r="V4002" s="5">
        <v>0.84942340488977663</v>
      </c>
      <c r="W4002" s="5">
        <v>0.86613549217539865</v>
      </c>
      <c r="X4002" s="5">
        <v>0.87796659739084548</v>
      </c>
      <c r="Y4002" s="5">
        <v>0.883835145771249</v>
      </c>
      <c r="Z4002" s="5">
        <v>0.8843805946197334</v>
      </c>
      <c r="AA4002" s="5">
        <v>0.87174538940168023</v>
      </c>
      <c r="AB4002" s="5">
        <v>0.85109914330318959</v>
      </c>
      <c r="AC4002" s="5">
        <v>0.86142226635243491</v>
      </c>
      <c r="AD4002" s="5">
        <v>0.87174538940168023</v>
      </c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</row>
    <row r="4003" spans="1:58" ht="12" customHeight="1" x14ac:dyDescent="0.2">
      <c r="B4003" t="s">
        <v>560</v>
      </c>
      <c r="C4003" s="5">
        <v>0.92402241606863245</v>
      </c>
      <c r="D4003" s="5">
        <v>0.92316040294741697</v>
      </c>
      <c r="E4003" s="5">
        <v>0.9049946012279958</v>
      </c>
      <c r="F4003" s="5">
        <v>0.90383636111845245</v>
      </c>
      <c r="G4003" s="5">
        <v>0.89867622779109113</v>
      </c>
      <c r="H4003" s="5">
        <v>0.90965801495894072</v>
      </c>
      <c r="I4003" s="5">
        <v>0.90675515498212733</v>
      </c>
      <c r="J4003" s="5">
        <v>0.91715356481363541</v>
      </c>
      <c r="K4003" s="5">
        <v>0.91382615456870808</v>
      </c>
      <c r="L4003" s="5">
        <v>0.91155935109628072</v>
      </c>
      <c r="M4003" s="5">
        <v>0.91159835975034809</v>
      </c>
      <c r="N4003" s="5">
        <v>0.91016144529293297</v>
      </c>
      <c r="O4003" s="5">
        <v>0.91545574016278919</v>
      </c>
      <c r="P4003" s="5">
        <v>0.91283122320448229</v>
      </c>
      <c r="Q4003" s="5">
        <v>0.95450399867777935</v>
      </c>
      <c r="R4003" s="5">
        <v>0.8891489060134351</v>
      </c>
      <c r="S4003" s="5">
        <v>0.882694095177458</v>
      </c>
      <c r="T4003" s="5">
        <v>0.88109782397061276</v>
      </c>
      <c r="U4003" s="5">
        <v>0.87632918362478895</v>
      </c>
      <c r="V4003" s="5">
        <v>0.87946080022697537</v>
      </c>
      <c r="W4003" s="5">
        <v>0.89047637058254048</v>
      </c>
      <c r="X4003" s="5">
        <v>0.9039338621142986</v>
      </c>
      <c r="Y4003" s="5">
        <v>0.91449070926415499</v>
      </c>
      <c r="Z4003" s="5">
        <v>0.92344808114190557</v>
      </c>
      <c r="AA4003" s="5">
        <v>0.92346074062575068</v>
      </c>
      <c r="AB4003" s="5">
        <v>0.9217039665000949</v>
      </c>
      <c r="AC4003" s="5">
        <v>0.92258235356292273</v>
      </c>
      <c r="AD4003" s="5">
        <v>0.92346074062575068</v>
      </c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</row>
    <row r="4004" spans="1:58" ht="12" customHeight="1" x14ac:dyDescent="0.2">
      <c r="B4004" t="s">
        <v>561</v>
      </c>
      <c r="C4004" s="5">
        <v>0.86065838539567296</v>
      </c>
      <c r="D4004" s="5">
        <v>0.87317955413123249</v>
      </c>
      <c r="E4004" s="5">
        <v>0.87296467874406902</v>
      </c>
      <c r="F4004" s="5">
        <v>0.88130733115636517</v>
      </c>
      <c r="G4004" s="5">
        <v>0.87896782406532337</v>
      </c>
      <c r="H4004" s="5">
        <v>0.87519909653831784</v>
      </c>
      <c r="I4004" s="5">
        <v>0.87657843224962295</v>
      </c>
      <c r="J4004" s="5">
        <v>0.89220823838553542</v>
      </c>
      <c r="K4004" s="5">
        <v>0.89670083327599814</v>
      </c>
      <c r="L4004" s="5">
        <v>0.8976451227919553</v>
      </c>
      <c r="M4004" s="5">
        <v>0.89702316276884719</v>
      </c>
      <c r="N4004" s="5">
        <v>0.90011968671918274</v>
      </c>
      <c r="O4004" s="5">
        <v>0.90781760933208877</v>
      </c>
      <c r="P4004" s="5">
        <v>0.90286528977612646</v>
      </c>
      <c r="Q4004" s="5">
        <v>0.92416789690629908</v>
      </c>
      <c r="R4004" s="5">
        <v>0.88513739412204195</v>
      </c>
      <c r="S4004" s="5">
        <v>0.88134884394334434</v>
      </c>
      <c r="T4004" s="5">
        <v>0.88319234601812402</v>
      </c>
      <c r="U4004" s="5">
        <v>0.86343942239974969</v>
      </c>
      <c r="V4004" s="5">
        <v>0.88486205672516371</v>
      </c>
      <c r="W4004" s="5">
        <v>0.88461561790686838</v>
      </c>
      <c r="X4004" s="5">
        <v>0.88813530829123921</v>
      </c>
      <c r="Y4004" s="5">
        <v>0.89580642172839209</v>
      </c>
      <c r="Z4004" s="5">
        <v>0.89460602535179601</v>
      </c>
      <c r="AA4004" s="5">
        <v>0.88846287023840975</v>
      </c>
      <c r="AB4004" s="5">
        <v>0.88198149585780639</v>
      </c>
      <c r="AC4004" s="5">
        <v>0.88522218304810807</v>
      </c>
      <c r="AD4004" s="5">
        <v>0.88846287023840975</v>
      </c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</row>
    <row r="4005" spans="1:58" ht="12" customHeight="1" x14ac:dyDescent="0.2">
      <c r="B4005" t="s">
        <v>562</v>
      </c>
      <c r="C4005" s="5">
        <v>0.62004080830268837</v>
      </c>
      <c r="D4005" s="5">
        <v>0.62547375272370997</v>
      </c>
      <c r="E4005" s="5">
        <v>0.63054173755616794</v>
      </c>
      <c r="F4005" s="5">
        <v>0.618260465474605</v>
      </c>
      <c r="G4005" s="5">
        <v>0.61618369515817561</v>
      </c>
      <c r="H4005" s="5">
        <v>0.63279633214162345</v>
      </c>
      <c r="I4005" s="5">
        <v>0.63277684551272662</v>
      </c>
      <c r="J4005" s="5">
        <v>0.64685648288451048</v>
      </c>
      <c r="K4005" s="5">
        <v>0.65098755210328807</v>
      </c>
      <c r="L4005" s="5">
        <v>0.64711985937255623</v>
      </c>
      <c r="M4005" s="5">
        <v>0.65543658325805965</v>
      </c>
      <c r="N4005" s="5">
        <v>0.6634036883296297</v>
      </c>
      <c r="O4005" s="5">
        <v>0.67777093424017598</v>
      </c>
      <c r="P4005" s="5">
        <v>0.67771050304554614</v>
      </c>
      <c r="Q4005" s="5">
        <v>0.6786922020753795</v>
      </c>
      <c r="R4005" s="5">
        <v>0.67675813315427769</v>
      </c>
      <c r="S4005" s="5">
        <v>0.6775108879419508</v>
      </c>
      <c r="T4005" s="5">
        <v>0.69653592607395387</v>
      </c>
      <c r="U4005" s="5">
        <v>0.67501383617585942</v>
      </c>
      <c r="V4005" s="5">
        <v>0.69655957729611417</v>
      </c>
      <c r="W4005" s="5">
        <v>0.70249100852125379</v>
      </c>
      <c r="X4005" s="5">
        <v>0.70830819407216827</v>
      </c>
      <c r="Y4005" s="5">
        <v>0.72732605962390151</v>
      </c>
      <c r="Z4005" s="5">
        <v>0.73331237431693652</v>
      </c>
      <c r="AA4005" s="5">
        <v>0.72938911567654918</v>
      </c>
      <c r="AB4005" s="5">
        <v>0.72923476114625263</v>
      </c>
      <c r="AC4005" s="5">
        <v>0.72931193841140085</v>
      </c>
      <c r="AD4005" s="5">
        <v>0.72938911567654918</v>
      </c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</row>
    <row r="4006" spans="1:58" ht="12" customHeight="1" x14ac:dyDescent="0.2"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</row>
    <row r="4007" spans="1:58" ht="12" customHeight="1" x14ac:dyDescent="0.2">
      <c r="A4007" s="53" t="s">
        <v>573</v>
      </c>
      <c r="C4007" s="18" t="s">
        <v>574</v>
      </c>
      <c r="D4007" s="18" t="s">
        <v>575</v>
      </c>
      <c r="E4007" s="18"/>
      <c r="F4007" s="54" t="s">
        <v>576</v>
      </c>
      <c r="G4007" s="18"/>
      <c r="H4007" s="18" t="s">
        <v>574</v>
      </c>
      <c r="I4007" s="18" t="s">
        <v>575</v>
      </c>
      <c r="J4007" s="18"/>
      <c r="K4007" s="18" t="s">
        <v>577</v>
      </c>
      <c r="L4007" t="s">
        <v>558</v>
      </c>
      <c r="M4007" t="s">
        <v>559</v>
      </c>
      <c r="N4007" t="s">
        <v>560</v>
      </c>
      <c r="O4007" t="s">
        <v>561</v>
      </c>
      <c r="P4007" t="s">
        <v>562</v>
      </c>
      <c r="Q4007" s="18"/>
      <c r="R4007" s="18"/>
      <c r="S4007" s="18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</row>
    <row r="4008" spans="1:58" ht="12" customHeight="1" x14ac:dyDescent="0.2">
      <c r="A4008" t="s">
        <v>522</v>
      </c>
      <c r="B4008" t="s">
        <v>558</v>
      </c>
      <c r="C4008" s="9">
        <v>2.9999999999999997E-4</v>
      </c>
      <c r="D4008" s="9">
        <v>8.5101785472140317E-4</v>
      </c>
      <c r="E4008" s="18"/>
      <c r="F4008" t="s">
        <v>522</v>
      </c>
      <c r="G4008" t="s">
        <v>558</v>
      </c>
      <c r="H4008" s="8">
        <v>0.50999199387515648</v>
      </c>
      <c r="I4008" s="8">
        <v>0.49169550591910521</v>
      </c>
      <c r="J4008" s="18"/>
      <c r="K4008" s="18" t="s">
        <v>522</v>
      </c>
      <c r="L4008" s="18">
        <v>0</v>
      </c>
      <c r="M4008" s="18">
        <v>0.49700486137852823</v>
      </c>
      <c r="N4008" s="18">
        <v>0.49700486137852823</v>
      </c>
      <c r="O4008" s="18">
        <v>0.49700486137852823</v>
      </c>
      <c r="P4008" s="18">
        <v>0</v>
      </c>
      <c r="Q4008" s="18"/>
      <c r="R4008" s="18"/>
      <c r="S4008" s="18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</row>
    <row r="4009" spans="1:58" ht="12" customHeight="1" x14ac:dyDescent="0.2">
      <c r="B4009" t="s">
        <v>559</v>
      </c>
      <c r="C4009" s="9">
        <v>-1.2975384574889892E-3</v>
      </c>
      <c r="D4009" s="9">
        <v>-1.2357032181006921E-3</v>
      </c>
      <c r="E4009" s="18"/>
      <c r="G4009" t="s">
        <v>559</v>
      </c>
      <c r="H4009" s="8">
        <v>0.99042509445123406</v>
      </c>
      <c r="I4009" s="8">
        <v>0.96566579390545437</v>
      </c>
      <c r="J4009" s="18"/>
      <c r="K4009" s="18" t="s">
        <v>523</v>
      </c>
      <c r="L4009" s="18">
        <v>0</v>
      </c>
      <c r="M4009" s="18">
        <v>0.42572244506162765</v>
      </c>
      <c r="N4009" s="18">
        <v>0.42572244506162765</v>
      </c>
      <c r="O4009" s="18">
        <v>0.42572244506162765</v>
      </c>
      <c r="P4009" s="18">
        <v>0</v>
      </c>
      <c r="Q4009" s="18"/>
      <c r="R4009" s="18"/>
      <c r="S4009" s="18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</row>
    <row r="4010" spans="1:58" ht="12" customHeight="1" x14ac:dyDescent="0.2">
      <c r="B4010" t="s">
        <v>560</v>
      </c>
      <c r="C4010" s="9">
        <v>-1.9413012347725856E-3</v>
      </c>
      <c r="D4010" s="9">
        <v>-2.5210420059708525E-3</v>
      </c>
      <c r="E4010" s="18"/>
      <c r="G4010" t="s">
        <v>560</v>
      </c>
      <c r="H4010" s="8">
        <v>1</v>
      </c>
      <c r="I4010" s="8">
        <v>0.98507833875935913</v>
      </c>
      <c r="J4010" s="18"/>
      <c r="K4010" s="18" t="s">
        <v>524</v>
      </c>
      <c r="L4010" s="18">
        <v>0</v>
      </c>
      <c r="M4010" s="18">
        <v>0.42946927851288552</v>
      </c>
      <c r="N4010" s="18">
        <v>0.42946927851288552</v>
      </c>
      <c r="O4010" s="18">
        <v>0.42946927851288552</v>
      </c>
      <c r="P4010" s="18">
        <v>0</v>
      </c>
      <c r="Q4010" s="18"/>
      <c r="R4010" s="18"/>
      <c r="S4010" s="18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</row>
    <row r="4011" spans="1:58" ht="12" customHeight="1" x14ac:dyDescent="0.2">
      <c r="B4011" t="s">
        <v>561</v>
      </c>
      <c r="C4011" s="9">
        <v>-1.5444285928329916E-4</v>
      </c>
      <c r="D4011" s="9">
        <v>7.9348235497109785E-4</v>
      </c>
      <c r="E4011" s="18"/>
      <c r="G4011" t="s">
        <v>561</v>
      </c>
      <c r="H4011" s="8">
        <v>1</v>
      </c>
      <c r="I4011" s="8">
        <v>0.97755978479432737</v>
      </c>
      <c r="J4011" s="18"/>
      <c r="K4011" s="18" t="s">
        <v>525</v>
      </c>
      <c r="L4011" s="18">
        <v>0</v>
      </c>
      <c r="M4011" s="18">
        <v>0.51929576699975799</v>
      </c>
      <c r="N4011" s="18">
        <v>0.51929576699975799</v>
      </c>
      <c r="O4011" s="18">
        <v>0.51929576699975799</v>
      </c>
      <c r="P4011" s="18">
        <v>0</v>
      </c>
      <c r="Q4011" s="18"/>
      <c r="R4011" s="18"/>
      <c r="S4011" s="18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</row>
    <row r="4012" spans="1:58" ht="12" customHeight="1" x14ac:dyDescent="0.2">
      <c r="B4012" t="s">
        <v>562</v>
      </c>
      <c r="C4012" s="9">
        <v>4.9334246998959945E-4</v>
      </c>
      <c r="D4012" s="9">
        <v>6.1123701897698004E-3</v>
      </c>
      <c r="E4012" s="18"/>
      <c r="G4012" t="s">
        <v>562</v>
      </c>
      <c r="H4012" s="8">
        <v>1</v>
      </c>
      <c r="I4012" s="8">
        <v>0.95</v>
      </c>
      <c r="J4012" s="18"/>
      <c r="K4012" s="18" t="s">
        <v>526</v>
      </c>
      <c r="L4012" s="18">
        <v>0</v>
      </c>
      <c r="M4012" s="18">
        <v>0.48648203084062702</v>
      </c>
      <c r="N4012" s="18">
        <v>0.48648203084062702</v>
      </c>
      <c r="O4012" s="18">
        <v>0.48648203084062702</v>
      </c>
      <c r="P4012" s="18">
        <v>0</v>
      </c>
      <c r="Q4012" s="18"/>
      <c r="R4012" s="18"/>
      <c r="S4012" s="18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</row>
    <row r="4013" spans="1:58" ht="12" customHeight="1" x14ac:dyDescent="0.2">
      <c r="A4013" t="s">
        <v>523</v>
      </c>
      <c r="B4013" t="s">
        <v>558</v>
      </c>
      <c r="C4013" s="9">
        <v>1.1168588827358051E-3</v>
      </c>
      <c r="D4013" s="9">
        <v>7.2718906032410045E-3</v>
      </c>
      <c r="E4013" s="19"/>
      <c r="F4013" t="s">
        <v>523</v>
      </c>
      <c r="G4013" t="s">
        <v>558</v>
      </c>
      <c r="H4013" s="8">
        <v>0.41732377252999081</v>
      </c>
      <c r="I4013" s="8">
        <v>0.38041146096021672</v>
      </c>
      <c r="J4013" s="19"/>
      <c r="K4013" s="19" t="s">
        <v>527</v>
      </c>
      <c r="L4013" s="18">
        <v>0</v>
      </c>
      <c r="M4013" s="19">
        <v>0.43205227009167252</v>
      </c>
      <c r="N4013" s="19">
        <v>0.43205227009167252</v>
      </c>
      <c r="O4013" s="19">
        <v>0.43205227009167252</v>
      </c>
      <c r="P4013" s="18">
        <v>0</v>
      </c>
      <c r="Q4013" s="18"/>
      <c r="R4013" s="18"/>
      <c r="S4013" s="18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</row>
    <row r="4014" spans="1:58" ht="12" customHeight="1" x14ac:dyDescent="0.2">
      <c r="B4014" t="s">
        <v>559</v>
      </c>
      <c r="C4014" s="9">
        <v>-1.4388792110257454E-3</v>
      </c>
      <c r="D4014" s="9">
        <v>1.0000250076501982E-2</v>
      </c>
      <c r="E4014" s="19"/>
      <c r="G4014" t="s">
        <v>559</v>
      </c>
      <c r="H4014" s="8">
        <v>0.85994682507100773</v>
      </c>
      <c r="I4014" s="8">
        <v>0.79445719472353149</v>
      </c>
      <c r="J4014" s="19"/>
      <c r="K4014" s="19" t="s">
        <v>528</v>
      </c>
      <c r="L4014" s="18">
        <v>0</v>
      </c>
      <c r="M4014" s="19">
        <v>0.46682645638672277</v>
      </c>
      <c r="N4014" s="19">
        <v>0.46682645638672277</v>
      </c>
      <c r="O4014" s="19">
        <v>0.46682645638672277</v>
      </c>
      <c r="P4014" s="18">
        <v>0</v>
      </c>
      <c r="Q4014" s="18"/>
      <c r="R4014" s="18"/>
      <c r="S4014" s="18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</row>
    <row r="4015" spans="1:58" ht="12" customHeight="1" x14ac:dyDescent="0.2">
      <c r="B4015" t="s">
        <v>560</v>
      </c>
      <c r="C4015" s="9">
        <v>-3.866177843236973E-3</v>
      </c>
      <c r="D4015" s="9">
        <v>5.1324845475797963E-3</v>
      </c>
      <c r="E4015" s="19"/>
      <c r="G4015" t="s">
        <v>560</v>
      </c>
      <c r="H4015" s="8">
        <v>0.91993676706335281</v>
      </c>
      <c r="I4015" s="8">
        <v>0.86005544881444884</v>
      </c>
      <c r="J4015" s="19"/>
      <c r="K4015" s="19" t="s">
        <v>529</v>
      </c>
      <c r="L4015" s="18">
        <v>0</v>
      </c>
      <c r="M4015" s="19">
        <v>0.68559575893859404</v>
      </c>
      <c r="N4015" s="19">
        <v>0.68559575893859404</v>
      </c>
      <c r="O4015" s="19">
        <v>0.68559575893859404</v>
      </c>
      <c r="P4015" s="18">
        <v>0</v>
      </c>
      <c r="Q4015" s="18"/>
      <c r="R4015" s="18"/>
      <c r="S4015" s="18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</row>
    <row r="4016" spans="1:58" ht="12" customHeight="1" x14ac:dyDescent="0.2">
      <c r="B4016" t="s">
        <v>561</v>
      </c>
      <c r="C4016" s="9">
        <v>-4.0707153734483859E-3</v>
      </c>
      <c r="D4016" s="9">
        <v>5.8740529917910679E-3</v>
      </c>
      <c r="E4016" s="19"/>
      <c r="G4016" t="s">
        <v>561</v>
      </c>
      <c r="H4016" s="8">
        <v>0.94751158120635348</v>
      </c>
      <c r="I4016" s="8">
        <v>0.86578076608603005</v>
      </c>
      <c r="J4016" s="19"/>
      <c r="K4016" s="19" t="s">
        <v>530</v>
      </c>
      <c r="L4016" s="18">
        <v>0</v>
      </c>
      <c r="M4016" s="19">
        <v>0.31126277353618415</v>
      </c>
      <c r="N4016" s="19">
        <v>0.31126277353618415</v>
      </c>
      <c r="O4016" s="19">
        <v>0.31126277353618415</v>
      </c>
      <c r="P4016" s="18">
        <v>0</v>
      </c>
      <c r="Q4016" s="18"/>
      <c r="R4016" s="18"/>
      <c r="S4016" s="18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</row>
    <row r="4017" spans="1:58" ht="12" customHeight="1" x14ac:dyDescent="0.2">
      <c r="B4017" t="s">
        <v>562</v>
      </c>
      <c r="C4017" s="9">
        <v>4.8044091636063603E-4</v>
      </c>
      <c r="D4017" s="9">
        <v>6.0143446575942061E-3</v>
      </c>
      <c r="E4017" s="19"/>
      <c r="G4017" t="s">
        <v>562</v>
      </c>
      <c r="H4017" s="8">
        <v>0.94456116462334372</v>
      </c>
      <c r="I4017" s="8">
        <v>0.85</v>
      </c>
      <c r="J4017" s="19"/>
      <c r="K4017" s="19"/>
      <c r="L4017" s="19"/>
      <c r="M4017" s="19"/>
      <c r="N4017" s="19"/>
      <c r="O4017" s="19"/>
      <c r="P4017" s="19"/>
      <c r="Q4017" s="18"/>
      <c r="R4017" s="18"/>
      <c r="S4017" s="18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</row>
    <row r="4018" spans="1:58" ht="12" customHeight="1" x14ac:dyDescent="0.2">
      <c r="A4018" t="s">
        <v>524</v>
      </c>
      <c r="B4018" t="s">
        <v>558</v>
      </c>
      <c r="C4018" s="9">
        <v>1.2279015134799786E-3</v>
      </c>
      <c r="D4018" s="9">
        <v>1.9246521787597893E-3</v>
      </c>
      <c r="E4018" s="19"/>
      <c r="F4018" t="s">
        <v>524</v>
      </c>
      <c r="G4018" t="s">
        <v>558</v>
      </c>
      <c r="H4018" s="8">
        <v>0.54448156012142412</v>
      </c>
      <c r="I4018" s="8">
        <v>0.554965964515031</v>
      </c>
      <c r="J4018" s="19"/>
      <c r="K4018" s="19"/>
      <c r="L4018" s="19"/>
      <c r="M4018" s="19"/>
      <c r="N4018" s="19"/>
      <c r="O4018" s="19"/>
      <c r="P4018" s="19"/>
      <c r="Q4018" s="18"/>
      <c r="R4018" s="18"/>
      <c r="S4018" s="18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</row>
    <row r="4019" spans="1:58" ht="12" customHeight="1" x14ac:dyDescent="0.2">
      <c r="B4019" t="s">
        <v>559</v>
      </c>
      <c r="C4019" s="9">
        <v>-1.3383162757120593E-3</v>
      </c>
      <c r="D4019" s="9">
        <v>-3.2200783952039736E-3</v>
      </c>
      <c r="E4019" s="19"/>
      <c r="G4019" t="s">
        <v>559</v>
      </c>
      <c r="H4019" s="8">
        <v>0.94767783453993293</v>
      </c>
      <c r="I4019" s="8">
        <v>0.96209928406543932</v>
      </c>
      <c r="J4019" s="19"/>
      <c r="K4019" s="19"/>
      <c r="L4019" s="19"/>
      <c r="M4019" s="19"/>
      <c r="N4019" s="19"/>
      <c r="O4019" s="19"/>
      <c r="P4019" s="19"/>
      <c r="Q4019" s="18"/>
      <c r="R4019" s="18"/>
      <c r="S4019" s="18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</row>
    <row r="4020" spans="1:58" ht="12" customHeight="1" x14ac:dyDescent="0.2">
      <c r="B4020" t="s">
        <v>560</v>
      </c>
      <c r="C4020" s="9">
        <v>3.2508332480141178E-4</v>
      </c>
      <c r="D4020" s="9">
        <v>-2.42006341879073E-3</v>
      </c>
      <c r="E4020" s="19"/>
      <c r="G4020" t="s">
        <v>560</v>
      </c>
      <c r="H4020" s="8">
        <v>0.96489216214079132</v>
      </c>
      <c r="I4020" s="8">
        <v>0.96890203954393728</v>
      </c>
      <c r="J4020" s="19"/>
      <c r="K4020" s="19"/>
      <c r="L4020" s="19"/>
      <c r="M4020" s="19"/>
      <c r="N4020" s="19"/>
      <c r="O4020" s="19"/>
      <c r="P4020" s="19"/>
      <c r="Q4020" s="18"/>
      <c r="R4020" s="18"/>
      <c r="S4020" s="18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</row>
    <row r="4021" spans="1:58" ht="12" customHeight="1" x14ac:dyDescent="0.2">
      <c r="B4021" t="s">
        <v>561</v>
      </c>
      <c r="C4021" s="9">
        <v>-2.5890697105674931E-3</v>
      </c>
      <c r="D4021" s="9">
        <v>-2.2188853888034155E-3</v>
      </c>
      <c r="E4021" s="19"/>
      <c r="G4021" t="s">
        <v>561</v>
      </c>
      <c r="H4021" s="8">
        <v>0.9831992517061956</v>
      </c>
      <c r="I4021" s="8">
        <v>0.95705251079334663</v>
      </c>
      <c r="J4021" s="19"/>
      <c r="K4021" s="19"/>
      <c r="L4021" s="19"/>
      <c r="M4021" s="19"/>
      <c r="N4021" s="19"/>
      <c r="O4021" s="19"/>
      <c r="P4021" s="19"/>
      <c r="Q4021" s="18"/>
      <c r="R4021" s="18"/>
      <c r="S4021" s="18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</row>
    <row r="4022" spans="1:58" ht="12" customHeight="1" x14ac:dyDescent="0.2">
      <c r="B4022" t="s">
        <v>562</v>
      </c>
      <c r="C4022" s="9">
        <v>-4.3663022529624399E-3</v>
      </c>
      <c r="D4022" s="9">
        <v>4.5714589253893489E-3</v>
      </c>
      <c r="E4022" s="19"/>
      <c r="G4022" t="s">
        <v>562</v>
      </c>
      <c r="H4022" s="8">
        <v>0.98870592916202782</v>
      </c>
      <c r="I4022" s="8">
        <v>0.91</v>
      </c>
      <c r="J4022" s="19"/>
      <c r="K4022" s="19"/>
      <c r="L4022" s="19"/>
      <c r="M4022" s="19"/>
      <c r="N4022" s="19"/>
      <c r="O4022" s="19"/>
      <c r="P4022" s="19"/>
      <c r="Q4022" s="18"/>
      <c r="R4022" s="18"/>
      <c r="S4022" s="18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</row>
    <row r="4023" spans="1:58" ht="12" customHeight="1" x14ac:dyDescent="0.2">
      <c r="A4023" t="s">
        <v>525</v>
      </c>
      <c r="B4023" t="s">
        <v>558</v>
      </c>
      <c r="C4023" s="9">
        <v>1.0776710699858883E-2</v>
      </c>
      <c r="D4023" s="9">
        <v>1.1404093753901102E-2</v>
      </c>
      <c r="E4023" s="19"/>
      <c r="F4023" t="s">
        <v>525</v>
      </c>
      <c r="G4023" t="s">
        <v>558</v>
      </c>
      <c r="H4023" s="8">
        <v>0.61733053632825541</v>
      </c>
      <c r="I4023" s="8">
        <v>0.62533672813808083</v>
      </c>
      <c r="J4023" s="19"/>
      <c r="K4023" s="19"/>
      <c r="L4023" s="19"/>
      <c r="M4023" s="19"/>
      <c r="N4023" s="19"/>
      <c r="O4023" s="19"/>
      <c r="P4023" s="19"/>
      <c r="Q4023" s="18"/>
      <c r="R4023" s="18"/>
      <c r="S4023" s="18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</row>
    <row r="4024" spans="1:58" ht="12" customHeight="1" x14ac:dyDescent="0.2">
      <c r="B4024" t="s">
        <v>559</v>
      </c>
      <c r="C4024" s="9">
        <v>1.1315466807540652E-2</v>
      </c>
      <c r="D4024" s="9">
        <v>1.4187746237605169E-2</v>
      </c>
      <c r="E4024" s="19"/>
      <c r="G4024" t="s">
        <v>559</v>
      </c>
      <c r="H4024" s="8">
        <v>0.89242221764009633</v>
      </c>
      <c r="I4024" s="8">
        <v>0.86646549513292925</v>
      </c>
      <c r="J4024" s="19"/>
      <c r="K4024" s="19"/>
      <c r="L4024" s="19"/>
      <c r="M4024" s="19"/>
      <c r="N4024" s="19"/>
      <c r="O4024" s="19"/>
      <c r="P4024" s="19"/>
      <c r="Q4024" s="18"/>
      <c r="R4024" s="18"/>
      <c r="S4024" s="18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</row>
    <row r="4025" spans="1:58" ht="12" customHeight="1" x14ac:dyDescent="0.2">
      <c r="B4025" t="s">
        <v>560</v>
      </c>
      <c r="C4025" s="9">
        <v>9.6955561077896497E-3</v>
      </c>
      <c r="D4025" s="9">
        <v>1.0688800380260609E-2</v>
      </c>
      <c r="E4025" s="19"/>
      <c r="G4025" t="s">
        <v>560</v>
      </c>
      <c r="H4025" s="8">
        <v>0.91946523999838858</v>
      </c>
      <c r="I4025" s="8">
        <v>0.91041480814423603</v>
      </c>
      <c r="J4025" s="19"/>
      <c r="K4025" s="19"/>
      <c r="L4025" s="19"/>
      <c r="M4025" s="19"/>
      <c r="N4025" s="19"/>
      <c r="O4025" s="19"/>
      <c r="P4025" s="19"/>
      <c r="Q4025" s="18"/>
      <c r="R4025" s="18"/>
      <c r="S4025" s="18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</row>
    <row r="4026" spans="1:58" ht="12" customHeight="1" x14ac:dyDescent="0.2">
      <c r="B4026" t="s">
        <v>561</v>
      </c>
      <c r="C4026" s="9">
        <v>1.4020525387460569E-3</v>
      </c>
      <c r="D4026" s="9">
        <v>1.6574270979410554E-3</v>
      </c>
      <c r="E4026" s="20"/>
      <c r="G4026" t="s">
        <v>561</v>
      </c>
      <c r="H4026" s="8">
        <v>0.96543935527672742</v>
      </c>
      <c r="I4026" s="8">
        <v>0.89295509248008909</v>
      </c>
      <c r="J4026" s="20"/>
      <c r="K4026" s="20"/>
      <c r="L4026" s="20"/>
      <c r="M4026" s="20"/>
      <c r="N4026" s="20"/>
      <c r="O4026" s="20"/>
      <c r="P4026" s="20"/>
      <c r="Q4026" s="18"/>
      <c r="R4026" s="18"/>
      <c r="S4026" s="18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</row>
    <row r="4027" spans="1:58" ht="12" customHeight="1" x14ac:dyDescent="0.2">
      <c r="B4027" t="s">
        <v>562</v>
      </c>
      <c r="C4027" s="9">
        <v>-1.205676934583666E-3</v>
      </c>
      <c r="D4027" s="9">
        <v>2.5356459262252163E-3</v>
      </c>
      <c r="E4027" s="20"/>
      <c r="G4027" t="s">
        <v>562</v>
      </c>
      <c r="H4027" s="8">
        <v>0.93635463478078107</v>
      </c>
      <c r="I4027" s="8">
        <v>0.93500000000000005</v>
      </c>
      <c r="J4027" s="20"/>
      <c r="K4027" s="20"/>
      <c r="L4027" s="20"/>
      <c r="M4027" s="20"/>
      <c r="N4027" s="20"/>
      <c r="O4027" s="20"/>
      <c r="P4027" s="20"/>
      <c r="Q4027" s="18"/>
      <c r="R4027" s="18"/>
      <c r="S4027" s="18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</row>
    <row r="4028" spans="1:58" ht="12" customHeight="1" x14ac:dyDescent="0.2">
      <c r="A4028" t="s">
        <v>526</v>
      </c>
      <c r="B4028" t="s">
        <v>558</v>
      </c>
      <c r="C4028">
        <v>0</v>
      </c>
      <c r="D4028">
        <v>0</v>
      </c>
      <c r="E4028" s="20"/>
      <c r="F4028" t="s">
        <v>526</v>
      </c>
      <c r="G4028" t="s">
        <v>558</v>
      </c>
      <c r="H4028" s="8">
        <v>0.53483095592178231</v>
      </c>
      <c r="I4028" s="8">
        <v>0.54217095706241669</v>
      </c>
      <c r="J4028" s="20"/>
      <c r="K4028" s="20"/>
      <c r="L4028" s="20"/>
      <c r="M4028" s="20"/>
      <c r="N4028" s="20"/>
      <c r="O4028" s="20"/>
      <c r="P4028" s="20"/>
      <c r="Q4028" s="18"/>
      <c r="R4028" s="18"/>
      <c r="S4028" s="18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</row>
    <row r="4029" spans="1:58" ht="12" customHeight="1" x14ac:dyDescent="0.2">
      <c r="B4029" t="s">
        <v>559</v>
      </c>
      <c r="C4029">
        <v>-1.1999999999999999E-3</v>
      </c>
      <c r="D4029">
        <v>-4.1999999999999997E-3</v>
      </c>
      <c r="E4029" s="20"/>
      <c r="G4029" t="s">
        <v>559</v>
      </c>
      <c r="H4029" s="8">
        <v>0.97379768009255518</v>
      </c>
      <c r="I4029" s="8">
        <v>0.97639083992972764</v>
      </c>
      <c r="J4029" s="20"/>
      <c r="K4029" s="20"/>
      <c r="L4029" s="20"/>
      <c r="M4029" s="20"/>
      <c r="N4029" s="20"/>
      <c r="O4029" s="20"/>
      <c r="P4029" s="20"/>
      <c r="Q4029" s="18"/>
      <c r="R4029" s="18"/>
      <c r="S4029" s="18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</row>
    <row r="4030" spans="1:58" ht="12" customHeight="1" x14ac:dyDescent="0.2">
      <c r="B4030" t="s">
        <v>560</v>
      </c>
      <c r="C4030">
        <v>-3.7000000000000002E-3</v>
      </c>
      <c r="D4030">
        <v>-3.2000000000000002E-3</v>
      </c>
      <c r="E4030" s="20"/>
      <c r="G4030" t="s">
        <v>560</v>
      </c>
      <c r="H4030" s="8">
        <v>0.97974625580195995</v>
      </c>
      <c r="I4030" s="8">
        <v>0.97001960791469954</v>
      </c>
      <c r="J4030" s="20"/>
      <c r="K4030" s="20"/>
      <c r="L4030" s="20"/>
      <c r="M4030" s="20"/>
      <c r="N4030" s="20"/>
      <c r="O4030" s="20"/>
      <c r="P4030" s="20"/>
      <c r="Q4030" s="18"/>
      <c r="R4030" s="18"/>
      <c r="S4030" s="18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</row>
    <row r="4031" spans="1:58" ht="12" customHeight="1" x14ac:dyDescent="0.2">
      <c r="B4031" t="s">
        <v>561</v>
      </c>
      <c r="C4031">
        <v>-3.7000000000000002E-3</v>
      </c>
      <c r="D4031">
        <v>6.9999999999999999E-4</v>
      </c>
      <c r="E4031" s="20"/>
      <c r="G4031" t="s">
        <v>561</v>
      </c>
      <c r="H4031" s="8">
        <v>1</v>
      </c>
      <c r="I4031" s="8">
        <v>0.93125161124202571</v>
      </c>
      <c r="J4031" s="20"/>
      <c r="K4031" s="20"/>
      <c r="L4031" s="20"/>
      <c r="M4031" s="20"/>
      <c r="N4031" s="20"/>
      <c r="O4031" s="20"/>
      <c r="P4031" s="20"/>
      <c r="Q4031" s="18"/>
      <c r="R4031" s="18"/>
      <c r="S4031" s="18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</row>
    <row r="4032" spans="1:58" ht="12" customHeight="1" x14ac:dyDescent="0.2">
      <c r="B4032" t="s">
        <v>562</v>
      </c>
      <c r="C4032">
        <v>-4.0000000000000002E-4</v>
      </c>
      <c r="D4032">
        <v>5.4000000000000003E-3</v>
      </c>
      <c r="E4032" s="20"/>
      <c r="G4032" t="s">
        <v>562</v>
      </c>
      <c r="H4032" s="8">
        <v>0.96758740938582677</v>
      </c>
      <c r="I4032" s="8">
        <v>0.9</v>
      </c>
      <c r="J4032" s="20"/>
      <c r="K4032" s="20"/>
      <c r="L4032" s="20"/>
      <c r="M4032" s="20"/>
      <c r="N4032" s="20"/>
      <c r="O4032" s="20"/>
      <c r="P4032" s="20"/>
      <c r="Q4032" s="18"/>
      <c r="R4032" s="18"/>
      <c r="S4032" s="18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</row>
    <row r="4033" spans="1:58" ht="12" customHeight="1" x14ac:dyDescent="0.2">
      <c r="A4033" t="s">
        <v>527</v>
      </c>
      <c r="B4033" t="s">
        <v>558</v>
      </c>
      <c r="C4033">
        <v>0</v>
      </c>
      <c r="D4033">
        <v>0</v>
      </c>
      <c r="E4033" s="20"/>
      <c r="F4033" t="s">
        <v>527</v>
      </c>
      <c r="G4033" t="s">
        <v>558</v>
      </c>
      <c r="H4033" s="8">
        <v>0.60214566951475634</v>
      </c>
      <c r="I4033" s="8">
        <v>0.57740626234589376</v>
      </c>
      <c r="J4033" s="20"/>
      <c r="K4033" s="20"/>
      <c r="L4033" s="20"/>
      <c r="M4033" s="20"/>
      <c r="N4033" s="20"/>
      <c r="O4033" s="20"/>
      <c r="P4033" s="20"/>
      <c r="Q4033" s="18"/>
      <c r="R4033" s="18"/>
      <c r="S4033" s="18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</row>
    <row r="4034" spans="1:58" ht="12" customHeight="1" x14ac:dyDescent="0.2">
      <c r="B4034" t="s">
        <v>559</v>
      </c>
      <c r="C4034">
        <v>-5.0000000000000001E-3</v>
      </c>
      <c r="D4034">
        <v>-5.3E-3</v>
      </c>
      <c r="E4034" s="20"/>
      <c r="G4034" t="s">
        <v>559</v>
      </c>
      <c r="H4034" s="8">
        <v>0.99134987962354038</v>
      </c>
      <c r="I4034" s="8">
        <v>0.99799995155033294</v>
      </c>
      <c r="J4034" s="20"/>
      <c r="K4034" s="20"/>
      <c r="L4034" s="20"/>
      <c r="M4034" s="20"/>
      <c r="N4034" s="20"/>
      <c r="O4034" s="20"/>
      <c r="P4034" s="20"/>
      <c r="Q4034" s="18"/>
      <c r="R4034" s="18"/>
      <c r="S4034" s="18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</row>
    <row r="4035" spans="1:58" ht="12" customHeight="1" x14ac:dyDescent="0.2">
      <c r="B4035" t="s">
        <v>560</v>
      </c>
      <c r="C4035">
        <v>-1.9E-3</v>
      </c>
      <c r="D4035">
        <v>-1.6000000000000001E-3</v>
      </c>
      <c r="E4035" s="20"/>
      <c r="G4035" t="s">
        <v>560</v>
      </c>
      <c r="H4035" s="8">
        <v>1</v>
      </c>
      <c r="I4035" s="8">
        <v>0.98174109137242871</v>
      </c>
      <c r="J4035" s="20"/>
      <c r="K4035" s="20"/>
      <c r="L4035" s="20"/>
      <c r="M4035" s="20"/>
      <c r="N4035" s="20"/>
      <c r="O4035" s="20"/>
      <c r="P4035" s="20"/>
      <c r="Q4035" s="18"/>
      <c r="R4035" s="18"/>
      <c r="S4035" s="18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</row>
    <row r="4036" spans="1:58" ht="12" customHeight="1" x14ac:dyDescent="0.2">
      <c r="B4036" t="s">
        <v>561</v>
      </c>
      <c r="C4036">
        <v>-2.5000000000000001E-3</v>
      </c>
      <c r="D4036">
        <v>2.9999999999999997E-4</v>
      </c>
      <c r="E4036" s="20"/>
      <c r="G4036" t="s">
        <v>561</v>
      </c>
      <c r="H4036" s="8">
        <v>1</v>
      </c>
      <c r="I4036" s="8">
        <v>0.96219640244060334</v>
      </c>
      <c r="J4036" s="20"/>
      <c r="K4036" s="20"/>
      <c r="L4036" s="20"/>
      <c r="M4036" s="20"/>
      <c r="N4036" s="20"/>
      <c r="O4036" s="20"/>
      <c r="P4036" s="20"/>
      <c r="Q4036" s="18"/>
      <c r="R4036" s="18"/>
      <c r="S4036" s="18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</row>
    <row r="4037" spans="1:58" ht="12" customHeight="1" x14ac:dyDescent="0.2">
      <c r="B4037" t="s">
        <v>562</v>
      </c>
      <c r="C4037">
        <v>4.0000000000000002E-4</v>
      </c>
      <c r="D4037">
        <v>1E-4</v>
      </c>
      <c r="E4037" s="20"/>
      <c r="G4037" t="s">
        <v>562</v>
      </c>
      <c r="H4037" s="8">
        <v>1</v>
      </c>
      <c r="I4037" s="8">
        <v>0.95</v>
      </c>
      <c r="J4037" s="20"/>
      <c r="K4037" s="20"/>
      <c r="L4037" s="20"/>
      <c r="M4037" s="20"/>
      <c r="N4037" s="20"/>
      <c r="O4037" s="20"/>
      <c r="P4037" s="20"/>
      <c r="Q4037" s="18"/>
      <c r="R4037" s="18"/>
      <c r="S4037" s="18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</row>
    <row r="4038" spans="1:58" ht="12" customHeight="1" x14ac:dyDescent="0.2">
      <c r="A4038" t="s">
        <v>528</v>
      </c>
      <c r="B4038" t="s">
        <v>558</v>
      </c>
      <c r="C4038">
        <v>-5.0000000000000001E-4</v>
      </c>
      <c r="D4038">
        <v>5.0000000000000001E-4</v>
      </c>
      <c r="E4038" s="20"/>
      <c r="F4038" t="s">
        <v>528</v>
      </c>
      <c r="G4038" t="s">
        <v>558</v>
      </c>
      <c r="H4038" s="8">
        <v>0.52215036238245716</v>
      </c>
      <c r="I4038" s="8">
        <v>0.50836777659765542</v>
      </c>
      <c r="J4038" s="20"/>
      <c r="K4038" s="20"/>
      <c r="L4038" s="20"/>
      <c r="M4038" s="20"/>
      <c r="N4038" s="20"/>
      <c r="O4038" s="20"/>
      <c r="P4038" s="20"/>
      <c r="Q4038" s="18"/>
      <c r="R4038" s="18"/>
      <c r="S4038" s="18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</row>
    <row r="4039" spans="1:58" ht="12" customHeight="1" x14ac:dyDescent="0.2">
      <c r="B4039" t="s">
        <v>559</v>
      </c>
      <c r="C4039">
        <v>0</v>
      </c>
      <c r="D4039">
        <v>1.2999999999999999E-3</v>
      </c>
      <c r="E4039" s="21"/>
      <c r="G4039" t="s">
        <v>559</v>
      </c>
      <c r="H4039" s="8">
        <v>0.98537471324753778</v>
      </c>
      <c r="I4039" s="8">
        <v>0.94108494384386476</v>
      </c>
      <c r="J4039" s="21"/>
      <c r="K4039" s="21"/>
      <c r="L4039" s="21"/>
      <c r="M4039" s="21"/>
      <c r="N4039" s="21"/>
      <c r="O4039" s="21"/>
      <c r="P4039" s="21"/>
      <c r="Q4039" s="18"/>
      <c r="R4039" s="18"/>
      <c r="S4039" s="18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</row>
    <row r="4040" spans="1:58" ht="12" customHeight="1" x14ac:dyDescent="0.2">
      <c r="B4040" t="s">
        <v>560</v>
      </c>
      <c r="C4040">
        <v>1.1000000000000001E-3</v>
      </c>
      <c r="D4040">
        <v>3.0000000000000001E-3</v>
      </c>
      <c r="E4040" s="21"/>
      <c r="G4040" t="s">
        <v>560</v>
      </c>
      <c r="H4040" s="8">
        <v>0.97867219737633715</v>
      </c>
      <c r="I4040" s="8">
        <v>0.9271839483483767</v>
      </c>
      <c r="J4040" s="21"/>
      <c r="K4040" s="21"/>
      <c r="L4040" s="21"/>
      <c r="M4040" s="21"/>
      <c r="N4040" s="21"/>
      <c r="O4040" s="21"/>
      <c r="P4040" s="21"/>
      <c r="Q4040" s="18"/>
      <c r="R4040" s="18"/>
      <c r="S4040" s="18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</row>
    <row r="4041" spans="1:58" ht="12" customHeight="1" x14ac:dyDescent="0.2">
      <c r="B4041" t="s">
        <v>561</v>
      </c>
      <c r="C4041">
        <v>4.1000000000000003E-3</v>
      </c>
      <c r="D4041">
        <v>4.0000000000000001E-3</v>
      </c>
      <c r="E4041" s="21"/>
      <c r="G4041" t="s">
        <v>561</v>
      </c>
      <c r="H4041" s="8">
        <v>0.95923533859456445</v>
      </c>
      <c r="I4041" s="8">
        <v>0.91031091904125738</v>
      </c>
      <c r="J4041" s="21"/>
      <c r="K4041" s="21"/>
      <c r="L4041" s="21"/>
      <c r="M4041" s="21"/>
      <c r="N4041" s="21"/>
      <c r="O4041" s="21"/>
      <c r="P4041" s="21"/>
      <c r="Q4041" s="18"/>
      <c r="R4041" s="18"/>
      <c r="S4041" s="18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</row>
    <row r="4042" spans="1:58" ht="12" customHeight="1" x14ac:dyDescent="0.2">
      <c r="B4042" t="s">
        <v>562</v>
      </c>
      <c r="C4042">
        <v>5.1000000000000004E-3</v>
      </c>
      <c r="D4042">
        <v>8.6999999999999994E-3</v>
      </c>
      <c r="E4042" s="21"/>
      <c r="G4042" t="s">
        <v>562</v>
      </c>
      <c r="H4042" s="8">
        <v>0.95329567736628251</v>
      </c>
      <c r="I4042" s="8">
        <v>0.95</v>
      </c>
      <c r="J4042" s="21"/>
      <c r="K4042" s="21"/>
      <c r="L4042" s="21"/>
      <c r="M4042" s="21"/>
      <c r="N4042" s="21"/>
      <c r="O4042" s="21"/>
      <c r="P4042" s="21"/>
      <c r="Q4042" s="18"/>
      <c r="R4042" s="18"/>
      <c r="S4042" s="18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</row>
    <row r="4043" spans="1:58" ht="12" customHeight="1" x14ac:dyDescent="0.2">
      <c r="A4043" t="s">
        <v>529</v>
      </c>
      <c r="B4043" t="s">
        <v>558</v>
      </c>
      <c r="C4043">
        <v>0</v>
      </c>
      <c r="D4043">
        <v>0</v>
      </c>
      <c r="E4043" s="21"/>
      <c r="F4043" t="s">
        <v>529</v>
      </c>
      <c r="G4043" t="s">
        <v>558</v>
      </c>
      <c r="H4043" s="8">
        <v>0.65266431464223529</v>
      </c>
      <c r="I4043" s="8">
        <v>0.64516620792904944</v>
      </c>
      <c r="J4043" s="21"/>
      <c r="K4043" s="21"/>
      <c r="L4043" s="21"/>
      <c r="M4043" s="21"/>
      <c r="N4043" s="21"/>
      <c r="O4043" s="21"/>
      <c r="P4043" s="21"/>
      <c r="Q4043" s="18"/>
      <c r="R4043" s="18"/>
      <c r="S4043" s="18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</row>
    <row r="4044" spans="1:58" ht="12" customHeight="1" x14ac:dyDescent="0.2">
      <c r="B4044" t="s">
        <v>559</v>
      </c>
      <c r="C4044">
        <v>-1.9E-3</v>
      </c>
      <c r="D4044">
        <v>0</v>
      </c>
      <c r="E4044" s="21"/>
      <c r="G4044" t="s">
        <v>559</v>
      </c>
      <c r="H4044" s="8">
        <v>1</v>
      </c>
      <c r="I4044" s="8">
        <v>0.96036537469104188</v>
      </c>
      <c r="J4044" s="21"/>
      <c r="K4044" s="21"/>
      <c r="L4044" s="21"/>
      <c r="M4044" s="21"/>
      <c r="N4044" s="21"/>
      <c r="O4044" s="21"/>
      <c r="P4044" s="21"/>
      <c r="Q4044" s="18"/>
      <c r="R4044" s="18"/>
      <c r="S4044" s="18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</row>
    <row r="4045" spans="1:58" ht="12" customHeight="1" x14ac:dyDescent="0.2">
      <c r="B4045" t="s">
        <v>560</v>
      </c>
      <c r="C4045">
        <v>1.4E-3</v>
      </c>
      <c r="D4045">
        <v>0</v>
      </c>
      <c r="E4045" s="21"/>
      <c r="G4045" t="s">
        <v>560</v>
      </c>
      <c r="H4045" s="8">
        <v>0.99840814592387928</v>
      </c>
      <c r="I4045" s="8">
        <v>0.9968542882982151</v>
      </c>
      <c r="J4045" s="21"/>
      <c r="K4045" s="21"/>
      <c r="L4045" s="21"/>
      <c r="M4045" s="21"/>
      <c r="N4045" s="21"/>
      <c r="O4045" s="21"/>
      <c r="P4045" s="21"/>
      <c r="Q4045" s="18"/>
      <c r="R4045" s="18"/>
      <c r="S4045" s="18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</row>
    <row r="4046" spans="1:58" ht="12" customHeight="1" x14ac:dyDescent="0.2">
      <c r="B4046" t="s">
        <v>561</v>
      </c>
      <c r="C4046">
        <v>0</v>
      </c>
      <c r="D4046">
        <v>5.0000000000000001E-4</v>
      </c>
      <c r="E4046" s="21"/>
      <c r="G4046" t="s">
        <v>561</v>
      </c>
      <c r="H4046" s="8">
        <v>1</v>
      </c>
      <c r="I4046" s="8">
        <v>0.96161844599842916</v>
      </c>
      <c r="J4046" s="21"/>
      <c r="K4046" s="21"/>
      <c r="L4046" s="21"/>
      <c r="M4046" s="21"/>
      <c r="N4046" s="21"/>
      <c r="O4046" s="21"/>
      <c r="P4046" s="21"/>
      <c r="Q4046" s="18"/>
      <c r="R4046" s="18"/>
      <c r="S4046" s="18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</row>
    <row r="4047" spans="1:58" ht="12" customHeight="1" x14ac:dyDescent="0.2">
      <c r="B4047" t="s">
        <v>562</v>
      </c>
      <c r="C4047">
        <v>1E-4</v>
      </c>
      <c r="D4047">
        <v>2.2000000000000001E-3</v>
      </c>
      <c r="E4047" s="21"/>
      <c r="G4047" t="s">
        <v>562</v>
      </c>
      <c r="H4047" s="8">
        <v>0.92178530158682681</v>
      </c>
      <c r="I4047" s="8">
        <v>0.9</v>
      </c>
      <c r="J4047" s="21"/>
      <c r="K4047" s="21"/>
      <c r="L4047" s="21"/>
      <c r="M4047" s="21"/>
      <c r="N4047" s="21"/>
      <c r="O4047" s="21"/>
      <c r="P4047" s="21"/>
      <c r="Q4047" s="18"/>
      <c r="R4047" s="18"/>
      <c r="S4047" s="18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</row>
    <row r="4048" spans="1:58" ht="12" customHeight="1" x14ac:dyDescent="0.2">
      <c r="A4048" t="s">
        <v>530</v>
      </c>
      <c r="B4048" t="s">
        <v>558</v>
      </c>
      <c r="C4048">
        <v>0</v>
      </c>
      <c r="D4048">
        <v>0</v>
      </c>
      <c r="E4048" s="21"/>
      <c r="F4048" t="s">
        <v>530</v>
      </c>
      <c r="G4048" t="s">
        <v>558</v>
      </c>
      <c r="H4048" s="8">
        <v>0.45070030937076616</v>
      </c>
      <c r="I4048" s="8">
        <v>0.43362991406643109</v>
      </c>
      <c r="J4048" s="21"/>
      <c r="K4048" s="21"/>
      <c r="L4048" s="21"/>
      <c r="M4048" s="21"/>
      <c r="N4048" s="21"/>
      <c r="O4048" s="21"/>
      <c r="P4048" s="21"/>
      <c r="Q4048" s="18"/>
      <c r="R4048" s="18"/>
      <c r="S4048" s="18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</row>
    <row r="4049" spans="1:58" ht="12" customHeight="1" x14ac:dyDescent="0.2">
      <c r="B4049" t="s">
        <v>559</v>
      </c>
      <c r="C4049">
        <v>-2.3E-3</v>
      </c>
      <c r="D4049">
        <v>1.6999999999999999E-3</v>
      </c>
      <c r="E4049" s="21"/>
      <c r="G4049" t="s">
        <v>559</v>
      </c>
      <c r="H4049" s="8">
        <v>0.9380265959847286</v>
      </c>
      <c r="I4049" s="8">
        <v>0.90612327419749883</v>
      </c>
      <c r="J4049" s="21"/>
      <c r="K4049" s="21"/>
      <c r="L4049" s="21"/>
      <c r="M4049" s="21"/>
      <c r="N4049" s="21"/>
      <c r="O4049" s="21"/>
      <c r="P4049" s="21"/>
      <c r="Q4049" s="18"/>
      <c r="R4049" s="18"/>
      <c r="S4049" s="18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</row>
    <row r="4050" spans="1:58" ht="12" customHeight="1" x14ac:dyDescent="0.2">
      <c r="B4050" t="s">
        <v>560</v>
      </c>
      <c r="C4050">
        <v>-3.5000000000000001E-3</v>
      </c>
      <c r="D4050">
        <v>-2.3E-3</v>
      </c>
      <c r="E4050" s="21"/>
      <c r="G4050" t="s">
        <v>560</v>
      </c>
      <c r="H4050" s="8">
        <v>0.9952301187315683</v>
      </c>
      <c r="I4050" s="8">
        <v>0.95450399867777935</v>
      </c>
      <c r="J4050" s="21"/>
      <c r="K4050" s="21"/>
      <c r="L4050" s="21"/>
      <c r="M4050" s="21"/>
      <c r="N4050" s="21"/>
      <c r="O4050" s="21"/>
      <c r="P4050" s="21"/>
      <c r="Q4050" s="18"/>
      <c r="R4050" s="18"/>
      <c r="S4050" s="18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</row>
    <row r="4051" spans="1:58" ht="12" customHeight="1" x14ac:dyDescent="0.2">
      <c r="B4051" t="s">
        <v>561</v>
      </c>
      <c r="C4051">
        <v>2.2000000000000001E-3</v>
      </c>
      <c r="D4051">
        <v>5.0000000000000001E-4</v>
      </c>
      <c r="E4051" s="21"/>
      <c r="G4051" t="s">
        <v>561</v>
      </c>
      <c r="H4051" s="8">
        <v>1</v>
      </c>
      <c r="I4051" s="8">
        <v>0.92416789690629908</v>
      </c>
      <c r="J4051" s="21"/>
      <c r="K4051" s="21"/>
      <c r="L4051" s="21"/>
      <c r="M4051" s="21"/>
      <c r="N4051" s="21"/>
      <c r="O4051" s="21"/>
      <c r="P4051" s="21"/>
      <c r="Q4051" s="18"/>
      <c r="R4051" s="18"/>
      <c r="S4051" s="18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</row>
    <row r="4052" spans="1:58" ht="12" customHeight="1" x14ac:dyDescent="0.2">
      <c r="B4052" t="s">
        <v>562</v>
      </c>
      <c r="C4052">
        <v>6.9999999999999999E-4</v>
      </c>
      <c r="D4052">
        <v>2.5000000000000001E-3</v>
      </c>
      <c r="E4052" s="22"/>
      <c r="G4052" t="s">
        <v>562</v>
      </c>
      <c r="H4052" s="8">
        <v>0.89670795814596271</v>
      </c>
      <c r="I4052" s="8">
        <v>0.82</v>
      </c>
      <c r="J4052" s="22"/>
      <c r="K4052" s="22"/>
      <c r="L4052" s="22"/>
      <c r="M4052" s="22"/>
      <c r="N4052" s="22"/>
      <c r="O4052" s="22"/>
      <c r="P4052" s="22"/>
      <c r="Q4052" s="18"/>
      <c r="R4052" s="18"/>
      <c r="S4052" s="18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</row>
    <row r="4053" spans="1:58" ht="12" customHeight="1" x14ac:dyDescent="0.2"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</row>
    <row r="4054" spans="1:58" ht="12" customHeight="1" x14ac:dyDescent="0.2">
      <c r="A4054" s="53" t="s">
        <v>578</v>
      </c>
      <c r="B4054" s="3">
        <v>6</v>
      </c>
      <c r="C4054" s="3">
        <v>7</v>
      </c>
      <c r="D4054" s="3">
        <v>8</v>
      </c>
      <c r="E4054" s="3">
        <v>9</v>
      </c>
      <c r="F4054" s="3">
        <v>10</v>
      </c>
      <c r="G4054" s="3">
        <v>11</v>
      </c>
      <c r="H4054" s="3">
        <v>12</v>
      </c>
      <c r="I4054" s="3">
        <v>13</v>
      </c>
      <c r="J4054" s="3">
        <v>14</v>
      </c>
      <c r="K4054" s="3">
        <v>15</v>
      </c>
      <c r="L4054" s="3">
        <v>16</v>
      </c>
      <c r="M4054" s="3">
        <v>17</v>
      </c>
      <c r="N4054" s="3">
        <v>18</v>
      </c>
      <c r="O4054" s="3">
        <v>19</v>
      </c>
      <c r="P4054" s="3">
        <v>20</v>
      </c>
      <c r="Q4054" s="3">
        <v>21</v>
      </c>
      <c r="R4054" s="3">
        <v>22</v>
      </c>
      <c r="S4054" s="3">
        <v>23</v>
      </c>
      <c r="T4054" s="3">
        <v>24</v>
      </c>
      <c r="U4054" s="3">
        <v>25</v>
      </c>
      <c r="V4054" s="3">
        <v>26</v>
      </c>
      <c r="W4054" s="3">
        <v>27</v>
      </c>
      <c r="X4054" s="3">
        <v>28</v>
      </c>
      <c r="Y4054" s="3">
        <v>29</v>
      </c>
      <c r="Z4054" s="3">
        <v>30</v>
      </c>
      <c r="AA4054" s="3">
        <v>31</v>
      </c>
      <c r="AB4054" s="3">
        <v>32</v>
      </c>
      <c r="AC4054" s="3">
        <v>33</v>
      </c>
      <c r="AD4054" s="3">
        <v>34</v>
      </c>
      <c r="AE4054" s="3">
        <v>35</v>
      </c>
      <c r="AF4054" s="3">
        <v>36</v>
      </c>
      <c r="AG4054" s="3">
        <v>37</v>
      </c>
      <c r="AH4054" s="3">
        <v>38</v>
      </c>
      <c r="AI4054" s="3">
        <v>39</v>
      </c>
      <c r="AJ4054" s="3">
        <v>40</v>
      </c>
      <c r="AK4054" s="3">
        <v>41</v>
      </c>
      <c r="AL4054" s="3">
        <v>42</v>
      </c>
      <c r="AM4054" s="3">
        <v>43</v>
      </c>
      <c r="AN4054" s="3">
        <v>44</v>
      </c>
      <c r="AO4054" s="3">
        <v>45</v>
      </c>
      <c r="AP4054" s="3">
        <v>46</v>
      </c>
      <c r="AQ4054" s="3">
        <v>47</v>
      </c>
      <c r="AR4054" s="3">
        <v>48</v>
      </c>
      <c r="AS4054" s="3">
        <v>49</v>
      </c>
      <c r="AT4054" s="3">
        <v>50</v>
      </c>
      <c r="AU4054" s="3">
        <v>51</v>
      </c>
      <c r="AV4054" s="3">
        <v>52</v>
      </c>
      <c r="AW4054" s="3">
        <v>53</v>
      </c>
      <c r="AX4054" s="3">
        <v>54</v>
      </c>
      <c r="AY4054" s="3">
        <v>55</v>
      </c>
      <c r="AZ4054" s="3">
        <v>56</v>
      </c>
      <c r="BA4054" s="3">
        <v>57</v>
      </c>
      <c r="BB4054" s="3">
        <v>58</v>
      </c>
      <c r="BC4054" s="3">
        <v>59</v>
      </c>
      <c r="BD4054" s="3">
        <v>60</v>
      </c>
      <c r="BE4054" s="3">
        <v>61</v>
      </c>
    </row>
    <row r="4055" spans="1:58" ht="12" customHeight="1" x14ac:dyDescent="0.2">
      <c r="A4055" t="s">
        <v>579</v>
      </c>
      <c r="B4055" s="3">
        <v>1995</v>
      </c>
      <c r="C4055" s="3">
        <v>1996</v>
      </c>
      <c r="D4055" s="3">
        <v>1997</v>
      </c>
      <c r="E4055" s="3">
        <v>1998</v>
      </c>
      <c r="F4055" s="3">
        <v>1999</v>
      </c>
      <c r="G4055" s="3">
        <v>2000</v>
      </c>
      <c r="H4055" s="3">
        <v>2001</v>
      </c>
      <c r="I4055" s="3">
        <v>2002</v>
      </c>
      <c r="J4055" s="3">
        <v>2003</v>
      </c>
      <c r="K4055" s="3">
        <v>2004</v>
      </c>
      <c r="L4055" s="3">
        <v>2005</v>
      </c>
      <c r="M4055" s="3">
        <v>2006</v>
      </c>
      <c r="N4055" s="3">
        <v>2007</v>
      </c>
      <c r="O4055" s="3">
        <v>2008</v>
      </c>
      <c r="P4055" s="3">
        <v>2009</v>
      </c>
      <c r="Q4055" s="3">
        <v>2010</v>
      </c>
      <c r="R4055" s="3">
        <v>2011</v>
      </c>
      <c r="S4055" s="3">
        <v>2012</v>
      </c>
      <c r="T4055" s="3">
        <v>2013</v>
      </c>
      <c r="U4055" s="3">
        <v>2014</v>
      </c>
      <c r="V4055" s="3">
        <v>2015</v>
      </c>
      <c r="W4055" s="3">
        <v>2016</v>
      </c>
      <c r="X4055" s="3">
        <v>2017</v>
      </c>
      <c r="Y4055" s="3">
        <v>2018</v>
      </c>
      <c r="Z4055" s="3">
        <v>2019</v>
      </c>
      <c r="AA4055" s="3">
        <v>2020</v>
      </c>
      <c r="AB4055" s="3">
        <v>2021</v>
      </c>
      <c r="AC4055" s="3">
        <v>2022</v>
      </c>
      <c r="AD4055" s="3">
        <v>2023</v>
      </c>
      <c r="AE4055" s="3">
        <v>2024</v>
      </c>
      <c r="AF4055" s="3">
        <v>2025</v>
      </c>
      <c r="AG4055" s="3">
        <v>2026</v>
      </c>
      <c r="AH4055" s="3">
        <v>2027</v>
      </c>
      <c r="AI4055" s="3">
        <v>2028</v>
      </c>
      <c r="AJ4055" s="3">
        <v>2029</v>
      </c>
      <c r="AK4055" s="3">
        <v>2030</v>
      </c>
      <c r="AL4055" s="3">
        <v>2031</v>
      </c>
      <c r="AM4055" s="3">
        <v>2032</v>
      </c>
      <c r="AN4055" s="3">
        <v>2033</v>
      </c>
      <c r="AO4055" s="3">
        <v>2034</v>
      </c>
      <c r="AP4055" s="3">
        <v>2035</v>
      </c>
      <c r="AQ4055" s="3">
        <v>2036</v>
      </c>
      <c r="AR4055" s="3">
        <v>2037</v>
      </c>
      <c r="AS4055" s="3">
        <v>2038</v>
      </c>
      <c r="AT4055" s="3">
        <v>2039</v>
      </c>
      <c r="AU4055" s="3">
        <v>2040</v>
      </c>
      <c r="AV4055" s="3">
        <v>2041</v>
      </c>
      <c r="AW4055" s="3">
        <v>2042</v>
      </c>
      <c r="AX4055" s="3">
        <v>2043</v>
      </c>
      <c r="AY4055" s="3">
        <v>2044</v>
      </c>
      <c r="AZ4055" s="3">
        <v>2045</v>
      </c>
      <c r="BA4055" s="3">
        <v>2046</v>
      </c>
      <c r="BB4055" s="3">
        <v>2047</v>
      </c>
      <c r="BC4055" s="3">
        <v>2048</v>
      </c>
      <c r="BD4055" s="3">
        <v>2049</v>
      </c>
      <c r="BE4055" s="3">
        <v>2050</v>
      </c>
    </row>
    <row r="4056" spans="1:58" ht="12" customHeight="1" x14ac:dyDescent="0.2">
      <c r="A4056" t="s">
        <v>580</v>
      </c>
      <c r="B4056" s="8">
        <v>7.5152720376307878</v>
      </c>
      <c r="C4056" s="8">
        <v>7.5618665546330091</v>
      </c>
      <c r="D4056" s="8">
        <v>7.6283788140093645</v>
      </c>
      <c r="E4056" s="8">
        <v>7.7102839986819394</v>
      </c>
      <c r="F4056" s="8">
        <v>7.7632492136654339</v>
      </c>
      <c r="G4056" s="8">
        <v>7.770266951687705</v>
      </c>
      <c r="H4056" s="8">
        <v>7.8836117241406418</v>
      </c>
      <c r="I4056" s="8">
        <v>7.8028538061861319</v>
      </c>
      <c r="J4056" s="8">
        <v>7.6887562526939259</v>
      </c>
      <c r="K4056" s="8">
        <v>7.6483157555583734</v>
      </c>
      <c r="L4056" s="8">
        <v>7.5033408066127238</v>
      </c>
      <c r="M4056" s="8">
        <v>7.3645351053574606</v>
      </c>
      <c r="N4056" s="8">
        <v>7.1597760167591487</v>
      </c>
      <c r="O4056" s="8">
        <v>6.8055923044482238</v>
      </c>
      <c r="P4056" s="8">
        <v>6.3897141444456791</v>
      </c>
      <c r="Q4056" s="8">
        <v>6.3646595435465967</v>
      </c>
      <c r="R4056" s="8">
        <v>6.2453911308438705</v>
      </c>
      <c r="S4056" s="8">
        <v>6.2167571651778291</v>
      </c>
      <c r="T4056" s="8">
        <v>6.1720315103348655</v>
      </c>
      <c r="U4056" s="8">
        <v>6.1167542065944289</v>
      </c>
      <c r="V4056" s="8">
        <v>6.0908039586352096</v>
      </c>
      <c r="W4056" s="8">
        <v>6.067587460293641</v>
      </c>
      <c r="X4056" s="8">
        <v>5.962940615140627</v>
      </c>
      <c r="Y4056" s="8">
        <v>5.857024617616732</v>
      </c>
      <c r="Z4056" s="8">
        <v>5.7927534179718432</v>
      </c>
      <c r="AA4056" s="8">
        <v>5.0047473118422703</v>
      </c>
      <c r="AB4056" s="8">
        <v>5.3931938091583032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</row>
    <row r="4057" spans="1:58" ht="12" customHeight="1" x14ac:dyDescent="0.2">
      <c r="A4057" t="s">
        <v>559</v>
      </c>
      <c r="B4057" s="8">
        <v>16.462896679070319</v>
      </c>
      <c r="C4057" s="8">
        <v>16.658581089557963</v>
      </c>
      <c r="D4057" s="8">
        <v>16.89945965671733</v>
      </c>
      <c r="E4057" s="8">
        <v>17.176189436031741</v>
      </c>
      <c r="F4057" s="8">
        <v>17.390030798788942</v>
      </c>
      <c r="G4057" s="8">
        <v>17.501602776563065</v>
      </c>
      <c r="H4057" s="8">
        <v>17.854061845847927</v>
      </c>
      <c r="I4057" s="8">
        <v>17.750253629518863</v>
      </c>
      <c r="J4057" s="8">
        <v>17.572547399330915</v>
      </c>
      <c r="K4057" s="8">
        <v>17.565738676647239</v>
      </c>
      <c r="L4057" s="8">
        <v>17.321220208813642</v>
      </c>
      <c r="M4057" s="8">
        <v>17.092320344447774</v>
      </c>
      <c r="N4057" s="8">
        <v>16.711055419189972</v>
      </c>
      <c r="O4057" s="8">
        <v>15.978833179990618</v>
      </c>
      <c r="P4057" s="8">
        <v>15.096324036997638</v>
      </c>
      <c r="Q4057" s="8">
        <v>15.041910867650431</v>
      </c>
      <c r="R4057" s="8">
        <v>14.764920577237342</v>
      </c>
      <c r="S4057" s="8">
        <v>14.702288747315858</v>
      </c>
      <c r="T4057" s="8">
        <v>14.601754997168536</v>
      </c>
      <c r="U4057" s="8">
        <v>14.476398994432342</v>
      </c>
      <c r="V4057" s="8">
        <v>14.420618478494513</v>
      </c>
      <c r="W4057" s="8">
        <v>14.371519962306747</v>
      </c>
      <c r="X4057" s="8">
        <v>14.129692229601368</v>
      </c>
      <c r="Y4057" s="8">
        <v>13.884926164051913</v>
      </c>
      <c r="Z4057" s="8">
        <v>13.739004145022829</v>
      </c>
      <c r="AA4057" s="8">
        <v>11.875889022828078</v>
      </c>
      <c r="AB4057" s="8">
        <v>12.804263670549105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0</v>
      </c>
    </row>
    <row r="4058" spans="1:58" ht="12" customHeight="1" x14ac:dyDescent="0.2">
      <c r="A4058" t="s">
        <v>560</v>
      </c>
      <c r="B4058" s="8">
        <v>17.270655628277041</v>
      </c>
      <c r="C4058" s="8">
        <v>17.435830071776223</v>
      </c>
      <c r="D4058" s="8">
        <v>17.647746653205186</v>
      </c>
      <c r="E4058" s="8">
        <v>17.896360175838051</v>
      </c>
      <c r="F4058" s="8">
        <v>18.078782290131905</v>
      </c>
      <c r="G4058" s="8">
        <v>18.154610052708026</v>
      </c>
      <c r="H4058" s="8">
        <v>18.479730107377318</v>
      </c>
      <c r="I4058" s="8">
        <v>18.54076501391161</v>
      </c>
      <c r="J4058" s="8">
        <v>18.52873463180309</v>
      </c>
      <c r="K4058" s="8">
        <v>18.702295222815795</v>
      </c>
      <c r="L4058" s="8">
        <v>18.627749511900571</v>
      </c>
      <c r="M4058" s="8">
        <v>18.572878632489829</v>
      </c>
      <c r="N4058" s="8">
        <v>18.353912057721811</v>
      </c>
      <c r="O4058" s="8">
        <v>17.744943505894931</v>
      </c>
      <c r="P4058" s="8">
        <v>16.957909426645223</v>
      </c>
      <c r="Q4058" s="8">
        <v>16.991334123086663</v>
      </c>
      <c r="R4058" s="8">
        <v>16.774976443639975</v>
      </c>
      <c r="S4058" s="8">
        <v>16.803874634288341</v>
      </c>
      <c r="T4058" s="8">
        <v>16.792496464665252</v>
      </c>
      <c r="U4058" s="8">
        <v>16.755352187714447</v>
      </c>
      <c r="V4058" s="8">
        <v>16.80204785539604</v>
      </c>
      <c r="W4058" s="8">
        <v>16.860664629672325</v>
      </c>
      <c r="X4058" s="8">
        <v>16.696021101940371</v>
      </c>
      <c r="Y4058" s="8">
        <v>16.529266740688385</v>
      </c>
      <c r="Z4058" s="8">
        <v>16.482526681875569</v>
      </c>
      <c r="AA4058" s="8">
        <v>14.362496579726448</v>
      </c>
      <c r="AB4058" s="8">
        <v>15.615615018340321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</row>
    <row r="4059" spans="1:58" ht="12" customHeight="1" x14ac:dyDescent="0.2">
      <c r="A4059" t="s">
        <v>561</v>
      </c>
      <c r="B4059" s="8">
        <v>14.524092035679583</v>
      </c>
      <c r="C4059" s="8">
        <v>14.764813867625431</v>
      </c>
      <c r="D4059" s="8">
        <v>15.046543780019036</v>
      </c>
      <c r="E4059" s="8">
        <v>15.36145300504101</v>
      </c>
      <c r="F4059" s="8">
        <v>15.621248975271548</v>
      </c>
      <c r="G4059" s="8">
        <v>15.78964350329373</v>
      </c>
      <c r="H4059" s="8">
        <v>16.176351086371714</v>
      </c>
      <c r="I4059" s="8">
        <v>16.188905594835621</v>
      </c>
      <c r="J4059" s="8">
        <v>16.136671678410416</v>
      </c>
      <c r="K4059" s="8">
        <v>16.244784312160991</v>
      </c>
      <c r="L4059" s="8">
        <v>16.136216788414462</v>
      </c>
      <c r="M4059" s="8">
        <v>16.04402051100535</v>
      </c>
      <c r="N4059" s="8">
        <v>15.809732494570998</v>
      </c>
      <c r="O4059" s="8">
        <v>15.240542176602538</v>
      </c>
      <c r="P4059" s="8">
        <v>14.520942381477051</v>
      </c>
      <c r="Q4059" s="8">
        <v>14.704360545510754</v>
      </c>
      <c r="R4059" s="8">
        <v>14.674287285254433</v>
      </c>
      <c r="S4059" s="8">
        <v>14.861533650043572</v>
      </c>
      <c r="T4059" s="8">
        <v>15.018056282467199</v>
      </c>
      <c r="U4059" s="8">
        <v>15.155981715287488</v>
      </c>
      <c r="V4059" s="8">
        <v>15.375006134008752</v>
      </c>
      <c r="W4059" s="8">
        <v>15.611467106811483</v>
      </c>
      <c r="X4059" s="8">
        <v>15.645676062225817</v>
      </c>
      <c r="Y4059" s="8">
        <v>15.68002556601056</v>
      </c>
      <c r="Z4059" s="8">
        <v>15.831847185620422</v>
      </c>
      <c r="AA4059" s="8">
        <v>13.972000879976301</v>
      </c>
      <c r="AB4059" s="8">
        <v>15.38928639362183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0</v>
      </c>
    </row>
    <row r="4060" spans="1:58" ht="12" customHeight="1" x14ac:dyDescent="0.2">
      <c r="A4060" t="s">
        <v>562</v>
      </c>
      <c r="B4060" s="8">
        <v>9.4366759780340779</v>
      </c>
      <c r="C4060" s="8">
        <v>9.4692966561660619</v>
      </c>
      <c r="D4060" s="8">
        <v>9.5264953119270324</v>
      </c>
      <c r="E4060" s="8">
        <v>9.602432919619277</v>
      </c>
      <c r="F4060" s="8">
        <v>9.6418913070542587</v>
      </c>
      <c r="G4060" s="8">
        <v>9.624102172824557</v>
      </c>
      <c r="H4060" s="8">
        <v>9.7376210442928226</v>
      </c>
      <c r="I4060" s="8">
        <v>9.8948124167507565</v>
      </c>
      <c r="J4060" s="8">
        <v>10.016042857774403</v>
      </c>
      <c r="K4060" s="8">
        <v>10.241527436787777</v>
      </c>
      <c r="L4060" s="8">
        <v>10.334742596204821</v>
      </c>
      <c r="M4060" s="8">
        <v>10.44092907583201</v>
      </c>
      <c r="N4060" s="8">
        <v>10.455904806762339</v>
      </c>
      <c r="O4060" s="8">
        <v>10.245526580833342</v>
      </c>
      <c r="P4060" s="8">
        <v>9.9246131299477991</v>
      </c>
      <c r="Q4060" s="8">
        <v>10.039651756939371</v>
      </c>
      <c r="R4060" s="8">
        <v>10.008749252128823</v>
      </c>
      <c r="S4060" s="8">
        <v>10.125890611327042</v>
      </c>
      <c r="T4060" s="8">
        <v>10.221782224032276</v>
      </c>
      <c r="U4060" s="8">
        <v>10.304732102882543</v>
      </c>
      <c r="V4060" s="8">
        <v>10.442489993223802</v>
      </c>
      <c r="W4060" s="8">
        <v>10.591683217740066</v>
      </c>
      <c r="X4060" s="8">
        <v>10.603382010235801</v>
      </c>
      <c r="Y4060" s="8">
        <v>10.615046966067386</v>
      </c>
      <c r="Z4060" s="8">
        <v>10.706019942961282</v>
      </c>
      <c r="AA4060" s="8">
        <v>9.4378386530340368</v>
      </c>
      <c r="AB4060" s="8">
        <v>10.383554468934754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</row>
    <row r="4061" spans="1:58" ht="12" customHeight="1" x14ac:dyDescent="0.2">
      <c r="A4061" t="s">
        <v>580</v>
      </c>
      <c r="B4061" s="8">
        <v>6.2944753490904715</v>
      </c>
      <c r="C4061" s="8">
        <v>6.2129258462087886</v>
      </c>
      <c r="D4061" s="8">
        <v>6.1460461126507253</v>
      </c>
      <c r="E4061" s="8">
        <v>6.089313375860586</v>
      </c>
      <c r="F4061" s="8">
        <v>6.0076883968374322</v>
      </c>
      <c r="G4061" s="8">
        <v>5.8896626837833894</v>
      </c>
      <c r="H4061" s="8">
        <v>5.8504294102579921</v>
      </c>
      <c r="I4061" s="8">
        <v>5.8896680882050241</v>
      </c>
      <c r="J4061" s="8">
        <v>5.9061798493296997</v>
      </c>
      <c r="K4061" s="8">
        <v>5.9824761300638185</v>
      </c>
      <c r="L4061" s="8">
        <v>5.9799810904314699</v>
      </c>
      <c r="M4061" s="8">
        <v>5.9841296142058757</v>
      </c>
      <c r="N4061" s="8">
        <v>5.93557219101538</v>
      </c>
      <c r="O4061" s="8">
        <v>5.7603838936960718</v>
      </c>
      <c r="P4061" s="8">
        <v>5.5261613759765478</v>
      </c>
      <c r="Q4061" s="8">
        <v>5.5032779661601605</v>
      </c>
      <c r="R4061" s="8">
        <v>5.3989103849657551</v>
      </c>
      <c r="S4061" s="8">
        <v>5.3728708879792739</v>
      </c>
      <c r="T4061" s="8">
        <v>5.3328849050230458</v>
      </c>
      <c r="U4061" s="8">
        <v>5.2837460974194581</v>
      </c>
      <c r="V4061" s="8">
        <v>5.2598978263677125</v>
      </c>
      <c r="W4061" s="8">
        <v>5.238357114799955</v>
      </c>
      <c r="X4061" s="8">
        <v>5.1464780741479359</v>
      </c>
      <c r="Y4061" s="8">
        <v>5.05348611512456</v>
      </c>
      <c r="Z4061" s="8">
        <v>4.9963953661672722</v>
      </c>
      <c r="AA4061" s="8">
        <v>4.3152352549607604</v>
      </c>
      <c r="AB4061" s="8">
        <v>4.6484825264194907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0</v>
      </c>
    </row>
    <row r="4062" spans="1:58" ht="12" customHeight="1" x14ac:dyDescent="0.2">
      <c r="A4062" t="s">
        <v>559</v>
      </c>
      <c r="B4062" s="8">
        <v>10.993580982174016</v>
      </c>
      <c r="C4062" s="8">
        <v>11.097021514641309</v>
      </c>
      <c r="D4062" s="8">
        <v>11.230187219942191</v>
      </c>
      <c r="E4062" s="8">
        <v>11.386673521237107</v>
      </c>
      <c r="F4062" s="8">
        <v>11.501016676282546</v>
      </c>
      <c r="G4062" s="8">
        <v>11.547536915556801</v>
      </c>
      <c r="H4062" s="8">
        <v>11.752598615496977</v>
      </c>
      <c r="I4062" s="8">
        <v>11.822572011844651</v>
      </c>
      <c r="J4062" s="8">
        <v>11.846710792461327</v>
      </c>
      <c r="K4062" s="8">
        <v>11.990490043519905</v>
      </c>
      <c r="L4062" s="8">
        <v>11.976098397651358</v>
      </c>
      <c r="M4062" s="8">
        <v>11.974868296226862</v>
      </c>
      <c r="N4062" s="8">
        <v>11.868095939219202</v>
      </c>
      <c r="O4062" s="8">
        <v>11.508347010080776</v>
      </c>
      <c r="P4062" s="8">
        <v>11.031190203670201</v>
      </c>
      <c r="Q4062" s="8">
        <v>11.15172574921451</v>
      </c>
      <c r="R4062" s="8">
        <v>11.110029252826815</v>
      </c>
      <c r="S4062" s="8">
        <v>11.23253718398513</v>
      </c>
      <c r="T4062" s="8">
        <v>11.33124780178108</v>
      </c>
      <c r="U4062" s="8">
        <v>11.415409581782507</v>
      </c>
      <c r="V4062" s="8">
        <v>11.560049661599821</v>
      </c>
      <c r="W4062" s="8">
        <v>11.717057818891343</v>
      </c>
      <c r="X4062" s="8">
        <v>11.72176559503308</v>
      </c>
      <c r="Y4062" s="8">
        <v>11.726343521318492</v>
      </c>
      <c r="Z4062" s="8">
        <v>11.818375902435331</v>
      </c>
      <c r="AA4062" s="8">
        <v>10.410900703747018</v>
      </c>
      <c r="AB4062" s="8">
        <v>11.44576187862058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</row>
    <row r="4063" spans="1:58" ht="12" customHeight="1" x14ac:dyDescent="0.2">
      <c r="A4063" t="s">
        <v>560</v>
      </c>
      <c r="B4063" s="8">
        <v>10.49903468674133</v>
      </c>
      <c r="C4063" s="8">
        <v>10.578753182828384</v>
      </c>
      <c r="D4063" s="8">
        <v>10.686541392125616</v>
      </c>
      <c r="E4063" s="8">
        <v>10.816166928660909</v>
      </c>
      <c r="F4063" s="8">
        <v>10.905441803512497</v>
      </c>
      <c r="G4063" s="8">
        <v>10.930274190095453</v>
      </c>
      <c r="H4063" s="8">
        <v>11.104893033883087</v>
      </c>
      <c r="I4063" s="8">
        <v>11.314793843439965</v>
      </c>
      <c r="J4063" s="8">
        <v>11.484306752851007</v>
      </c>
      <c r="K4063" s="8">
        <v>11.774295181174587</v>
      </c>
      <c r="L4063" s="8">
        <v>11.913066300821608</v>
      </c>
      <c r="M4063" s="8">
        <v>12.067268148180379</v>
      </c>
      <c r="N4063" s="8">
        <v>12.116289991460667</v>
      </c>
      <c r="O4063" s="8">
        <v>11.903451936355584</v>
      </c>
      <c r="P4063" s="8">
        <v>11.560464481119025</v>
      </c>
      <c r="Q4063" s="8">
        <v>11.72825730773714</v>
      </c>
      <c r="R4063" s="8">
        <v>11.726140202640554</v>
      </c>
      <c r="S4063" s="8">
        <v>11.898064205361605</v>
      </c>
      <c r="T4063" s="8">
        <v>12.046057747517601</v>
      </c>
      <c r="U4063" s="8">
        <v>12.179733069442207</v>
      </c>
      <c r="V4063" s="8">
        <v>12.379282120451133</v>
      </c>
      <c r="W4063" s="8">
        <v>12.59372939052562</v>
      </c>
      <c r="X4063" s="8">
        <v>12.645601464984445</v>
      </c>
      <c r="Y4063" s="8">
        <v>12.697859389124595</v>
      </c>
      <c r="Z4063" s="8">
        <v>12.8457075748415</v>
      </c>
      <c r="AA4063" s="8">
        <v>11.35878495373923</v>
      </c>
      <c r="AB4063" s="8">
        <v>12.535531556421999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0</v>
      </c>
    </row>
    <row r="4064" spans="1:58" ht="12" customHeight="1" x14ac:dyDescent="0.2">
      <c r="A4064" t="s">
        <v>561</v>
      </c>
      <c r="B4064" s="8">
        <v>7.1251299601227798</v>
      </c>
      <c r="C4064" s="8">
        <v>7.3219218263677233</v>
      </c>
      <c r="D4064" s="8">
        <v>7.5401447246427775</v>
      </c>
      <c r="E4064" s="8">
        <v>7.7764364900908562</v>
      </c>
      <c r="F4064" s="8">
        <v>7.9861176121438655</v>
      </c>
      <c r="G4064" s="8">
        <v>8.1496000908806607</v>
      </c>
      <c r="H4064" s="8">
        <v>8.4268795714410487</v>
      </c>
      <c r="I4064" s="8">
        <v>8.6361152301097235</v>
      </c>
      <c r="J4064" s="8">
        <v>8.8157174943528211</v>
      </c>
      <c r="K4064" s="8">
        <v>9.0893227390308144</v>
      </c>
      <c r="L4064" s="8">
        <v>9.2475649900853956</v>
      </c>
      <c r="M4064" s="8">
        <v>9.4185571238180739</v>
      </c>
      <c r="N4064" s="8">
        <v>9.5078390923660425</v>
      </c>
      <c r="O4064" s="8">
        <v>9.3904802707183315</v>
      </c>
      <c r="P4064" s="8">
        <v>9.1676836732696287</v>
      </c>
      <c r="Q4064" s="8">
        <v>9.3008715795350021</v>
      </c>
      <c r="R4064" s="8">
        <v>9.2993177698690701</v>
      </c>
      <c r="S4064" s="8">
        <v>9.4357879931149586</v>
      </c>
      <c r="T4064" s="8">
        <v>9.5532839085829107</v>
      </c>
      <c r="U4064" s="8">
        <v>9.6594279779227694</v>
      </c>
      <c r="V4064" s="8">
        <v>9.8178187579755587</v>
      </c>
      <c r="W4064" s="8">
        <v>9.9880299558731132</v>
      </c>
      <c r="X4064" s="8">
        <v>10.029306786100316</v>
      </c>
      <c r="Y4064" s="8">
        <v>10.070891173260447</v>
      </c>
      <c r="Z4064" s="8">
        <v>10.188292436993809</v>
      </c>
      <c r="AA4064" s="8">
        <v>9.0090966750461607</v>
      </c>
      <c r="AB4064" s="8">
        <v>9.9425581790851538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</row>
    <row r="4065" spans="1:57" ht="12" customHeight="1" x14ac:dyDescent="0.2">
      <c r="A4065" t="s">
        <v>562</v>
      </c>
      <c r="B4065" s="8">
        <v>4.3822296734174166</v>
      </c>
      <c r="C4065" s="8">
        <v>4.4101933164459997</v>
      </c>
      <c r="D4065" s="8">
        <v>4.4497844437401213</v>
      </c>
      <c r="E4065" s="8">
        <v>4.4983694158064029</v>
      </c>
      <c r="F4065" s="8">
        <v>4.5300835063603611</v>
      </c>
      <c r="G4065" s="8">
        <v>4.5349914523691046</v>
      </c>
      <c r="H4065" s="8">
        <v>4.6019673202537072</v>
      </c>
      <c r="I4065" s="8">
        <v>4.7905548559490096</v>
      </c>
      <c r="J4065" s="8">
        <v>4.9644691492454749</v>
      </c>
      <c r="K4065" s="8">
        <v>5.1935589195831184</v>
      </c>
      <c r="L4065" s="8">
        <v>5.3587367440775147</v>
      </c>
      <c r="M4065" s="8">
        <v>5.532425248534877</v>
      </c>
      <c r="N4065" s="8">
        <v>5.6586719689650176</v>
      </c>
      <c r="O4065" s="8">
        <v>5.6602724285663975</v>
      </c>
      <c r="P4065" s="8">
        <v>5.5943618727077027</v>
      </c>
      <c r="Q4065" s="8">
        <v>5.7507986035368885</v>
      </c>
      <c r="R4065" s="8">
        <v>5.8252044402492498</v>
      </c>
      <c r="S4065" s="8">
        <v>5.9873849280454658</v>
      </c>
      <c r="T4065" s="8">
        <v>6.139814724048148</v>
      </c>
      <c r="U4065" s="8">
        <v>6.28700031855064</v>
      </c>
      <c r="V4065" s="8">
        <v>6.4705874671083956</v>
      </c>
      <c r="W4065" s="8">
        <v>6.6648976055735538</v>
      </c>
      <c r="X4065" s="8">
        <v>6.7751507470656476</v>
      </c>
      <c r="Y4065" s="8">
        <v>6.8865374436935145</v>
      </c>
      <c r="Z4065" s="8">
        <v>7.0513294889639022</v>
      </c>
      <c r="AA4065" s="8">
        <v>6.3101563320693419</v>
      </c>
      <c r="AB4065" s="8">
        <v>7.046929896094313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0</v>
      </c>
    </row>
    <row r="4066" spans="1:57" ht="12" customHeight="1" x14ac:dyDescent="0.2">
      <c r="B4066" s="8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</row>
    <row r="4067" spans="1:57" ht="12" customHeight="1" x14ac:dyDescent="0.2">
      <c r="A4067" t="s">
        <v>581</v>
      </c>
      <c r="B4067">
        <v>2022</v>
      </c>
    </row>
    <row r="4068" spans="1:57" ht="12" customHeight="1" x14ac:dyDescent="0.2">
      <c r="A4068" t="s">
        <v>582</v>
      </c>
      <c r="B4068">
        <v>2021</v>
      </c>
    </row>
    <row r="4070" spans="1:57" ht="12" customHeight="1" x14ac:dyDescent="0.2">
      <c r="A4070" t="s">
        <v>993</v>
      </c>
    </row>
    <row r="4071" spans="1:57" ht="12" customHeight="1" x14ac:dyDescent="0.2">
      <c r="A4071" t="s">
        <v>994</v>
      </c>
      <c r="B4071">
        <v>2019</v>
      </c>
      <c r="C4071">
        <v>2020</v>
      </c>
      <c r="D4071">
        <v>2021</v>
      </c>
      <c r="E4071">
        <v>2022</v>
      </c>
      <c r="F4071">
        <v>2023</v>
      </c>
      <c r="G4071">
        <v>2024</v>
      </c>
      <c r="H4071">
        <v>2025</v>
      </c>
      <c r="I4071">
        <v>2026</v>
      </c>
      <c r="J4071">
        <v>2027</v>
      </c>
      <c r="K4071">
        <v>2028</v>
      </c>
      <c r="L4071">
        <v>2029</v>
      </c>
      <c r="M4071">
        <v>2030</v>
      </c>
      <c r="N4071">
        <v>2031</v>
      </c>
      <c r="O4071">
        <v>2032</v>
      </c>
      <c r="P4071">
        <v>2033</v>
      </c>
      <c r="Q4071">
        <v>2034</v>
      </c>
      <c r="R4071">
        <v>2035</v>
      </c>
      <c r="S4071">
        <v>2036</v>
      </c>
      <c r="T4071">
        <v>2037</v>
      </c>
      <c r="U4071">
        <v>2038</v>
      </c>
      <c r="V4071">
        <v>2039</v>
      </c>
      <c r="W4071">
        <v>2040</v>
      </c>
      <c r="X4071">
        <v>2041</v>
      </c>
      <c r="Y4071">
        <v>2042</v>
      </c>
      <c r="Z4071">
        <v>2043</v>
      </c>
      <c r="AA4071">
        <v>2044</v>
      </c>
      <c r="AB4071">
        <v>2045</v>
      </c>
      <c r="AC4071">
        <v>2046</v>
      </c>
      <c r="AD4071">
        <v>2047</v>
      </c>
      <c r="AE4071">
        <v>2048</v>
      </c>
      <c r="AF4071">
        <v>2049</v>
      </c>
      <c r="AG4071">
        <v>2050</v>
      </c>
    </row>
    <row r="4072" spans="1:57" ht="12" customHeight="1" x14ac:dyDescent="0.2">
      <c r="A4072" t="s">
        <v>997</v>
      </c>
    </row>
    <row r="4073" spans="1:57" ht="12" customHeight="1" x14ac:dyDescent="0.2">
      <c r="A4073" t="s">
        <v>574</v>
      </c>
      <c r="B4073">
        <v>1.0020247052266766</v>
      </c>
      <c r="C4073">
        <v>1.0031999013288204</v>
      </c>
      <c r="D4073">
        <v>1.0042506864574496</v>
      </c>
      <c r="E4073">
        <v>1.0053006843335046</v>
      </c>
      <c r="F4073">
        <v>1.0055824545120784</v>
      </c>
      <c r="G4073">
        <v>1.0056573505584652</v>
      </c>
      <c r="H4073">
        <v>1.0055728863791884</v>
      </c>
      <c r="I4073">
        <v>1.0050270344523116</v>
      </c>
      <c r="J4073">
        <v>1.0033883815737683</v>
      </c>
      <c r="K4073">
        <v>0.99993553199269236</v>
      </c>
      <c r="L4073">
        <v>0.99775545380914543</v>
      </c>
      <c r="M4073">
        <v>0.99567180698083735</v>
      </c>
      <c r="N4073">
        <v>0.99357338037025789</v>
      </c>
      <c r="O4073">
        <v>0.98575532454469117</v>
      </c>
      <c r="P4073">
        <v>0.98010245903529314</v>
      </c>
      <c r="Q4073">
        <v>0.97536443200679035</v>
      </c>
      <c r="R4073">
        <v>0.97122255877755748</v>
      </c>
      <c r="S4073">
        <v>0.96728072423229006</v>
      </c>
      <c r="T4073">
        <v>0.96293620617484543</v>
      </c>
      <c r="U4073">
        <v>0.95812195160458735</v>
      </c>
      <c r="V4073">
        <v>0.95301364875560757</v>
      </c>
      <c r="W4073">
        <v>0.9477568570203464</v>
      </c>
      <c r="X4073">
        <v>0.94277201065493499</v>
      </c>
      <c r="Y4073">
        <v>0.93769463667157971</v>
      </c>
      <c r="Z4073">
        <v>0.93305816319545554</v>
      </c>
      <c r="AA4073">
        <v>0.92906317725928655</v>
      </c>
      <c r="AB4073">
        <v>0.92527562734673774</v>
      </c>
      <c r="AC4073">
        <v>0.92217746000907774</v>
      </c>
      <c r="AD4073">
        <v>0.92001395385647045</v>
      </c>
      <c r="AE4073">
        <v>0.91825239160496785</v>
      </c>
      <c r="AF4073">
        <v>0.91671073364303635</v>
      </c>
      <c r="AG4073">
        <v>0.91626468158778884</v>
      </c>
    </row>
    <row r="4074" spans="1:57" ht="12" customHeight="1" x14ac:dyDescent="0.2">
      <c r="A4074" t="s">
        <v>575</v>
      </c>
      <c r="B4074">
        <v>1.0039595993339347</v>
      </c>
      <c r="C4074">
        <v>1.0067338540422384</v>
      </c>
      <c r="D4074">
        <v>1.0093746351174322</v>
      </c>
      <c r="E4074">
        <v>1.0119184727372128</v>
      </c>
      <c r="F4074">
        <v>1.0134586497981148</v>
      </c>
      <c r="G4074">
        <v>1.0147235023960741</v>
      </c>
      <c r="H4074">
        <v>1.0154443146734251</v>
      </c>
      <c r="I4074">
        <v>1.0154950673803447</v>
      </c>
      <c r="J4074">
        <v>1.0142648393146634</v>
      </c>
      <c r="K4074">
        <v>1.0108712826570001</v>
      </c>
      <c r="L4074">
        <v>1.0087135310446289</v>
      </c>
      <c r="M4074">
        <v>1.0065387386234017</v>
      </c>
      <c r="N4074">
        <v>1.0042873309661442</v>
      </c>
      <c r="O4074">
        <v>0.99557971254719313</v>
      </c>
      <c r="P4074">
        <v>0.9889582201772984</v>
      </c>
      <c r="Q4074">
        <v>0.98311149141913301</v>
      </c>
      <c r="R4074">
        <v>0.97781661648964957</v>
      </c>
      <c r="S4074">
        <v>0.97264063945114854</v>
      </c>
      <c r="T4074">
        <v>0.96704726589853651</v>
      </c>
      <c r="U4074">
        <v>0.96084055221134834</v>
      </c>
      <c r="V4074">
        <v>0.95422163115348135</v>
      </c>
      <c r="W4074">
        <v>0.94752574938584067</v>
      </c>
      <c r="X4074">
        <v>0.94110781275828181</v>
      </c>
      <c r="Y4074">
        <v>0.93465661075451889</v>
      </c>
      <c r="Z4074">
        <v>0.92871709460959373</v>
      </c>
      <c r="AA4074">
        <v>0.92347953106517289</v>
      </c>
      <c r="AB4074">
        <v>0.91854560210887803</v>
      </c>
      <c r="AC4074">
        <v>0.91425811465212736</v>
      </c>
      <c r="AD4074">
        <v>0.91106983364061134</v>
      </c>
      <c r="AE4074">
        <v>0.9083166966115529</v>
      </c>
      <c r="AF4074">
        <v>0.90585013946364701</v>
      </c>
      <c r="AG4074">
        <v>0.90472505768328959</v>
      </c>
    </row>
    <row r="4075" spans="1:57" ht="12" customHeight="1" x14ac:dyDescent="0.2">
      <c r="A4075" t="s">
        <v>995</v>
      </c>
    </row>
    <row r="4076" spans="1:57" ht="12" customHeight="1" x14ac:dyDescent="0.2">
      <c r="A4076" t="s">
        <v>998</v>
      </c>
    </row>
    <row r="4077" spans="1:57" ht="12" customHeight="1" x14ac:dyDescent="0.2">
      <c r="A4077" t="s">
        <v>574</v>
      </c>
      <c r="B4077">
        <v>1.0017163849596384</v>
      </c>
      <c r="C4077">
        <v>1.0037370951984244</v>
      </c>
      <c r="D4077">
        <v>1.004908009326702</v>
      </c>
      <c r="E4077">
        <v>1.0059542921489379</v>
      </c>
      <c r="F4077">
        <v>1.0070005248299934</v>
      </c>
      <c r="G4077">
        <v>1.0072779268880567</v>
      </c>
      <c r="H4077">
        <v>1.0073484778367263</v>
      </c>
      <c r="I4077">
        <v>1.0072586732834496</v>
      </c>
      <c r="J4077">
        <v>1.0067069132067616</v>
      </c>
      <c r="K4077">
        <v>1.0050604535972401</v>
      </c>
      <c r="L4077">
        <v>1.0015951028422005</v>
      </c>
      <c r="M4077">
        <v>0.99940421462419471</v>
      </c>
      <c r="N4077">
        <v>0.99730779735924979</v>
      </c>
      <c r="O4077">
        <v>0.99519616952732359</v>
      </c>
      <c r="P4077">
        <v>0.98734648791544877</v>
      </c>
      <c r="Q4077">
        <v>0.98166558860409014</v>
      </c>
      <c r="R4077">
        <v>0.97689924251041782</v>
      </c>
      <c r="S4077">
        <v>0.97272916528705855</v>
      </c>
      <c r="T4077">
        <v>0.96875707000591627</v>
      </c>
      <c r="U4077">
        <v>0.96437626055398407</v>
      </c>
      <c r="V4077">
        <v>0.95951797116664805</v>
      </c>
      <c r="W4077">
        <v>0.95435848999665418</v>
      </c>
      <c r="X4077">
        <v>0.94904357594423061</v>
      </c>
      <c r="Y4077">
        <v>0.94399391898957596</v>
      </c>
      <c r="Z4077">
        <v>0.93884364370516638</v>
      </c>
      <c r="AA4077">
        <v>0.93412892316474461</v>
      </c>
      <c r="AB4077">
        <v>0.93005141239419165</v>
      </c>
      <c r="AC4077">
        <v>0.92617599926549321</v>
      </c>
      <c r="AD4077">
        <v>0.9229852759937397</v>
      </c>
      <c r="AE4077">
        <v>0.92072870020686892</v>
      </c>
      <c r="AF4077">
        <v>0.91886945083034277</v>
      </c>
      <c r="AG4077">
        <v>0.91722223810434866</v>
      </c>
    </row>
    <row r="4078" spans="1:57" ht="12" customHeight="1" x14ac:dyDescent="0.2">
      <c r="A4078" t="s">
        <v>575</v>
      </c>
      <c r="B4078">
        <v>1.0039534077671688</v>
      </c>
      <c r="C4078">
        <v>1.0067207028963219</v>
      </c>
      <c r="D4078">
        <v>1.0093547464081418</v>
      </c>
      <c r="E4078">
        <v>1.0118919607372061</v>
      </c>
      <c r="F4078">
        <v>1.0134241105359874</v>
      </c>
      <c r="G4078">
        <v>1.0146802008777527</v>
      </c>
      <c r="H4078">
        <v>1.0153923043923405</v>
      </c>
      <c r="I4078">
        <v>1.0154328890271402</v>
      </c>
      <c r="J4078">
        <v>1.0141890532167037</v>
      </c>
      <c r="K4078">
        <v>1.0107752908496968</v>
      </c>
      <c r="L4078">
        <v>1.0085986475432782</v>
      </c>
      <c r="M4078">
        <v>1.0064028810008905</v>
      </c>
      <c r="N4078">
        <v>1.0041296738477468</v>
      </c>
      <c r="O4078">
        <v>0.99537520012931169</v>
      </c>
      <c r="P4078">
        <v>0.9887107595654846</v>
      </c>
      <c r="Q4078">
        <v>0.9828203169615769</v>
      </c>
      <c r="R4078">
        <v>0.97748224431877806</v>
      </c>
      <c r="S4078">
        <v>0.97225992360101954</v>
      </c>
      <c r="T4078">
        <v>0.96661341137910273</v>
      </c>
      <c r="U4078">
        <v>0.96034395466955091</v>
      </c>
      <c r="V4078">
        <v>0.95365290057146135</v>
      </c>
      <c r="W4078">
        <v>0.94687830539148443</v>
      </c>
      <c r="X4078">
        <v>0.94037435317024021</v>
      </c>
      <c r="Y4078">
        <v>0.93382881335342827</v>
      </c>
      <c r="Z4078">
        <v>0.92778930029622186</v>
      </c>
      <c r="AA4078">
        <v>0.92244865440598012</v>
      </c>
      <c r="AB4078">
        <v>0.91740641563046332</v>
      </c>
      <c r="AC4078">
        <v>0.91300578679804212</v>
      </c>
      <c r="AD4078">
        <v>0.90970564672761745</v>
      </c>
      <c r="AE4078">
        <v>0.90683406577010106</v>
      </c>
      <c r="AF4078">
        <v>0.90424092701828951</v>
      </c>
      <c r="AG4078">
        <v>0.90299682014754601</v>
      </c>
    </row>
    <row r="4079" spans="1:57" ht="12" customHeight="1" x14ac:dyDescent="0.2">
      <c r="A4079" t="s">
        <v>996</v>
      </c>
    </row>
    <row r="4080" spans="1:57" ht="12" customHeight="1" x14ac:dyDescent="0.2">
      <c r="A4080" t="s">
        <v>999</v>
      </c>
    </row>
    <row r="4081" spans="1:33" ht="12" customHeight="1" x14ac:dyDescent="0.2">
      <c r="A4081" t="s">
        <v>574</v>
      </c>
      <c r="B4081">
        <v>1.0020282163073304</v>
      </c>
      <c r="C4081">
        <v>1.0032074657955716</v>
      </c>
      <c r="D4081">
        <v>1.0042622083272561</v>
      </c>
      <c r="E4081">
        <v>1.0053162027204983</v>
      </c>
      <c r="F4081">
        <v>1.0056029629591781</v>
      </c>
      <c r="G4081">
        <v>1.0056830799918259</v>
      </c>
      <c r="H4081">
        <v>1.0056029235947783</v>
      </c>
      <c r="I4081">
        <v>1.0050628308127649</v>
      </c>
      <c r="J4081">
        <v>1.003431567439196</v>
      </c>
      <c r="K4081">
        <v>0.99999068655902079</v>
      </c>
      <c r="L4081">
        <v>0.99782157351115119</v>
      </c>
      <c r="M4081">
        <v>0.99575024650572075</v>
      </c>
      <c r="N4081">
        <v>0.99366458544522407</v>
      </c>
      <c r="O4081">
        <v>0.98587747979555251</v>
      </c>
      <c r="P4081">
        <v>0.98025270187213165</v>
      </c>
      <c r="Q4081">
        <v>0.9755419731101429</v>
      </c>
      <c r="R4081">
        <v>0.97142738261692096</v>
      </c>
      <c r="S4081">
        <v>0.96751537012560518</v>
      </c>
      <c r="T4081">
        <v>0.96320711223460886</v>
      </c>
      <c r="U4081">
        <v>0.95843588103958333</v>
      </c>
      <c r="V4081">
        <v>0.95337784145738014</v>
      </c>
      <c r="W4081">
        <v>0.94817790398718271</v>
      </c>
      <c r="X4081">
        <v>0.94325630995974652</v>
      </c>
      <c r="Y4081">
        <v>0.93824961594710843</v>
      </c>
      <c r="Z4081">
        <v>0.93368953735683002</v>
      </c>
      <c r="AA4081">
        <v>0.92977454614810806</v>
      </c>
      <c r="AB4081">
        <v>0.92607207271501391</v>
      </c>
      <c r="AC4081">
        <v>0.92306354291787807</v>
      </c>
      <c r="AD4081">
        <v>0.92098919169473026</v>
      </c>
      <c r="AE4081">
        <v>0.91932237086305946</v>
      </c>
      <c r="AF4081">
        <v>0.91788334933914251</v>
      </c>
      <c r="AG4081">
        <v>0.91753200144677938</v>
      </c>
    </row>
    <row r="4082" spans="1:33" ht="12" customHeight="1" x14ac:dyDescent="0.2">
      <c r="A4082" t="s">
        <v>575</v>
      </c>
      <c r="B4082">
        <v>1.0039658417965516</v>
      </c>
      <c r="C4082">
        <v>1.0067469143015679</v>
      </c>
      <c r="D4082">
        <v>1.0093945025670452</v>
      </c>
      <c r="E4082">
        <v>1.0119452328100629</v>
      </c>
      <c r="F4082">
        <v>1.0134929671173323</v>
      </c>
      <c r="G4082">
        <v>1.0147657701478305</v>
      </c>
      <c r="H4082">
        <v>1.0154958699388459</v>
      </c>
      <c r="I4082">
        <v>1.015557101672149</v>
      </c>
      <c r="J4082">
        <v>1.0143401379099299</v>
      </c>
      <c r="K4082">
        <v>1.0109665347911472</v>
      </c>
      <c r="L4082">
        <v>1.0088270646275512</v>
      </c>
      <c r="M4082">
        <v>1.006672634541542</v>
      </c>
      <c r="N4082">
        <v>1.0044426763883829</v>
      </c>
      <c r="O4082">
        <v>0.99578202991893594</v>
      </c>
      <c r="P4082">
        <v>0.98920356452827685</v>
      </c>
      <c r="Q4082">
        <v>0.9834001160531961</v>
      </c>
      <c r="R4082">
        <v>0.97814801835129206</v>
      </c>
      <c r="S4082">
        <v>0.9730174046756116</v>
      </c>
      <c r="T4082">
        <v>0.96747647638110812</v>
      </c>
      <c r="U4082">
        <v>0.96133108950470025</v>
      </c>
      <c r="V4082">
        <v>0.9547823592986151</v>
      </c>
      <c r="W4082">
        <v>0.94816405106778068</v>
      </c>
      <c r="X4082">
        <v>0.94183047516670992</v>
      </c>
      <c r="Y4082">
        <v>0.93547139035091775</v>
      </c>
      <c r="Z4082">
        <v>0.92962958056590317</v>
      </c>
      <c r="AA4082">
        <v>0.92449260379256248</v>
      </c>
      <c r="AB4082">
        <v>0.91966282621086137</v>
      </c>
      <c r="AC4082">
        <v>0.91548426929111137</v>
      </c>
      <c r="AD4082">
        <v>0.91240381157125494</v>
      </c>
      <c r="AE4082">
        <v>0.90976344809237386</v>
      </c>
      <c r="AF4082">
        <v>0.90741866992435416</v>
      </c>
      <c r="AG4082">
        <v>0.90640712645441801</v>
      </c>
    </row>
    <row r="4084" spans="1:33" ht="12" customHeight="1" x14ac:dyDescent="0.2">
      <c r="AB4084">
        <v>7.6999999999999999E-2</v>
      </c>
      <c r="AC4084">
        <v>3.85E-2</v>
      </c>
      <c r="AD4084">
        <v>1.925E-2</v>
      </c>
    </row>
    <row r="4085" spans="1:33" ht="12" customHeight="1" x14ac:dyDescent="0.2">
      <c r="Z4085">
        <f>Z4086/2</f>
        <v>1.5625E-2</v>
      </c>
      <c r="AB4085">
        <v>8.5999999999999993E-2</v>
      </c>
      <c r="AC4085">
        <v>4.2999999999999997E-2</v>
      </c>
      <c r="AD4085">
        <v>2.1499999999999998E-2</v>
      </c>
    </row>
    <row r="4086" spans="1:33" ht="12" customHeight="1" x14ac:dyDescent="0.2">
      <c r="A4086" s="53" t="s">
        <v>583</v>
      </c>
      <c r="B4086" s="8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>
        <v>3.125E-2</v>
      </c>
      <c r="AA4086" s="8"/>
      <c r="AB4086">
        <v>5.3999999999999999E-2</v>
      </c>
      <c r="AC4086" s="8">
        <v>2.7E-2</v>
      </c>
      <c r="AD4086" s="8">
        <v>1.35E-2</v>
      </c>
    </row>
    <row r="4087" spans="1:33" ht="12" customHeight="1" x14ac:dyDescent="0.2">
      <c r="A4087" t="s">
        <v>584</v>
      </c>
      <c r="B4087" t="s">
        <v>558</v>
      </c>
      <c r="C4087" t="s">
        <v>559</v>
      </c>
      <c r="D4087" t="s">
        <v>560</v>
      </c>
      <c r="E4087" t="s">
        <v>561</v>
      </c>
      <c r="F4087" t="s">
        <v>562</v>
      </c>
      <c r="G4087" s="8"/>
      <c r="H4087" s="8"/>
      <c r="I4087" s="8"/>
      <c r="J4087" s="8"/>
      <c r="L4087" s="8"/>
      <c r="M4087" s="8"/>
      <c r="N4087" s="8"/>
      <c r="O4087" s="8"/>
      <c r="P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>
        <v>0</v>
      </c>
      <c r="AC4087" s="8">
        <v>0</v>
      </c>
      <c r="AD4087" s="8">
        <v>0</v>
      </c>
    </row>
    <row r="4088" spans="1:33" ht="12" customHeight="1" x14ac:dyDescent="0.2">
      <c r="A4088" t="s">
        <v>585</v>
      </c>
      <c r="B4088" s="9">
        <v>3.9756258379766568E-2</v>
      </c>
      <c r="C4088" s="9">
        <v>5.833786759913917E-2</v>
      </c>
      <c r="D4088" s="9">
        <v>4.2315697550278711E-2</v>
      </c>
      <c r="E4088" s="9">
        <v>2.5854529544857524E-3</v>
      </c>
      <c r="F4088" s="9">
        <v>3.2725583173318154E-2</v>
      </c>
      <c r="G4088" s="8"/>
      <c r="H4088" s="8"/>
      <c r="J4088" s="9">
        <v>-3.8610999999999999E-2</v>
      </c>
      <c r="K4088" s="9">
        <v>-3.5322399999999997E-2</v>
      </c>
      <c r="L4088" s="9">
        <v>-3.9197000000000003E-2</v>
      </c>
      <c r="M4088" s="9">
        <v>-4.6030000000000001E-2</v>
      </c>
      <c r="N4088" s="9">
        <v>-2.73551E-2</v>
      </c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>
        <v>4.1000000000000002E-2</v>
      </c>
      <c r="AC4088" s="8">
        <v>2.0500000000000001E-2</v>
      </c>
      <c r="AD4088" s="8">
        <v>1.025E-2</v>
      </c>
    </row>
    <row r="4089" spans="1:33" ht="12" customHeight="1" x14ac:dyDescent="0.2">
      <c r="A4089" t="s">
        <v>586</v>
      </c>
      <c r="B4089" s="9">
        <v>4.0391446692129032E-2</v>
      </c>
      <c r="C4089" s="9">
        <v>1.0696970732202018E-2</v>
      </c>
      <c r="D4089" s="9">
        <v>-3.9669999999999997E-2</v>
      </c>
      <c r="E4089" s="9">
        <v>4.9126638511393338E-2</v>
      </c>
      <c r="F4089" s="9">
        <v>-3.6760000000000001E-2</v>
      </c>
      <c r="G4089" s="8"/>
      <c r="H4089" s="8"/>
      <c r="J4089" s="9">
        <v>-3.6394000000000003E-2</v>
      </c>
      <c r="K4089" s="9">
        <v>-3.3343999999999999E-2</v>
      </c>
      <c r="L4089" s="9">
        <v>-3.9669999999999997E-2</v>
      </c>
      <c r="M4089" s="9">
        <v>-3.8649999999999997E-2</v>
      </c>
      <c r="N4089" s="9">
        <v>-3.6760000000000001E-2</v>
      </c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>
        <v>1.7000000000000001E-2</v>
      </c>
      <c r="AC4089" s="8">
        <v>8.5000000000000006E-3</v>
      </c>
      <c r="AD4089" s="8">
        <v>4.2500000000000003E-3</v>
      </c>
    </row>
    <row r="4090" spans="1:33" ht="12" customHeight="1" x14ac:dyDescent="0.2">
      <c r="A4090" t="s">
        <v>587</v>
      </c>
      <c r="B4090" s="8"/>
      <c r="C4090" s="8"/>
      <c r="D4090" s="8"/>
      <c r="E4090" s="8"/>
      <c r="F4090" s="8"/>
      <c r="G4090" s="8"/>
      <c r="H4090" s="8"/>
      <c r="J4090" s="8"/>
      <c r="K4090" s="8"/>
      <c r="L4090" s="8"/>
      <c r="M4090" s="8"/>
      <c r="N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>
        <v>2.3E-2</v>
      </c>
      <c r="AC4090" s="8">
        <v>1.15E-2</v>
      </c>
      <c r="AD4090" s="8">
        <v>5.7499999999999999E-3</v>
      </c>
    </row>
    <row r="4091" spans="1:33" ht="12" customHeight="1" x14ac:dyDescent="0.2">
      <c r="A4091" t="s">
        <v>585</v>
      </c>
      <c r="B4091" s="9">
        <v>3.5976915363390551</v>
      </c>
      <c r="C4091" s="9">
        <v>1.1283537348478367</v>
      </c>
      <c r="D4091" s="9">
        <v>1.7897152028007466</v>
      </c>
      <c r="E4091" s="9">
        <v>0.43142735340655308</v>
      </c>
      <c r="F4091" s="9">
        <v>-0.22961008279835304</v>
      </c>
      <c r="G4091" s="8"/>
      <c r="H4091" s="8"/>
      <c r="J4091" s="9">
        <v>0.74656889999999998</v>
      </c>
      <c r="K4091" s="9">
        <v>0.68495119999999998</v>
      </c>
      <c r="L4091" s="9">
        <v>0.96834399999999998</v>
      </c>
      <c r="M4091" s="9">
        <v>0.63992000000000004</v>
      </c>
      <c r="N4091" s="9">
        <v>0.62126669999999995</v>
      </c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>
        <v>-3.0000000000000001E-3</v>
      </c>
      <c r="AC4091" s="8">
        <v>-1.5E-3</v>
      </c>
      <c r="AD4091" s="8">
        <v>-7.5000000000000002E-4</v>
      </c>
    </row>
    <row r="4092" spans="1:33" ht="12" customHeight="1" x14ac:dyDescent="0.2">
      <c r="A4092" t="s">
        <v>586</v>
      </c>
      <c r="B4092" s="9">
        <v>5.735052182859036</v>
      </c>
      <c r="C4092" s="9">
        <v>0.37152796742422528</v>
      </c>
      <c r="D4092" s="9">
        <v>0.37981999999999999</v>
      </c>
      <c r="E4092" s="9">
        <v>-4.6139046816712588</v>
      </c>
      <c r="F4092" s="9">
        <v>-0.80108000000000001</v>
      </c>
      <c r="G4092" s="8"/>
      <c r="H4092" s="8"/>
      <c r="J4092" s="9">
        <v>0.55792070000000005</v>
      </c>
      <c r="K4092" s="9">
        <v>0.69919299999999995</v>
      </c>
      <c r="L4092" s="9">
        <v>0.52207000000000003</v>
      </c>
      <c r="M4092" s="9">
        <v>-2.2145000000000001</v>
      </c>
      <c r="N4092" s="9">
        <v>-0.80108000000000001</v>
      </c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>
        <v>5.8999999999999997E-2</v>
      </c>
      <c r="AC4092" s="8">
        <v>2.9499999999999998E-2</v>
      </c>
      <c r="AD4092" s="8">
        <v>1.4749999999999999E-2</v>
      </c>
    </row>
    <row r="4093" spans="1:33" ht="12" customHeight="1" x14ac:dyDescent="0.2">
      <c r="A4093" t="s">
        <v>589</v>
      </c>
      <c r="B4093" s="8"/>
      <c r="C4093" s="8"/>
      <c r="D4093" s="8"/>
      <c r="E4093" s="8"/>
      <c r="F4093" s="8"/>
      <c r="G4093" s="8"/>
      <c r="H4093" s="8"/>
      <c r="J4093" s="8"/>
      <c r="K4093" s="8"/>
      <c r="L4093" s="8"/>
      <c r="M4093" s="8"/>
      <c r="N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C4093" s="8"/>
      <c r="AD4093" s="8"/>
    </row>
    <row r="4094" spans="1:33" ht="12" customHeight="1" x14ac:dyDescent="0.2">
      <c r="A4094" t="s">
        <v>585</v>
      </c>
      <c r="B4094" s="9">
        <v>0.63031228445254817</v>
      </c>
      <c r="C4094" s="9">
        <v>0.72842829923473584</v>
      </c>
      <c r="D4094" s="9">
        <v>0.48466339923744944</v>
      </c>
      <c r="E4094" s="9">
        <v>0.31492818389590971</v>
      </c>
      <c r="F4094" s="9">
        <v>0.48093162785072335</v>
      </c>
      <c r="G4094" s="8"/>
      <c r="H4094" s="8"/>
      <c r="J4094" s="9">
        <v>0.86183799999999999</v>
      </c>
      <c r="K4094" s="9">
        <v>0.84435079999999996</v>
      </c>
      <c r="L4094" s="9">
        <v>0.69155100000000003</v>
      </c>
      <c r="M4094" s="9">
        <v>0.797732</v>
      </c>
      <c r="N4094" s="9">
        <v>0.74302469999999998</v>
      </c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</row>
    <row r="4095" spans="1:33" ht="12" customHeight="1" x14ac:dyDescent="0.2">
      <c r="A4095" t="s">
        <v>586</v>
      </c>
      <c r="B4095" s="9">
        <v>0.35420279862907916</v>
      </c>
      <c r="C4095" s="9">
        <v>0.30295002025830992</v>
      </c>
      <c r="D4095" s="9">
        <v>0.77388400000000002</v>
      </c>
      <c r="E4095" s="9">
        <v>0.3441731796382404</v>
      </c>
      <c r="F4095" s="9">
        <v>0.87141000000000002</v>
      </c>
      <c r="J4095" s="9">
        <v>0.72588600000000003</v>
      </c>
      <c r="K4095" s="9">
        <v>0.84580200000000005</v>
      </c>
      <c r="L4095" s="9">
        <v>0.73991242999999995</v>
      </c>
      <c r="M4095" s="9">
        <v>0.70570999999999995</v>
      </c>
      <c r="N4095" s="9">
        <v>0.87141000000000002</v>
      </c>
    </row>
    <row r="4096" spans="1:33" ht="12" customHeight="1" x14ac:dyDescent="0.2">
      <c r="A4096" t="s">
        <v>588</v>
      </c>
    </row>
    <row r="4097" spans="1:18" ht="12" customHeight="1" x14ac:dyDescent="0.2">
      <c r="A4097" t="s">
        <v>585</v>
      </c>
      <c r="B4097" s="9">
        <v>-0.23891977783096066</v>
      </c>
      <c r="C4097" s="9">
        <v>0</v>
      </c>
      <c r="D4097" s="9">
        <v>0</v>
      </c>
      <c r="E4097" s="9">
        <v>0.18214423702662541</v>
      </c>
      <c r="F4097" s="9">
        <v>0.14895488211256727</v>
      </c>
      <c r="J4097" s="9">
        <v>-3.9532999999999999E-2</v>
      </c>
      <c r="K4097" s="9">
        <v>-1.426768E-2</v>
      </c>
      <c r="L4097" s="9">
        <v>0</v>
      </c>
      <c r="M4097" s="9">
        <v>0</v>
      </c>
      <c r="N4097" s="9">
        <v>0</v>
      </c>
    </row>
    <row r="4098" spans="1:18" ht="12" customHeight="1" x14ac:dyDescent="0.2">
      <c r="A4098" t="s">
        <v>586</v>
      </c>
      <c r="B4098" s="9">
        <v>-0.430714762175675</v>
      </c>
      <c r="C4098" s="9">
        <v>0.16026206081594163</v>
      </c>
      <c r="D4098" s="9">
        <v>7.6470000000000002E-3</v>
      </c>
      <c r="E4098" s="9">
        <v>0.58577907411543872</v>
      </c>
      <c r="F4098" s="9">
        <v>7.9740000000000005E-2</v>
      </c>
      <c r="J4098" s="9">
        <v>0</v>
      </c>
      <c r="K4098" s="9">
        <v>-2.5437999999999999E-2</v>
      </c>
      <c r="L4098" s="9">
        <v>0</v>
      </c>
      <c r="M4098" s="9">
        <v>0.26860000000000001</v>
      </c>
      <c r="N4098" s="9">
        <v>7.9740000000000005E-2</v>
      </c>
    </row>
    <row r="4099" spans="1:18" ht="12" customHeight="1" x14ac:dyDescent="0.2">
      <c r="A4099" t="s">
        <v>590</v>
      </c>
    </row>
    <row r="4100" spans="1:18" ht="12" customHeight="1" x14ac:dyDescent="0.2">
      <c r="A4100" t="s">
        <v>585</v>
      </c>
      <c r="B4100" s="9">
        <v>0</v>
      </c>
      <c r="C4100" s="9">
        <v>-0.35559570348670588</v>
      </c>
      <c r="D4100" s="9">
        <v>2.8718799458284872E-2</v>
      </c>
      <c r="E4100" s="9">
        <v>0.11845223540445776</v>
      </c>
      <c r="F4100" s="9">
        <v>0.14325426072511663</v>
      </c>
      <c r="J4100" s="9">
        <v>0.136577</v>
      </c>
      <c r="K4100" s="9">
        <v>6.3235910000000006E-2</v>
      </c>
      <c r="L4100" s="9">
        <v>0.32439099999999998</v>
      </c>
      <c r="M4100" s="9">
        <v>0.28353050000000002</v>
      </c>
      <c r="N4100" s="9">
        <v>0.40188000000000001</v>
      </c>
    </row>
    <row r="4101" spans="1:18" ht="12" customHeight="1" x14ac:dyDescent="0.2">
      <c r="A4101" t="s">
        <v>586</v>
      </c>
      <c r="B4101" s="9">
        <v>0.33598598609970293</v>
      </c>
      <c r="C4101" s="9">
        <v>0.17135621151967534</v>
      </c>
      <c r="D4101" s="9">
        <v>0.55530000000000002</v>
      </c>
      <c r="E4101" s="9">
        <v>0.12468705268803316</v>
      </c>
      <c r="F4101" s="9">
        <v>0.53403</v>
      </c>
      <c r="J4101" s="9">
        <v>2.1755500000000001E-2</v>
      </c>
      <c r="K4101" s="9">
        <v>0.201043</v>
      </c>
      <c r="L4101" s="9">
        <v>0.56981400000000004</v>
      </c>
      <c r="M4101" s="9">
        <v>0.41433999999999999</v>
      </c>
      <c r="N4101" s="9">
        <v>0.53403</v>
      </c>
    </row>
    <row r="4102" spans="1:18" ht="12" customHeight="1" x14ac:dyDescent="0.2">
      <c r="A4102" t="s">
        <v>591</v>
      </c>
    </row>
    <row r="4103" spans="1:18" ht="12" customHeight="1" x14ac:dyDescent="0.2">
      <c r="A4103" t="s">
        <v>585</v>
      </c>
      <c r="B4103" s="9">
        <v>0.82976747492080583</v>
      </c>
      <c r="C4103" s="9">
        <v>0.83838897122557843</v>
      </c>
      <c r="D4103" s="9">
        <v>0.73421859129360212</v>
      </c>
      <c r="E4103" s="9">
        <v>0.87018454167372306</v>
      </c>
      <c r="F4103" s="9">
        <v>0.39498306126359373</v>
      </c>
      <c r="J4103" s="9">
        <v>0</v>
      </c>
      <c r="K4103" s="9">
        <v>6.2437729999999997E-2</v>
      </c>
      <c r="L4103" s="9">
        <v>3.9328000000000002E-2</v>
      </c>
      <c r="M4103" s="9">
        <v>1.7139000000000001E-2</v>
      </c>
      <c r="N4103" s="9">
        <v>0</v>
      </c>
    </row>
    <row r="4104" spans="1:18" ht="12" customHeight="1" x14ac:dyDescent="0.2">
      <c r="A4104" t="s">
        <v>586</v>
      </c>
      <c r="B4104" s="9">
        <v>0.39104946373054805</v>
      </c>
      <c r="C4104" s="9">
        <v>0.70222925441014428</v>
      </c>
      <c r="D4104" s="9">
        <v>-0.255637</v>
      </c>
      <c r="E4104" s="9">
        <v>0.38248028409083051</v>
      </c>
      <c r="F4104" s="9">
        <v>-0.42197000000000001</v>
      </c>
      <c r="J4104" s="9">
        <v>0</v>
      </c>
      <c r="K4104" s="9">
        <v>0</v>
      </c>
      <c r="L4104" s="9">
        <v>-0.241033</v>
      </c>
      <c r="M4104" s="9">
        <v>-0.18934999999999999</v>
      </c>
      <c r="N4104" s="9">
        <v>-0.42197000000000001</v>
      </c>
    </row>
    <row r="4107" spans="1:18" ht="12" customHeight="1" x14ac:dyDescent="0.2">
      <c r="A4107" t="s">
        <v>592</v>
      </c>
    </row>
    <row r="4109" spans="1:18" ht="12" customHeight="1" x14ac:dyDescent="0.2">
      <c r="A4109" t="s">
        <v>593</v>
      </c>
    </row>
    <row r="4111" spans="1:18" ht="12" customHeight="1" x14ac:dyDescent="0.2">
      <c r="A4111" t="s">
        <v>725</v>
      </c>
      <c r="B4111">
        <v>1995</v>
      </c>
      <c r="C4111">
        <v>1996</v>
      </c>
      <c r="D4111">
        <v>1997</v>
      </c>
      <c r="E4111">
        <v>1998</v>
      </c>
      <c r="F4111">
        <v>1999</v>
      </c>
      <c r="G4111">
        <v>2000</v>
      </c>
      <c r="H4111">
        <v>2001</v>
      </c>
      <c r="I4111">
        <v>2002</v>
      </c>
      <c r="J4111">
        <v>2003</v>
      </c>
      <c r="K4111">
        <v>2004</v>
      </c>
      <c r="L4111">
        <v>2005</v>
      </c>
      <c r="M4111">
        <v>2006</v>
      </c>
      <c r="N4111">
        <v>2007</v>
      </c>
      <c r="O4111">
        <v>2008</v>
      </c>
      <c r="P4111">
        <v>2009</v>
      </c>
      <c r="Q4111">
        <v>2010</v>
      </c>
      <c r="R4111">
        <v>2011</v>
      </c>
    </row>
    <row r="4112" spans="1:18" ht="12" customHeight="1" x14ac:dyDescent="0.2">
      <c r="A4112" t="s">
        <v>429</v>
      </c>
      <c r="B4112" s="3">
        <v>344439.1218326969</v>
      </c>
      <c r="C4112" s="3">
        <v>386523.76419812732</v>
      </c>
      <c r="D4112" s="3">
        <v>402478.13229073677</v>
      </c>
      <c r="E4112" s="3">
        <v>440141.15386030858</v>
      </c>
      <c r="F4112" s="3">
        <v>499174.37828096072</v>
      </c>
      <c r="G4112" s="3">
        <v>507005.88724573789</v>
      </c>
      <c r="H4112" s="3">
        <v>518346.6001202428</v>
      </c>
      <c r="I4112" s="3">
        <v>553048.02637508546</v>
      </c>
      <c r="J4112" s="3">
        <v>532644.41261563718</v>
      </c>
      <c r="K4112" s="3">
        <v>531639.18232159934</v>
      </c>
      <c r="L4112" s="3">
        <v>509625.99674508674</v>
      </c>
      <c r="M4112" s="3">
        <v>474697.12358074205</v>
      </c>
      <c r="N4112" s="3">
        <v>261658.80198699218</v>
      </c>
      <c r="O4112" s="3">
        <v>207664.62403856424</v>
      </c>
      <c r="P4112" s="3">
        <v>326313.65999999997</v>
      </c>
      <c r="Q4112" s="3">
        <v>334198.28399999999</v>
      </c>
      <c r="R4112" s="3">
        <v>314979.25</v>
      </c>
    </row>
    <row r="4113" spans="1:21" ht="12" customHeight="1" x14ac:dyDescent="0.2">
      <c r="A4113" t="s">
        <v>463</v>
      </c>
      <c r="B4113" s="3">
        <v>99115.087496699256</v>
      </c>
      <c r="C4113" s="3">
        <v>121767.03298166893</v>
      </c>
      <c r="D4113" s="3">
        <v>108805.80901707758</v>
      </c>
      <c r="E4113" s="3">
        <v>78013.133912661462</v>
      </c>
      <c r="F4113" s="3">
        <v>201046.4062540289</v>
      </c>
      <c r="G4113" s="3">
        <v>180627.75100488789</v>
      </c>
      <c r="H4113" s="3">
        <v>196066.81267228676</v>
      </c>
      <c r="I4113" s="3">
        <v>197195.6761566296</v>
      </c>
      <c r="J4113" s="3">
        <v>214890.63061860288</v>
      </c>
      <c r="K4113" s="3">
        <v>256867.45899962535</v>
      </c>
      <c r="L4113" s="3">
        <v>267279.60675478494</v>
      </c>
      <c r="M4113" s="3">
        <v>378829.11905804923</v>
      </c>
      <c r="N4113" s="3">
        <v>230158.68066896498</v>
      </c>
      <c r="O4113" s="3">
        <v>241073.5336006158</v>
      </c>
      <c r="P4113" s="3">
        <v>72029</v>
      </c>
      <c r="Q4113" s="3">
        <v>68187</v>
      </c>
      <c r="R4113" s="3">
        <v>162194</v>
      </c>
    </row>
    <row r="4114" spans="1:21" ht="12" customHeight="1" x14ac:dyDescent="0.2">
      <c r="A4114" t="s">
        <v>467</v>
      </c>
      <c r="B4114" s="3">
        <v>2.3499275414421295</v>
      </c>
      <c r="C4114" s="3">
        <v>1.1481146980568877</v>
      </c>
      <c r="D4114" s="3">
        <v>1.1238972718442644</v>
      </c>
      <c r="E4114" s="3">
        <v>0</v>
      </c>
      <c r="F4114" s="3">
        <v>1.0827926981467466</v>
      </c>
      <c r="G4114" s="3">
        <v>5.3283150827981505</v>
      </c>
      <c r="H4114" s="3">
        <v>3.1520325387750026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</row>
    <row r="4115" spans="1:21" ht="12" customHeight="1" x14ac:dyDescent="0.2">
      <c r="A4115" t="s">
        <v>466</v>
      </c>
      <c r="B4115" s="3">
        <v>173.89463806671759</v>
      </c>
      <c r="C4115" s="3">
        <v>272.10318343948245</v>
      </c>
      <c r="D4115" s="3">
        <v>808.08213845602609</v>
      </c>
      <c r="E4115" s="3">
        <v>851.97448741778294</v>
      </c>
      <c r="F4115" s="3">
        <v>1105.5313448078284</v>
      </c>
      <c r="G4115" s="3">
        <v>837.61113101586955</v>
      </c>
      <c r="H4115" s="3">
        <v>782.75474712912558</v>
      </c>
      <c r="I4115" s="3">
        <v>625.76299943968638</v>
      </c>
      <c r="J4115" s="3">
        <v>496.97354677813547</v>
      </c>
      <c r="K4115" s="3">
        <v>306.35190855450566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221</v>
      </c>
    </row>
    <row r="4116" spans="1:21" ht="12" customHeight="1" x14ac:dyDescent="0.2">
      <c r="A4116" t="s">
        <v>726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2.0035217256340654</v>
      </c>
      <c r="O4116" s="3">
        <v>0</v>
      </c>
      <c r="P4116" s="3">
        <v>1316</v>
      </c>
      <c r="Q4116" s="3">
        <v>70975</v>
      </c>
      <c r="R4116" s="3">
        <v>188579</v>
      </c>
    </row>
    <row r="4117" spans="1:21" ht="12" customHeight="1" x14ac:dyDescent="0.2">
      <c r="A4117" t="s">
        <v>727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</row>
    <row r="4118" spans="1:21" ht="12" customHeight="1" x14ac:dyDescent="0.2"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</row>
    <row r="4119" spans="1:21" ht="12" customHeight="1" x14ac:dyDescent="0.2">
      <c r="A4119" s="13" t="s">
        <v>728</v>
      </c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</row>
    <row r="4120" spans="1:21" ht="12" customHeight="1" x14ac:dyDescent="0.2">
      <c r="A4120" t="s">
        <v>729</v>
      </c>
      <c r="B4120">
        <v>1995</v>
      </c>
      <c r="C4120">
        <v>1996</v>
      </c>
      <c r="D4120">
        <v>1997</v>
      </c>
      <c r="E4120">
        <v>1998</v>
      </c>
      <c r="F4120">
        <v>1999</v>
      </c>
      <c r="G4120">
        <v>2000</v>
      </c>
      <c r="H4120">
        <v>2001</v>
      </c>
      <c r="I4120">
        <v>2002</v>
      </c>
      <c r="J4120">
        <v>2003</v>
      </c>
      <c r="K4120">
        <v>2004</v>
      </c>
      <c r="L4120">
        <v>2005</v>
      </c>
      <c r="M4120">
        <v>2006</v>
      </c>
      <c r="N4120">
        <v>2007</v>
      </c>
      <c r="O4120">
        <v>2008</v>
      </c>
      <c r="P4120">
        <v>2009</v>
      </c>
      <c r="Q4120">
        <v>2010</v>
      </c>
      <c r="R4120">
        <v>2011</v>
      </c>
      <c r="S4120" s="37">
        <v>2012</v>
      </c>
      <c r="T4120" s="37">
        <v>2013</v>
      </c>
      <c r="U4120" s="37">
        <v>2014</v>
      </c>
    </row>
    <row r="4121" spans="1:21" ht="12" customHeight="1" x14ac:dyDescent="0.2">
      <c r="A4121" t="s">
        <v>429</v>
      </c>
      <c r="B4121" s="5">
        <f t="shared" ref="B4121:F4126" si="583">B4112/SUM(B$4112:B$4117)</f>
        <v>0.77623502919229037</v>
      </c>
      <c r="C4121" s="5">
        <f t="shared" si="583"/>
        <v>0.76002966657777482</v>
      </c>
      <c r="D4121" s="5">
        <f t="shared" si="583"/>
        <v>0.78594711602483269</v>
      </c>
      <c r="E4121" s="5">
        <f t="shared" si="583"/>
        <v>0.84804594060849259</v>
      </c>
      <c r="F4121" s="5">
        <f t="shared" si="583"/>
        <v>0.71175656223586969</v>
      </c>
      <c r="G4121" s="5">
        <f t="shared" ref="G4121:R4126" si="584">G4112/SUM(G$4112:G$4117)</f>
        <v>0.7364170455034349</v>
      </c>
      <c r="H4121" s="5">
        <f t="shared" si="584"/>
        <v>0.72475824002502709</v>
      </c>
      <c r="I4121" s="5">
        <f t="shared" si="584"/>
        <v>0.73654350291613857</v>
      </c>
      <c r="J4121" s="5">
        <f t="shared" si="584"/>
        <v>0.71206098223943481</v>
      </c>
      <c r="K4121" s="5">
        <f t="shared" si="584"/>
        <v>0.67397366281304927</v>
      </c>
      <c r="L4121" s="5">
        <f t="shared" si="584"/>
        <v>0.655969006336522</v>
      </c>
      <c r="M4121" s="5">
        <f t="shared" si="584"/>
        <v>0.55615996306469972</v>
      </c>
      <c r="N4121" s="5">
        <f t="shared" si="584"/>
        <v>0.53202203113290436</v>
      </c>
      <c r="O4121" s="5">
        <f t="shared" si="584"/>
        <v>0.46277460586612862</v>
      </c>
      <c r="P4121" s="5">
        <f t="shared" si="584"/>
        <v>0.81648089397086998</v>
      </c>
      <c r="Q4121" s="5">
        <f t="shared" si="584"/>
        <v>0.70601251371566276</v>
      </c>
      <c r="R4121" s="5">
        <f t="shared" si="584"/>
        <v>0.47296081336600232</v>
      </c>
      <c r="S4121" s="38">
        <v>0.24881571596570487</v>
      </c>
      <c r="T4121" s="38">
        <v>0.32791021702312023</v>
      </c>
      <c r="U4121" s="38">
        <v>0.37231753722262784</v>
      </c>
    </row>
    <row r="4122" spans="1:21" ht="12" customHeight="1" x14ac:dyDescent="0.2">
      <c r="A4122" t="s">
        <v>463</v>
      </c>
      <c r="B4122" s="5">
        <f t="shared" si="583"/>
        <v>0.22336778246045721</v>
      </c>
      <c r="C4122" s="5">
        <f t="shared" si="583"/>
        <v>0.23943303374688371</v>
      </c>
      <c r="D4122" s="5">
        <f t="shared" si="583"/>
        <v>0.21247269091863913</v>
      </c>
      <c r="E4122" s="5">
        <f t="shared" si="583"/>
        <v>0.15031250985854563</v>
      </c>
      <c r="F4122" s="5">
        <f t="shared" si="583"/>
        <v>0.28666555254304721</v>
      </c>
      <c r="G4122" s="5">
        <f t="shared" ref="G4122:Q4122" si="585">G4113/SUM(G$4112:G$4117)</f>
        <v>0.26235859992386673</v>
      </c>
      <c r="H4122" s="5">
        <f t="shared" si="585"/>
        <v>0.27414289598257136</v>
      </c>
      <c r="I4122" s="5">
        <f t="shared" si="585"/>
        <v>0.26262311255011028</v>
      </c>
      <c r="J4122" s="5">
        <f t="shared" si="585"/>
        <v>0.28727464306051331</v>
      </c>
      <c r="K4122" s="5">
        <f t="shared" si="585"/>
        <v>0.32563796641823384</v>
      </c>
      <c r="L4122" s="5">
        <f t="shared" si="585"/>
        <v>0.34403099366347806</v>
      </c>
      <c r="M4122" s="5">
        <f t="shared" si="585"/>
        <v>0.44384003693530033</v>
      </c>
      <c r="N4122" s="5">
        <f t="shared" si="585"/>
        <v>0.46797389517383631</v>
      </c>
      <c r="O4122" s="5">
        <f t="shared" si="585"/>
        <v>0.53722539413387138</v>
      </c>
      <c r="P4122" s="5">
        <f t="shared" si="585"/>
        <v>0.1802262961097853</v>
      </c>
      <c r="Q4122" s="5">
        <f t="shared" si="585"/>
        <v>0.14404884039658891</v>
      </c>
      <c r="R4122" s="5">
        <f t="shared" si="584"/>
        <v>0.2435443165322331</v>
      </c>
      <c r="S4122" s="38">
        <v>0.33536219831687536</v>
      </c>
      <c r="T4122" s="38">
        <v>0.32575377131828742</v>
      </c>
      <c r="U4122" s="38">
        <v>0.34802603924691933</v>
      </c>
    </row>
    <row r="4123" spans="1:21" ht="12" customHeight="1" x14ac:dyDescent="0.2">
      <c r="A4123" t="s">
        <v>467</v>
      </c>
      <c r="B4123" s="5">
        <f t="shared" si="583"/>
        <v>5.2958446300333728E-6</v>
      </c>
      <c r="C4123" s="5">
        <f t="shared" si="583"/>
        <v>2.2575616610986285E-6</v>
      </c>
      <c r="D4123" s="5">
        <f t="shared" si="583"/>
        <v>2.1947125785112056E-6</v>
      </c>
      <c r="E4123" s="5">
        <f t="shared" si="583"/>
        <v>0</v>
      </c>
      <c r="F4123" s="5">
        <f t="shared" si="583"/>
        <v>1.5439190030167164E-6</v>
      </c>
      <c r="G4123" s="5">
        <f t="shared" si="584"/>
        <v>7.739283013263649E-6</v>
      </c>
      <c r="H4123" s="5">
        <f t="shared" si="584"/>
        <v>4.4072085256742376E-6</v>
      </c>
      <c r="I4123" s="5">
        <f t="shared" si="584"/>
        <v>0</v>
      </c>
      <c r="J4123" s="5">
        <f t="shared" si="584"/>
        <v>0</v>
      </c>
      <c r="K4123" s="5">
        <f t="shared" si="584"/>
        <v>0</v>
      </c>
      <c r="L4123" s="5">
        <f t="shared" si="584"/>
        <v>0</v>
      </c>
      <c r="M4123" s="5">
        <f t="shared" si="584"/>
        <v>0</v>
      </c>
      <c r="N4123" s="5">
        <f t="shared" si="584"/>
        <v>0</v>
      </c>
      <c r="O4123" s="5">
        <f t="shared" si="584"/>
        <v>0</v>
      </c>
      <c r="P4123" s="5">
        <f t="shared" si="584"/>
        <v>0</v>
      </c>
      <c r="Q4123" s="5">
        <f t="shared" si="584"/>
        <v>0</v>
      </c>
      <c r="R4123" s="5">
        <f t="shared" si="584"/>
        <v>0</v>
      </c>
      <c r="S4123" s="38">
        <v>0</v>
      </c>
      <c r="T4123" s="38">
        <v>0</v>
      </c>
      <c r="U4123" s="38">
        <v>0</v>
      </c>
    </row>
    <row r="4124" spans="1:21" ht="12" customHeight="1" x14ac:dyDescent="0.2">
      <c r="A4124" t="s">
        <v>466</v>
      </c>
      <c r="B4124" s="5">
        <f t="shared" si="583"/>
        <v>3.918925026224696E-4</v>
      </c>
      <c r="C4124" s="5">
        <f t="shared" si="583"/>
        <v>5.3504211368037512E-4</v>
      </c>
      <c r="D4124" s="5">
        <f t="shared" si="583"/>
        <v>1.5779983439495569E-3</v>
      </c>
      <c r="E4124" s="5">
        <f t="shared" si="583"/>
        <v>1.6415495329617882E-3</v>
      </c>
      <c r="F4124" s="5">
        <f t="shared" si="583"/>
        <v>1.5763413020800675E-3</v>
      </c>
      <c r="G4124" s="5">
        <f t="shared" si="584"/>
        <v>1.216615289685046E-3</v>
      </c>
      <c r="H4124" s="5">
        <f t="shared" si="584"/>
        <v>1.0944567838757689E-3</v>
      </c>
      <c r="I4124" s="5">
        <f t="shared" si="584"/>
        <v>8.3338453375118968E-4</v>
      </c>
      <c r="J4124" s="5">
        <f t="shared" si="584"/>
        <v>6.6437470005193842E-4</v>
      </c>
      <c r="K4124" s="5">
        <f t="shared" si="584"/>
        <v>3.8837076871687143E-4</v>
      </c>
      <c r="L4124" s="5">
        <f t="shared" si="584"/>
        <v>0</v>
      </c>
      <c r="M4124" s="5">
        <f t="shared" si="584"/>
        <v>0</v>
      </c>
      <c r="N4124" s="5">
        <f t="shared" si="584"/>
        <v>0</v>
      </c>
      <c r="O4124" s="5">
        <f t="shared" si="584"/>
        <v>0</v>
      </c>
      <c r="P4124" s="5">
        <f t="shared" si="584"/>
        <v>0</v>
      </c>
      <c r="Q4124" s="5">
        <f t="shared" si="584"/>
        <v>0</v>
      </c>
      <c r="R4124" s="5">
        <f t="shared" si="584"/>
        <v>3.3184516044751047E-4</v>
      </c>
      <c r="S4124" s="38">
        <v>3.5662446525462424E-3</v>
      </c>
      <c r="T4124" s="38">
        <v>6.240399385560676E-3</v>
      </c>
      <c r="U4124" s="38">
        <v>2.5441915001880489E-3</v>
      </c>
    </row>
    <row r="4125" spans="1:21" ht="12" customHeight="1" x14ac:dyDescent="0.2">
      <c r="A4125" t="s">
        <v>726</v>
      </c>
      <c r="B4125" s="5">
        <f t="shared" si="583"/>
        <v>0</v>
      </c>
      <c r="C4125" s="5">
        <f t="shared" si="583"/>
        <v>0</v>
      </c>
      <c r="D4125" s="5">
        <f t="shared" si="583"/>
        <v>0</v>
      </c>
      <c r="E4125" s="5">
        <f t="shared" si="583"/>
        <v>0</v>
      </c>
      <c r="F4125" s="5">
        <f t="shared" si="583"/>
        <v>0</v>
      </c>
      <c r="G4125" s="5">
        <f t="shared" si="584"/>
        <v>0</v>
      </c>
      <c r="H4125" s="5">
        <f t="shared" si="584"/>
        <v>0</v>
      </c>
      <c r="I4125" s="5">
        <f t="shared" si="584"/>
        <v>0</v>
      </c>
      <c r="J4125" s="5">
        <f t="shared" si="584"/>
        <v>0</v>
      </c>
      <c r="K4125" s="5">
        <f t="shared" si="584"/>
        <v>0</v>
      </c>
      <c r="L4125" s="5">
        <f t="shared" si="584"/>
        <v>0</v>
      </c>
      <c r="M4125" s="5">
        <f t="shared" si="584"/>
        <v>0</v>
      </c>
      <c r="N4125" s="5">
        <f t="shared" si="584"/>
        <v>4.0736932592992871E-6</v>
      </c>
      <c r="O4125" s="5">
        <f t="shared" si="584"/>
        <v>0</v>
      </c>
      <c r="P4125" s="5">
        <f t="shared" si="584"/>
        <v>3.2928099193446731E-3</v>
      </c>
      <c r="Q4125" s="5">
        <f t="shared" si="584"/>
        <v>0.14993864588774838</v>
      </c>
      <c r="R4125" s="5">
        <f t="shared" si="584"/>
        <v>0.28316302494131707</v>
      </c>
      <c r="S4125" s="38">
        <v>0.41225584106487351</v>
      </c>
      <c r="T4125" s="38">
        <v>0.34009561227303164</v>
      </c>
      <c r="U4125" s="38">
        <v>0.2771122320302648</v>
      </c>
    </row>
    <row r="4126" spans="1:21" ht="12" customHeight="1" x14ac:dyDescent="0.2">
      <c r="A4126" t="s">
        <v>727</v>
      </c>
      <c r="B4126" s="5">
        <f t="shared" si="583"/>
        <v>0</v>
      </c>
      <c r="C4126" s="5">
        <f t="shared" si="583"/>
        <v>0</v>
      </c>
      <c r="D4126" s="5">
        <f t="shared" si="583"/>
        <v>0</v>
      </c>
      <c r="E4126" s="5">
        <f t="shared" si="583"/>
        <v>0</v>
      </c>
      <c r="F4126" s="5">
        <f t="shared" si="583"/>
        <v>0</v>
      </c>
      <c r="G4126" s="5">
        <f t="shared" si="584"/>
        <v>0</v>
      </c>
      <c r="H4126" s="5">
        <f t="shared" si="584"/>
        <v>0</v>
      </c>
      <c r="I4126" s="5">
        <f t="shared" si="584"/>
        <v>0</v>
      </c>
      <c r="J4126" s="5">
        <f t="shared" si="584"/>
        <v>0</v>
      </c>
      <c r="K4126" s="5">
        <f t="shared" si="584"/>
        <v>0</v>
      </c>
      <c r="L4126" s="5">
        <f t="shared" si="584"/>
        <v>0</v>
      </c>
      <c r="M4126" s="5">
        <f t="shared" si="584"/>
        <v>0</v>
      </c>
      <c r="N4126" s="5">
        <f t="shared" si="584"/>
        <v>0</v>
      </c>
      <c r="O4126" s="5">
        <f t="shared" si="584"/>
        <v>0</v>
      </c>
      <c r="P4126" s="5">
        <f t="shared" si="584"/>
        <v>0</v>
      </c>
      <c r="Q4126" s="5">
        <f t="shared" si="584"/>
        <v>0</v>
      </c>
      <c r="R4126" s="5">
        <f t="shared" si="584"/>
        <v>0</v>
      </c>
      <c r="S4126" s="38">
        <v>0</v>
      </c>
      <c r="T4126" s="38">
        <v>0</v>
      </c>
      <c r="U4126" s="38">
        <v>0</v>
      </c>
    </row>
    <row r="4127" spans="1:21" ht="12" customHeight="1" x14ac:dyDescent="0.2"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</row>
    <row r="4128" spans="1:21" ht="12" customHeight="1" x14ac:dyDescent="0.2">
      <c r="A4128" t="s">
        <v>730</v>
      </c>
      <c r="B4128">
        <v>1995</v>
      </c>
      <c r="C4128">
        <v>1996</v>
      </c>
      <c r="D4128">
        <v>1997</v>
      </c>
      <c r="E4128">
        <v>1998</v>
      </c>
      <c r="F4128">
        <v>1999</v>
      </c>
      <c r="G4128">
        <v>2000</v>
      </c>
      <c r="H4128">
        <v>2001</v>
      </c>
      <c r="I4128">
        <v>2002</v>
      </c>
      <c r="J4128">
        <v>2003</v>
      </c>
      <c r="K4128">
        <v>2004</v>
      </c>
      <c r="L4128">
        <v>2005</v>
      </c>
      <c r="M4128">
        <v>2006</v>
      </c>
      <c r="N4128">
        <v>2007</v>
      </c>
      <c r="O4128">
        <v>2008</v>
      </c>
      <c r="P4128">
        <v>2009</v>
      </c>
      <c r="Q4128">
        <v>2010</v>
      </c>
      <c r="R4128">
        <v>2011</v>
      </c>
    </row>
    <row r="4129" spans="1:35" ht="12" customHeight="1" x14ac:dyDescent="0.2">
      <c r="A4129" t="s">
        <v>731</v>
      </c>
    </row>
    <row r="4130" spans="1:35" ht="12" customHeight="1" x14ac:dyDescent="0.2">
      <c r="A4130" t="s">
        <v>732</v>
      </c>
    </row>
    <row r="4131" spans="1:35" ht="12" customHeight="1" x14ac:dyDescent="0.2">
      <c r="A4131" t="s">
        <v>733</v>
      </c>
      <c r="B4131" s="5">
        <v>63.947274905118803</v>
      </c>
      <c r="C4131" s="5">
        <v>65.134133495359947</v>
      </c>
      <c r="D4131" s="5">
        <v>68.350574623134179</v>
      </c>
      <c r="E4131" s="5">
        <v>70.228098558262573</v>
      </c>
      <c r="F4131" s="5">
        <v>71.538605821093384</v>
      </c>
      <c r="G4131" s="5">
        <v>71.118956446797014</v>
      </c>
      <c r="H4131" s="5">
        <v>70.220380419839685</v>
      </c>
      <c r="I4131" s="5">
        <v>69.866990505008971</v>
      </c>
      <c r="J4131" s="5">
        <v>69.285370242442511</v>
      </c>
      <c r="K4131" s="5">
        <v>69.537439729356691</v>
      </c>
      <c r="L4131" s="5">
        <v>69.040768012394565</v>
      </c>
      <c r="M4131" s="5">
        <v>65.244243023467021</v>
      </c>
      <c r="N4131" s="5">
        <v>63.442783696350098</v>
      </c>
      <c r="O4131" s="5">
        <v>58.219566572403899</v>
      </c>
      <c r="P4131" s="5">
        <v>53.218763192098244</v>
      </c>
      <c r="Q4131" s="5">
        <v>53.708514413796507</v>
      </c>
      <c r="R4131" s="5">
        <v>53.08774700532858</v>
      </c>
    </row>
    <row r="4132" spans="1:35" ht="12" customHeight="1" x14ac:dyDescent="0.2">
      <c r="A4132" t="s">
        <v>734</v>
      </c>
      <c r="B4132" s="5">
        <v>15.687956870000001</v>
      </c>
      <c r="C4132" s="5">
        <v>17.594826252000001</v>
      </c>
      <c r="D4132" s="5">
        <v>18.823746232000001</v>
      </c>
      <c r="E4132" s="5">
        <v>19.601303095999999</v>
      </c>
      <c r="F4132" s="5">
        <v>20.35637092</v>
      </c>
      <c r="G4132" s="5">
        <v>22.225358207999999</v>
      </c>
      <c r="H4132" s="5">
        <v>21.588658672000001</v>
      </c>
      <c r="I4132" s="5">
        <v>21.892004367999998</v>
      </c>
      <c r="J4132" s="5">
        <v>22.840617448</v>
      </c>
      <c r="K4132" s="5">
        <v>25.141549871999999</v>
      </c>
      <c r="L4132" s="5">
        <v>27.918282896000001</v>
      </c>
      <c r="M4132" s="5">
        <v>32.165667751999997</v>
      </c>
      <c r="N4132" s="5">
        <v>34.536268448000001</v>
      </c>
      <c r="O4132" s="5">
        <v>35.155292760000002</v>
      </c>
      <c r="P4132" s="5">
        <v>32.356053152000001</v>
      </c>
      <c r="Q4132" s="5">
        <v>32.466164480000003</v>
      </c>
      <c r="R4132" s="5">
        <v>31.482596688000001</v>
      </c>
    </row>
    <row r="4133" spans="1:35" ht="12" customHeight="1" x14ac:dyDescent="0.2">
      <c r="A4133" t="s">
        <v>735</v>
      </c>
      <c r="B4133" s="9">
        <v>6.1780847017126061E-4</v>
      </c>
      <c r="C4133" s="9">
        <v>5.6824658930637226E-4</v>
      </c>
      <c r="D4133" s="9">
        <v>5.5481844393378372E-4</v>
      </c>
      <c r="E4133" s="9">
        <v>5.0391194383264865E-4</v>
      </c>
      <c r="F4133" s="9">
        <v>4.6870065312438396E-4</v>
      </c>
      <c r="G4133" s="9">
        <v>5.3694217468129406E-4</v>
      </c>
      <c r="H4133" s="9">
        <v>5.1122705263081654E-4</v>
      </c>
      <c r="I4133" s="9">
        <v>4.3964061022616857E-4</v>
      </c>
      <c r="J4133" s="9">
        <v>3.926947266502188E-4</v>
      </c>
      <c r="K4133" s="9">
        <v>3.6016344558832398E-4</v>
      </c>
      <c r="L4133" s="9">
        <v>3.3516422432024759E-4</v>
      </c>
      <c r="M4133" s="9">
        <v>3.0178843623437278E-4</v>
      </c>
      <c r="N4133" s="9">
        <v>2.8166949558075944E-4</v>
      </c>
      <c r="O4133" s="9">
        <v>2.5858564593520461E-4</v>
      </c>
      <c r="P4133" s="9">
        <v>2.41643852314614E-4</v>
      </c>
      <c r="Q4133" s="9">
        <v>2.4786029114609419E-4</v>
      </c>
      <c r="R4133" s="9">
        <v>2.3640853422935307E-4</v>
      </c>
    </row>
    <row r="4134" spans="1:35" ht="12" customHeight="1" x14ac:dyDescent="0.2">
      <c r="A4134" t="s">
        <v>736</v>
      </c>
      <c r="B4134" s="5">
        <v>1.305637441101639E-2</v>
      </c>
      <c r="C4134" s="5">
        <v>1.7295122050746757E-2</v>
      </c>
      <c r="D4134" s="5">
        <v>3.1292670421881108E-2</v>
      </c>
      <c r="E4134" s="5">
        <v>4.4515721793584609E-2</v>
      </c>
      <c r="F4134" s="5">
        <v>5.9251670253487425E-2</v>
      </c>
      <c r="G4134" s="5">
        <v>7.2248691028303488E-2</v>
      </c>
      <c r="H4134" s="5">
        <v>7.3317249107663532E-2</v>
      </c>
      <c r="I4134" s="5">
        <v>7.4004734380800907E-2</v>
      </c>
      <c r="J4134" s="5">
        <v>7.400698283084238E-2</v>
      </c>
      <c r="K4134" s="5">
        <v>7.0396715197716925E-2</v>
      </c>
      <c r="L4134" s="5">
        <v>6.2218679381114826E-2</v>
      </c>
      <c r="M4134" s="5">
        <v>5.2625940096734131E-2</v>
      </c>
      <c r="N4134" s="5">
        <v>4.9251448793817036E-2</v>
      </c>
      <c r="O4134" s="5">
        <v>4.3966418125121191E-2</v>
      </c>
      <c r="P4134" s="5">
        <v>3.8180915210833916E-2</v>
      </c>
      <c r="Q4134" s="5">
        <v>3.6590849742529553E-2</v>
      </c>
      <c r="R4134" s="5">
        <v>3.6435512921915783E-2</v>
      </c>
    </row>
    <row r="4135" spans="1:35" ht="12" customHeight="1" x14ac:dyDescent="0.2">
      <c r="A4135" t="s">
        <v>737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2.808136050648706E-5</v>
      </c>
      <c r="O4135" s="5">
        <v>2.7207825034110605E-5</v>
      </c>
      <c r="P4135" s="5">
        <v>1.8324488838610771E-2</v>
      </c>
      <c r="Q4135" s="5">
        <v>1.0842811481698231</v>
      </c>
      <c r="R4135" s="5">
        <v>3.8930571052152652</v>
      </c>
    </row>
    <row r="4136" spans="1:35" ht="12" customHeight="1" x14ac:dyDescent="0.2">
      <c r="A4136" t="s">
        <v>738</v>
      </c>
      <c r="B4136" s="5">
        <v>0</v>
      </c>
      <c r="C4136" s="5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</row>
    <row r="4137" spans="1:35" ht="12" customHeight="1" x14ac:dyDescent="0.2">
      <c r="A4137" t="s">
        <v>739</v>
      </c>
      <c r="B4137" s="3">
        <v>17628.169999999998</v>
      </c>
      <c r="C4137" s="3">
        <v>17646.48</v>
      </c>
      <c r="D4137" s="3">
        <v>17943.52</v>
      </c>
      <c r="E4137" s="3">
        <v>17683.14</v>
      </c>
      <c r="F4137" s="3">
        <v>17001.009999999998</v>
      </c>
      <c r="G4137" s="3">
        <v>17386.22</v>
      </c>
      <c r="H4137" s="3">
        <v>15897.19</v>
      </c>
      <c r="I4137" s="3">
        <v>14884.84</v>
      </c>
      <c r="J4137" s="3">
        <v>14365.03</v>
      </c>
      <c r="K4137" s="3">
        <v>14132.03</v>
      </c>
      <c r="L4137" s="3">
        <v>13841.56</v>
      </c>
      <c r="M4137" s="3">
        <v>13296.6</v>
      </c>
      <c r="N4137" s="3">
        <v>14015.66</v>
      </c>
      <c r="O4137" s="3">
        <v>14177.6</v>
      </c>
      <c r="P4137" s="3">
        <v>13905.05</v>
      </c>
      <c r="Q4137" s="3">
        <v>15009.89</v>
      </c>
      <c r="R4137" s="3">
        <v>15103.36</v>
      </c>
    </row>
    <row r="4138" spans="1:35" ht="12" customHeight="1" x14ac:dyDescent="0.2"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</row>
    <row r="4139" spans="1:35" ht="12" customHeight="1" x14ac:dyDescent="0.2">
      <c r="A4139" t="s">
        <v>740</v>
      </c>
      <c r="B4139">
        <v>1</v>
      </c>
      <c r="C4139">
        <v>2</v>
      </c>
      <c r="D4139">
        <v>3</v>
      </c>
      <c r="E4139">
        <v>4</v>
      </c>
      <c r="F4139">
        <v>5</v>
      </c>
      <c r="G4139">
        <v>6</v>
      </c>
      <c r="H4139">
        <v>7</v>
      </c>
      <c r="I4139">
        <v>8</v>
      </c>
      <c r="J4139">
        <v>9</v>
      </c>
      <c r="K4139">
        <v>10</v>
      </c>
      <c r="L4139">
        <v>11</v>
      </c>
      <c r="M4139">
        <v>12</v>
      </c>
      <c r="N4139">
        <v>13</v>
      </c>
      <c r="O4139">
        <v>14</v>
      </c>
      <c r="P4139">
        <v>15</v>
      </c>
      <c r="Q4139">
        <v>16</v>
      </c>
      <c r="R4139">
        <v>17</v>
      </c>
      <c r="S4139">
        <v>18</v>
      </c>
      <c r="T4139">
        <v>19</v>
      </c>
      <c r="U4139">
        <v>20</v>
      </c>
      <c r="V4139">
        <v>21</v>
      </c>
      <c r="W4139">
        <v>22</v>
      </c>
      <c r="X4139">
        <v>23</v>
      </c>
      <c r="Y4139">
        <v>24</v>
      </c>
      <c r="Z4139">
        <v>25</v>
      </c>
      <c r="AA4139">
        <v>26</v>
      </c>
      <c r="AB4139">
        <v>27</v>
      </c>
      <c r="AC4139">
        <v>28</v>
      </c>
      <c r="AD4139">
        <v>29</v>
      </c>
      <c r="AE4139">
        <v>30</v>
      </c>
      <c r="AF4139">
        <v>31</v>
      </c>
      <c r="AG4139">
        <v>32</v>
      </c>
      <c r="AH4139">
        <v>33</v>
      </c>
      <c r="AI4139">
        <v>34</v>
      </c>
    </row>
    <row r="4140" spans="1:35" ht="12" customHeight="1" x14ac:dyDescent="0.2">
      <c r="A4140" t="s">
        <v>741</v>
      </c>
      <c r="B4140">
        <v>15103</v>
      </c>
      <c r="C4140">
        <v>14466</v>
      </c>
      <c r="D4140">
        <v>13829</v>
      </c>
      <c r="E4140">
        <v>13192</v>
      </c>
      <c r="F4140">
        <v>12555</v>
      </c>
      <c r="G4140">
        <v>11918</v>
      </c>
      <c r="H4140">
        <v>11281</v>
      </c>
      <c r="I4140">
        <v>6603</v>
      </c>
      <c r="J4140">
        <v>6303</v>
      </c>
      <c r="K4140">
        <v>6002</v>
      </c>
      <c r="L4140">
        <v>5702</v>
      </c>
      <c r="M4140">
        <v>5402</v>
      </c>
      <c r="N4140">
        <v>5101</v>
      </c>
      <c r="O4140">
        <v>4801</v>
      </c>
      <c r="P4140">
        <v>4501</v>
      </c>
      <c r="Q4140">
        <v>4200</v>
      </c>
      <c r="R4140">
        <v>3900</v>
      </c>
      <c r="S4140">
        <v>3599</v>
      </c>
      <c r="T4140">
        <v>3299</v>
      </c>
      <c r="U4140">
        <v>2999</v>
      </c>
      <c r="V4140">
        <v>2999</v>
      </c>
      <c r="W4140">
        <v>2999</v>
      </c>
      <c r="X4140">
        <v>2999</v>
      </c>
      <c r="Y4140">
        <v>2999</v>
      </c>
      <c r="Z4140">
        <v>2999</v>
      </c>
      <c r="AA4140">
        <v>2999</v>
      </c>
      <c r="AB4140">
        <v>2999</v>
      </c>
      <c r="AC4140">
        <v>2999</v>
      </c>
      <c r="AD4140">
        <v>2999</v>
      </c>
      <c r="AE4140">
        <v>2999</v>
      </c>
      <c r="AF4140">
        <v>2999</v>
      </c>
      <c r="AG4140">
        <v>2999</v>
      </c>
      <c r="AH4140">
        <v>2999</v>
      </c>
      <c r="AI4140">
        <v>2999</v>
      </c>
    </row>
    <row r="4141" spans="1:35" ht="12" customHeight="1" x14ac:dyDescent="0.2">
      <c r="A4141" t="s">
        <v>742</v>
      </c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</row>
    <row r="4142" spans="1:35" ht="12" customHeight="1" x14ac:dyDescent="0.2">
      <c r="A4142" t="s">
        <v>743</v>
      </c>
      <c r="B4142">
        <v>15.4</v>
      </c>
      <c r="C4142">
        <v>15.36</v>
      </c>
      <c r="D4142">
        <v>15.28</v>
      </c>
      <c r="E4142">
        <v>15.06</v>
      </c>
      <c r="F4142">
        <v>14.64</v>
      </c>
      <c r="G4142">
        <v>14.42</v>
      </c>
      <c r="H4142">
        <v>14.02</v>
      </c>
      <c r="I4142">
        <v>13.53</v>
      </c>
      <c r="J4142">
        <v>13.18</v>
      </c>
      <c r="K4142">
        <v>13.44</v>
      </c>
      <c r="L4142">
        <v>12.88</v>
      </c>
      <c r="M4142">
        <v>12.46</v>
      </c>
      <c r="N4142">
        <v>12.75</v>
      </c>
      <c r="O4142">
        <v>12.5</v>
      </c>
      <c r="P4142">
        <v>12.7</v>
      </c>
      <c r="Q4142">
        <v>12.46</v>
      </c>
      <c r="R4142">
        <v>12.7</v>
      </c>
      <c r="S4142">
        <v>12.51</v>
      </c>
      <c r="T4142">
        <v>12.51</v>
      </c>
      <c r="U4142">
        <v>12.69</v>
      </c>
      <c r="V4142">
        <v>12.6</v>
      </c>
      <c r="W4142">
        <v>12.96</v>
      </c>
      <c r="X4142">
        <v>12.645</v>
      </c>
      <c r="Y4142">
        <v>11.4156</v>
      </c>
      <c r="Z4142">
        <v>11.4156</v>
      </c>
      <c r="AA4142">
        <v>11.4156</v>
      </c>
      <c r="AB4142">
        <v>11.4156</v>
      </c>
      <c r="AC4142">
        <v>11.4156</v>
      </c>
      <c r="AD4142">
        <v>11.4156</v>
      </c>
      <c r="AE4142">
        <v>11.4156</v>
      </c>
      <c r="AF4142">
        <v>11.4156</v>
      </c>
      <c r="AG4142">
        <v>11.4156</v>
      </c>
      <c r="AH4142">
        <v>11.4156</v>
      </c>
      <c r="AI4142">
        <v>11.4156</v>
      </c>
    </row>
    <row r="4143" spans="1:35" ht="12" customHeight="1" x14ac:dyDescent="0.2">
      <c r="A4143" t="s">
        <v>744</v>
      </c>
      <c r="B4143">
        <v>18.53</v>
      </c>
      <c r="C4143">
        <v>18.510000000000002</v>
      </c>
      <c r="D4143">
        <v>18.46</v>
      </c>
      <c r="E4143">
        <v>18.03</v>
      </c>
      <c r="F4143">
        <v>16.309999999999999</v>
      </c>
      <c r="G4143">
        <v>16.23</v>
      </c>
      <c r="H4143">
        <v>16.149999999999999</v>
      </c>
      <c r="I4143">
        <v>16.07</v>
      </c>
      <c r="J4143">
        <v>15.99</v>
      </c>
      <c r="K4143">
        <v>15.91</v>
      </c>
      <c r="L4143">
        <v>15.83</v>
      </c>
      <c r="M4143">
        <v>15.75</v>
      </c>
      <c r="N4143">
        <v>15.68</v>
      </c>
      <c r="O4143">
        <v>15.6</v>
      </c>
      <c r="P4143">
        <v>15.52</v>
      </c>
      <c r="Q4143">
        <v>15.44</v>
      </c>
      <c r="R4143">
        <v>15.37</v>
      </c>
      <c r="S4143">
        <v>15.29</v>
      </c>
      <c r="T4143">
        <v>15.29</v>
      </c>
      <c r="U4143">
        <v>15.5</v>
      </c>
      <c r="V4143">
        <v>15.4</v>
      </c>
      <c r="W4143">
        <v>15.84</v>
      </c>
      <c r="X4143">
        <v>15.455</v>
      </c>
      <c r="Y4143">
        <v>13.952400000000001</v>
      </c>
      <c r="Z4143">
        <v>13.952400000000001</v>
      </c>
      <c r="AA4143">
        <v>13.952400000000001</v>
      </c>
      <c r="AB4143">
        <v>13.952400000000001</v>
      </c>
      <c r="AC4143">
        <v>13.952400000000001</v>
      </c>
      <c r="AD4143">
        <v>13.952400000000001</v>
      </c>
      <c r="AE4143">
        <v>13.952400000000001</v>
      </c>
      <c r="AF4143">
        <v>13.952400000000001</v>
      </c>
      <c r="AG4143">
        <v>13.952400000000001</v>
      </c>
      <c r="AH4143">
        <v>13.952400000000001</v>
      </c>
      <c r="AI4143">
        <v>13.952400000000001</v>
      </c>
    </row>
    <row r="4144" spans="1:35" ht="12" customHeight="1" x14ac:dyDescent="0.2">
      <c r="A4144" t="s">
        <v>735</v>
      </c>
      <c r="B4144" s="5">
        <f>B4142*0.88</f>
        <v>13.552</v>
      </c>
      <c r="C4144" s="5">
        <f t="shared" ref="C4144:AI4144" si="586">C4142*0.88</f>
        <v>13.5168</v>
      </c>
      <c r="D4144" s="5">
        <f t="shared" si="586"/>
        <v>13.446399999999999</v>
      </c>
      <c r="E4144" s="5">
        <f t="shared" si="586"/>
        <v>13.252800000000001</v>
      </c>
      <c r="F4144" s="5">
        <f t="shared" si="586"/>
        <v>12.8832</v>
      </c>
      <c r="G4144" s="5">
        <f t="shared" si="586"/>
        <v>12.6896</v>
      </c>
      <c r="H4144" s="5">
        <f t="shared" si="586"/>
        <v>12.3376</v>
      </c>
      <c r="I4144" s="5">
        <f t="shared" si="586"/>
        <v>11.9064</v>
      </c>
      <c r="J4144" s="5">
        <f t="shared" si="586"/>
        <v>11.5984</v>
      </c>
      <c r="K4144" s="5">
        <f t="shared" si="586"/>
        <v>11.827199999999999</v>
      </c>
      <c r="L4144" s="5">
        <f t="shared" si="586"/>
        <v>11.3344</v>
      </c>
      <c r="M4144" s="5">
        <f t="shared" si="586"/>
        <v>10.9648</v>
      </c>
      <c r="N4144" s="5">
        <f t="shared" si="586"/>
        <v>11.22</v>
      </c>
      <c r="O4144" s="5">
        <f t="shared" si="586"/>
        <v>11</v>
      </c>
      <c r="P4144" s="5">
        <f t="shared" si="586"/>
        <v>11.176</v>
      </c>
      <c r="Q4144" s="5">
        <f t="shared" si="586"/>
        <v>10.9648</v>
      </c>
      <c r="R4144" s="5">
        <f t="shared" si="586"/>
        <v>11.176</v>
      </c>
      <c r="S4144" s="5">
        <f t="shared" si="586"/>
        <v>11.008799999999999</v>
      </c>
      <c r="T4144" s="5">
        <f t="shared" si="586"/>
        <v>11.008799999999999</v>
      </c>
      <c r="U4144" s="5">
        <f t="shared" si="586"/>
        <v>11.167199999999999</v>
      </c>
      <c r="V4144" s="5">
        <f t="shared" si="586"/>
        <v>11.087999999999999</v>
      </c>
      <c r="W4144" s="5">
        <f t="shared" si="586"/>
        <v>11.404800000000002</v>
      </c>
      <c r="X4144" s="5">
        <f t="shared" si="586"/>
        <v>11.127599999999999</v>
      </c>
      <c r="Y4144" s="5">
        <f t="shared" si="586"/>
        <v>10.045728</v>
      </c>
      <c r="Z4144" s="5">
        <f t="shared" si="586"/>
        <v>10.045728</v>
      </c>
      <c r="AA4144" s="5">
        <f t="shared" si="586"/>
        <v>10.045728</v>
      </c>
      <c r="AB4144" s="5">
        <f t="shared" si="586"/>
        <v>10.045728</v>
      </c>
      <c r="AC4144" s="5">
        <f t="shared" si="586"/>
        <v>10.045728</v>
      </c>
      <c r="AD4144" s="5">
        <f t="shared" si="586"/>
        <v>10.045728</v>
      </c>
      <c r="AE4144" s="5">
        <f t="shared" si="586"/>
        <v>10.045728</v>
      </c>
      <c r="AF4144" s="5">
        <f t="shared" si="586"/>
        <v>10.045728</v>
      </c>
      <c r="AG4144" s="5">
        <f t="shared" si="586"/>
        <v>10.045728</v>
      </c>
      <c r="AH4144" s="5">
        <f t="shared" si="586"/>
        <v>10.045728</v>
      </c>
      <c r="AI4144" s="5">
        <f t="shared" si="586"/>
        <v>10.045728</v>
      </c>
    </row>
    <row r="4145" spans="1:35" ht="12" customHeight="1" x14ac:dyDescent="0.2">
      <c r="A4145" t="s">
        <v>736</v>
      </c>
      <c r="B4145" s="5">
        <f>B4142*0.7443</f>
        <v>11.46222</v>
      </c>
      <c r="C4145" s="5">
        <f t="shared" ref="C4145:AI4145" si="587">C4142*0.7443</f>
        <v>11.432447999999999</v>
      </c>
      <c r="D4145" s="5">
        <f t="shared" si="587"/>
        <v>11.372903999999998</v>
      </c>
      <c r="E4145" s="5">
        <f t="shared" si="587"/>
        <v>11.209158</v>
      </c>
      <c r="F4145" s="5">
        <f t="shared" si="587"/>
        <v>10.896552</v>
      </c>
      <c r="G4145" s="5">
        <f t="shared" si="587"/>
        <v>10.732806</v>
      </c>
      <c r="H4145" s="5">
        <f t="shared" si="587"/>
        <v>10.435085999999998</v>
      </c>
      <c r="I4145" s="5">
        <f t="shared" si="587"/>
        <v>10.070378999999999</v>
      </c>
      <c r="J4145" s="5">
        <f t="shared" si="587"/>
        <v>9.8098739999999989</v>
      </c>
      <c r="K4145" s="5">
        <f t="shared" si="587"/>
        <v>10.003392</v>
      </c>
      <c r="L4145" s="5">
        <f t="shared" si="587"/>
        <v>9.5865840000000002</v>
      </c>
      <c r="M4145" s="5">
        <f t="shared" si="587"/>
        <v>9.2739779999999996</v>
      </c>
      <c r="N4145" s="5">
        <f t="shared" si="587"/>
        <v>9.4898249999999997</v>
      </c>
      <c r="O4145" s="5">
        <f t="shared" si="587"/>
        <v>9.3037499999999991</v>
      </c>
      <c r="P4145" s="5">
        <f t="shared" si="587"/>
        <v>9.4526099999999982</v>
      </c>
      <c r="Q4145" s="5">
        <f t="shared" si="587"/>
        <v>9.2739779999999996</v>
      </c>
      <c r="R4145" s="5">
        <f t="shared" si="587"/>
        <v>9.4526099999999982</v>
      </c>
      <c r="S4145" s="5">
        <f t="shared" si="587"/>
        <v>9.3111929999999994</v>
      </c>
      <c r="T4145" s="5">
        <f t="shared" si="587"/>
        <v>9.3111929999999994</v>
      </c>
      <c r="U4145" s="5">
        <f t="shared" si="587"/>
        <v>9.4451669999999996</v>
      </c>
      <c r="V4145" s="5">
        <f t="shared" si="587"/>
        <v>9.3781799999999986</v>
      </c>
      <c r="W4145" s="5">
        <f t="shared" si="587"/>
        <v>9.6461280000000009</v>
      </c>
      <c r="X4145" s="5">
        <f t="shared" si="587"/>
        <v>9.4116734999999991</v>
      </c>
      <c r="Y4145" s="5">
        <f t="shared" si="587"/>
        <v>8.4966310799999984</v>
      </c>
      <c r="Z4145" s="5">
        <f t="shared" si="587"/>
        <v>8.4966310799999984</v>
      </c>
      <c r="AA4145" s="5">
        <f t="shared" si="587"/>
        <v>8.4966310799999984</v>
      </c>
      <c r="AB4145" s="5">
        <f t="shared" si="587"/>
        <v>8.4966310799999984</v>
      </c>
      <c r="AC4145" s="5">
        <f t="shared" si="587"/>
        <v>8.4966310799999984</v>
      </c>
      <c r="AD4145" s="5">
        <f t="shared" si="587"/>
        <v>8.4966310799999984</v>
      </c>
      <c r="AE4145" s="5">
        <f t="shared" si="587"/>
        <v>8.4966310799999984</v>
      </c>
      <c r="AF4145" s="5">
        <f t="shared" si="587"/>
        <v>8.4966310799999984</v>
      </c>
      <c r="AG4145" s="5">
        <f t="shared" si="587"/>
        <v>8.4966310799999984</v>
      </c>
      <c r="AH4145" s="5">
        <f t="shared" si="587"/>
        <v>8.4966310799999984</v>
      </c>
      <c r="AI4145" s="5">
        <f t="shared" si="587"/>
        <v>8.4966310799999984</v>
      </c>
    </row>
    <row r="4146" spans="1:35" ht="12" customHeight="1" x14ac:dyDescent="0.2">
      <c r="A4146" t="s">
        <v>737</v>
      </c>
      <c r="B4146">
        <f>B4142*0.75</f>
        <v>11.55</v>
      </c>
      <c r="C4146">
        <f t="shared" ref="C4146:AI4146" si="588">C4142*0.75</f>
        <v>11.52</v>
      </c>
      <c r="D4146">
        <f t="shared" si="588"/>
        <v>11.459999999999999</v>
      </c>
      <c r="E4146">
        <f t="shared" si="588"/>
        <v>11.295</v>
      </c>
      <c r="F4146">
        <f t="shared" si="588"/>
        <v>10.98</v>
      </c>
      <c r="G4146">
        <f t="shared" si="588"/>
        <v>10.815</v>
      </c>
      <c r="H4146">
        <f t="shared" si="588"/>
        <v>10.515000000000001</v>
      </c>
      <c r="I4146">
        <f t="shared" si="588"/>
        <v>10.147499999999999</v>
      </c>
      <c r="J4146">
        <f t="shared" si="588"/>
        <v>9.8849999999999998</v>
      </c>
      <c r="K4146">
        <f t="shared" si="588"/>
        <v>10.08</v>
      </c>
      <c r="L4146">
        <f t="shared" si="588"/>
        <v>9.66</v>
      </c>
      <c r="M4146">
        <f t="shared" si="588"/>
        <v>9.3450000000000006</v>
      </c>
      <c r="N4146">
        <f t="shared" si="588"/>
        <v>9.5625</v>
      </c>
      <c r="O4146">
        <f t="shared" si="588"/>
        <v>9.375</v>
      </c>
      <c r="P4146">
        <f t="shared" si="588"/>
        <v>9.5249999999999986</v>
      </c>
      <c r="Q4146">
        <f t="shared" si="588"/>
        <v>9.3450000000000006</v>
      </c>
      <c r="R4146">
        <f t="shared" si="588"/>
        <v>9.5249999999999986</v>
      </c>
      <c r="S4146">
        <f t="shared" si="588"/>
        <v>9.3825000000000003</v>
      </c>
      <c r="T4146">
        <f t="shared" si="588"/>
        <v>9.3825000000000003</v>
      </c>
      <c r="U4146">
        <f t="shared" si="588"/>
        <v>9.5175000000000001</v>
      </c>
      <c r="V4146">
        <f t="shared" si="588"/>
        <v>9.4499999999999993</v>
      </c>
      <c r="W4146">
        <f t="shared" si="588"/>
        <v>9.7200000000000006</v>
      </c>
      <c r="X4146">
        <f t="shared" si="588"/>
        <v>9.4837500000000006</v>
      </c>
      <c r="Y4146">
        <f t="shared" si="588"/>
        <v>8.5617000000000001</v>
      </c>
      <c r="Z4146">
        <f t="shared" si="588"/>
        <v>8.5617000000000001</v>
      </c>
      <c r="AA4146">
        <f t="shared" si="588"/>
        <v>8.5617000000000001</v>
      </c>
      <c r="AB4146">
        <f t="shared" si="588"/>
        <v>8.5617000000000001</v>
      </c>
      <c r="AC4146">
        <f t="shared" si="588"/>
        <v>8.5617000000000001</v>
      </c>
      <c r="AD4146">
        <f t="shared" si="588"/>
        <v>8.5617000000000001</v>
      </c>
      <c r="AE4146">
        <f t="shared" si="588"/>
        <v>8.5617000000000001</v>
      </c>
      <c r="AF4146">
        <f t="shared" si="588"/>
        <v>8.5617000000000001</v>
      </c>
      <c r="AG4146">
        <f t="shared" si="588"/>
        <v>8.5617000000000001</v>
      </c>
      <c r="AH4146">
        <f t="shared" si="588"/>
        <v>8.5617000000000001</v>
      </c>
      <c r="AI4146">
        <f t="shared" si="588"/>
        <v>8.5617000000000001</v>
      </c>
    </row>
    <row r="4147" spans="1:35" ht="12" customHeight="1" x14ac:dyDescent="0.2">
      <c r="A4147" t="s">
        <v>738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9" spans="1:35" ht="12" customHeight="1" x14ac:dyDescent="0.2">
      <c r="A4149" t="s">
        <v>594</v>
      </c>
    </row>
    <row r="4150" spans="1:35" ht="12" customHeight="1" x14ac:dyDescent="0.2">
      <c r="A4150" t="s">
        <v>595</v>
      </c>
      <c r="B4150">
        <v>0.216</v>
      </c>
    </row>
    <row r="4151" spans="1:35" ht="12" customHeight="1" x14ac:dyDescent="0.2">
      <c r="A4151" t="s">
        <v>596</v>
      </c>
      <c r="B4151">
        <v>2.4E-2</v>
      </c>
    </row>
    <row r="4152" spans="1:35" ht="12" customHeight="1" x14ac:dyDescent="0.2">
      <c r="A4152" t="s">
        <v>597</v>
      </c>
      <c r="B4152">
        <v>0.217</v>
      </c>
    </row>
    <row r="4153" spans="1:35" ht="12" customHeight="1" x14ac:dyDescent="0.2">
      <c r="A4153" t="s">
        <v>598</v>
      </c>
      <c r="B4153">
        <v>0.222</v>
      </c>
    </row>
    <row r="4154" spans="1:35" ht="12" customHeight="1" x14ac:dyDescent="0.2">
      <c r="A4154" t="s">
        <v>599</v>
      </c>
      <c r="B4154">
        <v>0.04</v>
      </c>
    </row>
    <row r="4155" spans="1:35" ht="12" customHeight="1" x14ac:dyDescent="0.2">
      <c r="A4155" t="s">
        <v>600</v>
      </c>
      <c r="B4155">
        <v>0.28100000000000003</v>
      </c>
    </row>
    <row r="4157" spans="1:35" ht="12" customHeight="1" x14ac:dyDescent="0.2">
      <c r="A4157" t="s">
        <v>601</v>
      </c>
      <c r="B4157" t="s">
        <v>602</v>
      </c>
    </row>
    <row r="4158" spans="1:35" ht="12" customHeight="1" x14ac:dyDescent="0.2">
      <c r="A4158" t="s">
        <v>595</v>
      </c>
      <c r="B4158">
        <v>11.531042094711699</v>
      </c>
      <c r="D4158">
        <f>((B4150/B4158)+(B4151/B4159)+(B4152/B4160)+(B4153/B4161)+(B4154/B4162)+(B4155/B4163))^(-1)</f>
        <v>12.684044659500795</v>
      </c>
    </row>
    <row r="4159" spans="1:35" ht="12" customHeight="1" x14ac:dyDescent="0.2">
      <c r="A4159" t="s">
        <v>596</v>
      </c>
      <c r="B4159">
        <v>12.6772339937695</v>
      </c>
    </row>
    <row r="4160" spans="1:35" ht="12" customHeight="1" x14ac:dyDescent="0.2">
      <c r="A4160" t="s">
        <v>597</v>
      </c>
      <c r="B4160">
        <v>12.826399114395601</v>
      </c>
    </row>
    <row r="4161" spans="1:26" ht="12" customHeight="1" x14ac:dyDescent="0.2">
      <c r="A4161" t="s">
        <v>598</v>
      </c>
      <c r="B4161">
        <v>12.854290939722199</v>
      </c>
    </row>
    <row r="4162" spans="1:26" ht="12" customHeight="1" x14ac:dyDescent="0.2">
      <c r="A4162" t="s">
        <v>599</v>
      </c>
      <c r="B4162">
        <v>12.404915104260001</v>
      </c>
    </row>
    <row r="4163" spans="1:26" ht="12" customHeight="1" x14ac:dyDescent="0.2">
      <c r="A4163" t="s">
        <v>600</v>
      </c>
      <c r="B4163">
        <v>13.5091318123141</v>
      </c>
    </row>
    <row r="4165" spans="1:26" ht="12" customHeight="1" x14ac:dyDescent="0.2">
      <c r="A4165" s="97" t="s">
        <v>603</v>
      </c>
    </row>
    <row r="4166" spans="1:26" ht="12" customHeight="1" x14ac:dyDescent="0.2">
      <c r="A4166" t="s">
        <v>1174</v>
      </c>
    </row>
    <row r="4168" spans="1:26" ht="12" customHeight="1" x14ac:dyDescent="0.2">
      <c r="A4168" t="s">
        <v>604</v>
      </c>
      <c r="B4168" s="23"/>
      <c r="C4168" s="23"/>
      <c r="D4168" s="23"/>
      <c r="E4168" s="23"/>
      <c r="F4168" s="23"/>
      <c r="G4168" s="23"/>
      <c r="H4168" s="23"/>
      <c r="I4168" s="23"/>
      <c r="J4168" s="23"/>
      <c r="K4168" s="23"/>
      <c r="M4168" t="s">
        <v>605</v>
      </c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Y4168" s="111"/>
      <c r="Z4168" s="60" t="s">
        <v>1166</v>
      </c>
    </row>
    <row r="4169" spans="1:26" ht="12" customHeight="1" x14ac:dyDescent="0.2">
      <c r="C4169" s="24">
        <v>1</v>
      </c>
      <c r="D4169" s="24">
        <v>2</v>
      </c>
      <c r="E4169" s="24">
        <v>3</v>
      </c>
      <c r="F4169" s="24">
        <v>4</v>
      </c>
      <c r="G4169" s="24">
        <v>5</v>
      </c>
      <c r="H4169" s="24">
        <v>6</v>
      </c>
      <c r="I4169" s="24">
        <v>7</v>
      </c>
      <c r="J4169" s="24">
        <v>8</v>
      </c>
      <c r="K4169" s="24">
        <v>9</v>
      </c>
      <c r="L4169" t="s">
        <v>606</v>
      </c>
      <c r="O4169" s="24">
        <v>1</v>
      </c>
      <c r="P4169" s="24">
        <v>2</v>
      </c>
      <c r="Q4169" s="24">
        <v>3</v>
      </c>
      <c r="R4169" s="24">
        <v>4</v>
      </c>
      <c r="S4169" s="24">
        <v>5</v>
      </c>
      <c r="T4169" s="24">
        <v>6</v>
      </c>
      <c r="U4169" s="24">
        <v>7</v>
      </c>
      <c r="V4169" s="24">
        <v>8</v>
      </c>
      <c r="W4169" s="24">
        <v>9</v>
      </c>
      <c r="X4169" t="s">
        <v>607</v>
      </c>
      <c r="Y4169" s="111" t="s">
        <v>608</v>
      </c>
      <c r="Z4169" s="114" t="s">
        <v>609</v>
      </c>
    </row>
    <row r="4170" spans="1:26" ht="12" customHeight="1" x14ac:dyDescent="0.2">
      <c r="B4170" s="24">
        <v>1995</v>
      </c>
      <c r="C4170" s="25">
        <v>17.057066165469799</v>
      </c>
      <c r="D4170" s="25">
        <v>46.737932162385022</v>
      </c>
      <c r="E4170" s="25">
        <v>134.47450240287645</v>
      </c>
      <c r="F4170" s="25">
        <v>129.8972615065212</v>
      </c>
      <c r="G4170" s="25">
        <v>96.767324880620748</v>
      </c>
      <c r="H4170" s="25">
        <v>41.451756005638089</v>
      </c>
      <c r="I4170" s="25">
        <v>128.32356702371069</v>
      </c>
      <c r="J4170" s="25">
        <v>61.905257939882645</v>
      </c>
      <c r="K4170" s="25">
        <v>124.64142806581513</v>
      </c>
      <c r="L4170" s="2">
        <f t="shared" ref="L4170:L4181" si="589">SUM(C4170:K4170)</f>
        <v>781.25609615291978</v>
      </c>
      <c r="M4170" s="2"/>
      <c r="N4170" s="24">
        <v>1995</v>
      </c>
      <c r="O4170" s="25">
        <v>0.96388123773355883</v>
      </c>
      <c r="P4170" s="25">
        <v>16.218771211161268</v>
      </c>
      <c r="Q4170" s="25">
        <v>70.286137191315916</v>
      </c>
      <c r="R4170" s="25">
        <v>40.542689793453853</v>
      </c>
      <c r="S4170" s="25">
        <v>86.61161637059115</v>
      </c>
      <c r="T4170" s="25">
        <v>44.818265208150599</v>
      </c>
      <c r="U4170" s="25">
        <v>49.15211155986151</v>
      </c>
      <c r="V4170" s="25">
        <v>178.93357609423614</v>
      </c>
      <c r="W4170" s="25">
        <v>2.1389151805760149</v>
      </c>
      <c r="X4170" s="2">
        <f>SUM(O4170:W4170)</f>
        <v>489.66596384708004</v>
      </c>
      <c r="Y4170" s="112">
        <f t="shared" ref="Y4170:Y4188" si="590">SUM(L4170,X4170)</f>
        <v>1270.9220599999999</v>
      </c>
      <c r="Z4170" s="114"/>
    </row>
    <row r="4171" spans="1:26" ht="12" customHeight="1" x14ac:dyDescent="0.2">
      <c r="B4171" s="24">
        <v>1996</v>
      </c>
      <c r="C4171" s="25">
        <v>18.193376043367934</v>
      </c>
      <c r="D4171" s="25">
        <v>49.851525876183459</v>
      </c>
      <c r="E4171" s="25">
        <v>143.43294249588385</v>
      </c>
      <c r="F4171" s="25">
        <v>138.55077436329753</v>
      </c>
      <c r="G4171" s="25">
        <v>103.21378326056329</v>
      </c>
      <c r="H4171" s="25">
        <v>44.213194540758664</v>
      </c>
      <c r="I4171" s="25">
        <v>136.87224329439044</v>
      </c>
      <c r="J4171" s="25">
        <v>66.029270557792501</v>
      </c>
      <c r="K4171" s="25">
        <v>132.94480711896279</v>
      </c>
      <c r="L4171" s="2">
        <f t="shared" si="589"/>
        <v>833.3019175512004</v>
      </c>
      <c r="M4171" s="2"/>
      <c r="N4171" s="24">
        <v>1996</v>
      </c>
      <c r="O4171" s="25">
        <v>1.0280932048404563</v>
      </c>
      <c r="P4171" s="25">
        <v>17.29923544550428</v>
      </c>
      <c r="Q4171" s="25">
        <v>74.968468325815323</v>
      </c>
      <c r="R4171" s="25">
        <v>43.243568036051236</v>
      </c>
      <c r="S4171" s="25">
        <v>92.381520424892258</v>
      </c>
      <c r="T4171" s="25">
        <v>47.803974296233804</v>
      </c>
      <c r="U4171" s="25">
        <v>52.426533394378872</v>
      </c>
      <c r="V4171" s="25">
        <v>190.85379660760469</v>
      </c>
      <c r="W4171" s="25">
        <v>2.2814057134787373</v>
      </c>
      <c r="X4171" s="2">
        <f t="shared" ref="X4171:X4194" si="591">SUM(O4171:W4171)</f>
        <v>522.28659544879963</v>
      </c>
      <c r="Y4171" s="112">
        <f t="shared" si="590"/>
        <v>1355.5885130000001</v>
      </c>
      <c r="Z4171" s="114"/>
    </row>
    <row r="4172" spans="1:26" ht="12" customHeight="1" x14ac:dyDescent="0.2">
      <c r="B4172" s="24">
        <v>1997</v>
      </c>
      <c r="C4172" s="25">
        <v>18.239269022008884</v>
      </c>
      <c r="D4172" s="25">
        <v>49.977276864169482</v>
      </c>
      <c r="E4172" s="25">
        <v>143.7947535721064</v>
      </c>
      <c r="F4172" s="25">
        <v>138.90027012007104</v>
      </c>
      <c r="G4172" s="25">
        <v>103.47414109295995</v>
      </c>
      <c r="H4172" s="25">
        <v>44.324722779820533</v>
      </c>
      <c r="I4172" s="25">
        <v>137.21750493923716</v>
      </c>
      <c r="J4172" s="25">
        <v>66.195830073528498</v>
      </c>
      <c r="K4172" s="25">
        <v>133.28016176556562</v>
      </c>
      <c r="L4172" s="2">
        <f t="shared" si="589"/>
        <v>835.40393022946762</v>
      </c>
      <c r="M4172" s="2"/>
      <c r="N4172" s="24">
        <v>1997</v>
      </c>
      <c r="O4172" s="25">
        <v>1.0306865805491858</v>
      </c>
      <c r="P4172" s="25">
        <v>17.342872945268638</v>
      </c>
      <c r="Q4172" s="25">
        <v>75.157577060083241</v>
      </c>
      <c r="R4172" s="25">
        <v>43.352650382258254</v>
      </c>
      <c r="S4172" s="25">
        <v>92.614553762606604</v>
      </c>
      <c r="T4172" s="25">
        <v>47.924560314249376</v>
      </c>
      <c r="U4172" s="25">
        <v>52.558779865377552</v>
      </c>
      <c r="V4172" s="25">
        <v>191.33522727722743</v>
      </c>
      <c r="W4172" s="25">
        <v>2.2871605829120107</v>
      </c>
      <c r="X4172" s="2">
        <f t="shared" si="591"/>
        <v>523.60406877053242</v>
      </c>
      <c r="Y4172" s="112">
        <f t="shared" si="590"/>
        <v>1359.0079989999999</v>
      </c>
      <c r="Z4172" s="114"/>
    </row>
    <row r="4173" spans="1:26" ht="12" customHeight="1" x14ac:dyDescent="0.2">
      <c r="B4173" s="24">
        <v>1998</v>
      </c>
      <c r="C4173" s="25">
        <v>17.417061536522787</v>
      </c>
      <c r="D4173" s="25">
        <v>50.992735261301199</v>
      </c>
      <c r="E4173" s="25">
        <v>146.12229934010915</v>
      </c>
      <c r="F4173" s="25">
        <v>140.43544638037986</v>
      </c>
      <c r="G4173" s="25">
        <v>104.5165275326721</v>
      </c>
      <c r="H4173" s="25">
        <v>46.305919833530979</v>
      </c>
      <c r="I4173" s="25">
        <v>136.83318738381567</v>
      </c>
      <c r="J4173" s="25">
        <v>63.740725626829189</v>
      </c>
      <c r="K4173" s="25">
        <v>137.0847161240479</v>
      </c>
      <c r="L4173" s="2">
        <f t="shared" si="589"/>
        <v>843.44861901920888</v>
      </c>
      <c r="M4173" s="2"/>
      <c r="N4173" s="24">
        <v>1998</v>
      </c>
      <c r="O4173" s="25">
        <v>1.0625780182472078</v>
      </c>
      <c r="P4173" s="25">
        <v>19.543646614520362</v>
      </c>
      <c r="Q4173" s="25">
        <v>77.514776464878736</v>
      </c>
      <c r="R4173" s="25">
        <v>43.65898888401771</v>
      </c>
      <c r="S4173" s="25">
        <v>89.638187936310104</v>
      </c>
      <c r="T4173" s="25">
        <v>49.525526000995583</v>
      </c>
      <c r="U4173" s="25">
        <v>57.719428903445063</v>
      </c>
      <c r="V4173" s="25">
        <v>202.51153059507217</v>
      </c>
      <c r="W4173" s="25">
        <v>3.6811635633042004</v>
      </c>
      <c r="X4173" s="2">
        <f t="shared" si="591"/>
        <v>544.85582698079111</v>
      </c>
      <c r="Y4173" s="112">
        <f t="shared" si="590"/>
        <v>1388.3044460000001</v>
      </c>
      <c r="Z4173" s="114"/>
    </row>
    <row r="4174" spans="1:26" ht="12" customHeight="1" x14ac:dyDescent="0.2">
      <c r="B4174" s="24">
        <v>1999</v>
      </c>
      <c r="C4174" s="25">
        <v>16.866433098233173</v>
      </c>
      <c r="D4174" s="25">
        <v>53.020553900490931</v>
      </c>
      <c r="E4174" s="25">
        <v>151.31385512178642</v>
      </c>
      <c r="F4174" s="25">
        <v>144.67862576092386</v>
      </c>
      <c r="G4174" s="25">
        <v>107.56793988112774</v>
      </c>
      <c r="H4174" s="25">
        <v>49.273651555934002</v>
      </c>
      <c r="I4174" s="25">
        <v>138.96807524693722</v>
      </c>
      <c r="J4174" s="25">
        <v>62.314669056742758</v>
      </c>
      <c r="K4174" s="25">
        <v>143.67902987669922</v>
      </c>
      <c r="L4174" s="2">
        <f t="shared" si="589"/>
        <v>867.68283349887542</v>
      </c>
      <c r="M4174" s="2"/>
      <c r="N4174" s="24">
        <v>1999</v>
      </c>
      <c r="O4174" s="25">
        <v>1.1162460025643626</v>
      </c>
      <c r="P4174" s="25">
        <v>22.247406788144264</v>
      </c>
      <c r="Q4174" s="25">
        <v>81.462519369538754</v>
      </c>
      <c r="R4174" s="25">
        <v>44.796350612998388</v>
      </c>
      <c r="S4174" s="25">
        <v>88.139193442287251</v>
      </c>
      <c r="T4174" s="25">
        <v>52.148741531394563</v>
      </c>
      <c r="U4174" s="25">
        <v>64.280586765462772</v>
      </c>
      <c r="V4174" s="25">
        <v>218.16171921480191</v>
      </c>
      <c r="W4174" s="25">
        <v>5.232076773932568</v>
      </c>
      <c r="X4174" s="2">
        <f t="shared" si="591"/>
        <v>577.58484050112486</v>
      </c>
      <c r="Y4174" s="112">
        <f t="shared" si="590"/>
        <v>1445.2676740000002</v>
      </c>
      <c r="Z4174" s="114"/>
    </row>
    <row r="4175" spans="1:26" ht="12" customHeight="1" x14ac:dyDescent="0.2">
      <c r="B4175" s="24">
        <v>2000</v>
      </c>
      <c r="C4175" s="25">
        <v>15.902755436692569</v>
      </c>
      <c r="D4175" s="25">
        <v>53.979795977374067</v>
      </c>
      <c r="E4175" s="25">
        <v>153.41940797587961</v>
      </c>
      <c r="F4175" s="25">
        <v>145.92705004332359</v>
      </c>
      <c r="G4175" s="25">
        <v>108.38644281661612</v>
      </c>
      <c r="H4175" s="25">
        <v>51.314565906590794</v>
      </c>
      <c r="I4175" s="25">
        <v>138.10772251501436</v>
      </c>
      <c r="J4175" s="25">
        <v>59.39976234101556</v>
      </c>
      <c r="K4175" s="25">
        <v>147.44485595239797</v>
      </c>
      <c r="L4175" s="2">
        <f t="shared" si="589"/>
        <v>873.8823589649046</v>
      </c>
      <c r="M4175" s="2"/>
      <c r="N4175" s="24">
        <v>2000</v>
      </c>
      <c r="O4175" s="25">
        <v>1.148088404765907</v>
      </c>
      <c r="P4175" s="25">
        <v>24.616105930901082</v>
      </c>
      <c r="Q4175" s="25">
        <v>83.819355416874785</v>
      </c>
      <c r="R4175" s="25">
        <v>44.995666358732564</v>
      </c>
      <c r="S4175" s="25">
        <v>84.566018985527478</v>
      </c>
      <c r="T4175" s="25">
        <v>53.759401602356235</v>
      </c>
      <c r="U4175" s="25">
        <v>69.797133173045268</v>
      </c>
      <c r="V4175" s="25">
        <v>229.86189786335339</v>
      </c>
      <c r="W4175" s="25">
        <v>6.7601512995387747</v>
      </c>
      <c r="X4175" s="2">
        <f t="shared" si="591"/>
        <v>599.32381903509543</v>
      </c>
      <c r="Y4175" s="112">
        <f t="shared" si="590"/>
        <v>1473.2061779999999</v>
      </c>
      <c r="Z4175" s="114"/>
    </row>
    <row r="4176" spans="1:26" ht="12" customHeight="1" x14ac:dyDescent="0.2">
      <c r="B4176" s="24">
        <v>2001</v>
      </c>
      <c r="C4176" s="25">
        <v>14.675895079303318</v>
      </c>
      <c r="D4176" s="25">
        <v>54.146025532794923</v>
      </c>
      <c r="E4176" s="25">
        <v>153.25636736852519</v>
      </c>
      <c r="F4176" s="25">
        <v>144.99978037878796</v>
      </c>
      <c r="G4176" s="25">
        <v>107.5863828224791</v>
      </c>
      <c r="H4176" s="25">
        <v>52.628398591753857</v>
      </c>
      <c r="I4176" s="25">
        <v>135.1398325261425</v>
      </c>
      <c r="J4176" s="25">
        <v>55.518055293282259</v>
      </c>
      <c r="K4176" s="25">
        <v>149.0717531806219</v>
      </c>
      <c r="L4176" s="2">
        <f t="shared" si="589"/>
        <v>867.02249077369106</v>
      </c>
      <c r="M4176" s="2"/>
      <c r="N4176" s="24">
        <v>2001</v>
      </c>
      <c r="O4176" s="25">
        <v>1.163335660512212</v>
      </c>
      <c r="P4176" s="25">
        <v>26.668973797627213</v>
      </c>
      <c r="Q4176" s="25">
        <v>84.965378236773304</v>
      </c>
      <c r="R4176" s="25">
        <v>44.519718532101358</v>
      </c>
      <c r="S4176" s="25">
        <v>79.630111273559237</v>
      </c>
      <c r="T4176" s="25">
        <v>54.595828865135367</v>
      </c>
      <c r="U4176" s="25">
        <v>74.389710892208399</v>
      </c>
      <c r="V4176" s="25">
        <v>238.36580312995912</v>
      </c>
      <c r="W4176" s="25">
        <v>8.2223038384329445</v>
      </c>
      <c r="X4176" s="2">
        <f t="shared" si="591"/>
        <v>612.52116422630911</v>
      </c>
      <c r="Y4176" s="112">
        <f t="shared" si="590"/>
        <v>1479.5436550000002</v>
      </c>
      <c r="Z4176" s="114"/>
    </row>
    <row r="4177" spans="2:51" ht="12" customHeight="1" x14ac:dyDescent="0.2">
      <c r="B4177" s="24">
        <v>2002</v>
      </c>
      <c r="C4177" s="25">
        <v>13.691379691049843</v>
      </c>
      <c r="D4177" s="25">
        <v>55.336015497865908</v>
      </c>
      <c r="E4177" s="25">
        <v>155.973503525198</v>
      </c>
      <c r="F4177" s="25">
        <v>146.77616454068988</v>
      </c>
      <c r="G4177" s="25">
        <v>108.78927411692692</v>
      </c>
      <c r="H4177" s="25">
        <v>54.969129767743077</v>
      </c>
      <c r="I4177" s="25">
        <v>134.63363238048055</v>
      </c>
      <c r="J4177" s="25">
        <v>52.574105298342388</v>
      </c>
      <c r="K4177" s="25">
        <v>153.54951083244873</v>
      </c>
      <c r="L4177" s="2">
        <f t="shared" si="589"/>
        <v>876.29271565074532</v>
      </c>
      <c r="M4177" s="2"/>
      <c r="N4177" s="24">
        <v>2002</v>
      </c>
      <c r="O4177" s="25">
        <v>1.2009011215498351</v>
      </c>
      <c r="P4177" s="25">
        <v>29.280533310813702</v>
      </c>
      <c r="Q4177" s="25">
        <v>87.742329156965724</v>
      </c>
      <c r="R4177" s="25">
        <v>44.868598312619703</v>
      </c>
      <c r="S4177" s="25">
        <v>76.056688425365806</v>
      </c>
      <c r="T4177" s="25">
        <v>56.482997914857528</v>
      </c>
      <c r="U4177" s="25">
        <v>80.509370020336505</v>
      </c>
      <c r="V4177" s="25">
        <v>251.59129819964656</v>
      </c>
      <c r="W4177" s="25">
        <v>9.87961488709953</v>
      </c>
      <c r="X4177" s="2">
        <f t="shared" si="591"/>
        <v>637.61233134925487</v>
      </c>
      <c r="Y4177" s="112">
        <f t="shared" si="590"/>
        <v>1513.9050470000002</v>
      </c>
      <c r="Z4177" s="114"/>
    </row>
    <row r="4178" spans="2:51" ht="12" customHeight="1" x14ac:dyDescent="0.2">
      <c r="B4178" s="24">
        <v>2003</v>
      </c>
      <c r="C4178" s="25">
        <v>13.494208431264163</v>
      </c>
      <c r="D4178" s="25">
        <v>55.451284340500521</v>
      </c>
      <c r="E4178" s="25">
        <v>155.45071276860256</v>
      </c>
      <c r="F4178" s="25">
        <v>148.49933556620837</v>
      </c>
      <c r="G4178" s="25">
        <v>105.25085385924061</v>
      </c>
      <c r="H4178" s="25">
        <v>54.344833737713081</v>
      </c>
      <c r="I4178" s="25">
        <v>142.3264547918055</v>
      </c>
      <c r="J4178" s="25">
        <v>56.958611900842385</v>
      </c>
      <c r="K4178" s="25">
        <v>151.23238534858686</v>
      </c>
      <c r="L4178" s="2">
        <f t="shared" si="589"/>
        <v>883.00868074476398</v>
      </c>
      <c r="M4178" s="2"/>
      <c r="N4178" s="24">
        <v>2003</v>
      </c>
      <c r="O4178" s="25">
        <v>1.0446856017409223</v>
      </c>
      <c r="P4178" s="25">
        <v>27.155074806176604</v>
      </c>
      <c r="Q4178" s="25">
        <v>93.144621615842027</v>
      </c>
      <c r="R4178" s="25">
        <v>50.512940402785347</v>
      </c>
      <c r="S4178" s="25">
        <v>82.933769422015885</v>
      </c>
      <c r="T4178" s="25">
        <v>60.056188733748783</v>
      </c>
      <c r="U4178" s="25">
        <v>83.546439084848046</v>
      </c>
      <c r="V4178" s="25">
        <v>269.49899854527058</v>
      </c>
      <c r="W4178" s="25">
        <v>9.2352530428076598</v>
      </c>
      <c r="X4178" s="2">
        <f t="shared" si="591"/>
        <v>677.12797125523593</v>
      </c>
      <c r="Y4178" s="112">
        <f t="shared" si="590"/>
        <v>1560.1366519999999</v>
      </c>
      <c r="Z4178" s="114"/>
    </row>
    <row r="4179" spans="2:51" ht="12" customHeight="1" x14ac:dyDescent="0.2">
      <c r="B4179" s="24">
        <v>2004</v>
      </c>
      <c r="C4179" s="25">
        <v>13.77874999532958</v>
      </c>
      <c r="D4179" s="25">
        <v>57.640938852127782</v>
      </c>
      <c r="E4179" s="25">
        <v>160.6564605219794</v>
      </c>
      <c r="F4179" s="25">
        <v>155.9227807778216</v>
      </c>
      <c r="G4179" s="25">
        <v>105.26451782122393</v>
      </c>
      <c r="H4179" s="25">
        <v>55.677933449374407</v>
      </c>
      <c r="I4179" s="25">
        <v>156.10206816239716</v>
      </c>
      <c r="J4179" s="25">
        <v>63.911334943699707</v>
      </c>
      <c r="K4179" s="25">
        <v>154.30290381643815</v>
      </c>
      <c r="L4179" s="2">
        <f t="shared" si="589"/>
        <v>923.25768834039172</v>
      </c>
      <c r="M4179" s="2"/>
      <c r="N4179" s="24">
        <v>2004</v>
      </c>
      <c r="O4179" s="25">
        <v>0.911309995899245</v>
      </c>
      <c r="P4179" s="25">
        <v>25.821733715290691</v>
      </c>
      <c r="Q4179" s="25">
        <v>102.56546835663619</v>
      </c>
      <c r="R4179" s="25">
        <v>58.614928241454031</v>
      </c>
      <c r="S4179" s="25">
        <v>93.600825452451346</v>
      </c>
      <c r="T4179" s="25">
        <v>66.22962179865111</v>
      </c>
      <c r="U4179" s="25">
        <v>90.002520304909424</v>
      </c>
      <c r="V4179" s="25">
        <v>299.26722544943982</v>
      </c>
      <c r="W4179" s="25">
        <v>8.8683333448762749</v>
      </c>
      <c r="X4179" s="2">
        <f t="shared" si="591"/>
        <v>745.88196665960811</v>
      </c>
      <c r="Y4179" s="112">
        <f t="shared" si="590"/>
        <v>1669.1396549999999</v>
      </c>
      <c r="Z4179" s="114"/>
    </row>
    <row r="4180" spans="2:51" ht="12" customHeight="1" x14ac:dyDescent="0.2">
      <c r="B4180" s="24">
        <v>2005</v>
      </c>
      <c r="C4180" s="25">
        <v>13.406682333032869</v>
      </c>
      <c r="D4180" s="25">
        <v>57.17692788399151</v>
      </c>
      <c r="E4180" s="25">
        <v>158.38230126340318</v>
      </c>
      <c r="F4180" s="25">
        <v>156.30770769649783</v>
      </c>
      <c r="G4180" s="25">
        <v>100.06059769887486</v>
      </c>
      <c r="H4180" s="25">
        <v>54.374855579367257</v>
      </c>
      <c r="I4180" s="25">
        <v>163.42232670634468</v>
      </c>
      <c r="J4180" s="25">
        <v>68.343456258584951</v>
      </c>
      <c r="K4180" s="25">
        <v>150.00950160862971</v>
      </c>
      <c r="L4180" s="2">
        <f t="shared" si="589"/>
        <v>921.48435702872689</v>
      </c>
      <c r="M4180" s="2"/>
      <c r="N4180" s="24">
        <v>2005</v>
      </c>
      <c r="O4180" s="25">
        <v>0.7203217606147474</v>
      </c>
      <c r="P4180" s="25">
        <v>23.083915891769706</v>
      </c>
      <c r="Q4180" s="25">
        <v>107.77934000736197</v>
      </c>
      <c r="R4180" s="25">
        <v>64.566019230700107</v>
      </c>
      <c r="S4180" s="25">
        <v>100.62151263312084</v>
      </c>
      <c r="T4180" s="25">
        <v>69.694882404321305</v>
      </c>
      <c r="U4180" s="25">
        <v>92.5981484030535</v>
      </c>
      <c r="V4180" s="25">
        <v>316.9727703799233</v>
      </c>
      <c r="W4180" s="25">
        <v>8.027536260407576</v>
      </c>
      <c r="X4180" s="2">
        <f t="shared" si="591"/>
        <v>784.06444697127313</v>
      </c>
      <c r="Y4180" s="112">
        <f t="shared" si="590"/>
        <v>1705.548804</v>
      </c>
      <c r="Z4180" s="114"/>
    </row>
    <row r="4181" spans="2:51" ht="12" customHeight="1" x14ac:dyDescent="0.2">
      <c r="B4181" s="24">
        <v>2006</v>
      </c>
      <c r="C4181" s="25">
        <v>13.288144015422418</v>
      </c>
      <c r="D4181" s="25">
        <v>57.868582985615333</v>
      </c>
      <c r="E4181" s="25">
        <v>159.24384746503264</v>
      </c>
      <c r="F4181" s="25">
        <v>159.96152188904716</v>
      </c>
      <c r="G4181" s="25">
        <v>96.588042516478282</v>
      </c>
      <c r="H4181" s="25">
        <v>54.113692219737814</v>
      </c>
      <c r="I4181" s="25">
        <v>174.6187358851661</v>
      </c>
      <c r="J4181" s="25">
        <v>74.487437055232263</v>
      </c>
      <c r="K4181" s="25">
        <v>148.54424547379082</v>
      </c>
      <c r="L4181" s="2">
        <f t="shared" si="589"/>
        <v>938.71424950552284</v>
      </c>
      <c r="M4181" s="2"/>
      <c r="N4181" s="24">
        <v>2006</v>
      </c>
      <c r="O4181" s="25">
        <v>0.53162251936781479</v>
      </c>
      <c r="P4181" s="25">
        <v>20.643640654242152</v>
      </c>
      <c r="Q4181" s="25">
        <v>115.57517367277811</v>
      </c>
      <c r="R4181" s="25">
        <v>72.251256993143741</v>
      </c>
      <c r="S4181" s="25">
        <v>110.19538303426013</v>
      </c>
      <c r="T4181" s="25">
        <v>74.835966333303119</v>
      </c>
      <c r="U4181" s="25">
        <v>97.287206920004564</v>
      </c>
      <c r="V4181" s="25">
        <v>342.42890862803534</v>
      </c>
      <c r="W4181" s="25">
        <v>7.2975867393418872</v>
      </c>
      <c r="X4181" s="2">
        <f t="shared" si="591"/>
        <v>841.04674549447691</v>
      </c>
      <c r="Y4181" s="112">
        <f t="shared" si="590"/>
        <v>1779.7609949999996</v>
      </c>
      <c r="Z4181" s="114"/>
    </row>
    <row r="4182" spans="2:51" ht="12" customHeight="1" x14ac:dyDescent="0.2">
      <c r="B4182" s="24">
        <v>2007</v>
      </c>
      <c r="C4182" s="25">
        <f t="shared" ref="C4182:L4189" si="592">$Z4182*W4212</f>
        <v>11.613844625637126</v>
      </c>
      <c r="D4182" s="25">
        <f t="shared" si="592"/>
        <v>55.222501233499045</v>
      </c>
      <c r="E4182" s="25">
        <f t="shared" si="592"/>
        <v>143.13954433142723</v>
      </c>
      <c r="F4182" s="25">
        <f t="shared" si="592"/>
        <v>156.78029504947347</v>
      </c>
      <c r="G4182" s="25">
        <f t="shared" si="592"/>
        <v>81.052006882966467</v>
      </c>
      <c r="H4182" s="25">
        <f t="shared" si="592"/>
        <v>47.648229661665866</v>
      </c>
      <c r="I4182" s="25">
        <f t="shared" si="592"/>
        <v>166.78388669108406</v>
      </c>
      <c r="J4182" s="25">
        <f t="shared" si="592"/>
        <v>70.824714347487784</v>
      </c>
      <c r="K4182" s="25">
        <f t="shared" si="592"/>
        <v>132.76063113533019</v>
      </c>
      <c r="L4182" s="25">
        <f t="shared" si="592"/>
        <v>865.82565395857125</v>
      </c>
      <c r="M4182" s="2"/>
      <c r="N4182" s="24">
        <v>2007</v>
      </c>
      <c r="O4182" s="25">
        <f t="shared" ref="O4182:O4194" si="593">W4228*$Z4182</f>
        <v>0.35495161141337628</v>
      </c>
      <c r="P4182" s="25">
        <f t="shared" ref="P4182:P4194" si="594">X4228*$Z4182</f>
        <v>16.349664134272057</v>
      </c>
      <c r="Q4182" s="25">
        <f t="shared" ref="Q4182:Q4194" si="595">Y4228*$Z4182</f>
        <v>127.1755809280108</v>
      </c>
      <c r="R4182" s="25">
        <f t="shared" ref="R4182:R4194" si="596">Z4228*$Z4182</f>
        <v>85.838857876476183</v>
      </c>
      <c r="S4182" s="25">
        <f t="shared" ref="S4182:S4194" si="597">AA4228*$Z4182</f>
        <v>97.498032072749695</v>
      </c>
      <c r="T4182" s="25">
        <f t="shared" ref="T4182:T4194" si="598">AB4228*$Z4182</f>
        <v>79.164303721328181</v>
      </c>
      <c r="U4182" s="25">
        <f t="shared" ref="U4182:U4194" si="599">AC4228*$Z4182</f>
        <v>108.734172944059</v>
      </c>
      <c r="V4182" s="25">
        <f t="shared" ref="V4182:V4194" si="600">AD4228*$Z4182</f>
        <v>382.61162793865049</v>
      </c>
      <c r="W4182" s="25">
        <f t="shared" ref="W4182:W4194" si="601">AE4228*$Z4182</f>
        <v>6.992154814469262</v>
      </c>
      <c r="X4182" s="2">
        <f t="shared" si="591"/>
        <v>904.71934604142905</v>
      </c>
      <c r="Y4182" s="112">
        <f t="shared" si="590"/>
        <v>1770.5450000000003</v>
      </c>
      <c r="Z4182" s="115">
        <f>1770545/1000</f>
        <v>1770.5450000000001</v>
      </c>
      <c r="AA4182" s="26"/>
      <c r="AB4182" s="26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</row>
    <row r="4183" spans="2:51" ht="12" customHeight="1" x14ac:dyDescent="0.2">
      <c r="B4183" s="24">
        <v>2008</v>
      </c>
      <c r="C4183" s="25">
        <f t="shared" si="592"/>
        <v>11.588246711999044</v>
      </c>
      <c r="D4183" s="25">
        <f t="shared" si="592"/>
        <v>55.671613147818029</v>
      </c>
      <c r="E4183" s="25">
        <f t="shared" si="592"/>
        <v>145.00390494495727</v>
      </c>
      <c r="F4183" s="25">
        <f t="shared" si="592"/>
        <v>167.53862197125119</v>
      </c>
      <c r="G4183" s="25">
        <f t="shared" si="592"/>
        <v>83.596946459020998</v>
      </c>
      <c r="H4183" s="25">
        <f t="shared" si="592"/>
        <v>47.264635908578896</v>
      </c>
      <c r="I4183" s="25">
        <f t="shared" si="592"/>
        <v>171.2309830760951</v>
      </c>
      <c r="J4183" s="25">
        <f t="shared" si="592"/>
        <v>73.013674173650116</v>
      </c>
      <c r="K4183" s="25">
        <f t="shared" si="592"/>
        <v>131.31854958589867</v>
      </c>
      <c r="L4183" s="25">
        <f t="shared" si="592"/>
        <v>886.22717597926919</v>
      </c>
      <c r="M4183" s="2"/>
      <c r="N4183" s="24">
        <v>2008</v>
      </c>
      <c r="O4183" s="25">
        <f t="shared" si="593"/>
        <v>0.32280658887669667</v>
      </c>
      <c r="P4183" s="25">
        <f t="shared" si="594"/>
        <v>16.513036823167837</v>
      </c>
      <c r="Q4183" s="25">
        <f t="shared" si="595"/>
        <v>125.71588911965847</v>
      </c>
      <c r="R4183" s="25">
        <f t="shared" si="596"/>
        <v>87.239250730858487</v>
      </c>
      <c r="S4183" s="25">
        <f t="shared" si="597"/>
        <v>95.203135570041525</v>
      </c>
      <c r="T4183" s="25">
        <f t="shared" si="598"/>
        <v>73.105307838636392</v>
      </c>
      <c r="U4183" s="25">
        <f t="shared" si="599"/>
        <v>108.75873478843069</v>
      </c>
      <c r="V4183" s="25">
        <f t="shared" si="600"/>
        <v>377.76998051458139</v>
      </c>
      <c r="W4183" s="25">
        <f t="shared" si="601"/>
        <v>6.3806820464795422</v>
      </c>
      <c r="X4183" s="2">
        <f t="shared" si="591"/>
        <v>891.00882402073114</v>
      </c>
      <c r="Y4183" s="112">
        <f t="shared" si="590"/>
        <v>1777.2360000000003</v>
      </c>
      <c r="Z4183" s="115">
        <f>1777236/1000</f>
        <v>1777.2360000000001</v>
      </c>
      <c r="AA4183" s="26"/>
      <c r="AB4183" s="26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</row>
    <row r="4184" spans="2:51" ht="12" customHeight="1" x14ac:dyDescent="0.2">
      <c r="B4184" s="24">
        <v>2009</v>
      </c>
      <c r="C4184" s="25">
        <f t="shared" si="592"/>
        <v>9.9307038268711523</v>
      </c>
      <c r="D4184" s="25">
        <f t="shared" si="592"/>
        <v>48.203617301615878</v>
      </c>
      <c r="E4184" s="25">
        <f t="shared" si="592"/>
        <v>126.1536380760656</v>
      </c>
      <c r="F4184" s="25">
        <f t="shared" si="592"/>
        <v>153.20490427115104</v>
      </c>
      <c r="G4184" s="25">
        <f t="shared" si="592"/>
        <v>74.001700234071038</v>
      </c>
      <c r="H4184" s="25">
        <f t="shared" si="592"/>
        <v>40.262458133159271</v>
      </c>
      <c r="I4184" s="25">
        <f t="shared" si="592"/>
        <v>150.91449797316713</v>
      </c>
      <c r="J4184" s="25">
        <f t="shared" si="592"/>
        <v>64.603929934678504</v>
      </c>
      <c r="K4184" s="25">
        <f t="shared" si="592"/>
        <v>111.53826190078495</v>
      </c>
      <c r="L4184" s="25">
        <f t="shared" si="592"/>
        <v>778.81371165156452</v>
      </c>
      <c r="M4184" s="2"/>
      <c r="N4184" s="24">
        <v>2009</v>
      </c>
      <c r="O4184" s="25">
        <f t="shared" si="593"/>
        <v>0.2494325083631172</v>
      </c>
      <c r="P4184" s="25">
        <f t="shared" si="594"/>
        <v>14.324016695613709</v>
      </c>
      <c r="Q4184" s="25">
        <f t="shared" si="595"/>
        <v>106.71103682074047</v>
      </c>
      <c r="R4184" s="25">
        <f t="shared" si="596"/>
        <v>76.139503896118114</v>
      </c>
      <c r="S4184" s="25">
        <f t="shared" si="597"/>
        <v>79.781615166227425</v>
      </c>
      <c r="T4184" s="25">
        <f t="shared" si="598"/>
        <v>57.544923805098271</v>
      </c>
      <c r="U4184" s="25">
        <f t="shared" si="599"/>
        <v>93.431419954888824</v>
      </c>
      <c r="V4184" s="25">
        <f t="shared" si="600"/>
        <v>320.2672939870734</v>
      </c>
      <c r="W4184" s="25">
        <f t="shared" si="601"/>
        <v>4.9510455143122059</v>
      </c>
      <c r="X4184" s="2">
        <f t="shared" si="591"/>
        <v>753.40028834843565</v>
      </c>
      <c r="Y4184" s="112">
        <f t="shared" si="590"/>
        <v>1532.2140000000002</v>
      </c>
      <c r="Z4184" s="115">
        <f>1532214/1000</f>
        <v>1532.2139999999999</v>
      </c>
      <c r="AA4184" s="26"/>
      <c r="AB4184" s="26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</row>
    <row r="4185" spans="2:51" ht="12" customHeight="1" x14ac:dyDescent="0.2">
      <c r="B4185" s="24">
        <v>2010</v>
      </c>
      <c r="C4185" s="25">
        <f t="shared" si="592"/>
        <v>10.893750039898434</v>
      </c>
      <c r="D4185" s="25">
        <f t="shared" si="592"/>
        <v>53.427925049106975</v>
      </c>
      <c r="E4185" s="25">
        <f t="shared" si="592"/>
        <v>140.48670247007985</v>
      </c>
      <c r="F4185" s="25">
        <f t="shared" si="592"/>
        <v>178.75478947028387</v>
      </c>
      <c r="G4185" s="25">
        <f t="shared" si="592"/>
        <v>83.800837823489857</v>
      </c>
      <c r="H4185" s="25">
        <f t="shared" si="592"/>
        <v>43.898721289587243</v>
      </c>
      <c r="I4185" s="25">
        <f t="shared" si="592"/>
        <v>170.18604065832986</v>
      </c>
      <c r="J4185" s="25">
        <f t="shared" si="592"/>
        <v>73.127202497153064</v>
      </c>
      <c r="K4185" s="25">
        <f t="shared" si="592"/>
        <v>121.24797813227359</v>
      </c>
      <c r="L4185" s="25">
        <f t="shared" si="592"/>
        <v>875.82394743020268</v>
      </c>
      <c r="M4185" s="2"/>
      <c r="N4185" s="24">
        <v>2010</v>
      </c>
      <c r="O4185" s="25">
        <f t="shared" si="593"/>
        <v>0.24342064715540854</v>
      </c>
      <c r="P4185" s="25">
        <f t="shared" si="594"/>
        <v>15.905134129453284</v>
      </c>
      <c r="Q4185" s="25">
        <f t="shared" si="595"/>
        <v>115.9238130924638</v>
      </c>
      <c r="R4185" s="25">
        <f t="shared" si="596"/>
        <v>85.053966303188844</v>
      </c>
      <c r="S4185" s="25">
        <f t="shared" si="597"/>
        <v>85.51560963766741</v>
      </c>
      <c r="T4185" s="25">
        <f t="shared" si="598"/>
        <v>57.458891658895482</v>
      </c>
      <c r="U4185" s="25">
        <f t="shared" si="599"/>
        <v>102.74651881417381</v>
      </c>
      <c r="V4185" s="25">
        <f t="shared" si="600"/>
        <v>347.47550002854359</v>
      </c>
      <c r="W4185" s="25">
        <f t="shared" si="601"/>
        <v>4.8571982582556874</v>
      </c>
      <c r="X4185" s="2">
        <f t="shared" si="591"/>
        <v>815.18005256979734</v>
      </c>
      <c r="Y4185" s="112">
        <f t="shared" si="590"/>
        <v>1691.0039999999999</v>
      </c>
      <c r="Z4185" s="115">
        <f>1691004/1000</f>
        <v>1691.0039999999999</v>
      </c>
      <c r="AA4185" s="26"/>
      <c r="AB4185" s="26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</row>
    <row r="4186" spans="2:51" ht="12" customHeight="1" x14ac:dyDescent="0.2">
      <c r="B4186" s="24">
        <v>2011</v>
      </c>
      <c r="C4186" s="25">
        <f t="shared" si="592"/>
        <v>11.072564853215454</v>
      </c>
      <c r="D4186" s="25">
        <f t="shared" si="592"/>
        <v>54.870443728613758</v>
      </c>
      <c r="E4186" s="25">
        <f t="shared" si="592"/>
        <v>144.95233423610617</v>
      </c>
      <c r="F4186" s="25">
        <f t="shared" si="592"/>
        <v>192.68977760015451</v>
      </c>
      <c r="G4186" s="25">
        <f t="shared" si="592"/>
        <v>87.874689091119649</v>
      </c>
      <c r="H4186" s="25">
        <f t="shared" si="592"/>
        <v>44.343306747735994</v>
      </c>
      <c r="I4186" s="25">
        <f t="shared" si="592"/>
        <v>177.74956615546367</v>
      </c>
      <c r="J4186" s="25">
        <f t="shared" si="592"/>
        <v>76.650843513901478</v>
      </c>
      <c r="K4186" s="25">
        <f t="shared" si="592"/>
        <v>122.09939845833087</v>
      </c>
      <c r="L4186" s="25">
        <f t="shared" si="592"/>
        <v>912.30292438464141</v>
      </c>
      <c r="M4186" s="2"/>
      <c r="N4186" s="24">
        <v>2011</v>
      </c>
      <c r="O4186" s="25">
        <f t="shared" si="593"/>
        <v>0.21634466155892682</v>
      </c>
      <c r="P4186" s="25">
        <f t="shared" si="594"/>
        <v>16.363766039024824</v>
      </c>
      <c r="Q4186" s="25">
        <f t="shared" si="595"/>
        <v>116.65819772845936</v>
      </c>
      <c r="R4186" s="25">
        <f t="shared" si="596"/>
        <v>88.024915582717696</v>
      </c>
      <c r="S4186" s="25">
        <f t="shared" si="597"/>
        <v>84.85860274236677</v>
      </c>
      <c r="T4186" s="25">
        <f t="shared" si="598"/>
        <v>52.572150851132719</v>
      </c>
      <c r="U4186" s="25">
        <f t="shared" si="599"/>
        <v>104.69481451543568</v>
      </c>
      <c r="V4186" s="25">
        <f t="shared" si="600"/>
        <v>349.21788641164977</v>
      </c>
      <c r="W4186" s="25">
        <f t="shared" si="601"/>
        <v>4.3463970830129171</v>
      </c>
      <c r="X4186" s="2">
        <f t="shared" si="591"/>
        <v>816.95307561535867</v>
      </c>
      <c r="Y4186" s="112">
        <f t="shared" si="590"/>
        <v>1729.2560000000001</v>
      </c>
      <c r="Z4186" s="115">
        <f>1729256/1000</f>
        <v>1729.2560000000001</v>
      </c>
      <c r="AA4186" s="26"/>
      <c r="AB4186" s="26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</row>
    <row r="4187" spans="2:51" ht="12" customHeight="1" x14ac:dyDescent="0.2">
      <c r="B4187" s="24">
        <f t="shared" ref="B4187:B4194" si="602">B4186+1</f>
        <v>2012</v>
      </c>
      <c r="C4187" s="25">
        <f t="shared" si="592"/>
        <v>10.898744955189249</v>
      </c>
      <c r="D4187" s="25">
        <f t="shared" si="592"/>
        <v>54.572564934182253</v>
      </c>
      <c r="E4187" s="25">
        <f t="shared" si="592"/>
        <v>144.82867468502386</v>
      </c>
      <c r="F4187" s="25">
        <f t="shared" si="592"/>
        <v>200.62606983400153</v>
      </c>
      <c r="G4187" s="25">
        <f t="shared" si="592"/>
        <v>89.183793720400487</v>
      </c>
      <c r="H4187" s="25">
        <f t="shared" si="592"/>
        <v>43.37220148280413</v>
      </c>
      <c r="I4187" s="25">
        <f t="shared" si="592"/>
        <v>179.71203608373003</v>
      </c>
      <c r="J4187" s="25">
        <f t="shared" si="592"/>
        <v>77.762485801569213</v>
      </c>
      <c r="K4187" s="25">
        <f t="shared" si="592"/>
        <v>119.04795796331142</v>
      </c>
      <c r="L4187" s="25">
        <f t="shared" si="592"/>
        <v>920.00452946021221</v>
      </c>
      <c r="M4187" s="2"/>
      <c r="N4187" s="24">
        <f t="shared" ref="N4187:N4194" si="603">N4186+1</f>
        <v>2012</v>
      </c>
      <c r="O4187" s="25">
        <f t="shared" si="593"/>
        <v>0.18198880195653894</v>
      </c>
      <c r="P4187" s="25">
        <f t="shared" si="594"/>
        <v>16.303729630062936</v>
      </c>
      <c r="Q4187" s="25">
        <f t="shared" si="595"/>
        <v>113.66263888949658</v>
      </c>
      <c r="R4187" s="25">
        <f t="shared" si="596"/>
        <v>88.212239172558313</v>
      </c>
      <c r="S4187" s="25">
        <f t="shared" si="597"/>
        <v>81.473199456639108</v>
      </c>
      <c r="T4187" s="25">
        <f t="shared" si="598"/>
        <v>45.937972828487503</v>
      </c>
      <c r="U4187" s="25">
        <f t="shared" si="599"/>
        <v>103.31211481169233</v>
      </c>
      <c r="V4187" s="25">
        <f t="shared" si="600"/>
        <v>339.788821978339</v>
      </c>
      <c r="W4187" s="25">
        <f t="shared" si="601"/>
        <v>3.6897649705555833</v>
      </c>
      <c r="X4187" s="2">
        <f t="shared" si="591"/>
        <v>792.5624705397878</v>
      </c>
      <c r="Y4187" s="112">
        <f t="shared" si="590"/>
        <v>1712.567</v>
      </c>
      <c r="Z4187" s="115">
        <f>1712567/1000</f>
        <v>1712.567</v>
      </c>
      <c r="AA4187" s="26"/>
      <c r="AB4187" s="26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</row>
    <row r="4188" spans="2:51" ht="12" customHeight="1" x14ac:dyDescent="0.2">
      <c r="B4188" s="24">
        <f t="shared" si="602"/>
        <v>2013</v>
      </c>
      <c r="C4188" s="25">
        <f t="shared" si="592"/>
        <v>11.169493108742714</v>
      </c>
      <c r="D4188" s="25">
        <f t="shared" si="592"/>
        <v>54.695281775335289</v>
      </c>
      <c r="E4188" s="25">
        <f t="shared" si="592"/>
        <v>153.52764567662322</v>
      </c>
      <c r="F4188" s="25">
        <f t="shared" si="592"/>
        <v>210.39371825301077</v>
      </c>
      <c r="G4188" s="25">
        <f t="shared" si="592"/>
        <v>91.249422639416366</v>
      </c>
      <c r="H4188" s="25">
        <f t="shared" si="592"/>
        <v>43.067534237710092</v>
      </c>
      <c r="I4188" s="25">
        <f t="shared" si="592"/>
        <v>185.31220175377211</v>
      </c>
      <c r="J4188" s="25">
        <f t="shared" si="592"/>
        <v>76.387462949044149</v>
      </c>
      <c r="K4188" s="25">
        <f t="shared" si="592"/>
        <v>129.23392568051045</v>
      </c>
      <c r="L4188" s="25">
        <f t="shared" si="592"/>
        <v>955.03668607416523</v>
      </c>
      <c r="M4188" s="2"/>
      <c r="N4188" s="24">
        <f t="shared" si="603"/>
        <v>2013</v>
      </c>
      <c r="O4188" s="25">
        <f t="shared" si="593"/>
        <v>0.40182398871762659</v>
      </c>
      <c r="P4188" s="25">
        <f t="shared" si="594"/>
        <v>18.517039852595033</v>
      </c>
      <c r="Q4188" s="25">
        <f t="shared" si="595"/>
        <v>111.24285107290417</v>
      </c>
      <c r="R4188" s="25">
        <f t="shared" si="596"/>
        <v>83.175666093838871</v>
      </c>
      <c r="S4188" s="25">
        <f t="shared" si="597"/>
        <v>80.596901057227598</v>
      </c>
      <c r="T4188" s="25">
        <f t="shared" si="598"/>
        <v>46.690589119851985</v>
      </c>
      <c r="U4188" s="25">
        <f t="shared" si="599"/>
        <v>104.99753652336015</v>
      </c>
      <c r="V4188" s="25">
        <f t="shared" si="600"/>
        <v>335.10049202251986</v>
      </c>
      <c r="W4188" s="25">
        <f t="shared" si="601"/>
        <v>4.9274141948195149</v>
      </c>
      <c r="X4188" s="2">
        <f t="shared" si="591"/>
        <v>785.65031392583489</v>
      </c>
      <c r="Y4188" s="112">
        <f t="shared" si="590"/>
        <v>1740.6870000000001</v>
      </c>
      <c r="Z4188" s="115">
        <f>1740687/1000</f>
        <v>1740.6869999999999</v>
      </c>
      <c r="AA4188" s="26"/>
      <c r="AB4188" s="26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</row>
    <row r="4189" spans="2:51" ht="12" customHeight="1" x14ac:dyDescent="0.2">
      <c r="B4189" s="24">
        <f t="shared" si="602"/>
        <v>2014</v>
      </c>
      <c r="C4189" s="25">
        <f t="shared" si="592"/>
        <v>11.976431950537625</v>
      </c>
      <c r="D4189" s="25">
        <f t="shared" si="592"/>
        <v>57.346230153254979</v>
      </c>
      <c r="E4189" s="25">
        <f t="shared" si="592"/>
        <v>169.99971209336155</v>
      </c>
      <c r="F4189" s="25">
        <f t="shared" si="592"/>
        <v>230.63923370730626</v>
      </c>
      <c r="G4189" s="25">
        <f t="shared" si="592"/>
        <v>97.683631514324929</v>
      </c>
      <c r="H4189" s="25">
        <f t="shared" si="592"/>
        <v>44.721126367082654</v>
      </c>
      <c r="I4189" s="25">
        <f t="shared" si="592"/>
        <v>199.89799424678873</v>
      </c>
      <c r="J4189" s="25">
        <f t="shared" si="592"/>
        <v>78.418161109722675</v>
      </c>
      <c r="K4189" s="25">
        <f t="shared" si="592"/>
        <v>146.19484873784137</v>
      </c>
      <c r="L4189" s="25">
        <f t="shared" si="592"/>
        <v>1036.8773698802206</v>
      </c>
      <c r="N4189" s="24">
        <f t="shared" si="603"/>
        <v>2014</v>
      </c>
      <c r="O4189" s="25">
        <f t="shared" si="593"/>
        <v>0.65795953910116756</v>
      </c>
      <c r="P4189" s="25">
        <f t="shared" si="594"/>
        <v>21.762122657809012</v>
      </c>
      <c r="Q4189" s="25">
        <f t="shared" si="595"/>
        <v>113.7490139669119</v>
      </c>
      <c r="R4189" s="25">
        <f t="shared" si="596"/>
        <v>81.56089238474182</v>
      </c>
      <c r="S4189" s="25">
        <f t="shared" si="597"/>
        <v>83.360516193138253</v>
      </c>
      <c r="T4189" s="25">
        <f t="shared" si="598"/>
        <v>49.653883932084497</v>
      </c>
      <c r="U4189" s="25">
        <f t="shared" si="599"/>
        <v>111.65374833290383</v>
      </c>
      <c r="V4189" s="25">
        <f t="shared" si="600"/>
        <v>345.46135114031989</v>
      </c>
      <c r="W4189" s="25">
        <f t="shared" si="601"/>
        <v>6.4921419727690246</v>
      </c>
      <c r="X4189" s="2">
        <f t="shared" si="591"/>
        <v>814.35163011977932</v>
      </c>
      <c r="Y4189" s="112">
        <f t="shared" ref="Y4189:Y4194" si="604">SUM(L4189,X4189)</f>
        <v>1851.2289999999998</v>
      </c>
      <c r="Z4189" s="115">
        <f>1851229/1000</f>
        <v>1851.229</v>
      </c>
      <c r="AA4189" s="26"/>
      <c r="AB4189" s="26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</row>
    <row r="4190" spans="2:51" ht="12" customHeight="1" x14ac:dyDescent="0.2">
      <c r="B4190" s="24">
        <f t="shared" si="602"/>
        <v>2015</v>
      </c>
      <c r="C4190" s="25">
        <f t="shared" ref="C4190:K4191" si="605">$Z4190*W4220</f>
        <v>11.33739976025722</v>
      </c>
      <c r="D4190" s="25">
        <f t="shared" si="605"/>
        <v>53.075173161670826</v>
      </c>
      <c r="E4190" s="25">
        <f t="shared" si="605"/>
        <v>165.93998254164097</v>
      </c>
      <c r="F4190" s="25">
        <f t="shared" si="605"/>
        <v>223.03208943899634</v>
      </c>
      <c r="G4190" s="25">
        <f t="shared" si="605"/>
        <v>92.324239147488726</v>
      </c>
      <c r="H4190" s="25">
        <f t="shared" si="605"/>
        <v>40.977203982871245</v>
      </c>
      <c r="I4190" s="25">
        <f t="shared" si="605"/>
        <v>190.34761752950874</v>
      </c>
      <c r="J4190" s="25">
        <f t="shared" si="605"/>
        <v>70.985557834912953</v>
      </c>
      <c r="K4190" s="25">
        <f t="shared" si="605"/>
        <v>145.49515884928613</v>
      </c>
      <c r="L4190" s="2">
        <f>SUM(C4190:K4190)</f>
        <v>993.5144222466331</v>
      </c>
      <c r="N4190" s="24">
        <f t="shared" si="603"/>
        <v>2015</v>
      </c>
      <c r="O4190" s="25">
        <f t="shared" si="593"/>
        <v>0.83436402074569693</v>
      </c>
      <c r="P4190" s="25">
        <f t="shared" si="594"/>
        <v>22.377305254446938</v>
      </c>
      <c r="Q4190" s="25">
        <f t="shared" si="595"/>
        <v>102.52884613895628</v>
      </c>
      <c r="R4190" s="25">
        <f t="shared" si="596"/>
        <v>70.108707560622619</v>
      </c>
      <c r="S4190" s="25">
        <f t="shared" si="597"/>
        <v>76.063563780597391</v>
      </c>
      <c r="T4190" s="25">
        <f t="shared" si="598"/>
        <v>46.622759400369794</v>
      </c>
      <c r="U4190" s="25">
        <f t="shared" si="599"/>
        <v>104.83067425606788</v>
      </c>
      <c r="V4190" s="25">
        <f t="shared" si="600"/>
        <v>314.13087134633929</v>
      </c>
      <c r="W4190" s="25">
        <f t="shared" si="601"/>
        <v>7.2714859952209698</v>
      </c>
      <c r="X4190" s="2">
        <f t="shared" si="591"/>
        <v>744.7685777533668</v>
      </c>
      <c r="Y4190" s="112">
        <f t="shared" si="604"/>
        <v>1738.2829999999999</v>
      </c>
      <c r="Z4190" s="115">
        <f>1738283/1000</f>
        <v>1738.2829999999999</v>
      </c>
      <c r="AA4190" s="26"/>
      <c r="AB4190" s="26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</row>
    <row r="4191" spans="2:51" ht="12" customHeight="1" x14ac:dyDescent="0.2">
      <c r="B4191" s="24">
        <f t="shared" si="602"/>
        <v>2016</v>
      </c>
      <c r="C4191" s="25">
        <f t="shared" si="605"/>
        <v>10.424135980202236</v>
      </c>
      <c r="D4191" s="25">
        <f t="shared" si="605"/>
        <v>47.704021880680315</v>
      </c>
      <c r="E4191" s="25">
        <f t="shared" si="605"/>
        <v>157.10645228890087</v>
      </c>
      <c r="F4191" s="25">
        <f t="shared" si="605"/>
        <v>209.31748391671104</v>
      </c>
      <c r="G4191" s="25">
        <f t="shared" si="605"/>
        <v>84.754018677679198</v>
      </c>
      <c r="H4191" s="25">
        <f t="shared" si="605"/>
        <v>36.44803630343074</v>
      </c>
      <c r="I4191" s="25">
        <f t="shared" si="605"/>
        <v>176.0238584681268</v>
      </c>
      <c r="J4191" s="25">
        <f t="shared" si="605"/>
        <v>62.328615855912879</v>
      </c>
      <c r="K4191" s="25">
        <f t="shared" si="605"/>
        <v>140.19922781031698</v>
      </c>
      <c r="L4191" s="2">
        <f>SUM(C4191:K4191)</f>
        <v>924.30585118196109</v>
      </c>
      <c r="N4191" s="24">
        <f t="shared" si="603"/>
        <v>2016</v>
      </c>
      <c r="O4191" s="25">
        <f t="shared" si="593"/>
        <v>0.95850741388590377</v>
      </c>
      <c r="P4191" s="25">
        <f t="shared" si="594"/>
        <v>22.18180631771364</v>
      </c>
      <c r="Q4191" s="25">
        <f t="shared" si="595"/>
        <v>89.60989445867078</v>
      </c>
      <c r="R4191" s="25">
        <f t="shared" si="596"/>
        <v>58.037598259290668</v>
      </c>
      <c r="S4191" s="25">
        <f t="shared" si="597"/>
        <v>67.358874635881676</v>
      </c>
      <c r="T4191" s="25">
        <f t="shared" si="598"/>
        <v>42.521807096258769</v>
      </c>
      <c r="U4191" s="25">
        <f t="shared" si="599"/>
        <v>95.603201620487013</v>
      </c>
      <c r="V4191" s="25">
        <f t="shared" si="600"/>
        <v>277.15825212198854</v>
      </c>
      <c r="W4191" s="25">
        <f t="shared" si="601"/>
        <v>7.7042068938621204</v>
      </c>
      <c r="X4191" s="2">
        <f t="shared" si="591"/>
        <v>661.13414881803908</v>
      </c>
      <c r="Y4191" s="112">
        <f t="shared" si="604"/>
        <v>1585.44</v>
      </c>
      <c r="Z4191" s="115">
        <f>1585440/1000</f>
        <v>1585.44</v>
      </c>
      <c r="AA4191" s="26"/>
      <c r="AB4191" s="26"/>
    </row>
    <row r="4192" spans="2:51" ht="12" customHeight="1" x14ac:dyDescent="0.2">
      <c r="B4192" s="24">
        <f t="shared" si="602"/>
        <v>2017</v>
      </c>
      <c r="C4192" s="25">
        <f t="shared" ref="C4192:K4192" si="606">$Z4192*W4222</f>
        <v>11.099883016477905</v>
      </c>
      <c r="D4192" s="25">
        <f t="shared" si="606"/>
        <v>49.648203498301861</v>
      </c>
      <c r="E4192" s="25">
        <f t="shared" si="606"/>
        <v>172.04144426080677</v>
      </c>
      <c r="F4192" s="25">
        <f t="shared" si="606"/>
        <v>227.34143633556963</v>
      </c>
      <c r="G4192" s="25">
        <f t="shared" si="606"/>
        <v>90.108631597008042</v>
      </c>
      <c r="H4192" s="25">
        <f t="shared" si="606"/>
        <v>37.523653189011675</v>
      </c>
      <c r="I4192" s="25">
        <f t="shared" si="606"/>
        <v>188.49232383995277</v>
      </c>
      <c r="J4192" s="25">
        <f t="shared" si="606"/>
        <v>63.289542150753874</v>
      </c>
      <c r="K4192" s="25">
        <f t="shared" si="606"/>
        <v>156.01943597157037</v>
      </c>
      <c r="L4192" s="2">
        <f>SUM(C4192:K4192)</f>
        <v>995.56455385945287</v>
      </c>
      <c r="N4192" s="24">
        <f t="shared" si="603"/>
        <v>2017</v>
      </c>
      <c r="O4192" s="25">
        <f t="shared" si="593"/>
        <v>1.2211590687332763</v>
      </c>
      <c r="P4192" s="25">
        <f t="shared" si="594"/>
        <v>25.303758447975358</v>
      </c>
      <c r="Q4192" s="25">
        <f t="shared" si="595"/>
        <v>90.535832151013054</v>
      </c>
      <c r="R4192" s="25">
        <f t="shared" si="596"/>
        <v>55.0687043287911</v>
      </c>
      <c r="S4192" s="25">
        <f t="shared" si="597"/>
        <v>69.024490366215872</v>
      </c>
      <c r="T4192" s="25">
        <f t="shared" si="598"/>
        <v>44.91641805410903</v>
      </c>
      <c r="U4192" s="25">
        <f t="shared" si="599"/>
        <v>100.98018291212946</v>
      </c>
      <c r="V4192" s="25">
        <f t="shared" si="600"/>
        <v>282.89804021171199</v>
      </c>
      <c r="W4192" s="25">
        <f t="shared" si="601"/>
        <v>9.2708605998682785</v>
      </c>
      <c r="X4192" s="2">
        <f t="shared" si="591"/>
        <v>679.21944614054735</v>
      </c>
      <c r="Y4192" s="112">
        <f t="shared" si="604"/>
        <v>1674.7840000000001</v>
      </c>
      <c r="Z4192" s="115">
        <f>1674784/1000</f>
        <v>1674.7840000000001</v>
      </c>
    </row>
    <row r="4193" spans="1:41" ht="12" customHeight="1" x14ac:dyDescent="0.2">
      <c r="B4193" s="24">
        <f t="shared" si="602"/>
        <v>2018</v>
      </c>
      <c r="C4193" s="25">
        <f t="shared" ref="C4193:K4193" si="607">$Z4193*W4223</f>
        <v>11.463436157053572</v>
      </c>
      <c r="D4193" s="25">
        <f t="shared" si="607"/>
        <v>51.274325168138589</v>
      </c>
      <c r="E4193" s="25">
        <f t="shared" si="607"/>
        <v>177.67629710361055</v>
      </c>
      <c r="F4193" s="25">
        <f t="shared" si="607"/>
        <v>234.78752320333959</v>
      </c>
      <c r="G4193" s="25">
        <f t="shared" si="607"/>
        <v>93.0599488281389</v>
      </c>
      <c r="H4193" s="25">
        <f t="shared" si="607"/>
        <v>38.752660913010736</v>
      </c>
      <c r="I4193" s="25">
        <f t="shared" si="607"/>
        <v>194.66599037361723</v>
      </c>
      <c r="J4193" s="25">
        <f t="shared" si="607"/>
        <v>65.362456953580647</v>
      </c>
      <c r="K4193" s="25">
        <f t="shared" si="607"/>
        <v>161.12952189356659</v>
      </c>
      <c r="L4193" s="2">
        <f>SUM(C4193:K4193)</f>
        <v>1028.1721605940563</v>
      </c>
      <c r="N4193" s="24">
        <f t="shared" si="603"/>
        <v>2018</v>
      </c>
      <c r="O4193" s="25">
        <f t="shared" si="593"/>
        <v>1.2611555456259949</v>
      </c>
      <c r="P4193" s="25">
        <f t="shared" si="594"/>
        <v>26.132529421369682</v>
      </c>
      <c r="Q4193" s="25">
        <f t="shared" si="595"/>
        <v>93.501141430783846</v>
      </c>
      <c r="R4193" s="25">
        <f t="shared" si="596"/>
        <v>56.872363013882129</v>
      </c>
      <c r="S4193" s="25">
        <f t="shared" si="597"/>
        <v>71.285241241880058</v>
      </c>
      <c r="T4193" s="25">
        <f t="shared" si="598"/>
        <v>46.387560121348798</v>
      </c>
      <c r="U4193" s="25">
        <f t="shared" si="599"/>
        <v>104.28757476293646</v>
      </c>
      <c r="V4193" s="25">
        <f t="shared" si="600"/>
        <v>292.16376588008069</v>
      </c>
      <c r="W4193" s="25">
        <f t="shared" si="601"/>
        <v>9.57450798803605</v>
      </c>
      <c r="X4193" s="2">
        <f t="shared" si="591"/>
        <v>701.46583940594371</v>
      </c>
      <c r="Y4193" s="112">
        <f t="shared" si="604"/>
        <v>1729.6379999999999</v>
      </c>
      <c r="Z4193" s="115">
        <f>1729638/1000</f>
        <v>1729.6379999999999</v>
      </c>
    </row>
    <row r="4194" spans="1:41" ht="12" customHeight="1" x14ac:dyDescent="0.2">
      <c r="B4194" s="24">
        <f t="shared" si="602"/>
        <v>2019</v>
      </c>
      <c r="C4194" s="25">
        <f t="shared" ref="C4194:K4194" si="608">$Z4194*W4224</f>
        <v>10.700328478381419</v>
      </c>
      <c r="D4194" s="25">
        <f t="shared" si="608"/>
        <v>47.861052679988198</v>
      </c>
      <c r="E4194" s="25">
        <f t="shared" si="608"/>
        <v>165.84859162505973</v>
      </c>
      <c r="F4194" s="25">
        <f t="shared" si="608"/>
        <v>219.15798949649891</v>
      </c>
      <c r="G4194" s="25">
        <f t="shared" si="608"/>
        <v>86.865055730235227</v>
      </c>
      <c r="H4194" s="25">
        <f t="shared" si="608"/>
        <v>36.172941123364545</v>
      </c>
      <c r="I4194" s="25">
        <f t="shared" si="608"/>
        <v>181.70730067576238</v>
      </c>
      <c r="J4194" s="25">
        <f t="shared" si="608"/>
        <v>61.011353836260575</v>
      </c>
      <c r="K4194" s="25">
        <f t="shared" si="608"/>
        <v>150.40331609164431</v>
      </c>
      <c r="L4194" s="2">
        <f>SUM(C4194:K4194)</f>
        <v>959.72792973719538</v>
      </c>
      <c r="N4194" s="24">
        <f t="shared" si="603"/>
        <v>2019</v>
      </c>
      <c r="O4194" s="25">
        <f t="shared" si="593"/>
        <v>1.1772018804524864</v>
      </c>
      <c r="P4194" s="25">
        <f t="shared" si="594"/>
        <v>24.392917180209103</v>
      </c>
      <c r="Q4194" s="25">
        <f t="shared" si="595"/>
        <v>87.276878651901541</v>
      </c>
      <c r="R4194" s="25">
        <f t="shared" si="596"/>
        <v>53.086435624787775</v>
      </c>
      <c r="S4194" s="25">
        <f t="shared" si="597"/>
        <v>66.539865228754735</v>
      </c>
      <c r="T4194" s="25">
        <f t="shared" si="598"/>
        <v>43.29959392705144</v>
      </c>
      <c r="U4194" s="25">
        <f t="shared" si="599"/>
        <v>97.345271599959872</v>
      </c>
      <c r="V4194" s="25">
        <f t="shared" si="600"/>
        <v>272.71476209811448</v>
      </c>
      <c r="W4194" s="25">
        <f t="shared" si="601"/>
        <v>8.9371440715734902</v>
      </c>
      <c r="X4194" s="2">
        <f t="shared" si="591"/>
        <v>654.77007026280489</v>
      </c>
      <c r="Y4194" s="112">
        <f t="shared" si="604"/>
        <v>1614.4980000000003</v>
      </c>
      <c r="Z4194" s="115">
        <f>1614498/1000</f>
        <v>1614.498</v>
      </c>
    </row>
    <row r="4195" spans="1:41" ht="12" customHeight="1" x14ac:dyDescent="0.2">
      <c r="A4195" s="29" t="s">
        <v>1172</v>
      </c>
      <c r="B4195" s="27" t="s">
        <v>1171</v>
      </c>
      <c r="Y4195" s="111"/>
    </row>
    <row r="4196" spans="1:41" ht="12" customHeight="1" x14ac:dyDescent="0.2">
      <c r="A4196" s="29"/>
      <c r="B4196" s="27" t="s">
        <v>612</v>
      </c>
      <c r="C4196" s="27"/>
      <c r="D4196" s="27"/>
      <c r="E4196" s="27"/>
      <c r="F4196" s="27"/>
      <c r="G4196" s="27"/>
      <c r="H4196" s="27"/>
      <c r="I4196" s="27"/>
      <c r="J4196" s="27"/>
      <c r="K4196" s="27"/>
      <c r="V4196" s="25" t="s">
        <v>1173</v>
      </c>
      <c r="W4196" s="25" t="s">
        <v>612</v>
      </c>
    </row>
    <row r="4197" spans="1:41" ht="12" customHeight="1" x14ac:dyDescent="0.2">
      <c r="A4197" s="29" t="s">
        <v>613</v>
      </c>
      <c r="B4197">
        <v>1</v>
      </c>
      <c r="C4197">
        <v>2</v>
      </c>
      <c r="D4197">
        <v>3</v>
      </c>
      <c r="E4197">
        <v>4</v>
      </c>
      <c r="F4197">
        <v>5</v>
      </c>
      <c r="G4197">
        <v>6</v>
      </c>
      <c r="H4197">
        <v>7</v>
      </c>
      <c r="I4197">
        <v>8</v>
      </c>
      <c r="J4197">
        <v>9</v>
      </c>
      <c r="K4197">
        <v>10</v>
      </c>
      <c r="L4197">
        <v>11</v>
      </c>
      <c r="M4197">
        <v>12</v>
      </c>
      <c r="N4197">
        <v>13</v>
      </c>
      <c r="O4197">
        <v>14</v>
      </c>
      <c r="P4197">
        <v>15</v>
      </c>
      <c r="Q4197">
        <v>16</v>
      </c>
      <c r="R4197" t="s">
        <v>749</v>
      </c>
      <c r="S4197" t="s">
        <v>606</v>
      </c>
      <c r="V4197" s="25" t="s">
        <v>613</v>
      </c>
      <c r="W4197" s="102">
        <v>1</v>
      </c>
      <c r="X4197" s="3">
        <v>2</v>
      </c>
      <c r="Y4197" s="3">
        <v>3</v>
      </c>
      <c r="Z4197" s="3">
        <v>4</v>
      </c>
      <c r="AA4197" s="3">
        <v>5</v>
      </c>
      <c r="AB4197" s="3">
        <v>6</v>
      </c>
      <c r="AC4197" s="3">
        <v>7</v>
      </c>
      <c r="AD4197" s="3">
        <v>8</v>
      </c>
      <c r="AE4197" s="3">
        <v>9</v>
      </c>
      <c r="AF4197" s="3">
        <v>10</v>
      </c>
      <c r="AG4197" s="3">
        <v>11</v>
      </c>
      <c r="AH4197" s="3">
        <v>12</v>
      </c>
      <c r="AI4197" s="3">
        <v>13</v>
      </c>
      <c r="AJ4197" s="3">
        <v>14</v>
      </c>
      <c r="AK4197" s="3">
        <v>15</v>
      </c>
      <c r="AL4197" s="3">
        <v>16</v>
      </c>
      <c r="AM4197" t="s">
        <v>749</v>
      </c>
      <c r="AN4197" t="s">
        <v>608</v>
      </c>
      <c r="AO4197" t="s">
        <v>607</v>
      </c>
    </row>
    <row r="4198" spans="1:41" ht="12" customHeight="1" x14ac:dyDescent="0.2">
      <c r="A4198" s="29">
        <v>1</v>
      </c>
      <c r="B4198" s="27">
        <v>0.53269299999999997</v>
      </c>
      <c r="C4198" s="27">
        <v>1.4970300000000001</v>
      </c>
      <c r="D4198" s="27">
        <v>0.57582800000000001</v>
      </c>
      <c r="E4198" s="27">
        <v>0.652339</v>
      </c>
      <c r="F4198" s="27">
        <v>0.50633499999999998</v>
      </c>
      <c r="G4198" s="27">
        <v>0.51460099999999998</v>
      </c>
      <c r="H4198" s="27">
        <v>0.144097</v>
      </c>
      <c r="I4198" s="27">
        <v>0.63487499999999997</v>
      </c>
      <c r="J4198" s="27">
        <v>0.26249899999999998</v>
      </c>
      <c r="K4198" s="27">
        <v>1.131691</v>
      </c>
      <c r="L4198" s="27">
        <v>3.6866999999999997E-2</v>
      </c>
      <c r="M4198" s="27">
        <v>1.9109999999999999E-3</v>
      </c>
      <c r="N4198" s="27">
        <v>4.4808000000000001E-2</v>
      </c>
      <c r="O4198" s="27">
        <v>0.13379199999999999</v>
      </c>
      <c r="P4198" s="27">
        <v>1.7745E-2</v>
      </c>
      <c r="Q4198" s="27">
        <v>2.3035E-2</v>
      </c>
      <c r="R4198" s="27">
        <v>0.73821999999999999</v>
      </c>
      <c r="S4198" s="101">
        <f>SUM(B4198:Q4198)</f>
        <v>6.7101459999999999</v>
      </c>
      <c r="T4198" s="2"/>
      <c r="V4198" s="102">
        <v>1</v>
      </c>
      <c r="W4198" s="113">
        <f>B4198/$S4198</f>
        <v>7.9386201134818826E-2</v>
      </c>
      <c r="X4198" s="113">
        <f t="shared" ref="X4198:AK4206" si="609">C4198/$S4198</f>
        <v>0.22309946758237453</v>
      </c>
      <c r="Y4198" s="113">
        <f t="shared" si="609"/>
        <v>8.5814526241306824E-2</v>
      </c>
      <c r="Z4198" s="113">
        <f t="shared" si="609"/>
        <v>9.7216811675930742E-2</v>
      </c>
      <c r="AA4198" s="113">
        <f t="shared" si="609"/>
        <v>7.5458119689199007E-2</v>
      </c>
      <c r="AB4198" s="113">
        <f t="shared" si="609"/>
        <v>7.668998558302606E-2</v>
      </c>
      <c r="AC4198" s="113">
        <f t="shared" si="609"/>
        <v>2.1474495487877613E-2</v>
      </c>
      <c r="AD4198" s="113">
        <f t="shared" si="609"/>
        <v>9.461418574200918E-2</v>
      </c>
      <c r="AE4198" s="113">
        <f t="shared" si="609"/>
        <v>3.9119715129894338E-2</v>
      </c>
      <c r="AF4198" s="113">
        <f t="shared" si="609"/>
        <v>0.16865370738580054</v>
      </c>
      <c r="AG4198" s="113">
        <f t="shared" si="609"/>
        <v>5.4942172644231579E-3</v>
      </c>
      <c r="AH4198" s="113">
        <f t="shared" si="609"/>
        <v>2.8479261106986346E-4</v>
      </c>
      <c r="AI4198" s="113">
        <f t="shared" si="609"/>
        <v>6.6776490407213195E-3</v>
      </c>
      <c r="AJ4198" s="113">
        <f t="shared" si="609"/>
        <v>1.9938761392077013E-2</v>
      </c>
      <c r="AK4198" s="113">
        <f t="shared" si="609"/>
        <v>2.6445028170773038E-3</v>
      </c>
      <c r="AL4198" s="113">
        <f>Q4198/$S$4207</f>
        <v>3.8274120781677018E-5</v>
      </c>
      <c r="AM4198" s="44">
        <f>R4198/$R$4207</f>
        <v>1.7978859051697236E-3</v>
      </c>
      <c r="AN4198" s="44">
        <f>SUM(W4198:AL4198)</f>
        <v>0.996605412898388</v>
      </c>
      <c r="AO4198" s="2">
        <v>0.73821999999999999</v>
      </c>
    </row>
    <row r="4199" spans="1:41" ht="12" customHeight="1" x14ac:dyDescent="0.2">
      <c r="A4199" s="29">
        <v>2</v>
      </c>
      <c r="B4199" s="27">
        <v>2.6993459999999998</v>
      </c>
      <c r="C4199" s="27">
        <v>3.062449</v>
      </c>
      <c r="D4199" s="27">
        <v>3.1824910000000002</v>
      </c>
      <c r="E4199" s="27">
        <v>1.3610530000000001</v>
      </c>
      <c r="F4199" s="27">
        <v>7.9665869999999996</v>
      </c>
      <c r="G4199" s="27">
        <v>0.81429099999999999</v>
      </c>
      <c r="H4199" s="27">
        <v>1.0655969999999999</v>
      </c>
      <c r="I4199" s="27">
        <v>1.893823</v>
      </c>
      <c r="J4199" s="27">
        <v>3.0280130000000001</v>
      </c>
      <c r="K4199" s="27">
        <v>2.0156230000000002</v>
      </c>
      <c r="L4199" s="27">
        <v>0.36186099999999999</v>
      </c>
      <c r="M4199" s="27">
        <v>6.268E-2</v>
      </c>
      <c r="N4199" s="27">
        <v>0.29383100000000001</v>
      </c>
      <c r="O4199" s="27">
        <v>1.9985619999999999</v>
      </c>
      <c r="P4199" s="27">
        <v>0.104213</v>
      </c>
      <c r="Q4199" s="27">
        <v>0.103112</v>
      </c>
      <c r="R4199" s="27">
        <v>15.29673</v>
      </c>
      <c r="S4199" s="101">
        <f t="shared" ref="S4199:S4206" si="610">SUM(B4199:Q4199)</f>
        <v>30.013532000000009</v>
      </c>
      <c r="T4199" s="2"/>
      <c r="V4199" s="102">
        <v>2</v>
      </c>
      <c r="W4199" s="113">
        <f t="shared" ref="W4199:W4206" si="611">B4199/$S4199</f>
        <v>8.9937632132066264E-2</v>
      </c>
      <c r="X4199" s="113">
        <f t="shared" si="609"/>
        <v>0.10203560847153874</v>
      </c>
      <c r="Y4199" s="113">
        <f t="shared" si="609"/>
        <v>0.10603520438714108</v>
      </c>
      <c r="Z4199" s="113">
        <f t="shared" si="609"/>
        <v>4.5347978371889044E-2</v>
      </c>
      <c r="AA4199" s="113">
        <f t="shared" si="609"/>
        <v>0.26543317194390842</v>
      </c>
      <c r="AB4199" s="113">
        <f t="shared" si="609"/>
        <v>2.7130795535826965E-2</v>
      </c>
      <c r="AC4199" s="113">
        <f t="shared" si="609"/>
        <v>3.5503885380767569E-2</v>
      </c>
      <c r="AD4199" s="113">
        <f t="shared" si="609"/>
        <v>6.3098971490592959E-2</v>
      </c>
      <c r="AE4199" s="113">
        <f t="shared" si="609"/>
        <v>0.10088825933582223</v>
      </c>
      <c r="AF4199" s="113">
        <f t="shared" si="609"/>
        <v>6.7157140985606073E-2</v>
      </c>
      <c r="AG4199" s="113">
        <f t="shared" si="609"/>
        <v>1.2056595005212977E-2</v>
      </c>
      <c r="AH4199" s="113">
        <f t="shared" si="609"/>
        <v>2.0883913296175865E-3</v>
      </c>
      <c r="AI4199" s="113">
        <f t="shared" si="609"/>
        <v>9.7899507462167381E-3</v>
      </c>
      <c r="AJ4199" s="113">
        <f t="shared" si="609"/>
        <v>6.6588697391563229E-2</v>
      </c>
      <c r="AK4199" s="113">
        <f t="shared" si="609"/>
        <v>3.4722004727734132E-3</v>
      </c>
      <c r="AL4199" s="113">
        <f t="shared" ref="AL4199:AL4207" si="612">Q4199/$S$4207</f>
        <v>1.7132716049664772E-4</v>
      </c>
      <c r="AM4199" s="44">
        <f t="shared" ref="AM4199:AM4207" si="613">R4199/$R$4207</f>
        <v>3.7254172553150638E-2</v>
      </c>
      <c r="AN4199" s="44">
        <f t="shared" ref="AN4199:AN4207" si="614">SUM(W4199:AL4199)</f>
        <v>0.99673581014103985</v>
      </c>
      <c r="AO4199" s="2">
        <v>15.29673</v>
      </c>
    </row>
    <row r="4200" spans="1:41" ht="12" customHeight="1" x14ac:dyDescent="0.2">
      <c r="A4200" s="29">
        <v>3</v>
      </c>
      <c r="B4200" s="27">
        <v>6.3910739999999997</v>
      </c>
      <c r="C4200" s="27">
        <v>10.104628</v>
      </c>
      <c r="D4200" s="27">
        <v>5.9390400000000003</v>
      </c>
      <c r="E4200" s="27">
        <v>2.4875940000000001</v>
      </c>
      <c r="F4200" s="27">
        <v>7.9985730000000004</v>
      </c>
      <c r="G4200" s="27">
        <v>2.2077499999999999</v>
      </c>
      <c r="H4200" s="27">
        <v>7.925732</v>
      </c>
      <c r="I4200" s="27">
        <v>2.7690700000000001</v>
      </c>
      <c r="J4200" s="27">
        <v>29.583165000000001</v>
      </c>
      <c r="K4200" s="27">
        <v>18.820785000000001</v>
      </c>
      <c r="L4200" s="27">
        <v>2.2031849999999999</v>
      </c>
      <c r="M4200" s="27">
        <v>3.9134000000000002E-2</v>
      </c>
      <c r="N4200" s="27">
        <v>2.9019370000000002</v>
      </c>
      <c r="O4200" s="27">
        <v>4.1093039999999998</v>
      </c>
      <c r="P4200" s="27">
        <v>0.36991299999999999</v>
      </c>
      <c r="Q4200" s="27">
        <v>0.15230299999999999</v>
      </c>
      <c r="R4200" s="27">
        <v>54.731085999999998</v>
      </c>
      <c r="S4200" s="101">
        <f t="shared" si="610"/>
        <v>104.003187</v>
      </c>
      <c r="T4200" s="2"/>
      <c r="V4200" s="102">
        <v>3</v>
      </c>
      <c r="W4200" s="113">
        <f t="shared" si="611"/>
        <v>6.1450751504374575E-2</v>
      </c>
      <c r="X4200" s="113">
        <f t="shared" si="609"/>
        <v>9.7156907316695976E-2</v>
      </c>
      <c r="Y4200" s="113">
        <f t="shared" si="609"/>
        <v>5.7104403925622015E-2</v>
      </c>
      <c r="Z4200" s="113">
        <f t="shared" si="609"/>
        <v>2.3918440114724562E-2</v>
      </c>
      <c r="AA4200" s="113">
        <f t="shared" si="609"/>
        <v>7.6906999013405239E-2</v>
      </c>
      <c r="AB4200" s="113">
        <f t="shared" si="609"/>
        <v>2.122771487762197E-2</v>
      </c>
      <c r="AC4200" s="113">
        <f t="shared" si="609"/>
        <v>7.6206626245020739E-2</v>
      </c>
      <c r="AD4200" s="113">
        <f t="shared" si="609"/>
        <v>2.6624857178655498E-2</v>
      </c>
      <c r="AE4200" s="113">
        <f t="shared" si="609"/>
        <v>0.28444479302350612</v>
      </c>
      <c r="AF4200" s="113">
        <f t="shared" si="609"/>
        <v>0.1809635410499488</v>
      </c>
      <c r="AG4200" s="113">
        <f t="shared" si="609"/>
        <v>2.1183821991916461E-2</v>
      </c>
      <c r="AH4200" s="113">
        <f t="shared" si="609"/>
        <v>3.7627693082136035E-4</v>
      </c>
      <c r="AI4200" s="113">
        <f t="shared" si="609"/>
        <v>2.7902385337480094E-2</v>
      </c>
      <c r="AJ4200" s="113">
        <f t="shared" si="609"/>
        <v>3.9511327667295426E-2</v>
      </c>
      <c r="AK4200" s="113">
        <f t="shared" si="609"/>
        <v>3.5567467754617941E-3</v>
      </c>
      <c r="AL4200" s="113">
        <f t="shared" si="612"/>
        <v>2.530611424967117E-4</v>
      </c>
      <c r="AM4200" s="44">
        <f t="shared" si="613"/>
        <v>0.13329393418497465</v>
      </c>
      <c r="AN4200" s="44">
        <f t="shared" si="614"/>
        <v>0.99878865409504747</v>
      </c>
      <c r="AO4200" s="2">
        <v>54.731085999999998</v>
      </c>
    </row>
    <row r="4201" spans="1:41" ht="12" customHeight="1" x14ac:dyDescent="0.2">
      <c r="A4201" s="29">
        <v>4</v>
      </c>
      <c r="B4201" s="27">
        <v>4.1963410000000003</v>
      </c>
      <c r="C4201" s="27">
        <v>3.2183099999999998</v>
      </c>
      <c r="D4201" s="27">
        <v>8.6598380000000006</v>
      </c>
      <c r="E4201" s="27">
        <v>1.4658100000000001</v>
      </c>
      <c r="F4201" s="27">
        <v>26.912084</v>
      </c>
      <c r="G4201" s="27">
        <v>0.97857899999999998</v>
      </c>
      <c r="H4201" s="27">
        <v>0.50868100000000005</v>
      </c>
      <c r="I4201" s="27">
        <v>4.758966</v>
      </c>
      <c r="J4201" s="27">
        <v>64.742686000000006</v>
      </c>
      <c r="K4201" s="27">
        <v>12.059652</v>
      </c>
      <c r="L4201" s="27">
        <v>0.28056500000000001</v>
      </c>
      <c r="M4201" s="27">
        <v>9.6959999999999998E-3</v>
      </c>
      <c r="N4201" s="27">
        <v>6.5801939999999997</v>
      </c>
      <c r="O4201" s="27">
        <v>2.8529870000000002</v>
      </c>
      <c r="P4201" s="27">
        <v>8.3729999999999999E-2</v>
      </c>
      <c r="Q4201" s="27">
        <v>0.12524199999999999</v>
      </c>
      <c r="R4201" s="27">
        <v>33.290354999999998</v>
      </c>
      <c r="S4201" s="101">
        <f t="shared" si="610"/>
        <v>137.43336100000002</v>
      </c>
      <c r="T4201" s="2"/>
      <c r="V4201" s="102">
        <v>4</v>
      </c>
      <c r="W4201" s="113">
        <f t="shared" si="611"/>
        <v>3.0533641682531504E-2</v>
      </c>
      <c r="X4201" s="113">
        <f t="shared" si="609"/>
        <v>2.3417240010596838E-2</v>
      </c>
      <c r="Y4201" s="113">
        <f t="shared" si="609"/>
        <v>6.3011178195663861E-2</v>
      </c>
      <c r="Z4201" s="113">
        <f t="shared" si="609"/>
        <v>1.0665605420215255E-2</v>
      </c>
      <c r="AA4201" s="113">
        <f t="shared" si="609"/>
        <v>0.19581915048995999</v>
      </c>
      <c r="AB4201" s="113">
        <f t="shared" si="609"/>
        <v>7.120389058956361E-3</v>
      </c>
      <c r="AC4201" s="113">
        <f t="shared" si="609"/>
        <v>3.7012920028929512E-3</v>
      </c>
      <c r="AD4201" s="113">
        <f t="shared" si="609"/>
        <v>3.4627443914436465E-2</v>
      </c>
      <c r="AE4201" s="113">
        <f t="shared" si="609"/>
        <v>0.47108420785838162</v>
      </c>
      <c r="AF4201" s="113">
        <f t="shared" si="609"/>
        <v>8.7749087355871322E-2</v>
      </c>
      <c r="AG4201" s="113">
        <f t="shared" si="609"/>
        <v>2.0414621163197776E-3</v>
      </c>
      <c r="AH4201" s="113">
        <f t="shared" si="609"/>
        <v>7.055055577080734E-5</v>
      </c>
      <c r="AI4201" s="113">
        <f t="shared" si="609"/>
        <v>4.7879160868371684E-2</v>
      </c>
      <c r="AJ4201" s="113">
        <f t="shared" si="609"/>
        <v>2.0759057184085019E-2</v>
      </c>
      <c r="AK4201" s="113">
        <f t="shared" si="609"/>
        <v>6.0924072139951514E-4</v>
      </c>
      <c r="AL4201" s="113">
        <f t="shared" si="612"/>
        <v>2.0809756609241556E-4</v>
      </c>
      <c r="AM4201" s="44">
        <f t="shared" si="613"/>
        <v>8.1076454217708038E-2</v>
      </c>
      <c r="AN4201" s="44">
        <f t="shared" si="614"/>
        <v>0.99929680500154527</v>
      </c>
      <c r="AO4201" s="2">
        <v>33.290354999999998</v>
      </c>
    </row>
    <row r="4202" spans="1:41" ht="12" customHeight="1" x14ac:dyDescent="0.2">
      <c r="A4202" s="29">
        <v>5</v>
      </c>
      <c r="B4202" s="27">
        <v>5.4765410000000001</v>
      </c>
      <c r="C4202" s="27">
        <v>3.5149530000000002</v>
      </c>
      <c r="D4202" s="27">
        <v>3.5285799999999998</v>
      </c>
      <c r="E4202" s="27">
        <v>2.8977400000000002</v>
      </c>
      <c r="F4202" s="27">
        <v>6.5079570000000002</v>
      </c>
      <c r="G4202" s="27">
        <v>1.415162</v>
      </c>
      <c r="H4202" s="27">
        <v>2.1411820000000001</v>
      </c>
      <c r="I4202" s="27">
        <v>3.9795699999999998</v>
      </c>
      <c r="J4202" s="27">
        <v>11.982742</v>
      </c>
      <c r="K4202" s="27">
        <v>6.5371889999999997</v>
      </c>
      <c r="L4202" s="27">
        <v>0.13086900000000001</v>
      </c>
      <c r="M4202" s="27">
        <v>0.14967</v>
      </c>
      <c r="N4202" s="27">
        <v>3.4626229999999998</v>
      </c>
      <c r="O4202" s="27">
        <v>2.210623</v>
      </c>
      <c r="P4202" s="27">
        <v>0.30680600000000002</v>
      </c>
      <c r="Q4202" s="27">
        <v>0.230626</v>
      </c>
      <c r="R4202" s="27">
        <v>41.726962999999998</v>
      </c>
      <c r="S4202" s="101">
        <f t="shared" si="610"/>
        <v>54.472832999999994</v>
      </c>
      <c r="T4202" s="2"/>
      <c r="V4202" s="102">
        <v>5</v>
      </c>
      <c r="W4202" s="113">
        <f t="shared" si="611"/>
        <v>0.10053710626726539</v>
      </c>
      <c r="X4202" s="113">
        <f t="shared" si="609"/>
        <v>6.4526715546444971E-2</v>
      </c>
      <c r="Y4202" s="113">
        <f t="shared" si="609"/>
        <v>6.4776876943411416E-2</v>
      </c>
      <c r="Z4202" s="113">
        <f t="shared" si="609"/>
        <v>5.3196058299372836E-2</v>
      </c>
      <c r="AA4202" s="113">
        <f t="shared" si="609"/>
        <v>0.11947160890273507</v>
      </c>
      <c r="AB4202" s="113">
        <f t="shared" si="609"/>
        <v>2.5979225277304747E-2</v>
      </c>
      <c r="AC4202" s="113">
        <f t="shared" si="609"/>
        <v>3.9307336925178842E-2</v>
      </c>
      <c r="AD4202" s="113">
        <f t="shared" si="609"/>
        <v>7.3056049792747157E-2</v>
      </c>
      <c r="AE4202" s="113">
        <f t="shared" si="609"/>
        <v>0.2199764789174817</v>
      </c>
      <c r="AF4202" s="113">
        <f t="shared" si="609"/>
        <v>0.12000824337518852</v>
      </c>
      <c r="AG4202" s="113">
        <f t="shared" si="609"/>
        <v>2.4024636280620842E-3</v>
      </c>
      <c r="AH4202" s="113">
        <f t="shared" si="609"/>
        <v>2.7476081517552064E-3</v>
      </c>
      <c r="AI4202" s="113">
        <f t="shared" si="609"/>
        <v>6.3566053192056313E-2</v>
      </c>
      <c r="AJ4202" s="113">
        <f t="shared" si="609"/>
        <v>4.0582119163877529E-2</v>
      </c>
      <c r="AK4202" s="113">
        <f t="shared" si="609"/>
        <v>5.6322754500394727E-3</v>
      </c>
      <c r="AL4202" s="113">
        <f t="shared" si="612"/>
        <v>3.8319979940937895E-4</v>
      </c>
      <c r="AM4202" s="44">
        <f t="shared" si="613"/>
        <v>0.10162325410208144</v>
      </c>
      <c r="AN4202" s="44">
        <f t="shared" si="614"/>
        <v>0.99614941963233072</v>
      </c>
      <c r="AO4202" s="2">
        <v>41.726962999999998</v>
      </c>
    </row>
    <row r="4203" spans="1:41" ht="12" customHeight="1" x14ac:dyDescent="0.2">
      <c r="A4203" s="29">
        <v>6</v>
      </c>
      <c r="B4203" s="27">
        <v>3.5123190000000002</v>
      </c>
      <c r="C4203" s="27">
        <v>2.9911479999999999</v>
      </c>
      <c r="D4203" s="27">
        <v>1.600959</v>
      </c>
      <c r="E4203" s="27">
        <v>1.757266</v>
      </c>
      <c r="F4203" s="27">
        <v>2.6898339999999998</v>
      </c>
      <c r="G4203" s="27">
        <v>0.42213600000000001</v>
      </c>
      <c r="H4203" s="27">
        <v>0.97040099999999996</v>
      </c>
      <c r="I4203" s="27">
        <v>1.309709</v>
      </c>
      <c r="J4203" s="27">
        <v>2.7645900000000001</v>
      </c>
      <c r="K4203" s="27">
        <v>2.4056320000000002</v>
      </c>
      <c r="L4203" s="27">
        <v>7.5594999999999996E-2</v>
      </c>
      <c r="M4203" s="27">
        <v>7.0372000000000004E-2</v>
      </c>
      <c r="N4203" s="27">
        <v>0.99921400000000005</v>
      </c>
      <c r="O4203" s="27">
        <v>0.97369099999999997</v>
      </c>
      <c r="P4203" s="27">
        <v>8.4963999999999998E-2</v>
      </c>
      <c r="Q4203" s="27">
        <v>5.6120000000000003E-2</v>
      </c>
      <c r="R4203" s="27">
        <v>27.153054000000001</v>
      </c>
      <c r="S4203" s="101">
        <f t="shared" si="610"/>
        <v>22.683949999999996</v>
      </c>
      <c r="T4203" s="2"/>
      <c r="V4203" s="102">
        <v>6</v>
      </c>
      <c r="W4203" s="113">
        <f t="shared" si="611"/>
        <v>0.15483718664518309</v>
      </c>
      <c r="X4203" s="113">
        <f t="shared" si="609"/>
        <v>0.13186186709104897</v>
      </c>
      <c r="Y4203" s="113">
        <f t="shared" si="609"/>
        <v>7.0576729361508925E-2</v>
      </c>
      <c r="Z4203" s="113">
        <f t="shared" si="609"/>
        <v>7.7467372305087975E-2</v>
      </c>
      <c r="AA4203" s="113">
        <f t="shared" si="609"/>
        <v>0.11857873077660638</v>
      </c>
      <c r="AB4203" s="113">
        <f t="shared" si="609"/>
        <v>1.8609457347595993E-2</v>
      </c>
      <c r="AC4203" s="113">
        <f t="shared" si="609"/>
        <v>4.2779189691389732E-2</v>
      </c>
      <c r="AD4203" s="113">
        <f t="shared" si="609"/>
        <v>5.7737254755014018E-2</v>
      </c>
      <c r="AE4203" s="113">
        <f t="shared" si="609"/>
        <v>0.12187427674633389</v>
      </c>
      <c r="AF4203" s="113">
        <f t="shared" si="609"/>
        <v>0.10604996043458043</v>
      </c>
      <c r="AG4203" s="113">
        <f t="shared" si="609"/>
        <v>3.3325324734007969E-3</v>
      </c>
      <c r="AH4203" s="113">
        <f t="shared" si="609"/>
        <v>3.1022815691270707E-3</v>
      </c>
      <c r="AI4203" s="113">
        <f t="shared" si="609"/>
        <v>4.404938293374832E-2</v>
      </c>
      <c r="AJ4203" s="113">
        <f t="shared" si="609"/>
        <v>4.2924226159906022E-2</v>
      </c>
      <c r="AK4203" s="113">
        <f t="shared" si="609"/>
        <v>3.7455557784248339E-3</v>
      </c>
      <c r="AL4203" s="113">
        <f t="shared" si="612"/>
        <v>9.3246957163781822E-5</v>
      </c>
      <c r="AM4203" s="44">
        <f t="shared" si="613"/>
        <v>6.6129464209737462E-2</v>
      </c>
      <c r="AN4203" s="44">
        <f t="shared" si="614"/>
        <v>0.99761925102612015</v>
      </c>
      <c r="AO4203" s="2">
        <v>27.153054000000001</v>
      </c>
    </row>
    <row r="4204" spans="1:41" ht="12" customHeight="1" x14ac:dyDescent="0.2">
      <c r="A4204" s="29">
        <v>7</v>
      </c>
      <c r="B4204" s="27">
        <v>16.405833999999999</v>
      </c>
      <c r="C4204" s="27">
        <v>6.5054809999999996</v>
      </c>
      <c r="D4204" s="27">
        <v>6.7188670000000004</v>
      </c>
      <c r="E4204" s="27">
        <v>2.775401</v>
      </c>
      <c r="F4204" s="27">
        <v>18.929448000000001</v>
      </c>
      <c r="G4204" s="27">
        <v>1.8932599999999999</v>
      </c>
      <c r="H4204" s="27">
        <v>5.8451719999999998</v>
      </c>
      <c r="I4204" s="27">
        <v>2.999625</v>
      </c>
      <c r="J4204" s="27">
        <v>27.824027999999998</v>
      </c>
      <c r="K4204" s="27">
        <v>12.034057000000001</v>
      </c>
      <c r="L4204" s="27">
        <v>1.763692</v>
      </c>
      <c r="M4204" s="27">
        <v>4.3801E-2</v>
      </c>
      <c r="N4204" s="27">
        <v>1.848878</v>
      </c>
      <c r="O4204" s="27">
        <v>7.9466590000000004</v>
      </c>
      <c r="P4204" s="27">
        <v>0.36203400000000002</v>
      </c>
      <c r="Q4204" s="27">
        <v>5.1901999999999997E-2</v>
      </c>
      <c r="R4204" s="27">
        <v>61.044947000000001</v>
      </c>
      <c r="S4204" s="101">
        <f t="shared" si="610"/>
        <v>113.948139</v>
      </c>
      <c r="T4204" s="2"/>
      <c r="V4204" s="102">
        <v>7</v>
      </c>
      <c r="W4204" s="113">
        <f t="shared" si="611"/>
        <v>0.14397632242155353</v>
      </c>
      <c r="X4204" s="113">
        <f t="shared" si="609"/>
        <v>5.7091594975500211E-2</v>
      </c>
      <c r="Y4204" s="113">
        <f t="shared" si="609"/>
        <v>5.8964253905015515E-2</v>
      </c>
      <c r="Z4204" s="113">
        <f t="shared" si="609"/>
        <v>2.4356703184068677E-2</v>
      </c>
      <c r="AA4204" s="113">
        <f t="shared" si="609"/>
        <v>0.16612336248861423</v>
      </c>
      <c r="AB4204" s="113">
        <f t="shared" si="609"/>
        <v>1.6615102419531399E-2</v>
      </c>
      <c r="AC4204" s="113">
        <f t="shared" si="609"/>
        <v>5.1296774579179395E-2</v>
      </c>
      <c r="AD4204" s="113">
        <f t="shared" si="609"/>
        <v>2.6324475558130878E-2</v>
      </c>
      <c r="AE4204" s="113">
        <f t="shared" si="609"/>
        <v>0.24418150435962802</v>
      </c>
      <c r="AF4204" s="113">
        <f t="shared" si="609"/>
        <v>0.10560994769734679</v>
      </c>
      <c r="AG4204" s="113">
        <f t="shared" si="609"/>
        <v>1.5478023734990531E-2</v>
      </c>
      <c r="AH4204" s="113">
        <f t="shared" si="609"/>
        <v>3.8439416724480246E-4</v>
      </c>
      <c r="AI4204" s="113">
        <f t="shared" si="609"/>
        <v>1.6225609441502156E-2</v>
      </c>
      <c r="AJ4204" s="113">
        <f t="shared" si="609"/>
        <v>6.9739260945718473E-2</v>
      </c>
      <c r="AK4204" s="113">
        <f t="shared" si="609"/>
        <v>3.1771822091802662E-3</v>
      </c>
      <c r="AL4204" s="113">
        <f t="shared" si="612"/>
        <v>8.623848130282615E-5</v>
      </c>
      <c r="AM4204" s="44">
        <f t="shared" si="613"/>
        <v>0.1486709243763821</v>
      </c>
      <c r="AN4204" s="44">
        <f t="shared" si="614"/>
        <v>0.99963075056850781</v>
      </c>
      <c r="AO4204" s="2">
        <v>61.044947000000001</v>
      </c>
    </row>
    <row r="4205" spans="1:41" ht="12" customHeight="1" x14ac:dyDescent="0.2">
      <c r="A4205" s="29">
        <v>8</v>
      </c>
      <c r="B4205" s="27">
        <v>6.093019</v>
      </c>
      <c r="C4205" s="27">
        <v>1.3903810000000001</v>
      </c>
      <c r="D4205" s="27">
        <v>1.9315519999999999</v>
      </c>
      <c r="E4205" s="27">
        <v>0.65421099999999999</v>
      </c>
      <c r="F4205" s="27">
        <v>4.786162</v>
      </c>
      <c r="G4205" s="27">
        <v>0.52945200000000003</v>
      </c>
      <c r="H4205" s="27">
        <v>0.498892</v>
      </c>
      <c r="I4205" s="27">
        <v>2.748021</v>
      </c>
      <c r="J4205" s="27">
        <v>5.6137550000000003</v>
      </c>
      <c r="K4205" s="27">
        <v>9.9744430000000008</v>
      </c>
      <c r="L4205" s="27">
        <v>0.35203699999999999</v>
      </c>
      <c r="M4205" s="27">
        <v>1.4203E-2</v>
      </c>
      <c r="N4205" s="27">
        <v>2.920207</v>
      </c>
      <c r="O4205" s="27">
        <v>0.69731200000000004</v>
      </c>
      <c r="P4205" s="27">
        <v>4.4610999999999998E-2</v>
      </c>
      <c r="Q4205" s="27">
        <v>1.1790999999999999E-2</v>
      </c>
      <c r="R4205" s="27">
        <v>171.018663</v>
      </c>
      <c r="S4205" s="101">
        <f t="shared" si="610"/>
        <v>38.260049000000002</v>
      </c>
      <c r="T4205" s="2"/>
      <c r="V4205" s="102">
        <v>8</v>
      </c>
      <c r="W4205" s="113">
        <f t="shared" si="611"/>
        <v>0.15925277565640336</v>
      </c>
      <c r="X4205" s="113">
        <f t="shared" si="609"/>
        <v>3.6340282784269304E-2</v>
      </c>
      <c r="Y4205" s="113">
        <f t="shared" si="609"/>
        <v>5.0484828182002582E-2</v>
      </c>
      <c r="Z4205" s="113">
        <f t="shared" si="609"/>
        <v>1.7099063307524774E-2</v>
      </c>
      <c r="AA4205" s="113">
        <f t="shared" si="609"/>
        <v>0.12509555332770222</v>
      </c>
      <c r="AB4205" s="113">
        <f t="shared" si="609"/>
        <v>1.3838246783217659E-2</v>
      </c>
      <c r="AC4205" s="113">
        <f t="shared" si="609"/>
        <v>1.3039502380145932E-2</v>
      </c>
      <c r="AD4205" s="113">
        <f t="shared" si="609"/>
        <v>7.1824816533820959E-2</v>
      </c>
      <c r="AE4205" s="113">
        <f t="shared" si="609"/>
        <v>0.14672628882414657</v>
      </c>
      <c r="AF4205" s="113">
        <f t="shared" si="609"/>
        <v>0.26070126047146464</v>
      </c>
      <c r="AG4205" s="113">
        <f t="shared" si="609"/>
        <v>9.2011643790628692E-3</v>
      </c>
      <c r="AH4205" s="113">
        <f t="shared" si="609"/>
        <v>3.7122273418938902E-4</v>
      </c>
      <c r="AI4205" s="113">
        <f t="shared" si="609"/>
        <v>7.6325228961416122E-2</v>
      </c>
      <c r="AJ4205" s="113">
        <f t="shared" si="609"/>
        <v>1.8225590876791611E-2</v>
      </c>
      <c r="AK4205" s="113">
        <f t="shared" si="609"/>
        <v>1.165994324785104E-3</v>
      </c>
      <c r="AL4205" s="113">
        <f t="shared" si="612"/>
        <v>1.9591498074093931E-5</v>
      </c>
      <c r="AM4205" s="44">
        <f t="shared" si="613"/>
        <v>0.41650462427009688</v>
      </c>
      <c r="AN4205" s="44">
        <f t="shared" si="614"/>
        <v>0.99971141102501737</v>
      </c>
      <c r="AO4205" s="2">
        <v>171.018663</v>
      </c>
    </row>
    <row r="4206" spans="1:41" ht="12" customHeight="1" x14ac:dyDescent="0.2">
      <c r="A4206" s="29">
        <v>9</v>
      </c>
      <c r="B4206" s="27">
        <v>4.9356580000000001</v>
      </c>
      <c r="C4206" s="27">
        <v>4.6135169999999999</v>
      </c>
      <c r="D4206" s="27">
        <v>9.1578169999999997</v>
      </c>
      <c r="E4206" s="27">
        <v>2.0871249999999999</v>
      </c>
      <c r="F4206" s="27">
        <v>8.6134550000000001</v>
      </c>
      <c r="G4206" s="27">
        <v>1.421017</v>
      </c>
      <c r="H4206" s="27">
        <v>4.7387499999999996</v>
      </c>
      <c r="I4206" s="27">
        <v>5.9607070000000002</v>
      </c>
      <c r="J4206" s="27">
        <v>43.928576</v>
      </c>
      <c r="K4206" s="27">
        <v>3.1446969999999999</v>
      </c>
      <c r="L4206" s="27">
        <v>0.37554100000000001</v>
      </c>
      <c r="M4206" s="27">
        <v>9.1629000000000002E-2</v>
      </c>
      <c r="N4206" s="27">
        <v>2.03931</v>
      </c>
      <c r="O4206" s="27">
        <v>2.186604</v>
      </c>
      <c r="P4206" s="27">
        <v>0.51424400000000003</v>
      </c>
      <c r="Q4206" s="27">
        <v>0.50885100000000005</v>
      </c>
      <c r="R4206" s="27">
        <v>5.6044580000000002</v>
      </c>
      <c r="S4206" s="101">
        <f t="shared" si="610"/>
        <v>94.317498000000015</v>
      </c>
      <c r="T4206" s="2"/>
      <c r="V4206" s="102">
        <v>9</v>
      </c>
      <c r="W4206" s="113">
        <f t="shared" si="611"/>
        <v>5.2330247352405379E-2</v>
      </c>
      <c r="X4206" s="113">
        <f t="shared" si="609"/>
        <v>4.8914751746277227E-2</v>
      </c>
      <c r="Y4206" s="113">
        <f t="shared" si="609"/>
        <v>9.709563118393999E-2</v>
      </c>
      <c r="Z4206" s="113">
        <f t="shared" si="609"/>
        <v>2.2128714652714807E-2</v>
      </c>
      <c r="AA4206" s="113">
        <f t="shared" si="609"/>
        <v>9.1324040423548969E-2</v>
      </c>
      <c r="AB4206" s="113">
        <f t="shared" si="609"/>
        <v>1.5066313569937996E-2</v>
      </c>
      <c r="AC4206" s="113">
        <f t="shared" si="609"/>
        <v>5.024253293911591E-2</v>
      </c>
      <c r="AD4206" s="113">
        <f t="shared" si="609"/>
        <v>6.3198315544799544E-2</v>
      </c>
      <c r="AE4206" s="113">
        <f t="shared" si="609"/>
        <v>0.46575213434945012</v>
      </c>
      <c r="AF4206" s="113">
        <f t="shared" si="609"/>
        <v>3.3341607513804057E-2</v>
      </c>
      <c r="AG4206" s="113">
        <f t="shared" si="609"/>
        <v>3.9816683856478035E-3</v>
      </c>
      <c r="AH4206" s="113">
        <f t="shared" si="609"/>
        <v>9.7149523622859447E-4</v>
      </c>
      <c r="AI4206" s="113">
        <f t="shared" si="609"/>
        <v>2.1621756760341539E-2</v>
      </c>
      <c r="AJ4206" s="113">
        <f t="shared" si="609"/>
        <v>2.3183439408030096E-2</v>
      </c>
      <c r="AK4206" s="113">
        <f t="shared" si="609"/>
        <v>5.4522650717473437E-3</v>
      </c>
      <c r="AL4206" s="113">
        <f t="shared" si="612"/>
        <v>8.4548837134261489E-4</v>
      </c>
      <c r="AM4206" s="44">
        <f t="shared" si="613"/>
        <v>1.3649286180699112E-2</v>
      </c>
      <c r="AN4206" s="44">
        <f t="shared" si="614"/>
        <v>0.99545040250933203</v>
      </c>
      <c r="AO4206" s="2">
        <v>5.6044580000000002</v>
      </c>
    </row>
    <row r="4207" spans="1:41" ht="12" customHeight="1" x14ac:dyDescent="0.2">
      <c r="A4207" s="29" t="s">
        <v>608</v>
      </c>
      <c r="B4207" s="27">
        <f t="shared" ref="B4207:K4207" si="615">SUM(B4198:B4206)</f>
        <v>50.242824999999996</v>
      </c>
      <c r="C4207" s="27">
        <f t="shared" si="615"/>
        <v>36.897897</v>
      </c>
      <c r="D4207" s="27">
        <f t="shared" si="615"/>
        <v>41.294971999999994</v>
      </c>
      <c r="E4207" s="27">
        <f t="shared" si="615"/>
        <v>16.138539000000002</v>
      </c>
      <c r="F4207" s="27">
        <f t="shared" si="615"/>
        <v>84.910435000000007</v>
      </c>
      <c r="G4207" s="27">
        <f t="shared" si="615"/>
        <v>10.196247999999997</v>
      </c>
      <c r="H4207" s="27">
        <f t="shared" si="615"/>
        <v>23.838504</v>
      </c>
      <c r="I4207" s="27">
        <f t="shared" si="615"/>
        <v>27.054365999999998</v>
      </c>
      <c r="J4207" s="27">
        <f t="shared" si="615"/>
        <v>189.730054</v>
      </c>
      <c r="K4207" s="27">
        <f t="shared" si="615"/>
        <v>68.123768999999996</v>
      </c>
      <c r="L4207" s="27">
        <f t="shared" ref="L4207:Q4207" si="616">SUM(L4198:L4206)</f>
        <v>5.5802120000000004</v>
      </c>
      <c r="M4207" s="27">
        <f t="shared" si="616"/>
        <v>0.48309599999999997</v>
      </c>
      <c r="N4207" s="27">
        <f t="shared" si="616"/>
        <v>21.091002000000003</v>
      </c>
      <c r="O4207" s="27">
        <f t="shared" si="616"/>
        <v>23.109534</v>
      </c>
      <c r="P4207" s="27">
        <f t="shared" si="616"/>
        <v>1.8882600000000003</v>
      </c>
      <c r="Q4207" s="27">
        <f t="shared" si="616"/>
        <v>1.262982</v>
      </c>
      <c r="R4207" s="27">
        <f>SUM(R4198:R4206)</f>
        <v>410.60447599999998</v>
      </c>
      <c r="S4207" s="101">
        <f>SUM(S4198:S4206)</f>
        <v>601.84269499999994</v>
      </c>
      <c r="T4207" s="101"/>
      <c r="U4207" s="25"/>
      <c r="V4207" s="25" t="s">
        <v>608</v>
      </c>
      <c r="W4207" s="113">
        <f t="shared" ref="W4207:AK4207" si="617">B4207/$S4207</f>
        <v>8.3481656282294828E-2</v>
      </c>
      <c r="X4207" s="113">
        <f t="shared" si="617"/>
        <v>6.1308207786753985E-2</v>
      </c>
      <c r="Y4207" s="113">
        <f t="shared" si="617"/>
        <v>6.8614228174689401E-2</v>
      </c>
      <c r="Z4207" s="113">
        <f t="shared" si="617"/>
        <v>2.6815211240538532E-2</v>
      </c>
      <c r="AA4207" s="113">
        <f t="shared" si="617"/>
        <v>0.14108410005707558</v>
      </c>
      <c r="AB4207" s="113">
        <f t="shared" si="617"/>
        <v>1.6941715974470702E-2</v>
      </c>
      <c r="AC4207" s="113">
        <f t="shared" si="617"/>
        <v>3.9609193894095535E-2</v>
      </c>
      <c r="AD4207" s="113">
        <f t="shared" si="617"/>
        <v>4.4952553590436123E-2</v>
      </c>
      <c r="AE4207" s="113">
        <f t="shared" si="617"/>
        <v>0.31524857836813991</v>
      </c>
      <c r="AF4207" s="113">
        <f t="shared" si="617"/>
        <v>0.11319198449355608</v>
      </c>
      <c r="AG4207" s="113">
        <f t="shared" si="617"/>
        <v>9.2718779281685901E-3</v>
      </c>
      <c r="AH4207" s="113">
        <f t="shared" si="617"/>
        <v>8.0269479718450359E-4</v>
      </c>
      <c r="AI4207" s="113">
        <f t="shared" si="617"/>
        <v>3.5044044191647132E-2</v>
      </c>
      <c r="AJ4207" s="113">
        <f t="shared" si="617"/>
        <v>3.8397963773573761E-2</v>
      </c>
      <c r="AK4207" s="113">
        <f t="shared" si="617"/>
        <v>3.1374643502153007E-3</v>
      </c>
      <c r="AL4207" s="113">
        <f t="shared" si="612"/>
        <v>2.0985250971601479E-3</v>
      </c>
      <c r="AM4207" s="44">
        <f t="shared" si="613"/>
        <v>1</v>
      </c>
      <c r="AN4207" s="44">
        <f t="shared" si="614"/>
        <v>1.0000000000000002</v>
      </c>
      <c r="AO4207" s="2">
        <v>410.60447599999998</v>
      </c>
    </row>
    <row r="4208" spans="1:41" ht="12" customHeight="1" x14ac:dyDescent="0.2">
      <c r="B4208" s="24"/>
      <c r="C4208" s="25"/>
      <c r="D4208" s="25"/>
      <c r="E4208" s="25"/>
      <c r="F4208" s="25"/>
      <c r="G4208" s="25"/>
      <c r="H4208" s="25"/>
      <c r="I4208" s="25"/>
      <c r="J4208" s="25"/>
      <c r="K4208" s="25"/>
      <c r="L4208" s="2"/>
      <c r="N4208" s="24"/>
      <c r="O4208" s="25"/>
      <c r="P4208" s="25"/>
      <c r="Q4208" s="25"/>
      <c r="R4208" s="25"/>
      <c r="S4208" s="25"/>
      <c r="T4208" s="25"/>
      <c r="U4208" s="25"/>
      <c r="V4208" s="25"/>
      <c r="W4208" s="25"/>
    </row>
    <row r="4209" spans="1:32" ht="12" customHeight="1" x14ac:dyDescent="0.2">
      <c r="A4209" s="100" t="s">
        <v>1168</v>
      </c>
      <c r="U4209" s="25"/>
      <c r="V4209" t="s">
        <v>610</v>
      </c>
    </row>
    <row r="4210" spans="1:32" ht="12" customHeight="1" x14ac:dyDescent="0.3">
      <c r="A4210" s="104" t="s">
        <v>1167</v>
      </c>
      <c r="B4210" s="104"/>
      <c r="C4210" s="104"/>
      <c r="D4210" s="105"/>
      <c r="E4210" s="104"/>
      <c r="F4210" s="104"/>
      <c r="G4210" s="104"/>
      <c r="H4210" s="104"/>
      <c r="I4210" s="104"/>
      <c r="J4210" s="104"/>
      <c r="K4210" s="104"/>
      <c r="L4210" s="104"/>
      <c r="M4210" s="104"/>
      <c r="N4210" s="104"/>
      <c r="O4210" s="104"/>
      <c r="P4210" s="104"/>
      <c r="Q4210" s="104"/>
      <c r="R4210" s="104"/>
      <c r="S4210" s="104"/>
      <c r="T4210" s="104"/>
      <c r="U4210" s="25"/>
      <c r="W4210" t="s">
        <v>613</v>
      </c>
    </row>
    <row r="4211" spans="1:32" ht="12" customHeight="1" x14ac:dyDescent="0.3">
      <c r="A4211" s="106"/>
      <c r="B4211" s="107" t="s">
        <v>612</v>
      </c>
      <c r="C4211" s="104"/>
      <c r="D4211" s="104"/>
      <c r="E4211" s="105"/>
      <c r="F4211" s="104"/>
      <c r="G4211" s="104"/>
      <c r="H4211" s="104"/>
      <c r="I4211" s="104"/>
      <c r="J4211" s="104"/>
      <c r="K4211" s="104"/>
      <c r="L4211" s="104"/>
      <c r="M4211" s="104"/>
      <c r="N4211" s="104"/>
      <c r="O4211" s="104"/>
      <c r="P4211" s="104"/>
      <c r="Q4211" s="104"/>
      <c r="R4211" s="104"/>
      <c r="S4211" s="104"/>
      <c r="T4211" s="104"/>
      <c r="U4211" s="25"/>
      <c r="V4211" t="s">
        <v>614</v>
      </c>
      <c r="W4211">
        <v>1</v>
      </c>
      <c r="X4211">
        <v>2</v>
      </c>
      <c r="Y4211">
        <v>3</v>
      </c>
      <c r="Z4211">
        <v>4</v>
      </c>
      <c r="AA4211">
        <v>5</v>
      </c>
      <c r="AB4211">
        <v>6</v>
      </c>
      <c r="AC4211">
        <v>7</v>
      </c>
      <c r="AD4211">
        <v>8</v>
      </c>
      <c r="AE4211">
        <v>9</v>
      </c>
      <c r="AF4211" t="s">
        <v>608</v>
      </c>
    </row>
    <row r="4212" spans="1:32" ht="12" customHeight="1" x14ac:dyDescent="0.2">
      <c r="A4212" s="106" t="s">
        <v>613</v>
      </c>
      <c r="B4212" s="104">
        <v>1</v>
      </c>
      <c r="C4212" s="104">
        <v>2</v>
      </c>
      <c r="D4212" s="104">
        <v>3</v>
      </c>
      <c r="E4212" s="104">
        <v>4</v>
      </c>
      <c r="F4212" s="104">
        <v>5</v>
      </c>
      <c r="G4212" s="104">
        <v>6</v>
      </c>
      <c r="H4212" s="104">
        <v>7</v>
      </c>
      <c r="I4212" s="104">
        <v>8</v>
      </c>
      <c r="J4212" s="104">
        <v>9</v>
      </c>
      <c r="K4212" s="104">
        <v>10</v>
      </c>
      <c r="L4212" s="104">
        <v>11</v>
      </c>
      <c r="M4212" s="104">
        <v>12</v>
      </c>
      <c r="N4212" s="104">
        <v>13</v>
      </c>
      <c r="O4212" s="104">
        <v>14</v>
      </c>
      <c r="P4212" s="104">
        <v>15</v>
      </c>
      <c r="Q4212" s="104">
        <v>16</v>
      </c>
      <c r="R4212" s="104" t="s">
        <v>749</v>
      </c>
      <c r="S4212" s="104" t="s">
        <v>606</v>
      </c>
      <c r="T4212" s="104"/>
      <c r="U4212" s="25"/>
      <c r="V4212" s="97">
        <v>2007</v>
      </c>
      <c r="W4212" s="96">
        <f t="array" ref="W4212:AE4212">TRANSPOSE(S4225:S4233)/SUM($R$4234:$S$4234)</f>
        <v>6.5594744136054867E-3</v>
      </c>
      <c r="X4212" s="96">
        <v>3.118954967735869E-2</v>
      </c>
      <c r="Y4212" s="96">
        <v>8.0844906134228289E-2</v>
      </c>
      <c r="Z4212" s="96">
        <v>8.8549172740299428E-2</v>
      </c>
      <c r="AA4212" s="96">
        <v>4.5777998798656044E-2</v>
      </c>
      <c r="AB4212" s="96">
        <v>2.6911617418176811E-2</v>
      </c>
      <c r="AC4212" s="96">
        <v>9.4199179739054395E-2</v>
      </c>
      <c r="AD4212" s="96">
        <v>4.0001646017179898E-2</v>
      </c>
      <c r="AE4212" s="96">
        <v>7.4982918330418133E-2</v>
      </c>
      <c r="AF4212" s="5">
        <f t="shared" ref="AF4212:AF4224" si="618">SUM(W4212:AE4212)</f>
        <v>0.48901646326897719</v>
      </c>
    </row>
    <row r="4213" spans="1:32" ht="12" customHeight="1" x14ac:dyDescent="0.2">
      <c r="A4213" s="106">
        <v>1</v>
      </c>
      <c r="B4213" s="108">
        <v>0.52524000000000004</v>
      </c>
      <c r="C4213" s="108">
        <v>1.328106</v>
      </c>
      <c r="D4213" s="108">
        <v>1.1163019999999999</v>
      </c>
      <c r="E4213" s="108">
        <v>1.0419529999999999</v>
      </c>
      <c r="F4213" s="108">
        <v>0.68403099999999994</v>
      </c>
      <c r="G4213" s="108">
        <v>0.23489199999999999</v>
      </c>
      <c r="H4213" s="108">
        <v>9.7030000000000005E-2</v>
      </c>
      <c r="I4213" s="108">
        <v>0.57555699999999999</v>
      </c>
      <c r="J4213" s="108">
        <v>0.74262300000000003</v>
      </c>
      <c r="K4213" s="108">
        <v>1.6955560000000001</v>
      </c>
      <c r="L4213" s="108">
        <v>0.121013</v>
      </c>
      <c r="M4213" s="108">
        <v>6.8099999999999996E-4</v>
      </c>
      <c r="N4213" s="108">
        <v>3.1802999999999998E-2</v>
      </c>
      <c r="O4213" s="108">
        <v>0.49615100000000001</v>
      </c>
      <c r="P4213" s="108">
        <v>1.0632000000000001E-2</v>
      </c>
      <c r="Q4213" s="108">
        <v>4.9670000000000001E-3</v>
      </c>
      <c r="R4213" s="108">
        <v>0.14538300000000001</v>
      </c>
      <c r="S4213" s="108">
        <f>SUM(B4213:Q4213)</f>
        <v>8.7065370000000009</v>
      </c>
      <c r="T4213" s="109"/>
      <c r="U4213" s="25"/>
      <c r="V4213">
        <v>2008</v>
      </c>
      <c r="W4213" s="5">
        <f t="shared" ref="W4213:AE4216" si="619">(W$4217-W$4212)/($V$4217-$V$4212)+W4212</f>
        <v>6.5203758600428105E-3</v>
      </c>
      <c r="X4213" s="5">
        <f t="shared" si="619"/>
        <v>3.1324828637174819E-2</v>
      </c>
      <c r="Y4213" s="5">
        <f t="shared" si="619"/>
        <v>8.1589560950238046E-2</v>
      </c>
      <c r="Z4213" s="5">
        <f t="shared" si="619"/>
        <v>9.4269203398564497E-2</v>
      </c>
      <c r="AA4213" s="5">
        <f t="shared" si="619"/>
        <v>4.7037617097009626E-2</v>
      </c>
      <c r="AB4213" s="5">
        <f t="shared" si="619"/>
        <v>2.6594462360980137E-2</v>
      </c>
      <c r="AC4213" s="5">
        <f t="shared" si="619"/>
        <v>9.634678966445373E-2</v>
      </c>
      <c r="AD4213" s="5">
        <f t="shared" si="619"/>
        <v>4.1082711679062384E-2</v>
      </c>
      <c r="AE4213" s="5">
        <f t="shared" si="619"/>
        <v>7.3889201876339808E-2</v>
      </c>
      <c r="AF4213" s="5">
        <f t="shared" si="618"/>
        <v>0.49865475152386579</v>
      </c>
    </row>
    <row r="4214" spans="1:32" ht="12" customHeight="1" x14ac:dyDescent="0.2">
      <c r="A4214" s="106">
        <v>2</v>
      </c>
      <c r="B4214" s="108">
        <v>6.3316920000000003</v>
      </c>
      <c r="C4214" s="108">
        <v>4.9401390000000003</v>
      </c>
      <c r="D4214" s="108">
        <v>4.1627280000000004</v>
      </c>
      <c r="E4214" s="108">
        <v>1.7083600000000001</v>
      </c>
      <c r="F4214" s="108">
        <v>9.0582890000000003</v>
      </c>
      <c r="G4214" s="108">
        <v>0.76784200000000002</v>
      </c>
      <c r="H4214" s="108">
        <v>1.9230959999999999</v>
      </c>
      <c r="I4214" s="108">
        <v>2.3448410000000002</v>
      </c>
      <c r="J4214" s="108">
        <v>3.3579750000000002</v>
      </c>
      <c r="K4214" s="108">
        <v>4.4512280000000004</v>
      </c>
      <c r="L4214" s="108">
        <v>1.597558</v>
      </c>
      <c r="M4214" s="108">
        <v>8.8463E-2</v>
      </c>
      <c r="N4214" s="108">
        <v>0.66638900000000001</v>
      </c>
      <c r="O4214" s="108">
        <v>2.062157</v>
      </c>
      <c r="P4214" s="108">
        <v>8.5566000000000003E-2</v>
      </c>
      <c r="Q4214" s="108">
        <v>4.9343999999999999E-2</v>
      </c>
      <c r="R4214" s="108">
        <v>13.024346</v>
      </c>
      <c r="S4214" s="108">
        <f t="shared" ref="S4214:S4221" si="620">SUM(B4214:Q4214)</f>
        <v>43.595666999999999</v>
      </c>
      <c r="T4214" s="109"/>
      <c r="U4214" s="25"/>
      <c r="V4214">
        <v>2009</v>
      </c>
      <c r="W4214" s="5">
        <f t="shared" si="619"/>
        <v>6.4812773064801344E-3</v>
      </c>
      <c r="X4214" s="5">
        <f t="shared" si="619"/>
        <v>3.1460107596990944E-2</v>
      </c>
      <c r="Y4214" s="5">
        <f t="shared" si="619"/>
        <v>8.2334215766247804E-2</v>
      </c>
      <c r="Z4214" s="5">
        <f t="shared" si="619"/>
        <v>9.9989234056829565E-2</v>
      </c>
      <c r="AA4214" s="5">
        <f t="shared" si="619"/>
        <v>4.8297235395363208E-2</v>
      </c>
      <c r="AB4214" s="5">
        <f t="shared" si="619"/>
        <v>2.6277307303783463E-2</v>
      </c>
      <c r="AC4214" s="5">
        <f t="shared" si="619"/>
        <v>9.8494399589853066E-2</v>
      </c>
      <c r="AD4214" s="5">
        <f t="shared" si="619"/>
        <v>4.2163777340944869E-2</v>
      </c>
      <c r="AE4214" s="5">
        <f t="shared" si="619"/>
        <v>7.2795485422261483E-2</v>
      </c>
      <c r="AF4214" s="5">
        <f t="shared" si="618"/>
        <v>0.50829303977875451</v>
      </c>
    </row>
    <row r="4215" spans="1:32" ht="12" customHeight="1" x14ac:dyDescent="0.2">
      <c r="A4215" s="106">
        <v>3</v>
      </c>
      <c r="B4215" s="108">
        <v>13.367272</v>
      </c>
      <c r="C4215" s="108">
        <v>10.134119999999999</v>
      </c>
      <c r="D4215" s="108">
        <v>8.7746060000000003</v>
      </c>
      <c r="E4215" s="108">
        <v>4.3752440000000004</v>
      </c>
      <c r="F4215" s="108">
        <v>12.030704</v>
      </c>
      <c r="G4215" s="108">
        <v>1.9158269999999999</v>
      </c>
      <c r="H4215" s="108">
        <v>5.6097440000000001</v>
      </c>
      <c r="I4215" s="108">
        <v>3.4673069999999999</v>
      </c>
      <c r="J4215" s="108">
        <v>22.235941</v>
      </c>
      <c r="K4215" s="108">
        <v>19.026147000000002</v>
      </c>
      <c r="L4215" s="108">
        <v>1.829744</v>
      </c>
      <c r="M4215" s="108">
        <v>0.12820100000000001</v>
      </c>
      <c r="N4215" s="108">
        <v>6.8886599999999998</v>
      </c>
      <c r="O4215" s="108">
        <v>5.5546340000000001</v>
      </c>
      <c r="P4215" s="108">
        <v>0.23233899999999999</v>
      </c>
      <c r="Q4215" s="108">
        <v>0.126888</v>
      </c>
      <c r="R4215" s="108">
        <v>90.800177000000005</v>
      </c>
      <c r="S4215" s="108">
        <f t="shared" si="620"/>
        <v>115.697378</v>
      </c>
      <c r="T4215" s="109"/>
      <c r="U4215" s="25"/>
      <c r="V4215">
        <v>2010</v>
      </c>
      <c r="W4215" s="5">
        <f t="shared" si="619"/>
        <v>6.4421787529174582E-3</v>
      </c>
      <c r="X4215" s="5">
        <f t="shared" si="619"/>
        <v>3.1595386556807069E-2</v>
      </c>
      <c r="Y4215" s="5">
        <f t="shared" si="619"/>
        <v>8.3078870582257561E-2</v>
      </c>
      <c r="Z4215" s="5">
        <f t="shared" si="619"/>
        <v>0.10570926471509463</v>
      </c>
      <c r="AA4215" s="5">
        <f t="shared" si="619"/>
        <v>4.955685369371679E-2</v>
      </c>
      <c r="AB4215" s="5">
        <f t="shared" si="619"/>
        <v>2.5960152246586789E-2</v>
      </c>
      <c r="AC4215" s="5">
        <f t="shared" si="619"/>
        <v>0.1006420095152524</v>
      </c>
      <c r="AD4215" s="5">
        <f t="shared" si="619"/>
        <v>4.3244843002827354E-2</v>
      </c>
      <c r="AE4215" s="5">
        <f t="shared" si="619"/>
        <v>7.1701768968183158E-2</v>
      </c>
      <c r="AF4215" s="5">
        <f t="shared" si="618"/>
        <v>0.51793132803364317</v>
      </c>
    </row>
    <row r="4216" spans="1:32" ht="12" customHeight="1" x14ac:dyDescent="0.2">
      <c r="A4216" s="106">
        <v>4</v>
      </c>
      <c r="B4216" s="108">
        <v>4.9816659999999997</v>
      </c>
      <c r="C4216" s="108">
        <v>3.899359</v>
      </c>
      <c r="D4216" s="108">
        <v>17.72991</v>
      </c>
      <c r="E4216" s="108">
        <v>2.5307599999999999</v>
      </c>
      <c r="F4216" s="108">
        <v>25.123031999999998</v>
      </c>
      <c r="G4216" s="108">
        <v>1.550548</v>
      </c>
      <c r="H4216" s="108">
        <v>1.1950989999999999</v>
      </c>
      <c r="I4216" s="108">
        <v>3.6307740000000002</v>
      </c>
      <c r="J4216" s="108">
        <v>65.225722000000005</v>
      </c>
      <c r="K4216" s="108">
        <v>20.530189</v>
      </c>
      <c r="L4216" s="108">
        <v>2.6915900000000001</v>
      </c>
      <c r="M4216" s="108">
        <v>2.256E-2</v>
      </c>
      <c r="N4216" s="108">
        <v>8.1495940000000004</v>
      </c>
      <c r="O4216" s="108">
        <v>2.9113869999999999</v>
      </c>
      <c r="P4216" s="108">
        <v>4.0052999999999998E-2</v>
      </c>
      <c r="Q4216" s="108">
        <v>5.9265999999999999E-2</v>
      </c>
      <c r="R4216" s="108">
        <v>70.468951000000004</v>
      </c>
      <c r="S4216" s="108">
        <f t="shared" si="620"/>
        <v>160.27150900000001</v>
      </c>
      <c r="T4216" s="109"/>
      <c r="U4216" s="25"/>
      <c r="V4216">
        <v>2011</v>
      </c>
      <c r="W4216" s="5">
        <f t="shared" si="619"/>
        <v>6.403080199354782E-3</v>
      </c>
      <c r="X4216" s="5">
        <f t="shared" si="619"/>
        <v>3.1730665516623194E-2</v>
      </c>
      <c r="Y4216" s="5">
        <f t="shared" si="619"/>
        <v>8.3823525398267318E-2</v>
      </c>
      <c r="Z4216" s="5">
        <f t="shared" si="619"/>
        <v>0.1114292953733597</v>
      </c>
      <c r="AA4216" s="5">
        <f t="shared" si="619"/>
        <v>5.0816471992070372E-2</v>
      </c>
      <c r="AB4216" s="5">
        <f t="shared" si="619"/>
        <v>2.5642997189390115E-2</v>
      </c>
      <c r="AC4216" s="5">
        <f t="shared" si="619"/>
        <v>0.10278961944065174</v>
      </c>
      <c r="AD4216" s="5">
        <f t="shared" si="619"/>
        <v>4.432590866470984E-2</v>
      </c>
      <c r="AE4216" s="5">
        <f t="shared" si="619"/>
        <v>7.0608052514104833E-2</v>
      </c>
      <c r="AF4216" s="5">
        <f t="shared" si="618"/>
        <v>0.52756961628853183</v>
      </c>
    </row>
    <row r="4217" spans="1:32" ht="12" customHeight="1" x14ac:dyDescent="0.2">
      <c r="A4217" s="106">
        <v>5</v>
      </c>
      <c r="B4217" s="108">
        <v>11.874571</v>
      </c>
      <c r="C4217" s="108">
        <v>3.0687169999999999</v>
      </c>
      <c r="D4217" s="108">
        <v>5.5739419999999997</v>
      </c>
      <c r="E4217" s="108">
        <v>4.1741450000000002</v>
      </c>
      <c r="F4217" s="108">
        <v>7.5829870000000001</v>
      </c>
      <c r="G4217" s="108">
        <v>2.1740970000000002</v>
      </c>
      <c r="H4217" s="108">
        <v>0.89840299999999995</v>
      </c>
      <c r="I4217" s="108">
        <v>2.5855939999999999</v>
      </c>
      <c r="J4217" s="108">
        <v>11.375482</v>
      </c>
      <c r="K4217" s="108">
        <v>8.3702959999999997</v>
      </c>
      <c r="L4217" s="108">
        <v>1.1881349999999999</v>
      </c>
      <c r="M4217" s="108">
        <v>5.1839000000000003E-2</v>
      </c>
      <c r="N4217" s="108">
        <v>6.8516839999999997</v>
      </c>
      <c r="O4217" s="108">
        <v>5.3049189999999999</v>
      </c>
      <c r="P4217" s="108">
        <v>8.0695000000000003E-2</v>
      </c>
      <c r="Q4217" s="108">
        <v>8.9578000000000005E-2</v>
      </c>
      <c r="R4217" s="108">
        <v>65.085423000000006</v>
      </c>
      <c r="S4217" s="108">
        <f t="shared" si="620"/>
        <v>71.24508400000002</v>
      </c>
      <c r="T4217" s="109"/>
      <c r="U4217" s="25"/>
      <c r="V4217" s="97">
        <v>2012</v>
      </c>
      <c r="W4217" s="96">
        <f t="array" ref="W4217:AE4217">TRANSPOSE(S4213:S4221)/SUM(R4222:S4222)</f>
        <v>6.3639816457921059E-3</v>
      </c>
      <c r="X4217" s="96">
        <v>3.1865944476439319E-2</v>
      </c>
      <c r="Y4217" s="96">
        <v>8.4568180214277075E-2</v>
      </c>
      <c r="Z4217" s="96">
        <v>0.11714932603162477</v>
      </c>
      <c r="AA4217" s="96">
        <v>5.2076090290423954E-2</v>
      </c>
      <c r="AB4217" s="96">
        <v>2.5325842132193445E-2</v>
      </c>
      <c r="AC4217" s="96">
        <v>0.1049372293660511</v>
      </c>
      <c r="AD4217" s="96">
        <v>4.5406974326592311E-2</v>
      </c>
      <c r="AE4217" s="96">
        <v>6.9514336060026508E-2</v>
      </c>
      <c r="AF4217" s="5">
        <f t="shared" si="618"/>
        <v>0.5372079045434206</v>
      </c>
    </row>
    <row r="4218" spans="1:32" ht="12" customHeight="1" x14ac:dyDescent="0.2">
      <c r="A4218" s="106">
        <v>6</v>
      </c>
      <c r="B4218" s="108">
        <v>7.2379429999999996</v>
      </c>
      <c r="C4218" s="108">
        <v>3.998834</v>
      </c>
      <c r="D4218" s="108">
        <v>2.5277440000000002</v>
      </c>
      <c r="E4218" s="108">
        <v>3.198658</v>
      </c>
      <c r="F4218" s="108">
        <v>3.731722</v>
      </c>
      <c r="G4218" s="108">
        <v>0.63892000000000004</v>
      </c>
      <c r="H4218" s="108">
        <v>0.49077999999999999</v>
      </c>
      <c r="I4218" s="108">
        <v>1.2645980000000001</v>
      </c>
      <c r="J4218" s="108">
        <v>4.3088290000000002</v>
      </c>
      <c r="K4218" s="108">
        <v>4.449865</v>
      </c>
      <c r="L4218" s="108">
        <v>0.13661699999999999</v>
      </c>
      <c r="M4218" s="108">
        <v>7.3771000000000003E-2</v>
      </c>
      <c r="N4218" s="108">
        <v>0.98861500000000002</v>
      </c>
      <c r="O4218" s="108">
        <v>1.5086489999999999</v>
      </c>
      <c r="P4218" s="108">
        <v>6.0051E-2</v>
      </c>
      <c r="Q4218" s="108">
        <v>3.2584000000000002E-2</v>
      </c>
      <c r="R4218" s="108">
        <v>36.697864000000003</v>
      </c>
      <c r="S4218" s="108">
        <f t="shared" si="620"/>
        <v>34.648180000000004</v>
      </c>
      <c r="T4218" s="109"/>
      <c r="U4218" s="25"/>
      <c r="V4218">
        <v>2013</v>
      </c>
      <c r="W4218" s="5">
        <f t="shared" ref="W4218:AE4221" si="621">(W$4222-W$4217)/($V$4222-$V$4217)+W4217</f>
        <v>6.4167154168111289E-3</v>
      </c>
      <c r="X4218" s="5">
        <f t="shared" si="621"/>
        <v>3.1421663846133908E-2</v>
      </c>
      <c r="Y4218" s="5">
        <f t="shared" si="621"/>
        <v>8.8199455546357983E-2</v>
      </c>
      <c r="Z4218" s="5">
        <f t="shared" si="621"/>
        <v>0.12086820792768073</v>
      </c>
      <c r="AA4218" s="5">
        <f t="shared" si="621"/>
        <v>5.2421499465105659E-2</v>
      </c>
      <c r="AB4218" s="5">
        <f t="shared" si="621"/>
        <v>2.4741687757598059E-2</v>
      </c>
      <c r="AC4218" s="5">
        <f t="shared" si="621"/>
        <v>0.10645923233399923</v>
      </c>
      <c r="AD4218" s="5">
        <f t="shared" si="621"/>
        <v>4.3883514353266352E-2</v>
      </c>
      <c r="AE4218" s="5">
        <f t="shared" si="621"/>
        <v>7.4243057873420351E-2</v>
      </c>
      <c r="AF4218" s="5">
        <f t="shared" si="618"/>
        <v>0.54865503452037345</v>
      </c>
    </row>
    <row r="4219" spans="1:32" ht="12" customHeight="1" x14ac:dyDescent="0.2">
      <c r="A4219" s="106">
        <v>7</v>
      </c>
      <c r="B4219" s="108">
        <v>23.550449</v>
      </c>
      <c r="C4219" s="108">
        <v>8.3327369999999998</v>
      </c>
      <c r="D4219" s="108">
        <v>6.3090710000000003</v>
      </c>
      <c r="E4219" s="108">
        <v>4.426723</v>
      </c>
      <c r="F4219" s="108">
        <v>28.105830000000001</v>
      </c>
      <c r="G4219" s="108">
        <v>1.9692989999999999</v>
      </c>
      <c r="H4219" s="108">
        <v>4.1460220000000003</v>
      </c>
      <c r="I4219" s="108">
        <v>2.6099060000000001</v>
      </c>
      <c r="J4219" s="108">
        <v>27.634416999999999</v>
      </c>
      <c r="K4219" s="108">
        <v>11.488325</v>
      </c>
      <c r="L4219" s="108">
        <v>1.427592</v>
      </c>
      <c r="M4219" s="108">
        <v>0.10766199999999999</v>
      </c>
      <c r="N4219" s="108">
        <v>7.5331270000000004</v>
      </c>
      <c r="O4219" s="108">
        <v>15.704059000000001</v>
      </c>
      <c r="P4219" s="108">
        <v>0.137825</v>
      </c>
      <c r="Q4219" s="108">
        <v>8.1145999999999996E-2</v>
      </c>
      <c r="R4219" s="108">
        <v>82.531589999999994</v>
      </c>
      <c r="S4219" s="108">
        <f t="shared" si="620"/>
        <v>143.56419</v>
      </c>
      <c r="T4219" s="109"/>
      <c r="U4219" s="25"/>
      <c r="V4219">
        <v>2014</v>
      </c>
      <c r="W4219" s="5">
        <f t="shared" si="621"/>
        <v>6.469449187830152E-3</v>
      </c>
      <c r="X4219" s="5">
        <f t="shared" si="621"/>
        <v>3.0977383215828498E-2</v>
      </c>
      <c r="Y4219" s="5">
        <f t="shared" si="621"/>
        <v>9.183073087843889E-2</v>
      </c>
      <c r="Z4219" s="5">
        <f t="shared" si="621"/>
        <v>0.12458708982373669</v>
      </c>
      <c r="AA4219" s="5">
        <f t="shared" si="621"/>
        <v>5.2766908639787363E-2</v>
      </c>
      <c r="AB4219" s="5">
        <f t="shared" si="621"/>
        <v>2.4157533383002673E-2</v>
      </c>
      <c r="AC4219" s="5">
        <f t="shared" si="621"/>
        <v>0.10798123530194736</v>
      </c>
      <c r="AD4219" s="5">
        <f t="shared" si="621"/>
        <v>4.2360054379940393E-2</v>
      </c>
      <c r="AE4219" s="5">
        <f t="shared" si="621"/>
        <v>7.8971779686814195E-2</v>
      </c>
      <c r="AF4219" s="5">
        <f t="shared" si="618"/>
        <v>0.56010216449732619</v>
      </c>
    </row>
    <row r="4220" spans="1:32" ht="12" customHeight="1" x14ac:dyDescent="0.2">
      <c r="A4220" s="106">
        <v>8</v>
      </c>
      <c r="B4220" s="108">
        <v>13.764573</v>
      </c>
      <c r="C4220" s="108">
        <v>2.2335669999999999</v>
      </c>
      <c r="D4220" s="108">
        <v>5.193085</v>
      </c>
      <c r="E4220" s="108">
        <v>1.2264619999999999</v>
      </c>
      <c r="F4220" s="108">
        <v>9.2314150000000001</v>
      </c>
      <c r="G4220" s="108">
        <v>2.0905819999999999</v>
      </c>
      <c r="H4220" s="108">
        <v>0.76202499999999995</v>
      </c>
      <c r="I4220" s="108">
        <v>2.5304329999999999</v>
      </c>
      <c r="J4220" s="108">
        <v>6.742324</v>
      </c>
      <c r="K4220" s="108">
        <v>9.4675750000000001</v>
      </c>
      <c r="L4220" s="108">
        <v>0.46010099999999998</v>
      </c>
      <c r="M4220" s="108">
        <v>7.5129999999999997E-3</v>
      </c>
      <c r="N4220" s="108">
        <v>7.1893349999999998</v>
      </c>
      <c r="O4220" s="108">
        <v>1.174585</v>
      </c>
      <c r="P4220" s="108">
        <v>3.4206E-2</v>
      </c>
      <c r="Q4220" s="108">
        <v>1.3313E-2</v>
      </c>
      <c r="R4220" s="108">
        <v>271.44262600000002</v>
      </c>
      <c r="S4220" s="108">
        <f t="shared" si="620"/>
        <v>62.121093999999999</v>
      </c>
      <c r="T4220" s="109"/>
      <c r="U4220" s="25"/>
      <c r="V4220">
        <v>2015</v>
      </c>
      <c r="W4220" s="5">
        <f t="shared" si="621"/>
        <v>6.522182958849175E-3</v>
      </c>
      <c r="X4220" s="5">
        <f t="shared" si="621"/>
        <v>3.0533102585523088E-2</v>
      </c>
      <c r="Y4220" s="5">
        <f t="shared" si="621"/>
        <v>9.5462006210519798E-2</v>
      </c>
      <c r="Z4220" s="5">
        <f t="shared" si="621"/>
        <v>0.12830597171979266</v>
      </c>
      <c r="AA4220" s="5">
        <f t="shared" si="621"/>
        <v>5.3112317814469068E-2</v>
      </c>
      <c r="AB4220" s="5">
        <f t="shared" si="621"/>
        <v>2.3573379008407287E-2</v>
      </c>
      <c r="AC4220" s="5">
        <f t="shared" si="621"/>
        <v>0.1095032382698955</v>
      </c>
      <c r="AD4220" s="5">
        <f t="shared" si="621"/>
        <v>4.0836594406614433E-2</v>
      </c>
      <c r="AE4220" s="5">
        <f t="shared" si="621"/>
        <v>8.3700501500208038E-2</v>
      </c>
      <c r="AF4220" s="5">
        <f t="shared" si="618"/>
        <v>0.57154929447427905</v>
      </c>
    </row>
    <row r="4221" spans="1:32" ht="12" customHeight="1" x14ac:dyDescent="0.2">
      <c r="A4221" s="106">
        <v>9</v>
      </c>
      <c r="B4221" s="108">
        <v>8.6985340000000004</v>
      </c>
      <c r="C4221" s="108">
        <v>5.9379369999999998</v>
      </c>
      <c r="D4221" s="108">
        <v>11.81283</v>
      </c>
      <c r="E4221" s="108">
        <v>3.6884329999999999</v>
      </c>
      <c r="F4221" s="108">
        <v>9.5437829999999995</v>
      </c>
      <c r="G4221" s="108">
        <v>1.6633359999999999</v>
      </c>
      <c r="H4221" s="108">
        <v>3.4286180000000002</v>
      </c>
      <c r="I4221" s="108">
        <v>6.6746749999999997</v>
      </c>
      <c r="J4221" s="108">
        <v>30.598755000000001</v>
      </c>
      <c r="K4221" s="108">
        <v>4.8330700000000002</v>
      </c>
      <c r="L4221" s="108">
        <v>1.933414</v>
      </c>
      <c r="M4221" s="108">
        <v>6.2158999999999999E-2</v>
      </c>
      <c r="N4221" s="108">
        <v>2.2391529999999999</v>
      </c>
      <c r="O4221" s="108">
        <v>3.6254330000000001</v>
      </c>
      <c r="P4221" s="108">
        <v>0.19097800000000001</v>
      </c>
      <c r="Q4221" s="108">
        <v>0.17116799999999999</v>
      </c>
      <c r="R4221" s="108">
        <v>2.947594</v>
      </c>
      <c r="S4221" s="108">
        <f t="shared" si="620"/>
        <v>95.102276000000003</v>
      </c>
      <c r="T4221" s="109"/>
      <c r="U4221" s="25"/>
      <c r="V4221">
        <v>2016</v>
      </c>
      <c r="W4221" s="5">
        <f t="shared" si="621"/>
        <v>6.5749167298681981E-3</v>
      </c>
      <c r="X4221" s="5">
        <f t="shared" si="621"/>
        <v>3.0088821955217677E-2</v>
      </c>
      <c r="Y4221" s="5">
        <f t="shared" si="621"/>
        <v>9.9093281542600706E-2</v>
      </c>
      <c r="Z4221" s="5">
        <f t="shared" si="621"/>
        <v>0.13202485361584862</v>
      </c>
      <c r="AA4221" s="5">
        <f t="shared" si="621"/>
        <v>5.3457726989150772E-2</v>
      </c>
      <c r="AB4221" s="5">
        <f t="shared" si="621"/>
        <v>2.2989224633811901E-2</v>
      </c>
      <c r="AC4221" s="5">
        <f t="shared" si="621"/>
        <v>0.11102524123784363</v>
      </c>
      <c r="AD4221" s="5">
        <f t="shared" si="621"/>
        <v>3.9313134433288474E-2</v>
      </c>
      <c r="AE4221" s="5">
        <f t="shared" si="621"/>
        <v>8.8429223313601882E-2</v>
      </c>
      <c r="AF4221" s="5">
        <f t="shared" si="618"/>
        <v>0.5829964244512319</v>
      </c>
    </row>
    <row r="4222" spans="1:32" ht="12" customHeight="1" x14ac:dyDescent="0.2">
      <c r="A4222" s="110" t="s">
        <v>608</v>
      </c>
      <c r="B4222" s="108">
        <f t="shared" ref="B4222:Q4222" si="622">SUM(B4213:B4221)</f>
        <v>90.331939999999989</v>
      </c>
      <c r="C4222" s="108">
        <f t="shared" si="622"/>
        <v>43.873515999999995</v>
      </c>
      <c r="D4222" s="108">
        <f t="shared" si="622"/>
        <v>63.200218</v>
      </c>
      <c r="E4222" s="108">
        <f t="shared" si="622"/>
        <v>26.370737999999999</v>
      </c>
      <c r="F4222" s="108">
        <f t="shared" si="622"/>
        <v>105.09179300000001</v>
      </c>
      <c r="G4222" s="108">
        <f t="shared" si="622"/>
        <v>13.005342999999998</v>
      </c>
      <c r="H4222" s="108">
        <f t="shared" si="622"/>
        <v>18.550816999999999</v>
      </c>
      <c r="I4222" s="108">
        <f t="shared" si="622"/>
        <v>25.683685000000001</v>
      </c>
      <c r="J4222" s="108">
        <f t="shared" si="622"/>
        <v>172.22206800000001</v>
      </c>
      <c r="K4222" s="108">
        <f t="shared" si="622"/>
        <v>84.312251000000003</v>
      </c>
      <c r="L4222" s="108">
        <f t="shared" si="622"/>
        <v>11.385764000000002</v>
      </c>
      <c r="M4222" s="108">
        <f t="shared" si="622"/>
        <v>0.54284900000000003</v>
      </c>
      <c r="N4222" s="108">
        <f t="shared" si="622"/>
        <v>40.538359999999997</v>
      </c>
      <c r="O4222" s="108">
        <f t="shared" si="622"/>
        <v>38.341974</v>
      </c>
      <c r="P4222" s="108">
        <f t="shared" si="622"/>
        <v>0.87234499999999993</v>
      </c>
      <c r="Q4222" s="108">
        <f t="shared" si="622"/>
        <v>0.62825399999999998</v>
      </c>
      <c r="R4222" s="108">
        <f>SUM(R4213:R4221)</f>
        <v>633.14395400000001</v>
      </c>
      <c r="S4222" s="108">
        <f>SUM(S4213:S4221)</f>
        <v>734.95191499999999</v>
      </c>
      <c r="T4222" s="108"/>
      <c r="U4222" s="25"/>
      <c r="V4222" s="103">
        <v>2017</v>
      </c>
      <c r="W4222" s="96">
        <f t="array" ref="W4222:AE4222">TRANSPOSE(S4198:S4206)/SUM(R4207:S4207)</f>
        <v>6.627650500887222E-3</v>
      </c>
      <c r="X4222" s="96">
        <v>2.964454132491226E-2</v>
      </c>
      <c r="Y4222" s="96">
        <v>0.10272455687468161</v>
      </c>
      <c r="Z4222" s="96">
        <v>0.13574373551190458</v>
      </c>
      <c r="AA4222" s="96">
        <v>5.3803136163832491E-2</v>
      </c>
      <c r="AB4222" s="96">
        <v>2.2405070259216515E-2</v>
      </c>
      <c r="AC4222" s="96">
        <v>0.11254724420579176</v>
      </c>
      <c r="AD4222" s="96">
        <v>3.7789674459962522E-2</v>
      </c>
      <c r="AE4222" s="96">
        <v>9.3157945126995698E-2</v>
      </c>
      <c r="AF4222" s="5">
        <f t="shared" si="618"/>
        <v>0.59444355442818464</v>
      </c>
    </row>
    <row r="4223" spans="1:32" ht="12" customHeight="1" x14ac:dyDescent="0.2">
      <c r="A4223" s="104" t="s">
        <v>1169</v>
      </c>
      <c r="B4223" s="104"/>
      <c r="C4223" s="104"/>
      <c r="D4223" s="104"/>
      <c r="E4223" s="104"/>
      <c r="F4223" s="104"/>
      <c r="G4223" s="104"/>
      <c r="H4223" s="104"/>
      <c r="I4223" s="104"/>
      <c r="J4223" s="104"/>
      <c r="K4223" s="104"/>
      <c r="L4223" s="104"/>
      <c r="M4223" s="104"/>
      <c r="N4223" s="104"/>
      <c r="O4223" s="104"/>
      <c r="P4223" s="104"/>
      <c r="Q4223" s="104"/>
      <c r="R4223" s="104"/>
      <c r="S4223" s="104"/>
      <c r="T4223" s="104"/>
      <c r="U4223" s="25"/>
      <c r="V4223" s="102">
        <v>2018</v>
      </c>
      <c r="W4223" s="5">
        <f>W4222</f>
        <v>6.627650500887222E-3</v>
      </c>
      <c r="X4223" s="5">
        <f t="shared" ref="X4223:AE4223" si="623">X4222</f>
        <v>2.964454132491226E-2</v>
      </c>
      <c r="Y4223" s="5">
        <f t="shared" si="623"/>
        <v>0.10272455687468161</v>
      </c>
      <c r="Z4223" s="5">
        <f t="shared" si="623"/>
        <v>0.13574373551190458</v>
      </c>
      <c r="AA4223" s="5">
        <f t="shared" si="623"/>
        <v>5.3803136163832491E-2</v>
      </c>
      <c r="AB4223" s="5">
        <f t="shared" si="623"/>
        <v>2.2405070259216515E-2</v>
      </c>
      <c r="AC4223" s="5">
        <f t="shared" si="623"/>
        <v>0.11254724420579176</v>
      </c>
      <c r="AD4223" s="5">
        <f t="shared" si="623"/>
        <v>3.7789674459962522E-2</v>
      </c>
      <c r="AE4223" s="5">
        <f t="shared" si="623"/>
        <v>9.3157945126995698E-2</v>
      </c>
      <c r="AF4223" s="5">
        <f t="shared" si="618"/>
        <v>0.59444355442818464</v>
      </c>
    </row>
    <row r="4224" spans="1:32" ht="12" customHeight="1" x14ac:dyDescent="0.2">
      <c r="A4224" s="106" t="s">
        <v>613</v>
      </c>
      <c r="B4224" s="104">
        <v>1</v>
      </c>
      <c r="C4224" s="104">
        <v>2</v>
      </c>
      <c r="D4224" s="104">
        <v>3</v>
      </c>
      <c r="E4224" s="104">
        <v>4</v>
      </c>
      <c r="F4224" s="104">
        <v>5</v>
      </c>
      <c r="G4224" s="104">
        <v>6</v>
      </c>
      <c r="H4224" s="104">
        <v>7</v>
      </c>
      <c r="I4224" s="104">
        <v>8</v>
      </c>
      <c r="J4224" s="104">
        <v>9</v>
      </c>
      <c r="K4224" s="104">
        <v>10</v>
      </c>
      <c r="L4224" s="104">
        <v>11</v>
      </c>
      <c r="M4224" s="104">
        <v>12</v>
      </c>
      <c r="N4224" s="104">
        <v>13</v>
      </c>
      <c r="O4224" s="104">
        <v>14</v>
      </c>
      <c r="P4224" s="104">
        <v>15</v>
      </c>
      <c r="Q4224" s="104">
        <v>16</v>
      </c>
      <c r="R4224" s="104" t="s">
        <v>749</v>
      </c>
      <c r="S4224" s="104" t="s">
        <v>606</v>
      </c>
      <c r="T4224" s="104"/>
      <c r="U4224" s="25"/>
      <c r="V4224" s="102">
        <v>2019</v>
      </c>
      <c r="W4224" s="5">
        <f>W4223</f>
        <v>6.627650500887222E-3</v>
      </c>
      <c r="X4224" s="5">
        <f t="shared" ref="X4224:AE4224" si="624">X4223</f>
        <v>2.964454132491226E-2</v>
      </c>
      <c r="Y4224" s="5">
        <f t="shared" si="624"/>
        <v>0.10272455687468161</v>
      </c>
      <c r="Z4224" s="5">
        <f t="shared" si="624"/>
        <v>0.13574373551190458</v>
      </c>
      <c r="AA4224" s="5">
        <f t="shared" si="624"/>
        <v>5.3803136163832491E-2</v>
      </c>
      <c r="AB4224" s="5">
        <f t="shared" si="624"/>
        <v>2.2405070259216515E-2</v>
      </c>
      <c r="AC4224" s="5">
        <f t="shared" si="624"/>
        <v>0.11254724420579176</v>
      </c>
      <c r="AD4224" s="5">
        <f t="shared" si="624"/>
        <v>3.7789674459962522E-2</v>
      </c>
      <c r="AE4224" s="5">
        <f t="shared" si="624"/>
        <v>9.3157945126995698E-2</v>
      </c>
      <c r="AF4224" s="5">
        <f t="shared" si="618"/>
        <v>0.59444355442818464</v>
      </c>
    </row>
    <row r="4225" spans="1:32" ht="12" customHeight="1" x14ac:dyDescent="0.2">
      <c r="A4225" s="106">
        <v>1</v>
      </c>
      <c r="B4225" s="109">
        <v>1.3242640000000001</v>
      </c>
      <c r="C4225" s="109">
        <v>1.39903</v>
      </c>
      <c r="D4225" s="109">
        <v>0.48355700000000001</v>
      </c>
      <c r="E4225" s="109">
        <v>1.5037739999999999</v>
      </c>
      <c r="F4225" s="109">
        <v>0.38704</v>
      </c>
      <c r="G4225" s="109">
        <v>0.116203</v>
      </c>
      <c r="H4225" s="109">
        <v>0.16045699999999999</v>
      </c>
      <c r="I4225" s="109">
        <v>1.1153489999999999</v>
      </c>
      <c r="J4225" s="109">
        <v>0.403507</v>
      </c>
      <c r="K4225" s="109">
        <v>1.3769130000000001</v>
      </c>
      <c r="L4225" s="109">
        <v>5.9752E-2</v>
      </c>
      <c r="M4225" s="109">
        <v>6.5000000000000002E-7</v>
      </c>
      <c r="N4225" s="109">
        <v>4.3186000000000002E-2</v>
      </c>
      <c r="O4225" s="109">
        <v>0.84013000000000004</v>
      </c>
      <c r="P4225" s="109">
        <v>2.1288999999999999E-2</v>
      </c>
      <c r="Q4225" s="109">
        <v>1.9729999999999999E-3</v>
      </c>
      <c r="R4225" s="109">
        <v>0.28229100000000001</v>
      </c>
      <c r="S4225" s="108">
        <f>SUM(B4225:Q4225)</f>
        <v>9.23642465</v>
      </c>
      <c r="T4225" s="109"/>
      <c r="U4225" s="25"/>
      <c r="V4225" t="s">
        <v>611</v>
      </c>
    </row>
    <row r="4226" spans="1:32" ht="12" customHeight="1" x14ac:dyDescent="0.2">
      <c r="A4226" s="106">
        <v>2</v>
      </c>
      <c r="B4226" s="109">
        <v>8.118036</v>
      </c>
      <c r="C4226" s="109">
        <v>6.1789630000000004</v>
      </c>
      <c r="D4226" s="109">
        <v>3.3317070000000002</v>
      </c>
      <c r="E4226" s="109">
        <v>2.4946959999999998</v>
      </c>
      <c r="F4226" s="109">
        <v>5.7934780000000003</v>
      </c>
      <c r="G4226" s="109">
        <v>0.43296000000000001</v>
      </c>
      <c r="H4226" s="109">
        <v>1.2315929999999999</v>
      </c>
      <c r="I4226" s="109">
        <v>3.3193139999999999</v>
      </c>
      <c r="J4226" s="109">
        <v>6.0209840000000003</v>
      </c>
      <c r="K4226" s="109">
        <v>2.412604</v>
      </c>
      <c r="L4226" s="109">
        <v>0.96115099999999998</v>
      </c>
      <c r="M4226" s="109">
        <v>1.6934999999999999E-3</v>
      </c>
      <c r="N4226" s="109">
        <v>0.89836400000000005</v>
      </c>
      <c r="O4226" s="109">
        <v>2.5068489999999999</v>
      </c>
      <c r="P4226" s="109">
        <v>5.7692E-2</v>
      </c>
      <c r="Q4226" s="109">
        <v>0.158057</v>
      </c>
      <c r="R4226" s="109">
        <v>13.002795000000001</v>
      </c>
      <c r="S4226" s="108">
        <f t="shared" ref="S4226:S4233" si="625">SUM(B4226:Q4226)</f>
        <v>43.918141500000011</v>
      </c>
      <c r="T4226" s="109"/>
      <c r="U4226" s="25"/>
      <c r="W4226" t="s">
        <v>613</v>
      </c>
    </row>
    <row r="4227" spans="1:32" ht="12" customHeight="1" x14ac:dyDescent="0.2">
      <c r="A4227" s="106">
        <v>3</v>
      </c>
      <c r="B4227" s="109">
        <v>13.032520999999999</v>
      </c>
      <c r="C4227" s="109">
        <v>10.698416999999999</v>
      </c>
      <c r="D4227" s="109">
        <v>6.3297280000000002</v>
      </c>
      <c r="E4227" s="109">
        <v>4.8419720000000002</v>
      </c>
      <c r="F4227" s="109">
        <v>9.5190940000000008</v>
      </c>
      <c r="G4227" s="109">
        <v>1.840125</v>
      </c>
      <c r="H4227" s="109">
        <v>7.3465480000000003</v>
      </c>
      <c r="I4227" s="109">
        <v>4.8760490000000001</v>
      </c>
      <c r="J4227" s="109">
        <v>25.842029</v>
      </c>
      <c r="K4227" s="109">
        <v>15.956130999999999</v>
      </c>
      <c r="L4227" s="109">
        <v>2.203017</v>
      </c>
      <c r="M4227" s="109">
        <v>8.5539999999999998E-4</v>
      </c>
      <c r="N4227" s="109">
        <v>5.8305870000000004</v>
      </c>
      <c r="O4227" s="109">
        <v>5.1747300000000003</v>
      </c>
      <c r="P4227" s="109">
        <v>0.29328100000000001</v>
      </c>
      <c r="Q4227" s="109">
        <v>5.2982000000000001E-2</v>
      </c>
      <c r="R4227" s="109">
        <v>101.142017</v>
      </c>
      <c r="S4227" s="108">
        <f t="shared" si="625"/>
        <v>113.83806639999999</v>
      </c>
      <c r="T4227" s="109"/>
      <c r="V4227" t="s">
        <v>614</v>
      </c>
      <c r="W4227">
        <v>1</v>
      </c>
      <c r="X4227">
        <v>2</v>
      </c>
      <c r="Y4227">
        <v>3</v>
      </c>
      <c r="Z4227">
        <v>4</v>
      </c>
      <c r="AA4227">
        <v>5</v>
      </c>
      <c r="AB4227">
        <v>6</v>
      </c>
      <c r="AC4227">
        <v>7</v>
      </c>
      <c r="AD4227">
        <v>8</v>
      </c>
      <c r="AE4227">
        <v>9</v>
      </c>
      <c r="AF4227" t="s">
        <v>608</v>
      </c>
    </row>
    <row r="4228" spans="1:32" ht="12" customHeight="1" x14ac:dyDescent="0.2">
      <c r="A4228" s="106">
        <v>4</v>
      </c>
      <c r="B4228" s="109">
        <v>6.9233609999999999</v>
      </c>
      <c r="C4228" s="109">
        <v>6.3144580000000001</v>
      </c>
      <c r="D4228" s="109">
        <v>12.208022</v>
      </c>
      <c r="E4228" s="109">
        <v>3.2966570000000002</v>
      </c>
      <c r="F4228" s="109">
        <v>6.0634300000000003</v>
      </c>
      <c r="G4228" s="109">
        <v>1.4249590000000001</v>
      </c>
      <c r="H4228" s="109">
        <v>1.204561</v>
      </c>
      <c r="I4228" s="109">
        <v>5.4627030000000003</v>
      </c>
      <c r="J4228" s="109">
        <v>59.980822000000003</v>
      </c>
      <c r="K4228" s="109">
        <v>11.543906</v>
      </c>
      <c r="L4228" s="109">
        <v>1.574273</v>
      </c>
      <c r="M4228" s="109">
        <v>2.2494999999999999E-4</v>
      </c>
      <c r="N4228" s="109">
        <v>6.1550469999999997</v>
      </c>
      <c r="O4228" s="109">
        <v>2.4391099999999999</v>
      </c>
      <c r="P4228" s="109">
        <v>7.0610000000000006E-2</v>
      </c>
      <c r="Q4228" s="109">
        <v>2.4334000000000001E-2</v>
      </c>
      <c r="R4228" s="109">
        <v>68.267156</v>
      </c>
      <c r="S4228" s="108">
        <f t="shared" si="625"/>
        <v>124.68647795</v>
      </c>
      <c r="T4228" s="109"/>
      <c r="V4228" s="97">
        <v>2007</v>
      </c>
      <c r="W4228" s="96">
        <f t="array" ref="W4228:AE4228">TRANSPOSE(R4225:R4233)/SUM(R4234:S4234)</f>
        <v>2.0047590511022102E-4</v>
      </c>
      <c r="X4228" s="96">
        <v>9.2342550651195281E-3</v>
      </c>
      <c r="Y4228" s="96">
        <v>7.1828494010607355E-2</v>
      </c>
      <c r="Z4228" s="96">
        <v>4.848160192284081E-2</v>
      </c>
      <c r="AA4228" s="96">
        <v>5.506667838024433E-2</v>
      </c>
      <c r="AB4228" s="96">
        <v>4.4711828121470044E-2</v>
      </c>
      <c r="AC4228" s="96">
        <v>6.141282652745849E-2</v>
      </c>
      <c r="AD4228" s="96">
        <v>0.21609822282893149</v>
      </c>
      <c r="AE4228" s="96">
        <v>3.9491539692406924E-3</v>
      </c>
      <c r="AF4228" s="5">
        <f t="shared" ref="AF4228:AF4240" si="626">SUM(W4228:AE4228)</f>
        <v>0.51098353673102292</v>
      </c>
    </row>
    <row r="4229" spans="1:32" ht="12" customHeight="1" x14ac:dyDescent="0.2">
      <c r="A4229" s="106">
        <v>5</v>
      </c>
      <c r="B4229" s="109">
        <v>10.764167</v>
      </c>
      <c r="C4229" s="109">
        <v>5.4467850000000002</v>
      </c>
      <c r="D4229" s="109">
        <v>3.577814</v>
      </c>
      <c r="E4229" s="109">
        <v>4.7750329999999996</v>
      </c>
      <c r="F4229" s="109">
        <v>4.7864690000000003</v>
      </c>
      <c r="G4229" s="109">
        <v>1.916253</v>
      </c>
      <c r="H4229" s="109">
        <v>1.1690259999999999</v>
      </c>
      <c r="I4229" s="109">
        <v>3.7537880000000001</v>
      </c>
      <c r="J4229" s="109">
        <v>10.881516</v>
      </c>
      <c r="K4229" s="109">
        <v>6.690817</v>
      </c>
      <c r="L4229" s="109">
        <v>0.45115100000000002</v>
      </c>
      <c r="M4229" s="109">
        <v>1.9196E-3</v>
      </c>
      <c r="N4229" s="109">
        <v>6.5119689999999997</v>
      </c>
      <c r="O4229" s="109">
        <v>3.4398749999999998</v>
      </c>
      <c r="P4229" s="109">
        <v>0.25198599999999999</v>
      </c>
      <c r="Q4229" s="109">
        <v>4.1632000000000002E-2</v>
      </c>
      <c r="R4229" s="109">
        <v>77.539631</v>
      </c>
      <c r="S4229" s="108">
        <f t="shared" si="625"/>
        <v>64.460200600000007</v>
      </c>
      <c r="T4229" s="109"/>
      <c r="V4229">
        <v>2008</v>
      </c>
      <c r="W4229" s="5">
        <f t="shared" ref="W4229:AE4232" si="627">(W$4233-W$4228)/($V$4233-$V$4228)+W4228</f>
        <v>1.8163405922268997E-4</v>
      </c>
      <c r="X4229" s="5">
        <f t="shared" si="627"/>
        <v>9.2914147716835777E-3</v>
      </c>
      <c r="Y4229" s="5">
        <f t="shared" si="627"/>
        <v>7.073674465274081E-2</v>
      </c>
      <c r="Z4229" s="5">
        <f t="shared" si="627"/>
        <v>4.9087037810880765E-2</v>
      </c>
      <c r="AA4229" s="5">
        <f t="shared" si="627"/>
        <v>5.356808863315931E-2</v>
      </c>
      <c r="AB4229" s="5">
        <f t="shared" si="627"/>
        <v>4.1134271328420305E-2</v>
      </c>
      <c r="AC4229" s="5">
        <f t="shared" si="627"/>
        <v>6.1195437628109424E-2</v>
      </c>
      <c r="AD4229" s="5">
        <f t="shared" si="627"/>
        <v>0.2125603918188588</v>
      </c>
      <c r="AE4229" s="5">
        <f t="shared" si="627"/>
        <v>3.5902277730585821E-3</v>
      </c>
      <c r="AF4229" s="5">
        <f t="shared" si="626"/>
        <v>0.50134524847613426</v>
      </c>
    </row>
    <row r="4230" spans="1:32" ht="12" customHeight="1" x14ac:dyDescent="0.2">
      <c r="A4230" s="106">
        <v>6</v>
      </c>
      <c r="B4230" s="109">
        <v>8.5672069999999998</v>
      </c>
      <c r="C4230" s="109">
        <v>5.701295</v>
      </c>
      <c r="D4230" s="109">
        <v>1.5534509999999999</v>
      </c>
      <c r="E4230" s="109">
        <v>3.5105900000000001</v>
      </c>
      <c r="F4230" s="109">
        <v>2.3647870000000002</v>
      </c>
      <c r="G4230" s="109">
        <v>0.72526100000000004</v>
      </c>
      <c r="H4230" s="109">
        <v>1.250351</v>
      </c>
      <c r="I4230" s="109">
        <v>1.9896579999999999</v>
      </c>
      <c r="J4230" s="109">
        <v>4.4764140000000001</v>
      </c>
      <c r="K4230" s="109">
        <v>4.6289829999999998</v>
      </c>
      <c r="L4230" s="109">
        <v>4.9946999999999998E-2</v>
      </c>
      <c r="M4230" s="109">
        <v>3.7534999999999999E-4</v>
      </c>
      <c r="N4230" s="109">
        <v>1.4681489999999999</v>
      </c>
      <c r="O4230" s="109">
        <v>1.575018</v>
      </c>
      <c r="P4230" s="109">
        <v>1.3408E-2</v>
      </c>
      <c r="Q4230" s="109">
        <v>1.9472E-2</v>
      </c>
      <c r="R4230" s="109">
        <v>62.958920999999997</v>
      </c>
      <c r="S4230" s="108">
        <f t="shared" si="625"/>
        <v>37.894366349999991</v>
      </c>
      <c r="T4230" s="109"/>
      <c r="V4230">
        <v>2009</v>
      </c>
      <c r="W4230" s="5">
        <f t="shared" si="627"/>
        <v>1.6279221333515893E-4</v>
      </c>
      <c r="X4230" s="5">
        <f t="shared" si="627"/>
        <v>9.3485744782476274E-3</v>
      </c>
      <c r="Y4230" s="5">
        <f t="shared" si="627"/>
        <v>6.9644995294874265E-2</v>
      </c>
      <c r="Z4230" s="5">
        <f t="shared" si="627"/>
        <v>4.9692473698920721E-2</v>
      </c>
      <c r="AA4230" s="5">
        <f t="shared" si="627"/>
        <v>5.2069498886074289E-2</v>
      </c>
      <c r="AB4230" s="5">
        <f t="shared" si="627"/>
        <v>3.7556714535370565E-2</v>
      </c>
      <c r="AC4230" s="5">
        <f t="shared" si="627"/>
        <v>6.0978048728760358E-2</v>
      </c>
      <c r="AD4230" s="5">
        <f t="shared" si="627"/>
        <v>0.20902256080878612</v>
      </c>
      <c r="AE4230" s="5">
        <f t="shared" si="627"/>
        <v>3.2313015768764717E-3</v>
      </c>
      <c r="AF4230" s="5">
        <f t="shared" si="626"/>
        <v>0.49170696022124555</v>
      </c>
    </row>
    <row r="4231" spans="1:32" ht="12" customHeight="1" x14ac:dyDescent="0.2">
      <c r="A4231" s="106">
        <v>7</v>
      </c>
      <c r="B4231" s="109">
        <v>27.038325</v>
      </c>
      <c r="C4231" s="109">
        <v>8.2464680000000001</v>
      </c>
      <c r="D4231" s="109">
        <v>5.8222240000000003</v>
      </c>
      <c r="E4231" s="109">
        <v>5.79894</v>
      </c>
      <c r="F4231" s="109">
        <v>17.803705000000001</v>
      </c>
      <c r="G4231" s="109">
        <v>1.337601</v>
      </c>
      <c r="H4231" s="109">
        <v>3.9559839999999999</v>
      </c>
      <c r="I4231" s="109">
        <v>3.9270390000000002</v>
      </c>
      <c r="J4231" s="109">
        <v>28.048355000000001</v>
      </c>
      <c r="K4231" s="109">
        <v>12.686446</v>
      </c>
      <c r="L4231" s="109">
        <v>1.9299440000000001</v>
      </c>
      <c r="M4231" s="109">
        <v>1.1955500000000001E-3</v>
      </c>
      <c r="N4231" s="109">
        <v>4.4090999999999996</v>
      </c>
      <c r="O4231" s="109">
        <v>11.466562</v>
      </c>
      <c r="P4231" s="109">
        <v>0.13155600000000001</v>
      </c>
      <c r="Q4231" s="109">
        <v>3.8832999999999999E-2</v>
      </c>
      <c r="R4231" s="109">
        <v>86.475669999999994</v>
      </c>
      <c r="S4231" s="108">
        <f t="shared" si="625"/>
        <v>132.64227755000002</v>
      </c>
      <c r="T4231" s="109"/>
      <c r="V4231">
        <v>2010</v>
      </c>
      <c r="W4231" s="5">
        <f t="shared" si="627"/>
        <v>1.4395036744762788E-4</v>
      </c>
      <c r="X4231" s="5">
        <f t="shared" si="627"/>
        <v>9.405734184811677E-3</v>
      </c>
      <c r="Y4231" s="5">
        <f t="shared" si="627"/>
        <v>6.855324593700772E-2</v>
      </c>
      <c r="Z4231" s="5">
        <f t="shared" si="627"/>
        <v>5.0297909586960676E-2</v>
      </c>
      <c r="AA4231" s="5">
        <f t="shared" si="627"/>
        <v>5.0570909138989269E-2</v>
      </c>
      <c r="AB4231" s="5">
        <f t="shared" si="627"/>
        <v>3.3979157742320826E-2</v>
      </c>
      <c r="AC4231" s="5">
        <f t="shared" si="627"/>
        <v>6.0760659829411291E-2</v>
      </c>
      <c r="AD4231" s="5">
        <f t="shared" si="627"/>
        <v>0.20548472979871343</v>
      </c>
      <c r="AE4231" s="5">
        <f t="shared" si="627"/>
        <v>2.8723753806943614E-3</v>
      </c>
      <c r="AF4231" s="5">
        <f t="shared" si="626"/>
        <v>0.48206867196635689</v>
      </c>
    </row>
    <row r="4232" spans="1:32" ht="12" customHeight="1" x14ac:dyDescent="0.2">
      <c r="A4232" s="106">
        <v>8</v>
      </c>
      <c r="B4232" s="109">
        <v>13.742107000000001</v>
      </c>
      <c r="C4232" s="109">
        <v>4.8353169999999999</v>
      </c>
      <c r="D4232" s="109">
        <v>2.6055929999999998</v>
      </c>
      <c r="E4232" s="109">
        <v>1.531291</v>
      </c>
      <c r="F4232" s="109">
        <v>6.1646559999999999</v>
      </c>
      <c r="G4232" s="109">
        <v>1.571572</v>
      </c>
      <c r="H4232" s="109">
        <v>1.1633169999999999</v>
      </c>
      <c r="I4232" s="109">
        <v>4.3299019999999997</v>
      </c>
      <c r="J4232" s="109">
        <v>8.0215420000000002</v>
      </c>
      <c r="K4232" s="109">
        <v>6.8890039999999999</v>
      </c>
      <c r="L4232" s="109">
        <v>0.74039500000000003</v>
      </c>
      <c r="M4232" s="109">
        <v>7.695E-5</v>
      </c>
      <c r="N4232" s="109">
        <v>3.8185519999999999</v>
      </c>
      <c r="O4232" s="109">
        <v>0.89005400000000001</v>
      </c>
      <c r="P4232" s="109">
        <v>1.8655000000000001E-2</v>
      </c>
      <c r="Q4232" s="109">
        <v>4.4590000000000003E-3</v>
      </c>
      <c r="R4232" s="109">
        <v>304.28885400000001</v>
      </c>
      <c r="S4232" s="108">
        <f t="shared" si="625"/>
        <v>56.326492949999988</v>
      </c>
      <c r="T4232" s="109"/>
      <c r="V4232">
        <v>2011</v>
      </c>
      <c r="W4232" s="5">
        <f t="shared" si="627"/>
        <v>1.2510852156009684E-4</v>
      </c>
      <c r="X4232" s="5">
        <f t="shared" si="627"/>
        <v>9.4628938913757267E-3</v>
      </c>
      <c r="Y4232" s="5">
        <f t="shared" si="627"/>
        <v>6.7461496579141175E-2</v>
      </c>
      <c r="Z4232" s="5">
        <f t="shared" si="627"/>
        <v>5.0903345475000632E-2</v>
      </c>
      <c r="AA4232" s="5">
        <f t="shared" si="627"/>
        <v>4.9072319391904248E-2</v>
      </c>
      <c r="AB4232" s="5">
        <f t="shared" si="627"/>
        <v>3.0401600949271083E-2</v>
      </c>
      <c r="AC4232" s="5">
        <f t="shared" si="627"/>
        <v>6.0543270930062225E-2</v>
      </c>
      <c r="AD4232" s="5">
        <f t="shared" si="627"/>
        <v>0.20194689878864075</v>
      </c>
      <c r="AE4232" s="5">
        <f t="shared" si="627"/>
        <v>2.513449184512251E-3</v>
      </c>
      <c r="AF4232" s="5">
        <f t="shared" si="626"/>
        <v>0.47243038371146817</v>
      </c>
    </row>
    <row r="4233" spans="1:32" ht="12" customHeight="1" x14ac:dyDescent="0.2">
      <c r="A4233" s="106">
        <v>9</v>
      </c>
      <c r="B4233" s="109">
        <v>10.291627</v>
      </c>
      <c r="C4233" s="109">
        <v>7.0229699999999999</v>
      </c>
      <c r="D4233" s="109">
        <v>9.5506039999999999</v>
      </c>
      <c r="E4233" s="109">
        <v>4.5264009999999999</v>
      </c>
      <c r="F4233" s="109">
        <v>9.6769960000000008</v>
      </c>
      <c r="G4233" s="109">
        <v>1.825153</v>
      </c>
      <c r="H4233" s="109">
        <v>3.8420320000000001</v>
      </c>
      <c r="I4233" s="109">
        <v>11.297178000000001</v>
      </c>
      <c r="J4233" s="109">
        <v>37.003259999999997</v>
      </c>
      <c r="K4233" s="109">
        <v>4.0035930000000004</v>
      </c>
      <c r="L4233" s="109">
        <v>0.91039499999999995</v>
      </c>
      <c r="M4233" s="109">
        <v>7.9469999999999996E-4</v>
      </c>
      <c r="N4233" s="109">
        <v>2.443657</v>
      </c>
      <c r="O4233" s="109">
        <v>2.4168470000000002</v>
      </c>
      <c r="P4233" s="109">
        <v>0.53164699999999998</v>
      </c>
      <c r="Q4233" s="109">
        <v>0.240621</v>
      </c>
      <c r="R4233" s="109">
        <v>5.5608209999999998</v>
      </c>
      <c r="S4233" s="108">
        <f t="shared" si="625"/>
        <v>105.58377570000002</v>
      </c>
      <c r="T4233" s="109"/>
      <c r="V4233" s="97">
        <v>2012</v>
      </c>
      <c r="W4233" s="96">
        <f t="array" ref="W4233:AE4233">TRANSPOSE(R4213:R4221)/SUM(R4222:S4222)</f>
        <v>1.0626667567256576E-4</v>
      </c>
      <c r="X4233" s="96">
        <v>9.5200535979397798E-3</v>
      </c>
      <c r="Y4233" s="96">
        <v>6.6369747221274603E-2</v>
      </c>
      <c r="Z4233" s="96">
        <v>5.150878136304058E-2</v>
      </c>
      <c r="AA4233" s="96">
        <v>4.7573729644819214E-2</v>
      </c>
      <c r="AB4233" s="96">
        <v>2.6824044156221336E-2</v>
      </c>
      <c r="AC4233" s="96">
        <v>6.0325882030713152E-2</v>
      </c>
      <c r="AD4233" s="96">
        <v>0.19840906777856809</v>
      </c>
      <c r="AE4233" s="96">
        <v>2.1545229883301402E-3</v>
      </c>
      <c r="AF4233" s="5">
        <f t="shared" si="626"/>
        <v>0.46279209545657946</v>
      </c>
    </row>
    <row r="4234" spans="1:32" ht="12" customHeight="1" x14ac:dyDescent="0.2">
      <c r="A4234" s="104"/>
      <c r="B4234" s="108">
        <f t="shared" ref="B4234:R4234" si="628">SUM(B4225:B4233)</f>
        <v>99.801615000000012</v>
      </c>
      <c r="C4234" s="108">
        <f t="shared" si="628"/>
        <v>55.843703000000005</v>
      </c>
      <c r="D4234" s="108">
        <f t="shared" si="628"/>
        <v>45.462699999999998</v>
      </c>
      <c r="E4234" s="108">
        <f t="shared" si="628"/>
        <v>32.279353999999998</v>
      </c>
      <c r="F4234" s="108">
        <f t="shared" si="628"/>
        <v>62.559655000000006</v>
      </c>
      <c r="G4234" s="108">
        <f t="shared" si="628"/>
        <v>11.190087</v>
      </c>
      <c r="H4234" s="108">
        <f t="shared" si="628"/>
        <v>21.323868999999998</v>
      </c>
      <c r="I4234" s="108">
        <f t="shared" si="628"/>
        <v>40.070979999999999</v>
      </c>
      <c r="J4234" s="108">
        <f t="shared" si="628"/>
        <v>180.67842900000005</v>
      </c>
      <c r="K4234" s="108">
        <f t="shared" si="628"/>
        <v>66.188396999999995</v>
      </c>
      <c r="L4234" s="108">
        <f t="shared" si="628"/>
        <v>8.8800249999999998</v>
      </c>
      <c r="M4234" s="108">
        <f t="shared" si="628"/>
        <v>7.1366499999999996E-3</v>
      </c>
      <c r="N4234" s="108">
        <f t="shared" si="628"/>
        <v>31.578611000000002</v>
      </c>
      <c r="O4234" s="108">
        <f t="shared" si="628"/>
        <v>30.749175000000001</v>
      </c>
      <c r="P4234" s="108">
        <f t="shared" si="628"/>
        <v>1.3901239999999999</v>
      </c>
      <c r="Q4234" s="108">
        <f t="shared" si="628"/>
        <v>0.58236299999999996</v>
      </c>
      <c r="R4234" s="108">
        <f t="shared" si="628"/>
        <v>719.51815599999998</v>
      </c>
      <c r="S4234" s="108">
        <f>SUM(S4225:S4233)</f>
        <v>688.58622364999997</v>
      </c>
      <c r="T4234" s="108"/>
      <c r="V4234">
        <v>2013</v>
      </c>
      <c r="W4234" s="5">
        <f t="shared" ref="W4234:AE4237" si="629">(W$4238-W$4233)/($V$4238-$V$4233)+W4233</f>
        <v>2.3084218398691241E-4</v>
      </c>
      <c r="X4234" s="5">
        <f t="shared" si="629"/>
        <v>1.0637776839026796E-2</v>
      </c>
      <c r="Y4234" s="5">
        <f t="shared" si="629"/>
        <v>6.3907440609888039E-2</v>
      </c>
      <c r="Z4234" s="5">
        <f t="shared" si="629"/>
        <v>4.7783240808852406E-2</v>
      </c>
      <c r="AA4234" s="5">
        <f t="shared" si="629"/>
        <v>4.6301776860071683E-2</v>
      </c>
      <c r="AB4234" s="5">
        <f t="shared" si="629"/>
        <v>2.682308141547101E-2</v>
      </c>
      <c r="AC4234" s="5">
        <f t="shared" si="629"/>
        <v>6.0319595954562863E-2</v>
      </c>
      <c r="AD4234" s="5">
        <f t="shared" si="629"/>
        <v>0.19251048121949546</v>
      </c>
      <c r="AE4234" s="5">
        <f t="shared" si="629"/>
        <v>2.8307295882714785E-3</v>
      </c>
      <c r="AF4234" s="5">
        <f t="shared" si="626"/>
        <v>0.45134496547962666</v>
      </c>
    </row>
    <row r="4235" spans="1:32" ht="12" customHeight="1" x14ac:dyDescent="0.2">
      <c r="A4235" s="104" t="s">
        <v>1170</v>
      </c>
      <c r="B4235" s="104"/>
      <c r="C4235" s="104"/>
      <c r="D4235" s="104"/>
      <c r="E4235" s="104"/>
      <c r="F4235" s="104"/>
      <c r="G4235" s="104"/>
      <c r="H4235" s="104"/>
      <c r="I4235" s="104"/>
      <c r="J4235" s="104"/>
      <c r="K4235" s="104"/>
      <c r="L4235" s="104"/>
      <c r="M4235" s="104"/>
      <c r="N4235" s="104"/>
      <c r="O4235" s="104"/>
      <c r="P4235" s="104"/>
      <c r="Q4235" s="104"/>
      <c r="R4235" s="104"/>
      <c r="S4235" s="104"/>
      <c r="T4235" s="104"/>
      <c r="V4235">
        <v>2014</v>
      </c>
      <c r="W4235" s="5">
        <f t="shared" si="629"/>
        <v>3.5541769230125909E-4</v>
      </c>
      <c r="X4235" s="5">
        <f t="shared" si="629"/>
        <v>1.1755500080113812E-2</v>
      </c>
      <c r="Y4235" s="5">
        <f t="shared" si="629"/>
        <v>6.1445133998501482E-2</v>
      </c>
      <c r="Z4235" s="5">
        <f t="shared" si="629"/>
        <v>4.4057700254664232E-2</v>
      </c>
      <c r="AA4235" s="5">
        <f t="shared" si="629"/>
        <v>4.5029824075324153E-2</v>
      </c>
      <c r="AB4235" s="5">
        <f t="shared" si="629"/>
        <v>2.6822118674720685E-2</v>
      </c>
      <c r="AC4235" s="5">
        <f t="shared" si="629"/>
        <v>6.0313309878412574E-2</v>
      </c>
      <c r="AD4235" s="5">
        <f t="shared" si="629"/>
        <v>0.18661189466042283</v>
      </c>
      <c r="AE4235" s="5">
        <f t="shared" si="629"/>
        <v>3.5069361882128169E-3</v>
      </c>
      <c r="AF4235" s="5">
        <f t="shared" si="626"/>
        <v>0.43989783550267381</v>
      </c>
    </row>
    <row r="4236" spans="1:32" ht="12" customHeight="1" x14ac:dyDescent="0.2">
      <c r="A4236" s="106" t="s">
        <v>613</v>
      </c>
      <c r="B4236" s="104">
        <v>1</v>
      </c>
      <c r="C4236" s="104">
        <v>2</v>
      </c>
      <c r="D4236" s="104">
        <v>3</v>
      </c>
      <c r="E4236" s="104">
        <v>4</v>
      </c>
      <c r="F4236" s="104">
        <v>5</v>
      </c>
      <c r="G4236" s="104">
        <v>6</v>
      </c>
      <c r="H4236" s="104">
        <v>7</v>
      </c>
      <c r="I4236" s="104">
        <v>8</v>
      </c>
      <c r="J4236" s="104">
        <v>9</v>
      </c>
      <c r="K4236" s="104">
        <v>10</v>
      </c>
      <c r="L4236" s="104">
        <v>11</v>
      </c>
      <c r="M4236" s="104">
        <v>12</v>
      </c>
      <c r="N4236" s="104">
        <v>13</v>
      </c>
      <c r="O4236" s="104">
        <v>14</v>
      </c>
      <c r="P4236" s="104">
        <v>15</v>
      </c>
      <c r="Q4236" s="104">
        <v>16</v>
      </c>
      <c r="R4236" s="104" t="s">
        <v>749</v>
      </c>
      <c r="S4236" s="104" t="s">
        <v>606</v>
      </c>
      <c r="T4236" s="104"/>
      <c r="V4236">
        <v>2015</v>
      </c>
      <c r="W4236" s="5">
        <f t="shared" si="629"/>
        <v>4.7999320061560574E-4</v>
      </c>
      <c r="X4236" s="5">
        <f t="shared" si="629"/>
        <v>1.2873223321200828E-2</v>
      </c>
      <c r="Y4236" s="5">
        <f t="shared" si="629"/>
        <v>5.8982827387114925E-2</v>
      </c>
      <c r="Z4236" s="5">
        <f t="shared" si="629"/>
        <v>4.0332159700476058E-2</v>
      </c>
      <c r="AA4236" s="5">
        <f t="shared" si="629"/>
        <v>4.3757871290576622E-2</v>
      </c>
      <c r="AB4236" s="5">
        <f t="shared" si="629"/>
        <v>2.6821155933970359E-2</v>
      </c>
      <c r="AC4236" s="5">
        <f t="shared" si="629"/>
        <v>6.0307023802262286E-2</v>
      </c>
      <c r="AD4236" s="5">
        <f t="shared" si="629"/>
        <v>0.1807133081013502</v>
      </c>
      <c r="AE4236" s="5">
        <f t="shared" si="629"/>
        <v>4.1831427881541556E-3</v>
      </c>
      <c r="AF4236" s="5">
        <f t="shared" si="626"/>
        <v>0.42845070552572112</v>
      </c>
    </row>
    <row r="4237" spans="1:32" ht="12" customHeight="1" x14ac:dyDescent="0.2">
      <c r="A4237" s="106">
        <v>1</v>
      </c>
      <c r="B4237" s="109">
        <v>0.51290000000000002</v>
      </c>
      <c r="C4237" s="109">
        <v>1.0828359999999999</v>
      </c>
      <c r="D4237" s="109">
        <v>0.58075299999999996</v>
      </c>
      <c r="E4237" s="109">
        <v>1.9999020000000001</v>
      </c>
      <c r="F4237" s="109">
        <v>0.159717</v>
      </c>
      <c r="G4237" s="109">
        <v>0.131164</v>
      </c>
      <c r="H4237" s="109">
        <v>0.10238899999999999</v>
      </c>
      <c r="I4237" s="109">
        <v>2.4859599999999999</v>
      </c>
      <c r="J4237" s="109">
        <v>0.504</v>
      </c>
      <c r="K4237" s="109">
        <v>1.870263</v>
      </c>
      <c r="L4237" s="109">
        <v>0.175647</v>
      </c>
      <c r="M4237" s="109">
        <v>1.9999999999999999E-6</v>
      </c>
      <c r="N4237" s="109">
        <v>6.2057000000000001E-2</v>
      </c>
      <c r="O4237" s="109">
        <v>0.48988999999999999</v>
      </c>
      <c r="P4237" s="109">
        <v>2.7230000000000002E-3</v>
      </c>
      <c r="Q4237" s="109">
        <v>2.4610000000000001E-3</v>
      </c>
      <c r="R4237" s="109">
        <v>1.1255980000000001</v>
      </c>
      <c r="S4237" s="108">
        <f>SUM(B4237:Q4237)</f>
        <v>10.162663999999999</v>
      </c>
      <c r="T4237" s="109"/>
      <c r="V4237">
        <v>2016</v>
      </c>
      <c r="W4237" s="5">
        <f t="shared" si="629"/>
        <v>6.0456870892995238E-4</v>
      </c>
      <c r="X4237" s="5">
        <f t="shared" si="629"/>
        <v>1.3990946562287844E-2</v>
      </c>
      <c r="Y4237" s="5">
        <f t="shared" si="629"/>
        <v>5.6520520775728368E-2</v>
      </c>
      <c r="Z4237" s="5">
        <f t="shared" si="629"/>
        <v>3.6606619146287885E-2</v>
      </c>
      <c r="AA4237" s="5">
        <f t="shared" si="629"/>
        <v>4.2485918505829091E-2</v>
      </c>
      <c r="AB4237" s="5">
        <f t="shared" si="629"/>
        <v>2.6820193193220033E-2</v>
      </c>
      <c r="AC4237" s="5">
        <f t="shared" si="629"/>
        <v>6.0300737726111997E-2</v>
      </c>
      <c r="AD4237" s="5">
        <f t="shared" si="629"/>
        <v>0.17481472154227756</v>
      </c>
      <c r="AE4237" s="5">
        <f t="shared" si="629"/>
        <v>4.8593493880954939E-3</v>
      </c>
      <c r="AF4237" s="5">
        <f t="shared" si="626"/>
        <v>0.41700357554876821</v>
      </c>
    </row>
    <row r="4238" spans="1:32" ht="12" customHeight="1" x14ac:dyDescent="0.2">
      <c r="A4238" s="106">
        <v>2</v>
      </c>
      <c r="B4238" s="109">
        <v>4.6115490000000001</v>
      </c>
      <c r="C4238" s="109">
        <v>5.8603170000000002</v>
      </c>
      <c r="D4238" s="109">
        <v>4.405729</v>
      </c>
      <c r="E4238" s="109">
        <v>2.7105079999999999</v>
      </c>
      <c r="F4238" s="109">
        <v>3.1475710000000001</v>
      </c>
      <c r="G4238" s="109">
        <v>0.50954999999999995</v>
      </c>
      <c r="H4238" s="109">
        <v>0.98872000000000004</v>
      </c>
      <c r="I4238" s="109">
        <v>2.7024460000000001</v>
      </c>
      <c r="J4238" s="109">
        <v>7.6351570000000004</v>
      </c>
      <c r="K4238" s="109">
        <v>4.1571290000000003</v>
      </c>
      <c r="L4238" s="109">
        <v>0.66643600000000003</v>
      </c>
      <c r="M4238" s="109">
        <v>0.15403800000000001</v>
      </c>
      <c r="N4238" s="109">
        <v>1.1520969999999999</v>
      </c>
      <c r="O4238" s="109">
        <v>1.9910589999999999</v>
      </c>
      <c r="P4238" s="109">
        <v>0.127189</v>
      </c>
      <c r="Q4238" s="109">
        <v>0.106781</v>
      </c>
      <c r="R4238" s="109">
        <v>25.268305000000002</v>
      </c>
      <c r="S4238" s="108">
        <f t="shared" ref="S4238:S4245" si="630">SUM(B4238:Q4238)</f>
        <v>40.926275999999994</v>
      </c>
      <c r="T4238" s="109"/>
      <c r="V4238" s="103">
        <v>2017</v>
      </c>
      <c r="W4238" s="96">
        <f t="array" ref="W4238:AE4238">TRANSPOSE(R4198:R4206)/SUM(R4207:S4207)</f>
        <v>7.2914421724429909E-4</v>
      </c>
      <c r="X4238" s="96">
        <v>1.5108669803374858E-2</v>
      </c>
      <c r="Y4238" s="96">
        <v>5.4058214164341818E-2</v>
      </c>
      <c r="Z4238" s="96">
        <v>3.2881078592099697E-2</v>
      </c>
      <c r="AA4238" s="96">
        <v>4.1213965721081561E-2</v>
      </c>
      <c r="AB4238" s="96">
        <v>2.6819230452469707E-2</v>
      </c>
      <c r="AC4238" s="96">
        <v>6.0294451649961701E-2</v>
      </c>
      <c r="AD4238" s="96">
        <v>0.16891613498320499</v>
      </c>
      <c r="AE4238" s="96">
        <v>5.5355559880368322E-3</v>
      </c>
      <c r="AF4238" s="5">
        <f t="shared" si="626"/>
        <v>0.40555644557181547</v>
      </c>
    </row>
    <row r="4239" spans="1:32" ht="12" customHeight="1" x14ac:dyDescent="0.2">
      <c r="A4239" s="106">
        <v>3</v>
      </c>
      <c r="B4239" s="109">
        <v>10.520174000000001</v>
      </c>
      <c r="C4239" s="109">
        <v>13.981282999999999</v>
      </c>
      <c r="D4239" s="109">
        <v>9.1315299999999997</v>
      </c>
      <c r="E4239" s="109">
        <v>5.4847950000000001</v>
      </c>
      <c r="F4239" s="109">
        <v>7.7472370000000002</v>
      </c>
      <c r="G4239" s="109">
        <v>1.570565</v>
      </c>
      <c r="H4239" s="109">
        <v>8.6417990000000007</v>
      </c>
      <c r="I4239" s="109">
        <v>9.3477820000000005</v>
      </c>
      <c r="J4239" s="109">
        <v>27.750299999999999</v>
      </c>
      <c r="K4239" s="109">
        <v>15.62161</v>
      </c>
      <c r="L4239" s="109">
        <v>1.32108</v>
      </c>
      <c r="M4239" s="109">
        <v>1.1561E-2</v>
      </c>
      <c r="N4239" s="109">
        <v>7.5734729999999999</v>
      </c>
      <c r="O4239" s="109">
        <v>4.290006</v>
      </c>
      <c r="P4239" s="109">
        <v>0.149144</v>
      </c>
      <c r="Q4239" s="109">
        <v>4.6317999999999998E-2</v>
      </c>
      <c r="R4239" s="109">
        <v>81.878384999999994</v>
      </c>
      <c r="S4239" s="108">
        <f t="shared" si="630"/>
        <v>123.18865699999999</v>
      </c>
      <c r="T4239" s="109"/>
      <c r="V4239" s="102">
        <v>2018</v>
      </c>
      <c r="W4239" s="5">
        <f t="shared" ref="W4239:AE4240" si="631">W4238</f>
        <v>7.2914421724429909E-4</v>
      </c>
      <c r="X4239" s="5">
        <f t="shared" si="631"/>
        <v>1.5108669803374858E-2</v>
      </c>
      <c r="Y4239" s="5">
        <f t="shared" si="631"/>
        <v>5.4058214164341818E-2</v>
      </c>
      <c r="Z4239" s="5">
        <f t="shared" si="631"/>
        <v>3.2881078592099697E-2</v>
      </c>
      <c r="AA4239" s="5">
        <f t="shared" si="631"/>
        <v>4.1213965721081561E-2</v>
      </c>
      <c r="AB4239" s="5">
        <f t="shared" si="631"/>
        <v>2.6819230452469707E-2</v>
      </c>
      <c r="AC4239" s="5">
        <f t="shared" si="631"/>
        <v>6.0294451649961701E-2</v>
      </c>
      <c r="AD4239" s="5">
        <f t="shared" si="631"/>
        <v>0.16891613498320499</v>
      </c>
      <c r="AE4239" s="5">
        <f t="shared" si="631"/>
        <v>5.5355559880368322E-3</v>
      </c>
      <c r="AF4239" s="5">
        <f t="shared" si="626"/>
        <v>0.40555644557181547</v>
      </c>
    </row>
    <row r="4240" spans="1:32" ht="12" customHeight="1" x14ac:dyDescent="0.2">
      <c r="A4240" s="106">
        <v>4</v>
      </c>
      <c r="B4240" s="109">
        <v>3.5637240000000001</v>
      </c>
      <c r="C4240" s="109">
        <v>5.7739269999999996</v>
      </c>
      <c r="D4240" s="109">
        <v>13.921538</v>
      </c>
      <c r="E4240" s="109">
        <v>3.5611419999999998</v>
      </c>
      <c r="F4240" s="109">
        <v>2.5867300000000002</v>
      </c>
      <c r="G4240" s="109">
        <v>1.6511690000000001</v>
      </c>
      <c r="H4240" s="109">
        <v>2.1060819999999998</v>
      </c>
      <c r="I4240" s="109">
        <v>8.0556099999999997</v>
      </c>
      <c r="J4240" s="109">
        <v>60.336841</v>
      </c>
      <c r="K4240" s="109">
        <v>10.547822</v>
      </c>
      <c r="L4240" s="109">
        <v>0.95645199999999997</v>
      </c>
      <c r="M4240" s="109">
        <v>2.7463000000000001E-2</v>
      </c>
      <c r="N4240" s="109">
        <v>6.6549199999999997</v>
      </c>
      <c r="O4240" s="109">
        <v>1.784934</v>
      </c>
      <c r="P4240" s="109">
        <v>1.8769000000000001E-2</v>
      </c>
      <c r="Q4240" s="109">
        <v>1.2496E-2</v>
      </c>
      <c r="R4240" s="109">
        <v>43.950054000000002</v>
      </c>
      <c r="S4240" s="108">
        <f t="shared" si="630"/>
        <v>121.559619</v>
      </c>
      <c r="T4240" s="109"/>
      <c r="V4240" s="102">
        <v>2019</v>
      </c>
      <c r="W4240" s="5">
        <f t="shared" si="631"/>
        <v>7.2914421724429909E-4</v>
      </c>
      <c r="X4240" s="5">
        <f t="shared" si="631"/>
        <v>1.5108669803374858E-2</v>
      </c>
      <c r="Y4240" s="5">
        <f t="shared" si="631"/>
        <v>5.4058214164341818E-2</v>
      </c>
      <c r="Z4240" s="5">
        <f t="shared" si="631"/>
        <v>3.2881078592099697E-2</v>
      </c>
      <c r="AA4240" s="5">
        <f t="shared" si="631"/>
        <v>4.1213965721081561E-2</v>
      </c>
      <c r="AB4240" s="5">
        <f t="shared" si="631"/>
        <v>2.6819230452469707E-2</v>
      </c>
      <c r="AC4240" s="5">
        <f t="shared" si="631"/>
        <v>6.0294451649961701E-2</v>
      </c>
      <c r="AD4240" s="5">
        <f t="shared" si="631"/>
        <v>0.16891613498320499</v>
      </c>
      <c r="AE4240" s="5">
        <f t="shared" si="631"/>
        <v>5.5355559880368322E-3</v>
      </c>
      <c r="AF4240" s="5">
        <f t="shared" si="626"/>
        <v>0.40555644557181547</v>
      </c>
    </row>
    <row r="4241" spans="1:59" ht="12" customHeight="1" x14ac:dyDescent="0.2">
      <c r="A4241" s="106">
        <v>5</v>
      </c>
      <c r="B4241" s="109">
        <v>7.5656460000000001</v>
      </c>
      <c r="C4241" s="109">
        <v>6.674099</v>
      </c>
      <c r="D4241" s="109">
        <v>5.2802069999999999</v>
      </c>
      <c r="E4241" s="109">
        <v>5.3980030000000001</v>
      </c>
      <c r="F4241" s="109">
        <v>3.9575840000000002</v>
      </c>
      <c r="G4241" s="109">
        <v>3.3180179999999999</v>
      </c>
      <c r="H4241" s="109">
        <v>1.5496019999999999</v>
      </c>
      <c r="I4241" s="109">
        <v>5.542573</v>
      </c>
      <c r="J4241" s="109">
        <v>15.245044</v>
      </c>
      <c r="K4241" s="109">
        <v>13.957694999999999</v>
      </c>
      <c r="L4241" s="109">
        <v>0.52863199999999999</v>
      </c>
      <c r="M4241" s="109">
        <v>7.7099999999999998E-3</v>
      </c>
      <c r="N4241" s="109">
        <v>10.334752</v>
      </c>
      <c r="O4241" s="109">
        <v>3.1159270000000001</v>
      </c>
      <c r="P4241" s="109">
        <v>8.3829000000000001E-2</v>
      </c>
      <c r="Q4241" s="109">
        <v>4.8870999999999998E-2</v>
      </c>
      <c r="R4241" s="109">
        <v>62.673456999999999</v>
      </c>
      <c r="S4241" s="108">
        <f t="shared" si="630"/>
        <v>82.608191999999988</v>
      </c>
      <c r="T4241" s="109"/>
    </row>
    <row r="4242" spans="1:59" ht="12" customHeight="1" x14ac:dyDescent="0.2">
      <c r="A4242" s="106">
        <v>6</v>
      </c>
      <c r="B4242" s="109">
        <v>4.9868949999999996</v>
      </c>
      <c r="C4242" s="109">
        <v>4.0174510000000003</v>
      </c>
      <c r="D4242" s="109">
        <v>2.4280789999999999</v>
      </c>
      <c r="E4242" s="109">
        <v>4.2268699999999999</v>
      </c>
      <c r="F4242" s="109">
        <v>5.574783</v>
      </c>
      <c r="G4242" s="109">
        <v>4.3205179999999999</v>
      </c>
      <c r="H4242" s="109">
        <v>0.81692600000000004</v>
      </c>
      <c r="I4242" s="109">
        <v>2.5794730000000001</v>
      </c>
      <c r="J4242" s="109">
        <v>4.4398530000000003</v>
      </c>
      <c r="K4242" s="109">
        <v>7.4031180000000001</v>
      </c>
      <c r="L4242" s="109">
        <v>0.21945700000000001</v>
      </c>
      <c r="M4242" s="109">
        <v>4.1349999999999998E-2</v>
      </c>
      <c r="N4242" s="109">
        <v>2.404817</v>
      </c>
      <c r="O4242" s="109">
        <v>1.371267</v>
      </c>
      <c r="P4242" s="109">
        <v>6.9502999999999995E-2</v>
      </c>
      <c r="Q4242" s="109">
        <v>1.2663000000000001E-2</v>
      </c>
      <c r="R4242" s="109">
        <v>51.891368999999997</v>
      </c>
      <c r="S4242" s="108">
        <f t="shared" si="630"/>
        <v>44.913023000000003</v>
      </c>
      <c r="T4242" s="109"/>
    </row>
    <row r="4243" spans="1:59" ht="12" customHeight="1" x14ac:dyDescent="0.2">
      <c r="A4243" s="106">
        <v>7</v>
      </c>
      <c r="B4243" s="109">
        <v>20.286071</v>
      </c>
      <c r="C4243" s="109">
        <v>7.7410050000000004</v>
      </c>
      <c r="D4243" s="109">
        <v>5.5302239999999996</v>
      </c>
      <c r="E4243" s="109">
        <v>4.7947860000000002</v>
      </c>
      <c r="F4243" s="109">
        <v>11.938151</v>
      </c>
      <c r="G4243" s="109">
        <v>3.594681</v>
      </c>
      <c r="H4243" s="109">
        <v>5.089696</v>
      </c>
      <c r="I4243" s="109">
        <v>6.0123550000000003</v>
      </c>
      <c r="J4243" s="109">
        <v>26.249253</v>
      </c>
      <c r="K4243" s="109">
        <v>9.6606970000000008</v>
      </c>
      <c r="L4243" s="109">
        <v>1.104206</v>
      </c>
      <c r="M4243" s="109">
        <v>8.2387000000000002E-2</v>
      </c>
      <c r="N4243" s="109">
        <v>3.846902</v>
      </c>
      <c r="O4243" s="109">
        <v>8.5500910000000001</v>
      </c>
      <c r="P4243" s="109">
        <v>0.13656599999999999</v>
      </c>
      <c r="Q4243" s="109">
        <v>0.13090099999999999</v>
      </c>
      <c r="R4243" s="109">
        <v>69.409813</v>
      </c>
      <c r="S4243" s="108">
        <f t="shared" si="630"/>
        <v>114.74797199999999</v>
      </c>
      <c r="T4243" s="109"/>
    </row>
    <row r="4244" spans="1:59" ht="12" customHeight="1" x14ac:dyDescent="0.2">
      <c r="A4244" s="106">
        <v>8</v>
      </c>
      <c r="B4244" s="109">
        <v>4.7609450000000004</v>
      </c>
      <c r="C4244" s="109">
        <v>4.0002690000000003</v>
      </c>
      <c r="D4244" s="109">
        <v>2.1981660000000001</v>
      </c>
      <c r="E4244" s="109">
        <v>1.4802820000000001</v>
      </c>
      <c r="F4244" s="109">
        <v>4.6103059999999996</v>
      </c>
      <c r="G4244" s="109">
        <v>2.1936010000000001</v>
      </c>
      <c r="H4244" s="109">
        <v>0.67166300000000001</v>
      </c>
      <c r="I4244" s="109">
        <v>5.7758320000000003</v>
      </c>
      <c r="J4244" s="109">
        <v>5.1452780000000002</v>
      </c>
      <c r="K4244" s="109">
        <v>9.1877870000000001</v>
      </c>
      <c r="L4244" s="109">
        <v>1.2074959999999999</v>
      </c>
      <c r="M4244" s="109">
        <v>9.6080000000000002E-3</v>
      </c>
      <c r="N4244" s="109">
        <v>2.7339440000000002</v>
      </c>
      <c r="O4244" s="109">
        <v>0.36337700000000001</v>
      </c>
      <c r="P4244" s="109">
        <v>2.402E-2</v>
      </c>
      <c r="Q4244" s="109">
        <v>4.1510000000000002E-3</v>
      </c>
      <c r="R4244" s="109">
        <v>226.18430599999999</v>
      </c>
      <c r="S4244" s="108">
        <f t="shared" si="630"/>
        <v>44.366725000000002</v>
      </c>
      <c r="T4244" s="109"/>
    </row>
    <row r="4245" spans="1:59" ht="12" customHeight="1" x14ac:dyDescent="0.2">
      <c r="A4245" s="106">
        <v>9</v>
      </c>
      <c r="B4245" s="109">
        <v>5.8845320000000001</v>
      </c>
      <c r="C4245" s="109">
        <v>6.7755859999999997</v>
      </c>
      <c r="D4245" s="109">
        <v>9.1837610000000005</v>
      </c>
      <c r="E4245" s="109">
        <v>3.0432890000000001</v>
      </c>
      <c r="F4245" s="109">
        <v>4.7023910000000004</v>
      </c>
      <c r="G4245" s="109">
        <v>2.1651030000000002</v>
      </c>
      <c r="H4245" s="109">
        <v>2.7210999999999999</v>
      </c>
      <c r="I4245" s="109">
        <v>20.238427000000001</v>
      </c>
      <c r="J4245" s="109">
        <v>41.841546999999998</v>
      </c>
      <c r="K4245" s="109">
        <v>6.2449789999999998</v>
      </c>
      <c r="L4245" s="109">
        <v>1.2373179999999999</v>
      </c>
      <c r="M4245" s="109">
        <v>8.1651000000000001E-2</v>
      </c>
      <c r="N4245" s="109">
        <v>3.3536009999999998</v>
      </c>
      <c r="O4245" s="109">
        <v>2.7492040000000002</v>
      </c>
      <c r="P4245" s="109">
        <v>9.0247999999999995E-2</v>
      </c>
      <c r="Q4245" s="109">
        <v>0.28303099999999998</v>
      </c>
      <c r="R4245" s="109">
        <v>9.3594500000000007</v>
      </c>
      <c r="S4245" s="108">
        <f t="shared" si="630"/>
        <v>110.59576799999999</v>
      </c>
      <c r="T4245" s="109"/>
    </row>
    <row r="4246" spans="1:59" ht="12" customHeight="1" x14ac:dyDescent="0.2">
      <c r="A4246" s="104"/>
      <c r="B4246" s="108">
        <f t="shared" ref="B4246:S4246" si="632">SUM(B4237:B4245)</f>
        <v>62.692436000000001</v>
      </c>
      <c r="C4246" s="108">
        <f t="shared" si="632"/>
        <v>55.906773000000001</v>
      </c>
      <c r="D4246" s="108">
        <f t="shared" si="632"/>
        <v>52.659986999999987</v>
      </c>
      <c r="E4246" s="108">
        <f t="shared" si="632"/>
        <v>32.699576999999998</v>
      </c>
      <c r="F4246" s="108">
        <f t="shared" si="632"/>
        <v>44.424469999999999</v>
      </c>
      <c r="G4246" s="108">
        <f t="shared" si="632"/>
        <v>19.454369</v>
      </c>
      <c r="H4246" s="108">
        <f t="shared" si="632"/>
        <v>22.687977</v>
      </c>
      <c r="I4246" s="108">
        <f t="shared" si="632"/>
        <v>62.740458000000004</v>
      </c>
      <c r="J4246" s="108">
        <f t="shared" si="632"/>
        <v>189.14727299999998</v>
      </c>
      <c r="K4246" s="108">
        <f t="shared" si="632"/>
        <v>78.651100000000014</v>
      </c>
      <c r="L4246" s="108">
        <f t="shared" si="632"/>
        <v>7.4167239999999994</v>
      </c>
      <c r="M4246" s="108">
        <f t="shared" si="632"/>
        <v>0.41576999999999997</v>
      </c>
      <c r="N4246" s="108">
        <f t="shared" si="632"/>
        <v>38.116562999999999</v>
      </c>
      <c r="O4246" s="108">
        <f t="shared" si="632"/>
        <v>24.705754999999996</v>
      </c>
      <c r="P4246" s="108">
        <f t="shared" si="632"/>
        <v>0.70199099999999992</v>
      </c>
      <c r="Q4246" s="108">
        <f t="shared" si="632"/>
        <v>0.64767299999999994</v>
      </c>
      <c r="R4246" s="108">
        <f t="shared" si="632"/>
        <v>571.74073699999997</v>
      </c>
      <c r="S4246" s="108">
        <f t="shared" si="632"/>
        <v>693.068896</v>
      </c>
      <c r="T4246" s="108"/>
    </row>
    <row r="4247" spans="1:59" ht="12" customHeight="1" x14ac:dyDescent="0.2">
      <c r="A4247" s="29"/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</row>
    <row r="4248" spans="1:59" ht="12" customHeight="1" x14ac:dyDescent="0.2">
      <c r="A4248" s="29" t="s">
        <v>615</v>
      </c>
      <c r="B4248">
        <v>1995</v>
      </c>
      <c r="C4248">
        <v>1996</v>
      </c>
      <c r="D4248">
        <v>1997</v>
      </c>
      <c r="E4248">
        <v>1998</v>
      </c>
      <c r="F4248">
        <v>1999</v>
      </c>
      <c r="G4248">
        <v>2000</v>
      </c>
      <c r="H4248">
        <v>2001</v>
      </c>
      <c r="I4248">
        <v>2002</v>
      </c>
      <c r="J4248">
        <v>2003</v>
      </c>
      <c r="K4248">
        <v>2004</v>
      </c>
      <c r="L4248">
        <v>2005</v>
      </c>
      <c r="M4248">
        <v>2006</v>
      </c>
      <c r="N4248">
        <v>2007</v>
      </c>
      <c r="O4248">
        <v>2008</v>
      </c>
      <c r="P4248">
        <v>2009</v>
      </c>
      <c r="Q4248">
        <v>2010</v>
      </c>
      <c r="R4248">
        <v>2011</v>
      </c>
      <c r="S4248">
        <v>2012</v>
      </c>
      <c r="T4248">
        <v>2013</v>
      </c>
      <c r="U4248">
        <v>2014</v>
      </c>
      <c r="V4248">
        <v>2015</v>
      </c>
      <c r="W4248">
        <v>2016</v>
      </c>
      <c r="X4248">
        <v>2017</v>
      </c>
      <c r="Y4248">
        <v>2018</v>
      </c>
      <c r="Z4248">
        <v>2019</v>
      </c>
      <c r="AA4248">
        <v>2020</v>
      </c>
      <c r="AB4248">
        <v>2021</v>
      </c>
      <c r="AC4248">
        <v>2022</v>
      </c>
      <c r="AD4248">
        <v>2023</v>
      </c>
      <c r="AE4248">
        <v>2024</v>
      </c>
      <c r="AF4248">
        <v>2025</v>
      </c>
      <c r="AG4248">
        <v>2026</v>
      </c>
      <c r="AH4248">
        <v>2027</v>
      </c>
      <c r="AI4248">
        <v>2028</v>
      </c>
      <c r="AJ4248">
        <v>2029</v>
      </c>
      <c r="AK4248">
        <v>2030</v>
      </c>
      <c r="AL4248">
        <v>2031</v>
      </c>
      <c r="AM4248">
        <v>2032</v>
      </c>
      <c r="AN4248">
        <v>2033</v>
      </c>
      <c r="AO4248">
        <v>2034</v>
      </c>
      <c r="AP4248">
        <v>2035</v>
      </c>
      <c r="AQ4248">
        <v>2036</v>
      </c>
      <c r="AR4248">
        <v>2037</v>
      </c>
      <c r="AS4248">
        <v>2038</v>
      </c>
      <c r="AT4248">
        <v>2039</v>
      </c>
      <c r="AU4248">
        <v>2040</v>
      </c>
      <c r="AV4248">
        <v>2041</v>
      </c>
      <c r="AW4248">
        <v>2042</v>
      </c>
      <c r="AX4248">
        <v>2043</v>
      </c>
      <c r="AY4248">
        <v>2044</v>
      </c>
      <c r="AZ4248">
        <v>2045</v>
      </c>
      <c r="BA4248">
        <v>2046</v>
      </c>
      <c r="BB4248">
        <v>2047</v>
      </c>
      <c r="BC4248">
        <v>2048</v>
      </c>
      <c r="BD4248">
        <v>2049</v>
      </c>
      <c r="BE4248">
        <v>2050</v>
      </c>
      <c r="BG4248" t="s">
        <v>1165</v>
      </c>
    </row>
    <row r="4249" spans="1:59" ht="12" customHeight="1" x14ac:dyDescent="0.2">
      <c r="A4249" s="29" t="s">
        <v>616</v>
      </c>
      <c r="B4249" s="28">
        <v>0.372</v>
      </c>
      <c r="C4249" s="28">
        <v>0.36799999999999999</v>
      </c>
      <c r="D4249" s="28">
        <v>0.37</v>
      </c>
      <c r="E4249" s="28">
        <v>0.36499999999999999</v>
      </c>
      <c r="F4249" s="28">
        <v>0.36299999999999999</v>
      </c>
      <c r="G4249" s="28">
        <v>0.35199999999999998</v>
      </c>
      <c r="H4249" s="28">
        <v>0.34599999999999997</v>
      </c>
      <c r="I4249" s="28">
        <v>0.34499999999999997</v>
      </c>
      <c r="J4249" s="28">
        <v>0.34399999999999997</v>
      </c>
      <c r="K4249" s="28">
        <v>0.34100000000000003</v>
      </c>
      <c r="L4249" s="28">
        <v>0.33700000000000002</v>
      </c>
      <c r="M4249" s="28">
        <v>0.33</v>
      </c>
      <c r="N4249" s="28">
        <v>0.32</v>
      </c>
      <c r="O4249" s="28">
        <v>0.30499999999999999</v>
      </c>
      <c r="P4249" s="28">
        <v>0.29099999999999998</v>
      </c>
      <c r="Q4249" s="28">
        <v>0.28899999999999998</v>
      </c>
      <c r="R4249" s="28">
        <v>0.29799999999999999</v>
      </c>
      <c r="S4249" s="8">
        <v>0.29399999999999998</v>
      </c>
      <c r="T4249" s="8">
        <v>0.29599999999999999</v>
      </c>
      <c r="U4249" s="8">
        <v>0.29199999999999998</v>
      </c>
      <c r="V4249" s="8">
        <v>0.29599999999999999</v>
      </c>
      <c r="W4249" s="8">
        <v>0.29899999999999999</v>
      </c>
      <c r="X4249" s="8">
        <v>0.29299999999999998</v>
      </c>
      <c r="Y4249" s="8">
        <v>0.29599999999999999</v>
      </c>
      <c r="Z4249" s="8">
        <v>0.29799999999999999</v>
      </c>
      <c r="AA4249" s="8">
        <f t="shared" ref="AA4249:BE4249" si="633">Z4249*(1+$BG4249/2)</f>
        <v>0.29768582939182153</v>
      </c>
      <c r="AB4249" s="8">
        <f t="shared" si="633"/>
        <v>0.29737199000233788</v>
      </c>
      <c r="AC4249" s="8">
        <f t="shared" si="633"/>
        <v>0.29705848148235708</v>
      </c>
      <c r="AD4249" s="8">
        <f t="shared" si="633"/>
        <v>0.2967453034830555</v>
      </c>
      <c r="AE4249" s="8">
        <f t="shared" si="633"/>
        <v>0.29643245565597709</v>
      </c>
      <c r="AF4249" s="8">
        <f t="shared" si="633"/>
        <v>0.29611993765303324</v>
      </c>
      <c r="AG4249" s="8">
        <f t="shared" si="633"/>
        <v>0.29580774912650232</v>
      </c>
      <c r="AH4249" s="8">
        <f t="shared" si="633"/>
        <v>0.29549588972902924</v>
      </c>
      <c r="AI4249" s="8">
        <f t="shared" si="633"/>
        <v>0.29518435911362523</v>
      </c>
      <c r="AJ4249" s="8">
        <f t="shared" si="633"/>
        <v>0.29487315693366717</v>
      </c>
      <c r="AK4249" s="8">
        <f t="shared" si="633"/>
        <v>0.29456228284289754</v>
      </c>
      <c r="AL4249" s="8">
        <f t="shared" si="633"/>
        <v>0.29425173649542374</v>
      </c>
      <c r="AM4249" s="8">
        <f t="shared" si="633"/>
        <v>0.29394151754571796</v>
      </c>
      <c r="AN4249" s="8">
        <f t="shared" si="633"/>
        <v>0.2936316256486165</v>
      </c>
      <c r="AO4249" s="8">
        <f t="shared" si="633"/>
        <v>0.29332206045931969</v>
      </c>
      <c r="AP4249" s="8">
        <f t="shared" si="633"/>
        <v>0.29301282163339132</v>
      </c>
      <c r="AQ4249" s="8">
        <f t="shared" si="633"/>
        <v>0.29270390882675829</v>
      </c>
      <c r="AR4249" s="8">
        <f t="shared" si="633"/>
        <v>0.29239532169571025</v>
      </c>
      <c r="AS4249" s="8">
        <f t="shared" si="633"/>
        <v>0.29208705989689926</v>
      </c>
      <c r="AT4249" s="8">
        <f t="shared" si="633"/>
        <v>0.29177912308733933</v>
      </c>
      <c r="AU4249" s="8">
        <f t="shared" si="633"/>
        <v>0.29147151092440604</v>
      </c>
      <c r="AV4249" s="8">
        <f t="shared" si="633"/>
        <v>0.29116422306583623</v>
      </c>
      <c r="AW4249" s="8">
        <f t="shared" si="633"/>
        <v>0.29085725916972749</v>
      </c>
      <c r="AX4249" s="8">
        <f t="shared" si="633"/>
        <v>0.29055061889453798</v>
      </c>
      <c r="AY4249" s="8">
        <f t="shared" si="633"/>
        <v>0.2902443018990859</v>
      </c>
      <c r="AZ4249" s="8">
        <f t="shared" si="633"/>
        <v>0.28993830784254909</v>
      </c>
      <c r="BA4249" s="8">
        <f t="shared" si="633"/>
        <v>0.28963263638446479</v>
      </c>
      <c r="BB4249" s="8">
        <f t="shared" si="633"/>
        <v>0.28932728718472911</v>
      </c>
      <c r="BC4249" s="8">
        <f t="shared" si="633"/>
        <v>0.28902225990359676</v>
      </c>
      <c r="BD4249" s="8">
        <f t="shared" si="633"/>
        <v>0.28871755420168055</v>
      </c>
      <c r="BE4249" s="8">
        <f t="shared" si="633"/>
        <v>0.28841316973995124</v>
      </c>
      <c r="BG4249" s="9">
        <f>((Z4249/O4249)^(1/($Z$4248-$O$4248))-1)</f>
        <v>-2.1085275716674623E-3</v>
      </c>
    </row>
    <row r="4250" spans="1:59" ht="12" customHeight="1" x14ac:dyDescent="0.2">
      <c r="A4250" s="29" t="s">
        <v>1164</v>
      </c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G4250" s="9"/>
    </row>
    <row r="4251" spans="1:59" ht="12" customHeight="1" x14ac:dyDescent="0.2">
      <c r="A4251" s="29" t="s">
        <v>617</v>
      </c>
      <c r="B4251" s="28">
        <v>0.372</v>
      </c>
      <c r="C4251" s="28">
        <v>0.36799999999999999</v>
      </c>
      <c r="D4251" s="28">
        <v>0.37</v>
      </c>
      <c r="E4251" s="28">
        <v>0.36499999999999999</v>
      </c>
      <c r="F4251" s="28">
        <v>0.36299999999999999</v>
      </c>
      <c r="G4251" s="28">
        <v>0.35199999999999998</v>
      </c>
      <c r="H4251" s="28">
        <v>0.34599999999999997</v>
      </c>
      <c r="I4251" s="28">
        <v>0.34499999999999997</v>
      </c>
      <c r="J4251" s="28">
        <v>0.34399999999999997</v>
      </c>
      <c r="K4251" s="28">
        <v>0.34100000000000003</v>
      </c>
      <c r="L4251" s="28">
        <v>0.33700000000000002</v>
      </c>
      <c r="M4251" s="28">
        <v>0.33</v>
      </c>
      <c r="N4251" s="28">
        <v>0.32</v>
      </c>
      <c r="O4251" s="28">
        <v>0.30499999999999999</v>
      </c>
      <c r="P4251" s="28">
        <v>0.29099999999999998</v>
      </c>
      <c r="Q4251" s="28">
        <v>0.28899999999999998</v>
      </c>
      <c r="R4251" s="28">
        <v>0.29799999999999999</v>
      </c>
      <c r="S4251" s="8">
        <v>0.29399999999999998</v>
      </c>
      <c r="T4251" s="8">
        <v>0.29599999999999999</v>
      </c>
      <c r="U4251" s="8">
        <f>U4249</f>
        <v>0.29199999999999998</v>
      </c>
      <c r="V4251" s="8">
        <f>V4249</f>
        <v>0.29599999999999999</v>
      </c>
      <c r="W4251" s="8">
        <f t="shared" ref="W4251:BD4251" si="634">V4251*(1+$BG4251)</f>
        <v>0.29536027273475607</v>
      </c>
      <c r="X4251" s="8">
        <f t="shared" si="634"/>
        <v>0.29472192807415371</v>
      </c>
      <c r="Y4251" s="8">
        <f t="shared" si="634"/>
        <v>0.29408496303005138</v>
      </c>
      <c r="Z4251" s="8">
        <f t="shared" si="634"/>
        <v>0.2934493746207657</v>
      </c>
      <c r="AA4251" s="8">
        <f t="shared" si="634"/>
        <v>0.29281515987105733</v>
      </c>
      <c r="AB4251" s="8">
        <f t="shared" si="634"/>
        <v>0.29218231581211723</v>
      </c>
      <c r="AC4251" s="8">
        <f t="shared" si="634"/>
        <v>0.29155083948155264</v>
      </c>
      <c r="AD4251" s="8">
        <f t="shared" si="634"/>
        <v>0.29092072792337326</v>
      </c>
      <c r="AE4251" s="8">
        <f t="shared" si="634"/>
        <v>0.29029197818797736</v>
      </c>
      <c r="AF4251" s="8">
        <f t="shared" si="634"/>
        <v>0.28966458733213807</v>
      </c>
      <c r="AG4251" s="8">
        <f t="shared" si="634"/>
        <v>0.28903855241898946</v>
      </c>
      <c r="AH4251" s="8">
        <f t="shared" si="634"/>
        <v>0.28841387051801293</v>
      </c>
      <c r="AI4251" s="8">
        <f t="shared" si="634"/>
        <v>0.28779053870502341</v>
      </c>
      <c r="AJ4251" s="8">
        <f t="shared" si="634"/>
        <v>0.28716855406215575</v>
      </c>
      <c r="AK4251" s="8">
        <f t="shared" si="634"/>
        <v>0.28654791367785093</v>
      </c>
      <c r="AL4251" s="8">
        <f t="shared" si="634"/>
        <v>0.28592861464684255</v>
      </c>
      <c r="AM4251" s="8">
        <f t="shared" si="634"/>
        <v>0.28531065407014322</v>
      </c>
      <c r="AN4251" s="8">
        <f t="shared" si="634"/>
        <v>0.28469402905503094</v>
      </c>
      <c r="AO4251" s="8">
        <f t="shared" si="634"/>
        <v>0.28407873671503553</v>
      </c>
      <c r="AP4251" s="8">
        <f t="shared" si="634"/>
        <v>0.28346477416992522</v>
      </c>
      <c r="AQ4251" s="8">
        <f t="shared" si="634"/>
        <v>0.28285213854569308</v>
      </c>
      <c r="AR4251" s="8">
        <f t="shared" si="634"/>
        <v>0.28224082697454367</v>
      </c>
      <c r="AS4251" s="8">
        <f t="shared" si="634"/>
        <v>0.28163083659487947</v>
      </c>
      <c r="AT4251" s="8">
        <f t="shared" si="634"/>
        <v>0.28102216455128759</v>
      </c>
      <c r="AU4251" s="8">
        <f t="shared" si="634"/>
        <v>0.28041480799452639</v>
      </c>
      <c r="AV4251" s="8">
        <f t="shared" si="634"/>
        <v>0.27980876408151212</v>
      </c>
      <c r="AW4251" s="8">
        <f t="shared" si="634"/>
        <v>0.27920402997530558</v>
      </c>
      <c r="AX4251" s="8">
        <f t="shared" si="634"/>
        <v>0.27860060284509891</v>
      </c>
      <c r="AY4251" s="8">
        <f t="shared" si="634"/>
        <v>0.2779984798662023</v>
      </c>
      <c r="AZ4251" s="8">
        <f t="shared" si="634"/>
        <v>0.27739765822003076</v>
      </c>
      <c r="BA4251" s="8">
        <f t="shared" si="634"/>
        <v>0.27679813509409101</v>
      </c>
      <c r="BB4251" s="8">
        <f t="shared" si="634"/>
        <v>0.27619990768196817</v>
      </c>
      <c r="BC4251" s="8">
        <f t="shared" si="634"/>
        <v>0.27560297318331273</v>
      </c>
      <c r="BD4251" s="8">
        <f t="shared" si="634"/>
        <v>0.27500732880382744</v>
      </c>
      <c r="BE4251" s="8">
        <f>BD4251*(1+$BG4251)</f>
        <v>0.27441297175525414</v>
      </c>
      <c r="BG4251" s="9">
        <f>BG4249*1.025</f>
        <v>-2.1612407609591486E-3</v>
      </c>
    </row>
    <row r="4252" spans="1:59" ht="12" customHeight="1" x14ac:dyDescent="0.2">
      <c r="A4252" t="s">
        <v>618</v>
      </c>
      <c r="B4252">
        <f>C4252-1989</f>
        <v>30</v>
      </c>
      <c r="C4252" s="53">
        <v>2019</v>
      </c>
      <c r="D4252" s="28"/>
    </row>
    <row r="4253" spans="1:59" ht="12" customHeight="1" x14ac:dyDescent="0.2">
      <c r="A4253" s="29" t="s">
        <v>619</v>
      </c>
      <c r="B4253" s="3">
        <v>2020</v>
      </c>
      <c r="C4253" s="142"/>
    </row>
    <row r="4254" spans="1:59" ht="12" customHeight="1" x14ac:dyDescent="0.2">
      <c r="A4254" s="29" t="s">
        <v>620</v>
      </c>
      <c r="B4254">
        <v>0.8</v>
      </c>
    </row>
    <row r="4255" spans="1:59" ht="12" customHeight="1" x14ac:dyDescent="0.2">
      <c r="A4255" s="29" t="s">
        <v>621</v>
      </c>
      <c r="B4255" s="3">
        <v>70868670.099999994</v>
      </c>
    </row>
    <row r="4256" spans="1:59" ht="12.75" customHeight="1" x14ac:dyDescent="0.2">
      <c r="A4256" s="29" t="s">
        <v>622</v>
      </c>
      <c r="B4256">
        <v>0.2</v>
      </c>
      <c r="C4256">
        <v>0.11</v>
      </c>
      <c r="D4256" t="s">
        <v>1215</v>
      </c>
    </row>
    <row r="4257" spans="1:43" ht="12.75" customHeight="1" x14ac:dyDescent="0.2">
      <c r="A4257" s="29" t="s">
        <v>623</v>
      </c>
      <c r="B4257">
        <v>15</v>
      </c>
    </row>
    <row r="4258" spans="1:43" ht="12.75" customHeight="1" x14ac:dyDescent="0.2">
      <c r="A4258" s="29" t="s">
        <v>624</v>
      </c>
      <c r="B4258">
        <v>1000000</v>
      </c>
    </row>
    <row r="4259" spans="1:43" ht="12.75" customHeight="1" x14ac:dyDescent="0.2">
      <c r="A4259" s="29" t="s">
        <v>625</v>
      </c>
      <c r="B4259">
        <v>0.999</v>
      </c>
    </row>
    <row r="4260" spans="1:43" ht="12" customHeight="1" x14ac:dyDescent="0.2">
      <c r="A4260" s="29" t="s">
        <v>626</v>
      </c>
    </row>
    <row r="4261" spans="1:43" ht="12" customHeight="1" x14ac:dyDescent="0.2">
      <c r="A4261" s="29"/>
      <c r="B4261">
        <v>1</v>
      </c>
      <c r="C4261" t="s">
        <v>455</v>
      </c>
      <c r="D4261">
        <v>1</v>
      </c>
    </row>
    <row r="4262" spans="1:43" ht="12" customHeight="1" x14ac:dyDescent="0.2">
      <c r="A4262" s="29"/>
      <c r="B4262">
        <v>2</v>
      </c>
      <c r="C4262" t="s">
        <v>627</v>
      </c>
      <c r="D4262">
        <v>0</v>
      </c>
    </row>
    <row r="4263" spans="1:43" ht="12" customHeight="1" x14ac:dyDescent="0.2">
      <c r="A4263" s="29"/>
      <c r="B4263">
        <v>3</v>
      </c>
      <c r="C4263" t="s">
        <v>466</v>
      </c>
      <c r="D4263">
        <v>0</v>
      </c>
    </row>
    <row r="4264" spans="1:43" ht="12" customHeight="1" x14ac:dyDescent="0.2">
      <c r="A4264" s="29"/>
      <c r="B4264">
        <v>4</v>
      </c>
      <c r="C4264" t="s">
        <v>628</v>
      </c>
      <c r="D4264">
        <v>0</v>
      </c>
    </row>
    <row r="4265" spans="1:43" ht="12" customHeight="1" x14ac:dyDescent="0.2">
      <c r="A4265" s="29"/>
      <c r="C4265">
        <v>1</v>
      </c>
      <c r="D4265">
        <v>2</v>
      </c>
      <c r="E4265">
        <v>3</v>
      </c>
      <c r="F4265">
        <v>4</v>
      </c>
      <c r="G4265">
        <v>5</v>
      </c>
      <c r="H4265">
        <v>6</v>
      </c>
      <c r="I4265">
        <v>7</v>
      </c>
      <c r="J4265">
        <v>8</v>
      </c>
      <c r="K4265">
        <v>9</v>
      </c>
      <c r="L4265">
        <v>10</v>
      </c>
      <c r="M4265">
        <v>11</v>
      </c>
      <c r="N4265">
        <v>12</v>
      </c>
      <c r="O4265">
        <v>13</v>
      </c>
      <c r="P4265">
        <v>14</v>
      </c>
      <c r="Q4265">
        <v>15</v>
      </c>
      <c r="R4265">
        <v>16</v>
      </c>
      <c r="S4265">
        <v>17</v>
      </c>
      <c r="T4265">
        <v>18</v>
      </c>
      <c r="U4265">
        <v>19</v>
      </c>
      <c r="V4265">
        <v>20</v>
      </c>
      <c r="W4265">
        <v>21</v>
      </c>
      <c r="X4265">
        <v>22</v>
      </c>
      <c r="Y4265">
        <v>23</v>
      </c>
      <c r="Z4265">
        <v>24</v>
      </c>
      <c r="AA4265">
        <v>25</v>
      </c>
      <c r="AB4265">
        <v>26</v>
      </c>
      <c r="AC4265">
        <v>27</v>
      </c>
      <c r="AD4265">
        <v>28</v>
      </c>
      <c r="AE4265">
        <v>29</v>
      </c>
      <c r="AF4265">
        <v>30</v>
      </c>
      <c r="AG4265">
        <v>31</v>
      </c>
      <c r="AH4265">
        <v>32</v>
      </c>
      <c r="AI4265">
        <v>33</v>
      </c>
      <c r="AJ4265">
        <v>34</v>
      </c>
      <c r="AK4265">
        <v>35</v>
      </c>
      <c r="AL4265">
        <v>36</v>
      </c>
      <c r="AM4265">
        <v>37</v>
      </c>
      <c r="AN4265">
        <v>38</v>
      </c>
      <c r="AO4265">
        <v>39</v>
      </c>
      <c r="AP4265">
        <v>40</v>
      </c>
    </row>
    <row r="4266" spans="1:43" ht="12" customHeight="1" x14ac:dyDescent="0.2">
      <c r="A4266" s="29" t="s">
        <v>629</v>
      </c>
      <c r="C4266" s="9">
        <v>0</v>
      </c>
      <c r="D4266" s="146">
        <v>1.0701765596896316E-3</v>
      </c>
      <c r="E4266" s="146">
        <v>1.1000000000000001E-3</v>
      </c>
      <c r="F4266" s="146">
        <v>1.1000000000000001E-3</v>
      </c>
      <c r="G4266" s="146">
        <v>1.1000000000000001E-3</v>
      </c>
      <c r="H4266" s="146">
        <v>1.5E-3</v>
      </c>
      <c r="I4266" s="146">
        <v>2E-3</v>
      </c>
      <c r="J4266" s="146">
        <v>2.5000000000000001E-3</v>
      </c>
      <c r="K4266" s="146">
        <v>3.0000000000000001E-3</v>
      </c>
      <c r="L4266" s="146">
        <v>3.5000000000000001E-3</v>
      </c>
      <c r="M4266" s="146">
        <v>4.0000000000000001E-3</v>
      </c>
      <c r="N4266" s="146">
        <f t="shared" ref="N4266:AB4266" si="635">M4266+0.001</f>
        <v>5.0000000000000001E-3</v>
      </c>
      <c r="O4266" s="146">
        <f t="shared" si="635"/>
        <v>6.0000000000000001E-3</v>
      </c>
      <c r="P4266" s="146">
        <f t="shared" si="635"/>
        <v>7.0000000000000001E-3</v>
      </c>
      <c r="Q4266" s="146">
        <f t="shared" si="635"/>
        <v>8.0000000000000002E-3</v>
      </c>
      <c r="R4266" s="146">
        <f t="shared" si="635"/>
        <v>9.0000000000000011E-3</v>
      </c>
      <c r="S4266" s="146">
        <f t="shared" si="635"/>
        <v>1.0000000000000002E-2</v>
      </c>
      <c r="T4266" s="146">
        <f t="shared" si="635"/>
        <v>1.1000000000000003E-2</v>
      </c>
      <c r="U4266" s="146">
        <f t="shared" si="635"/>
        <v>1.2000000000000004E-2</v>
      </c>
      <c r="V4266" s="146">
        <f t="shared" si="635"/>
        <v>1.3000000000000005E-2</v>
      </c>
      <c r="W4266" s="146">
        <f t="shared" si="635"/>
        <v>1.4000000000000005E-2</v>
      </c>
      <c r="X4266" s="146">
        <f t="shared" si="635"/>
        <v>1.5000000000000006E-2</v>
      </c>
      <c r="Y4266" s="146">
        <f t="shared" si="635"/>
        <v>1.6000000000000007E-2</v>
      </c>
      <c r="Z4266" s="146">
        <f t="shared" si="635"/>
        <v>1.7000000000000008E-2</v>
      </c>
      <c r="AA4266" s="146">
        <f t="shared" si="635"/>
        <v>1.8000000000000009E-2</v>
      </c>
      <c r="AB4266" s="146">
        <f t="shared" si="635"/>
        <v>1.900000000000001E-2</v>
      </c>
      <c r="AC4266" s="146">
        <v>2.2947057873775111E-2</v>
      </c>
      <c r="AD4266" s="146">
        <v>2.2947057873775111E-2</v>
      </c>
      <c r="AE4266" s="146">
        <v>2.2947057873775111E-2</v>
      </c>
      <c r="AF4266" s="146">
        <v>2.2947057873775111E-2</v>
      </c>
      <c r="AG4266" s="30">
        <v>2.2947057873775111E-2</v>
      </c>
      <c r="AH4266" s="30">
        <v>2.2947057873775111E-2</v>
      </c>
      <c r="AI4266" s="30">
        <v>2.2947057873775111E-2</v>
      </c>
      <c r="AJ4266" s="30">
        <v>2.2947057873775111E-2</v>
      </c>
      <c r="AK4266" s="30">
        <v>2.2947057873775111E-2</v>
      </c>
      <c r="AL4266" s="30">
        <v>2.2947057873775111E-2</v>
      </c>
      <c r="AM4266" s="30">
        <v>2.2947057873775111E-2</v>
      </c>
      <c r="AN4266" s="30">
        <v>2.2947057873775111E-2</v>
      </c>
      <c r="AO4266" s="30">
        <v>2.2947057873775111E-2</v>
      </c>
      <c r="AP4266" s="30">
        <v>2.2947057873775111E-2</v>
      </c>
      <c r="AQ4266" s="30"/>
    </row>
    <row r="4267" spans="1:43" ht="12" customHeight="1" x14ac:dyDescent="0.2">
      <c r="A4267" s="143" t="s">
        <v>1216</v>
      </c>
      <c r="B4267" s="53"/>
      <c r="C4267" s="144">
        <v>1</v>
      </c>
      <c r="D4267" s="145">
        <v>2</v>
      </c>
      <c r="E4267" s="145">
        <v>3</v>
      </c>
      <c r="F4267" s="145">
        <v>4</v>
      </c>
      <c r="G4267" s="145">
        <v>5</v>
      </c>
      <c r="H4267" s="145">
        <v>6</v>
      </c>
      <c r="I4267" s="145">
        <v>7</v>
      </c>
      <c r="J4267" s="145">
        <v>8</v>
      </c>
      <c r="K4267" s="145">
        <v>9</v>
      </c>
      <c r="L4267" s="145">
        <v>10</v>
      </c>
      <c r="M4267" s="145">
        <v>11</v>
      </c>
      <c r="N4267" s="145">
        <v>12</v>
      </c>
      <c r="O4267" s="145">
        <v>13</v>
      </c>
      <c r="P4267" s="145">
        <v>14</v>
      </c>
      <c r="Q4267" s="145">
        <v>15</v>
      </c>
      <c r="R4267" s="145">
        <v>16</v>
      </c>
      <c r="S4267" s="145">
        <v>17</v>
      </c>
      <c r="T4267" s="145">
        <v>18</v>
      </c>
      <c r="U4267" s="145">
        <v>19</v>
      </c>
      <c r="V4267" s="145">
        <v>20</v>
      </c>
      <c r="W4267" s="145">
        <v>21</v>
      </c>
      <c r="X4267" s="145">
        <v>22</v>
      </c>
      <c r="Y4267" s="145">
        <v>23</v>
      </c>
      <c r="Z4267" s="145">
        <v>24</v>
      </c>
      <c r="AA4267" s="145">
        <v>25</v>
      </c>
      <c r="AB4267" s="145">
        <v>26</v>
      </c>
      <c r="AC4267" s="145">
        <v>27</v>
      </c>
      <c r="AD4267" s="145">
        <v>28</v>
      </c>
      <c r="AE4267" s="145">
        <v>29</v>
      </c>
      <c r="AF4267" s="145">
        <v>30</v>
      </c>
      <c r="AG4267" s="145">
        <v>31</v>
      </c>
      <c r="AH4267" s="145">
        <v>32</v>
      </c>
      <c r="AI4267" s="145">
        <v>33</v>
      </c>
      <c r="AJ4267" s="145">
        <v>34</v>
      </c>
      <c r="AK4267" s="145">
        <v>35</v>
      </c>
      <c r="AL4267" s="145">
        <v>36</v>
      </c>
      <c r="AM4267" s="145">
        <v>37</v>
      </c>
      <c r="AN4267" s="145">
        <v>38</v>
      </c>
      <c r="AO4267" s="145">
        <v>39</v>
      </c>
      <c r="AP4267" s="145">
        <v>40</v>
      </c>
      <c r="AQ4267" s="30"/>
    </row>
    <row r="4268" spans="1:43" ht="12" customHeight="1" x14ac:dyDescent="0.2">
      <c r="A4268" s="143" t="s">
        <v>629</v>
      </c>
      <c r="B4268" s="53"/>
      <c r="C4268" s="5">
        <v>0</v>
      </c>
      <c r="D4268" s="30">
        <v>1.0701765596896316E-3</v>
      </c>
      <c r="E4268" s="30">
        <v>2.1403531193792632E-3</v>
      </c>
      <c r="F4268" s="30">
        <v>3.2105296790688946E-3</v>
      </c>
      <c r="G4268" s="30">
        <v>4.2807062387585264E-3</v>
      </c>
      <c r="H4268" s="30">
        <v>5.3508827984481578E-3</v>
      </c>
      <c r="I4268" s="30">
        <v>8.8371164482735354E-3</v>
      </c>
      <c r="J4268" s="30">
        <v>1.2323350098098911E-2</v>
      </c>
      <c r="K4268" s="30">
        <v>1.5809583747924287E-2</v>
      </c>
      <c r="L4268" s="30">
        <v>1.9295817397749666E-2</v>
      </c>
      <c r="M4268" s="30">
        <v>2.2782051047575039E-2</v>
      </c>
      <c r="N4268" s="30">
        <v>2.2815052412815052E-2</v>
      </c>
      <c r="O4268" s="30">
        <v>2.2848053778055068E-2</v>
      </c>
      <c r="P4268" s="30">
        <v>2.2881055143295081E-2</v>
      </c>
      <c r="Q4268" s="30">
        <v>2.2914056508535098E-2</v>
      </c>
      <c r="R4268" s="30">
        <v>2.2947057873775111E-2</v>
      </c>
      <c r="S4268" s="30">
        <v>2.2947057873775111E-2</v>
      </c>
      <c r="T4268" s="30">
        <v>2.2947057873775111E-2</v>
      </c>
      <c r="U4268" s="30">
        <v>2.2947057873775111E-2</v>
      </c>
      <c r="V4268" s="30">
        <v>2.2947057873775111E-2</v>
      </c>
      <c r="W4268" s="30">
        <v>2.2947057873775111E-2</v>
      </c>
      <c r="X4268" s="30">
        <v>2.2947057873775111E-2</v>
      </c>
      <c r="Y4268" s="30">
        <v>2.2947057873775111E-2</v>
      </c>
      <c r="Z4268" s="30">
        <v>2.2947057873775111E-2</v>
      </c>
      <c r="AA4268" s="30">
        <v>2.2947057873775111E-2</v>
      </c>
      <c r="AB4268" s="30">
        <v>2.2947057873775111E-2</v>
      </c>
      <c r="AC4268" s="30">
        <v>2.2947057873775111E-2</v>
      </c>
      <c r="AD4268" s="30">
        <v>2.2947057873775111E-2</v>
      </c>
      <c r="AE4268" s="30">
        <v>2.2947057873775111E-2</v>
      </c>
      <c r="AF4268" s="30">
        <v>2.2947057873775111E-2</v>
      </c>
      <c r="AG4268" s="30">
        <v>2.2947057873775111E-2</v>
      </c>
      <c r="AH4268" s="30">
        <v>2.2947057873775111E-2</v>
      </c>
      <c r="AI4268" s="30">
        <v>2.2947057873775111E-2</v>
      </c>
      <c r="AJ4268" s="30">
        <v>2.2947057873775111E-2</v>
      </c>
      <c r="AK4268" s="30">
        <v>2.2947057873775111E-2</v>
      </c>
      <c r="AL4268" s="30">
        <v>2.2947057873775111E-2</v>
      </c>
      <c r="AM4268" s="30">
        <v>2.2947057873775111E-2</v>
      </c>
      <c r="AN4268" s="30">
        <v>2.2947057873775111E-2</v>
      </c>
      <c r="AO4268" s="30">
        <v>2.2947057873775111E-2</v>
      </c>
      <c r="AP4268" s="30">
        <v>2.2947057873775111E-2</v>
      </c>
      <c r="AQ4268" s="30"/>
    </row>
    <row r="4269" spans="1:43" ht="12" customHeight="1" x14ac:dyDescent="0.2">
      <c r="A4269" s="29"/>
      <c r="C4269" s="5"/>
      <c r="D4269" s="30"/>
      <c r="E4269" s="30"/>
      <c r="F4269" s="30"/>
      <c r="G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0"/>
      <c r="Z4269" s="30"/>
      <c r="AA4269" s="30"/>
      <c r="AB4269" s="30"/>
      <c r="AC4269" s="30"/>
      <c r="AD4269" s="30"/>
      <c r="AE4269" s="30"/>
      <c r="AF4269" s="30"/>
      <c r="AG4269" s="30"/>
      <c r="AH4269" s="30"/>
      <c r="AI4269" s="30"/>
      <c r="AJ4269" s="30"/>
      <c r="AK4269" s="30"/>
      <c r="AL4269" s="30"/>
      <c r="AM4269" s="30"/>
      <c r="AN4269" s="30"/>
      <c r="AO4269" s="30"/>
      <c r="AP4269" s="30"/>
      <c r="AQ4269" s="30"/>
    </row>
    <row r="4270" spans="1:43" ht="12" customHeight="1" x14ac:dyDescent="0.2">
      <c r="A4270" s="31" t="s">
        <v>630</v>
      </c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  <c r="N4270">
        <v>13</v>
      </c>
      <c r="O4270">
        <v>14</v>
      </c>
      <c r="P4270">
        <v>15</v>
      </c>
      <c r="Q4270">
        <v>16</v>
      </c>
      <c r="R4270">
        <v>17</v>
      </c>
      <c r="S4270">
        <v>18</v>
      </c>
      <c r="T4270">
        <v>19</v>
      </c>
      <c r="U4270">
        <v>20</v>
      </c>
      <c r="V4270">
        <v>21</v>
      </c>
      <c r="W4270">
        <v>22</v>
      </c>
      <c r="X4270">
        <v>23</v>
      </c>
      <c r="Y4270">
        <v>24</v>
      </c>
      <c r="Z4270">
        <v>25</v>
      </c>
      <c r="AA4270">
        <v>26</v>
      </c>
      <c r="AB4270">
        <v>27</v>
      </c>
      <c r="AC4270">
        <v>28</v>
      </c>
      <c r="AD4270">
        <v>29</v>
      </c>
      <c r="AE4270">
        <v>30</v>
      </c>
      <c r="AF4270" s="30"/>
      <c r="AG4270" s="30"/>
      <c r="AH4270" s="30"/>
      <c r="AI4270" s="30"/>
      <c r="AJ4270" s="30"/>
      <c r="AK4270" s="30"/>
      <c r="AL4270" s="30"/>
      <c r="AM4270" s="30"/>
      <c r="AN4270" s="30"/>
      <c r="AO4270" s="30"/>
      <c r="AP4270" s="30"/>
      <c r="AQ4270" s="30"/>
    </row>
    <row r="4271" spans="1:43" ht="12" customHeight="1" x14ac:dyDescent="0.2">
      <c r="A4271" t="s">
        <v>631</v>
      </c>
      <c r="B4271">
        <v>1.15666</v>
      </c>
      <c r="C4271">
        <v>1.13666</v>
      </c>
      <c r="D4271">
        <v>1.11666</v>
      </c>
      <c r="E4271">
        <v>1.09666</v>
      </c>
      <c r="F4271">
        <v>1.07666</v>
      </c>
      <c r="G4271">
        <v>1.0566599999999999</v>
      </c>
      <c r="H4271">
        <v>1.0366599999999999</v>
      </c>
      <c r="I4271">
        <v>1.0166599999999999</v>
      </c>
      <c r="J4271">
        <v>0.99665999999999988</v>
      </c>
      <c r="K4271">
        <v>0.97665999999999986</v>
      </c>
      <c r="L4271">
        <v>1.10666</v>
      </c>
      <c r="M4271">
        <v>1.08666</v>
      </c>
      <c r="N4271">
        <v>1.0666599999999999</v>
      </c>
      <c r="O4271">
        <v>1.0466599999999999</v>
      </c>
      <c r="P4271">
        <v>1.0266599999999999</v>
      </c>
      <c r="Q4271">
        <v>1.0066599999999999</v>
      </c>
      <c r="R4271">
        <v>0.98665999999999987</v>
      </c>
      <c r="S4271">
        <v>0.96665999999999985</v>
      </c>
      <c r="T4271">
        <v>0.94665999999999983</v>
      </c>
      <c r="U4271">
        <v>0.92665999999999982</v>
      </c>
      <c r="V4271">
        <v>1.0066599999999999</v>
      </c>
      <c r="W4271">
        <v>0.98665999999999987</v>
      </c>
      <c r="X4271">
        <v>0.96665999999999985</v>
      </c>
      <c r="Y4271">
        <v>0.94665999999999983</v>
      </c>
      <c r="Z4271">
        <v>0.92665999999999982</v>
      </c>
      <c r="AA4271">
        <v>0.9066599999999998</v>
      </c>
      <c r="AB4271">
        <v>0.88665999999999978</v>
      </c>
      <c r="AC4271">
        <v>0.86665999999999976</v>
      </c>
      <c r="AD4271">
        <v>0.84665999999999975</v>
      </c>
      <c r="AE4271">
        <v>0.82665999999999973</v>
      </c>
      <c r="AF4271" s="30"/>
      <c r="AG4271" s="30"/>
      <c r="AH4271" s="30"/>
      <c r="AI4271" s="30"/>
      <c r="AJ4271" s="30"/>
      <c r="AK4271" s="30"/>
      <c r="AL4271" s="30"/>
      <c r="AM4271" s="30"/>
      <c r="AN4271" s="30"/>
      <c r="AO4271" s="30"/>
      <c r="AP4271" s="30"/>
      <c r="AQ4271" s="30"/>
    </row>
    <row r="4273" spans="1:58" ht="12" customHeight="1" x14ac:dyDescent="0.2">
      <c r="A4273" t="s">
        <v>632</v>
      </c>
    </row>
    <row r="4275" spans="1:58" ht="12" customHeight="1" x14ac:dyDescent="0.2">
      <c r="A4275" t="s">
        <v>633</v>
      </c>
      <c r="C4275">
        <v>1995</v>
      </c>
      <c r="D4275">
        <v>1996</v>
      </c>
      <c r="E4275">
        <v>1997</v>
      </c>
      <c r="F4275">
        <v>1998</v>
      </c>
      <c r="G4275">
        <v>1999</v>
      </c>
      <c r="H4275">
        <v>2000</v>
      </c>
      <c r="I4275">
        <v>2001</v>
      </c>
      <c r="J4275">
        <v>2002</v>
      </c>
      <c r="K4275">
        <v>2003</v>
      </c>
      <c r="L4275">
        <v>2004</v>
      </c>
      <c r="M4275">
        <v>2005</v>
      </c>
      <c r="N4275">
        <v>2006</v>
      </c>
      <c r="O4275">
        <v>2007</v>
      </c>
      <c r="P4275">
        <v>2008</v>
      </c>
      <c r="Q4275">
        <v>2009</v>
      </c>
      <c r="R4275">
        <v>2010</v>
      </c>
      <c r="S4275">
        <v>2011</v>
      </c>
      <c r="T4275">
        <v>2012</v>
      </c>
      <c r="U4275">
        <v>2013</v>
      </c>
      <c r="V4275">
        <v>2014</v>
      </c>
      <c r="W4275">
        <v>2015</v>
      </c>
      <c r="X4275">
        <v>2016</v>
      </c>
      <c r="Y4275">
        <v>2017</v>
      </c>
      <c r="Z4275">
        <v>2018</v>
      </c>
      <c r="AA4275">
        <v>2019</v>
      </c>
      <c r="AB4275">
        <v>2020</v>
      </c>
      <c r="AC4275">
        <v>2021</v>
      </c>
      <c r="AD4275">
        <v>2022</v>
      </c>
      <c r="AE4275">
        <v>2023</v>
      </c>
      <c r="AF4275">
        <v>2024</v>
      </c>
      <c r="AG4275">
        <v>2025</v>
      </c>
      <c r="AH4275">
        <v>2026</v>
      </c>
      <c r="AI4275">
        <v>2027</v>
      </c>
      <c r="AJ4275">
        <v>2028</v>
      </c>
      <c r="AK4275">
        <v>2029</v>
      </c>
      <c r="AL4275">
        <v>2030</v>
      </c>
      <c r="AM4275">
        <v>2031</v>
      </c>
      <c r="AN4275">
        <v>2032</v>
      </c>
      <c r="AO4275">
        <v>2033</v>
      </c>
      <c r="AP4275">
        <v>2034</v>
      </c>
      <c r="AQ4275">
        <v>2035</v>
      </c>
      <c r="AR4275">
        <v>2036</v>
      </c>
      <c r="AS4275">
        <v>2037</v>
      </c>
      <c r="AT4275">
        <v>2038</v>
      </c>
      <c r="AU4275">
        <v>2039</v>
      </c>
      <c r="AV4275">
        <v>2040</v>
      </c>
      <c r="AW4275">
        <v>2041</v>
      </c>
      <c r="AX4275">
        <v>2042</v>
      </c>
      <c r="AY4275">
        <v>2043</v>
      </c>
      <c r="AZ4275">
        <v>2044</v>
      </c>
      <c r="BA4275">
        <v>2045</v>
      </c>
      <c r="BB4275">
        <v>2046</v>
      </c>
      <c r="BC4275">
        <v>2047</v>
      </c>
      <c r="BD4275">
        <v>2048</v>
      </c>
      <c r="BE4275">
        <v>2049</v>
      </c>
      <c r="BF4275">
        <v>2050</v>
      </c>
    </row>
    <row r="4276" spans="1:58" ht="12" customHeight="1" x14ac:dyDescent="0.2">
      <c r="A4276" t="s">
        <v>634</v>
      </c>
      <c r="B4276" t="s">
        <v>635</v>
      </c>
      <c r="C4276" s="2">
        <v>116.6</v>
      </c>
      <c r="D4276" s="2">
        <v>111.2</v>
      </c>
      <c r="E4276" s="2">
        <v>105.9</v>
      </c>
      <c r="F4276" s="2">
        <v>105.2</v>
      </c>
      <c r="G4276" s="2">
        <v>108.1</v>
      </c>
      <c r="H4276" s="2">
        <v>96.44</v>
      </c>
      <c r="I4276" s="2">
        <v>122</v>
      </c>
      <c r="J4276" s="2">
        <v>127</v>
      </c>
      <c r="K4276" s="2">
        <v>143</v>
      </c>
      <c r="L4276" s="2">
        <v>128</v>
      </c>
      <c r="M4276" s="2">
        <v>131</v>
      </c>
      <c r="N4276" s="2">
        <v>129</v>
      </c>
      <c r="O4276" s="2">
        <v>135</v>
      </c>
      <c r="P4276" s="2">
        <v>142</v>
      </c>
      <c r="Q4276" s="2">
        <v>122</v>
      </c>
      <c r="R4276" s="2">
        <v>120</v>
      </c>
      <c r="S4276" s="2">
        <v>125</v>
      </c>
      <c r="T4276" s="2">
        <v>119</v>
      </c>
      <c r="U4276" s="2">
        <v>104</v>
      </c>
      <c r="V4276" s="2">
        <v>97</v>
      </c>
      <c r="W4276" s="2">
        <v>98</v>
      </c>
      <c r="X4276" s="2">
        <v>101</v>
      </c>
      <c r="Y4276" s="2">
        <v>106</v>
      </c>
      <c r="Z4276" s="2">
        <v>106</v>
      </c>
      <c r="AA4276">
        <v>104</v>
      </c>
      <c r="AB4276">
        <v>106</v>
      </c>
      <c r="AC4276">
        <v>100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 ht="12" customHeight="1" x14ac:dyDescent="0.2">
      <c r="A4277" t="s">
        <v>636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</row>
    <row r="4278" spans="1:58" ht="12" customHeight="1" x14ac:dyDescent="0.2">
      <c r="A4278" t="s">
        <v>637</v>
      </c>
      <c r="C4278" s="2">
        <v>3.9780000000000002</v>
      </c>
      <c r="D4278" s="2">
        <v>4.2320000000000002</v>
      </c>
      <c r="E4278" s="2">
        <v>5.4740000000000002</v>
      </c>
      <c r="F4278" s="2">
        <v>5.2510000000000003</v>
      </c>
      <c r="G4278" s="2">
        <v>5.2190000000000003</v>
      </c>
      <c r="H4278" s="2">
        <v>5.4740000000000002</v>
      </c>
      <c r="I4278" s="2">
        <v>7</v>
      </c>
      <c r="J4278" s="2">
        <v>3</v>
      </c>
      <c r="K4278" s="2">
        <v>7</v>
      </c>
      <c r="L4278" s="2">
        <v>8</v>
      </c>
      <c r="M4278" s="2">
        <v>7</v>
      </c>
      <c r="N4278" s="2">
        <v>5</v>
      </c>
      <c r="O4278" s="2">
        <v>4</v>
      </c>
      <c r="P4278" s="2">
        <v>4</v>
      </c>
      <c r="Q4278" s="2">
        <v>3</v>
      </c>
      <c r="R4278" s="2">
        <v>3</v>
      </c>
      <c r="S4278" s="2">
        <v>3</v>
      </c>
      <c r="T4278" s="2">
        <v>2</v>
      </c>
      <c r="U4278" s="2">
        <v>2</v>
      </c>
      <c r="V4278" s="2">
        <v>2</v>
      </c>
      <c r="W4278" s="2">
        <v>3</v>
      </c>
      <c r="X4278" s="2">
        <v>1</v>
      </c>
      <c r="Y4278" s="2">
        <v>1</v>
      </c>
      <c r="Z4278" s="2">
        <v>2</v>
      </c>
      <c r="AA4278">
        <v>1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</row>
    <row r="4279" spans="1:58" ht="12" customHeight="1" x14ac:dyDescent="0.2">
      <c r="A4279" t="s">
        <v>638</v>
      </c>
      <c r="C4279" s="2">
        <v>469.3</v>
      </c>
      <c r="D4279" s="2">
        <v>489.9</v>
      </c>
      <c r="E4279" s="2">
        <v>458</v>
      </c>
      <c r="F4279" s="2">
        <v>461.4</v>
      </c>
      <c r="G4279" s="2">
        <v>470.3</v>
      </c>
      <c r="H4279" s="2">
        <v>453.3</v>
      </c>
      <c r="I4279" s="2">
        <v>458</v>
      </c>
      <c r="J4279" s="2">
        <v>570</v>
      </c>
      <c r="K4279" s="2">
        <v>567</v>
      </c>
      <c r="L4279" s="2">
        <v>533</v>
      </c>
      <c r="M4279" s="2">
        <v>531</v>
      </c>
      <c r="N4279" s="2">
        <v>544</v>
      </c>
      <c r="O4279" s="2">
        <v>550</v>
      </c>
      <c r="P4279" s="2">
        <v>541</v>
      </c>
      <c r="Q4279" s="2">
        <v>536</v>
      </c>
      <c r="R4279" s="2">
        <v>533</v>
      </c>
      <c r="S4279" s="2">
        <v>512</v>
      </c>
      <c r="T4279" s="2">
        <v>466</v>
      </c>
      <c r="U4279" s="2">
        <v>408</v>
      </c>
      <c r="V4279" s="2">
        <v>395</v>
      </c>
      <c r="W4279" s="2">
        <v>410</v>
      </c>
      <c r="X4279" s="2">
        <v>396</v>
      </c>
      <c r="Y4279" s="2">
        <v>399</v>
      </c>
      <c r="Z4279">
        <v>379</v>
      </c>
      <c r="AA4279">
        <v>370</v>
      </c>
      <c r="AB4279">
        <v>338</v>
      </c>
      <c r="AC4279">
        <v>347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1" spans="1:58" ht="12" customHeight="1" x14ac:dyDescent="0.2">
      <c r="A4281" t="s">
        <v>639</v>
      </c>
      <c r="B4281">
        <v>2021</v>
      </c>
      <c r="C4281" t="s">
        <v>748</v>
      </c>
    </row>
    <row r="4283" spans="1:58" ht="12" customHeight="1" x14ac:dyDescent="0.2">
      <c r="B4283" t="s">
        <v>641</v>
      </c>
    </row>
    <row r="4284" spans="1:58" ht="12" customHeight="1" x14ac:dyDescent="0.2">
      <c r="C4284" t="s">
        <v>462</v>
      </c>
      <c r="D4284" t="s">
        <v>470</v>
      </c>
      <c r="E4284" t="s">
        <v>471</v>
      </c>
      <c r="F4284" t="s">
        <v>472</v>
      </c>
      <c r="G4284" t="s">
        <v>473</v>
      </c>
      <c r="H4284" t="s">
        <v>474</v>
      </c>
      <c r="I4284" t="s">
        <v>475</v>
      </c>
      <c r="J4284" t="s">
        <v>476</v>
      </c>
      <c r="K4284" t="s">
        <v>477</v>
      </c>
    </row>
    <row r="4285" spans="1:58" ht="12" customHeight="1" x14ac:dyDescent="0.2">
      <c r="B4285" t="s">
        <v>634</v>
      </c>
      <c r="C4285">
        <v>2.6700000000000002E-2</v>
      </c>
      <c r="D4285">
        <v>3.8399999999999997E-2</v>
      </c>
      <c r="E4285">
        <v>2.3800000000000002E-2</v>
      </c>
      <c r="F4285">
        <v>1.6400000000000001E-2</v>
      </c>
      <c r="G4285">
        <v>0.2858</v>
      </c>
      <c r="H4285">
        <v>2.1499999999999998E-2</v>
      </c>
      <c r="I4285">
        <v>0.21940000000000001</v>
      </c>
      <c r="J4285">
        <v>1.8200000000000001E-2</v>
      </c>
      <c r="K4285">
        <v>0.3498</v>
      </c>
    </row>
    <row r="4286" spans="1:58" ht="12" customHeight="1" x14ac:dyDescent="0.2">
      <c r="B4286" t="s">
        <v>636</v>
      </c>
      <c r="C4286">
        <v>3.0300000000000001E-2</v>
      </c>
      <c r="D4286">
        <v>4.3900000000000002E-2</v>
      </c>
      <c r="E4286">
        <v>4.9799999999999997E-2</v>
      </c>
      <c r="F4286">
        <v>5.79E-2</v>
      </c>
      <c r="G4286">
        <v>0.24929999999999999</v>
      </c>
      <c r="H4286">
        <v>3.2000000000000001E-2</v>
      </c>
      <c r="I4286">
        <v>0.15540000000000001</v>
      </c>
      <c r="J4286">
        <v>0.1245</v>
      </c>
      <c r="K4286">
        <v>0.25690000000000002</v>
      </c>
    </row>
    <row r="4287" spans="1:58" ht="12" customHeight="1" x14ac:dyDescent="0.2">
      <c r="B4287" t="s">
        <v>637</v>
      </c>
      <c r="C4287">
        <v>0.14480000000000001</v>
      </c>
      <c r="D4287">
        <v>0.1918</v>
      </c>
      <c r="E4287">
        <v>1E-4</v>
      </c>
      <c r="F4287">
        <v>5.9999999999999995E-4</v>
      </c>
      <c r="G4287">
        <v>0.5897</v>
      </c>
      <c r="H4287">
        <v>9.9000000000000008E-3</v>
      </c>
      <c r="I4287">
        <v>1E-4</v>
      </c>
      <c r="J4287">
        <v>1E-4</v>
      </c>
      <c r="K4287">
        <v>6.2899999999999998E-2</v>
      </c>
    </row>
    <row r="4288" spans="1:58" ht="12" customHeight="1" x14ac:dyDescent="0.2">
      <c r="B4288" t="s">
        <v>638</v>
      </c>
      <c r="C4288">
        <v>3.0300000000000001E-2</v>
      </c>
      <c r="D4288">
        <v>4.3900000000000002E-2</v>
      </c>
      <c r="E4288">
        <v>4.9799999999999997E-2</v>
      </c>
      <c r="F4288">
        <v>5.79E-2</v>
      </c>
      <c r="G4288">
        <v>0.24929999999999999</v>
      </c>
      <c r="H4288">
        <v>3.2000000000000001E-2</v>
      </c>
      <c r="I4288">
        <v>0.15540000000000001</v>
      </c>
      <c r="J4288">
        <v>0.1245</v>
      </c>
      <c r="K4288">
        <v>0.25690000000000002</v>
      </c>
    </row>
    <row r="4290" spans="1:58" ht="12" customHeight="1" x14ac:dyDescent="0.2">
      <c r="A4290" t="s">
        <v>642</v>
      </c>
    </row>
    <row r="4291" spans="1:58" ht="12" customHeight="1" x14ac:dyDescent="0.2">
      <c r="C4291">
        <v>1995</v>
      </c>
      <c r="D4291">
        <v>1996</v>
      </c>
      <c r="E4291">
        <v>1997</v>
      </c>
      <c r="F4291">
        <v>1998</v>
      </c>
      <c r="G4291">
        <v>1999</v>
      </c>
      <c r="H4291">
        <v>2000</v>
      </c>
      <c r="I4291">
        <v>2001</v>
      </c>
      <c r="J4291">
        <v>2002</v>
      </c>
      <c r="K4291">
        <v>2003</v>
      </c>
      <c r="L4291">
        <v>2004</v>
      </c>
      <c r="M4291">
        <v>2005</v>
      </c>
      <c r="N4291">
        <v>2006</v>
      </c>
      <c r="O4291">
        <v>2007</v>
      </c>
      <c r="P4291">
        <v>2008</v>
      </c>
      <c r="Q4291">
        <v>2009</v>
      </c>
      <c r="R4291">
        <v>2010</v>
      </c>
      <c r="S4291">
        <v>2011</v>
      </c>
      <c r="T4291">
        <v>2012</v>
      </c>
      <c r="U4291">
        <v>2013</v>
      </c>
      <c r="V4291">
        <v>2014</v>
      </c>
      <c r="W4291">
        <v>2015</v>
      </c>
      <c r="X4291">
        <v>2016</v>
      </c>
      <c r="Y4291">
        <v>2017</v>
      </c>
      <c r="Z4291">
        <v>2018</v>
      </c>
      <c r="AA4291">
        <v>2019</v>
      </c>
      <c r="AB4291">
        <v>2020</v>
      </c>
      <c r="AC4291">
        <v>2021</v>
      </c>
      <c r="AD4291">
        <v>2022</v>
      </c>
      <c r="AE4291">
        <v>2023</v>
      </c>
      <c r="AF4291">
        <v>2024</v>
      </c>
      <c r="AG4291">
        <v>2025</v>
      </c>
      <c r="AH4291">
        <v>2026</v>
      </c>
      <c r="AI4291">
        <v>2027</v>
      </c>
      <c r="AJ4291">
        <v>2028</v>
      </c>
      <c r="AK4291">
        <v>2029</v>
      </c>
      <c r="AL4291">
        <v>2030</v>
      </c>
      <c r="AM4291">
        <v>2031</v>
      </c>
      <c r="AN4291">
        <v>2032</v>
      </c>
      <c r="AO4291">
        <v>2033</v>
      </c>
      <c r="AP4291">
        <v>2034</v>
      </c>
      <c r="AQ4291">
        <v>2035</v>
      </c>
      <c r="AR4291">
        <v>2036</v>
      </c>
      <c r="AS4291">
        <v>2037</v>
      </c>
      <c r="AT4291">
        <v>2038</v>
      </c>
      <c r="AU4291">
        <v>2039</v>
      </c>
      <c r="AV4291">
        <v>2040</v>
      </c>
      <c r="AW4291">
        <v>2041</v>
      </c>
      <c r="AX4291">
        <v>2042</v>
      </c>
      <c r="AY4291">
        <v>2043</v>
      </c>
      <c r="AZ4291">
        <v>2044</v>
      </c>
      <c r="BA4291">
        <v>2045</v>
      </c>
      <c r="BB4291">
        <v>2046</v>
      </c>
      <c r="BC4291">
        <v>2047</v>
      </c>
      <c r="BD4291">
        <v>2048</v>
      </c>
      <c r="BE4291">
        <v>2049</v>
      </c>
      <c r="BF4291">
        <v>2050</v>
      </c>
    </row>
    <row r="4292" spans="1:58" ht="12" customHeight="1" x14ac:dyDescent="0.2">
      <c r="A4292" t="s">
        <v>429</v>
      </c>
      <c r="B4292" t="s">
        <v>643</v>
      </c>
      <c r="C4292" s="32">
        <v>199.65874012500001</v>
      </c>
      <c r="D4292" s="32">
        <v>206.80575862500001</v>
      </c>
      <c r="E4292" s="32">
        <v>207.21720350000001</v>
      </c>
      <c r="F4292" s="32">
        <v>207.38201062499999</v>
      </c>
      <c r="G4292" s="32">
        <v>207.6</v>
      </c>
      <c r="H4292" s="32">
        <v>207.3</v>
      </c>
      <c r="I4292" s="32">
        <v>207.1</v>
      </c>
      <c r="J4292" s="32">
        <v>206.1</v>
      </c>
      <c r="K4292" s="32">
        <v>204.9</v>
      </c>
      <c r="L4292" s="32">
        <v>202.6</v>
      </c>
      <c r="M4292" s="32">
        <v>202.7</v>
      </c>
      <c r="N4292" s="32">
        <v>199.1</v>
      </c>
      <c r="O4292" s="32">
        <v>197.6</v>
      </c>
      <c r="P4292" s="32">
        <v>191.9</v>
      </c>
      <c r="Q4292" s="32">
        <v>190</v>
      </c>
      <c r="R4292" s="33">
        <v>183.4</v>
      </c>
      <c r="S4292" s="33">
        <v>177.7</v>
      </c>
      <c r="T4292" s="32">
        <v>173.9</v>
      </c>
      <c r="U4292" s="32">
        <v>171</v>
      </c>
      <c r="V4292" s="32">
        <v>167.7</v>
      </c>
      <c r="W4292" s="32">
        <v>168</v>
      </c>
      <c r="X4292" s="32">
        <v>169.3</v>
      </c>
      <c r="Y4292" s="32">
        <v>170.4</v>
      </c>
      <c r="Z4292" s="32">
        <v>171.39099999999999</v>
      </c>
      <c r="AA4292" s="32">
        <v>171.85</v>
      </c>
      <c r="AB4292" s="32">
        <v>0</v>
      </c>
      <c r="AC4292" s="32">
        <v>0</v>
      </c>
      <c r="AD4292" s="32">
        <v>0</v>
      </c>
      <c r="AE4292" s="32">
        <v>0</v>
      </c>
      <c r="AF4292" s="32">
        <v>0</v>
      </c>
      <c r="AG4292" s="32">
        <v>0</v>
      </c>
      <c r="AH4292" s="32">
        <v>0</v>
      </c>
      <c r="AI4292" s="32">
        <v>0</v>
      </c>
      <c r="AJ4292" s="32">
        <v>0</v>
      </c>
      <c r="AK4292" s="32">
        <v>0</v>
      </c>
      <c r="AL4292" s="32">
        <v>0</v>
      </c>
      <c r="AM4292" s="32">
        <v>0</v>
      </c>
      <c r="AN4292" s="32">
        <v>0</v>
      </c>
      <c r="AO4292" s="32">
        <v>0</v>
      </c>
      <c r="AP4292" s="32">
        <v>0</v>
      </c>
      <c r="AQ4292" s="32">
        <v>0</v>
      </c>
      <c r="AR4292" s="32">
        <v>0</v>
      </c>
      <c r="AS4292" s="32">
        <v>0</v>
      </c>
      <c r="AT4292" s="32">
        <v>0</v>
      </c>
      <c r="AU4292" s="32">
        <v>0</v>
      </c>
      <c r="AV4292" s="32">
        <v>0</v>
      </c>
      <c r="AW4292" s="32">
        <v>0</v>
      </c>
      <c r="AX4292" s="32">
        <v>0</v>
      </c>
      <c r="AY4292" s="32">
        <v>0</v>
      </c>
      <c r="AZ4292" s="32">
        <v>0</v>
      </c>
      <c r="BA4292" s="32">
        <v>0</v>
      </c>
      <c r="BB4292" s="32">
        <v>0</v>
      </c>
      <c r="BC4292" s="32">
        <v>0</v>
      </c>
      <c r="BD4292" s="32">
        <v>0</v>
      </c>
      <c r="BE4292" s="32">
        <v>0</v>
      </c>
      <c r="BF4292" s="32">
        <v>0</v>
      </c>
    </row>
    <row r="4293" spans="1:58" ht="12" customHeight="1" x14ac:dyDescent="0.2">
      <c r="A4293" t="s">
        <v>463</v>
      </c>
      <c r="C4293" s="32">
        <v>31.639355765200001</v>
      </c>
      <c r="D4293" s="32">
        <v>32.685282062699997</v>
      </c>
      <c r="E4293" s="32">
        <v>33.731213214699999</v>
      </c>
      <c r="F4293" s="32">
        <v>34.777140621800001</v>
      </c>
      <c r="G4293" s="32">
        <v>38</v>
      </c>
      <c r="H4293" s="32">
        <v>38</v>
      </c>
      <c r="I4293" s="32">
        <v>38.1</v>
      </c>
      <c r="J4293" s="32">
        <v>38.200000000000003</v>
      </c>
      <c r="K4293" s="32">
        <v>38.299999999999997</v>
      </c>
      <c r="L4293" s="32">
        <v>38.299999999999997</v>
      </c>
      <c r="M4293" s="32">
        <v>38.700000000000003</v>
      </c>
      <c r="N4293" s="32">
        <v>38.5</v>
      </c>
      <c r="O4293" s="32">
        <v>38.700000000000003</v>
      </c>
      <c r="P4293" s="32">
        <v>38</v>
      </c>
      <c r="Q4293" s="32">
        <v>38.1</v>
      </c>
      <c r="R4293" s="33">
        <v>37.200000000000003</v>
      </c>
      <c r="S4293" s="33">
        <v>36.6</v>
      </c>
      <c r="T4293" s="32">
        <v>36.200000000000003</v>
      </c>
      <c r="U4293" s="32">
        <v>36</v>
      </c>
      <c r="V4293" s="32">
        <v>35.799999999999997</v>
      </c>
      <c r="W4293" s="32">
        <v>37.6</v>
      </c>
      <c r="X4293" s="32">
        <v>39</v>
      </c>
      <c r="Y4293" s="32">
        <v>39.9</v>
      </c>
      <c r="Z4293" s="32">
        <v>40.734000000000002</v>
      </c>
      <c r="AA4293" s="32">
        <v>41.411000000000001</v>
      </c>
      <c r="AB4293" s="32">
        <v>0</v>
      </c>
      <c r="AC4293" s="32">
        <v>0</v>
      </c>
      <c r="AD4293" s="32">
        <v>0</v>
      </c>
      <c r="AE4293" s="32">
        <v>0</v>
      </c>
      <c r="AF4293" s="32">
        <v>0</v>
      </c>
      <c r="AG4293" s="32">
        <v>0</v>
      </c>
      <c r="AH4293" s="32">
        <v>0</v>
      </c>
      <c r="AI4293" s="32">
        <v>0</v>
      </c>
      <c r="AJ4293" s="32">
        <v>0</v>
      </c>
      <c r="AK4293" s="32">
        <v>0</v>
      </c>
      <c r="AL4293" s="32">
        <v>0</v>
      </c>
      <c r="AM4293" s="32">
        <v>0</v>
      </c>
      <c r="AN4293" s="32">
        <v>0</v>
      </c>
      <c r="AO4293" s="32">
        <v>0</v>
      </c>
      <c r="AP4293" s="32">
        <v>0</v>
      </c>
      <c r="AQ4293" s="32">
        <v>0</v>
      </c>
      <c r="AR4293" s="32">
        <v>0</v>
      </c>
      <c r="AS4293" s="32">
        <v>0</v>
      </c>
      <c r="AT4293" s="32">
        <v>0</v>
      </c>
      <c r="AU4293" s="32">
        <v>0</v>
      </c>
      <c r="AV4293" s="32">
        <v>0</v>
      </c>
      <c r="AW4293" s="32">
        <v>0</v>
      </c>
      <c r="AX4293" s="32">
        <v>0</v>
      </c>
      <c r="AY4293" s="32">
        <v>0</v>
      </c>
      <c r="AZ4293" s="32">
        <v>0</v>
      </c>
      <c r="BA4293" s="32">
        <v>0</v>
      </c>
      <c r="BB4293" s="32">
        <v>0</v>
      </c>
      <c r="BC4293" s="32">
        <v>0</v>
      </c>
      <c r="BD4293" s="32">
        <v>0</v>
      </c>
      <c r="BE4293" s="32">
        <v>0</v>
      </c>
      <c r="BF4293" s="32">
        <v>0</v>
      </c>
    </row>
    <row r="4295" spans="1:58" ht="12" customHeight="1" x14ac:dyDescent="0.2">
      <c r="A4295" t="s">
        <v>644</v>
      </c>
      <c r="B4295">
        <v>2019</v>
      </c>
      <c r="C4295" t="s">
        <v>640</v>
      </c>
    </row>
    <row r="4297" spans="1:58" ht="12" customHeight="1" x14ac:dyDescent="0.2">
      <c r="B4297" t="s">
        <v>429</v>
      </c>
      <c r="C4297" t="s">
        <v>463</v>
      </c>
      <c r="P4297" s="34"/>
      <c r="Q4297" s="34"/>
    </row>
    <row r="4298" spans="1:58" ht="12" customHeight="1" x14ac:dyDescent="0.2">
      <c r="A4298" t="s">
        <v>645</v>
      </c>
      <c r="B4298">
        <v>6.4000819661791497E-2</v>
      </c>
      <c r="C4298">
        <v>-0.25413211726864238</v>
      </c>
      <c r="P4298" s="34"/>
      <c r="Q4298" s="34"/>
    </row>
    <row r="4299" spans="1:58" ht="12" customHeight="1" x14ac:dyDescent="0.2">
      <c r="A4299" t="s">
        <v>646</v>
      </c>
      <c r="B4299">
        <v>0</v>
      </c>
      <c r="C4299">
        <v>0.12108378606647305</v>
      </c>
    </row>
    <row r="4300" spans="1:58" ht="12" customHeight="1" x14ac:dyDescent="0.2">
      <c r="A4300" t="s">
        <v>647</v>
      </c>
      <c r="B4300">
        <v>-8.08323773118526E-3</v>
      </c>
      <c r="C4300">
        <v>-3.731690047109373E-3</v>
      </c>
    </row>
    <row r="4302" spans="1:58" ht="12" customHeight="1" x14ac:dyDescent="0.2">
      <c r="A4302" t="s">
        <v>648</v>
      </c>
    </row>
    <row r="4303" spans="1:58" ht="12" customHeight="1" x14ac:dyDescent="0.2">
      <c r="B4303">
        <v>1995</v>
      </c>
      <c r="C4303">
        <v>1996</v>
      </c>
      <c r="D4303">
        <v>1997</v>
      </c>
      <c r="E4303">
        <v>1998</v>
      </c>
      <c r="F4303">
        <v>1999</v>
      </c>
      <c r="G4303">
        <v>2000</v>
      </c>
      <c r="H4303">
        <v>2001</v>
      </c>
      <c r="I4303">
        <v>2002</v>
      </c>
      <c r="J4303">
        <v>2003</v>
      </c>
      <c r="K4303">
        <v>2004</v>
      </c>
      <c r="L4303">
        <v>2005</v>
      </c>
      <c r="M4303">
        <v>2006</v>
      </c>
      <c r="N4303">
        <v>2007</v>
      </c>
      <c r="O4303">
        <v>2008</v>
      </c>
      <c r="P4303">
        <v>2009</v>
      </c>
      <c r="Q4303">
        <v>2010</v>
      </c>
      <c r="R4303">
        <v>2011</v>
      </c>
      <c r="S4303">
        <v>2012</v>
      </c>
      <c r="T4303">
        <v>2013</v>
      </c>
      <c r="U4303">
        <v>2014</v>
      </c>
      <c r="V4303">
        <v>2015</v>
      </c>
      <c r="W4303">
        <v>2016</v>
      </c>
      <c r="X4303">
        <v>2017</v>
      </c>
      <c r="Y4303">
        <v>2018</v>
      </c>
      <c r="Z4303">
        <v>2019</v>
      </c>
      <c r="AA4303">
        <v>2020</v>
      </c>
      <c r="AB4303">
        <v>2021</v>
      </c>
      <c r="AC4303">
        <v>2022</v>
      </c>
      <c r="AD4303">
        <v>2023</v>
      </c>
      <c r="AE4303">
        <v>2024</v>
      </c>
      <c r="AF4303">
        <v>2025</v>
      </c>
      <c r="AG4303">
        <v>2026</v>
      </c>
      <c r="AH4303">
        <v>2027</v>
      </c>
      <c r="AI4303">
        <v>2028</v>
      </c>
      <c r="AJ4303">
        <v>2029</v>
      </c>
      <c r="AK4303">
        <v>2030</v>
      </c>
      <c r="AL4303">
        <v>2031</v>
      </c>
      <c r="AM4303">
        <v>2032</v>
      </c>
      <c r="AN4303">
        <v>2033</v>
      </c>
      <c r="AO4303">
        <v>2034</v>
      </c>
      <c r="AP4303">
        <v>2035</v>
      </c>
      <c r="AQ4303">
        <v>2036</v>
      </c>
      <c r="AR4303">
        <v>2037</v>
      </c>
      <c r="AS4303">
        <v>2038</v>
      </c>
      <c r="AT4303">
        <v>2039</v>
      </c>
      <c r="AU4303">
        <v>2040</v>
      </c>
      <c r="AV4303">
        <v>2041</v>
      </c>
      <c r="AW4303">
        <v>2042</v>
      </c>
      <c r="AX4303">
        <v>2043</v>
      </c>
      <c r="AY4303">
        <v>2044</v>
      </c>
      <c r="AZ4303">
        <v>2045</v>
      </c>
      <c r="BA4303">
        <v>2046</v>
      </c>
      <c r="BB4303">
        <v>2047</v>
      </c>
      <c r="BC4303">
        <v>2048</v>
      </c>
      <c r="BD4303">
        <v>2049</v>
      </c>
      <c r="BE4303">
        <v>2050</v>
      </c>
    </row>
    <row r="4304" spans="1:58" ht="12" customHeight="1" x14ac:dyDescent="0.2">
      <c r="A4304" t="s">
        <v>649</v>
      </c>
      <c r="B4304" s="32">
        <v>167.91200000000001</v>
      </c>
      <c r="C4304" s="32">
        <v>162.95699999999999</v>
      </c>
      <c r="D4304" s="32">
        <v>172.14599999999999</v>
      </c>
      <c r="E4304" s="32">
        <v>180.21199999999999</v>
      </c>
      <c r="F4304" s="32">
        <v>182.09700000000001</v>
      </c>
      <c r="G4304" s="32">
        <v>179.36600000000001</v>
      </c>
      <c r="H4304" s="32">
        <v>164.339</v>
      </c>
      <c r="I4304" s="32">
        <v>162.392</v>
      </c>
      <c r="J4304" s="32">
        <v>150.13399999999999</v>
      </c>
      <c r="K4304" s="32">
        <v>152.102</v>
      </c>
      <c r="L4304" s="32">
        <v>151.30699999999999</v>
      </c>
      <c r="M4304" s="32">
        <v>147.41399999999999</v>
      </c>
      <c r="N4304" s="32">
        <v>152.23099999999999</v>
      </c>
      <c r="O4304" s="32">
        <v>141.33000000000001</v>
      </c>
      <c r="P4304" s="32">
        <v>127.065</v>
      </c>
      <c r="Q4304" s="32">
        <v>154.773</v>
      </c>
      <c r="R4304" s="32">
        <v>148.37200000000001</v>
      </c>
      <c r="S4304" s="32">
        <v>135.40799999999999</v>
      </c>
      <c r="T4304" s="32">
        <v>143.36099999999999</v>
      </c>
      <c r="U4304" s="32">
        <v>149.36099999999999</v>
      </c>
      <c r="V4304" s="32">
        <v>162.81</v>
      </c>
      <c r="W4304" s="32">
        <v>154.36000000000001</v>
      </c>
      <c r="X4304" s="32">
        <v>141.98500000000001</v>
      </c>
      <c r="Y4304" s="32">
        <v>137.029</v>
      </c>
      <c r="Z4304" s="32">
        <v>130.09700000000001</v>
      </c>
      <c r="AA4304" s="32">
        <v>0</v>
      </c>
      <c r="AB4304" s="32">
        <v>0</v>
      </c>
      <c r="AC4304" s="32">
        <v>0</v>
      </c>
      <c r="AD4304" s="32">
        <v>0</v>
      </c>
      <c r="AE4304" s="32">
        <v>0</v>
      </c>
      <c r="AF4304" s="32">
        <v>0</v>
      </c>
      <c r="AG4304" s="32">
        <v>0</v>
      </c>
      <c r="AH4304" s="32">
        <v>0</v>
      </c>
      <c r="AI4304" s="32">
        <v>0</v>
      </c>
      <c r="AJ4304" s="32">
        <v>0</v>
      </c>
      <c r="AK4304" s="32">
        <v>0</v>
      </c>
      <c r="AL4304" s="32">
        <v>0</v>
      </c>
      <c r="AM4304" s="32">
        <v>0</v>
      </c>
      <c r="AN4304" s="32">
        <v>0</v>
      </c>
      <c r="AO4304" s="32">
        <v>0</v>
      </c>
      <c r="AP4304" s="32">
        <v>0</v>
      </c>
      <c r="AQ4304" s="32">
        <v>0</v>
      </c>
      <c r="AR4304" s="32">
        <v>0</v>
      </c>
      <c r="AS4304" s="32">
        <v>0</v>
      </c>
      <c r="AT4304" s="32">
        <v>0</v>
      </c>
      <c r="AU4304" s="32">
        <v>0</v>
      </c>
      <c r="AV4304" s="32">
        <v>0</v>
      </c>
      <c r="AW4304" s="32">
        <v>0</v>
      </c>
      <c r="AX4304" s="32">
        <v>0</v>
      </c>
      <c r="AY4304" s="32">
        <v>0</v>
      </c>
      <c r="AZ4304" s="32">
        <v>0</v>
      </c>
      <c r="BA4304" s="32">
        <v>0</v>
      </c>
      <c r="BB4304" s="32">
        <v>0</v>
      </c>
      <c r="BC4304" s="32">
        <v>0</v>
      </c>
      <c r="BD4304" s="32">
        <v>0</v>
      </c>
      <c r="BE4304" s="32">
        <v>0</v>
      </c>
    </row>
    <row r="4306" spans="1:57" ht="12" customHeight="1" x14ac:dyDescent="0.2">
      <c r="A4306" t="s">
        <v>650</v>
      </c>
      <c r="B4306">
        <v>2019</v>
      </c>
      <c r="C4306" t="s">
        <v>640</v>
      </c>
    </row>
    <row r="4308" spans="1:57" ht="12" customHeight="1" x14ac:dyDescent="0.2">
      <c r="A4308" t="s">
        <v>746</v>
      </c>
    </row>
    <row r="4309" spans="1:57" ht="12" customHeight="1" x14ac:dyDescent="0.2">
      <c r="B4309">
        <v>1995</v>
      </c>
      <c r="C4309">
        <v>1996</v>
      </c>
      <c r="D4309">
        <v>1997</v>
      </c>
      <c r="E4309">
        <v>1998</v>
      </c>
      <c r="F4309">
        <v>1999</v>
      </c>
      <c r="G4309">
        <v>2000</v>
      </c>
      <c r="H4309">
        <v>2001</v>
      </c>
      <c r="I4309">
        <v>2002</v>
      </c>
      <c r="J4309">
        <v>2003</v>
      </c>
      <c r="K4309">
        <v>2004</v>
      </c>
      <c r="L4309">
        <v>2005</v>
      </c>
      <c r="M4309">
        <v>2006</v>
      </c>
      <c r="N4309">
        <v>2007</v>
      </c>
      <c r="O4309">
        <v>2008</v>
      </c>
      <c r="P4309">
        <v>2009</v>
      </c>
      <c r="Q4309">
        <v>2010</v>
      </c>
      <c r="R4309">
        <v>2011</v>
      </c>
      <c r="S4309">
        <v>2012</v>
      </c>
      <c r="T4309">
        <v>2013</v>
      </c>
      <c r="U4309">
        <v>2014</v>
      </c>
      <c r="V4309">
        <v>2015</v>
      </c>
      <c r="W4309">
        <v>2016</v>
      </c>
      <c r="X4309">
        <v>2017</v>
      </c>
      <c r="Y4309">
        <v>2018</v>
      </c>
      <c r="Z4309">
        <v>2019</v>
      </c>
      <c r="AA4309">
        <v>2020</v>
      </c>
      <c r="AB4309">
        <v>2021</v>
      </c>
      <c r="AC4309">
        <v>2022</v>
      </c>
      <c r="AD4309">
        <v>2023</v>
      </c>
      <c r="AE4309">
        <v>2024</v>
      </c>
      <c r="AF4309">
        <v>2025</v>
      </c>
      <c r="AG4309">
        <v>2026</v>
      </c>
      <c r="AH4309">
        <v>2027</v>
      </c>
      <c r="AI4309">
        <v>2028</v>
      </c>
      <c r="AJ4309">
        <v>2029</v>
      </c>
      <c r="AK4309">
        <v>2030</v>
      </c>
      <c r="AL4309">
        <v>2031</v>
      </c>
      <c r="AM4309">
        <v>2032</v>
      </c>
      <c r="AN4309">
        <v>2033</v>
      </c>
      <c r="AO4309">
        <v>2034</v>
      </c>
      <c r="AP4309">
        <v>2035</v>
      </c>
      <c r="AQ4309">
        <v>2036</v>
      </c>
      <c r="AR4309">
        <v>2037</v>
      </c>
      <c r="AS4309">
        <v>2038</v>
      </c>
      <c r="AT4309">
        <v>2039</v>
      </c>
      <c r="AU4309">
        <v>2040</v>
      </c>
      <c r="AV4309">
        <v>2041</v>
      </c>
      <c r="AW4309">
        <v>2042</v>
      </c>
      <c r="AX4309">
        <v>2043</v>
      </c>
      <c r="AY4309">
        <v>2044</v>
      </c>
      <c r="AZ4309">
        <v>2045</v>
      </c>
      <c r="BA4309">
        <v>2046</v>
      </c>
      <c r="BB4309">
        <v>2047</v>
      </c>
      <c r="BC4309">
        <v>2048</v>
      </c>
      <c r="BD4309">
        <v>2049</v>
      </c>
      <c r="BE4309">
        <v>2050</v>
      </c>
    </row>
    <row r="4310" spans="1:57" ht="12" customHeight="1" x14ac:dyDescent="0.2">
      <c r="A4310" t="s">
        <v>745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s="5">
        <v>19.940561624896219</v>
      </c>
      <c r="R4310" s="5">
        <v>19.972155124241059</v>
      </c>
      <c r="S4310" s="5">
        <v>23.034485668256284</v>
      </c>
      <c r="T4310" s="5">
        <v>21.936758607248372</v>
      </c>
      <c r="U4310" s="5">
        <v>21.509668518659527</v>
      </c>
      <c r="V4310" s="5">
        <v>21.118295118226413</v>
      </c>
      <c r="W4310">
        <v>20.445</v>
      </c>
      <c r="X4310">
        <v>20.149000000000001</v>
      </c>
      <c r="Y4310">
        <v>20.076000000000001</v>
      </c>
    </row>
    <row r="4311" spans="1:57" ht="12" customHeight="1" x14ac:dyDescent="0.2">
      <c r="A4311" t="s">
        <v>747</v>
      </c>
      <c r="B4311">
        <v>2018</v>
      </c>
      <c r="Q4311" s="5"/>
      <c r="R4311" s="5"/>
      <c r="S4311" s="5"/>
      <c r="T4311" s="5"/>
      <c r="U4311" s="5"/>
      <c r="V4311" s="5"/>
    </row>
    <row r="4313" spans="1:57" ht="12" customHeight="1" x14ac:dyDescent="0.2">
      <c r="A4313" t="s">
        <v>651</v>
      </c>
    </row>
    <row r="4315" spans="1:57" ht="12" customHeight="1" x14ac:dyDescent="0.2">
      <c r="A4315" t="s">
        <v>750</v>
      </c>
    </row>
    <row r="4316" spans="1:57" ht="12" customHeight="1" x14ac:dyDescent="0.2">
      <c r="A4316" t="s">
        <v>751</v>
      </c>
      <c r="B4316">
        <v>2020</v>
      </c>
    </row>
    <row r="4317" spans="1:57" ht="12" customHeight="1" x14ac:dyDescent="0.2">
      <c r="B4317" t="s">
        <v>1198</v>
      </c>
    </row>
    <row r="4318" spans="1:57" ht="12" customHeight="1" x14ac:dyDescent="0.2">
      <c r="A4318" t="s">
        <v>1014</v>
      </c>
      <c r="B4318" t="s">
        <v>1009</v>
      </c>
      <c r="C4318" t="s">
        <v>1010</v>
      </c>
      <c r="D4318" t="s">
        <v>1011</v>
      </c>
      <c r="E4318" t="s">
        <v>1012</v>
      </c>
    </row>
    <row r="4319" spans="1:57" ht="12" customHeight="1" x14ac:dyDescent="0.2">
      <c r="A4319" t="s">
        <v>505</v>
      </c>
      <c r="B4319">
        <v>6.6429999999999998</v>
      </c>
      <c r="C4319">
        <v>-0.50729999999999997</v>
      </c>
      <c r="D4319">
        <v>7.5999999999999998E-2</v>
      </c>
      <c r="E4319">
        <v>-0.3246</v>
      </c>
    </row>
    <row r="4320" spans="1:57" ht="12" customHeight="1" x14ac:dyDescent="0.2">
      <c r="A4320" t="s">
        <v>506</v>
      </c>
      <c r="B4320">
        <v>3.9472</v>
      </c>
      <c r="C4320">
        <v>0.50870000000000004</v>
      </c>
      <c r="D4320">
        <v>0.23130000000000001</v>
      </c>
      <c r="E4320">
        <v>-0.66310000000000002</v>
      </c>
    </row>
    <row r="4321" spans="1:57" ht="12" customHeight="1" x14ac:dyDescent="0.2">
      <c r="A4321" t="s">
        <v>507</v>
      </c>
      <c r="B4321">
        <v>0.20119999999999999</v>
      </c>
      <c r="C4321">
        <v>0.85770000000000002</v>
      </c>
      <c r="D4321">
        <v>0.30599999999999999</v>
      </c>
      <c r="E4321">
        <v>-0.92200000000000004</v>
      </c>
    </row>
    <row r="4322" spans="1:57" ht="12" customHeight="1" x14ac:dyDescent="0.2">
      <c r="A4322" t="s">
        <v>508</v>
      </c>
      <c r="B4322">
        <v>-5.0713999999999997</v>
      </c>
      <c r="C4322">
        <v>1.9279999999999999</v>
      </c>
      <c r="D4322">
        <v>0</v>
      </c>
      <c r="E4322">
        <v>-0.56010000000000004</v>
      </c>
    </row>
    <row r="4323" spans="1:57" ht="12" customHeight="1" x14ac:dyDescent="0.2">
      <c r="A4323" t="s">
        <v>509</v>
      </c>
      <c r="B4323">
        <v>8.2838999999999992</v>
      </c>
      <c r="C4323">
        <v>-1.0057</v>
      </c>
      <c r="D4323">
        <v>0.34160000000000001</v>
      </c>
      <c r="E4323">
        <v>-0.30499999999999999</v>
      </c>
    </row>
    <row r="4324" spans="1:57" ht="12" customHeight="1" x14ac:dyDescent="0.2">
      <c r="A4324" t="s">
        <v>510</v>
      </c>
      <c r="B4324">
        <v>0</v>
      </c>
      <c r="C4324">
        <v>0</v>
      </c>
      <c r="D4324">
        <v>0</v>
      </c>
      <c r="E4324">
        <v>0</v>
      </c>
    </row>
    <row r="4325" spans="1:57" ht="12" customHeight="1" x14ac:dyDescent="0.2">
      <c r="A4325" t="s">
        <v>511</v>
      </c>
      <c r="B4325">
        <v>-5.5789999999999997</v>
      </c>
      <c r="C4325">
        <v>1.9781</v>
      </c>
      <c r="D4325">
        <v>0</v>
      </c>
      <c r="E4325">
        <v>-0.29759999999999998</v>
      </c>
    </row>
    <row r="4326" spans="1:57" ht="12" customHeight="1" x14ac:dyDescent="0.2">
      <c r="A4326" t="s">
        <v>512</v>
      </c>
      <c r="B4326">
        <v>0.7036</v>
      </c>
      <c r="C4326">
        <v>0.65229999999999999</v>
      </c>
      <c r="D4326">
        <v>0.13750000000000001</v>
      </c>
      <c r="E4326">
        <v>-0.5988</v>
      </c>
    </row>
    <row r="4327" spans="1:57" ht="12" customHeight="1" x14ac:dyDescent="0.2">
      <c r="A4327" t="s">
        <v>513</v>
      </c>
      <c r="B4327">
        <v>2.7111000000000001</v>
      </c>
      <c r="C4327">
        <v>0.54079999999999995</v>
      </c>
      <c r="D4327">
        <v>-4.7300000000000002E-2</v>
      </c>
      <c r="E4327">
        <v>-0.3271</v>
      </c>
    </row>
    <row r="4329" spans="1:57" ht="12" customHeight="1" x14ac:dyDescent="0.2">
      <c r="B4329">
        <v>1995</v>
      </c>
      <c r="C4329">
        <v>1996</v>
      </c>
      <c r="D4329">
        <v>1997</v>
      </c>
      <c r="E4329">
        <v>1998</v>
      </c>
      <c r="F4329">
        <v>1999</v>
      </c>
      <c r="G4329">
        <v>2000</v>
      </c>
      <c r="H4329">
        <v>2001</v>
      </c>
      <c r="I4329">
        <v>2002</v>
      </c>
      <c r="J4329">
        <v>2003</v>
      </c>
      <c r="K4329">
        <v>2004</v>
      </c>
      <c r="L4329">
        <v>2005</v>
      </c>
      <c r="M4329">
        <v>2006</v>
      </c>
      <c r="N4329">
        <v>2007</v>
      </c>
      <c r="O4329">
        <v>2008</v>
      </c>
      <c r="P4329">
        <v>2009</v>
      </c>
      <c r="Q4329">
        <v>2010</v>
      </c>
      <c r="R4329">
        <v>2011</v>
      </c>
      <c r="S4329">
        <v>2012</v>
      </c>
      <c r="T4329">
        <v>2013</v>
      </c>
      <c r="U4329">
        <v>2014</v>
      </c>
      <c r="V4329">
        <v>2015</v>
      </c>
      <c r="W4329">
        <v>2016</v>
      </c>
      <c r="X4329">
        <v>2017</v>
      </c>
      <c r="Y4329">
        <v>2018</v>
      </c>
      <c r="Z4329">
        <v>2019</v>
      </c>
      <c r="AA4329">
        <v>2020</v>
      </c>
      <c r="AB4329">
        <v>2021</v>
      </c>
      <c r="AC4329">
        <v>2022</v>
      </c>
      <c r="AD4329">
        <v>2023</v>
      </c>
      <c r="AE4329">
        <v>2024</v>
      </c>
      <c r="AF4329">
        <v>2025</v>
      </c>
      <c r="AG4329">
        <v>2026</v>
      </c>
      <c r="AH4329">
        <v>2027</v>
      </c>
      <c r="AI4329">
        <v>2028</v>
      </c>
      <c r="AJ4329">
        <v>2029</v>
      </c>
      <c r="AK4329">
        <v>2030</v>
      </c>
      <c r="AL4329">
        <v>2031</v>
      </c>
      <c r="AM4329">
        <v>2032</v>
      </c>
      <c r="AN4329">
        <v>2033</v>
      </c>
      <c r="AO4329">
        <v>2034</v>
      </c>
      <c r="AP4329">
        <v>2035</v>
      </c>
      <c r="AQ4329">
        <v>2036</v>
      </c>
      <c r="AR4329">
        <v>2037</v>
      </c>
      <c r="AS4329">
        <v>2038</v>
      </c>
      <c r="AT4329">
        <v>2039</v>
      </c>
      <c r="AU4329">
        <v>2040</v>
      </c>
      <c r="AV4329">
        <v>2041</v>
      </c>
      <c r="AW4329">
        <v>2042</v>
      </c>
      <c r="AX4329">
        <v>2043</v>
      </c>
      <c r="AY4329">
        <v>2044</v>
      </c>
      <c r="AZ4329">
        <v>2045</v>
      </c>
      <c r="BA4329">
        <v>2046</v>
      </c>
      <c r="BB4329">
        <v>2047</v>
      </c>
      <c r="BC4329">
        <v>2048</v>
      </c>
      <c r="BD4329">
        <v>2049</v>
      </c>
      <c r="BE4329">
        <v>2050</v>
      </c>
    </row>
    <row r="4330" spans="1:57" ht="12" customHeight="1" x14ac:dyDescent="0.2">
      <c r="A4330" t="s">
        <v>1015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0.4</v>
      </c>
      <c r="AC4330">
        <v>0.24</v>
      </c>
      <c r="AD4330">
        <v>0.14399999999999999</v>
      </c>
      <c r="AE4330">
        <v>8.6399999999999991E-2</v>
      </c>
      <c r="AF4330">
        <v>5.183999999999999E-2</v>
      </c>
      <c r="AG4330">
        <v>3.1103999999999993E-2</v>
      </c>
      <c r="AH4330">
        <v>1.8662399999999996E-2</v>
      </c>
      <c r="AI4330">
        <v>1.1197439999999998E-2</v>
      </c>
      <c r="AJ4330">
        <v>6.7184639999999986E-3</v>
      </c>
      <c r="AK4330">
        <v>4.0310783999999988E-3</v>
      </c>
      <c r="AL4330">
        <v>2.4186470399999993E-3</v>
      </c>
      <c r="AM4330">
        <v>1.4511882239999995E-3</v>
      </c>
      <c r="AN4330">
        <v>8.707129343999997E-4</v>
      </c>
      <c r="AO4330">
        <v>5.2242776063999978E-4</v>
      </c>
      <c r="AP4330">
        <v>3.1345665638399988E-4</v>
      </c>
      <c r="AQ4330">
        <v>1.8807399383039992E-4</v>
      </c>
      <c r="AR4330">
        <v>1.1284439629823994E-4</v>
      </c>
      <c r="AS4330">
        <v>6.7706637778943961E-5</v>
      </c>
      <c r="AT4330">
        <v>4.0623982667366377E-5</v>
      </c>
      <c r="AU4330">
        <v>2.4374389600419825E-5</v>
      </c>
      <c r="AV4330">
        <v>1.4624633760251893E-5</v>
      </c>
      <c r="AW4330">
        <v>8.774780256151135E-6</v>
      </c>
      <c r="AX4330">
        <v>5.264868153690681E-6</v>
      </c>
      <c r="AY4330">
        <v>3.1589208922144085E-6</v>
      </c>
      <c r="AZ4330">
        <v>1.8953525353286449E-6</v>
      </c>
      <c r="BA4330">
        <v>1.137211521197187E-6</v>
      </c>
      <c r="BB4330">
        <v>6.8232691271831223E-7</v>
      </c>
      <c r="BC4330">
        <v>4.0939614763098735E-7</v>
      </c>
      <c r="BD4330">
        <v>2.4563768857859238E-7</v>
      </c>
      <c r="BE4330">
        <v>1.4738261314715542E-7</v>
      </c>
    </row>
    <row r="4332" spans="1:57" ht="12" customHeight="1" x14ac:dyDescent="0.2">
      <c r="A4332" t="s">
        <v>652</v>
      </c>
    </row>
    <row r="4333" spans="1:57" ht="12" customHeight="1" x14ac:dyDescent="0.2">
      <c r="B4333" t="s">
        <v>505</v>
      </c>
      <c r="C4333" t="s">
        <v>506</v>
      </c>
      <c r="D4333" t="s">
        <v>507</v>
      </c>
      <c r="E4333" t="s">
        <v>508</v>
      </c>
      <c r="F4333" t="s">
        <v>509</v>
      </c>
      <c r="G4333" t="s">
        <v>510</v>
      </c>
      <c r="H4333" t="s">
        <v>511</v>
      </c>
      <c r="I4333" t="s">
        <v>512</v>
      </c>
      <c r="J4333" t="s">
        <v>513</v>
      </c>
    </row>
    <row r="4334" spans="1:57" ht="12" customHeight="1" x14ac:dyDescent="0.2">
      <c r="A4334" t="s">
        <v>653</v>
      </c>
      <c r="B4334">
        <v>-309.10362467550647</v>
      </c>
      <c r="C4334">
        <v>-17</v>
      </c>
      <c r="D4334">
        <v>-10.872340791738431</v>
      </c>
      <c r="E4334">
        <v>11.2</v>
      </c>
      <c r="F4334">
        <v>100</v>
      </c>
      <c r="G4334">
        <v>-1.2063078522402648</v>
      </c>
      <c r="H4334">
        <v>-11.300498851788099</v>
      </c>
      <c r="I4334">
        <v>-14.7</v>
      </c>
      <c r="J4334">
        <v>55</v>
      </c>
    </row>
    <row r="4335" spans="1:57" ht="12" customHeight="1" x14ac:dyDescent="0.2">
      <c r="A4335" t="s">
        <v>654</v>
      </c>
      <c r="B4335">
        <v>114.50212974354233</v>
      </c>
      <c r="C4335">
        <v>110</v>
      </c>
      <c r="D4335">
        <v>12.363051818072062</v>
      </c>
      <c r="E4335">
        <v>1.0305802391097441</v>
      </c>
      <c r="F4335">
        <v>-17.619941349761543</v>
      </c>
      <c r="G4335">
        <v>0.38851520411670432</v>
      </c>
      <c r="H4335">
        <v>6.2550929107500801</v>
      </c>
      <c r="I4335">
        <v>10.880645906343577</v>
      </c>
      <c r="J4335">
        <v>8</v>
      </c>
    </row>
    <row r="4336" spans="1:57" ht="12" customHeight="1" x14ac:dyDescent="0.2">
      <c r="A4336" t="s">
        <v>655</v>
      </c>
      <c r="B4336">
        <v>-17.461934219697909</v>
      </c>
      <c r="C4336">
        <v>-3.4909077001532838</v>
      </c>
      <c r="D4336">
        <v>4.442784974039931</v>
      </c>
      <c r="E4336">
        <v>0.39469996613080349</v>
      </c>
      <c r="F4336">
        <v>1.51324948501949</v>
      </c>
      <c r="G4336">
        <v>-5.8533337497470521E-2</v>
      </c>
      <c r="H4336">
        <v>-0.53643964514713149</v>
      </c>
      <c r="I4336">
        <v>-0.34301429621962687</v>
      </c>
      <c r="J4336">
        <v>-1.4169866806674627</v>
      </c>
    </row>
    <row r="4337" spans="1:57" ht="12" customHeight="1" x14ac:dyDescent="0.2">
      <c r="A4337" t="s">
        <v>656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9" spans="1:57" ht="12" customHeight="1" x14ac:dyDescent="0.2">
      <c r="A4339" t="s">
        <v>657</v>
      </c>
    </row>
    <row r="4340" spans="1:57" ht="12" customHeight="1" x14ac:dyDescent="0.2">
      <c r="A4340" t="s">
        <v>658</v>
      </c>
      <c r="B4340">
        <v>1995</v>
      </c>
      <c r="C4340">
        <v>1996</v>
      </c>
      <c r="D4340">
        <v>1997</v>
      </c>
      <c r="E4340">
        <v>1998</v>
      </c>
      <c r="F4340">
        <v>1999</v>
      </c>
      <c r="G4340">
        <v>2000</v>
      </c>
      <c r="H4340">
        <v>2001</v>
      </c>
      <c r="I4340">
        <v>2002</v>
      </c>
      <c r="J4340">
        <v>2003</v>
      </c>
      <c r="K4340">
        <v>2004</v>
      </c>
      <c r="L4340">
        <v>2005</v>
      </c>
      <c r="M4340">
        <v>2006</v>
      </c>
      <c r="N4340">
        <v>2007</v>
      </c>
      <c r="O4340">
        <v>2008</v>
      </c>
      <c r="P4340">
        <v>2009</v>
      </c>
      <c r="Q4340">
        <v>2010</v>
      </c>
      <c r="R4340">
        <v>2011</v>
      </c>
      <c r="S4340">
        <v>2012</v>
      </c>
      <c r="T4340">
        <v>2013</v>
      </c>
      <c r="U4340">
        <v>2014</v>
      </c>
      <c r="V4340">
        <v>2015</v>
      </c>
      <c r="W4340">
        <v>2016</v>
      </c>
      <c r="X4340">
        <v>2017</v>
      </c>
      <c r="Y4340">
        <v>2018</v>
      </c>
      <c r="Z4340">
        <v>2019</v>
      </c>
      <c r="AA4340">
        <v>2020</v>
      </c>
      <c r="AB4340">
        <v>2021</v>
      </c>
      <c r="AC4340">
        <v>2022</v>
      </c>
      <c r="AD4340">
        <v>2023</v>
      </c>
      <c r="AE4340">
        <v>2024</v>
      </c>
      <c r="AF4340">
        <v>2025</v>
      </c>
      <c r="AG4340">
        <v>2026</v>
      </c>
      <c r="AH4340">
        <v>2027</v>
      </c>
      <c r="AI4340">
        <v>2028</v>
      </c>
      <c r="AJ4340">
        <v>2029</v>
      </c>
      <c r="AK4340">
        <v>2030</v>
      </c>
      <c r="AL4340">
        <v>2031</v>
      </c>
      <c r="AM4340">
        <v>2032</v>
      </c>
      <c r="AN4340">
        <v>2033</v>
      </c>
      <c r="AO4340">
        <v>2034</v>
      </c>
      <c r="AP4340">
        <v>2035</v>
      </c>
      <c r="AQ4340">
        <v>2036</v>
      </c>
      <c r="AR4340">
        <v>2037</v>
      </c>
      <c r="AS4340">
        <v>2038</v>
      </c>
      <c r="AT4340">
        <v>2039</v>
      </c>
      <c r="AU4340">
        <v>2040</v>
      </c>
      <c r="AV4340">
        <v>2041</v>
      </c>
      <c r="AW4340">
        <v>2042</v>
      </c>
      <c r="AX4340">
        <v>2043</v>
      </c>
      <c r="AY4340">
        <v>2044</v>
      </c>
      <c r="AZ4340">
        <v>2045</v>
      </c>
      <c r="BA4340">
        <v>2046</v>
      </c>
      <c r="BB4340">
        <v>2047</v>
      </c>
      <c r="BC4340">
        <v>2048</v>
      </c>
      <c r="BD4340">
        <v>2049</v>
      </c>
      <c r="BE4340">
        <v>2050</v>
      </c>
    </row>
    <row r="4341" spans="1:57" ht="12" customHeight="1" x14ac:dyDescent="0.2">
      <c r="A4341" t="s">
        <v>505</v>
      </c>
      <c r="B4341">
        <v>477.8885248064347</v>
      </c>
      <c r="C4341">
        <v>521.74095276773517</v>
      </c>
      <c r="D4341">
        <v>539.431648</v>
      </c>
      <c r="E4341">
        <v>604.67928000000006</v>
      </c>
      <c r="F4341">
        <v>667.88564899999994</v>
      </c>
      <c r="G4341">
        <v>631.84980299999995</v>
      </c>
      <c r="H4341">
        <v>687.57006199999989</v>
      </c>
      <c r="I4341">
        <v>734.89331499999992</v>
      </c>
      <c r="J4341">
        <v>710.93250099999989</v>
      </c>
      <c r="K4341">
        <v>760.00238400000001</v>
      </c>
      <c r="L4341">
        <v>684.03947600000004</v>
      </c>
      <c r="M4341">
        <v>767.34551099999999</v>
      </c>
      <c r="N4341">
        <v>690.35430000000008</v>
      </c>
      <c r="O4341">
        <v>736.93807600000002</v>
      </c>
      <c r="P4341">
        <v>754.55366800000002</v>
      </c>
      <c r="Q4341">
        <v>637.71050300000002</v>
      </c>
      <c r="R4341">
        <v>747.11720200000002</v>
      </c>
      <c r="S4341">
        <v>778.164041</v>
      </c>
      <c r="T4341">
        <v>773.66665399999999</v>
      </c>
      <c r="U4341">
        <v>787.70939399999997</v>
      </c>
      <c r="V4341">
        <v>733.66095800000005</v>
      </c>
      <c r="W4341">
        <v>784.08696199999997</v>
      </c>
      <c r="X4341">
        <v>716.72728900000004</v>
      </c>
      <c r="Y4341">
        <v>722.65139999999997</v>
      </c>
      <c r="Z4341">
        <v>709.76543700000002</v>
      </c>
      <c r="AA4341">
        <v>504.78386899999998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</row>
    <row r="4342" spans="1:57" ht="12" customHeight="1" x14ac:dyDescent="0.2">
      <c r="A4342" t="s">
        <v>506</v>
      </c>
      <c r="B4342">
        <v>7122.728349576294</v>
      </c>
      <c r="C4342">
        <v>7776.330425424886</v>
      </c>
      <c r="D4342">
        <v>8040.0028299999985</v>
      </c>
      <c r="E4342">
        <v>8265.3822449999989</v>
      </c>
      <c r="F4342">
        <v>8756.885284</v>
      </c>
      <c r="G4342">
        <v>9300.1725180000012</v>
      </c>
      <c r="H4342">
        <v>9243.6263550000003</v>
      </c>
      <c r="I4342">
        <v>8715.4775490000011</v>
      </c>
      <c r="J4342">
        <v>8688.2194579999996</v>
      </c>
      <c r="K4342">
        <v>9269.3249139999953</v>
      </c>
      <c r="L4342">
        <v>9366.7437730000001</v>
      </c>
      <c r="M4342">
        <v>9335.9878239999998</v>
      </c>
      <c r="N4342">
        <v>10724.454800000003</v>
      </c>
      <c r="O4342">
        <v>11124.915643</v>
      </c>
      <c r="P4342">
        <v>11091.709781</v>
      </c>
      <c r="Q4342">
        <v>10839.540802</v>
      </c>
      <c r="R4342">
        <v>11377.756536000001</v>
      </c>
      <c r="S4342">
        <v>11365.976639</v>
      </c>
      <c r="T4342">
        <v>11850.657714999999</v>
      </c>
      <c r="U4342">
        <v>12187.13222</v>
      </c>
      <c r="V4342">
        <v>11923.428679000001</v>
      </c>
      <c r="W4342">
        <v>12098.748205</v>
      </c>
      <c r="X4342">
        <v>11682.858561999999</v>
      </c>
      <c r="Y4342">
        <v>11125.32336</v>
      </c>
      <c r="Z4342">
        <v>11571.459778</v>
      </c>
      <c r="AA4342">
        <v>5280.8930190000001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 ht="12" customHeight="1" x14ac:dyDescent="0.2">
      <c r="A4343" t="s">
        <v>507</v>
      </c>
      <c r="B4343">
        <v>878.88336511457101</v>
      </c>
      <c r="C4343">
        <v>959.53223499627165</v>
      </c>
      <c r="D4343">
        <v>992.06713999999999</v>
      </c>
      <c r="E4343">
        <v>985.42538200000001</v>
      </c>
      <c r="F4343">
        <v>1003.0612350000001</v>
      </c>
      <c r="G4343">
        <v>1083.7076890000001</v>
      </c>
      <c r="H4343">
        <v>1099.5268410000001</v>
      </c>
      <c r="I4343">
        <v>1070.7744030000003</v>
      </c>
      <c r="J4343">
        <v>1131.093791</v>
      </c>
      <c r="K4343">
        <v>1138.8393760000001</v>
      </c>
      <c r="L4343">
        <v>1206.589512</v>
      </c>
      <c r="M4343">
        <v>1221.251442</v>
      </c>
      <c r="N4343">
        <v>1192.1142</v>
      </c>
      <c r="O4343">
        <v>1257.6185539999999</v>
      </c>
      <c r="P4343">
        <v>1246.2606639999999</v>
      </c>
      <c r="Q4343">
        <v>1336.052588</v>
      </c>
      <c r="R4343">
        <v>1464.9792660000001</v>
      </c>
      <c r="S4343">
        <v>1601.6761899999999</v>
      </c>
      <c r="T4343">
        <v>1502.7332269999999</v>
      </c>
      <c r="U4343">
        <v>1504.2590259999999</v>
      </c>
      <c r="V4343">
        <v>1536.3805649999999</v>
      </c>
      <c r="W4343">
        <v>1501.4973789999999</v>
      </c>
      <c r="X4343">
        <v>1409.727241</v>
      </c>
      <c r="Y4343">
        <v>1462.785938</v>
      </c>
      <c r="Z4343">
        <v>1423.632584</v>
      </c>
      <c r="AA4343">
        <v>500.63801000000001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 ht="12" customHeight="1" x14ac:dyDescent="0.2">
      <c r="A4344" t="s">
        <v>508</v>
      </c>
      <c r="B4344">
        <v>80.51226133498956</v>
      </c>
      <c r="C4344">
        <v>87.900298412515312</v>
      </c>
      <c r="D4344">
        <v>90.880738000000008</v>
      </c>
      <c r="E4344">
        <v>95.910549000000003</v>
      </c>
      <c r="F4344">
        <v>94.428585000000012</v>
      </c>
      <c r="G4344">
        <v>95.32696700000001</v>
      </c>
      <c r="H4344">
        <v>95.560929999999999</v>
      </c>
      <c r="I4344">
        <v>126.72860699999998</v>
      </c>
      <c r="J4344">
        <v>124.972634</v>
      </c>
      <c r="K4344">
        <v>127.21016800000001</v>
      </c>
      <c r="L4344">
        <v>171.45318900000001</v>
      </c>
      <c r="M4344">
        <v>172.35414900000001</v>
      </c>
      <c r="N4344">
        <v>190.13320000000002</v>
      </c>
      <c r="O4344">
        <v>204.875089</v>
      </c>
      <c r="P4344">
        <v>205.39390399999999</v>
      </c>
      <c r="Q4344">
        <v>192.19953899999999</v>
      </c>
      <c r="R4344">
        <v>201.436271</v>
      </c>
      <c r="S4344">
        <v>258.65617200000003</v>
      </c>
      <c r="T4344">
        <v>260.34536900000001</v>
      </c>
      <c r="U4344">
        <v>271.54656799999998</v>
      </c>
      <c r="V4344">
        <v>278.721675</v>
      </c>
      <c r="W4344">
        <v>263.21504900000002</v>
      </c>
      <c r="X4344">
        <v>245.37490700000001</v>
      </c>
      <c r="Y4344">
        <v>213.19595899999999</v>
      </c>
      <c r="Z4344">
        <v>215.216004</v>
      </c>
      <c r="AA4344">
        <v>128.423663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 ht="12" customHeight="1" x14ac:dyDescent="0.2">
      <c r="A4345" t="s">
        <v>509</v>
      </c>
      <c r="B4345">
        <v>1637.6008729937255</v>
      </c>
      <c r="C4345">
        <v>1787.8718474671286</v>
      </c>
      <c r="D4345">
        <v>1848.4933030000002</v>
      </c>
      <c r="E4345">
        <v>1789.6086679999999</v>
      </c>
      <c r="F4345">
        <v>1756.068978</v>
      </c>
      <c r="G4345">
        <v>1938.4780150000001</v>
      </c>
      <c r="H4345">
        <v>2153.8668889999999</v>
      </c>
      <c r="I4345">
        <v>2182.0515089999999</v>
      </c>
      <c r="J4345">
        <v>2160.1866730000006</v>
      </c>
      <c r="K4345">
        <v>2194.1298660000002</v>
      </c>
      <c r="L4345">
        <v>2130.55384</v>
      </c>
      <c r="M4345">
        <v>2315.5739700000004</v>
      </c>
      <c r="N4345">
        <v>2383.2039</v>
      </c>
      <c r="O4345">
        <v>2509.891607</v>
      </c>
      <c r="P4345">
        <v>2494.7390019999998</v>
      </c>
      <c r="Q4345">
        <v>2387.2661950000002</v>
      </c>
      <c r="R4345">
        <v>2398.5861690000002</v>
      </c>
      <c r="S4345">
        <v>2353.8407499999998</v>
      </c>
      <c r="T4345">
        <v>2319.4111269999999</v>
      </c>
      <c r="U4345">
        <v>2284.4600519999999</v>
      </c>
      <c r="V4345">
        <v>2374.9370530000001</v>
      </c>
      <c r="W4345">
        <v>2247.0338219999999</v>
      </c>
      <c r="X4345">
        <v>2071.8952650000001</v>
      </c>
      <c r="Y4345">
        <v>2031.6966609999999</v>
      </c>
      <c r="Z4345">
        <v>2022.1906059999999</v>
      </c>
      <c r="AA4345">
        <v>1498.6767460000001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</row>
    <row r="4346" spans="1:57" ht="12" customHeight="1" x14ac:dyDescent="0.2">
      <c r="A4346" t="s">
        <v>510</v>
      </c>
      <c r="B4346">
        <v>0.89336700287782456</v>
      </c>
      <c r="C4346">
        <v>0.97534493309192793</v>
      </c>
      <c r="D4346">
        <v>1.008416</v>
      </c>
      <c r="E4346">
        <v>1.3872690000000003</v>
      </c>
      <c r="F4346">
        <v>1.5467059999999999</v>
      </c>
      <c r="G4346">
        <v>1.4793669999999999</v>
      </c>
      <c r="H4346">
        <v>2.0016820000000002</v>
      </c>
      <c r="I4346">
        <v>2.0061020000000003</v>
      </c>
      <c r="J4346">
        <v>1.9453860000000001</v>
      </c>
      <c r="K4346">
        <v>1.44574</v>
      </c>
      <c r="L4346">
        <v>1.3277480000000002</v>
      </c>
      <c r="M4346">
        <v>1.3649390000000001</v>
      </c>
      <c r="N4346">
        <v>1.2295999999999998</v>
      </c>
      <c r="O4346">
        <v>0.82018500000000005</v>
      </c>
      <c r="P4346">
        <v>0.94002799999999997</v>
      </c>
      <c r="Q4346">
        <v>0.91781500000000005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 ht="12" customHeight="1" x14ac:dyDescent="0.2">
      <c r="A4347" t="s">
        <v>511</v>
      </c>
      <c r="B4347">
        <v>50.815926093393223</v>
      </c>
      <c r="C4347">
        <v>55.47894188604046</v>
      </c>
      <c r="D4347">
        <v>57.360068999999996</v>
      </c>
      <c r="E4347">
        <v>74.571479999999994</v>
      </c>
      <c r="F4347">
        <v>74.989199999999997</v>
      </c>
      <c r="G4347">
        <v>73.423124000000016</v>
      </c>
      <c r="H4347">
        <v>72.41483199999999</v>
      </c>
      <c r="I4347">
        <v>87.028122999999994</v>
      </c>
      <c r="J4347">
        <v>134.217207</v>
      </c>
      <c r="K4347">
        <v>153.93418700000001</v>
      </c>
      <c r="L4347">
        <v>154.196789</v>
      </c>
      <c r="M4347">
        <v>165.374247</v>
      </c>
      <c r="N4347">
        <v>169.0968</v>
      </c>
      <c r="O4347">
        <v>189.98032499999999</v>
      </c>
      <c r="P4347">
        <v>173.35305500000001</v>
      </c>
      <c r="Q4347">
        <v>165.12062800000001</v>
      </c>
      <c r="R4347">
        <v>205.937376</v>
      </c>
      <c r="S4347">
        <v>240.73777999999999</v>
      </c>
      <c r="T4347">
        <v>264.64669700000002</v>
      </c>
      <c r="U4347">
        <v>275.64646199999999</v>
      </c>
      <c r="V4347">
        <v>286.81397299999998</v>
      </c>
      <c r="W4347">
        <v>296.88519600000001</v>
      </c>
      <c r="X4347">
        <v>294.48145799999998</v>
      </c>
      <c r="Y4347">
        <v>287.70811800000001</v>
      </c>
      <c r="Z4347">
        <v>279.33337299999999</v>
      </c>
      <c r="AA4347">
        <v>201.80426900000001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</row>
    <row r="4348" spans="1:57" ht="12" customHeight="1" x14ac:dyDescent="0.2">
      <c r="A4348" t="s">
        <v>512</v>
      </c>
      <c r="B4348">
        <v>10.654536538714744</v>
      </c>
      <c r="C4348">
        <v>11.632227510085691</v>
      </c>
      <c r="D4348">
        <v>12.026641999999999</v>
      </c>
      <c r="E4348">
        <v>13.055603000000001</v>
      </c>
      <c r="F4348">
        <v>19.991354999999999</v>
      </c>
      <c r="G4348">
        <v>77.894852999999998</v>
      </c>
      <c r="H4348">
        <v>108.075535</v>
      </c>
      <c r="I4348">
        <v>98.324391999999989</v>
      </c>
      <c r="J4348">
        <v>100.700649</v>
      </c>
      <c r="K4348">
        <v>121.17054500000002</v>
      </c>
      <c r="L4348">
        <v>123.69605799999999</v>
      </c>
      <c r="M4348">
        <v>147.39397</v>
      </c>
      <c r="N4348">
        <v>204.2157</v>
      </c>
      <c r="O4348">
        <v>205.157297</v>
      </c>
      <c r="P4348">
        <v>237.98737499999999</v>
      </c>
      <c r="Q4348">
        <v>284.30701299999998</v>
      </c>
      <c r="R4348">
        <v>325.47500200000002</v>
      </c>
      <c r="S4348">
        <v>348.85789999999997</v>
      </c>
      <c r="T4348">
        <v>385.25683199999997</v>
      </c>
      <c r="U4348">
        <v>392.36090799999999</v>
      </c>
      <c r="V4348">
        <v>372.07630699999999</v>
      </c>
      <c r="W4348">
        <v>409.38747699999999</v>
      </c>
      <c r="X4348">
        <v>381.07514400000002</v>
      </c>
      <c r="Y4348">
        <v>385.22887200000002</v>
      </c>
      <c r="Z4348">
        <v>370.28403600000001</v>
      </c>
      <c r="AA4348">
        <v>202.587594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</row>
    <row r="4349" spans="1:57" ht="12" customHeight="1" x14ac:dyDescent="0.2">
      <c r="A4349" t="s">
        <v>513</v>
      </c>
      <c r="B4349">
        <v>1346.022796538999</v>
      </c>
      <c r="C4349">
        <v>1469.5377266022451</v>
      </c>
      <c r="D4349">
        <v>1519.3654120000006</v>
      </c>
      <c r="E4349">
        <v>1590.8299439999998</v>
      </c>
      <c r="F4349">
        <v>1736.1912080000004</v>
      </c>
      <c r="G4349">
        <v>2000.4263310000001</v>
      </c>
      <c r="H4349">
        <v>2163.6130840000001</v>
      </c>
      <c r="I4349">
        <v>2097.451998</v>
      </c>
      <c r="J4349">
        <v>2049.414867</v>
      </c>
      <c r="K4349">
        <v>2184.2985559999993</v>
      </c>
      <c r="L4349">
        <v>2289.7636949999996</v>
      </c>
      <c r="M4349">
        <v>2443.3809879999999</v>
      </c>
      <c r="N4349">
        <v>2497.7979</v>
      </c>
      <c r="O4349">
        <v>2656.002457</v>
      </c>
      <c r="P4349">
        <v>2747.8219220000001</v>
      </c>
      <c r="Q4349">
        <v>2690.5887069999999</v>
      </c>
      <c r="R4349">
        <v>2741.7747829999998</v>
      </c>
      <c r="S4349">
        <v>2884.8495750000002</v>
      </c>
      <c r="T4349">
        <v>3023.355986</v>
      </c>
      <c r="U4349">
        <v>3126.0410849999998</v>
      </c>
      <c r="V4349">
        <v>3204.3601789999998</v>
      </c>
      <c r="W4349">
        <v>3321.3449740000001</v>
      </c>
      <c r="X4349">
        <v>3366.722741</v>
      </c>
      <c r="Y4349">
        <v>3345.552154</v>
      </c>
      <c r="Z4349">
        <v>3266.956158</v>
      </c>
      <c r="AA4349">
        <v>2312.9834460000002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</row>
    <row r="4351" spans="1:57" ht="12" customHeight="1" x14ac:dyDescent="0.2">
      <c r="A4351" t="s">
        <v>659</v>
      </c>
    </row>
    <row r="4352" spans="1:57" ht="12" customHeight="1" x14ac:dyDescent="0.2">
      <c r="A4352" t="s">
        <v>660</v>
      </c>
      <c r="B4352">
        <v>1995</v>
      </c>
      <c r="C4352">
        <v>1996</v>
      </c>
      <c r="D4352">
        <v>1997</v>
      </c>
      <c r="E4352">
        <v>1998</v>
      </c>
      <c r="F4352">
        <v>1999</v>
      </c>
      <c r="G4352">
        <v>2000</v>
      </c>
      <c r="H4352">
        <v>2001</v>
      </c>
      <c r="I4352">
        <v>2002</v>
      </c>
      <c r="J4352">
        <v>2003</v>
      </c>
      <c r="K4352">
        <v>2004</v>
      </c>
      <c r="L4352">
        <v>2005</v>
      </c>
      <c r="M4352">
        <v>2006</v>
      </c>
      <c r="N4352">
        <v>2007</v>
      </c>
      <c r="O4352">
        <v>2008</v>
      </c>
      <c r="P4352">
        <v>2009</v>
      </c>
      <c r="Q4352">
        <v>2010</v>
      </c>
      <c r="R4352">
        <v>2011</v>
      </c>
      <c r="S4352">
        <v>2012</v>
      </c>
      <c r="T4352">
        <v>2013</v>
      </c>
      <c r="U4352">
        <v>2014</v>
      </c>
      <c r="V4352">
        <v>2015</v>
      </c>
      <c r="W4352">
        <v>2016</v>
      </c>
      <c r="X4352">
        <v>2017</v>
      </c>
      <c r="Y4352">
        <v>2018</v>
      </c>
      <c r="Z4352">
        <v>2019</v>
      </c>
      <c r="AA4352">
        <v>2020</v>
      </c>
      <c r="AB4352">
        <v>2021</v>
      </c>
      <c r="AC4352">
        <v>2022</v>
      </c>
      <c r="AD4352">
        <v>2023</v>
      </c>
      <c r="AE4352">
        <v>2024</v>
      </c>
      <c r="AF4352">
        <v>2025</v>
      </c>
      <c r="AG4352">
        <v>2026</v>
      </c>
      <c r="AH4352">
        <v>2027</v>
      </c>
      <c r="AI4352">
        <v>2028</v>
      </c>
      <c r="AJ4352">
        <v>2029</v>
      </c>
      <c r="AK4352">
        <v>2030</v>
      </c>
      <c r="AL4352">
        <v>2031</v>
      </c>
      <c r="AM4352">
        <v>2032</v>
      </c>
      <c r="AN4352">
        <v>2033</v>
      </c>
      <c r="AO4352">
        <v>2034</v>
      </c>
      <c r="AP4352">
        <v>2035</v>
      </c>
      <c r="AQ4352">
        <v>2036</v>
      </c>
      <c r="AR4352">
        <v>2037</v>
      </c>
      <c r="AS4352">
        <v>2038</v>
      </c>
      <c r="AT4352">
        <v>2039</v>
      </c>
      <c r="AU4352">
        <v>2040</v>
      </c>
      <c r="AV4352">
        <v>2041</v>
      </c>
      <c r="AW4352">
        <v>2042</v>
      </c>
      <c r="AX4352">
        <v>2043</v>
      </c>
      <c r="AY4352">
        <v>2044</v>
      </c>
      <c r="AZ4352">
        <v>2045</v>
      </c>
      <c r="BA4352">
        <v>2046</v>
      </c>
      <c r="BB4352">
        <v>2047</v>
      </c>
      <c r="BC4352">
        <v>2048</v>
      </c>
      <c r="BD4352">
        <v>2049</v>
      </c>
      <c r="BE4352">
        <v>2050</v>
      </c>
    </row>
    <row r="4353" spans="1:57" ht="12" customHeight="1" x14ac:dyDescent="0.2">
      <c r="A4353" t="s">
        <v>505</v>
      </c>
      <c r="B4353">
        <v>1808.1390133957509</v>
      </c>
      <c r="C4353">
        <v>1628.8169895464089</v>
      </c>
      <c r="D4353">
        <v>1523.0958404724522</v>
      </c>
      <c r="E4353">
        <v>1282.7174959062595</v>
      </c>
      <c r="F4353">
        <v>1161.7850779662435</v>
      </c>
      <c r="G4353">
        <v>1252.1536356512879</v>
      </c>
      <c r="H4353">
        <v>1188.6906420076214</v>
      </c>
      <c r="I4353">
        <v>1090.6024861962449</v>
      </c>
      <c r="J4353">
        <v>1157.5801039260691</v>
      </c>
      <c r="K4353">
        <v>1100.5952503748988</v>
      </c>
      <c r="L4353">
        <v>1219.4931348728185</v>
      </c>
      <c r="M4353">
        <v>1090.7614285424547</v>
      </c>
      <c r="N4353">
        <v>1194.9230469050453</v>
      </c>
      <c r="O4353">
        <v>1170.7873860272623</v>
      </c>
      <c r="P4353">
        <v>1151.1101932805129</v>
      </c>
      <c r="Q4353">
        <v>1334.3756419831147</v>
      </c>
      <c r="R4353">
        <v>1170.0269421343078</v>
      </c>
      <c r="S4353">
        <v>1079.8001603623316</v>
      </c>
      <c r="T4353">
        <v>1117.8147025579315</v>
      </c>
      <c r="U4353">
        <v>1141.9532700456789</v>
      </c>
      <c r="V4353">
        <v>1156.0861676436652</v>
      </c>
      <c r="W4353">
        <v>1186.326792440658</v>
      </c>
      <c r="X4353">
        <v>1153.6406378577278</v>
      </c>
      <c r="Y4353">
        <v>1121.1034808761181</v>
      </c>
      <c r="Z4353">
        <v>1147.454059462746</v>
      </c>
      <c r="AA4353">
        <v>1522.2697201284775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</row>
    <row r="4354" spans="1:57" ht="12" customHeight="1" x14ac:dyDescent="0.2">
      <c r="A4354" t="s">
        <v>506</v>
      </c>
      <c r="B4354">
        <v>993.451768762911</v>
      </c>
      <c r="C4354">
        <v>894.92548315980741</v>
      </c>
      <c r="D4354">
        <v>836.83956017911009</v>
      </c>
      <c r="E4354">
        <v>818.51682485665867</v>
      </c>
      <c r="F4354">
        <v>795.14647511739634</v>
      </c>
      <c r="G4354">
        <v>776.45526749141527</v>
      </c>
      <c r="H4354">
        <v>787.99083075616159</v>
      </c>
      <c r="I4354">
        <v>835.52908440588305</v>
      </c>
      <c r="J4354">
        <v>830.68786363108006</v>
      </c>
      <c r="K4354">
        <v>786.21819247364488</v>
      </c>
      <c r="L4354">
        <v>783.37276867154901</v>
      </c>
      <c r="M4354">
        <v>767.33197044066753</v>
      </c>
      <c r="N4354">
        <v>686.01955724593074</v>
      </c>
      <c r="O4354">
        <v>684.81074185417981</v>
      </c>
      <c r="P4354">
        <v>682.62105713780932</v>
      </c>
      <c r="Q4354">
        <v>682.15165341134161</v>
      </c>
      <c r="R4354">
        <v>648.37218269723041</v>
      </c>
      <c r="S4354">
        <v>625.15023038311915</v>
      </c>
      <c r="T4354">
        <v>602.62974488011355</v>
      </c>
      <c r="U4354">
        <v>568.26220911616565</v>
      </c>
      <c r="V4354">
        <v>585.88611332305857</v>
      </c>
      <c r="W4354">
        <v>566.22529272779423</v>
      </c>
      <c r="X4354">
        <v>585.19505220934639</v>
      </c>
      <c r="Y4354">
        <v>643.34579484977769</v>
      </c>
      <c r="Z4354">
        <v>638.07598958721451</v>
      </c>
      <c r="AA4354">
        <v>1258.1936899744646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</row>
    <row r="4355" spans="1:57" ht="12" customHeight="1" x14ac:dyDescent="0.2">
      <c r="A4355" t="s">
        <v>507</v>
      </c>
      <c r="B4355">
        <v>1566.348874295805</v>
      </c>
      <c r="C4355">
        <v>1411.0078318863555</v>
      </c>
      <c r="D4355">
        <v>1319.4225872535203</v>
      </c>
      <c r="E4355">
        <v>1319.8224778829599</v>
      </c>
      <c r="F4355">
        <v>1331.6244245925823</v>
      </c>
      <c r="G4355">
        <v>1286.9763534214439</v>
      </c>
      <c r="H4355">
        <v>1240.5859328540027</v>
      </c>
      <c r="I4355">
        <v>1309.9360858031264</v>
      </c>
      <c r="J4355">
        <v>1306.6188502771122</v>
      </c>
      <c r="K4355">
        <v>1296.8533299361436</v>
      </c>
      <c r="L4355">
        <v>1281.0034732872764</v>
      </c>
      <c r="M4355">
        <v>1236.5243014812345</v>
      </c>
      <c r="N4355">
        <v>1375.5348066485576</v>
      </c>
      <c r="O4355">
        <v>1305.4249171931349</v>
      </c>
      <c r="P4355">
        <v>1220.0523778033646</v>
      </c>
      <c r="Q4355">
        <v>1135.9562479826579</v>
      </c>
      <c r="R4355">
        <v>1025.3113930555792</v>
      </c>
      <c r="S4355">
        <v>1005.7372061577565</v>
      </c>
      <c r="T4355">
        <v>1140.137031497208</v>
      </c>
      <c r="U4355">
        <v>1144.1417452076503</v>
      </c>
      <c r="V4355">
        <v>1016.8138283524825</v>
      </c>
      <c r="W4355">
        <v>1080.5912349554624</v>
      </c>
      <c r="X4355">
        <v>1122.580501863197</v>
      </c>
      <c r="Y4355">
        <v>1149.5461887602587</v>
      </c>
      <c r="Z4355">
        <v>1155.8797828246393</v>
      </c>
      <c r="AA4355">
        <v>2716.8230096951688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</row>
    <row r="4356" spans="1:57" ht="12" customHeight="1" x14ac:dyDescent="0.2">
      <c r="A4356" t="s">
        <v>508</v>
      </c>
      <c r="B4356">
        <v>789.59875199600276</v>
      </c>
      <c r="C4356">
        <v>711.33503597568483</v>
      </c>
      <c r="D4356">
        <v>665.12285056487974</v>
      </c>
      <c r="E4356">
        <v>692.88991712475752</v>
      </c>
      <c r="F4356">
        <v>704.64384169263997</v>
      </c>
      <c r="G4356">
        <v>686.14414219220885</v>
      </c>
      <c r="H4356">
        <v>711.18020412735621</v>
      </c>
      <c r="I4356">
        <v>772.15235287798919</v>
      </c>
      <c r="J4356">
        <v>831.92709178234975</v>
      </c>
      <c r="K4356">
        <v>962.94162403747464</v>
      </c>
      <c r="L4356">
        <v>828.79634011356893</v>
      </c>
      <c r="M4356">
        <v>850.73460828610519</v>
      </c>
      <c r="N4356">
        <v>938.26177648090913</v>
      </c>
      <c r="O4356">
        <v>903.00549668095573</v>
      </c>
      <c r="P4356">
        <v>908.10508660471248</v>
      </c>
      <c r="Q4356">
        <v>950.1451676426758</v>
      </c>
      <c r="R4356">
        <v>938.21672213143779</v>
      </c>
      <c r="S4356">
        <v>1171.3906126005761</v>
      </c>
      <c r="T4356">
        <v>1235.116038034846</v>
      </c>
      <c r="U4356">
        <v>1383.3003830414825</v>
      </c>
      <c r="V4356">
        <v>1385.2305370796871</v>
      </c>
      <c r="W4356">
        <v>1045.525944893827</v>
      </c>
      <c r="X4356">
        <v>1121.8812097359246</v>
      </c>
      <c r="Y4356">
        <v>1319.0165579076477</v>
      </c>
      <c r="Z4356">
        <v>1319.1555339165204</v>
      </c>
      <c r="AA4356">
        <v>1922.9504760660814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</row>
    <row r="4357" spans="1:57" ht="12" customHeight="1" x14ac:dyDescent="0.2">
      <c r="A4357" t="s">
        <v>509</v>
      </c>
      <c r="B4357">
        <v>1165.1704050364394</v>
      </c>
      <c r="C4357">
        <v>1049.6162965478486</v>
      </c>
      <c r="D4357">
        <v>981.48769768521015</v>
      </c>
      <c r="E4357">
        <v>1015.6821766220908</v>
      </c>
      <c r="F4357">
        <v>1092.0593756767564</v>
      </c>
      <c r="G4357">
        <v>1023.3188883186791</v>
      </c>
      <c r="H4357">
        <v>994.07145159749007</v>
      </c>
      <c r="I4357">
        <v>1098.0896671600983</v>
      </c>
      <c r="J4357">
        <v>1025.0924726892799</v>
      </c>
      <c r="K4357">
        <v>1035.7872415196412</v>
      </c>
      <c r="L4357">
        <v>1101.6708473379861</v>
      </c>
      <c r="M4357">
        <v>1048.8387928993691</v>
      </c>
      <c r="N4357">
        <v>1038.6152808830163</v>
      </c>
      <c r="O4357">
        <v>1028.3304446190771</v>
      </c>
      <c r="P4357">
        <v>1045.9255572723835</v>
      </c>
      <c r="Q4357">
        <v>1065.2126905219297</v>
      </c>
      <c r="R4357">
        <v>1085.3380397742133</v>
      </c>
      <c r="S4357">
        <v>1083.9834080687065</v>
      </c>
      <c r="T4357">
        <v>1131.2111847517233</v>
      </c>
      <c r="U4357">
        <v>1165.7432458530029</v>
      </c>
      <c r="V4357">
        <v>1214.601385002687</v>
      </c>
      <c r="W4357">
        <v>1218.1295663630647</v>
      </c>
      <c r="X4357">
        <v>1321.5595555212585</v>
      </c>
      <c r="Y4357">
        <v>1360.8330677863923</v>
      </c>
      <c r="Z4357">
        <v>1453.1464827722575</v>
      </c>
      <c r="AA4357">
        <v>1859.1111436942253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</row>
    <row r="4358" spans="1:57" ht="12" customHeight="1" x14ac:dyDescent="0.2">
      <c r="A4358" t="s">
        <v>510</v>
      </c>
      <c r="B4358">
        <v>4770.9248419798923</v>
      </c>
      <c r="C4358">
        <v>4303.9154129137678</v>
      </c>
      <c r="D4358">
        <v>4018.8147748548222</v>
      </c>
      <c r="E4358">
        <v>3857.9015259477424</v>
      </c>
      <c r="F4358">
        <v>3573.7732186983176</v>
      </c>
      <c r="G4358">
        <v>3873.9541439007362</v>
      </c>
      <c r="H4358">
        <v>2831.0939779645314</v>
      </c>
      <c r="I4358">
        <v>2390.2515026653678</v>
      </c>
      <c r="J4358">
        <v>2454.8301221454249</v>
      </c>
      <c r="K4358">
        <v>4301.71273672998</v>
      </c>
      <c r="L4358">
        <v>4592.2209937427879</v>
      </c>
      <c r="M4358">
        <v>4258.4162955267584</v>
      </c>
      <c r="N4358">
        <v>5093.0260247234892</v>
      </c>
      <c r="O4358">
        <v>7248.4485817224158</v>
      </c>
      <c r="P4358">
        <v>5859.3909968639236</v>
      </c>
      <c r="Q4358">
        <v>6287.821401916508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</row>
    <row r="4359" spans="1:57" ht="12" customHeight="1" x14ac:dyDescent="0.2">
      <c r="A4359" t="s">
        <v>511</v>
      </c>
      <c r="B4359">
        <v>1521.2824725269361</v>
      </c>
      <c r="C4359">
        <v>1370.5339817026918</v>
      </c>
      <c r="D4359">
        <v>1324.9857081587541</v>
      </c>
      <c r="E4359">
        <v>1104.8435224297548</v>
      </c>
      <c r="F4359">
        <v>1016.4576100025071</v>
      </c>
      <c r="G4359">
        <v>1546.6285062455256</v>
      </c>
      <c r="H4359">
        <v>1757.0637906333889</v>
      </c>
      <c r="I4359">
        <v>1863.8788530001964</v>
      </c>
      <c r="J4359">
        <v>1383.2873928005372</v>
      </c>
      <c r="K4359">
        <v>1442.6298665675868</v>
      </c>
      <c r="L4359">
        <v>1443.3747340873615</v>
      </c>
      <c r="M4359">
        <v>1397.2683373367076</v>
      </c>
      <c r="N4359">
        <v>1393.7054089728488</v>
      </c>
      <c r="O4359">
        <v>1279.316220077</v>
      </c>
      <c r="P4359">
        <v>1504.0055327551049</v>
      </c>
      <c r="Q4359">
        <v>1677.586281321556</v>
      </c>
      <c r="R4359">
        <v>1737.1605193415692</v>
      </c>
      <c r="S4359">
        <v>1562.2279584035377</v>
      </c>
      <c r="T4359">
        <v>1571.676882526896</v>
      </c>
      <c r="U4359">
        <v>2163.0359445135923</v>
      </c>
      <c r="V4359">
        <v>1640.3488176219364</v>
      </c>
      <c r="W4359">
        <v>1648.213100123726</v>
      </c>
      <c r="X4359">
        <v>1671.3891344153831</v>
      </c>
      <c r="Y4359">
        <v>1757.7536689458307</v>
      </c>
      <c r="Z4359">
        <v>1780.6204477257359</v>
      </c>
      <c r="AA4359">
        <v>2315.444524357411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</row>
    <row r="4360" spans="1:57" ht="12" customHeight="1" x14ac:dyDescent="0.2">
      <c r="A4360" t="s">
        <v>512</v>
      </c>
      <c r="B4360">
        <v>1647.5036104436224</v>
      </c>
      <c r="C4360">
        <v>1484.7985862925909</v>
      </c>
      <c r="D4360">
        <v>1387.7837254987719</v>
      </c>
      <c r="E4360">
        <v>1218.7370271599098</v>
      </c>
      <c r="F4360">
        <v>935.3346071839552</v>
      </c>
      <c r="G4360">
        <v>743.83019406943356</v>
      </c>
      <c r="H4360">
        <v>688.1486114318102</v>
      </c>
      <c r="I4360">
        <v>1859.1824833455366</v>
      </c>
      <c r="J4360">
        <v>1124.3424727083934</v>
      </c>
      <c r="K4360">
        <v>966.51382485735269</v>
      </c>
      <c r="L4360">
        <v>1034.2967429730056</v>
      </c>
      <c r="M4360">
        <v>1018.7074223999803</v>
      </c>
      <c r="N4360">
        <v>1088.4679601029695</v>
      </c>
      <c r="O4360">
        <v>1148.9145339246695</v>
      </c>
      <c r="P4360">
        <v>1237.4998134922073</v>
      </c>
      <c r="Q4360">
        <v>1086.140022441163</v>
      </c>
      <c r="R4360">
        <v>1044.6437545209694</v>
      </c>
      <c r="S4360">
        <v>1131.9391928690736</v>
      </c>
      <c r="T4360">
        <v>1153.2965428215948</v>
      </c>
      <c r="U4360">
        <v>1142.0262283417899</v>
      </c>
      <c r="V4360">
        <v>1213.7047653184754</v>
      </c>
      <c r="W4360">
        <v>1081.1115850913045</v>
      </c>
      <c r="X4360">
        <v>1177.3902295343619</v>
      </c>
      <c r="Y4360">
        <v>1146.7702244290765</v>
      </c>
      <c r="Z4360">
        <v>1291.8915535964397</v>
      </c>
      <c r="AA4360">
        <v>2083.4961280008092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</row>
    <row r="4361" spans="1:57" ht="12" customHeight="1" x14ac:dyDescent="0.2">
      <c r="A4361" t="s">
        <v>513</v>
      </c>
      <c r="B4361">
        <v>1210.3722656597961</v>
      </c>
      <c r="C4361">
        <v>1090.3385465529523</v>
      </c>
      <c r="D4361">
        <v>1019.5637335358791</v>
      </c>
      <c r="E4361">
        <v>1067.7594609345624</v>
      </c>
      <c r="F4361">
        <v>1057.3102091391306</v>
      </c>
      <c r="G4361">
        <v>1033.4739355297959</v>
      </c>
      <c r="H4361">
        <v>1035.0479016829609</v>
      </c>
      <c r="I4361">
        <v>956.92865724596186</v>
      </c>
      <c r="J4361">
        <v>981.72582020212315</v>
      </c>
      <c r="K4361">
        <v>967.11458492215411</v>
      </c>
      <c r="L4361">
        <v>954.18945206046703</v>
      </c>
      <c r="M4361">
        <v>919.64300182563261</v>
      </c>
      <c r="N4361">
        <v>927.4910589043252</v>
      </c>
      <c r="O4361">
        <v>906.38640669902065</v>
      </c>
      <c r="P4361">
        <v>878.95279572196387</v>
      </c>
      <c r="Q4361">
        <v>878.84585921589542</v>
      </c>
      <c r="R4361">
        <v>845.77757560475743</v>
      </c>
      <c r="S4361">
        <v>820.04758696231158</v>
      </c>
      <c r="T4361">
        <v>819.86561599431843</v>
      </c>
      <c r="U4361">
        <v>806.00664257935694</v>
      </c>
      <c r="V4361">
        <v>777.8352765892364</v>
      </c>
      <c r="W4361">
        <v>776.07144262997599</v>
      </c>
      <c r="X4361">
        <v>799.75417536053055</v>
      </c>
      <c r="Y4361">
        <v>830.06627072895424</v>
      </c>
      <c r="Z4361">
        <v>841.09114817940576</v>
      </c>
      <c r="AA4361">
        <v>1115.5266604238377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</row>
    <row r="4363" spans="1:57" ht="12" customHeight="1" x14ac:dyDescent="0.2">
      <c r="A4363" t="s">
        <v>661</v>
      </c>
    </row>
    <row r="4364" spans="1:57" ht="12" customHeight="1" x14ac:dyDescent="0.2">
      <c r="A4364" t="s">
        <v>662</v>
      </c>
      <c r="B4364">
        <v>1995</v>
      </c>
      <c r="C4364">
        <v>1996</v>
      </c>
      <c r="D4364">
        <v>1997</v>
      </c>
      <c r="E4364">
        <v>1998</v>
      </c>
      <c r="F4364">
        <v>1999</v>
      </c>
      <c r="G4364">
        <v>2000</v>
      </c>
      <c r="H4364">
        <v>2001</v>
      </c>
      <c r="I4364">
        <v>2002</v>
      </c>
      <c r="J4364">
        <v>2003</v>
      </c>
      <c r="K4364">
        <v>2004</v>
      </c>
      <c r="L4364">
        <v>2005</v>
      </c>
      <c r="M4364">
        <v>2006</v>
      </c>
      <c r="N4364">
        <v>2007</v>
      </c>
      <c r="O4364">
        <v>2008</v>
      </c>
      <c r="P4364">
        <v>2009</v>
      </c>
      <c r="Q4364">
        <v>2010</v>
      </c>
      <c r="R4364">
        <v>2011</v>
      </c>
      <c r="S4364">
        <v>2012</v>
      </c>
      <c r="T4364">
        <v>2013</v>
      </c>
      <c r="U4364">
        <v>2014</v>
      </c>
      <c r="V4364">
        <v>2015</v>
      </c>
      <c r="W4364">
        <v>2016</v>
      </c>
      <c r="X4364">
        <v>2017</v>
      </c>
      <c r="Y4364">
        <v>2018</v>
      </c>
      <c r="Z4364">
        <v>2019</v>
      </c>
      <c r="AA4364">
        <v>2020</v>
      </c>
      <c r="AB4364">
        <v>2021</v>
      </c>
      <c r="AC4364">
        <v>2022</v>
      </c>
      <c r="AD4364">
        <v>2023</v>
      </c>
      <c r="AE4364">
        <v>2024</v>
      </c>
      <c r="AF4364">
        <v>2025</v>
      </c>
      <c r="AG4364">
        <v>2026</v>
      </c>
      <c r="AH4364">
        <v>2027</v>
      </c>
      <c r="AI4364">
        <v>2028</v>
      </c>
      <c r="AJ4364">
        <v>2029</v>
      </c>
      <c r="AK4364">
        <v>2030</v>
      </c>
      <c r="AL4364">
        <v>2031</v>
      </c>
      <c r="AM4364">
        <v>2032</v>
      </c>
      <c r="AN4364">
        <v>2033</v>
      </c>
      <c r="AO4364">
        <v>2034</v>
      </c>
      <c r="AP4364">
        <v>2035</v>
      </c>
      <c r="AQ4364">
        <v>2036</v>
      </c>
      <c r="AR4364">
        <v>2037</v>
      </c>
      <c r="AS4364">
        <v>2038</v>
      </c>
      <c r="AT4364">
        <v>2039</v>
      </c>
      <c r="AU4364">
        <v>2040</v>
      </c>
      <c r="AV4364">
        <v>2041</v>
      </c>
      <c r="AW4364">
        <v>2042</v>
      </c>
      <c r="AX4364">
        <v>2043</v>
      </c>
      <c r="AY4364">
        <v>2044</v>
      </c>
      <c r="AZ4364">
        <v>2045</v>
      </c>
      <c r="BA4364">
        <v>2046</v>
      </c>
      <c r="BB4364">
        <v>2047</v>
      </c>
      <c r="BC4364">
        <v>2048</v>
      </c>
      <c r="BD4364">
        <v>2049</v>
      </c>
      <c r="BE4364">
        <v>2050</v>
      </c>
    </row>
    <row r="4365" spans="1:57" ht="12" customHeight="1" x14ac:dyDescent="0.2">
      <c r="A4365" t="s">
        <v>505</v>
      </c>
      <c r="B4365">
        <v>0.86408888575665765</v>
      </c>
      <c r="C4365">
        <v>0.84981952801021743</v>
      </c>
      <c r="D4365">
        <v>0.82160609928799999</v>
      </c>
      <c r="E4365">
        <v>0.77563269186799999</v>
      </c>
      <c r="F4365">
        <v>0.77593958079600012</v>
      </c>
      <c r="G4365">
        <v>0.79117302801199996</v>
      </c>
      <c r="H4365">
        <v>0.81730809842399998</v>
      </c>
      <c r="I4365">
        <v>0.80147647642800013</v>
      </c>
      <c r="J4365">
        <v>0.82296131839200004</v>
      </c>
      <c r="K4365">
        <v>0.83645501410400003</v>
      </c>
      <c r="L4365">
        <v>0.83418144496400004</v>
      </c>
      <c r="M4365">
        <v>0.83699088576399994</v>
      </c>
      <c r="N4365">
        <v>0.82492026359999993</v>
      </c>
      <c r="O4365">
        <v>0.86279780366400005</v>
      </c>
      <c r="P4365">
        <v>0.86857441861200002</v>
      </c>
      <c r="Q4365">
        <v>0.85094536184000003</v>
      </c>
      <c r="R4365">
        <v>0.87414725527199999</v>
      </c>
      <c r="S4365">
        <v>0.84026165626000004</v>
      </c>
      <c r="T4365">
        <v>0.86481596072</v>
      </c>
      <c r="U4365">
        <v>0.89952731832400001</v>
      </c>
      <c r="V4365">
        <v>0.84817528528399999</v>
      </c>
      <c r="W4365">
        <v>0.93018337062400003</v>
      </c>
      <c r="X4365">
        <v>0.82684572685199997</v>
      </c>
      <c r="Y4365">
        <v>0.81016699999999997</v>
      </c>
      <c r="Z4365">
        <v>0.81442323195199995</v>
      </c>
      <c r="AA4365">
        <v>0.76841719898799998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</row>
    <row r="4366" spans="1:57" ht="12" customHeight="1" x14ac:dyDescent="0.2">
      <c r="A4366" t="s">
        <v>506</v>
      </c>
      <c r="B4366">
        <v>7.0760870773042992</v>
      </c>
      <c r="C4366">
        <v>6.9592342631836761</v>
      </c>
      <c r="D4366">
        <v>6.7281924320959998</v>
      </c>
      <c r="E4366">
        <v>6.7653544314039999</v>
      </c>
      <c r="F4366">
        <v>6.9630064665799996</v>
      </c>
      <c r="G4366">
        <v>7.22116794018</v>
      </c>
      <c r="H4366">
        <v>7.2838928106760008</v>
      </c>
      <c r="I4366">
        <v>7.2820349766760009</v>
      </c>
      <c r="J4366">
        <v>7.2171984603239991</v>
      </c>
      <c r="K4366">
        <v>7.2877118793359994</v>
      </c>
      <c r="L4366">
        <v>7.3376520028920016</v>
      </c>
      <c r="M4366">
        <v>7.1638019330000002</v>
      </c>
      <c r="N4366">
        <v>7.3571857335999997</v>
      </c>
      <c r="O4366">
        <v>7.6184617345480001</v>
      </c>
      <c r="P4366">
        <v>7.5714346561720003</v>
      </c>
      <c r="Q4366">
        <v>7.394210680304</v>
      </c>
      <c r="R4366">
        <v>7.3770208394440004</v>
      </c>
      <c r="S4366">
        <v>7.1054429144000002</v>
      </c>
      <c r="T4366">
        <v>7.1415588354519999</v>
      </c>
      <c r="U4366">
        <v>6.9254866781280002</v>
      </c>
      <c r="V4366">
        <v>6.9857712862239998</v>
      </c>
      <c r="W4366">
        <v>6.850617244016</v>
      </c>
      <c r="X4366">
        <v>6.8367510261440003</v>
      </c>
      <c r="Y4366">
        <v>7.1574299999999997</v>
      </c>
      <c r="Z4366">
        <v>7.383470648816</v>
      </c>
      <c r="AA4366">
        <v>6.644386273936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</row>
    <row r="4367" spans="1:57" ht="12" customHeight="1" x14ac:dyDescent="0.2">
      <c r="A4367" t="s">
        <v>507</v>
      </c>
      <c r="B4367">
        <v>1.3766379695845172</v>
      </c>
      <c r="C4367">
        <v>1.3539044985271582</v>
      </c>
      <c r="D4367">
        <v>1.3089557925880002</v>
      </c>
      <c r="E4367">
        <v>1.3005865694400001</v>
      </c>
      <c r="F4367">
        <v>1.3357008398879999</v>
      </c>
      <c r="G4367">
        <v>1.3947061697640002</v>
      </c>
      <c r="H4367">
        <v>1.3640575317400001</v>
      </c>
      <c r="I4367">
        <v>1.402646030244</v>
      </c>
      <c r="J4367">
        <v>1.4779084687520001</v>
      </c>
      <c r="K4367">
        <v>1.4769076370280001</v>
      </c>
      <c r="L4367">
        <v>1.545645355704</v>
      </c>
      <c r="M4367">
        <v>1.5101070862520001</v>
      </c>
      <c r="N4367">
        <v>1.6397945755999999</v>
      </c>
      <c r="O4367">
        <v>1.641726596716</v>
      </c>
      <c r="P4367">
        <v>1.520503286476</v>
      </c>
      <c r="Q4367">
        <v>1.5176972849720001</v>
      </c>
      <c r="R4367">
        <v>1.5020599320200001</v>
      </c>
      <c r="S4367">
        <v>1.6108653365000001</v>
      </c>
      <c r="T4367">
        <v>1.7133218005640001</v>
      </c>
      <c r="U4367">
        <v>1.7210855472519999</v>
      </c>
      <c r="V4367">
        <v>1.5622130041040001</v>
      </c>
      <c r="W4367">
        <v>1.622504907056</v>
      </c>
      <c r="X4367">
        <v>1.582532313692</v>
      </c>
      <c r="Y4367">
        <v>1.68154</v>
      </c>
      <c r="Z4367">
        <v>1.645548122016</v>
      </c>
      <c r="AA4367">
        <v>1.360144865096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 ht="12" customHeight="1" x14ac:dyDescent="0.2">
      <c r="A4368" t="s">
        <v>508</v>
      </c>
      <c r="B4368">
        <v>6.3572381070483783E-2</v>
      </c>
      <c r="C4368">
        <v>6.2522561933540013E-2</v>
      </c>
      <c r="D4368">
        <v>6.0446855519999995E-2</v>
      </c>
      <c r="E4368">
        <v>6.6455452348000002E-2</v>
      </c>
      <c r="F4368">
        <v>6.6538520900000009E-2</v>
      </c>
      <c r="G4368">
        <v>6.5408040000000001E-2</v>
      </c>
      <c r="H4368">
        <v>6.7961041703999997E-2</v>
      </c>
      <c r="I4368">
        <v>9.7853792071999998E-2</v>
      </c>
      <c r="J4368">
        <v>0.103968119956</v>
      </c>
      <c r="K4368">
        <v>0.122495965768</v>
      </c>
      <c r="L4368">
        <v>0.14209977554400002</v>
      </c>
      <c r="M4368">
        <v>0.14662763943600002</v>
      </c>
      <c r="N4368">
        <v>0.17839471400000001</v>
      </c>
      <c r="O4368">
        <v>0.18500333150000001</v>
      </c>
      <c r="P4368">
        <v>0.18651924898</v>
      </c>
      <c r="Q4368">
        <v>0.18261746320399999</v>
      </c>
      <c r="R4368">
        <v>0.188990877896</v>
      </c>
      <c r="S4368">
        <v>0.302987411772</v>
      </c>
      <c r="T4368">
        <v>0.32155674068000001</v>
      </c>
      <c r="U4368">
        <v>0.375630471528</v>
      </c>
      <c r="V4368">
        <v>0.386093775556</v>
      </c>
      <c r="W4368">
        <v>0.27519816281600001</v>
      </c>
      <c r="X4368">
        <v>0.27528149750399999</v>
      </c>
      <c r="Y4368">
        <v>0.28120899999999999</v>
      </c>
      <c r="Z4368">
        <v>0.283903382664</v>
      </c>
      <c r="AA4368">
        <v>0.246952343904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</row>
    <row r="4369" spans="1:57" ht="12" customHeight="1" x14ac:dyDescent="0.2">
      <c r="A4369" t="s">
        <v>509</v>
      </c>
      <c r="B4369">
        <v>1.9080840724741259</v>
      </c>
      <c r="C4369">
        <v>1.8765744272406077</v>
      </c>
      <c r="D4369">
        <v>1.8142734361479997</v>
      </c>
      <c r="E4369">
        <v>1.8176736272160003</v>
      </c>
      <c r="F4369">
        <v>1.91773159176</v>
      </c>
      <c r="G4369">
        <v>1.9836811673399999</v>
      </c>
      <c r="H4369">
        <v>2.1410975848959999</v>
      </c>
      <c r="I4369">
        <v>2.3960882152440002</v>
      </c>
      <c r="J4369">
        <v>2.2143910980959998</v>
      </c>
      <c r="K4369">
        <v>2.2726517214399999</v>
      </c>
      <c r="L4369">
        <v>2.3471690542119998</v>
      </c>
      <c r="M4369">
        <v>2.4286638075639999</v>
      </c>
      <c r="N4369">
        <v>2.475231988</v>
      </c>
      <c r="O4369">
        <v>2.5809979521719999</v>
      </c>
      <c r="P4369">
        <v>2.6093112809160002</v>
      </c>
      <c r="Q4369">
        <v>2.5429462465679999</v>
      </c>
      <c r="R4369">
        <v>2.6032768108919999</v>
      </c>
      <c r="S4369">
        <v>2.5515243182359999</v>
      </c>
      <c r="T4369">
        <v>2.6237438089</v>
      </c>
      <c r="U4369">
        <v>2.66309387604</v>
      </c>
      <c r="V4369">
        <v>2.884601833868</v>
      </c>
      <c r="W4369">
        <v>2.737178335196</v>
      </c>
      <c r="X4369">
        <v>2.7381329855000001</v>
      </c>
      <c r="Y4369">
        <v>2.7648000000000001</v>
      </c>
      <c r="Z4369">
        <v>2.9385391666039999</v>
      </c>
      <c r="AA4369">
        <v>2.7862066392839999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</row>
    <row r="4370" spans="1:57" ht="12" customHeight="1" x14ac:dyDescent="0.2">
      <c r="A4370" t="s">
        <v>510</v>
      </c>
      <c r="B4370">
        <v>4.2621868270349356E-3</v>
      </c>
      <c r="C4370">
        <v>4.1918020904416963E-3</v>
      </c>
      <c r="D4370">
        <v>4.0526371199999999E-3</v>
      </c>
      <c r="E4370">
        <v>5.3519471920000002E-3</v>
      </c>
      <c r="F4370">
        <v>5.5275764799999991E-3</v>
      </c>
      <c r="G4370">
        <v>5.7309999200000003E-3</v>
      </c>
      <c r="H4370">
        <v>5.6669498559999993E-3</v>
      </c>
      <c r="I4370">
        <v>4.7950883199999999E-3</v>
      </c>
      <c r="J4370">
        <v>4.7755921519999998E-3</v>
      </c>
      <c r="K4370">
        <v>6.219158172E-3</v>
      </c>
      <c r="L4370">
        <v>6.0973122400000005E-3</v>
      </c>
      <c r="M4370">
        <v>5.8124784799999992E-3</v>
      </c>
      <c r="N4370">
        <v>6.2623848000000005E-3</v>
      </c>
      <c r="O4370">
        <v>5.9450687999999998E-3</v>
      </c>
      <c r="P4370">
        <v>5.5079915999999996E-3</v>
      </c>
      <c r="Q4370">
        <v>5.7710568000000004E-3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</row>
    <row r="4371" spans="1:57" ht="12" customHeight="1" x14ac:dyDescent="0.2">
      <c r="A4371" t="s">
        <v>511</v>
      </c>
      <c r="B4371">
        <v>7.7305377691103294E-2</v>
      </c>
      <c r="C4371">
        <v>7.6028775123727271E-2</v>
      </c>
      <c r="D4371">
        <v>7.6001271643999987E-2</v>
      </c>
      <c r="E4371">
        <v>8.2389816636000007E-2</v>
      </c>
      <c r="F4371">
        <v>7.6223343008000002E-2</v>
      </c>
      <c r="G4371">
        <v>0.11355829659600002</v>
      </c>
      <c r="H4371">
        <v>0.12723747921199999</v>
      </c>
      <c r="I4371">
        <v>0.16220987807600001</v>
      </c>
      <c r="J4371">
        <v>0.18566097034000001</v>
      </c>
      <c r="K4371">
        <v>0.22207005565199997</v>
      </c>
      <c r="L4371">
        <v>0.22256374932</v>
      </c>
      <c r="M4371">
        <v>0.23107219914399998</v>
      </c>
      <c r="N4371">
        <v>0.23567112479999999</v>
      </c>
      <c r="O4371">
        <v>0.24304491126800001</v>
      </c>
      <c r="P4371">
        <v>0.26072395384000002</v>
      </c>
      <c r="Q4371">
        <v>0.27700410029599998</v>
      </c>
      <c r="R4371">
        <v>0.35774627904400003</v>
      </c>
      <c r="S4371">
        <v>0.37608729056000001</v>
      </c>
      <c r="T4371">
        <v>0.415939095712</v>
      </c>
      <c r="U4371">
        <v>0.59623320528400003</v>
      </c>
      <c r="V4371">
        <v>0.470474961488</v>
      </c>
      <c r="W4371">
        <v>0.48933006928</v>
      </c>
      <c r="X4371">
        <v>0.49219310918800002</v>
      </c>
      <c r="Y4371">
        <v>0.50571999999999995</v>
      </c>
      <c r="Z4371">
        <v>0.49738671569600001</v>
      </c>
      <c r="AA4371">
        <v>0.467266589648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</row>
    <row r="4372" spans="1:57" ht="12" customHeight="1" x14ac:dyDescent="0.2">
      <c r="A4372" t="s">
        <v>512</v>
      </c>
      <c r="B4372">
        <v>1.7553387415136037E-2</v>
      </c>
      <c r="C4372">
        <v>1.7263514962409018E-2</v>
      </c>
      <c r="D4372">
        <v>1.6690378040000002E-2</v>
      </c>
      <c r="E4372">
        <v>1.5911346788000002E-2</v>
      </c>
      <c r="F4372">
        <v>1.8698606175999995E-2</v>
      </c>
      <c r="G4372">
        <v>5.7940543624000009E-2</v>
      </c>
      <c r="H4372">
        <v>7.4372029340000007E-2</v>
      </c>
      <c r="I4372">
        <v>0.18280298729200001</v>
      </c>
      <c r="J4372">
        <v>0.11322201669999998</v>
      </c>
      <c r="K4372">
        <v>0.11711300690799999</v>
      </c>
      <c r="L4372">
        <v>0.127938429908</v>
      </c>
      <c r="M4372">
        <v>0.15015133125600003</v>
      </c>
      <c r="N4372">
        <v>0.22228224639999997</v>
      </c>
      <c r="O4372">
        <v>0.235708200264</v>
      </c>
      <c r="P4372">
        <v>0.294509332176</v>
      </c>
      <c r="Q4372">
        <v>0.30879722547999999</v>
      </c>
      <c r="R4372">
        <v>0.34000542809200002</v>
      </c>
      <c r="S4372">
        <v>0.39488592975199999</v>
      </c>
      <c r="T4372">
        <v>0.44431537244399999</v>
      </c>
      <c r="U4372">
        <v>0.44808644791199997</v>
      </c>
      <c r="V4372">
        <v>0.45159078686800003</v>
      </c>
      <c r="W4372">
        <v>0.442593544176</v>
      </c>
      <c r="X4372">
        <v>0.44867415126400001</v>
      </c>
      <c r="Y4372">
        <v>0.44176900000000002</v>
      </c>
      <c r="Z4372">
        <v>0.47836681854000002</v>
      </c>
      <c r="AA4372">
        <v>0.42209046768000003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</row>
    <row r="4373" spans="1:57" ht="12" customHeight="1" x14ac:dyDescent="0.2">
      <c r="A4373" t="s">
        <v>513</v>
      </c>
      <c r="B4373">
        <v>1.6291886618766429</v>
      </c>
      <c r="C4373">
        <v>1.6022846289282215</v>
      </c>
      <c r="D4373">
        <v>1.5490898720639998</v>
      </c>
      <c r="E4373">
        <v>1.698623723444</v>
      </c>
      <c r="F4373">
        <v>1.8356926892360002</v>
      </c>
      <c r="G4373">
        <v>2.0673884730360004</v>
      </c>
      <c r="H4373">
        <v>2.2394431826479999</v>
      </c>
      <c r="I4373">
        <v>2.0071119240840001</v>
      </c>
      <c r="J4373">
        <v>2.01196349124</v>
      </c>
      <c r="K4373">
        <v>2.112466991332</v>
      </c>
      <c r="L4373">
        <v>2.1848683654799999</v>
      </c>
      <c r="M4373">
        <v>2.2470382264079998</v>
      </c>
      <c r="N4373">
        <v>2.3166852191999996</v>
      </c>
      <c r="O4373">
        <v>2.407364523184</v>
      </c>
      <c r="P4373">
        <v>2.415205760488</v>
      </c>
      <c r="Q4373">
        <v>2.364612744</v>
      </c>
      <c r="R4373">
        <v>2.3189316288200001</v>
      </c>
      <c r="S4373">
        <v>2.3657139327280001</v>
      </c>
      <c r="T4373">
        <v>2.4787456178320002</v>
      </c>
      <c r="U4373">
        <v>2.51960987948598</v>
      </c>
      <c r="V4373">
        <v>2.4924643861239999</v>
      </c>
      <c r="W4373">
        <v>2.5776009854440001</v>
      </c>
      <c r="X4373">
        <v>2.6925505693959999</v>
      </c>
      <c r="Y4373">
        <v>2.7770299999999999</v>
      </c>
      <c r="Z4373">
        <v>2.7478079059840002</v>
      </c>
      <c r="AA4373">
        <v>2.5801946991319999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</row>
    <row r="4375" spans="1:57" ht="12" customHeight="1" x14ac:dyDescent="0.2">
      <c r="B4375">
        <v>1995</v>
      </c>
      <c r="C4375">
        <v>1996</v>
      </c>
      <c r="D4375">
        <v>1997</v>
      </c>
      <c r="E4375">
        <v>1998</v>
      </c>
      <c r="F4375">
        <v>1999</v>
      </c>
      <c r="G4375">
        <v>2000</v>
      </c>
      <c r="H4375">
        <v>2001</v>
      </c>
      <c r="I4375">
        <v>2002</v>
      </c>
      <c r="J4375">
        <v>2003</v>
      </c>
      <c r="K4375">
        <v>2004</v>
      </c>
      <c r="L4375">
        <v>2005</v>
      </c>
      <c r="M4375">
        <v>2006</v>
      </c>
      <c r="N4375">
        <v>2007</v>
      </c>
      <c r="O4375">
        <v>2008</v>
      </c>
      <c r="P4375">
        <v>2009</v>
      </c>
      <c r="Q4375">
        <v>2010</v>
      </c>
      <c r="R4375">
        <v>2011</v>
      </c>
      <c r="S4375">
        <v>2012</v>
      </c>
      <c r="T4375">
        <v>2013</v>
      </c>
      <c r="U4375">
        <v>2014</v>
      </c>
      <c r="V4375">
        <v>2015</v>
      </c>
      <c r="W4375">
        <v>2016</v>
      </c>
      <c r="X4375">
        <v>2017</v>
      </c>
      <c r="Y4375">
        <v>2018</v>
      </c>
      <c r="Z4375">
        <v>2019</v>
      </c>
      <c r="AA4375">
        <v>2020</v>
      </c>
      <c r="AB4375">
        <v>2021</v>
      </c>
      <c r="AC4375">
        <v>2022</v>
      </c>
      <c r="AD4375">
        <v>2023</v>
      </c>
      <c r="AE4375">
        <v>2024</v>
      </c>
      <c r="AF4375">
        <v>2025</v>
      </c>
      <c r="AG4375">
        <v>2026</v>
      </c>
      <c r="AH4375">
        <v>2027</v>
      </c>
      <c r="AI4375">
        <v>2028</v>
      </c>
      <c r="AJ4375">
        <v>2029</v>
      </c>
      <c r="AK4375">
        <v>2030</v>
      </c>
      <c r="AL4375">
        <v>2031</v>
      </c>
      <c r="AM4375">
        <v>2032</v>
      </c>
      <c r="AN4375">
        <v>2033</v>
      </c>
      <c r="AO4375">
        <v>2034</v>
      </c>
      <c r="AP4375">
        <v>2035</v>
      </c>
      <c r="AQ4375">
        <v>2036</v>
      </c>
      <c r="AR4375">
        <v>2037</v>
      </c>
      <c r="AS4375">
        <v>2038</v>
      </c>
      <c r="AT4375">
        <v>2039</v>
      </c>
      <c r="AU4375">
        <v>2040</v>
      </c>
      <c r="AV4375">
        <v>2041</v>
      </c>
      <c r="AW4375">
        <v>2042</v>
      </c>
      <c r="AX4375">
        <v>2043</v>
      </c>
      <c r="AY4375">
        <v>2044</v>
      </c>
      <c r="AZ4375">
        <v>2045</v>
      </c>
      <c r="BA4375">
        <v>2046</v>
      </c>
      <c r="BB4375">
        <v>2047</v>
      </c>
      <c r="BC4375">
        <v>2048</v>
      </c>
      <c r="BD4375">
        <v>2049</v>
      </c>
      <c r="BE4375">
        <v>2050</v>
      </c>
    </row>
    <row r="4376" spans="1:57" ht="12" customHeight="1" x14ac:dyDescent="0.2">
      <c r="A4376" t="s">
        <v>827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0.15</v>
      </c>
      <c r="AB4376">
        <v>0.14599999999999999</v>
      </c>
      <c r="AC4376">
        <v>0.14199999999999999</v>
      </c>
      <c r="AD4376">
        <v>0.13799999999999998</v>
      </c>
      <c r="AE4376">
        <v>0.13399999999999998</v>
      </c>
      <c r="AF4376">
        <v>0.12999999999999998</v>
      </c>
      <c r="AG4376">
        <v>0.12599999999999997</v>
      </c>
      <c r="AH4376">
        <v>0.12199999999999997</v>
      </c>
      <c r="AI4376">
        <v>0.11799999999999997</v>
      </c>
      <c r="AJ4376">
        <v>0.11399999999999996</v>
      </c>
      <c r="AK4376">
        <v>0.10999999999999996</v>
      </c>
      <c r="AL4376">
        <v>0.10599999999999996</v>
      </c>
      <c r="AM4376">
        <v>0.10199999999999995</v>
      </c>
      <c r="AN4376">
        <v>9.7999999999999948E-2</v>
      </c>
      <c r="AO4376">
        <v>9.3999999999999945E-2</v>
      </c>
      <c r="AP4376">
        <v>8.9999999999999941E-2</v>
      </c>
      <c r="AQ4376">
        <v>8.5999999999999938E-2</v>
      </c>
      <c r="AR4376">
        <v>8.1999999999999934E-2</v>
      </c>
      <c r="AS4376">
        <v>7.7999999999999931E-2</v>
      </c>
      <c r="AT4376">
        <v>7.3999999999999927E-2</v>
      </c>
      <c r="AU4376">
        <v>6.9999999999999923E-2</v>
      </c>
      <c r="AV4376">
        <v>6.599999999999992E-2</v>
      </c>
      <c r="AW4376">
        <v>6.1999999999999916E-2</v>
      </c>
      <c r="AX4376">
        <v>5.7999999999999913E-2</v>
      </c>
      <c r="AY4376">
        <v>5.3999999999999909E-2</v>
      </c>
      <c r="AZ4376">
        <v>4.9999999999999906E-2</v>
      </c>
      <c r="BA4376">
        <v>4.5999999999999902E-2</v>
      </c>
      <c r="BB4376">
        <v>4.1999999999999899E-2</v>
      </c>
      <c r="BC4376">
        <v>3.7999999999999895E-2</v>
      </c>
      <c r="BD4376">
        <v>3.3999999999999891E-2</v>
      </c>
      <c r="BE4376">
        <v>0.03</v>
      </c>
    </row>
    <row r="4378" spans="1:57" ht="12" customHeight="1" x14ac:dyDescent="0.2">
      <c r="A4378" t="s">
        <v>663</v>
      </c>
    </row>
    <row r="4380" spans="1:57" ht="12" customHeight="1" x14ac:dyDescent="0.2">
      <c r="A4380" t="s">
        <v>750</v>
      </c>
    </row>
    <row r="4381" spans="1:57" ht="12" customHeight="1" x14ac:dyDescent="0.2">
      <c r="A4381" t="s">
        <v>752</v>
      </c>
      <c r="B4381">
        <v>2020</v>
      </c>
    </row>
    <row r="4382" spans="1:57" ht="12" customHeight="1" x14ac:dyDescent="0.2">
      <c r="B4382" t="s">
        <v>1198</v>
      </c>
    </row>
    <row r="4383" spans="1:57" ht="12" customHeight="1" x14ac:dyDescent="0.2">
      <c r="A4383" t="s">
        <v>1016</v>
      </c>
      <c r="B4383" t="s">
        <v>1009</v>
      </c>
      <c r="C4383" t="s">
        <v>1010</v>
      </c>
      <c r="D4383" t="s">
        <v>1011</v>
      </c>
      <c r="E4383" t="s">
        <v>1012</v>
      </c>
    </row>
    <row r="4384" spans="1:57" ht="12" customHeight="1" x14ac:dyDescent="0.2">
      <c r="A4384" t="s">
        <v>505</v>
      </c>
      <c r="B4384">
        <v>5.0321999999999996</v>
      </c>
      <c r="C4384">
        <v>-0.1477</v>
      </c>
      <c r="D4384">
        <v>0.22450000000000001</v>
      </c>
      <c r="E4384" s="9">
        <v>-0.25340000000000001</v>
      </c>
    </row>
    <row r="4385" spans="1:57" ht="12" customHeight="1" x14ac:dyDescent="0.2">
      <c r="A4385" t="s">
        <v>506</v>
      </c>
      <c r="B4385">
        <v>1.5305</v>
      </c>
      <c r="C4385">
        <v>1.0337000000000001</v>
      </c>
      <c r="D4385">
        <v>5.5399999999999998E-2</v>
      </c>
      <c r="E4385" s="9">
        <v>-0.67079999999999995</v>
      </c>
    </row>
    <row r="4386" spans="1:57" ht="12" customHeight="1" x14ac:dyDescent="0.2">
      <c r="A4386" t="s">
        <v>507</v>
      </c>
      <c r="B4386">
        <v>5.9287000000000001</v>
      </c>
      <c r="C4386">
        <v>-0.43669999999999998</v>
      </c>
      <c r="D4386">
        <v>0.24610000000000001</v>
      </c>
      <c r="E4386" s="9">
        <v>-1.3711</v>
      </c>
    </row>
    <row r="4387" spans="1:57" ht="12" customHeight="1" x14ac:dyDescent="0.2">
      <c r="A4387" t="s">
        <v>508</v>
      </c>
      <c r="B4387">
        <v>-1.0402</v>
      </c>
      <c r="C4387">
        <v>0.35170000000000001</v>
      </c>
      <c r="D4387">
        <v>0.13270000000000001</v>
      </c>
      <c r="E4387" s="9">
        <v>-1.5619000000000001</v>
      </c>
    </row>
    <row r="4388" spans="1:57" ht="12" customHeight="1" x14ac:dyDescent="0.2">
      <c r="A4388" t="s">
        <v>509</v>
      </c>
      <c r="B4388">
        <v>3.92</v>
      </c>
      <c r="C4388">
        <v>-0.23719999999999999</v>
      </c>
      <c r="D4388">
        <v>6.5299999999999997E-2</v>
      </c>
      <c r="E4388" s="9">
        <v>-0.26479999999999998</v>
      </c>
    </row>
    <row r="4389" spans="1:57" ht="12" customHeight="1" x14ac:dyDescent="0.2">
      <c r="A4389" t="s">
        <v>510</v>
      </c>
      <c r="B4389">
        <v>-12.3857</v>
      </c>
      <c r="C4389">
        <v>2.7187000000000001</v>
      </c>
      <c r="D4389">
        <v>0.311</v>
      </c>
      <c r="E4389" s="9">
        <v>-0.1787</v>
      </c>
    </row>
    <row r="4390" spans="1:57" ht="12" customHeight="1" x14ac:dyDescent="0.2">
      <c r="A4390" t="s">
        <v>511</v>
      </c>
      <c r="B4390">
        <v>12.853199999999999</v>
      </c>
      <c r="C4390">
        <v>-2.8363999999999998</v>
      </c>
      <c r="D4390">
        <v>3.5299999999999998E-2</v>
      </c>
      <c r="E4390" s="9">
        <v>-0.3957</v>
      </c>
    </row>
    <row r="4391" spans="1:57" ht="12" customHeight="1" x14ac:dyDescent="0.2">
      <c r="A4391" t="s">
        <v>512</v>
      </c>
      <c r="B4391">
        <v>-7.1657999999999999</v>
      </c>
      <c r="C4391">
        <v>2.2930000000000001</v>
      </c>
      <c r="D4391">
        <v>0.60140000000000005</v>
      </c>
      <c r="E4391" s="9">
        <v>-0.49</v>
      </c>
    </row>
    <row r="4392" spans="1:57" ht="12" customHeight="1" x14ac:dyDescent="0.2">
      <c r="A4392" t="s">
        <v>513</v>
      </c>
      <c r="B4392">
        <v>0.78080000000000005</v>
      </c>
      <c r="C4392">
        <v>0.76090000000000002</v>
      </c>
      <c r="D4392">
        <v>-0.12429999999999999</v>
      </c>
      <c r="E4392" s="9">
        <v>-0.3962</v>
      </c>
    </row>
    <row r="4394" spans="1:57" ht="12" customHeight="1" x14ac:dyDescent="0.2">
      <c r="B4394">
        <v>1995</v>
      </c>
      <c r="C4394">
        <v>1996</v>
      </c>
      <c r="D4394">
        <v>1997</v>
      </c>
      <c r="E4394">
        <v>1998</v>
      </c>
      <c r="F4394">
        <v>1999</v>
      </c>
      <c r="G4394">
        <v>2000</v>
      </c>
      <c r="H4394">
        <v>2001</v>
      </c>
      <c r="I4394">
        <v>2002</v>
      </c>
      <c r="J4394">
        <v>2003</v>
      </c>
      <c r="K4394">
        <v>2004</v>
      </c>
      <c r="L4394">
        <v>2005</v>
      </c>
      <c r="M4394">
        <v>2006</v>
      </c>
      <c r="N4394">
        <v>2007</v>
      </c>
      <c r="O4394">
        <v>2008</v>
      </c>
      <c r="P4394">
        <v>2009</v>
      </c>
      <c r="Q4394">
        <v>2010</v>
      </c>
      <c r="R4394">
        <v>2011</v>
      </c>
      <c r="S4394">
        <v>2012</v>
      </c>
      <c r="T4394">
        <v>2013</v>
      </c>
      <c r="U4394">
        <v>2014</v>
      </c>
      <c r="V4394">
        <v>2015</v>
      </c>
      <c r="W4394">
        <v>2016</v>
      </c>
      <c r="X4394">
        <v>2017</v>
      </c>
      <c r="Y4394">
        <v>2018</v>
      </c>
      <c r="Z4394">
        <v>2019</v>
      </c>
      <c r="AA4394">
        <v>2020</v>
      </c>
      <c r="AB4394">
        <v>2021</v>
      </c>
      <c r="AC4394">
        <v>2022</v>
      </c>
      <c r="AD4394">
        <v>2023</v>
      </c>
      <c r="AE4394">
        <v>2024</v>
      </c>
      <c r="AF4394">
        <v>2025</v>
      </c>
      <c r="AG4394">
        <v>2026</v>
      </c>
      <c r="AH4394">
        <v>2027</v>
      </c>
      <c r="AI4394">
        <v>2028</v>
      </c>
      <c r="AJ4394">
        <v>2029</v>
      </c>
      <c r="AK4394">
        <v>2030</v>
      </c>
      <c r="AL4394">
        <v>2031</v>
      </c>
      <c r="AM4394">
        <v>2032</v>
      </c>
      <c r="AN4394">
        <v>2033</v>
      </c>
      <c r="AO4394">
        <v>2034</v>
      </c>
      <c r="AP4394">
        <v>2035</v>
      </c>
      <c r="AQ4394">
        <v>2036</v>
      </c>
      <c r="AR4394">
        <v>2037</v>
      </c>
      <c r="AS4394">
        <v>2038</v>
      </c>
      <c r="AT4394">
        <v>2039</v>
      </c>
      <c r="AU4394">
        <v>2040</v>
      </c>
      <c r="AV4394">
        <v>2041</v>
      </c>
      <c r="AW4394">
        <v>2042</v>
      </c>
      <c r="AX4394">
        <v>2043</v>
      </c>
      <c r="AY4394">
        <v>2044</v>
      </c>
      <c r="AZ4394">
        <v>2045</v>
      </c>
      <c r="BA4394">
        <v>2046</v>
      </c>
      <c r="BB4394">
        <v>2047</v>
      </c>
      <c r="BC4394">
        <v>2048</v>
      </c>
      <c r="BD4394">
        <v>2049</v>
      </c>
      <c r="BE4394">
        <v>2050</v>
      </c>
    </row>
    <row r="4395" spans="1:57" ht="12" customHeight="1" x14ac:dyDescent="0.2">
      <c r="A4395" t="s">
        <v>1017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0.6</v>
      </c>
      <c r="AC4395">
        <v>0.48</v>
      </c>
      <c r="AD4395">
        <v>0.36</v>
      </c>
      <c r="AE4395">
        <v>0.27</v>
      </c>
      <c r="AF4395">
        <v>0.20250000000000001</v>
      </c>
      <c r="AG4395">
        <v>0.15187499999999998</v>
      </c>
      <c r="AH4395">
        <v>0.11390625</v>
      </c>
      <c r="AI4395">
        <v>8.5429687800000001E-2</v>
      </c>
      <c r="AJ4395">
        <v>6.4072266000000003E-2</v>
      </c>
      <c r="AK4395">
        <v>4.8054197999999999E-2</v>
      </c>
      <c r="AL4395">
        <v>3.604065E-2</v>
      </c>
      <c r="AM4395">
        <v>2.7030485999999996E-2</v>
      </c>
      <c r="AN4395">
        <v>2.0272866E-2</v>
      </c>
      <c r="AO4395">
        <v>1.5204647999999998E-2</v>
      </c>
      <c r="AP4395">
        <v>1.1403599999999998E-2</v>
      </c>
      <c r="AQ4395">
        <v>8.5523999999999999E-3</v>
      </c>
      <c r="AR4395">
        <v>6.4146000000000003E-3</v>
      </c>
      <c r="AS4395">
        <v>4.8108000000000005E-3</v>
      </c>
      <c r="AT4395">
        <v>3.6083999999999999E-3</v>
      </c>
      <c r="AU4395">
        <v>2.7060000000000001E-3</v>
      </c>
      <c r="AV4395">
        <v>2.0298E-3</v>
      </c>
      <c r="AW4395">
        <v>1.5222E-3</v>
      </c>
      <c r="AX4395">
        <v>1.1417999999999999E-3</v>
      </c>
      <c r="AY4395">
        <v>8.5619999999999999E-4</v>
      </c>
      <c r="AZ4395">
        <v>6.4199999999999999E-4</v>
      </c>
      <c r="BA4395">
        <v>4.818E-4</v>
      </c>
      <c r="BB4395">
        <v>3.612E-4</v>
      </c>
      <c r="BC4395">
        <v>2.7119999999999998E-4</v>
      </c>
      <c r="BD4395">
        <v>2.0339999999999998E-4</v>
      </c>
      <c r="BE4395">
        <v>1.5239999999999999E-4</v>
      </c>
    </row>
    <row r="4397" spans="1:57" ht="12" customHeight="1" x14ac:dyDescent="0.2">
      <c r="A4397" t="s">
        <v>652</v>
      </c>
    </row>
    <row r="4398" spans="1:57" ht="12" customHeight="1" x14ac:dyDescent="0.2">
      <c r="B4398" t="s">
        <v>505</v>
      </c>
      <c r="C4398" t="s">
        <v>506</v>
      </c>
      <c r="D4398" t="s">
        <v>507</v>
      </c>
      <c r="E4398" t="s">
        <v>508</v>
      </c>
      <c r="F4398" t="s">
        <v>509</v>
      </c>
      <c r="G4398" t="s">
        <v>510</v>
      </c>
      <c r="H4398" t="s">
        <v>511</v>
      </c>
      <c r="I4398" t="s">
        <v>512</v>
      </c>
      <c r="J4398" t="s">
        <v>513</v>
      </c>
    </row>
    <row r="4399" spans="1:57" ht="12" customHeight="1" x14ac:dyDescent="0.2">
      <c r="A4399" t="s">
        <v>664</v>
      </c>
      <c r="B4399">
        <v>-430.05475366195992</v>
      </c>
      <c r="C4399">
        <v>-310.82121013115716</v>
      </c>
      <c r="D4399">
        <v>-13.264922941085958</v>
      </c>
      <c r="E4399">
        <v>1.0934501244016632</v>
      </c>
      <c r="F4399">
        <v>-33.627141731486397</v>
      </c>
      <c r="G4399">
        <v>0.25582711161888566</v>
      </c>
      <c r="H4399">
        <v>-4.1108894931700428</v>
      </c>
      <c r="I4399">
        <v>9.3211151167602786</v>
      </c>
      <c r="J4399">
        <v>-26.54646470785719</v>
      </c>
    </row>
    <row r="4400" spans="1:57" ht="12" customHeight="1" x14ac:dyDescent="0.2">
      <c r="A4400" t="s">
        <v>665</v>
      </c>
      <c r="B4400">
        <v>153.34126099093615</v>
      </c>
      <c r="C4400">
        <v>156.89477338475007</v>
      </c>
      <c r="D4400">
        <v>16.031417574513899</v>
      </c>
      <c r="E4400">
        <v>0</v>
      </c>
      <c r="F4400">
        <v>12.95879161664206</v>
      </c>
      <c r="G4400">
        <v>0</v>
      </c>
      <c r="H4400">
        <v>1.7497432060179432</v>
      </c>
      <c r="I4400">
        <v>0</v>
      </c>
      <c r="J4400">
        <v>17.658024917289236</v>
      </c>
    </row>
    <row r="4401" spans="1:57" ht="12" customHeight="1" x14ac:dyDescent="0.2">
      <c r="A4401" t="s">
        <v>666</v>
      </c>
      <c r="B4401">
        <v>-25.442829307084015</v>
      </c>
      <c r="C4401">
        <v>-6.9814683377862732</v>
      </c>
      <c r="D4401">
        <v>2.0091262484776227</v>
      </c>
      <c r="E4401">
        <v>0</v>
      </c>
      <c r="F4401">
        <v>0.17755837898214172</v>
      </c>
      <c r="G4401">
        <v>0</v>
      </c>
      <c r="H4401">
        <v>-0.30292437467193128</v>
      </c>
      <c r="I4401">
        <v>0</v>
      </c>
      <c r="J4401">
        <v>-3.3524686291527486</v>
      </c>
    </row>
    <row r="4402" spans="1:57" ht="12" customHeight="1" x14ac:dyDescent="0.2">
      <c r="A4402" t="s">
        <v>667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4" spans="1:57" ht="12" customHeight="1" x14ac:dyDescent="0.2">
      <c r="A4404" t="s">
        <v>753</v>
      </c>
    </row>
    <row r="4405" spans="1:57" ht="12" customHeight="1" x14ac:dyDescent="0.2">
      <c r="B4405" t="s">
        <v>505</v>
      </c>
      <c r="C4405" t="s">
        <v>506</v>
      </c>
      <c r="D4405" t="s">
        <v>507</v>
      </c>
      <c r="E4405" t="s">
        <v>508</v>
      </c>
      <c r="F4405" t="s">
        <v>509</v>
      </c>
      <c r="G4405" t="s">
        <v>510</v>
      </c>
      <c r="H4405" t="s">
        <v>511</v>
      </c>
      <c r="I4405" t="s">
        <v>512</v>
      </c>
      <c r="J4405" t="s">
        <v>513</v>
      </c>
    </row>
    <row r="4406" spans="1:57" ht="12" customHeight="1" x14ac:dyDescent="0.2">
      <c r="A4406" t="s">
        <v>668</v>
      </c>
      <c r="B4406">
        <v>1</v>
      </c>
      <c r="C4406">
        <v>0.42398398159837125</v>
      </c>
      <c r="D4406">
        <v>0.57264074444458446</v>
      </c>
      <c r="E4406">
        <v>1</v>
      </c>
      <c r="F4406">
        <v>0.94218175210063893</v>
      </c>
      <c r="G4406">
        <v>1</v>
      </c>
      <c r="H4406">
        <v>1</v>
      </c>
      <c r="I4406">
        <v>0.72793186835832746</v>
      </c>
      <c r="J4406">
        <v>1</v>
      </c>
    </row>
    <row r="4408" spans="1:57" ht="12" customHeight="1" x14ac:dyDescent="0.2">
      <c r="A4408" t="s">
        <v>669</v>
      </c>
    </row>
    <row r="4409" spans="1:57" ht="12" customHeight="1" x14ac:dyDescent="0.2">
      <c r="A4409" t="s">
        <v>670</v>
      </c>
      <c r="B4409">
        <v>1995</v>
      </c>
      <c r="C4409">
        <v>1996</v>
      </c>
      <c r="D4409">
        <v>1997</v>
      </c>
      <c r="E4409">
        <v>1998</v>
      </c>
      <c r="F4409">
        <v>1999</v>
      </c>
      <c r="G4409">
        <v>2000</v>
      </c>
      <c r="H4409">
        <v>2001</v>
      </c>
      <c r="I4409">
        <v>2002</v>
      </c>
      <c r="J4409">
        <v>2003</v>
      </c>
      <c r="K4409">
        <v>2004</v>
      </c>
      <c r="L4409">
        <v>2005</v>
      </c>
      <c r="M4409">
        <v>2006</v>
      </c>
      <c r="N4409">
        <v>2007</v>
      </c>
      <c r="O4409">
        <v>2008</v>
      </c>
      <c r="P4409">
        <v>2009</v>
      </c>
      <c r="Q4409">
        <v>2010</v>
      </c>
      <c r="R4409">
        <v>2011</v>
      </c>
      <c r="S4409">
        <v>2012</v>
      </c>
      <c r="T4409">
        <v>2013</v>
      </c>
      <c r="U4409">
        <v>2014</v>
      </c>
      <c r="V4409">
        <v>2015</v>
      </c>
      <c r="W4409">
        <v>2016</v>
      </c>
      <c r="X4409">
        <v>2017</v>
      </c>
      <c r="Y4409">
        <v>2018</v>
      </c>
      <c r="Z4409">
        <v>2019</v>
      </c>
      <c r="AA4409">
        <v>2020</v>
      </c>
      <c r="AB4409">
        <v>2021</v>
      </c>
      <c r="AC4409">
        <v>2022</v>
      </c>
      <c r="AD4409">
        <v>2023</v>
      </c>
      <c r="AE4409">
        <v>2024</v>
      </c>
      <c r="AF4409">
        <v>2025</v>
      </c>
      <c r="AG4409">
        <v>2026</v>
      </c>
      <c r="AH4409">
        <v>2027</v>
      </c>
      <c r="AI4409">
        <v>2028</v>
      </c>
      <c r="AJ4409">
        <v>2029</v>
      </c>
      <c r="AK4409">
        <v>2030</v>
      </c>
      <c r="AL4409">
        <v>2031</v>
      </c>
      <c r="AM4409">
        <v>2032</v>
      </c>
      <c r="AN4409">
        <v>2033</v>
      </c>
      <c r="AO4409">
        <v>2034</v>
      </c>
      <c r="AP4409">
        <v>2035</v>
      </c>
      <c r="AQ4409">
        <v>2036</v>
      </c>
      <c r="AR4409">
        <v>2037</v>
      </c>
      <c r="AS4409">
        <v>2038</v>
      </c>
      <c r="AT4409">
        <v>2039</v>
      </c>
      <c r="AU4409">
        <v>2040</v>
      </c>
      <c r="AV4409">
        <v>2041</v>
      </c>
      <c r="AW4409">
        <v>2042</v>
      </c>
      <c r="AX4409">
        <v>2043</v>
      </c>
      <c r="AY4409">
        <v>2044</v>
      </c>
      <c r="AZ4409">
        <v>2045</v>
      </c>
      <c r="BA4409">
        <v>2046</v>
      </c>
      <c r="BB4409">
        <v>2047</v>
      </c>
      <c r="BC4409">
        <v>2048</v>
      </c>
      <c r="BD4409">
        <v>2049</v>
      </c>
      <c r="BE4409">
        <v>2050</v>
      </c>
    </row>
    <row r="4410" spans="1:57" ht="12" customHeight="1" x14ac:dyDescent="0.2">
      <c r="A4410" t="s">
        <v>505</v>
      </c>
      <c r="B4410">
        <v>537.39867581413716</v>
      </c>
      <c r="C4410">
        <v>544.37364649731433</v>
      </c>
      <c r="D4410">
        <v>523.93671500000005</v>
      </c>
      <c r="E4410">
        <v>605.26514300000008</v>
      </c>
      <c r="F4410">
        <v>702.95934399999999</v>
      </c>
      <c r="G4410">
        <v>720.97877000000005</v>
      </c>
      <c r="H4410">
        <v>790.96068800000012</v>
      </c>
      <c r="I4410">
        <v>771.28199900000004</v>
      </c>
      <c r="J4410">
        <v>800.61895700000002</v>
      </c>
      <c r="K4410">
        <v>791.6026270000001</v>
      </c>
      <c r="L4410">
        <v>784.13801799999987</v>
      </c>
      <c r="M4410">
        <v>774.82590900000002</v>
      </c>
      <c r="N4410">
        <v>827.11159999999995</v>
      </c>
      <c r="O4410">
        <v>837.96004100000005</v>
      </c>
      <c r="P4410">
        <v>867.347128</v>
      </c>
      <c r="Q4410">
        <v>798.35477800000001</v>
      </c>
      <c r="R4410">
        <v>803.95301900000004</v>
      </c>
      <c r="S4410">
        <v>786.147426</v>
      </c>
      <c r="T4410">
        <v>795.76537399999995</v>
      </c>
      <c r="U4410">
        <v>788.77275199999997</v>
      </c>
      <c r="V4410">
        <v>736.44899299999997</v>
      </c>
      <c r="W4410">
        <v>757.41072199999996</v>
      </c>
      <c r="X4410">
        <v>758.36842100000001</v>
      </c>
      <c r="Y4410">
        <v>748.13861599999996</v>
      </c>
      <c r="Z4410">
        <v>713.87042299999996</v>
      </c>
      <c r="AA4410">
        <v>560.13232700000003</v>
      </c>
      <c r="AB4410" s="44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</row>
    <row r="4411" spans="1:57" ht="12" customHeight="1" x14ac:dyDescent="0.2">
      <c r="A4411" t="s">
        <v>506</v>
      </c>
      <c r="B4411">
        <v>5473.9232975092191</v>
      </c>
      <c r="C4411">
        <v>5544.9700943109519</v>
      </c>
      <c r="D4411">
        <v>5336.8002560000004</v>
      </c>
      <c r="E4411">
        <v>5722.9603109999998</v>
      </c>
      <c r="F4411">
        <v>5659.7529399999994</v>
      </c>
      <c r="G4411">
        <v>6191.1664060000003</v>
      </c>
      <c r="H4411">
        <v>6135.4214109999994</v>
      </c>
      <c r="I4411">
        <v>6191.6491660000002</v>
      </c>
      <c r="J4411">
        <v>6251.0342089999986</v>
      </c>
      <c r="K4411">
        <v>6302.6379429999997</v>
      </c>
      <c r="L4411">
        <v>5932.1251380000003</v>
      </c>
      <c r="M4411">
        <v>6628.5728709999994</v>
      </c>
      <c r="N4411">
        <v>7172.3535999999995</v>
      </c>
      <c r="O4411">
        <v>6920.5248119999997</v>
      </c>
      <c r="P4411">
        <v>7038.002579</v>
      </c>
      <c r="Q4411">
        <v>6785.5761460000003</v>
      </c>
      <c r="R4411">
        <v>7276.973035</v>
      </c>
      <c r="S4411">
        <v>6991.6417929999998</v>
      </c>
      <c r="T4411">
        <v>7434.1258079999998</v>
      </c>
      <c r="U4411">
        <v>7274.7607580000004</v>
      </c>
      <c r="V4411">
        <v>7355.095472</v>
      </c>
      <c r="W4411">
        <v>7349.6563100000003</v>
      </c>
      <c r="X4411">
        <v>7904.5887929999999</v>
      </c>
      <c r="Y4411">
        <v>8330.8053099999997</v>
      </c>
      <c r="Z4411">
        <v>8574.0890529999997</v>
      </c>
      <c r="AA4411">
        <v>3749.0602669999998</v>
      </c>
      <c r="AB4411" s="44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</row>
    <row r="4412" spans="1:57" ht="12" customHeight="1" x14ac:dyDescent="0.2">
      <c r="A4412" t="s">
        <v>507</v>
      </c>
      <c r="B4412">
        <v>1565.6363959311298</v>
      </c>
      <c r="C4412">
        <v>1585.9570041752625</v>
      </c>
      <c r="D4412">
        <v>1526.416843</v>
      </c>
      <c r="E4412">
        <v>1612.92983</v>
      </c>
      <c r="F4412">
        <v>1627.220761</v>
      </c>
      <c r="G4412">
        <v>1680.9907580000001</v>
      </c>
      <c r="H4412">
        <v>1682.7686389999999</v>
      </c>
      <c r="I4412">
        <v>1632.677044</v>
      </c>
      <c r="J4412">
        <v>1604.286889</v>
      </c>
      <c r="K4412">
        <v>1615.8209740000002</v>
      </c>
      <c r="L4412">
        <v>1654.6330780000001</v>
      </c>
      <c r="M4412">
        <v>1754.4389720000001</v>
      </c>
      <c r="N4412">
        <v>1838.6423</v>
      </c>
      <c r="O4412">
        <v>1866.5823680000001</v>
      </c>
      <c r="P4412">
        <v>1766.6008830000001</v>
      </c>
      <c r="Q4412">
        <v>1712.4226880000001</v>
      </c>
      <c r="R4412">
        <v>1752.476964</v>
      </c>
      <c r="S4412">
        <v>1787.8841239999999</v>
      </c>
      <c r="T4412">
        <v>1769.9898800000001</v>
      </c>
      <c r="U4412">
        <v>1772.8566069999999</v>
      </c>
      <c r="V4412">
        <v>1727.889156</v>
      </c>
      <c r="W4412">
        <v>1729.8827000000001</v>
      </c>
      <c r="X4412">
        <v>1690.2967149999999</v>
      </c>
      <c r="Y4412">
        <v>1637.6785689999999</v>
      </c>
      <c r="Z4412">
        <v>1473.5238179999999</v>
      </c>
      <c r="AA4412">
        <v>392.17280699999998</v>
      </c>
      <c r="AB4412" s="44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</row>
    <row r="4413" spans="1:57" ht="12" customHeight="1" x14ac:dyDescent="0.2">
      <c r="A4413" t="s">
        <v>508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1.9498930000000001</v>
      </c>
      <c r="Q4413">
        <v>17.785502999999999</v>
      </c>
      <c r="R4413">
        <v>17.800671999999999</v>
      </c>
      <c r="S4413">
        <v>17.769310999999998</v>
      </c>
      <c r="T4413">
        <v>19.877441000000001</v>
      </c>
      <c r="U4413">
        <v>18.259201000000001</v>
      </c>
      <c r="V4413">
        <v>18.361626999999999</v>
      </c>
      <c r="W4413">
        <v>17.608093</v>
      </c>
      <c r="X4413">
        <v>19.441485</v>
      </c>
      <c r="Y4413">
        <v>19.548589</v>
      </c>
      <c r="Z4413">
        <v>18.965595</v>
      </c>
      <c r="AA4413">
        <v>3.7660170000000002</v>
      </c>
      <c r="AB4413" s="44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</row>
    <row r="4414" spans="1:57" ht="12" customHeight="1" x14ac:dyDescent="0.2">
      <c r="A4414" t="s">
        <v>509</v>
      </c>
      <c r="B4414">
        <v>273.33104165453801</v>
      </c>
      <c r="C4414">
        <v>276.87864251055885</v>
      </c>
      <c r="D4414">
        <v>266.484036</v>
      </c>
      <c r="E4414">
        <v>280.530708</v>
      </c>
      <c r="F4414">
        <v>264.05598300000003</v>
      </c>
      <c r="G4414">
        <v>294.82891100000001</v>
      </c>
      <c r="H4414">
        <v>327.26746900000001</v>
      </c>
      <c r="I4414">
        <v>349.25735300000002</v>
      </c>
      <c r="J4414">
        <v>371.14583600000003</v>
      </c>
      <c r="K4414">
        <v>385.42680799999994</v>
      </c>
      <c r="L4414">
        <v>402.94313800000003</v>
      </c>
      <c r="M4414">
        <v>418.29410699999994</v>
      </c>
      <c r="N4414">
        <v>439.59459999999996</v>
      </c>
      <c r="O4414">
        <v>471.93352900000002</v>
      </c>
      <c r="P4414">
        <v>486.47089699999998</v>
      </c>
      <c r="Q4414">
        <v>479.62426399999998</v>
      </c>
      <c r="R4414">
        <v>505.46982500000001</v>
      </c>
      <c r="S4414">
        <v>524.59234100000003</v>
      </c>
      <c r="T4414">
        <v>540.09848</v>
      </c>
      <c r="U4414">
        <v>527.31639500000006</v>
      </c>
      <c r="V4414">
        <v>560.00517300000001</v>
      </c>
      <c r="W4414">
        <v>542.47402599999998</v>
      </c>
      <c r="X4414">
        <v>547.315247</v>
      </c>
      <c r="Y4414">
        <v>553.04589499999997</v>
      </c>
      <c r="Z4414">
        <v>550.19868899999994</v>
      </c>
      <c r="AA4414">
        <v>411.955172</v>
      </c>
      <c r="AB4414" s="4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</row>
    <row r="4415" spans="1:57" ht="12" customHeight="1" x14ac:dyDescent="0.2">
      <c r="A4415" t="s">
        <v>510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1.9329000000000001</v>
      </c>
      <c r="O4415">
        <v>2.8849999999999998</v>
      </c>
      <c r="P4415">
        <v>3.264408</v>
      </c>
      <c r="Q4415">
        <v>3.2920500000000001</v>
      </c>
      <c r="R4415">
        <v>3.953322</v>
      </c>
      <c r="S4415">
        <v>4.4614390000000004</v>
      </c>
      <c r="T4415">
        <v>3.9174859999999998</v>
      </c>
      <c r="U4415">
        <v>3.776278</v>
      </c>
      <c r="V4415">
        <v>3.851426</v>
      </c>
      <c r="W4415">
        <v>4.4341049999999997</v>
      </c>
      <c r="X4415">
        <v>4.6929889999999999</v>
      </c>
      <c r="Y4415">
        <v>4.9471439999999998</v>
      </c>
      <c r="Z4415">
        <v>4.5441520000000004</v>
      </c>
      <c r="AA4415">
        <v>3.4030589999999998</v>
      </c>
      <c r="AB4415" s="44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</row>
    <row r="4416" spans="1:57" ht="12" customHeight="1" x14ac:dyDescent="0.2">
      <c r="A4416" t="s">
        <v>511</v>
      </c>
      <c r="B4416">
        <v>1.5817840555295493</v>
      </c>
      <c r="C4416">
        <v>1.6023142464492073</v>
      </c>
      <c r="D4416">
        <v>1.54216</v>
      </c>
      <c r="E4416">
        <v>4.4559359999999986</v>
      </c>
      <c r="F4416">
        <v>5.6792100000000003</v>
      </c>
      <c r="G4416">
        <v>6.6102639999999999</v>
      </c>
      <c r="H4416">
        <v>32.269283000000001</v>
      </c>
      <c r="I4416">
        <v>29.593702</v>
      </c>
      <c r="J4416">
        <v>30.331724999999999</v>
      </c>
      <c r="K4416">
        <v>28.361913999999999</v>
      </c>
      <c r="L4416">
        <v>28.351609000000003</v>
      </c>
      <c r="M4416">
        <v>33.023713999999998</v>
      </c>
      <c r="N4416">
        <v>33.280699999999996</v>
      </c>
      <c r="O4416">
        <v>37.588456999999998</v>
      </c>
      <c r="P4416">
        <v>37.927855999999998</v>
      </c>
      <c r="Q4416">
        <v>45.834674999999997</v>
      </c>
      <c r="R4416">
        <v>46.188437</v>
      </c>
      <c r="S4416">
        <v>48.911093000000001</v>
      </c>
      <c r="T4416">
        <v>40.170296</v>
      </c>
      <c r="U4416">
        <v>43.549045</v>
      </c>
      <c r="V4416">
        <v>41.614452999999997</v>
      </c>
      <c r="W4416">
        <v>40.270226999999998</v>
      </c>
      <c r="X4416">
        <v>41.313640999999997</v>
      </c>
      <c r="Y4416">
        <v>39.887540999999999</v>
      </c>
      <c r="Z4416">
        <v>41.940297000000001</v>
      </c>
      <c r="AA4416">
        <v>27.283339999999999</v>
      </c>
      <c r="AB4416" s="44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</row>
    <row r="4417" spans="1:57" ht="12" customHeight="1" x14ac:dyDescent="0.2">
      <c r="A4417" t="s">
        <v>512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35.451824000000002</v>
      </c>
      <c r="P4417">
        <v>76.559546999999995</v>
      </c>
      <c r="Q4417">
        <v>94.671137000000002</v>
      </c>
      <c r="R4417">
        <v>97.377497000000005</v>
      </c>
      <c r="S4417">
        <v>102.60724</v>
      </c>
      <c r="T4417">
        <v>157.33430799999999</v>
      </c>
      <c r="U4417">
        <v>167.709631</v>
      </c>
      <c r="V4417">
        <v>173.205761</v>
      </c>
      <c r="W4417">
        <v>206.72669200000001</v>
      </c>
      <c r="X4417">
        <v>253.78138300000001</v>
      </c>
      <c r="Y4417">
        <v>269.246194</v>
      </c>
      <c r="Z4417">
        <v>290.42810300000002</v>
      </c>
      <c r="AA4417">
        <v>132.51994500000001</v>
      </c>
      <c r="AB4417" s="44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</row>
    <row r="4418" spans="1:57" ht="12" customHeight="1" x14ac:dyDescent="0.2">
      <c r="A4418" t="s">
        <v>513</v>
      </c>
      <c r="B4418">
        <v>392.12880503544739</v>
      </c>
      <c r="C4418">
        <v>397.21829825946401</v>
      </c>
      <c r="D4418">
        <v>382.30588799999998</v>
      </c>
      <c r="E4418">
        <v>476.11698399999995</v>
      </c>
      <c r="F4418">
        <v>504.34875100000005</v>
      </c>
      <c r="G4418">
        <v>505.29785399999997</v>
      </c>
      <c r="H4418">
        <v>576.81990199999984</v>
      </c>
      <c r="I4418">
        <v>527.21902899999998</v>
      </c>
      <c r="J4418">
        <v>499.85283199999998</v>
      </c>
      <c r="K4418">
        <v>593.4981650000002</v>
      </c>
      <c r="L4418">
        <v>670.75539100000003</v>
      </c>
      <c r="M4418">
        <v>752.04924299999993</v>
      </c>
      <c r="N4418">
        <v>826.31050000000005</v>
      </c>
      <c r="O4418">
        <v>861.64930200000003</v>
      </c>
      <c r="P4418">
        <v>853.369416</v>
      </c>
      <c r="Q4418">
        <v>838.21524399999998</v>
      </c>
      <c r="R4418">
        <v>812.23334199999999</v>
      </c>
      <c r="S4418">
        <v>875.81006000000002</v>
      </c>
      <c r="T4418">
        <v>994.46081000000004</v>
      </c>
      <c r="U4418">
        <v>1023.326236</v>
      </c>
      <c r="V4418">
        <v>1092.788499</v>
      </c>
      <c r="W4418">
        <v>1142.211816</v>
      </c>
      <c r="X4418">
        <v>1054.326309</v>
      </c>
      <c r="Y4418">
        <v>1109.447492</v>
      </c>
      <c r="Z4418" s="77">
        <v>1063.919065</v>
      </c>
      <c r="AA4418">
        <v>744.52654500000006</v>
      </c>
      <c r="AB4418" s="44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</row>
    <row r="4420" spans="1:57" ht="12" customHeight="1" x14ac:dyDescent="0.2">
      <c r="A4420" t="s">
        <v>671</v>
      </c>
    </row>
    <row r="4421" spans="1:57" ht="12" customHeight="1" x14ac:dyDescent="0.2">
      <c r="A4421" t="s">
        <v>672</v>
      </c>
      <c r="B4421">
        <v>1995</v>
      </c>
      <c r="C4421">
        <v>1996</v>
      </c>
      <c r="D4421">
        <v>1997</v>
      </c>
      <c r="E4421">
        <v>1998</v>
      </c>
      <c r="F4421">
        <v>1999</v>
      </c>
      <c r="G4421">
        <v>2000</v>
      </c>
      <c r="H4421">
        <v>2001</v>
      </c>
      <c r="I4421">
        <v>2002</v>
      </c>
      <c r="J4421">
        <v>2003</v>
      </c>
      <c r="K4421">
        <v>2004</v>
      </c>
      <c r="L4421">
        <v>2005</v>
      </c>
      <c r="M4421">
        <v>2006</v>
      </c>
      <c r="N4421">
        <v>2007</v>
      </c>
      <c r="O4421">
        <v>2008</v>
      </c>
      <c r="P4421">
        <v>2009</v>
      </c>
      <c r="Q4421">
        <v>2010</v>
      </c>
      <c r="R4421">
        <v>2011</v>
      </c>
      <c r="S4421">
        <v>2012</v>
      </c>
      <c r="T4421">
        <v>2013</v>
      </c>
      <c r="U4421">
        <v>2014</v>
      </c>
      <c r="V4421">
        <v>2015</v>
      </c>
      <c r="W4421">
        <v>2016</v>
      </c>
      <c r="X4421">
        <v>2017</v>
      </c>
      <c r="Y4421">
        <v>2018</v>
      </c>
      <c r="Z4421">
        <v>2019</v>
      </c>
      <c r="AA4421">
        <v>2020</v>
      </c>
      <c r="AB4421">
        <v>2021</v>
      </c>
      <c r="AC4421">
        <v>2022</v>
      </c>
      <c r="AD4421">
        <v>2023</v>
      </c>
      <c r="AE4421">
        <v>2024</v>
      </c>
      <c r="AF4421">
        <v>2025</v>
      </c>
      <c r="AG4421">
        <v>2026</v>
      </c>
      <c r="AH4421">
        <v>2027</v>
      </c>
      <c r="AI4421">
        <v>2028</v>
      </c>
      <c r="AJ4421">
        <v>2029</v>
      </c>
      <c r="AK4421">
        <v>2030</v>
      </c>
      <c r="AL4421">
        <v>2031</v>
      </c>
      <c r="AM4421">
        <v>2032</v>
      </c>
      <c r="AN4421">
        <v>2033</v>
      </c>
      <c r="AO4421">
        <v>2034</v>
      </c>
      <c r="AP4421">
        <v>2035</v>
      </c>
      <c r="AQ4421">
        <v>2036</v>
      </c>
      <c r="AR4421">
        <v>2037</v>
      </c>
      <c r="AS4421">
        <v>2038</v>
      </c>
      <c r="AT4421">
        <v>2039</v>
      </c>
      <c r="AU4421">
        <v>2040</v>
      </c>
      <c r="AV4421">
        <v>2041</v>
      </c>
      <c r="AW4421">
        <v>2042</v>
      </c>
      <c r="AX4421">
        <v>2043</v>
      </c>
      <c r="AY4421">
        <v>2044</v>
      </c>
      <c r="AZ4421">
        <v>2045</v>
      </c>
      <c r="BA4421">
        <v>2046</v>
      </c>
      <c r="BB4421">
        <v>2047</v>
      </c>
      <c r="BC4421">
        <v>2048</v>
      </c>
      <c r="BD4421">
        <v>2049</v>
      </c>
      <c r="BE4421">
        <v>2050</v>
      </c>
    </row>
    <row r="4422" spans="1:57" ht="12" customHeight="1" x14ac:dyDescent="0.2">
      <c r="A4422" t="s">
        <v>505</v>
      </c>
      <c r="B4422">
        <v>2827.4784362929149</v>
      </c>
      <c r="C4422">
        <v>2737.8975145156828</v>
      </c>
      <c r="D4422">
        <v>2884</v>
      </c>
      <c r="E4422">
        <v>2854.7950860603246</v>
      </c>
      <c r="F4422">
        <v>2600.3227822518284</v>
      </c>
      <c r="G4422">
        <v>2247.2214338571989</v>
      </c>
      <c r="H4422">
        <v>2026.3058804510397</v>
      </c>
      <c r="I4422">
        <v>2102.3862693572341</v>
      </c>
      <c r="J4422">
        <v>2115.8558206610132</v>
      </c>
      <c r="K4422">
        <v>1893.1393834295598</v>
      </c>
      <c r="L4422">
        <v>2100.9333754813561</v>
      </c>
      <c r="M4422">
        <v>2150.5490995397267</v>
      </c>
      <c r="N4422">
        <v>2024.4281545561687</v>
      </c>
      <c r="O4422">
        <v>2198.0315330171456</v>
      </c>
      <c r="P4422">
        <v>2481.3755212111569</v>
      </c>
      <c r="Q4422">
        <v>2680.4031541375707</v>
      </c>
      <c r="R4422">
        <v>2510.2935720526225</v>
      </c>
      <c r="S4422">
        <v>2664.7771773992936</v>
      </c>
      <c r="T4422">
        <v>2836.2896345525082</v>
      </c>
      <c r="U4422">
        <v>2957.7996412685411</v>
      </c>
      <c r="V4422">
        <v>3102.1754048511543</v>
      </c>
      <c r="W4422">
        <v>2756.5820699432875</v>
      </c>
      <c r="X4422">
        <v>2721.9429538720206</v>
      </c>
      <c r="Y4422">
        <v>2858.5077073471102</v>
      </c>
      <c r="Z4422">
        <v>2983.2351052748404</v>
      </c>
      <c r="AA4422">
        <v>3842.78075265597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</row>
    <row r="4423" spans="1:57" ht="12" customHeight="1" x14ac:dyDescent="0.2">
      <c r="A4423" t="s">
        <v>506</v>
      </c>
      <c r="B4423">
        <v>1262.4822351295736</v>
      </c>
      <c r="C4423">
        <v>1237.0185302835384</v>
      </c>
      <c r="D4423">
        <v>1268.915727275066</v>
      </c>
      <c r="E4423">
        <v>1204.8687772938849</v>
      </c>
      <c r="F4423">
        <v>1274.5375307615461</v>
      </c>
      <c r="G4423">
        <v>1162.6510684177531</v>
      </c>
      <c r="H4423">
        <v>1175.0164779975535</v>
      </c>
      <c r="I4423">
        <v>1145.5458268075906</v>
      </c>
      <c r="J4423">
        <v>1159.0237743157425</v>
      </c>
      <c r="K4423">
        <v>1216.691278493133</v>
      </c>
      <c r="L4423">
        <v>1336.9429602447469</v>
      </c>
      <c r="M4423">
        <v>1231.2605845820235</v>
      </c>
      <c r="N4423">
        <v>1294.346744086906</v>
      </c>
      <c r="O4423">
        <v>1346.7493558709677</v>
      </c>
      <c r="P4423">
        <v>1343.9887071186592</v>
      </c>
      <c r="Q4423">
        <v>1408.0104443694206</v>
      </c>
      <c r="R4423">
        <v>1311.0350531944771</v>
      </c>
      <c r="S4423">
        <v>1349.8005943423195</v>
      </c>
      <c r="T4423">
        <v>1284.585429456052</v>
      </c>
      <c r="U4423">
        <v>1202.5104598459704</v>
      </c>
      <c r="V4423">
        <v>1193.3456163071814</v>
      </c>
      <c r="W4423">
        <v>1295.1063933355545</v>
      </c>
      <c r="X4423">
        <v>1192.6108322771042</v>
      </c>
      <c r="Y4423">
        <v>1123.4124015316834</v>
      </c>
      <c r="Z4423">
        <v>1097.6525608792274</v>
      </c>
      <c r="AA4423">
        <v>2238.3134008264265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</row>
    <row r="4424" spans="1:57" ht="12" customHeight="1" x14ac:dyDescent="0.2">
      <c r="A4424" t="s">
        <v>507</v>
      </c>
      <c r="B4424">
        <v>2257.9195419491939</v>
      </c>
      <c r="C4424">
        <v>2191.3952887019736</v>
      </c>
      <c r="D4424">
        <v>2319.6069321019672</v>
      </c>
      <c r="E4424">
        <v>2239.1490651840691</v>
      </c>
      <c r="F4424">
        <v>2250.62297593928</v>
      </c>
      <c r="G4424">
        <v>2207.7116967873299</v>
      </c>
      <c r="H4424">
        <v>2239.0606098406138</v>
      </c>
      <c r="I4424">
        <v>2353.7795255801975</v>
      </c>
      <c r="J4424">
        <v>2365.8597897373952</v>
      </c>
      <c r="K4424">
        <v>2275.5910783368749</v>
      </c>
      <c r="L4424">
        <v>2265.2943867546683</v>
      </c>
      <c r="M4424">
        <v>2169.1182668803594</v>
      </c>
      <c r="N4424">
        <v>2109.5626717605701</v>
      </c>
      <c r="O4424">
        <v>2070.2258883375457</v>
      </c>
      <c r="P4424">
        <v>2201.5853890185108</v>
      </c>
      <c r="Q4424">
        <v>2298.8164129883335</v>
      </c>
      <c r="R4424">
        <v>2180.020259137626</v>
      </c>
      <c r="S4424">
        <v>2156.2480604296702</v>
      </c>
      <c r="T4424">
        <v>2218.743739158554</v>
      </c>
      <c r="U4424">
        <v>2252.3731007558017</v>
      </c>
      <c r="V4424">
        <v>2376.9644205325403</v>
      </c>
      <c r="W4424">
        <v>2228.7665589649519</v>
      </c>
      <c r="X4424">
        <v>2320.3496478048828</v>
      </c>
      <c r="Y4424">
        <v>2342.7246790820036</v>
      </c>
      <c r="Z4424">
        <v>2670.1057339902463</v>
      </c>
      <c r="AA4424">
        <v>6988.0520965213173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</row>
    <row r="4425" spans="1:57" ht="12" customHeight="1" x14ac:dyDescent="0.2">
      <c r="A4425" t="s">
        <v>508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8058.5128189085244</v>
      </c>
      <c r="Q4425">
        <v>3297.2708669527087</v>
      </c>
      <c r="R4425">
        <v>2889.2246279241594</v>
      </c>
      <c r="S4425">
        <v>2725.50733610324</v>
      </c>
      <c r="T4425">
        <v>2724.320210433526</v>
      </c>
      <c r="U4425">
        <v>3325.3698389102569</v>
      </c>
      <c r="V4425">
        <v>3144.924024652064</v>
      </c>
      <c r="W4425">
        <v>3321.6870810484702</v>
      </c>
      <c r="X4425">
        <v>3118.9322675711242</v>
      </c>
      <c r="Y4425">
        <v>3268.5544894314367</v>
      </c>
      <c r="Z4425">
        <v>3405.9712567942106</v>
      </c>
      <c r="AA4425">
        <v>7798.5070646255708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</row>
    <row r="4426" spans="1:57" ht="12" customHeight="1" x14ac:dyDescent="0.2">
      <c r="A4426" t="s">
        <v>509</v>
      </c>
      <c r="B4426">
        <v>1261.5075267358438</v>
      </c>
      <c r="C4426">
        <v>1221.5401106723368</v>
      </c>
      <c r="D4426">
        <v>1339.4513798325843</v>
      </c>
      <c r="E4426">
        <v>2082.7925355911038</v>
      </c>
      <c r="F4426">
        <v>2097.6055509785779</v>
      </c>
      <c r="G4426">
        <v>1996.4658941704336</v>
      </c>
      <c r="H4426">
        <v>1756.4518786459196</v>
      </c>
      <c r="I4426">
        <v>1992.3114691094372</v>
      </c>
      <c r="J4426">
        <v>1863.4707952816518</v>
      </c>
      <c r="K4426">
        <v>1726.7198012783981</v>
      </c>
      <c r="L4426">
        <v>1806.5090674853395</v>
      </c>
      <c r="M4426">
        <v>1670.4185324825337</v>
      </c>
      <c r="N4426">
        <v>1601.2316870850609</v>
      </c>
      <c r="O4426">
        <v>1241.8922640183932</v>
      </c>
      <c r="P4426">
        <v>1972.0292112191862</v>
      </c>
      <c r="Q4426">
        <v>2193.3519493500853</v>
      </c>
      <c r="R4426">
        <v>2168.9998611885485</v>
      </c>
      <c r="S4426">
        <v>2101.4158135945795</v>
      </c>
      <c r="T4426">
        <v>2086.1772887418606</v>
      </c>
      <c r="U4426">
        <v>1933.7779110317631</v>
      </c>
      <c r="V4426">
        <v>2356.2012150698474</v>
      </c>
      <c r="W4426">
        <v>2539.5594919930786</v>
      </c>
      <c r="X4426">
        <v>2921.7267712551043</v>
      </c>
      <c r="Y4426">
        <v>2586.0240767179007</v>
      </c>
      <c r="Z4426">
        <v>2684.7345212231139</v>
      </c>
      <c r="AA4426">
        <v>3110.728222941209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</row>
    <row r="4427" spans="1:57" ht="12" customHeight="1" x14ac:dyDescent="0.2">
      <c r="A4427" t="s">
        <v>510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1601.2316870850607</v>
      </c>
      <c r="O4427">
        <v>9359.218642634316</v>
      </c>
      <c r="P4427">
        <v>8575.4864820818966</v>
      </c>
      <c r="Q4427">
        <v>8500</v>
      </c>
      <c r="R4427">
        <v>7303.3463654111656</v>
      </c>
      <c r="S4427">
        <v>6210.5184143501683</v>
      </c>
      <c r="T4427">
        <v>7040.7604478994945</v>
      </c>
      <c r="U4427">
        <v>8255.2121819421136</v>
      </c>
      <c r="V4427">
        <v>7366.6979534333514</v>
      </c>
      <c r="W4427">
        <v>6786.3535473336788</v>
      </c>
      <c r="X4427">
        <v>6304.0619903434681</v>
      </c>
      <c r="Y4427">
        <v>6366.8283421707556</v>
      </c>
      <c r="Z4427">
        <v>6267.7682302440589</v>
      </c>
      <c r="AA4427">
        <v>7874.3017896545434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</row>
    <row r="4428" spans="1:57" ht="12" customHeight="1" x14ac:dyDescent="0.2">
      <c r="A4428" t="s">
        <v>511</v>
      </c>
      <c r="B4428">
        <v>1819.2793194414496</v>
      </c>
      <c r="C4428">
        <v>1761.6404294984045</v>
      </c>
      <c r="D4428">
        <v>1339.4513798325843</v>
      </c>
      <c r="E4428">
        <v>2082.7925355911038</v>
      </c>
      <c r="F4428">
        <v>2097.6055509785779</v>
      </c>
      <c r="G4428">
        <v>1996.4658941704336</v>
      </c>
      <c r="H4428">
        <v>1756.4518786459196</v>
      </c>
      <c r="I4428">
        <v>1992.3114691094377</v>
      </c>
      <c r="J4428">
        <v>1863.4707952816516</v>
      </c>
      <c r="K4428">
        <v>1726.7198012783977</v>
      </c>
      <c r="L4428">
        <v>1806.5090674853398</v>
      </c>
      <c r="M4428">
        <v>1670.4185324825337</v>
      </c>
      <c r="N4428">
        <v>1601.2316870850609</v>
      </c>
      <c r="O4428">
        <v>5535.4876401550619</v>
      </c>
      <c r="P4428">
        <v>3944.2183799685381</v>
      </c>
      <c r="Q4428">
        <v>3574.9948795753435</v>
      </c>
      <c r="R4428">
        <v>3725.3758164624624</v>
      </c>
      <c r="S4428">
        <v>4168.6312487844016</v>
      </c>
      <c r="T4428">
        <v>4231.5365955979014</v>
      </c>
      <c r="U4428">
        <v>3932.1918466868792</v>
      </c>
      <c r="V4428">
        <v>4241.0419981730865</v>
      </c>
      <c r="W4428">
        <v>4285.9626672578725</v>
      </c>
      <c r="X4428">
        <v>4765.6640105867209</v>
      </c>
      <c r="Y4428">
        <v>4803.4297225792889</v>
      </c>
      <c r="Z4428">
        <v>5657.0369848835362</v>
      </c>
      <c r="AA4428">
        <v>9156.2643363679072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</row>
    <row r="4429" spans="1:57" ht="12" customHeight="1" x14ac:dyDescent="0.2">
      <c r="A4429" t="s">
        <v>512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1468.2491438522318</v>
      </c>
      <c r="P4429">
        <v>4491.1539760808664</v>
      </c>
      <c r="Q4429">
        <v>3648.9154871774699</v>
      </c>
      <c r="R4429">
        <v>3539.60419208557</v>
      </c>
      <c r="S4429">
        <v>3462.036271865416</v>
      </c>
      <c r="T4429">
        <v>3205.6653887847524</v>
      </c>
      <c r="U4429">
        <v>3021.0640812631686</v>
      </c>
      <c r="V4429">
        <v>2840.9510476271053</v>
      </c>
      <c r="W4429">
        <v>2639.0228675840272</v>
      </c>
      <c r="X4429">
        <v>2275.8057946433369</v>
      </c>
      <c r="Y4429">
        <v>2171.8969962487195</v>
      </c>
      <c r="Z4429">
        <v>2143.9793332086738</v>
      </c>
      <c r="AA4429">
        <v>3864.6923517663699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</row>
    <row r="4430" spans="1:57" ht="12" customHeight="1" x14ac:dyDescent="0.2">
      <c r="A4430" t="s">
        <v>513</v>
      </c>
      <c r="B4430">
        <v>1819.2793194414501</v>
      </c>
      <c r="C4430">
        <v>1761.640429498405</v>
      </c>
      <c r="D4430">
        <v>1787.8414043063901</v>
      </c>
      <c r="E4430">
        <v>1931.6651802819124</v>
      </c>
      <c r="F4430">
        <v>2163.0071158219685</v>
      </c>
      <c r="G4430">
        <v>2145.8812509534778</v>
      </c>
      <c r="H4430">
        <v>1979.1650845420168</v>
      </c>
      <c r="I4430">
        <v>2006.8479147009148</v>
      </c>
      <c r="J4430">
        <v>1883.308323069763</v>
      </c>
      <c r="K4430">
        <v>1744.2487831060375</v>
      </c>
      <c r="L4430">
        <v>1824.3622415935299</v>
      </c>
      <c r="M4430">
        <v>1685.5517384809971</v>
      </c>
      <c r="N4430">
        <v>1618.1926707601792</v>
      </c>
      <c r="O4430">
        <v>2079.4383602019097</v>
      </c>
      <c r="P4430">
        <v>2110.1280284926452</v>
      </c>
      <c r="Q4430">
        <v>2036.8641771826331</v>
      </c>
      <c r="R4430">
        <v>2096.7215091300695</v>
      </c>
      <c r="S4430">
        <v>2117.3868563784254</v>
      </c>
      <c r="T4430">
        <v>2060.6573758095101</v>
      </c>
      <c r="U4430">
        <v>1974.0028296704395</v>
      </c>
      <c r="V4430">
        <v>1957.970638440989</v>
      </c>
      <c r="W4430">
        <v>2013.0836934294155</v>
      </c>
      <c r="X4430">
        <v>2133.7514459235599</v>
      </c>
      <c r="Y4430">
        <v>2003.8713107478907</v>
      </c>
      <c r="Z4430">
        <v>2117.0213512989353</v>
      </c>
      <c r="AA4430">
        <v>2713.1457209494124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</row>
    <row r="4432" spans="1:57" ht="12" customHeight="1" x14ac:dyDescent="0.2">
      <c r="A4432" t="s">
        <v>673</v>
      </c>
    </row>
    <row r="4433" spans="1:57" ht="12" customHeight="1" x14ac:dyDescent="0.2">
      <c r="A4433" t="s">
        <v>674</v>
      </c>
      <c r="B4433">
        <v>1995</v>
      </c>
      <c r="C4433">
        <v>1996</v>
      </c>
      <c r="D4433">
        <v>1997</v>
      </c>
      <c r="E4433">
        <v>1998</v>
      </c>
      <c r="F4433">
        <v>1999</v>
      </c>
      <c r="G4433">
        <v>2000</v>
      </c>
      <c r="H4433">
        <v>2001</v>
      </c>
      <c r="I4433">
        <v>2002</v>
      </c>
      <c r="J4433">
        <v>2003</v>
      </c>
      <c r="K4433">
        <v>2004</v>
      </c>
      <c r="L4433">
        <v>2005</v>
      </c>
      <c r="M4433">
        <v>2006</v>
      </c>
      <c r="N4433">
        <v>2007</v>
      </c>
      <c r="O4433">
        <v>2008</v>
      </c>
      <c r="P4433">
        <v>2009</v>
      </c>
      <c r="Q4433">
        <v>2010</v>
      </c>
      <c r="R4433">
        <v>2011</v>
      </c>
      <c r="S4433">
        <v>2012</v>
      </c>
      <c r="T4433">
        <v>2013</v>
      </c>
      <c r="U4433">
        <v>2014</v>
      </c>
      <c r="V4433">
        <v>2015</v>
      </c>
      <c r="W4433">
        <v>2016</v>
      </c>
      <c r="X4433">
        <v>2017</v>
      </c>
      <c r="Y4433">
        <v>2018</v>
      </c>
      <c r="Z4433">
        <v>2019</v>
      </c>
      <c r="AA4433">
        <v>2020</v>
      </c>
      <c r="AB4433">
        <v>2021</v>
      </c>
      <c r="AC4433">
        <v>2022</v>
      </c>
      <c r="AD4433">
        <v>2023</v>
      </c>
      <c r="AE4433">
        <v>2024</v>
      </c>
      <c r="AF4433">
        <v>2025</v>
      </c>
      <c r="AG4433">
        <v>2026</v>
      </c>
      <c r="AH4433">
        <v>2027</v>
      </c>
      <c r="AI4433">
        <v>2028</v>
      </c>
      <c r="AJ4433">
        <v>2029</v>
      </c>
      <c r="AK4433">
        <v>2030</v>
      </c>
      <c r="AL4433">
        <v>2031</v>
      </c>
      <c r="AM4433">
        <v>2032</v>
      </c>
      <c r="AN4433">
        <v>2033</v>
      </c>
      <c r="AO4433">
        <v>2034</v>
      </c>
      <c r="AP4433">
        <v>2035</v>
      </c>
      <c r="AQ4433">
        <v>2036</v>
      </c>
      <c r="AR4433">
        <v>2037</v>
      </c>
      <c r="AS4433">
        <v>2038</v>
      </c>
      <c r="AT4433">
        <v>2039</v>
      </c>
      <c r="AU4433">
        <v>2040</v>
      </c>
      <c r="AV4433">
        <v>2041</v>
      </c>
      <c r="AW4433">
        <v>2042</v>
      </c>
      <c r="AX4433">
        <v>2043</v>
      </c>
      <c r="AY4433">
        <v>2044</v>
      </c>
      <c r="AZ4433">
        <v>2045</v>
      </c>
      <c r="BA4433">
        <v>2046</v>
      </c>
      <c r="BB4433">
        <v>2047</v>
      </c>
      <c r="BC4433">
        <v>2048</v>
      </c>
      <c r="BD4433">
        <v>2049</v>
      </c>
      <c r="BE4433">
        <v>2050</v>
      </c>
    </row>
    <row r="4434" spans="1:57" ht="12" customHeight="1" x14ac:dyDescent="0.2">
      <c r="A4434" t="s">
        <v>505</v>
      </c>
      <c r="B4434">
        <v>1.5194831675568399</v>
      </c>
      <c r="C4434">
        <v>1.4904392537128361</v>
      </c>
      <c r="D4434">
        <v>1.5110334860600001</v>
      </c>
      <c r="E4434">
        <v>1.7279079559999999</v>
      </c>
      <c r="F4434">
        <v>1.8279211972000002</v>
      </c>
      <c r="G4434">
        <v>1.6201989452999999</v>
      </c>
      <c r="H4434">
        <v>1.6027282933000002</v>
      </c>
      <c r="I4434">
        <v>1.6215326845</v>
      </c>
      <c r="J4434">
        <v>1.6939942802999997</v>
      </c>
      <c r="K4434">
        <v>1.4986141092</v>
      </c>
      <c r="L4434">
        <v>1.6474217330000001</v>
      </c>
      <c r="M4434">
        <v>1.6663011609</v>
      </c>
      <c r="N4434">
        <v>1.67442801</v>
      </c>
      <c r="O4434">
        <v>1.8418600000000001</v>
      </c>
      <c r="P4434">
        <v>2.1522100000000002</v>
      </c>
      <c r="Q4434">
        <v>2.13991</v>
      </c>
      <c r="R4434">
        <v>2.01816</v>
      </c>
      <c r="S4434">
        <v>2.09491</v>
      </c>
      <c r="T4434">
        <v>2.2570199999999998</v>
      </c>
      <c r="U4434">
        <v>2.3330299999999999</v>
      </c>
      <c r="V4434">
        <v>2.2845900000000001</v>
      </c>
      <c r="W4434">
        <v>2.08786</v>
      </c>
      <c r="X4434">
        <v>2.0642355799800001</v>
      </c>
      <c r="Y4434">
        <v>2.13856</v>
      </c>
      <c r="Z4434">
        <v>2.1296433065109999</v>
      </c>
      <c r="AA4434">
        <v>2.152465725136</v>
      </c>
      <c r="AB4434" s="4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</row>
    <row r="4435" spans="1:57" ht="12" customHeight="1" x14ac:dyDescent="0.2">
      <c r="A4435" t="s">
        <v>506</v>
      </c>
      <c r="B4435">
        <v>3.019281964046737</v>
      </c>
      <c r="C4435">
        <v>2.961570390067588</v>
      </c>
      <c r="D4435">
        <v>3.0396958004999997</v>
      </c>
      <c r="E4435">
        <v>3.0984602165000004</v>
      </c>
      <c r="F4435">
        <v>3.3543574168000001</v>
      </c>
      <c r="G4435">
        <v>3.1994150920000002</v>
      </c>
      <c r="H4435">
        <v>3.2831224837999997</v>
      </c>
      <c r="I4435">
        <v>3.2491852291000005</v>
      </c>
      <c r="J4435">
        <v>3.2758195127000005</v>
      </c>
      <c r="K4435">
        <v>3.4507659836999993</v>
      </c>
      <c r="L4435">
        <v>3.6418888969999998</v>
      </c>
      <c r="M4435">
        <v>3.8078492723999995</v>
      </c>
      <c r="N4435">
        <v>3.9591776300000001</v>
      </c>
      <c r="O4435">
        <v>3.9585599999999999</v>
      </c>
      <c r="P4435">
        <v>3.84979</v>
      </c>
      <c r="Q4435">
        <v>3.9704100000000002</v>
      </c>
      <c r="R4435">
        <v>3.9047299999999998</v>
      </c>
      <c r="S4435">
        <v>3.8143699999999998</v>
      </c>
      <c r="T4435">
        <v>3.8717100000000002</v>
      </c>
      <c r="U4435">
        <v>3.05002</v>
      </c>
      <c r="V4435">
        <v>3.1047400000000001</v>
      </c>
      <c r="W4435">
        <v>3.9606599999999998</v>
      </c>
      <c r="X4435">
        <v>3.868000444672</v>
      </c>
      <c r="Y4435">
        <v>3.8584499999999999</v>
      </c>
      <c r="Z4435">
        <v>3.8962163809839998</v>
      </c>
      <c r="AA4435">
        <v>3.5578920389520001</v>
      </c>
      <c r="AB4435" s="44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</row>
    <row r="4436" spans="1:57" ht="12" customHeight="1" x14ac:dyDescent="0.2">
      <c r="A4436" t="s">
        <v>507</v>
      </c>
      <c r="B4436">
        <v>3.1512939694803515</v>
      </c>
      <c r="C4436">
        <v>3.0910590734966865</v>
      </c>
      <c r="D4436">
        <v>3.1726003597000001</v>
      </c>
      <c r="E4436">
        <v>3.2584051729000003</v>
      </c>
      <c r="F4436">
        <v>3.2861134105999996</v>
      </c>
      <c r="G4436">
        <v>3.3142237396000001</v>
      </c>
      <c r="H4436">
        <v>3.3551584093</v>
      </c>
      <c r="I4436">
        <v>3.4138043754999998</v>
      </c>
      <c r="J4436">
        <v>3.3686774982999999</v>
      </c>
      <c r="K4436">
        <v>3.2873142752000004</v>
      </c>
      <c r="L4436">
        <v>3.3461406900999995</v>
      </c>
      <c r="M4436">
        <v>3.4061620055000001</v>
      </c>
      <c r="N4436">
        <v>3.46207683</v>
      </c>
      <c r="O4436">
        <v>3.42841</v>
      </c>
      <c r="P4436">
        <v>3.4384100000000002</v>
      </c>
      <c r="Q4436">
        <v>3.4811700000000001</v>
      </c>
      <c r="R4436">
        <v>3.3612799999999998</v>
      </c>
      <c r="S4436">
        <v>3.40035</v>
      </c>
      <c r="T4436">
        <v>3.5025900000000001</v>
      </c>
      <c r="U4436">
        <v>3.6126900000000002</v>
      </c>
      <c r="V4436">
        <v>3.75651</v>
      </c>
      <c r="W4436">
        <v>3.54081</v>
      </c>
      <c r="X4436">
        <v>3.5990023447559998</v>
      </c>
      <c r="Y4436">
        <v>3.5016500000000002</v>
      </c>
      <c r="Z4436">
        <v>3.6054743604450001</v>
      </c>
      <c r="AA4436">
        <v>1.569335707052854</v>
      </c>
      <c r="AB4436" s="44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</row>
    <row r="4437" spans="1:57" ht="12" customHeight="1" x14ac:dyDescent="0.2">
      <c r="A4437" t="s">
        <v>508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1.5713237735999998E-2</v>
      </c>
      <c r="Q4437">
        <v>5.8643620895999997E-2</v>
      </c>
      <c r="R4437">
        <v>5.1430139935999999E-2</v>
      </c>
      <c r="S4437">
        <v>4.8430387488E-2</v>
      </c>
      <c r="T4437">
        <v>5.4152514248000001E-2</v>
      </c>
      <c r="U4437">
        <v>6.0718596287999999E-2</v>
      </c>
      <c r="V4437">
        <v>5.7745921883999997E-2</v>
      </c>
      <c r="W4437">
        <v>5.8488575039999997E-2</v>
      </c>
      <c r="X4437">
        <v>6.0636674895999998E-2</v>
      </c>
      <c r="Y4437">
        <v>6.3895628337999999E-2</v>
      </c>
      <c r="Z4437">
        <v>6.4596271437999994E-2</v>
      </c>
      <c r="AA4437">
        <v>2.936931018E-2</v>
      </c>
      <c r="AB4437" s="44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</row>
    <row r="4438" spans="1:57" ht="12" customHeight="1" x14ac:dyDescent="0.2">
      <c r="A4438" t="s">
        <v>509</v>
      </c>
      <c r="B4438">
        <v>0.34480916633774822</v>
      </c>
      <c r="C4438">
        <v>0.33821836761515445</v>
      </c>
      <c r="D4438">
        <v>0.35694240972355606</v>
      </c>
      <c r="E4438">
        <v>0.58428726462648761</v>
      </c>
      <c r="F4438">
        <v>0.55388529570990508</v>
      </c>
      <c r="G4438">
        <v>0.58861586542691025</v>
      </c>
      <c r="H4438">
        <v>0.57482956074474523</v>
      </c>
      <c r="I4438">
        <v>0.69582943005270337</v>
      </c>
      <c r="J4438">
        <v>0.6916194261763936</v>
      </c>
      <c r="K4438">
        <v>0.66552410131712714</v>
      </c>
      <c r="L4438">
        <v>0.72792043247799654</v>
      </c>
      <c r="M4438">
        <v>0.69872622836103182</v>
      </c>
      <c r="N4438">
        <v>0.70389280299148249</v>
      </c>
      <c r="O4438">
        <v>0.57679400000000003</v>
      </c>
      <c r="P4438">
        <v>0.94727499999999998</v>
      </c>
      <c r="Q4438">
        <v>0.95971600000000001</v>
      </c>
      <c r="R4438">
        <v>1.00482</v>
      </c>
      <c r="S4438">
        <v>1.0100100000000001</v>
      </c>
      <c r="T4438">
        <v>1.03386</v>
      </c>
      <c r="U4438">
        <v>0.84710200000000002</v>
      </c>
      <c r="V4438">
        <v>1.2284900000000001</v>
      </c>
      <c r="W4438">
        <v>1.2888200000000001</v>
      </c>
      <c r="X4438">
        <v>1.51043872294</v>
      </c>
      <c r="Y4438">
        <v>1.33992</v>
      </c>
      <c r="Z4438">
        <v>1.38543380641</v>
      </c>
      <c r="AA4438">
        <v>1.207387618267</v>
      </c>
      <c r="AB4438" s="44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</row>
    <row r="4439" spans="1:57" ht="12" customHeight="1" x14ac:dyDescent="0.2">
      <c r="A4439" t="s">
        <v>510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3.0950207279667142E-3</v>
      </c>
      <c r="O4439">
        <v>2.7001345784E-2</v>
      </c>
      <c r="P4439">
        <v>2.7993886676000002E-2</v>
      </c>
      <c r="Q4439">
        <v>2.7982424999999998E-2</v>
      </c>
      <c r="R4439">
        <v>2.8872479860000001E-2</v>
      </c>
      <c r="S4439">
        <v>2.7707849063999999E-2</v>
      </c>
      <c r="T4439">
        <v>2.7582080484000002E-2</v>
      </c>
      <c r="U4439">
        <v>3.1173976148E-2</v>
      </c>
      <c r="V4439">
        <v>2.8372292032E-2</v>
      </c>
      <c r="W4439">
        <v>3.0091404196E-2</v>
      </c>
      <c r="X4439">
        <v>2.9584893575999999E-2</v>
      </c>
      <c r="Y4439">
        <v>3.1497616632E-2</v>
      </c>
      <c r="Z4439">
        <v>2.8481691539000001E-2</v>
      </c>
      <c r="AA4439">
        <v>2.6796713574E-2</v>
      </c>
      <c r="AB4439" s="44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</row>
    <row r="4440" spans="1:57" ht="12" customHeight="1" x14ac:dyDescent="0.2">
      <c r="A4440" t="s">
        <v>511</v>
      </c>
      <c r="B4440">
        <v>2.8777070200471343E-3</v>
      </c>
      <c r="C4440">
        <v>2.8227015573061942E-3</v>
      </c>
      <c r="D4440">
        <v>2.0656483399226181E-3</v>
      </c>
      <c r="E4440">
        <v>9.2807902398716786E-3</v>
      </c>
      <c r="F4440">
        <v>1.191274242117305E-2</v>
      </c>
      <c r="G4440">
        <v>1.3197166627462628E-2</v>
      </c>
      <c r="H4440">
        <v>5.6679442747906837E-2</v>
      </c>
      <c r="I4440">
        <v>5.8959871908006896E-2</v>
      </c>
      <c r="J4440">
        <v>5.6522283708014355E-2</v>
      </c>
      <c r="K4440">
        <v>4.8973078505955003E-2</v>
      </c>
      <c r="L4440">
        <v>5.121743873629897E-2</v>
      </c>
      <c r="M4440">
        <v>5.5163423877002897E-2</v>
      </c>
      <c r="N4440">
        <v>5.3290111408371782E-2</v>
      </c>
      <c r="O4440">
        <v>0.20807</v>
      </c>
      <c r="P4440">
        <v>0.14959600000000001</v>
      </c>
      <c r="Q4440">
        <v>0.163859</v>
      </c>
      <c r="R4440">
        <v>0.172069</v>
      </c>
      <c r="S4440">
        <v>0.20389199999999999</v>
      </c>
      <c r="T4440">
        <v>0.16998199999999999</v>
      </c>
      <c r="U4440">
        <v>0.17124300000000001</v>
      </c>
      <c r="V4440">
        <v>0.17648900000000001</v>
      </c>
      <c r="W4440">
        <v>0.172597</v>
      </c>
      <c r="X4440">
        <v>0.19688693205999999</v>
      </c>
      <c r="Y4440">
        <v>0.19159699999999999</v>
      </c>
      <c r="Z4440">
        <v>0.23725781128599999</v>
      </c>
      <c r="AA4440">
        <v>0.249813473019</v>
      </c>
      <c r="AB4440" s="44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</row>
    <row r="4441" spans="1:57" ht="12" customHeight="1" x14ac:dyDescent="0.2">
      <c r="A4441" t="s">
        <v>512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5.2052110236000003E-2</v>
      </c>
      <c r="P4441">
        <v>0.34384100000000001</v>
      </c>
      <c r="Q4441">
        <v>0.345447</v>
      </c>
      <c r="R4441">
        <v>0.34467799999999998</v>
      </c>
      <c r="S4441">
        <v>0.35522999999999999</v>
      </c>
      <c r="T4441">
        <v>0.50436099999999995</v>
      </c>
      <c r="U4441">
        <v>0.50666199999999995</v>
      </c>
      <c r="V4441">
        <v>0.49206899999999998</v>
      </c>
      <c r="W4441">
        <v>0.48844700000000002</v>
      </c>
      <c r="X4441">
        <v>0.487449876256</v>
      </c>
      <c r="Y4441">
        <v>0.491535</v>
      </c>
      <c r="Z4441">
        <v>0.485989546311</v>
      </c>
      <c r="AA4441">
        <v>0.37280944588999998</v>
      </c>
      <c r="AB4441" s="44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</row>
    <row r="4442" spans="1:57" ht="12" customHeight="1" x14ac:dyDescent="0.2">
      <c r="A4442" t="s">
        <v>513</v>
      </c>
      <c r="B4442">
        <v>0.71339182555827774</v>
      </c>
      <c r="C4442">
        <v>0.69975581355042771</v>
      </c>
      <c r="D4442">
        <v>0.68350229567652143</v>
      </c>
      <c r="E4442">
        <v>0.91969859973364032</v>
      </c>
      <c r="F4442">
        <v>1.0909099372689224</v>
      </c>
      <c r="G4442">
        <v>1.0843091910456277</v>
      </c>
      <c r="H4442">
        <v>1.1416218101073476</v>
      </c>
      <c r="I4442">
        <v>1.058048408939291</v>
      </c>
      <c r="J4442">
        <v>0.94137699881559189</v>
      </c>
      <c r="K4442">
        <v>1.0352084520769167</v>
      </c>
      <c r="L4442">
        <v>1.2237008086857046</v>
      </c>
      <c r="M4442">
        <v>1.2676179089619677</v>
      </c>
      <c r="N4442">
        <v>1.3371295948721791</v>
      </c>
      <c r="O4442">
        <v>1.79175</v>
      </c>
      <c r="P4442">
        <v>1.80057</v>
      </c>
      <c r="Q4442">
        <v>1.70733</v>
      </c>
      <c r="R4442">
        <v>1.70303</v>
      </c>
      <c r="S4442">
        <v>1.85443</v>
      </c>
      <c r="T4442">
        <v>2.0492400000000002</v>
      </c>
      <c r="U4442">
        <v>2.0200499999999999</v>
      </c>
      <c r="V4442">
        <v>2.1396500000000001</v>
      </c>
      <c r="W4442">
        <v>2.2993700000000001</v>
      </c>
      <c r="X4442">
        <v>2.2496702863040001</v>
      </c>
      <c r="Y4442">
        <v>2.2231900000000002</v>
      </c>
      <c r="Z4442">
        <v>2.2523393766590001</v>
      </c>
      <c r="AA4442">
        <v>2.0200090096999999</v>
      </c>
      <c r="AB4442" s="44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</row>
    <row r="4444" spans="1:57" ht="12" customHeight="1" x14ac:dyDescent="0.2">
      <c r="A4444" t="s">
        <v>675</v>
      </c>
    </row>
    <row r="4445" spans="1:57" ht="12" customHeight="1" x14ac:dyDescent="0.2">
      <c r="A4445" t="s">
        <v>676</v>
      </c>
      <c r="B4445">
        <v>1995</v>
      </c>
      <c r="C4445">
        <v>1996</v>
      </c>
      <c r="D4445">
        <v>1997</v>
      </c>
      <c r="E4445">
        <v>1998</v>
      </c>
      <c r="F4445">
        <v>1999</v>
      </c>
      <c r="G4445">
        <v>2000</v>
      </c>
      <c r="H4445">
        <v>2001</v>
      </c>
      <c r="I4445">
        <v>2002</v>
      </c>
      <c r="J4445">
        <v>2003</v>
      </c>
      <c r="K4445">
        <v>2004</v>
      </c>
      <c r="L4445">
        <v>2005</v>
      </c>
      <c r="M4445">
        <v>2006</v>
      </c>
      <c r="N4445">
        <v>2007</v>
      </c>
      <c r="O4445">
        <v>2008</v>
      </c>
      <c r="P4445">
        <v>2009</v>
      </c>
      <c r="Q4445">
        <v>2010</v>
      </c>
      <c r="R4445">
        <v>2011</v>
      </c>
      <c r="S4445">
        <v>2012</v>
      </c>
      <c r="T4445">
        <v>2013</v>
      </c>
      <c r="U4445">
        <v>2014</v>
      </c>
      <c r="V4445">
        <v>2015</v>
      </c>
      <c r="W4445">
        <v>2016</v>
      </c>
      <c r="X4445">
        <v>2017</v>
      </c>
      <c r="Y4445">
        <v>2018</v>
      </c>
      <c r="Z4445">
        <v>2019</v>
      </c>
      <c r="AA4445">
        <v>2020</v>
      </c>
      <c r="AB4445">
        <v>2021</v>
      </c>
      <c r="AC4445">
        <v>2022</v>
      </c>
      <c r="AD4445">
        <v>2023</v>
      </c>
      <c r="AE4445">
        <v>2024</v>
      </c>
      <c r="AF4445">
        <v>2025</v>
      </c>
      <c r="AG4445">
        <v>2026</v>
      </c>
      <c r="AH4445">
        <v>2027</v>
      </c>
      <c r="AI4445">
        <v>2028</v>
      </c>
      <c r="AJ4445">
        <v>2029</v>
      </c>
      <c r="AK4445">
        <v>2030</v>
      </c>
      <c r="AL4445">
        <v>2031</v>
      </c>
      <c r="AM4445">
        <v>2032</v>
      </c>
      <c r="AN4445">
        <v>2033</v>
      </c>
      <c r="AO4445">
        <v>2034</v>
      </c>
      <c r="AP4445">
        <v>2035</v>
      </c>
      <c r="AQ4445">
        <v>2036</v>
      </c>
      <c r="AR4445">
        <v>2037</v>
      </c>
      <c r="AS4445">
        <v>2038</v>
      </c>
      <c r="AT4445">
        <v>2039</v>
      </c>
      <c r="AU4445">
        <v>2040</v>
      </c>
      <c r="AV4445">
        <v>2041</v>
      </c>
      <c r="AW4445">
        <v>2042</v>
      </c>
      <c r="AX4445">
        <v>2043</v>
      </c>
      <c r="AY4445">
        <v>2044</v>
      </c>
      <c r="AZ4445">
        <v>2045</v>
      </c>
      <c r="BA4445">
        <v>2046</v>
      </c>
      <c r="BB4445">
        <v>2047</v>
      </c>
      <c r="BC4445">
        <v>2048</v>
      </c>
      <c r="BD4445">
        <v>2049</v>
      </c>
      <c r="BE4445">
        <v>2050</v>
      </c>
    </row>
    <row r="4446" spans="1:57" ht="12" customHeight="1" x14ac:dyDescent="0.2">
      <c r="A4446" t="s">
        <v>505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</row>
    <row r="4447" spans="1:57" ht="12" customHeight="1" x14ac:dyDescent="0.2">
      <c r="A4447" t="s">
        <v>506</v>
      </c>
      <c r="B4447">
        <v>3.8914489555205485</v>
      </c>
      <c r="C4447">
        <v>3.8976603664631204</v>
      </c>
      <c r="D4447">
        <v>3.7322539776640005</v>
      </c>
      <c r="E4447">
        <v>3.7969559759160005</v>
      </c>
      <c r="F4447">
        <v>3.8592101200680005</v>
      </c>
      <c r="G4447">
        <v>3.9987511446880002</v>
      </c>
      <c r="H4447">
        <v>3.9260987735839996</v>
      </c>
      <c r="I4447">
        <v>3.8436326340679994</v>
      </c>
      <c r="J4447">
        <v>3.9692777495919995</v>
      </c>
      <c r="K4447">
        <v>4.2175986330480004</v>
      </c>
      <c r="L4447">
        <v>4.2890240455399997</v>
      </c>
      <c r="M4447">
        <v>4.3536512356920003</v>
      </c>
      <c r="N4447">
        <v>5.3243348996000002</v>
      </c>
      <c r="O4447">
        <v>5.36165</v>
      </c>
      <c r="P4447">
        <v>5.60921</v>
      </c>
      <c r="Q4447">
        <v>5.5837500000000002</v>
      </c>
      <c r="R4447">
        <v>5.6356299999999999</v>
      </c>
      <c r="S4447">
        <v>5.62296</v>
      </c>
      <c r="T4447">
        <v>5.6780600000000003</v>
      </c>
      <c r="U4447">
        <v>5.6979600000000001</v>
      </c>
      <c r="V4447">
        <v>5.6724300000000003</v>
      </c>
      <c r="W4447">
        <v>5.5579299999999998</v>
      </c>
      <c r="X4447">
        <v>5.5590977745560002</v>
      </c>
      <c r="Y4447">
        <v>5.5004799999999996</v>
      </c>
      <c r="Z4447">
        <v>5.5151544252480003</v>
      </c>
      <c r="AA4447">
        <v>4.8336797971800003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</row>
    <row r="4448" spans="1:57" ht="12" customHeight="1" x14ac:dyDescent="0.2">
      <c r="A4448" t="s">
        <v>507</v>
      </c>
      <c r="B4448">
        <v>0.38378704447945206</v>
      </c>
      <c r="C4448">
        <v>0.38439963353687989</v>
      </c>
      <c r="D4448">
        <v>0.36808673060000002</v>
      </c>
      <c r="E4448">
        <v>0.35318514815199997</v>
      </c>
      <c r="F4448">
        <v>0.37614702103199998</v>
      </c>
      <c r="G4448">
        <v>0.39691921902799998</v>
      </c>
      <c r="H4448">
        <v>0.41266256575999999</v>
      </c>
      <c r="I4448">
        <v>0.42915742255200001</v>
      </c>
      <c r="J4448">
        <v>0.42684034358800005</v>
      </c>
      <c r="K4448">
        <v>0.38963351742399999</v>
      </c>
      <c r="L4448">
        <v>0.40209033363200003</v>
      </c>
      <c r="M4448">
        <v>0.399423616792</v>
      </c>
      <c r="N4448">
        <v>0.41665433279999997</v>
      </c>
      <c r="O4448">
        <v>0.435832</v>
      </c>
      <c r="P4448">
        <v>0.45091700000000001</v>
      </c>
      <c r="Q4448">
        <v>0.455374</v>
      </c>
      <c r="R4448">
        <v>0.45915299999999998</v>
      </c>
      <c r="S4448">
        <v>0.45476800000000001</v>
      </c>
      <c r="T4448">
        <v>0.42456899999999997</v>
      </c>
      <c r="U4448">
        <v>0.38044299999999998</v>
      </c>
      <c r="V4448">
        <v>0.35062100000000002</v>
      </c>
      <c r="W4448">
        <v>0.31469399999999997</v>
      </c>
      <c r="X4448">
        <v>0.32307704257999997</v>
      </c>
      <c r="Y4448">
        <v>0.33498499999999998</v>
      </c>
      <c r="Z4448">
        <v>0.32899003516800002</v>
      </c>
      <c r="AA4448">
        <v>1.1711882991021461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</row>
    <row r="4449" spans="1:57" ht="12" customHeight="1" x14ac:dyDescent="0.2">
      <c r="A4449" t="s">
        <v>508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</row>
    <row r="4450" spans="1:57" ht="12" customHeight="1" x14ac:dyDescent="0.2">
      <c r="A4450" t="s">
        <v>509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9.2963727319999995E-3</v>
      </c>
      <c r="P4450">
        <v>1.2059894836E-2</v>
      </c>
      <c r="Q4450">
        <v>9.2268559616000001E-2</v>
      </c>
      <c r="R4450">
        <v>9.1547112688000004E-2</v>
      </c>
      <c r="S4450">
        <v>9.2373812991999996E-2</v>
      </c>
      <c r="T4450">
        <v>9.2879607872000003E-2</v>
      </c>
      <c r="U4450">
        <v>0.17261000000000001</v>
      </c>
      <c r="V4450">
        <v>9.0990025212000003E-2</v>
      </c>
      <c r="W4450">
        <v>8.8826383888000002E-2</v>
      </c>
      <c r="X4450">
        <v>8.8666886535999995E-2</v>
      </c>
      <c r="Y4450">
        <v>9.0270294520000002E-2</v>
      </c>
      <c r="Z4450">
        <v>9.1703607480000005E-2</v>
      </c>
      <c r="AA4450">
        <v>7.4092961860000001E-2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</row>
    <row r="4451" spans="1:57" ht="12" customHeight="1" x14ac:dyDescent="0.2">
      <c r="A4451" t="s">
        <v>510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</row>
    <row r="4452" spans="1:57" ht="12" customHeight="1" x14ac:dyDescent="0.2">
      <c r="A4452" t="s">
        <v>511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</row>
    <row r="4453" spans="1:57" ht="12" customHeight="1" x14ac:dyDescent="0.2">
      <c r="A4453" t="s">
        <v>512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5.7109377012000001E-2</v>
      </c>
      <c r="X4453">
        <v>9.0107265748000001E-2</v>
      </c>
      <c r="Y4453">
        <v>9.3239584107999998E-2</v>
      </c>
      <c r="Z4453">
        <v>0.136682304304</v>
      </c>
      <c r="AA4453">
        <v>0.13933937200800001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</row>
    <row r="4454" spans="1:57" ht="12" customHeight="1" x14ac:dyDescent="0.2">
      <c r="A4454" t="s">
        <v>513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1.4989257200000001E-4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</row>
    <row r="4456" spans="1:57" ht="12" customHeight="1" x14ac:dyDescent="0.2">
      <c r="A4456" t="s">
        <v>828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0.15</v>
      </c>
      <c r="AB4456">
        <v>0.14599999999999999</v>
      </c>
      <c r="AC4456">
        <v>0.14199999999999999</v>
      </c>
      <c r="AD4456">
        <v>0.13799999999999998</v>
      </c>
      <c r="AE4456">
        <v>0.13399999999999998</v>
      </c>
      <c r="AF4456">
        <v>0.12999999999999998</v>
      </c>
      <c r="AG4456">
        <v>0.12599999999999997</v>
      </c>
      <c r="AH4456">
        <v>0.12199999999999997</v>
      </c>
      <c r="AI4456">
        <v>0.11799999999999997</v>
      </c>
      <c r="AJ4456">
        <v>0.11399999999999996</v>
      </c>
      <c r="AK4456">
        <v>0.10999999999999996</v>
      </c>
      <c r="AL4456">
        <v>0.10599999999999996</v>
      </c>
      <c r="AM4456">
        <v>0.10199999999999995</v>
      </c>
      <c r="AN4456">
        <v>9.7999999999999948E-2</v>
      </c>
      <c r="AO4456">
        <v>9.3999999999999945E-2</v>
      </c>
      <c r="AP4456">
        <v>8.9999999999999941E-2</v>
      </c>
      <c r="AQ4456">
        <v>8.5999999999999938E-2</v>
      </c>
      <c r="AR4456">
        <v>8.1999999999999934E-2</v>
      </c>
      <c r="AS4456">
        <v>7.7999999999999931E-2</v>
      </c>
      <c r="AT4456">
        <v>7.3999999999999927E-2</v>
      </c>
      <c r="AU4456">
        <v>6.9999999999999923E-2</v>
      </c>
      <c r="AV4456">
        <v>6.599999999999992E-2</v>
      </c>
      <c r="AW4456">
        <v>6.1999999999999916E-2</v>
      </c>
      <c r="AX4456">
        <v>5.7999999999999913E-2</v>
      </c>
      <c r="AY4456">
        <v>5.3999999999999909E-2</v>
      </c>
      <c r="AZ4456">
        <v>4.9999999999999906E-2</v>
      </c>
      <c r="BA4456">
        <v>4.5999999999999902E-2</v>
      </c>
      <c r="BB4456">
        <v>4.1999999999999899E-2</v>
      </c>
      <c r="BC4456">
        <v>3.7999999999999895E-2</v>
      </c>
      <c r="BD4456">
        <v>3.3999999999999891E-2</v>
      </c>
      <c r="BE4456">
        <v>0.03</v>
      </c>
    </row>
    <row r="4458" spans="1:57" ht="12" customHeight="1" x14ac:dyDescent="0.2">
      <c r="A4458" t="s">
        <v>677</v>
      </c>
    </row>
    <row r="4460" spans="1:57" ht="12" customHeight="1" x14ac:dyDescent="0.2">
      <c r="A4460" t="s">
        <v>754</v>
      </c>
    </row>
    <row r="4461" spans="1:57" ht="12" customHeight="1" x14ac:dyDescent="0.2">
      <c r="A4461" t="s">
        <v>755</v>
      </c>
      <c r="B4461">
        <v>2020</v>
      </c>
    </row>
    <row r="4463" spans="1:57" ht="12" customHeight="1" x14ac:dyDescent="0.2">
      <c r="A4463" t="s">
        <v>652</v>
      </c>
    </row>
    <row r="4465" spans="1:57" ht="12" customHeight="1" x14ac:dyDescent="0.2">
      <c r="A4465" t="s">
        <v>678</v>
      </c>
      <c r="B4465">
        <v>14.284201310681388</v>
      </c>
      <c r="E4465" t="s">
        <v>715</v>
      </c>
      <c r="G4465" s="60" t="s">
        <v>714</v>
      </c>
    </row>
    <row r="4466" spans="1:57" ht="12" customHeight="1" x14ac:dyDescent="0.2">
      <c r="A4466" t="s">
        <v>679</v>
      </c>
      <c r="B4466">
        <v>-0.14620187303585208</v>
      </c>
      <c r="E4466" t="s">
        <v>718</v>
      </c>
      <c r="G4466" s="60" t="s">
        <v>717</v>
      </c>
    </row>
    <row r="4467" spans="1:57" ht="12" customHeight="1" x14ac:dyDescent="0.2">
      <c r="A4467" t="s">
        <v>680</v>
      </c>
      <c r="B4467">
        <v>0.56892818561053649</v>
      </c>
      <c r="E4467" t="s">
        <v>719</v>
      </c>
    </row>
    <row r="4468" spans="1:57" ht="12" customHeight="1" thickBot="1" x14ac:dyDescent="0.25">
      <c r="A4468" t="s">
        <v>681</v>
      </c>
      <c r="B4468" s="62">
        <v>1.1662157689178627</v>
      </c>
    </row>
    <row r="4470" spans="1:57" ht="12" customHeight="1" x14ac:dyDescent="0.2">
      <c r="B4470">
        <v>1995</v>
      </c>
      <c r="C4470">
        <v>1996</v>
      </c>
      <c r="D4470">
        <v>1997</v>
      </c>
      <c r="E4470">
        <v>1998</v>
      </c>
      <c r="F4470">
        <v>1999</v>
      </c>
      <c r="G4470">
        <v>2000</v>
      </c>
      <c r="H4470">
        <v>2001</v>
      </c>
      <c r="I4470">
        <v>2002</v>
      </c>
      <c r="J4470">
        <v>2003</v>
      </c>
      <c r="K4470">
        <v>2004</v>
      </c>
      <c r="L4470">
        <v>2005</v>
      </c>
      <c r="M4470">
        <v>2006</v>
      </c>
      <c r="N4470">
        <v>2007</v>
      </c>
      <c r="O4470">
        <v>2008</v>
      </c>
      <c r="P4470">
        <v>2009</v>
      </c>
      <c r="Q4470">
        <v>2010</v>
      </c>
      <c r="R4470">
        <v>2011</v>
      </c>
      <c r="S4470">
        <v>2012</v>
      </c>
      <c r="T4470">
        <v>2013</v>
      </c>
      <c r="U4470">
        <v>2014</v>
      </c>
      <c r="V4470">
        <v>2015</v>
      </c>
      <c r="W4470">
        <v>2016</v>
      </c>
      <c r="X4470">
        <v>2017</v>
      </c>
      <c r="Y4470">
        <v>2018</v>
      </c>
      <c r="Z4470">
        <v>2019</v>
      </c>
      <c r="AA4470">
        <v>2020</v>
      </c>
      <c r="AB4470">
        <v>2021</v>
      </c>
      <c r="AC4470">
        <v>2022</v>
      </c>
      <c r="AD4470">
        <v>2023</v>
      </c>
      <c r="AE4470">
        <v>2024</v>
      </c>
      <c r="AF4470">
        <v>2025</v>
      </c>
      <c r="AG4470">
        <v>2026</v>
      </c>
      <c r="AH4470">
        <v>2027</v>
      </c>
      <c r="AI4470">
        <v>2028</v>
      </c>
      <c r="AJ4470">
        <v>2029</v>
      </c>
      <c r="AK4470">
        <v>2030</v>
      </c>
      <c r="AL4470">
        <v>2031</v>
      </c>
      <c r="AM4470">
        <v>2032</v>
      </c>
      <c r="AN4470">
        <v>2033</v>
      </c>
      <c r="AO4470">
        <v>2034</v>
      </c>
      <c r="AP4470">
        <v>2035</v>
      </c>
      <c r="AQ4470">
        <v>2036</v>
      </c>
      <c r="AR4470">
        <v>2037</v>
      </c>
      <c r="AS4470">
        <v>2038</v>
      </c>
      <c r="AT4470">
        <v>2039</v>
      </c>
      <c r="AU4470">
        <v>2040</v>
      </c>
      <c r="AV4470">
        <v>2041</v>
      </c>
      <c r="AW4470">
        <v>2042</v>
      </c>
      <c r="AX4470">
        <v>2043</v>
      </c>
      <c r="AY4470">
        <v>2044</v>
      </c>
      <c r="AZ4470">
        <v>2045</v>
      </c>
      <c r="BA4470">
        <v>2046</v>
      </c>
      <c r="BB4470">
        <v>2047</v>
      </c>
      <c r="BC4470">
        <v>2048</v>
      </c>
      <c r="BD4470">
        <v>2049</v>
      </c>
      <c r="BE4470">
        <v>2050</v>
      </c>
    </row>
    <row r="4471" spans="1:57" ht="12" customHeight="1" x14ac:dyDescent="0.2">
      <c r="A4471" t="s">
        <v>716</v>
      </c>
    </row>
    <row r="4472" spans="1:57" ht="12" customHeight="1" x14ac:dyDescent="0.2">
      <c r="A4472" t="s">
        <v>682</v>
      </c>
      <c r="B4472">
        <v>5401</v>
      </c>
      <c r="C4472">
        <v>5066</v>
      </c>
      <c r="D4472">
        <v>5166</v>
      </c>
      <c r="E4472">
        <v>5325</v>
      </c>
      <c r="F4472">
        <v>5289</v>
      </c>
      <c r="G4472" s="3">
        <v>5593.9677089999996</v>
      </c>
      <c r="H4472" s="3">
        <v>5591.170701</v>
      </c>
      <c r="I4472" s="3">
        <v>5358.731871</v>
      </c>
      <c r="J4472" s="3">
        <v>5725.2631869999996</v>
      </c>
      <c r="K4472" s="3">
        <v>5532.8373119999997</v>
      </c>
      <c r="L4472" s="3">
        <v>5406.4806060000001</v>
      </c>
      <c r="M4472" s="3">
        <v>5436.5131140000003</v>
      </c>
      <c r="N4472" s="3">
        <v>5810.6252549999999</v>
      </c>
      <c r="O4472" s="3">
        <v>6201.3364229999997</v>
      </c>
      <c r="P4472" s="3">
        <v>5931.9979279999998</v>
      </c>
      <c r="Q4472" s="3">
        <v>6435.7056080000002</v>
      </c>
      <c r="R4472" s="3">
        <v>6587.6236120000003</v>
      </c>
      <c r="S4472" s="3">
        <v>6779.9091319999998</v>
      </c>
      <c r="T4472" s="3">
        <v>6833.3583470000003</v>
      </c>
      <c r="U4472" s="3">
        <v>6736.6604299999999</v>
      </c>
      <c r="V4472" s="3">
        <v>6598.1216830000003</v>
      </c>
      <c r="W4472" s="3">
        <v>6585.5970770000004</v>
      </c>
      <c r="X4472" s="3">
        <v>6629.5988619999998</v>
      </c>
      <c r="Y4472" s="3">
        <v>6432.0577800000001</v>
      </c>
      <c r="Z4472" s="3">
        <v>6548.6324889999996</v>
      </c>
      <c r="AA4472">
        <v>2220.6726429999999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 ht="12" customHeight="1" x14ac:dyDescent="0.2">
      <c r="A4473" t="s">
        <v>756</v>
      </c>
    </row>
    <row r="4474" spans="1:57" ht="12" customHeight="1" x14ac:dyDescent="0.2">
      <c r="A4474" t="s">
        <v>683</v>
      </c>
      <c r="B4474" s="3">
        <v>26.37330192509576</v>
      </c>
      <c r="C4474" s="3">
        <v>24.41479716759051</v>
      </c>
      <c r="D4474" s="3">
        <v>24.570583278679322</v>
      </c>
      <c r="E4474" s="3">
        <v>24.996769548941909</v>
      </c>
      <c r="F4474" s="3">
        <v>24.512100633217216</v>
      </c>
      <c r="G4474" s="3">
        <v>25.614238075570395</v>
      </c>
      <c r="H4474" s="3">
        <v>25.294023761559892</v>
      </c>
      <c r="I4474" s="3">
        <v>23.960074245875937</v>
      </c>
      <c r="J4474" s="3">
        <v>25.312238131788568</v>
      </c>
      <c r="K4474" s="3">
        <v>24.190327979163648</v>
      </c>
      <c r="L4474" s="3">
        <v>23.365581564561325</v>
      </c>
      <c r="M4474" s="3">
        <v>23.210625369588239</v>
      </c>
      <c r="N4474" s="3">
        <v>24.516307560395397</v>
      </c>
      <c r="O4474" s="3">
        <v>25.880827624884496</v>
      </c>
      <c r="P4474" s="3">
        <v>24.494443422007077</v>
      </c>
      <c r="Q4474" s="3">
        <v>26.304672346136275</v>
      </c>
      <c r="R4474" s="3">
        <v>26.66487222493712</v>
      </c>
      <c r="S4474" s="3">
        <v>27.186488102243416</v>
      </c>
      <c r="T4474" s="3">
        <v>27.155146814691083</v>
      </c>
      <c r="U4474" s="3">
        <v>26.521318277924198</v>
      </c>
      <c r="V4474" s="3">
        <v>25.737947059368953</v>
      </c>
      <c r="W4474" s="3">
        <v>25.449145689545169</v>
      </c>
      <c r="X4474" s="3">
        <v>25.389246295109523</v>
      </c>
      <c r="Y4474" s="3">
        <v>24.418943994941312</v>
      </c>
      <c r="Z4474" s="3">
        <v>24.826570998064071</v>
      </c>
      <c r="AA4474" s="3">
        <v>8.3247532861287841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</row>
    <row r="4475" spans="1:57" ht="12" customHeight="1" x14ac:dyDescent="0.2">
      <c r="A4475" t="s">
        <v>684</v>
      </c>
    </row>
    <row r="4476" spans="1:57" ht="12" customHeight="1" x14ac:dyDescent="0.2">
      <c r="A4476" t="s">
        <v>685</v>
      </c>
      <c r="B4476" s="3">
        <v>2053.9436600629515</v>
      </c>
      <c r="C4476" s="3">
        <v>2176.7964903276747</v>
      </c>
      <c r="D4476" s="3">
        <v>2270.2756136275648</v>
      </c>
      <c r="E4476" s="3">
        <v>2228.5578020657276</v>
      </c>
      <c r="F4476" s="3">
        <v>2343.548269238041</v>
      </c>
      <c r="G4476" s="3">
        <v>2620.2799763068847</v>
      </c>
      <c r="H4476" s="3">
        <v>2658.9307513846193</v>
      </c>
      <c r="I4476" s="3">
        <v>2495.6987811857625</v>
      </c>
      <c r="J4476" s="3">
        <v>2111.4994100969002</v>
      </c>
      <c r="K4476" s="3">
        <v>2043.9521056114509</v>
      </c>
      <c r="L4476" s="3">
        <v>2000.0036143352513</v>
      </c>
      <c r="M4476" s="3">
        <v>1923.7224208822026</v>
      </c>
      <c r="N4476" s="3">
        <v>1801.7792796467099</v>
      </c>
      <c r="O4476" s="3">
        <v>1726.0968117040727</v>
      </c>
      <c r="P4476" s="3">
        <v>1754.7213203234282</v>
      </c>
      <c r="Q4476" s="3">
        <v>1651.8444195236718</v>
      </c>
      <c r="R4476" s="3">
        <v>1611.5834666499461</v>
      </c>
      <c r="S4476" s="3">
        <v>1554.7782303905108</v>
      </c>
      <c r="T4476" s="3">
        <v>1590.5150126616534</v>
      </c>
      <c r="U4476" s="3">
        <v>1575.7486825971935</v>
      </c>
      <c r="V4476" s="3">
        <v>1560.8239846226154</v>
      </c>
      <c r="W4476" s="3">
        <v>1523.2694710575392</v>
      </c>
      <c r="X4476" s="3">
        <v>1578.5914085193517</v>
      </c>
      <c r="Y4476" s="3">
        <v>1655.4902828094914</v>
      </c>
      <c r="Z4476" s="3">
        <v>1569.9921223843567</v>
      </c>
      <c r="AA4476">
        <v>4447.386723778226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</row>
    <row r="4477" spans="1:57" ht="12" customHeight="1" x14ac:dyDescent="0.2">
      <c r="A4477" t="s">
        <v>686</v>
      </c>
    </row>
    <row r="4478" spans="1:57" ht="12" customHeight="1" x14ac:dyDescent="0.2">
      <c r="A4478" t="s">
        <v>687</v>
      </c>
      <c r="B4478" s="8">
        <v>9.9475386920000002</v>
      </c>
      <c r="C4478" s="8">
        <v>9.7901561519999998</v>
      </c>
      <c r="D4478" s="8">
        <v>10.399068511999999</v>
      </c>
      <c r="E4478" s="8">
        <v>10.446214548</v>
      </c>
      <c r="F4478" s="8">
        <v>10.882487196</v>
      </c>
      <c r="G4478" s="8">
        <v>13.053541535999999</v>
      </c>
      <c r="H4478" s="8">
        <v>13.311676392000001</v>
      </c>
      <c r="I4478" s="8">
        <v>11.605320185956</v>
      </c>
      <c r="J4478" s="8">
        <v>10.256817100516001</v>
      </c>
      <c r="K4478" s="8">
        <v>9.4298826391279995</v>
      </c>
      <c r="L4478" s="8">
        <v>8.9999217869680006</v>
      </c>
      <c r="M4478" s="8">
        <v>8.5856444829120004</v>
      </c>
      <c r="N4478" s="8">
        <v>8.4977934116319993</v>
      </c>
      <c r="O4478" s="8">
        <v>8.7182477261599995</v>
      </c>
      <c r="P4478" s="8">
        <v>8.4813332597280002</v>
      </c>
      <c r="Q4478" s="8">
        <v>8.7246311344920002</v>
      </c>
      <c r="R4478" s="8">
        <v>8.7213941398920003</v>
      </c>
      <c r="S4478" s="8">
        <v>8.6673804521640001</v>
      </c>
      <c r="T4478" s="8">
        <v>9.0768250813520002</v>
      </c>
      <c r="U4478" s="8">
        <v>9.0275043003070028</v>
      </c>
      <c r="V4478" s="8">
        <v>8.5818925410870008</v>
      </c>
      <c r="W4478" s="8">
        <v>8.2720314815399991</v>
      </c>
      <c r="X4478" s="8">
        <v>8.7937214040350007</v>
      </c>
      <c r="Y4478" s="8">
        <v>8.9934731032730024</v>
      </c>
      <c r="Z4478" s="8">
        <v>8.6288683254649996</v>
      </c>
      <c r="AA4478">
        <v>4.3275015000000003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</row>
    <row r="4479" spans="1:57" ht="12" customHeight="1" x14ac:dyDescent="0.2">
      <c r="A4479" t="s">
        <v>688</v>
      </c>
    </row>
    <row r="4480" spans="1:57" ht="12" customHeight="1" x14ac:dyDescent="0.2">
      <c r="A4480" t="s">
        <v>689</v>
      </c>
      <c r="B4480" s="8">
        <v>1.1458110159999999</v>
      </c>
      <c r="C4480" s="8">
        <v>1.237494868</v>
      </c>
      <c r="D4480" s="8">
        <v>1.3291753079999999</v>
      </c>
      <c r="E4480" s="8">
        <v>1.4208557479999999</v>
      </c>
      <c r="F4480" s="8">
        <v>1.5125396</v>
      </c>
      <c r="G4480" s="8">
        <v>1.60422004</v>
      </c>
      <c r="H4480" s="8">
        <v>1.5548593211296</v>
      </c>
      <c r="I4480" s="8">
        <v>1.7684604131999999</v>
      </c>
      <c r="J4480" s="8">
        <v>1.8320727414839999</v>
      </c>
      <c r="K4480" s="8">
        <v>1.87897183474</v>
      </c>
      <c r="L4480" s="8">
        <v>1.8130589658654399</v>
      </c>
      <c r="M4480" s="8">
        <v>1.8726976859099205</v>
      </c>
      <c r="N4480" s="8">
        <v>1.9716707746188802</v>
      </c>
      <c r="O4480" s="8">
        <v>1.9858593018846402</v>
      </c>
      <c r="P4480" s="8">
        <v>1.9276699766480001</v>
      </c>
      <c r="Q4480" s="8">
        <v>1.9061532597799999</v>
      </c>
      <c r="R4480" s="8">
        <v>1.8951111577199999</v>
      </c>
      <c r="S4480" s="8">
        <v>1.8738746702954239</v>
      </c>
      <c r="T4480" s="8">
        <v>1.7917339564483201</v>
      </c>
      <c r="U4480" s="8">
        <v>1.7583114464141121</v>
      </c>
      <c r="V4480" s="8">
        <v>1.719705481800224</v>
      </c>
      <c r="W4480" s="8">
        <v>1.759607494539867</v>
      </c>
      <c r="X4480" s="8">
        <v>1.6717064014478715</v>
      </c>
      <c r="Y4480" s="8">
        <v>1.6547360499861881</v>
      </c>
      <c r="Z4480" s="8">
        <v>1.6524330946552608</v>
      </c>
      <c r="AA4480">
        <v>0.59880599999999995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</row>
    <row r="4481" spans="1:57" ht="12" customHeight="1" x14ac:dyDescent="0.2">
      <c r="A4481" t="s">
        <v>690</v>
      </c>
    </row>
    <row r="4482" spans="1:57" ht="12" customHeight="1" x14ac:dyDescent="0.2">
      <c r="B4482" t="s">
        <v>505</v>
      </c>
      <c r="C4482" t="s">
        <v>506</v>
      </c>
      <c r="D4482" t="s">
        <v>507</v>
      </c>
      <c r="E4482" t="s">
        <v>508</v>
      </c>
      <c r="F4482" t="s">
        <v>509</v>
      </c>
      <c r="G4482" t="s">
        <v>510</v>
      </c>
      <c r="H4482" t="s">
        <v>511</v>
      </c>
      <c r="I4482" t="s">
        <v>512</v>
      </c>
      <c r="J4482" t="s">
        <v>513</v>
      </c>
    </row>
    <row r="4483" spans="1:57" ht="12" customHeight="1" x14ac:dyDescent="0.2">
      <c r="A4483" t="s">
        <v>691</v>
      </c>
      <c r="B4483">
        <v>6.3494426712122021E-2</v>
      </c>
      <c r="C4483">
        <v>0.27791407641423843</v>
      </c>
      <c r="D4483">
        <v>0.15920427095013764</v>
      </c>
      <c r="E4483">
        <v>4.1301131041468368E-2</v>
      </c>
      <c r="F4483">
        <v>0.15724990634081684</v>
      </c>
      <c r="G4483">
        <v>9.0137580591426025E-3</v>
      </c>
      <c r="H4483">
        <v>3.0730582111035142E-2</v>
      </c>
      <c r="I4483">
        <v>4.9248954695990242E-2</v>
      </c>
      <c r="J4483">
        <v>0.21184289367504869</v>
      </c>
    </row>
    <row r="4485" spans="1:57" ht="12" customHeight="1" x14ac:dyDescent="0.2">
      <c r="A4485" t="s">
        <v>692</v>
      </c>
    </row>
    <row r="4487" spans="1:57" ht="12" customHeight="1" x14ac:dyDescent="0.2">
      <c r="A4487" t="s">
        <v>693</v>
      </c>
    </row>
    <row r="4488" spans="1:57" ht="12" customHeight="1" x14ac:dyDescent="0.2">
      <c r="B4488">
        <v>1995</v>
      </c>
      <c r="C4488">
        <v>1996</v>
      </c>
      <c r="D4488">
        <v>1997</v>
      </c>
      <c r="E4488">
        <v>1998</v>
      </c>
      <c r="F4488">
        <v>1999</v>
      </c>
      <c r="G4488">
        <v>2000</v>
      </c>
      <c r="H4488">
        <v>2001</v>
      </c>
      <c r="I4488">
        <v>2002</v>
      </c>
      <c r="J4488">
        <v>2003</v>
      </c>
      <c r="K4488">
        <v>2004</v>
      </c>
      <c r="L4488">
        <v>2005</v>
      </c>
      <c r="M4488">
        <v>2006</v>
      </c>
      <c r="N4488">
        <v>2007</v>
      </c>
      <c r="O4488">
        <v>2008</v>
      </c>
      <c r="P4488">
        <v>2009</v>
      </c>
      <c r="Q4488">
        <v>2010</v>
      </c>
      <c r="R4488">
        <v>2011</v>
      </c>
      <c r="S4488">
        <v>2012</v>
      </c>
      <c r="T4488">
        <v>2013</v>
      </c>
      <c r="U4488">
        <v>2014</v>
      </c>
      <c r="V4488">
        <v>2015</v>
      </c>
      <c r="W4488">
        <v>2016</v>
      </c>
      <c r="X4488">
        <v>2017</v>
      </c>
      <c r="Y4488">
        <v>2018</v>
      </c>
      <c r="Z4488">
        <v>2019</v>
      </c>
      <c r="AA4488">
        <v>2020</v>
      </c>
      <c r="AB4488">
        <v>2021</v>
      </c>
      <c r="AC4488">
        <v>2022</v>
      </c>
      <c r="AD4488">
        <v>2023</v>
      </c>
      <c r="AE4488">
        <v>2024</v>
      </c>
      <c r="AF4488">
        <v>2025</v>
      </c>
      <c r="AG4488">
        <v>2026</v>
      </c>
      <c r="AH4488">
        <v>2027</v>
      </c>
      <c r="AI4488">
        <v>2028</v>
      </c>
      <c r="AJ4488">
        <v>2029</v>
      </c>
      <c r="AK4488">
        <v>2030</v>
      </c>
      <c r="AL4488">
        <v>2031</v>
      </c>
      <c r="AM4488">
        <v>2032</v>
      </c>
      <c r="AN4488">
        <v>2033</v>
      </c>
      <c r="AO4488">
        <v>2034</v>
      </c>
      <c r="AP4488">
        <v>2035</v>
      </c>
      <c r="AQ4488">
        <v>2036</v>
      </c>
      <c r="AR4488">
        <v>2037</v>
      </c>
      <c r="AS4488">
        <v>2038</v>
      </c>
      <c r="AT4488">
        <v>2039</v>
      </c>
      <c r="AU4488">
        <v>2040</v>
      </c>
      <c r="AV4488">
        <v>2041</v>
      </c>
      <c r="AW4488">
        <v>2042</v>
      </c>
      <c r="AX4488">
        <v>2043</v>
      </c>
      <c r="AY4488">
        <v>2044</v>
      </c>
      <c r="AZ4488">
        <v>2045</v>
      </c>
      <c r="BA4488">
        <v>2046</v>
      </c>
      <c r="BB4488">
        <v>2047</v>
      </c>
      <c r="BC4488">
        <v>2048</v>
      </c>
      <c r="BD4488">
        <v>2049</v>
      </c>
      <c r="BE4488">
        <v>2050</v>
      </c>
    </row>
    <row r="4489" spans="1:57" ht="12" customHeight="1" x14ac:dyDescent="0.2">
      <c r="A4489" t="s">
        <v>505</v>
      </c>
      <c r="B4489">
        <v>704.56790737832159</v>
      </c>
      <c r="C4489">
        <v>714.76291787708703</v>
      </c>
      <c r="D4489">
        <v>730.09875976105468</v>
      </c>
      <c r="E4489">
        <v>830.86104821885237</v>
      </c>
      <c r="F4489">
        <v>891.3416600603133</v>
      </c>
      <c r="G4489">
        <v>817.88362043742245</v>
      </c>
      <c r="H4489">
        <v>851.52631465190962</v>
      </c>
      <c r="I4489">
        <v>822.1489515637395</v>
      </c>
      <c r="J4489">
        <v>789.63584902118612</v>
      </c>
      <c r="K4489">
        <v>742.20310840327636</v>
      </c>
      <c r="L4489">
        <v>770.19519083547959</v>
      </c>
      <c r="M4489">
        <v>722.43872362244076</v>
      </c>
      <c r="N4489">
        <v>726.26151413929938</v>
      </c>
      <c r="O4489">
        <v>742.70765700000004</v>
      </c>
      <c r="P4489">
        <v>705.28898200000003</v>
      </c>
      <c r="Q4489">
        <v>721.90072699999996</v>
      </c>
      <c r="R4489">
        <v>741.72489199999995</v>
      </c>
      <c r="S4489">
        <v>806.10552099999995</v>
      </c>
      <c r="T4489">
        <v>773.31348300000002</v>
      </c>
      <c r="U4489">
        <v>823.51846699999999</v>
      </c>
      <c r="V4489">
        <v>839.67694100000006</v>
      </c>
      <c r="W4489">
        <v>819.08643900000004</v>
      </c>
      <c r="X4489">
        <v>755.49260700000002</v>
      </c>
      <c r="Y4489">
        <v>748.60369900000001</v>
      </c>
      <c r="Z4489">
        <v>742.267154</v>
      </c>
      <c r="AA4489">
        <v>615.03488000000004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</row>
    <row r="4490" spans="1:57" ht="12" customHeight="1" x14ac:dyDescent="0.2">
      <c r="A4490" t="s">
        <v>506</v>
      </c>
      <c r="B4490">
        <v>5432.5671800892114</v>
      </c>
      <c r="C4490">
        <v>5511.1757554390942</v>
      </c>
      <c r="D4490">
        <v>5452.2036088298355</v>
      </c>
      <c r="E4490">
        <v>5545.9368481039664</v>
      </c>
      <c r="F4490">
        <v>5993.2507896859779</v>
      </c>
      <c r="G4490">
        <v>5988.5314515865221</v>
      </c>
      <c r="H4490">
        <v>6441.5597296331298</v>
      </c>
      <c r="I4490">
        <v>6539.4049373421485</v>
      </c>
      <c r="J4490">
        <v>6204.9560427051674</v>
      </c>
      <c r="K4490">
        <v>6298.7079149537376</v>
      </c>
      <c r="L4490">
        <v>6352.3479838880658</v>
      </c>
      <c r="M4490">
        <v>6812.1917621177172</v>
      </c>
      <c r="N4490">
        <v>6074.0985058761516</v>
      </c>
      <c r="O4490">
        <v>5988.2713759999997</v>
      </c>
      <c r="P4490">
        <v>5989.7565180000001</v>
      </c>
      <c r="Q4490">
        <v>5977.9000580000002</v>
      </c>
      <c r="R4490">
        <v>6031.0470800000003</v>
      </c>
      <c r="S4490">
        <v>6060.6937520000001</v>
      </c>
      <c r="T4490">
        <v>6135.112846</v>
      </c>
      <c r="U4490">
        <v>6241.6204260000004</v>
      </c>
      <c r="V4490">
        <v>5206.9453409999996</v>
      </c>
      <c r="W4490">
        <v>6215.9960300000002</v>
      </c>
      <c r="X4490">
        <v>5789.7524329999997</v>
      </c>
      <c r="Y4490">
        <v>5667.5720929999998</v>
      </c>
      <c r="Z4490">
        <v>5493.3322029999999</v>
      </c>
      <c r="AA4490">
        <v>3523.9517540000002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</row>
    <row r="4491" spans="1:57" ht="12" customHeight="1" x14ac:dyDescent="0.2">
      <c r="A4491" t="s">
        <v>507</v>
      </c>
      <c r="B4491">
        <v>2410.3699571836755</v>
      </c>
      <c r="C4491">
        <v>2445.2477124178508</v>
      </c>
      <c r="D4491">
        <v>2584.0498924511726</v>
      </c>
      <c r="E4491">
        <v>2748.1800942033669</v>
      </c>
      <c r="F4491">
        <v>2724.0937972842248</v>
      </c>
      <c r="G4491">
        <v>2827.25187034481</v>
      </c>
      <c r="H4491">
        <v>2758.3804432466068</v>
      </c>
      <c r="I4491">
        <v>2739.7062550672467</v>
      </c>
      <c r="J4491">
        <v>2643.0287788536539</v>
      </c>
      <c r="K4491">
        <v>2666.6785094014072</v>
      </c>
      <c r="L4491">
        <v>2794.2801986604513</v>
      </c>
      <c r="M4491">
        <v>2799.5799599493553</v>
      </c>
      <c r="N4491">
        <v>2627.7603800154357</v>
      </c>
      <c r="O4491">
        <v>2539.8207440000001</v>
      </c>
      <c r="P4491">
        <v>2384.0792339999998</v>
      </c>
      <c r="Q4491">
        <v>2298.9102560000001</v>
      </c>
      <c r="R4491">
        <v>2320.0956809999998</v>
      </c>
      <c r="S4491">
        <v>2408.1981019999998</v>
      </c>
      <c r="T4491">
        <v>2419.145082</v>
      </c>
      <c r="U4491">
        <v>2367.4104750000001</v>
      </c>
      <c r="V4491">
        <v>2301.8422409999998</v>
      </c>
      <c r="W4491">
        <v>2221.7016789999998</v>
      </c>
      <c r="X4491">
        <v>2149.2093839999998</v>
      </c>
      <c r="Y4491">
        <v>2077.171249</v>
      </c>
      <c r="Z4491">
        <v>2021.822979</v>
      </c>
      <c r="AA4491">
        <v>1201.6777500000001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</row>
    <row r="4492" spans="1:57" ht="12" customHeight="1" x14ac:dyDescent="0.2">
      <c r="A4492" t="s">
        <v>508</v>
      </c>
      <c r="B4492">
        <v>658.81513944237145</v>
      </c>
      <c r="C4492">
        <v>668.34811304650987</v>
      </c>
      <c r="D4492">
        <v>693.24913667633223</v>
      </c>
      <c r="E4492">
        <v>667.94438338906616</v>
      </c>
      <c r="F4492">
        <v>798.23307073598505</v>
      </c>
      <c r="G4492">
        <v>813.15068749809575</v>
      </c>
      <c r="H4492">
        <v>780.211625880876</v>
      </c>
      <c r="I4492">
        <v>728.8972191823915</v>
      </c>
      <c r="J4492">
        <v>731.05610424591055</v>
      </c>
      <c r="K4492">
        <v>706.47571923390183</v>
      </c>
      <c r="L4492">
        <v>765.53371936787278</v>
      </c>
      <c r="M4492">
        <v>779.46624709880427</v>
      </c>
      <c r="N4492">
        <v>803.86704191687647</v>
      </c>
      <c r="O4492">
        <v>819.746082</v>
      </c>
      <c r="P4492">
        <v>761.32564600000001</v>
      </c>
      <c r="Q4492">
        <v>771.73786199999995</v>
      </c>
      <c r="R4492">
        <v>774.81177600000001</v>
      </c>
      <c r="S4492">
        <v>846.41454199999998</v>
      </c>
      <c r="T4492">
        <v>849.39112399999999</v>
      </c>
      <c r="U4492">
        <v>881.06718100000001</v>
      </c>
      <c r="V4492">
        <v>805.14835000000005</v>
      </c>
      <c r="W4492">
        <v>758.17171199999996</v>
      </c>
      <c r="X4492">
        <v>721.37938999999994</v>
      </c>
      <c r="Y4492">
        <v>729.22218199999998</v>
      </c>
      <c r="Z4492">
        <v>689.59108600000002</v>
      </c>
      <c r="AA4492">
        <v>428.07226700000001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</row>
    <row r="4493" spans="1:57" ht="12" customHeight="1" x14ac:dyDescent="0.2">
      <c r="A4493" t="s">
        <v>509</v>
      </c>
      <c r="B4493">
        <v>2654.6998812927277</v>
      </c>
      <c r="C4493">
        <v>2693.1130603169581</v>
      </c>
      <c r="D4493">
        <v>2496.8567099026959</v>
      </c>
      <c r="E4493">
        <v>2656.0194726996797</v>
      </c>
      <c r="F4493">
        <v>2850.5630932142226</v>
      </c>
      <c r="G4493">
        <v>2857.4767464283418</v>
      </c>
      <c r="H4493">
        <v>2979.3172706135592</v>
      </c>
      <c r="I4493">
        <v>3014.5403301105575</v>
      </c>
      <c r="J4493">
        <v>3071.9619658720158</v>
      </c>
      <c r="K4493">
        <v>3253.8200735170035</v>
      </c>
      <c r="L4493">
        <v>3393.4676386836018</v>
      </c>
      <c r="M4493">
        <v>3583.8312459905205</v>
      </c>
      <c r="N4493">
        <v>3513.3905653080783</v>
      </c>
      <c r="O4493">
        <v>3451.685598</v>
      </c>
      <c r="P4493">
        <v>3529.6471799999999</v>
      </c>
      <c r="Q4493">
        <v>3516.678324</v>
      </c>
      <c r="R4493">
        <v>3445.042426</v>
      </c>
      <c r="S4493">
        <v>3644.3442359999999</v>
      </c>
      <c r="T4493">
        <v>3679.9994830000001</v>
      </c>
      <c r="U4493">
        <v>3643.578904</v>
      </c>
      <c r="V4493">
        <v>3650.8579639999998</v>
      </c>
      <c r="W4493">
        <v>3425.1210959999999</v>
      </c>
      <c r="X4493">
        <v>3292.189304</v>
      </c>
      <c r="Y4493">
        <v>3136.5495110000002</v>
      </c>
      <c r="Z4493">
        <v>3086.1399200000001</v>
      </c>
      <c r="AA4493">
        <v>2314.983209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</row>
    <row r="4494" spans="1:57" ht="12" customHeight="1" x14ac:dyDescent="0.2">
      <c r="A4494" t="s">
        <v>510</v>
      </c>
      <c r="B4494">
        <v>256.67617254335033</v>
      </c>
      <c r="C4494">
        <v>260.39024502161504</v>
      </c>
      <c r="D4494">
        <v>342.59798397647569</v>
      </c>
      <c r="E4494">
        <v>256.15022317981249</v>
      </c>
      <c r="F4494">
        <v>285.67782223486489</v>
      </c>
      <c r="G4494">
        <v>287.40342301529165</v>
      </c>
      <c r="H4494">
        <v>296.40312401579558</v>
      </c>
      <c r="I4494">
        <v>275.44369115475178</v>
      </c>
      <c r="J4494">
        <v>279.40338386791416</v>
      </c>
      <c r="K4494">
        <v>292.12071917839057</v>
      </c>
      <c r="L4494">
        <v>290.54778121206448</v>
      </c>
      <c r="M4494">
        <v>294.80626985736944</v>
      </c>
      <c r="N4494">
        <v>304.2817369421557</v>
      </c>
      <c r="O4494">
        <v>302.01151099999998</v>
      </c>
      <c r="P4494">
        <v>317.89673399999998</v>
      </c>
      <c r="Q4494">
        <v>303.18950999999998</v>
      </c>
      <c r="R4494">
        <v>298.47249900000003</v>
      </c>
      <c r="S4494">
        <v>319.06717800000001</v>
      </c>
      <c r="T4494">
        <v>346.30211200000002</v>
      </c>
      <c r="U4494">
        <v>317.59832799999998</v>
      </c>
      <c r="V4494">
        <v>301.10997500000002</v>
      </c>
      <c r="W4494">
        <v>304.18138199999999</v>
      </c>
      <c r="X4494">
        <v>287.93151899999998</v>
      </c>
      <c r="Y4494">
        <v>278.570089</v>
      </c>
      <c r="Z4494">
        <v>271.50229899999999</v>
      </c>
      <c r="AA4494">
        <v>215.59658899999999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</row>
    <row r="4495" spans="1:57" ht="12" customHeight="1" x14ac:dyDescent="0.2">
      <c r="A4495" t="s">
        <v>511</v>
      </c>
      <c r="B4495">
        <v>1561.7144490426836</v>
      </c>
      <c r="C4495">
        <v>1584.3122640117306</v>
      </c>
      <c r="D4495">
        <v>1654.5660045125446</v>
      </c>
      <c r="E4495">
        <v>1772.6072149405234</v>
      </c>
      <c r="F4495">
        <v>1870.016935538257</v>
      </c>
      <c r="G4495">
        <v>1864.6917292179601</v>
      </c>
      <c r="H4495">
        <v>1981.0949076651689</v>
      </c>
      <c r="I4495">
        <v>1813.7593263536542</v>
      </c>
      <c r="J4495">
        <v>1741.6157803737415</v>
      </c>
      <c r="K4495">
        <v>1684.0544841572059</v>
      </c>
      <c r="L4495">
        <v>1580.2878521448661</v>
      </c>
      <c r="M4495">
        <v>1707.2452208997438</v>
      </c>
      <c r="N4495">
        <v>1623.3863506588002</v>
      </c>
      <c r="O4495">
        <v>1611.971051</v>
      </c>
      <c r="P4495">
        <v>1549.1467399999999</v>
      </c>
      <c r="Q4495">
        <v>1494.9831630000001</v>
      </c>
      <c r="R4495">
        <v>1519.958611</v>
      </c>
      <c r="S4495">
        <v>1574.9569220000001</v>
      </c>
      <c r="T4495">
        <v>1538.8651749999999</v>
      </c>
      <c r="U4495">
        <v>1541.505748</v>
      </c>
      <c r="V4495">
        <v>1463.9754350000001</v>
      </c>
      <c r="W4495">
        <v>1418.402873</v>
      </c>
      <c r="X4495">
        <v>1384.792676</v>
      </c>
      <c r="Y4495">
        <v>1387.427295</v>
      </c>
      <c r="Z4495">
        <v>1430.982037</v>
      </c>
      <c r="AA4495">
        <v>983.99938799999995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</row>
    <row r="4496" spans="1:57" ht="12" customHeight="1" x14ac:dyDescent="0.2">
      <c r="A4496" t="s">
        <v>512</v>
      </c>
      <c r="B4496">
        <v>1004.9432034858155</v>
      </c>
      <c r="C4496">
        <v>1019.4846073773491</v>
      </c>
      <c r="D4496">
        <v>985.46269086288805</v>
      </c>
      <c r="E4496">
        <v>1025.6694751748848</v>
      </c>
      <c r="F4496">
        <v>1091.845140680083</v>
      </c>
      <c r="G4496">
        <v>1065.7973236423309</v>
      </c>
      <c r="H4496">
        <v>1084.532430445649</v>
      </c>
      <c r="I4496">
        <v>1066.7322235286424</v>
      </c>
      <c r="J4496">
        <v>1126.7529896494832</v>
      </c>
      <c r="K4496">
        <v>1173.7523076805755</v>
      </c>
      <c r="L4496">
        <v>1301.4038748749629</v>
      </c>
      <c r="M4496">
        <v>1497.5538299882824</v>
      </c>
      <c r="N4496">
        <v>1462.1143426489386</v>
      </c>
      <c r="O4496">
        <v>1431.013209</v>
      </c>
      <c r="P4496">
        <v>1337.031755</v>
      </c>
      <c r="Q4496">
        <v>1269.467572</v>
      </c>
      <c r="R4496">
        <v>1293.1886059999999</v>
      </c>
      <c r="S4496">
        <v>1306.172916</v>
      </c>
      <c r="T4496">
        <v>1322.8148510000001</v>
      </c>
      <c r="U4496">
        <v>1304.1169400000001</v>
      </c>
      <c r="V4496">
        <v>1340.439455</v>
      </c>
      <c r="W4496">
        <v>1248.3024820000001</v>
      </c>
      <c r="X4496">
        <v>1264.2695060000001</v>
      </c>
      <c r="Y4496">
        <v>1231.6890450000001</v>
      </c>
      <c r="Z4496">
        <v>1205.072928</v>
      </c>
      <c r="AA4496">
        <v>868.20839799999999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</row>
    <row r="4497" spans="1:57" ht="12" customHeight="1" x14ac:dyDescent="0.2">
      <c r="A4497" t="s">
        <v>513</v>
      </c>
      <c r="B4497">
        <v>5532.2146961452609</v>
      </c>
      <c r="C4497">
        <v>5612.2651587308937</v>
      </c>
      <c r="D4497">
        <v>5929.085558026999</v>
      </c>
      <c r="E4497">
        <v>6156.4164990898471</v>
      </c>
      <c r="F4497">
        <v>6144.0833605660682</v>
      </c>
      <c r="G4497">
        <v>6184.8131478292271</v>
      </c>
      <c r="H4497">
        <v>6380.9741538473036</v>
      </c>
      <c r="I4497">
        <v>6364.367065696867</v>
      </c>
      <c r="J4497">
        <v>6320.7337624109277</v>
      </c>
      <c r="K4497">
        <v>6180.4018724745019</v>
      </c>
      <c r="L4497">
        <v>6412.9357603326389</v>
      </c>
      <c r="M4497">
        <v>6577.8867404757675</v>
      </c>
      <c r="N4497">
        <v>6355.8395624942677</v>
      </c>
      <c r="O4497">
        <v>6241.3926769999998</v>
      </c>
      <c r="P4497">
        <v>6552.5209519999999</v>
      </c>
      <c r="Q4497">
        <v>6251.7785640000002</v>
      </c>
      <c r="R4497">
        <v>6339.7412780000004</v>
      </c>
      <c r="S4497">
        <v>6542.7122149999996</v>
      </c>
      <c r="T4497">
        <v>6581.9458679999998</v>
      </c>
      <c r="U4497">
        <v>6733.6018800000002</v>
      </c>
      <c r="V4497">
        <v>6624.9519520000003</v>
      </c>
      <c r="W4497">
        <v>6408.4387669999996</v>
      </c>
      <c r="X4497">
        <v>5955.5116019999996</v>
      </c>
      <c r="Y4497">
        <v>5835.7844290000003</v>
      </c>
      <c r="Z4497">
        <v>5726.5159839999997</v>
      </c>
      <c r="AA4497">
        <v>4200.0277779999997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</row>
    <row r="4499" spans="1:57" ht="12" customHeight="1" x14ac:dyDescent="0.2">
      <c r="B4499">
        <v>1995</v>
      </c>
      <c r="C4499">
        <v>1996</v>
      </c>
      <c r="D4499">
        <v>1997</v>
      </c>
      <c r="E4499">
        <v>1998</v>
      </c>
      <c r="F4499">
        <v>1999</v>
      </c>
      <c r="G4499">
        <v>2000</v>
      </c>
      <c r="H4499">
        <v>2001</v>
      </c>
      <c r="I4499">
        <v>2002</v>
      </c>
      <c r="J4499">
        <v>2003</v>
      </c>
      <c r="K4499">
        <v>2004</v>
      </c>
      <c r="L4499">
        <v>2005</v>
      </c>
      <c r="M4499">
        <v>2006</v>
      </c>
      <c r="N4499">
        <v>2007</v>
      </c>
      <c r="O4499">
        <v>2008</v>
      </c>
      <c r="P4499">
        <v>2009</v>
      </c>
      <c r="Q4499">
        <v>2010</v>
      </c>
      <c r="R4499">
        <v>2011</v>
      </c>
      <c r="S4499">
        <v>2012</v>
      </c>
      <c r="T4499">
        <v>2013</v>
      </c>
      <c r="U4499">
        <v>2014</v>
      </c>
      <c r="V4499">
        <v>2015</v>
      </c>
      <c r="W4499">
        <v>2016</v>
      </c>
      <c r="X4499">
        <v>2017</v>
      </c>
      <c r="Y4499">
        <v>2018</v>
      </c>
      <c r="Z4499">
        <v>2019</v>
      </c>
      <c r="AA4499">
        <v>2020</v>
      </c>
      <c r="AB4499">
        <v>2021</v>
      </c>
      <c r="AC4499">
        <v>2022</v>
      </c>
      <c r="AD4499">
        <v>2023</v>
      </c>
      <c r="AE4499">
        <v>2024</v>
      </c>
      <c r="AF4499">
        <v>2025</v>
      </c>
      <c r="AG4499">
        <v>2026</v>
      </c>
      <c r="AH4499">
        <v>2027</v>
      </c>
      <c r="AI4499">
        <v>2028</v>
      </c>
      <c r="AJ4499">
        <v>2029</v>
      </c>
      <c r="AK4499">
        <v>2030</v>
      </c>
      <c r="AL4499">
        <v>2031</v>
      </c>
      <c r="AM4499">
        <v>2032</v>
      </c>
      <c r="AN4499">
        <v>2033</v>
      </c>
      <c r="AO4499">
        <v>2034</v>
      </c>
      <c r="AP4499">
        <v>2035</v>
      </c>
      <c r="AQ4499">
        <v>2036</v>
      </c>
      <c r="AR4499">
        <v>2037</v>
      </c>
      <c r="AS4499">
        <v>2038</v>
      </c>
      <c r="AT4499">
        <v>2039</v>
      </c>
      <c r="AU4499">
        <v>2040</v>
      </c>
      <c r="AV4499">
        <v>2041</v>
      </c>
      <c r="AW4499">
        <v>2042</v>
      </c>
      <c r="AX4499">
        <v>2043</v>
      </c>
      <c r="AY4499">
        <v>2044</v>
      </c>
      <c r="AZ4499">
        <v>2045</v>
      </c>
      <c r="BA4499">
        <v>2046</v>
      </c>
      <c r="BB4499">
        <v>2047</v>
      </c>
      <c r="BC4499">
        <v>2048</v>
      </c>
      <c r="BD4499">
        <v>2049</v>
      </c>
      <c r="BE4499">
        <v>2050</v>
      </c>
    </row>
    <row r="4500" spans="1:57" ht="12" customHeight="1" x14ac:dyDescent="0.2">
      <c r="A4500" t="s">
        <v>1008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0.6</v>
      </c>
      <c r="AC4500">
        <v>0.48</v>
      </c>
      <c r="AD4500">
        <v>0.36</v>
      </c>
      <c r="AE4500">
        <v>0.27</v>
      </c>
      <c r="AF4500">
        <v>0.20250000000000001</v>
      </c>
      <c r="AG4500">
        <v>0.15187499999999998</v>
      </c>
      <c r="AH4500">
        <v>0.11390625</v>
      </c>
      <c r="AI4500">
        <v>8.5429687800000001E-2</v>
      </c>
      <c r="AJ4500">
        <v>6.4072266000000003E-2</v>
      </c>
      <c r="AK4500">
        <v>4.8054197999999999E-2</v>
      </c>
      <c r="AL4500">
        <v>3.604065E-2</v>
      </c>
      <c r="AM4500">
        <v>2.7030485999999996E-2</v>
      </c>
      <c r="AN4500">
        <v>2.0272866E-2</v>
      </c>
      <c r="AO4500">
        <v>1.5204647999999998E-2</v>
      </c>
      <c r="AP4500">
        <v>1.1403599999999998E-2</v>
      </c>
      <c r="AQ4500">
        <v>8.5523999999999999E-3</v>
      </c>
      <c r="AR4500">
        <v>6.4146000000000003E-3</v>
      </c>
      <c r="AS4500">
        <v>4.8108000000000005E-3</v>
      </c>
      <c r="AT4500">
        <v>3.6083999999999999E-3</v>
      </c>
      <c r="AU4500">
        <v>2.7060000000000001E-3</v>
      </c>
      <c r="AV4500">
        <v>2.0298E-3</v>
      </c>
      <c r="AW4500">
        <v>1.5222E-3</v>
      </c>
      <c r="AX4500">
        <v>1.1417999999999999E-3</v>
      </c>
      <c r="AY4500">
        <v>8.5619999999999999E-4</v>
      </c>
      <c r="AZ4500">
        <v>6.4199999999999999E-4</v>
      </c>
      <c r="BA4500">
        <v>4.818E-4</v>
      </c>
      <c r="BB4500">
        <v>3.612E-4</v>
      </c>
      <c r="BC4500">
        <v>2.7119999999999998E-4</v>
      </c>
      <c r="BD4500">
        <v>2.0339999999999998E-4</v>
      </c>
      <c r="BE4500">
        <v>1.5239999999999999E-4</v>
      </c>
    </row>
    <row r="4501" spans="1:57" ht="12" customHeight="1" x14ac:dyDescent="0.2">
      <c r="B4501" t="s">
        <v>1198</v>
      </c>
    </row>
    <row r="4502" spans="1:57" ht="12" customHeight="1" x14ac:dyDescent="0.2">
      <c r="A4502" t="s">
        <v>1013</v>
      </c>
      <c r="B4502" t="s">
        <v>1009</v>
      </c>
      <c r="C4502" t="s">
        <v>1010</v>
      </c>
      <c r="D4502" t="s">
        <v>1011</v>
      </c>
      <c r="E4502" t="s">
        <v>1012</v>
      </c>
    </row>
    <row r="4503" spans="1:57" ht="12" customHeight="1" x14ac:dyDescent="0.2">
      <c r="A4503" t="s">
        <v>505</v>
      </c>
      <c r="B4503">
        <v>6.4625000000000004</v>
      </c>
      <c r="C4503">
        <v>-0.41660000000000003</v>
      </c>
      <c r="D4503">
        <v>-6.5339999999999995E-2</v>
      </c>
      <c r="E4503">
        <v>-0.2205</v>
      </c>
    </row>
    <row r="4504" spans="1:57" ht="12" customHeight="1" x14ac:dyDescent="0.2">
      <c r="A4504" t="s">
        <v>506</v>
      </c>
      <c r="B4504">
        <v>8.0225000000000009</v>
      </c>
      <c r="C4504">
        <v>-0.56830000000000003</v>
      </c>
      <c r="D4504">
        <v>9.8400000000000001E-2</v>
      </c>
      <c r="E4504">
        <v>-0.47349999999999998</v>
      </c>
    </row>
    <row r="4505" spans="1:57" ht="12" customHeight="1" x14ac:dyDescent="0.2">
      <c r="A4505" t="s">
        <v>507</v>
      </c>
      <c r="B4505">
        <v>9.4610000000000003</v>
      </c>
      <c r="C4505">
        <v>-1.1677999999999999</v>
      </c>
      <c r="D4505">
        <v>0.1258</v>
      </c>
      <c r="E4505">
        <v>-0.5968</v>
      </c>
    </row>
    <row r="4506" spans="1:57" ht="12" customHeight="1" x14ac:dyDescent="0.2">
      <c r="A4506" t="s">
        <v>508</v>
      </c>
      <c r="B4506">
        <v>6.7843999999999998</v>
      </c>
      <c r="C4506">
        <v>-0.63600000000000001</v>
      </c>
      <c r="D4506">
        <v>0.20230000000000001</v>
      </c>
      <c r="E4506">
        <v>-0.52990000000000004</v>
      </c>
    </row>
    <row r="4507" spans="1:57" ht="12" customHeight="1" x14ac:dyDescent="0.2">
      <c r="A4507" t="s">
        <v>509</v>
      </c>
      <c r="B4507">
        <v>6.4640000000000004</v>
      </c>
      <c r="C4507">
        <v>-0.46639999999999998</v>
      </c>
      <c r="D4507">
        <v>0.31690000000000002</v>
      </c>
      <c r="E4507">
        <v>-0.31440000000000001</v>
      </c>
    </row>
    <row r="4508" spans="1:57" ht="12" customHeight="1" x14ac:dyDescent="0.2">
      <c r="A4508" t="s">
        <v>510</v>
      </c>
      <c r="B4508">
        <v>7.1139999999999999</v>
      </c>
      <c r="C4508">
        <v>-0.88639999999999997</v>
      </c>
      <c r="D4508">
        <v>0.2571</v>
      </c>
      <c r="E4508">
        <v>-0.2248</v>
      </c>
    </row>
    <row r="4509" spans="1:57" ht="12" customHeight="1" x14ac:dyDescent="0.2">
      <c r="A4509" t="s">
        <v>511</v>
      </c>
      <c r="B4509">
        <v>12.524699999999999</v>
      </c>
      <c r="C4509">
        <v>-1.8855</v>
      </c>
      <c r="D4509">
        <v>-2.6200000000000001E-2</v>
      </c>
      <c r="E4509">
        <v>-0.45689999999999997</v>
      </c>
    </row>
    <row r="4510" spans="1:57" ht="12" customHeight="1" x14ac:dyDescent="0.2">
      <c r="A4510" t="s">
        <v>512</v>
      </c>
      <c r="B4510">
        <v>7.5907</v>
      </c>
      <c r="C4510">
        <v>-0.71740000000000004</v>
      </c>
      <c r="D4510">
        <v>0.27660000000000001</v>
      </c>
      <c r="E4510">
        <v>-0.35420000000000001</v>
      </c>
    </row>
    <row r="4511" spans="1:57" ht="12" customHeight="1" x14ac:dyDescent="0.2">
      <c r="A4511" t="s">
        <v>513</v>
      </c>
      <c r="B4511">
        <v>9.8215000000000003</v>
      </c>
      <c r="C4511">
        <v>-1.0242</v>
      </c>
      <c r="D4511">
        <v>0.15260000000000001</v>
      </c>
      <c r="E4511">
        <v>-0.3785</v>
      </c>
    </row>
    <row r="4513" spans="1:57" ht="12" customHeight="1" x14ac:dyDescent="0.2">
      <c r="A4513" t="s">
        <v>829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0.15</v>
      </c>
      <c r="AB4513">
        <v>0.14699999999999999</v>
      </c>
      <c r="AC4513">
        <v>0.14399999999999999</v>
      </c>
      <c r="AD4513">
        <v>0.14099999999999999</v>
      </c>
      <c r="AE4513">
        <v>0.13799999999999998</v>
      </c>
      <c r="AF4513">
        <v>0.13499999999999998</v>
      </c>
      <c r="AG4513">
        <v>0.13199999999999998</v>
      </c>
      <c r="AH4513">
        <v>0.12899999999999998</v>
      </c>
      <c r="AI4513">
        <v>0.12599999999999997</v>
      </c>
      <c r="AJ4513">
        <v>0.12299999999999997</v>
      </c>
      <c r="AK4513">
        <v>0.11999999999999997</v>
      </c>
      <c r="AL4513">
        <v>0.11699999999999997</v>
      </c>
      <c r="AM4513">
        <v>0.11399999999999996</v>
      </c>
      <c r="AN4513">
        <v>0.11099999999999996</v>
      </c>
      <c r="AO4513">
        <v>0.10799999999999996</v>
      </c>
      <c r="AP4513">
        <v>0.10499999999999995</v>
      </c>
      <c r="AQ4513">
        <v>0.10199999999999995</v>
      </c>
      <c r="AR4513">
        <v>9.8999999999999949E-2</v>
      </c>
      <c r="AS4513">
        <v>9.5999999999999946E-2</v>
      </c>
      <c r="AT4513">
        <v>9.2999999999999944E-2</v>
      </c>
      <c r="AU4513">
        <v>8.9999999999999941E-2</v>
      </c>
      <c r="AV4513">
        <v>8.6999999999999938E-2</v>
      </c>
      <c r="AW4513">
        <v>8.3999999999999936E-2</v>
      </c>
      <c r="AX4513">
        <v>8.0999999999999933E-2</v>
      </c>
      <c r="AY4513">
        <v>7.7999999999999931E-2</v>
      </c>
      <c r="AZ4513">
        <v>7.4999999999999928E-2</v>
      </c>
      <c r="BA4513">
        <v>7.1999999999999925E-2</v>
      </c>
      <c r="BB4513">
        <v>6.8999999999999923E-2</v>
      </c>
      <c r="BC4513">
        <v>6.599999999999992E-2</v>
      </c>
      <c r="BD4513">
        <v>6.2999999999999917E-2</v>
      </c>
      <c r="BE4513">
        <v>0.06</v>
      </c>
    </row>
    <row r="4515" spans="1:57" ht="12" customHeight="1" x14ac:dyDescent="0.2">
      <c r="A4515" t="s">
        <v>694</v>
      </c>
      <c r="B4515">
        <v>2020</v>
      </c>
    </row>
    <row r="4516" spans="1:57" ht="12" customHeight="1" x14ac:dyDescent="0.2">
      <c r="D4516" t="s">
        <v>1196</v>
      </c>
      <c r="S4516">
        <v>1995</v>
      </c>
      <c r="U4516">
        <v>2018</v>
      </c>
      <c r="W4516">
        <f>U4516-S4516</f>
        <v>23</v>
      </c>
    </row>
    <row r="4517" spans="1:57" ht="12" customHeight="1" x14ac:dyDescent="0.2">
      <c r="A4517" t="s">
        <v>1007</v>
      </c>
      <c r="S4517" t="s">
        <v>1004</v>
      </c>
      <c r="T4517">
        <v>1995</v>
      </c>
      <c r="U4517" t="s">
        <v>1004</v>
      </c>
    </row>
    <row r="4518" spans="1:57" ht="12" customHeight="1" x14ac:dyDescent="0.2">
      <c r="A4518" t="s">
        <v>505</v>
      </c>
      <c r="B4518">
        <v>50.541368434719871</v>
      </c>
      <c r="D4518" s="8">
        <v>94.512979098802575</v>
      </c>
      <c r="Q4518">
        <f>(B4518/T4518)^(1/W$4516)-1</f>
        <v>-1.2276232042380819E-2</v>
      </c>
      <c r="S4518">
        <v>10.4928258284406</v>
      </c>
      <c r="T4518">
        <f t="shared" ref="T4518:T4526" si="636">B4489/S4518</f>
        <v>67.147584349356492</v>
      </c>
      <c r="U4518">
        <v>12.0770558256537</v>
      </c>
      <c r="V4518">
        <f t="shared" ref="V4518:V4526" si="637">Y4489/U4518</f>
        <v>61.985612206067621</v>
      </c>
    </row>
    <row r="4519" spans="1:57" ht="12" customHeight="1" x14ac:dyDescent="0.2">
      <c r="A4519" t="s">
        <v>506</v>
      </c>
      <c r="B4519">
        <v>104.36350727785506</v>
      </c>
      <c r="D4519" s="8">
        <v>272.21541299775646</v>
      </c>
      <c r="Q4519">
        <f t="shared" ref="Q4519:Q4526" si="638">(B4519/T4519)^(1/W$4516)-1</f>
        <v>-2.3486303523543417E-2</v>
      </c>
      <c r="S4519">
        <v>30.134100867792299</v>
      </c>
      <c r="T4519">
        <f t="shared" si="636"/>
        <v>180.27971711927222</v>
      </c>
      <c r="U4519">
        <v>33.654839311363801</v>
      </c>
      <c r="V4519">
        <f t="shared" si="637"/>
        <v>168.40288674580904</v>
      </c>
    </row>
    <row r="4520" spans="1:57" ht="12" customHeight="1" x14ac:dyDescent="0.2">
      <c r="A4520" t="s">
        <v>507</v>
      </c>
      <c r="B4520">
        <v>31.838983751404921</v>
      </c>
      <c r="D4520" s="8">
        <v>87.158978099660175</v>
      </c>
      <c r="Q4520">
        <f t="shared" si="638"/>
        <v>-3.4616397194256354E-2</v>
      </c>
      <c r="S4520">
        <v>33.6684111466868</v>
      </c>
      <c r="T4520">
        <f t="shared" si="636"/>
        <v>71.591437644091869</v>
      </c>
      <c r="U4520">
        <v>37.5538917054674</v>
      </c>
      <c r="V4520">
        <f t="shared" si="637"/>
        <v>55.311744127375981</v>
      </c>
    </row>
    <row r="4521" spans="1:57" ht="12" customHeight="1" x14ac:dyDescent="0.2">
      <c r="A4521" t="s">
        <v>508</v>
      </c>
      <c r="B4521">
        <v>24.814575232278543</v>
      </c>
      <c r="D4521" s="8">
        <v>68.004564196757642</v>
      </c>
      <c r="Q4521">
        <f t="shared" si="638"/>
        <v>-2.6865885153734892E-2</v>
      </c>
      <c r="S4521">
        <v>14.1915154138782</v>
      </c>
      <c r="T4521">
        <f t="shared" si="636"/>
        <v>46.423170481011589</v>
      </c>
      <c r="U4521">
        <v>17.060310170170101</v>
      </c>
      <c r="V4521">
        <f t="shared" si="637"/>
        <v>42.743782189554949</v>
      </c>
    </row>
    <row r="4522" spans="1:57" ht="12" customHeight="1" x14ac:dyDescent="0.2">
      <c r="A4522" t="s">
        <v>509</v>
      </c>
      <c r="B4522">
        <v>43.088614453682659</v>
      </c>
      <c r="D4522" s="8">
        <v>101.95330757304347</v>
      </c>
      <c r="Q4522">
        <f t="shared" si="638"/>
        <v>-2.1725825871287241E-2</v>
      </c>
      <c r="S4522">
        <v>37.1746114447323</v>
      </c>
      <c r="T4522">
        <f t="shared" si="636"/>
        <v>71.411637623690694</v>
      </c>
      <c r="U4522">
        <v>52.592485580338099</v>
      </c>
      <c r="V4522">
        <f t="shared" si="637"/>
        <v>59.638738812006466</v>
      </c>
    </row>
    <row r="4523" spans="1:57" ht="12" customHeight="1" x14ac:dyDescent="0.2">
      <c r="A4523" t="s">
        <v>510</v>
      </c>
      <c r="B4523">
        <v>13.992155507486506</v>
      </c>
      <c r="D4523" s="8">
        <v>33.104212164853458</v>
      </c>
      <c r="Q4523">
        <f t="shared" si="638"/>
        <v>-1.663916108797947E-2</v>
      </c>
      <c r="S4523">
        <v>12.470901246338901</v>
      </c>
      <c r="T4523">
        <f t="shared" si="636"/>
        <v>20.582006662806595</v>
      </c>
      <c r="U4523">
        <v>15.252147986058199</v>
      </c>
      <c r="V4523">
        <f t="shared" si="637"/>
        <v>18.264318524488321</v>
      </c>
    </row>
    <row r="4524" spans="1:57" ht="12" customHeight="1" x14ac:dyDescent="0.2">
      <c r="A4524" t="s">
        <v>511</v>
      </c>
      <c r="B4524">
        <v>30.059467928757794</v>
      </c>
      <c r="D4524" s="8">
        <v>77.117971689673041</v>
      </c>
      <c r="Q4524">
        <f t="shared" si="638"/>
        <v>-3.6408909157988889E-2</v>
      </c>
      <c r="S4524">
        <v>22.138805573981699</v>
      </c>
      <c r="T4524">
        <f t="shared" si="636"/>
        <v>70.541946981912389</v>
      </c>
      <c r="U4524">
        <v>31.911888067843499</v>
      </c>
      <c r="V4524">
        <f t="shared" si="637"/>
        <v>43.476816290229543</v>
      </c>
    </row>
    <row r="4525" spans="1:57" ht="12" customHeight="1" x14ac:dyDescent="0.2">
      <c r="A4525" t="s">
        <v>512</v>
      </c>
      <c r="B4525">
        <v>43.470430829760481</v>
      </c>
      <c r="D4525" s="8">
        <v>108.61710399390799</v>
      </c>
      <c r="Q4525">
        <f t="shared" si="638"/>
        <v>-2.725621278358048E-2</v>
      </c>
      <c r="S4525">
        <v>12.2436888449015</v>
      </c>
      <c r="T4525">
        <f t="shared" si="636"/>
        <v>82.078466401430362</v>
      </c>
      <c r="U4525">
        <v>19.418199589489799</v>
      </c>
      <c r="V4525">
        <f t="shared" si="637"/>
        <v>63.42962123361108</v>
      </c>
    </row>
    <row r="4526" spans="1:57" ht="12" customHeight="1" x14ac:dyDescent="0.2">
      <c r="A4526" t="s">
        <v>513</v>
      </c>
      <c r="B4526">
        <v>95.487382062495627</v>
      </c>
      <c r="D4526" s="8">
        <v>241.25305003977613</v>
      </c>
      <c r="Q4526">
        <f t="shared" si="638"/>
        <v>-2.511568958358934E-2</v>
      </c>
      <c r="S4526">
        <v>32.275568633247197</v>
      </c>
      <c r="T4526">
        <f t="shared" si="636"/>
        <v>171.4056461408554</v>
      </c>
      <c r="U4526">
        <v>43.1709788473648</v>
      </c>
      <c r="V4526">
        <f t="shared" si="637"/>
        <v>135.17841348080117</v>
      </c>
    </row>
    <row r="4528" spans="1:57" ht="12" customHeight="1" x14ac:dyDescent="0.2">
      <c r="A4528" t="s">
        <v>695</v>
      </c>
    </row>
    <row r="4529" spans="1:57" ht="12" customHeight="1" x14ac:dyDescent="0.2">
      <c r="B4529">
        <v>1995</v>
      </c>
      <c r="C4529">
        <v>1996</v>
      </c>
      <c r="D4529">
        <v>1997</v>
      </c>
      <c r="E4529">
        <v>1998</v>
      </c>
      <c r="F4529">
        <v>1999</v>
      </c>
      <c r="G4529">
        <v>2000</v>
      </c>
      <c r="H4529">
        <v>2001</v>
      </c>
      <c r="I4529">
        <v>2002</v>
      </c>
      <c r="J4529">
        <v>2003</v>
      </c>
      <c r="K4529">
        <v>2004</v>
      </c>
      <c r="L4529">
        <v>2005</v>
      </c>
      <c r="M4529">
        <v>2006</v>
      </c>
      <c r="N4529">
        <v>2007</v>
      </c>
      <c r="O4529">
        <v>2008</v>
      </c>
      <c r="P4529">
        <v>2009</v>
      </c>
      <c r="Q4529">
        <v>2010</v>
      </c>
      <c r="R4529">
        <v>2011</v>
      </c>
      <c r="S4529">
        <v>2012</v>
      </c>
      <c r="T4529">
        <v>2013</v>
      </c>
      <c r="U4529">
        <v>2014</v>
      </c>
      <c r="V4529">
        <v>2015</v>
      </c>
      <c r="W4529">
        <v>2016</v>
      </c>
      <c r="X4529">
        <v>2017</v>
      </c>
      <c r="Y4529">
        <v>2018</v>
      </c>
      <c r="Z4529">
        <v>2019</v>
      </c>
      <c r="AA4529">
        <v>2020</v>
      </c>
      <c r="AB4529">
        <v>2021</v>
      </c>
      <c r="AC4529">
        <v>2022</v>
      </c>
      <c r="AD4529">
        <v>2023</v>
      </c>
      <c r="AE4529">
        <v>2024</v>
      </c>
      <c r="AF4529">
        <v>2025</v>
      </c>
      <c r="AG4529">
        <v>2026</v>
      </c>
      <c r="AH4529">
        <v>2027</v>
      </c>
      <c r="AI4529">
        <v>2028</v>
      </c>
      <c r="AJ4529">
        <v>2029</v>
      </c>
      <c r="AK4529">
        <v>2030</v>
      </c>
      <c r="AL4529">
        <v>2031</v>
      </c>
      <c r="AM4529">
        <v>2032</v>
      </c>
      <c r="AN4529">
        <v>2033</v>
      </c>
      <c r="AO4529">
        <v>2034</v>
      </c>
      <c r="AP4529">
        <v>2035</v>
      </c>
      <c r="AQ4529">
        <v>2036</v>
      </c>
      <c r="AR4529">
        <v>2037</v>
      </c>
      <c r="AS4529">
        <v>2038</v>
      </c>
      <c r="AT4529">
        <v>2039</v>
      </c>
      <c r="AU4529">
        <v>2040</v>
      </c>
      <c r="AV4529">
        <v>2041</v>
      </c>
      <c r="AW4529">
        <v>2042</v>
      </c>
      <c r="AX4529">
        <v>2043</v>
      </c>
      <c r="AY4529">
        <v>2044</v>
      </c>
      <c r="AZ4529">
        <v>2045</v>
      </c>
      <c r="BA4529">
        <v>2046</v>
      </c>
      <c r="BB4529">
        <v>2047</v>
      </c>
      <c r="BC4529">
        <v>2048</v>
      </c>
      <c r="BD4529">
        <v>2049</v>
      </c>
      <c r="BE4529">
        <v>2050</v>
      </c>
    </row>
    <row r="4530" spans="1:57" ht="12" customHeight="1" x14ac:dyDescent="0.2">
      <c r="A4530" t="s">
        <v>505</v>
      </c>
      <c r="B4530">
        <v>4409.4252806326549</v>
      </c>
      <c r="C4530">
        <v>4409.4252806326549</v>
      </c>
      <c r="D4530">
        <v>4409.4252806326549</v>
      </c>
      <c r="E4530">
        <v>4007.1556210451849</v>
      </c>
      <c r="F4530">
        <v>3783.1082509529156</v>
      </c>
      <c r="G4530">
        <v>4100.1297504620061</v>
      </c>
      <c r="H4530">
        <v>3928.7026426753055</v>
      </c>
      <c r="I4530">
        <v>4017.6503981232468</v>
      </c>
      <c r="J4530">
        <v>4139.2727701765252</v>
      </c>
      <c r="K4530">
        <v>4650.7824169068936</v>
      </c>
      <c r="L4530">
        <v>4202.6880770552425</v>
      </c>
      <c r="M4530">
        <v>4542.5540103433268</v>
      </c>
      <c r="N4530">
        <v>5544.6383813992643</v>
      </c>
      <c r="O4530">
        <v>5326.6613284227524</v>
      </c>
      <c r="P4530">
        <v>5451.197685688503</v>
      </c>
      <c r="Q4530">
        <v>5194.857639676542</v>
      </c>
      <c r="R4530">
        <v>5159.1612313801115</v>
      </c>
      <c r="S4530">
        <v>4810.8830986706516</v>
      </c>
      <c r="T4530">
        <v>4889.6263047672737</v>
      </c>
      <c r="U4530">
        <v>4628.8280990303529</v>
      </c>
      <c r="V4530">
        <v>4623.8708911502672</v>
      </c>
      <c r="W4530">
        <v>4855.314345903852</v>
      </c>
      <c r="X4530">
        <v>5015.9696516791992</v>
      </c>
      <c r="Y4530">
        <v>4808.9930691085192</v>
      </c>
      <c r="Z4530">
        <v>4824.6359365498747</v>
      </c>
      <c r="AA4530">
        <v>5484.1387971686763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</row>
    <row r="4531" spans="1:57" ht="12" customHeight="1" x14ac:dyDescent="0.2">
      <c r="A4531" t="s">
        <v>506</v>
      </c>
      <c r="B4531">
        <v>3981.385417975052</v>
      </c>
      <c r="C4531">
        <v>3981.385417975052</v>
      </c>
      <c r="D4531">
        <v>3981.385417975052</v>
      </c>
      <c r="E4531">
        <v>4098.2553806573014</v>
      </c>
      <c r="F4531">
        <v>4016.8619833508169</v>
      </c>
      <c r="G4531">
        <v>4125.3440487010384</v>
      </c>
      <c r="H4531">
        <v>3625.2806229489101</v>
      </c>
      <c r="I4531">
        <v>3565.8765769019074</v>
      </c>
      <c r="J4531">
        <v>3615.4968177431829</v>
      </c>
      <c r="K4531">
        <v>3861.3413286958353</v>
      </c>
      <c r="L4531">
        <v>3637.4028730235782</v>
      </c>
      <c r="M4531">
        <v>3990.7463193748881</v>
      </c>
      <c r="N4531">
        <v>3933.5151015002916</v>
      </c>
      <c r="O4531">
        <v>3816.1156550274218</v>
      </c>
      <c r="P4531">
        <v>3850.481285094751</v>
      </c>
      <c r="Q4531">
        <v>3623.1809404371947</v>
      </c>
      <c r="R4531">
        <v>3610.0606721557874</v>
      </c>
      <c r="S4531">
        <v>3504.2290879164684</v>
      </c>
      <c r="T4531">
        <v>3501.4816065829868</v>
      </c>
      <c r="U4531">
        <v>2998.8648695391048</v>
      </c>
      <c r="V4531">
        <v>4113.4513022942447</v>
      </c>
      <c r="W4531">
        <v>3409.5386297999294</v>
      </c>
      <c r="X4531">
        <v>3548.1774188385234</v>
      </c>
      <c r="Y4531">
        <v>3588.7501149074487</v>
      </c>
      <c r="Z4531">
        <v>3614.253333795149</v>
      </c>
      <c r="AA4531">
        <v>4645.9235624525263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</row>
    <row r="4532" spans="1:57" ht="12" customHeight="1" x14ac:dyDescent="0.2">
      <c r="A4532" t="s">
        <v>507</v>
      </c>
      <c r="B4532">
        <v>5524.3526294077783</v>
      </c>
      <c r="C4532">
        <v>5524.3526294077783</v>
      </c>
      <c r="D4532">
        <v>5524.3526294077783</v>
      </c>
      <c r="E4532">
        <v>5073.8018164851374</v>
      </c>
      <c r="F4532">
        <v>5163.5962985887245</v>
      </c>
      <c r="G4532">
        <v>5241.8805608863804</v>
      </c>
      <c r="H4532">
        <v>5064.9578661689739</v>
      </c>
      <c r="I4532">
        <v>4981.6219717282975</v>
      </c>
      <c r="J4532">
        <v>5024.5147221290781</v>
      </c>
      <c r="K4532">
        <v>5487.0203660258376</v>
      </c>
      <c r="L4532">
        <v>5335.4954473489006</v>
      </c>
      <c r="M4532">
        <v>5418.7062965790301</v>
      </c>
      <c r="N4532">
        <v>6261.974382625518</v>
      </c>
      <c r="O4532">
        <v>4791.3085169316582</v>
      </c>
      <c r="P4532">
        <v>4894.5007389207012</v>
      </c>
      <c r="Q4532">
        <v>4614.3615178129858</v>
      </c>
      <c r="R4532">
        <v>4569.3862019625903</v>
      </c>
      <c r="S4532">
        <v>4407.5759507782386</v>
      </c>
      <c r="T4532">
        <v>4406.451239015023</v>
      </c>
      <c r="U4532">
        <v>3387.3524466429294</v>
      </c>
      <c r="V4532">
        <v>3551.3716830476742</v>
      </c>
      <c r="W4532">
        <v>4796.3972706790219</v>
      </c>
      <c r="X4532">
        <v>4940.4380491873007</v>
      </c>
      <c r="Y4532">
        <v>5240.4923307312729</v>
      </c>
      <c r="Z4532">
        <v>5297.7687300580437</v>
      </c>
      <c r="AA4532">
        <v>7516.119204701934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</row>
    <row r="4533" spans="1:57" ht="12" customHeight="1" x14ac:dyDescent="0.2">
      <c r="A4533" t="s">
        <v>508</v>
      </c>
      <c r="B4533">
        <v>6235.929945317278</v>
      </c>
      <c r="C4533">
        <v>6235.929945317278</v>
      </c>
      <c r="D4533">
        <v>6235.929945317278</v>
      </c>
      <c r="E4533">
        <v>6621.2152431164277</v>
      </c>
      <c r="F4533">
        <v>5750.5660540988929</v>
      </c>
      <c r="G4533">
        <v>5738.1282098235342</v>
      </c>
      <c r="H4533">
        <v>5534.0495274106279</v>
      </c>
      <c r="I4533">
        <v>6076.4867940766899</v>
      </c>
      <c r="J4533">
        <v>9811.2692224028415</v>
      </c>
      <c r="K4533">
        <v>6124.3930941253948</v>
      </c>
      <c r="L4533">
        <v>6074.5663492896956</v>
      </c>
      <c r="M4533">
        <v>5740.9869389176265</v>
      </c>
      <c r="N4533">
        <v>6144.4559137885826</v>
      </c>
      <c r="O4533">
        <v>4799.1549279512255</v>
      </c>
      <c r="P4533">
        <v>4936.2915320532493</v>
      </c>
      <c r="Q4533">
        <v>4790.5475644025228</v>
      </c>
      <c r="R4533">
        <v>4785.1693592114689</v>
      </c>
      <c r="S4533">
        <v>4724.8069186552329</v>
      </c>
      <c r="T4533">
        <v>4760.0283032578527</v>
      </c>
      <c r="U4533">
        <v>4645.1689005780372</v>
      </c>
      <c r="V4533">
        <v>5054.511918356412</v>
      </c>
      <c r="W4533">
        <v>5351.5633324499449</v>
      </c>
      <c r="X4533">
        <v>5650.7235355254606</v>
      </c>
      <c r="Y4533">
        <v>5596.4699110044348</v>
      </c>
      <c r="Z4533">
        <v>6028.1447130133001</v>
      </c>
      <c r="AA4533">
        <v>7935.97070244718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</row>
    <row r="4534" spans="1:57" ht="12" customHeight="1" x14ac:dyDescent="0.2">
      <c r="A4534" t="s">
        <v>509</v>
      </c>
      <c r="B4534">
        <v>5866.8150344658579</v>
      </c>
      <c r="C4534">
        <v>5866.8150344658579</v>
      </c>
      <c r="D4534">
        <v>5866.8150344658579</v>
      </c>
      <c r="E4534">
        <v>5331.0340018988036</v>
      </c>
      <c r="F4534">
        <v>5102.5651271848847</v>
      </c>
      <c r="G4534">
        <v>5305.9033023330967</v>
      </c>
      <c r="H4534">
        <v>4919.9261422410545</v>
      </c>
      <c r="I4534">
        <v>5213.9640990215485</v>
      </c>
      <c r="J4534">
        <v>4733.9755946242185</v>
      </c>
      <c r="K4534">
        <v>4950.0419978484588</v>
      </c>
      <c r="L4534">
        <v>4883.2864455679046</v>
      </c>
      <c r="M4534">
        <v>4745.9636919742225</v>
      </c>
      <c r="N4534">
        <v>5271.2096731492657</v>
      </c>
      <c r="O4534">
        <v>5024.6278798411577</v>
      </c>
      <c r="P4534">
        <v>4709.0555331956439</v>
      </c>
      <c r="Q4534">
        <v>4608.8062732655553</v>
      </c>
      <c r="R4534">
        <v>4686.8240453570543</v>
      </c>
      <c r="S4534">
        <v>4375.4505888943422</v>
      </c>
      <c r="T4534">
        <v>4272.1638380436698</v>
      </c>
      <c r="U4534">
        <v>4644.7770408539782</v>
      </c>
      <c r="V4534">
        <v>4513.0592660087395</v>
      </c>
      <c r="W4534">
        <v>4850.4104302874548</v>
      </c>
      <c r="X4534">
        <v>5001.0657574045745</v>
      </c>
      <c r="Y4534">
        <v>5268.8790475145797</v>
      </c>
      <c r="Z4534">
        <v>5400.9819216625147</v>
      </c>
      <c r="AA4534">
        <v>6450.7474263322292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</row>
    <row r="4535" spans="1:57" ht="12" customHeight="1" x14ac:dyDescent="0.2">
      <c r="A4535" t="s">
        <v>510</v>
      </c>
      <c r="B4535">
        <v>5994.307666438508</v>
      </c>
      <c r="C4535">
        <v>5994.307666438508</v>
      </c>
      <c r="D4535">
        <v>5994.307666438508</v>
      </c>
      <c r="E4535">
        <v>8124.4489626650766</v>
      </c>
      <c r="F4535">
        <v>7234.4271138286103</v>
      </c>
      <c r="G4535">
        <v>7596.7081637637866</v>
      </c>
      <c r="H4535">
        <v>6838.2927822561778</v>
      </c>
      <c r="I4535">
        <v>7600.6063306600954</v>
      </c>
      <c r="J4535">
        <v>6987.8701559990359</v>
      </c>
      <c r="K4535">
        <v>8162.8179474794442</v>
      </c>
      <c r="L4535">
        <v>8740.2232149005722</v>
      </c>
      <c r="M4535">
        <v>9065.8077542059273</v>
      </c>
      <c r="N4535">
        <v>11534.997791281452</v>
      </c>
      <c r="O4535">
        <v>6090.0962712446417</v>
      </c>
      <c r="P4535">
        <v>5843.9428002895438</v>
      </c>
      <c r="Q4535">
        <v>6164.6398862063206</v>
      </c>
      <c r="R4535">
        <v>5957.9316498837634</v>
      </c>
      <c r="S4535">
        <v>5707.7221197098497</v>
      </c>
      <c r="T4535">
        <v>5377.2868034371095</v>
      </c>
      <c r="U4535">
        <v>5839.8179453639941</v>
      </c>
      <c r="V4535">
        <v>6375.5893338704573</v>
      </c>
      <c r="W4535">
        <v>6217.2186200209326</v>
      </c>
      <c r="X4535">
        <v>6159.844392832867</v>
      </c>
      <c r="Y4535">
        <v>6537.2057945531978</v>
      </c>
      <c r="Z4535">
        <v>6678.568208558705</v>
      </c>
      <c r="AA4535">
        <v>7452.9718660426161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</row>
    <row r="4536" spans="1:57" ht="12" customHeight="1" x14ac:dyDescent="0.2">
      <c r="A4536" t="s">
        <v>511</v>
      </c>
      <c r="B4536">
        <v>6171.0002703447144</v>
      </c>
      <c r="C4536">
        <v>6171.0002703447144</v>
      </c>
      <c r="D4536">
        <v>6171.0002703447144</v>
      </c>
      <c r="E4536">
        <v>5840.8852822193594</v>
      </c>
      <c r="F4536">
        <v>5703.9300980802227</v>
      </c>
      <c r="G4536">
        <v>5775.5825049790419</v>
      </c>
      <c r="H4536">
        <v>5232.7398147454996</v>
      </c>
      <c r="I4536">
        <v>5542.7179184362658</v>
      </c>
      <c r="J4536">
        <v>5290.0830994629841</v>
      </c>
      <c r="K4536">
        <v>5656.918774750483</v>
      </c>
      <c r="L4536">
        <v>5695.4726902660714</v>
      </c>
      <c r="M4536">
        <v>5512.809241852091</v>
      </c>
      <c r="N4536">
        <v>6543.630092130019</v>
      </c>
      <c r="O4536">
        <v>5563.5256019966209</v>
      </c>
      <c r="P4536">
        <v>5269.6393257051941</v>
      </c>
      <c r="Q4536">
        <v>5461.0395432018659</v>
      </c>
      <c r="R4536">
        <v>5254.8925641133792</v>
      </c>
      <c r="S4536">
        <v>4988.7525313508222</v>
      </c>
      <c r="T4536">
        <v>4633.6063796959988</v>
      </c>
      <c r="U4536">
        <v>5248.5085056933831</v>
      </c>
      <c r="V4536">
        <v>5271.5589039429478</v>
      </c>
      <c r="W4536">
        <v>5445.2187365560067</v>
      </c>
      <c r="X4536">
        <v>5549.5009733894713</v>
      </c>
      <c r="Y4536">
        <v>5520.7937940993152</v>
      </c>
      <c r="Z4536">
        <v>5588.1122604715938</v>
      </c>
      <c r="AA4536">
        <v>7238.3063773330741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</row>
    <row r="4537" spans="1:57" ht="12" customHeight="1" x14ac:dyDescent="0.2">
      <c r="A4537" t="s">
        <v>512</v>
      </c>
      <c r="B4537">
        <v>5303.2356194917229</v>
      </c>
      <c r="C4537">
        <v>5303.2356194917229</v>
      </c>
      <c r="D4537">
        <v>5303.2356194917229</v>
      </c>
      <c r="E4537">
        <v>5535.9452822736248</v>
      </c>
      <c r="F4537">
        <v>5023.6241399214632</v>
      </c>
      <c r="G4537">
        <v>5108.8158582377373</v>
      </c>
      <c r="H4537">
        <v>4696.085065623688</v>
      </c>
      <c r="I4537">
        <v>3956.7087054993294</v>
      </c>
      <c r="J4537">
        <v>2791.9106023101999</v>
      </c>
      <c r="K4537">
        <v>3027.8023568290937</v>
      </c>
      <c r="L4537">
        <v>2781.8670608393631</v>
      </c>
      <c r="M4537">
        <v>2425.2844360804265</v>
      </c>
      <c r="N4537">
        <v>3105.2856488180796</v>
      </c>
      <c r="O4537">
        <v>4658.0631142545244</v>
      </c>
      <c r="P4537">
        <v>5517.9161707015701</v>
      </c>
      <c r="Q4537">
        <v>5340.6046446344353</v>
      </c>
      <c r="R4537">
        <v>5167.8152942835313</v>
      </c>
      <c r="S4537">
        <v>4945.7023193275281</v>
      </c>
      <c r="T4537">
        <v>4967.6726354503262</v>
      </c>
      <c r="U4537">
        <v>4852.9489615678249</v>
      </c>
      <c r="V4537">
        <v>4799.6257907924537</v>
      </c>
      <c r="W4537">
        <v>5181.5626796294391</v>
      </c>
      <c r="X4537">
        <v>5218.7693591622547</v>
      </c>
      <c r="Y4537">
        <v>5277.216702045117</v>
      </c>
      <c r="Z4537">
        <v>5449.3080394873832</v>
      </c>
      <c r="AA4537">
        <v>6745.4428611739968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</row>
    <row r="4538" spans="1:57" ht="12" customHeight="1" x14ac:dyDescent="0.2">
      <c r="A4538" t="s">
        <v>513</v>
      </c>
      <c r="B4538">
        <v>3336.0169433411197</v>
      </c>
      <c r="C4538">
        <v>3336.0169433411197</v>
      </c>
      <c r="D4538">
        <v>3336.0169433411197</v>
      </c>
      <c r="E4538">
        <v>3305.8347144299041</v>
      </c>
      <c r="F4538">
        <v>3265.7219477159038</v>
      </c>
      <c r="G4538">
        <v>3392.4445782084194</v>
      </c>
      <c r="H4538">
        <v>3013.4858841584546</v>
      </c>
      <c r="I4538">
        <v>2825.3793607140342</v>
      </c>
      <c r="J4538">
        <v>2719.679391672868</v>
      </c>
      <c r="K4538">
        <v>2831.303580603721</v>
      </c>
      <c r="L4538">
        <v>2818.4725405615345</v>
      </c>
      <c r="M4538">
        <v>2517.526567984793</v>
      </c>
      <c r="N4538">
        <v>2666.5786128954996</v>
      </c>
      <c r="O4538">
        <v>4437.5999850688449</v>
      </c>
      <c r="P4538">
        <v>4310.497646746373</v>
      </c>
      <c r="Q4538">
        <v>4133.5528856348019</v>
      </c>
      <c r="R4538">
        <v>4123.6508965253706</v>
      </c>
      <c r="S4538">
        <v>3823.057442336672</v>
      </c>
      <c r="T4538">
        <v>3924.5589468413564</v>
      </c>
      <c r="U4538">
        <v>3963.2336693361503</v>
      </c>
      <c r="V4538">
        <v>4012.4118929911901</v>
      </c>
      <c r="W4538">
        <v>4221.1564442138952</v>
      </c>
      <c r="X4538">
        <v>4445.4888651932142</v>
      </c>
      <c r="Y4538">
        <v>4336.7948744358937</v>
      </c>
      <c r="Z4538">
        <v>4476.9362686898949</v>
      </c>
      <c r="AA4538">
        <v>5301.4606327764141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</row>
    <row r="4540" spans="1:57" ht="12" customHeight="1" x14ac:dyDescent="0.2">
      <c r="A4540" t="s">
        <v>696</v>
      </c>
      <c r="B4540" t="s">
        <v>1197</v>
      </c>
    </row>
    <row r="4541" spans="1:57" ht="12" customHeight="1" x14ac:dyDescent="0.2">
      <c r="A4541" t="s">
        <v>505</v>
      </c>
      <c r="B4541" s="61">
        <v>1.0087627989676997</v>
      </c>
      <c r="D4541" s="61"/>
      <c r="O4541">
        <f>(Y4541/Q4541)^(1/8)</f>
        <v>0.98950828099931964</v>
      </c>
      <c r="Q4541">
        <f>AVERAGE(O4530:Q4530)</f>
        <v>5324.2388845959322</v>
      </c>
      <c r="Y4541">
        <f>AVERAGE(W4530:Y4530)</f>
        <v>4893.4256888971895</v>
      </c>
    </row>
    <row r="4542" spans="1:57" ht="12" customHeight="1" x14ac:dyDescent="0.2">
      <c r="A4542" t="s">
        <v>506</v>
      </c>
      <c r="B4542" s="61">
        <v>1.0061935141083118</v>
      </c>
      <c r="D4542" s="61"/>
      <c r="O4542">
        <f t="shared" ref="O4542:O4549" si="639">(Y4542/Q4542)^(1/8)</f>
        <v>0.99152277838990155</v>
      </c>
      <c r="Q4542">
        <f t="shared" ref="Q4542:Q4549" si="640">AVERAGE(O4531:Q4531)</f>
        <v>3763.2592935197895</v>
      </c>
      <c r="Y4542">
        <f t="shared" ref="Y4542:Y4549" si="641">AVERAGE(W4531:Y4531)</f>
        <v>3515.4887211819673</v>
      </c>
    </row>
    <row r="4543" spans="1:57" ht="12" customHeight="1" x14ac:dyDescent="0.2">
      <c r="A4543" t="s">
        <v>507</v>
      </c>
      <c r="B4543" s="61">
        <v>1.0123915011376889</v>
      </c>
      <c r="D4543" s="61"/>
      <c r="O4543">
        <f t="shared" si="639"/>
        <v>1.0058000163736711</v>
      </c>
      <c r="Q4543">
        <f t="shared" si="640"/>
        <v>4766.723591221782</v>
      </c>
      <c r="Y4543">
        <f t="shared" si="641"/>
        <v>4992.4425501991982</v>
      </c>
    </row>
    <row r="4544" spans="1:57" ht="12" customHeight="1" x14ac:dyDescent="0.2">
      <c r="A4544" t="s">
        <v>508</v>
      </c>
      <c r="B4544" s="61">
        <v>1.0096897631206059</v>
      </c>
      <c r="D4544" s="61"/>
      <c r="O4544">
        <f t="shared" si="639"/>
        <v>1.0168132867101274</v>
      </c>
      <c r="Q4544">
        <f t="shared" si="640"/>
        <v>4841.9980081356653</v>
      </c>
      <c r="Y4544">
        <f t="shared" si="641"/>
        <v>5532.9189263266135</v>
      </c>
    </row>
    <row r="4545" spans="1:58" ht="12" customHeight="1" x14ac:dyDescent="0.2">
      <c r="A4545" t="s">
        <v>509</v>
      </c>
      <c r="B4545" s="61">
        <v>1.0038025755596169</v>
      </c>
      <c r="D4545" s="61"/>
      <c r="O4545">
        <f t="shared" si="639"/>
        <v>1.0066237690752384</v>
      </c>
      <c r="Q4545">
        <f t="shared" si="640"/>
        <v>4780.829895434119</v>
      </c>
      <c r="Y4545">
        <f t="shared" si="641"/>
        <v>5040.118411735536</v>
      </c>
    </row>
    <row r="4546" spans="1:58" ht="12" customHeight="1" x14ac:dyDescent="0.2">
      <c r="A4546" t="s">
        <v>510</v>
      </c>
      <c r="B4546" s="61">
        <v>1.0087501633911182</v>
      </c>
      <c r="D4546" s="61"/>
      <c r="O4546">
        <f t="shared" si="639"/>
        <v>1.0055249126880317</v>
      </c>
      <c r="Q4546">
        <f t="shared" si="640"/>
        <v>6032.8929859135023</v>
      </c>
      <c r="Y4546">
        <f t="shared" si="641"/>
        <v>6304.7562691356652</v>
      </c>
    </row>
    <row r="4547" spans="1:58" ht="12" customHeight="1" x14ac:dyDescent="0.2">
      <c r="A4547" t="s">
        <v>511</v>
      </c>
      <c r="B4547" s="61">
        <v>1.0064014546919153</v>
      </c>
      <c r="D4547" s="61"/>
      <c r="O4547">
        <f t="shared" si="639"/>
        <v>1.0016877552701622</v>
      </c>
      <c r="Q4547">
        <f t="shared" si="640"/>
        <v>5431.4014903012276</v>
      </c>
      <c r="Y4547">
        <f t="shared" si="641"/>
        <v>5505.171168014931</v>
      </c>
    </row>
    <row r="4548" spans="1:58" ht="12" customHeight="1" x14ac:dyDescent="0.2">
      <c r="A4548" t="s">
        <v>512</v>
      </c>
      <c r="B4548" s="61">
        <v>1.0096684409454322</v>
      </c>
      <c r="D4548" s="61"/>
      <c r="O4548">
        <f t="shared" si="639"/>
        <v>1.0012908686420188</v>
      </c>
      <c r="Q4548">
        <f t="shared" si="640"/>
        <v>5172.1946431968436</v>
      </c>
      <c r="Y4548">
        <f t="shared" si="641"/>
        <v>5225.8495802789366</v>
      </c>
    </row>
    <row r="4549" spans="1:58" ht="12" customHeight="1" x14ac:dyDescent="0.2">
      <c r="A4549" t="s">
        <v>513</v>
      </c>
      <c r="B4549" s="61">
        <v>1.0187009043985875</v>
      </c>
      <c r="D4549" s="61"/>
      <c r="O4549">
        <f t="shared" si="639"/>
        <v>1.0011769537857282</v>
      </c>
      <c r="Q4549">
        <f t="shared" si="640"/>
        <v>4293.8835058166733</v>
      </c>
      <c r="Y4549">
        <f t="shared" si="641"/>
        <v>4334.4800612810004</v>
      </c>
    </row>
    <row r="4551" spans="1:58" ht="12" customHeight="1" x14ac:dyDescent="0.2">
      <c r="A4551" t="s">
        <v>697</v>
      </c>
    </row>
    <row r="4552" spans="1:58" ht="12" customHeight="1" x14ac:dyDescent="0.2">
      <c r="C4552">
        <v>1995</v>
      </c>
      <c r="D4552">
        <v>1996</v>
      </c>
      <c r="E4552">
        <v>1997</v>
      </c>
      <c r="F4552">
        <v>1998</v>
      </c>
      <c r="G4552">
        <v>1999</v>
      </c>
      <c r="H4552">
        <v>2000</v>
      </c>
      <c r="I4552">
        <v>2001</v>
      </c>
      <c r="J4552">
        <v>2002</v>
      </c>
      <c r="K4552">
        <v>2003</v>
      </c>
      <c r="L4552">
        <v>2004</v>
      </c>
      <c r="M4552">
        <v>2005</v>
      </c>
      <c r="N4552">
        <v>2006</v>
      </c>
      <c r="O4552">
        <v>2007</v>
      </c>
      <c r="P4552">
        <v>2008</v>
      </c>
      <c r="Q4552">
        <v>2009</v>
      </c>
      <c r="R4552">
        <v>2010</v>
      </c>
      <c r="S4552">
        <v>2011</v>
      </c>
      <c r="T4552">
        <v>2012</v>
      </c>
      <c r="U4552">
        <v>2013</v>
      </c>
      <c r="V4552">
        <v>2014</v>
      </c>
      <c r="W4552">
        <v>2015</v>
      </c>
      <c r="X4552">
        <v>2016</v>
      </c>
      <c r="Y4552">
        <v>2017</v>
      </c>
      <c r="Z4552">
        <v>2018</v>
      </c>
      <c r="AA4552">
        <v>2019</v>
      </c>
      <c r="AB4552">
        <v>2020</v>
      </c>
      <c r="AC4552">
        <v>2021</v>
      </c>
      <c r="AD4552">
        <v>2022</v>
      </c>
      <c r="AE4552">
        <v>2023</v>
      </c>
      <c r="AF4552">
        <v>2024</v>
      </c>
      <c r="AG4552">
        <v>2025</v>
      </c>
      <c r="AH4552">
        <v>2026</v>
      </c>
      <c r="AI4552">
        <v>2027</v>
      </c>
      <c r="AJ4552">
        <v>2028</v>
      </c>
      <c r="AK4552">
        <v>2029</v>
      </c>
      <c r="AL4552">
        <v>2030</v>
      </c>
      <c r="AM4552">
        <v>2031</v>
      </c>
      <c r="AN4552">
        <v>2032</v>
      </c>
      <c r="AO4552">
        <v>2033</v>
      </c>
      <c r="AP4552">
        <v>2034</v>
      </c>
      <c r="AQ4552">
        <v>2035</v>
      </c>
      <c r="AR4552">
        <v>2036</v>
      </c>
      <c r="AS4552">
        <v>2037</v>
      </c>
      <c r="AT4552">
        <v>2038</v>
      </c>
      <c r="AU4552">
        <v>2039</v>
      </c>
      <c r="AV4552">
        <v>2040</v>
      </c>
      <c r="AW4552">
        <v>2041</v>
      </c>
      <c r="AX4552">
        <v>2042</v>
      </c>
      <c r="AY4552">
        <v>2043</v>
      </c>
      <c r="AZ4552">
        <v>2044</v>
      </c>
      <c r="BA4552">
        <v>2045</v>
      </c>
      <c r="BB4552">
        <v>2046</v>
      </c>
      <c r="BC4552">
        <v>2047</v>
      </c>
      <c r="BD4552">
        <v>2048</v>
      </c>
      <c r="BE4552">
        <v>2049</v>
      </c>
      <c r="BF4552">
        <v>2050</v>
      </c>
    </row>
    <row r="4553" spans="1:58" ht="12" customHeight="1" x14ac:dyDescent="0.2">
      <c r="A4553" t="s">
        <v>522</v>
      </c>
      <c r="B4553" t="s">
        <v>429</v>
      </c>
      <c r="C4553">
        <v>4.2990423620855062E-2</v>
      </c>
      <c r="D4553">
        <v>4.2990423620855062E-2</v>
      </c>
      <c r="E4553">
        <v>4.2990423620855062E-2</v>
      </c>
      <c r="F4553">
        <v>4.746021608869791E-2</v>
      </c>
      <c r="G4553">
        <v>4.7787912423780901E-2</v>
      </c>
      <c r="H4553">
        <v>5.0261334132703735E-2</v>
      </c>
      <c r="I4553">
        <v>6.3422472021474607E-2</v>
      </c>
      <c r="J4553">
        <v>0.1157083356677943</v>
      </c>
      <c r="K4553">
        <v>5.7415981468682979E-2</v>
      </c>
      <c r="L4553">
        <v>7.9570463326191984E-2</v>
      </c>
      <c r="M4553">
        <v>6.5667026643708312E-2</v>
      </c>
      <c r="N4553">
        <v>6.6640057805132435E-2</v>
      </c>
      <c r="O4553">
        <v>0.20485565666009312</v>
      </c>
      <c r="P4553">
        <v>7.1711974606274126E-2</v>
      </c>
      <c r="Q4553">
        <v>0.14265652930924241</v>
      </c>
      <c r="R4553">
        <v>0.152151305789053</v>
      </c>
      <c r="S4553">
        <v>0.15432264358874043</v>
      </c>
      <c r="T4553">
        <v>0.15913975822649457</v>
      </c>
      <c r="U4553">
        <v>0.15826244659014338</v>
      </c>
      <c r="V4553">
        <v>0.152168052434179</v>
      </c>
      <c r="W4553">
        <v>0.14972190078700037</v>
      </c>
      <c r="X4553">
        <v>0.15599320986186396</v>
      </c>
      <c r="Y4553">
        <v>0.1659401500128376</v>
      </c>
      <c r="Z4553">
        <v>0.17542398284022517</v>
      </c>
      <c r="AA4553">
        <v>0.18577698465901379</v>
      </c>
      <c r="AB4553">
        <v>0.19133775078659818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 ht="12" customHeight="1" x14ac:dyDescent="0.2">
      <c r="B4554" t="s">
        <v>463</v>
      </c>
      <c r="C4554">
        <v>0.95649570152916341</v>
      </c>
      <c r="D4554">
        <v>0.95649570152916341</v>
      </c>
      <c r="E4554">
        <v>0.95649570152916341</v>
      </c>
      <c r="F4554">
        <v>0.95165737396075734</v>
      </c>
      <c r="G4554">
        <v>0.95125486359918621</v>
      </c>
      <c r="H4554">
        <v>0.94757230249153779</v>
      </c>
      <c r="I4554">
        <v>0.93426770105990964</v>
      </c>
      <c r="J4554">
        <v>0.88155970271185424</v>
      </c>
      <c r="K4554">
        <v>0.93846934039439478</v>
      </c>
      <c r="L4554">
        <v>0.90768899983744245</v>
      </c>
      <c r="M4554">
        <v>0.88453580928903386</v>
      </c>
      <c r="N4554">
        <v>0.88151882155578687</v>
      </c>
      <c r="O4554">
        <v>0.75337056582247308</v>
      </c>
      <c r="P4554">
        <v>0.73289005687570929</v>
      </c>
      <c r="Q4554">
        <v>0.69871560354297013</v>
      </c>
      <c r="R4554">
        <v>0.70303380034826146</v>
      </c>
      <c r="S4554">
        <v>0.70918985382623811</v>
      </c>
      <c r="T4554">
        <v>0.69084873748014508</v>
      </c>
      <c r="U4554">
        <v>0.68713408853117952</v>
      </c>
      <c r="V4554">
        <v>0.68781140169984301</v>
      </c>
      <c r="W4554">
        <v>0.68489399055958378</v>
      </c>
      <c r="X4554">
        <v>0.67606884173478909</v>
      </c>
      <c r="Y4554">
        <v>0.69343494082754897</v>
      </c>
      <c r="Z4554">
        <v>0.72642969472494545</v>
      </c>
      <c r="AA4554">
        <v>0.7192926294525438</v>
      </c>
      <c r="AB4554">
        <v>0.70682309780111974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</row>
    <row r="4555" spans="1:58" ht="12" customHeight="1" x14ac:dyDescent="0.2">
      <c r="B4555" t="s">
        <v>464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</row>
    <row r="4556" spans="1:58" ht="12" customHeight="1" x14ac:dyDescent="0.2">
      <c r="B4556" t="s">
        <v>465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 ht="12" customHeight="1" x14ac:dyDescent="0.2">
      <c r="B4557" t="s">
        <v>466</v>
      </c>
      <c r="C4557">
        <v>2.7784019660825421E-4</v>
      </c>
      <c r="D4557">
        <v>2.7784019660825421E-4</v>
      </c>
      <c r="E4557">
        <v>2.7784019660825421E-4</v>
      </c>
      <c r="F4557">
        <v>5.3478091869272975E-4</v>
      </c>
      <c r="G4557">
        <v>6.2842334802902598E-4</v>
      </c>
      <c r="H4557">
        <v>1.639189601347318E-3</v>
      </c>
      <c r="I4557">
        <v>1.7797033270677432E-3</v>
      </c>
      <c r="J4557">
        <v>1.8288758939395077E-3</v>
      </c>
      <c r="K4557">
        <v>3.2333232328821903E-3</v>
      </c>
      <c r="L4557">
        <v>1.24339234670237E-2</v>
      </c>
      <c r="M4557">
        <v>4.9372038904922894E-2</v>
      </c>
      <c r="N4557">
        <v>5.160150906571527E-2</v>
      </c>
      <c r="O4557">
        <v>4.1655249181083341E-2</v>
      </c>
      <c r="P4557">
        <v>0.18865817393870818</v>
      </c>
      <c r="Q4557">
        <v>0.15273262488498338</v>
      </c>
      <c r="R4557">
        <v>0.13971796644439916</v>
      </c>
      <c r="S4557">
        <v>0.13215772041101009</v>
      </c>
      <c r="T4557">
        <v>0.14516002032571679</v>
      </c>
      <c r="U4557">
        <v>0.14949958234258426</v>
      </c>
      <c r="V4557">
        <v>0.15542537539607712</v>
      </c>
      <c r="W4557">
        <v>0.15456073078487786</v>
      </c>
      <c r="X4557">
        <v>0.15574369962615542</v>
      </c>
      <c r="Y4557">
        <v>0.1272314796005036</v>
      </c>
      <c r="Z4557">
        <v>8.3553417591548065E-2</v>
      </c>
      <c r="AA4557">
        <v>8.1767534626555394E-2</v>
      </c>
      <c r="AB4557">
        <v>8.4518371531529801E-2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 ht="12" customHeight="1" x14ac:dyDescent="0.2">
      <c r="B4558" t="s">
        <v>467</v>
      </c>
      <c r="C4558">
        <v>2.3603465337325178E-4</v>
      </c>
      <c r="D4558">
        <v>2.3603465337325178E-4</v>
      </c>
      <c r="E4558">
        <v>2.3603465337325178E-4</v>
      </c>
      <c r="F4558">
        <v>3.476290318520849E-4</v>
      </c>
      <c r="G4558">
        <v>3.2880062900385331E-4</v>
      </c>
      <c r="H4558">
        <v>5.2717377441129348E-4</v>
      </c>
      <c r="I4558">
        <v>5.301235915480051E-4</v>
      </c>
      <c r="J4558">
        <v>9.0308572641188071E-4</v>
      </c>
      <c r="K4558">
        <v>8.813549040400016E-4</v>
      </c>
      <c r="L4558">
        <v>3.0661336934183523E-4</v>
      </c>
      <c r="M4558">
        <v>4.2512516233491363E-4</v>
      </c>
      <c r="N4558">
        <v>2.3961157336544655E-4</v>
      </c>
      <c r="O4558">
        <v>1.1852833635055887E-4</v>
      </c>
      <c r="P4558">
        <v>1.050311435768381E-3</v>
      </c>
      <c r="Q4558">
        <v>3.5847844511524779E-4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3.0931107701309804E-4</v>
      </c>
      <c r="X4558">
        <v>1.9722000462184491E-3</v>
      </c>
      <c r="Y4558">
        <v>2.0841624453980293E-3</v>
      </c>
      <c r="Z4558">
        <v>1.9559444520195301E-3</v>
      </c>
      <c r="AA4558">
        <v>1.7369572031407331E-3</v>
      </c>
      <c r="AB4558">
        <v>2.1649678041891283E-3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</row>
    <row r="4559" spans="1:58" ht="12" customHeight="1" x14ac:dyDescent="0.2">
      <c r="B4559" t="s">
        <v>468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5.612026168141545E-3</v>
      </c>
      <c r="Q4559">
        <v>5.4580751712643002E-3</v>
      </c>
      <c r="R4559">
        <v>5.014826511848861E-3</v>
      </c>
      <c r="S4559">
        <v>4.0456596968313904E-3</v>
      </c>
      <c r="T4559">
        <v>4.8514839676436078E-3</v>
      </c>
      <c r="U4559">
        <v>4.9154374552957845E-3</v>
      </c>
      <c r="V4559">
        <v>4.5951704699008986E-3</v>
      </c>
      <c r="W4559">
        <v>1.0514066791524872E-2</v>
      </c>
      <c r="X4559">
        <v>1.0220320610642396E-2</v>
      </c>
      <c r="Y4559">
        <v>1.1309267113711781E-2</v>
      </c>
      <c r="Z4559">
        <v>1.2636960391261751E-2</v>
      </c>
      <c r="AA4559">
        <v>1.1425894058746253E-2</v>
      </c>
      <c r="AB4559">
        <v>1.5155812076563168E-2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 ht="12" customHeight="1" x14ac:dyDescent="0.2">
      <c r="B4560" t="s">
        <v>469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7.7456975398408742E-5</v>
      </c>
      <c r="Q4560">
        <v>7.8688646424519832E-5</v>
      </c>
      <c r="R4560">
        <v>8.2100906437561989E-5</v>
      </c>
      <c r="S4560">
        <v>2.8412247717996561E-4</v>
      </c>
      <c r="T4560">
        <v>0</v>
      </c>
      <c r="U4560">
        <v>1.8844508079709403E-4</v>
      </c>
      <c r="V4560">
        <v>0</v>
      </c>
      <c r="W4560">
        <v>0</v>
      </c>
      <c r="X4560">
        <v>1.7281203307090965E-6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</row>
    <row r="4561" spans="1:58" ht="12" customHeight="1" x14ac:dyDescent="0.2">
      <c r="A4561" t="s">
        <v>523</v>
      </c>
      <c r="B4561" t="s">
        <v>429</v>
      </c>
      <c r="C4561">
        <v>1.1215845851257426E-2</v>
      </c>
      <c r="D4561">
        <v>1.1215845851257426E-2</v>
      </c>
      <c r="E4561">
        <v>1.1215845851257426E-2</v>
      </c>
      <c r="F4561">
        <v>2.7412152136680669E-2</v>
      </c>
      <c r="G4561">
        <v>2.2034839175797585E-2</v>
      </c>
      <c r="H4561">
        <v>2.2230148359082526E-2</v>
      </c>
      <c r="I4561">
        <v>1.3441168844687023E-2</v>
      </c>
      <c r="J4561">
        <v>7.0311010611140571E-3</v>
      </c>
      <c r="K4561">
        <v>4.2103934435629179E-3</v>
      </c>
      <c r="L4561">
        <v>3.2335050898755643E-3</v>
      </c>
      <c r="M4561">
        <v>2.9589237748569247E-3</v>
      </c>
      <c r="N4561">
        <v>3.2875451789168932E-3</v>
      </c>
      <c r="O4561">
        <v>2.0225826862353545E-2</v>
      </c>
      <c r="P4561">
        <v>2.1266740564056422E-2</v>
      </c>
      <c r="Q4561">
        <v>2.3167271259300522E-2</v>
      </c>
      <c r="R4561">
        <v>3.6838224359808928E-2</v>
      </c>
      <c r="S4561">
        <v>4.8939345915680409E-2</v>
      </c>
      <c r="T4561">
        <v>3.5897941345248943E-2</v>
      </c>
      <c r="U4561">
        <v>5.4098069437708209E-2</v>
      </c>
      <c r="V4561">
        <v>7.1317853522574068E-2</v>
      </c>
      <c r="W4561">
        <v>7.2617796727835901E-2</v>
      </c>
      <c r="X4561">
        <v>7.7248417015189683E-2</v>
      </c>
      <c r="Y4561">
        <v>8.5828109672493047E-2</v>
      </c>
      <c r="Z4561">
        <v>9.0705258746923062E-2</v>
      </c>
      <c r="AA4561">
        <v>0.10236884229957538</v>
      </c>
      <c r="AB4561">
        <v>0.10732536101496915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</row>
    <row r="4562" spans="1:58" ht="12" customHeight="1" x14ac:dyDescent="0.2">
      <c r="B4562" t="s">
        <v>463</v>
      </c>
      <c r="C4562">
        <v>0.9845536775621011</v>
      </c>
      <c r="D4562">
        <v>0.9845536775621011</v>
      </c>
      <c r="E4562">
        <v>0.9845536775621011</v>
      </c>
      <c r="F4562">
        <v>0.96640864302909413</v>
      </c>
      <c r="G4562">
        <v>0.96893289430758944</v>
      </c>
      <c r="H4562">
        <v>0.96300410491176025</v>
      </c>
      <c r="I4562">
        <v>0.96653054486900358</v>
      </c>
      <c r="J4562">
        <v>0.97287957555782834</v>
      </c>
      <c r="K4562">
        <v>0.97578703295795666</v>
      </c>
      <c r="L4562">
        <v>0.97367790764442641</v>
      </c>
      <c r="M4562">
        <v>0.97039983867363599</v>
      </c>
      <c r="N4562">
        <v>0.95974229732613958</v>
      </c>
      <c r="O4562">
        <v>0.95382668634702339</v>
      </c>
      <c r="P4562">
        <v>0.86312921781682272</v>
      </c>
      <c r="Q4562">
        <v>0.86397452012391995</v>
      </c>
      <c r="R4562">
        <v>0.86735706732203421</v>
      </c>
      <c r="S4562">
        <v>0.84758252766294839</v>
      </c>
      <c r="T4562">
        <v>0.84220752335711124</v>
      </c>
      <c r="U4562">
        <v>0.83298248215651793</v>
      </c>
      <c r="V4562">
        <v>0.80595456192286652</v>
      </c>
      <c r="W4562">
        <v>0.82055007679940928</v>
      </c>
      <c r="X4562">
        <v>0.80419031062914237</v>
      </c>
      <c r="Y4562">
        <v>0.80046040407065189</v>
      </c>
      <c r="Z4562">
        <v>0.78748526839665645</v>
      </c>
      <c r="AA4562">
        <v>0.77776967670849462</v>
      </c>
      <c r="AB4562">
        <v>0.76448579983941567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</row>
    <row r="4563" spans="1:58" ht="12" customHeight="1" x14ac:dyDescent="0.2">
      <c r="B4563" t="s">
        <v>464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6.3537600856211538E-6</v>
      </c>
      <c r="Q4563">
        <v>0</v>
      </c>
      <c r="R4563">
        <v>2.1604455007403424E-8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5.2780276345976916E-8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 ht="12" customHeight="1" x14ac:dyDescent="0.2">
      <c r="B4564" t="s">
        <v>465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 ht="12" customHeight="1" x14ac:dyDescent="0.2">
      <c r="B4565" t="s">
        <v>466</v>
      </c>
      <c r="C4565">
        <v>4.230476586641399E-3</v>
      </c>
      <c r="D4565">
        <v>4.230476586641399E-3</v>
      </c>
      <c r="E4565">
        <v>4.230476586641399E-3</v>
      </c>
      <c r="F4565">
        <v>6.1792048342252546E-3</v>
      </c>
      <c r="G4565">
        <v>9.0322665166130637E-3</v>
      </c>
      <c r="H4565">
        <v>1.4765746729157245E-2</v>
      </c>
      <c r="I4565">
        <v>2.0028286286309458E-2</v>
      </c>
      <c r="J4565">
        <v>2.0089323381057539E-2</v>
      </c>
      <c r="K4565">
        <v>2.0002573598480254E-2</v>
      </c>
      <c r="L4565">
        <v>2.3088587265697999E-2</v>
      </c>
      <c r="M4565">
        <v>2.6641237551507189E-2</v>
      </c>
      <c r="N4565">
        <v>3.6970157494943569E-2</v>
      </c>
      <c r="O4565">
        <v>2.5947486790623156E-2</v>
      </c>
      <c r="P4565">
        <v>0.11521275910344371</v>
      </c>
      <c r="Q4565">
        <v>0.10184243456751982</v>
      </c>
      <c r="R4565">
        <v>9.4550102496177069E-2</v>
      </c>
      <c r="S4565">
        <v>9.725606234850151E-2</v>
      </c>
      <c r="T4565">
        <v>0.10194914759699086</v>
      </c>
      <c r="U4565">
        <v>0.10630362980832209</v>
      </c>
      <c r="V4565">
        <v>0.11561233916574838</v>
      </c>
      <c r="W4565">
        <v>0.10047886381044041</v>
      </c>
      <c r="X4565">
        <v>0.1127208648009307</v>
      </c>
      <c r="Y4565">
        <v>0.10799620909068253</v>
      </c>
      <c r="Z4565">
        <v>0.11620883014363367</v>
      </c>
      <c r="AA4565">
        <v>0.11408361855367352</v>
      </c>
      <c r="AB4565">
        <v>0.12158485800926894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 ht="12" customHeight="1" x14ac:dyDescent="0.2">
      <c r="B4566" t="s">
        <v>467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3.051989863831844E-4</v>
      </c>
      <c r="Q4566">
        <v>9.8128362353784339E-3</v>
      </c>
      <c r="R4566">
        <v>7.9543585585924937E-7</v>
      </c>
      <c r="S4566">
        <v>0</v>
      </c>
      <c r="T4566">
        <v>1.4051182041103475E-2</v>
      </c>
      <c r="U4566">
        <v>6.1214875738294604E-4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3.3565501674845464E-4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 ht="12" customHeight="1" x14ac:dyDescent="0.2">
      <c r="B4567" t="s">
        <v>468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7.9729769208297611E-5</v>
      </c>
      <c r="Q4567">
        <v>1.2029378138812268E-3</v>
      </c>
      <c r="R4567">
        <v>1.253788781668913E-3</v>
      </c>
      <c r="S4567">
        <v>6.2220640728696706E-3</v>
      </c>
      <c r="T4567">
        <v>5.8942056595455272E-3</v>
      </c>
      <c r="U4567">
        <v>6.0036698400688093E-3</v>
      </c>
      <c r="V4567">
        <v>7.1152453888109739E-3</v>
      </c>
      <c r="W4567">
        <v>6.3532626623143832E-3</v>
      </c>
      <c r="X4567">
        <v>5.8404075547372029E-3</v>
      </c>
      <c r="Y4567">
        <v>5.7152771661725258E-3</v>
      </c>
      <c r="Z4567">
        <v>5.6006427127867735E-3</v>
      </c>
      <c r="AA4567">
        <v>5.7778624382564406E-3</v>
      </c>
      <c r="AB4567">
        <v>6.2680618697881279E-3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</row>
    <row r="4568" spans="1:58" ht="12" customHeight="1" x14ac:dyDescent="0.2">
      <c r="B4568" t="s">
        <v>469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2.1146953334895815E-7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 ht="12" customHeight="1" x14ac:dyDescent="0.2">
      <c r="A4569" t="s">
        <v>524</v>
      </c>
      <c r="B4569" t="s">
        <v>429</v>
      </c>
      <c r="C4569">
        <v>5.6680524519765754E-2</v>
      </c>
      <c r="D4569">
        <v>5.6680524519765754E-2</v>
      </c>
      <c r="E4569">
        <v>5.6680524519765754E-2</v>
      </c>
      <c r="F4569">
        <v>3.2449243336479486E-2</v>
      </c>
      <c r="G4569">
        <v>3.2220267035379085E-2</v>
      </c>
      <c r="H4569">
        <v>2.7843934820250882E-2</v>
      </c>
      <c r="I4569">
        <v>2.6184666283491028E-2</v>
      </c>
      <c r="J4569">
        <v>3.5518345686931789E-2</v>
      </c>
      <c r="K4569">
        <v>2.6982694693383959E-2</v>
      </c>
      <c r="L4569">
        <v>2.785005335034578E-2</v>
      </c>
      <c r="M4569">
        <v>2.3770744799355953E-2</v>
      </c>
      <c r="N4569">
        <v>2.7238895247122672E-2</v>
      </c>
      <c r="O4569">
        <v>6.4813293902714744E-2</v>
      </c>
      <c r="P4569">
        <v>4.0955146777882721E-2</v>
      </c>
      <c r="Q4569">
        <v>5.4328412340674745E-2</v>
      </c>
      <c r="R4569">
        <v>6.141165817456868E-2</v>
      </c>
      <c r="S4569">
        <v>6.2833338731939109E-2</v>
      </c>
      <c r="T4569">
        <v>6.8386931121703964E-2</v>
      </c>
      <c r="U4569">
        <v>7.8216316259265603E-2</v>
      </c>
      <c r="V4569">
        <v>0.11923356477552308</v>
      </c>
      <c r="W4569">
        <v>0.12454354628502591</v>
      </c>
      <c r="X4569">
        <v>0.10290687966170567</v>
      </c>
      <c r="Y4569">
        <v>0.11183234911524209</v>
      </c>
      <c r="Z4569">
        <v>0.11896490998013703</v>
      </c>
      <c r="AA4569">
        <v>0.12042664924959161</v>
      </c>
      <c r="AB4569">
        <v>0.11239855623725203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</row>
    <row r="4570" spans="1:58" ht="12" customHeight="1" x14ac:dyDescent="0.2">
      <c r="B4570" t="s">
        <v>463</v>
      </c>
      <c r="C4570">
        <v>0.93872281389544532</v>
      </c>
      <c r="D4570">
        <v>0.93872281389544532</v>
      </c>
      <c r="E4570">
        <v>0.93872281389544532</v>
      </c>
      <c r="F4570">
        <v>0.96067909371093807</v>
      </c>
      <c r="G4570">
        <v>0.95971935957529508</v>
      </c>
      <c r="H4570">
        <v>0.96441194395822472</v>
      </c>
      <c r="I4570">
        <v>0.96533653621054893</v>
      </c>
      <c r="J4570">
        <v>0.9569630708281196</v>
      </c>
      <c r="K4570">
        <v>0.9642625136254076</v>
      </c>
      <c r="L4570">
        <v>0.95915134253259782</v>
      </c>
      <c r="M4570">
        <v>0.96896787736648771</v>
      </c>
      <c r="N4570">
        <v>0.96634387764188368</v>
      </c>
      <c r="O4570">
        <v>0.93067068544921483</v>
      </c>
      <c r="P4570">
        <v>0.93539972904601687</v>
      </c>
      <c r="Q4570">
        <v>0.92793212587047025</v>
      </c>
      <c r="R4570">
        <v>0.92240482658230882</v>
      </c>
      <c r="S4570">
        <v>0.9209653979891147</v>
      </c>
      <c r="T4570">
        <v>0.91229875687214268</v>
      </c>
      <c r="U4570">
        <v>0.89066981716164673</v>
      </c>
      <c r="V4570">
        <v>0.82953707496452112</v>
      </c>
      <c r="W4570">
        <v>0.80037337999789859</v>
      </c>
      <c r="X4570">
        <v>0.80614672203624849</v>
      </c>
      <c r="Y4570">
        <v>0.77391569737108679</v>
      </c>
      <c r="Z4570">
        <v>0.74623688231183616</v>
      </c>
      <c r="AA4570">
        <v>0.73293997082840967</v>
      </c>
      <c r="AB4570">
        <v>0.71773036024266923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 ht="12" customHeight="1" x14ac:dyDescent="0.2">
      <c r="B4571" t="s">
        <v>464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5.9272346005026996E-6</v>
      </c>
      <c r="Q4571">
        <v>0</v>
      </c>
      <c r="R4571">
        <v>0</v>
      </c>
      <c r="S4571">
        <v>1.1462964819388315E-7</v>
      </c>
      <c r="T4571">
        <v>1.6393758405596439E-4</v>
      </c>
      <c r="U4571">
        <v>2.5761664904177167E-4</v>
      </c>
      <c r="V4571">
        <v>3.6412724013624363E-4</v>
      </c>
      <c r="W4571">
        <v>4.4677390091949279E-4</v>
      </c>
      <c r="X4571">
        <v>4.0635173018243557E-4</v>
      </c>
      <c r="Y4571">
        <v>4.5194085864688841E-4</v>
      </c>
      <c r="Z4571">
        <v>4.9469249465317565E-4</v>
      </c>
      <c r="AA4571">
        <v>5.7923407094733327E-4</v>
      </c>
      <c r="AB4571">
        <v>5.506828485270605E-4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</row>
    <row r="4572" spans="1:58" ht="12" customHeight="1" x14ac:dyDescent="0.2">
      <c r="B4572" t="s">
        <v>465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 ht="12" customHeight="1" x14ac:dyDescent="0.2">
      <c r="B4573" t="s">
        <v>466</v>
      </c>
      <c r="C4573">
        <v>4.5966615847889752E-3</v>
      </c>
      <c r="D4573">
        <v>4.5966615847889752E-3</v>
      </c>
      <c r="E4573">
        <v>4.5966615847889752E-3</v>
      </c>
      <c r="F4573">
        <v>6.8716629525824276E-3</v>
      </c>
      <c r="G4573">
        <v>8.0603733893257548E-3</v>
      </c>
      <c r="H4573">
        <v>7.7441212215243515E-3</v>
      </c>
      <c r="I4573">
        <v>8.4787975059600045E-3</v>
      </c>
      <c r="J4573">
        <v>7.5185834849485289E-3</v>
      </c>
      <c r="K4573">
        <v>8.7547916812083775E-3</v>
      </c>
      <c r="L4573">
        <v>1.2956114895448213E-2</v>
      </c>
      <c r="M4573">
        <v>7.2613778341563424E-3</v>
      </c>
      <c r="N4573">
        <v>6.417227110993612E-3</v>
      </c>
      <c r="O4573">
        <v>4.493248209232201E-3</v>
      </c>
      <c r="P4573">
        <v>2.0913135519832121E-2</v>
      </c>
      <c r="Q4573">
        <v>1.6196151456303966E-2</v>
      </c>
      <c r="R4573">
        <v>1.535531986526173E-2</v>
      </c>
      <c r="S4573">
        <v>1.5880974427501297E-2</v>
      </c>
      <c r="T4573">
        <v>1.850990772781291E-2</v>
      </c>
      <c r="U4573">
        <v>2.6296007660886266E-2</v>
      </c>
      <c r="V4573">
        <v>3.888749486758334E-2</v>
      </c>
      <c r="W4573">
        <v>6.1829373742747919E-2</v>
      </c>
      <c r="X4573">
        <v>7.0403218449080915E-2</v>
      </c>
      <c r="Y4573">
        <v>8.6600383832303451E-2</v>
      </c>
      <c r="Z4573">
        <v>0.10494520704104245</v>
      </c>
      <c r="AA4573">
        <v>0.114432031668488</v>
      </c>
      <c r="AB4573">
        <v>0.13220417658573172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 ht="12" customHeight="1" x14ac:dyDescent="0.2">
      <c r="B4574" t="s">
        <v>467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4.2489221608142853E-5</v>
      </c>
      <c r="M4574">
        <v>0</v>
      </c>
      <c r="N4574">
        <v>0</v>
      </c>
      <c r="O4574">
        <v>2.2772438838197008E-5</v>
      </c>
      <c r="P4574">
        <v>1.369256588049659E-3</v>
      </c>
      <c r="Q4574">
        <v>6.2004152268817377E-4</v>
      </c>
      <c r="R4574">
        <v>3.548898715002101E-4</v>
      </c>
      <c r="S4574">
        <v>8.2030454444587735E-8</v>
      </c>
      <c r="T4574">
        <v>5.5491546038652209E-5</v>
      </c>
      <c r="U4574">
        <v>3.2033358278591669E-3</v>
      </c>
      <c r="V4574">
        <v>1.03201759962017E-2</v>
      </c>
      <c r="W4574">
        <v>1.1094467499280352E-2</v>
      </c>
      <c r="X4574">
        <v>1.8383442411788957E-2</v>
      </c>
      <c r="Y4574">
        <v>2.3619541001831754E-2</v>
      </c>
      <c r="Z4574">
        <v>2.6715613732508341E-2</v>
      </c>
      <c r="AA4574">
        <v>2.8688510178947493E-2</v>
      </c>
      <c r="AB4574">
        <v>3.2345577111875287E-2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</row>
    <row r="4575" spans="1:58" ht="12" customHeight="1" x14ac:dyDescent="0.2">
      <c r="B4575" t="s">
        <v>468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1.3568048336181186E-3</v>
      </c>
      <c r="Q4575">
        <v>9.2326880986285894E-4</v>
      </c>
      <c r="R4575">
        <v>4.7330550636058701E-4</v>
      </c>
      <c r="S4575">
        <v>3.2009219134225347E-4</v>
      </c>
      <c r="T4575">
        <v>5.84975148245859E-4</v>
      </c>
      <c r="U4575">
        <v>1.3238323782946728E-3</v>
      </c>
      <c r="V4575">
        <v>1.6478787214470284E-3</v>
      </c>
      <c r="W4575">
        <v>1.7120045868737263E-3</v>
      </c>
      <c r="X4575">
        <v>1.7151277916931072E-3</v>
      </c>
      <c r="Y4575">
        <v>2.0242368837026245E-3</v>
      </c>
      <c r="Z4575">
        <v>2.3017974585978879E-3</v>
      </c>
      <c r="AA4575">
        <v>2.5495172143820142E-3</v>
      </c>
      <c r="AB4575">
        <v>4.4316798079014636E-3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</row>
    <row r="4576" spans="1:58" ht="12" customHeight="1" x14ac:dyDescent="0.2">
      <c r="B4576" t="s">
        <v>469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3.3074063005763268E-5</v>
      </c>
      <c r="V4576">
        <v>9.6834345875025189E-6</v>
      </c>
      <c r="W4576">
        <v>4.5398725395454837E-7</v>
      </c>
      <c r="X4576">
        <v>3.8257919300419131E-5</v>
      </c>
      <c r="Y4576">
        <v>1.555850937186418E-3</v>
      </c>
      <c r="Z4576">
        <v>3.4089698122501534E-4</v>
      </c>
      <c r="AA4576">
        <v>3.8408678923382658E-4</v>
      </c>
      <c r="AB4576">
        <v>3.3896716604313179E-4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</row>
    <row r="4577" spans="1:58" ht="12" customHeight="1" x14ac:dyDescent="0.2">
      <c r="A4577" t="s">
        <v>525</v>
      </c>
      <c r="B4577" t="s">
        <v>429</v>
      </c>
      <c r="C4577">
        <v>3.268351081300875E-2</v>
      </c>
      <c r="D4577">
        <v>3.268351081300875E-2</v>
      </c>
      <c r="E4577">
        <v>3.268351081300875E-2</v>
      </c>
      <c r="F4577">
        <v>2.9007750352311269E-2</v>
      </c>
      <c r="G4577">
        <v>3.0789722960890879E-2</v>
      </c>
      <c r="H4577">
        <v>3.0744172141624507E-2</v>
      </c>
      <c r="I4577">
        <v>2.581354063363784E-2</v>
      </c>
      <c r="J4577">
        <v>3.4946300409705276E-2</v>
      </c>
      <c r="K4577">
        <v>1.7563794040367373E-2</v>
      </c>
      <c r="L4577">
        <v>3.0337453082928567E-2</v>
      </c>
      <c r="M4577">
        <v>3.7108970161649373E-2</v>
      </c>
      <c r="N4577">
        <v>3.6092876892631971E-2</v>
      </c>
      <c r="O4577">
        <v>0.10738055390216299</v>
      </c>
      <c r="P4577">
        <v>4.2897034022348235E-2</v>
      </c>
      <c r="Q4577">
        <v>6.1148952731036738E-2</v>
      </c>
      <c r="R4577">
        <v>7.2660834278150482E-2</v>
      </c>
      <c r="S4577">
        <v>9.6420994041382449E-2</v>
      </c>
      <c r="T4577">
        <v>0.10943348232055181</v>
      </c>
      <c r="U4577">
        <v>0.12874288187409957</v>
      </c>
      <c r="V4577">
        <v>0.16187588791138902</v>
      </c>
      <c r="W4577">
        <v>0.1468141711124151</v>
      </c>
      <c r="X4577">
        <v>0.15402096672671278</v>
      </c>
      <c r="Y4577">
        <v>0.15578545947027045</v>
      </c>
      <c r="Z4577">
        <v>0.16570493561791524</v>
      </c>
      <c r="AA4577">
        <v>0.16144168231675626</v>
      </c>
      <c r="AB4577">
        <v>0.11239855623725203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 ht="12" customHeight="1" x14ac:dyDescent="0.2">
      <c r="B4578" t="s">
        <v>463</v>
      </c>
      <c r="C4578">
        <v>0.9671944001573145</v>
      </c>
      <c r="D4578">
        <v>0.9671944001573145</v>
      </c>
      <c r="E4578">
        <v>0.9671944001573145</v>
      </c>
      <c r="F4578">
        <v>0.96957878047905244</v>
      </c>
      <c r="G4578">
        <v>0.96757821238076036</v>
      </c>
      <c r="H4578">
        <v>0.96728419924435194</v>
      </c>
      <c r="I4578">
        <v>0.97235178223793561</v>
      </c>
      <c r="J4578">
        <v>0.96366910428826369</v>
      </c>
      <c r="K4578">
        <v>0.980917173102683</v>
      </c>
      <c r="L4578">
        <v>0.96687607724004909</v>
      </c>
      <c r="M4578">
        <v>0.96056890997369704</v>
      </c>
      <c r="N4578">
        <v>0.96154477553048778</v>
      </c>
      <c r="O4578">
        <v>0.89012438100950186</v>
      </c>
      <c r="P4578">
        <v>0.92456104091645419</v>
      </c>
      <c r="Q4578">
        <v>0.93006756835416371</v>
      </c>
      <c r="R4578">
        <v>0.92696602510204562</v>
      </c>
      <c r="S4578">
        <v>0.90227061063425418</v>
      </c>
      <c r="T4578">
        <v>0.88958627546229407</v>
      </c>
      <c r="U4578">
        <v>0.86995546132659762</v>
      </c>
      <c r="V4578">
        <v>0.82580375446833854</v>
      </c>
      <c r="W4578">
        <v>0.82695582527184697</v>
      </c>
      <c r="X4578">
        <v>0.81452629965168988</v>
      </c>
      <c r="Y4578">
        <v>0.80667285560071211</v>
      </c>
      <c r="Z4578">
        <v>0.78383545457593284</v>
      </c>
      <c r="AA4578">
        <v>0.75455167312583871</v>
      </c>
      <c r="AB4578">
        <v>0.71773036024266923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</row>
    <row r="4579" spans="1:58" ht="12" customHeight="1" x14ac:dyDescent="0.2">
      <c r="B4579" t="s">
        <v>464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5.0877418453341115E-4</v>
      </c>
      <c r="Q4579">
        <v>0</v>
      </c>
      <c r="R4579">
        <v>3.6699282578532105E-4</v>
      </c>
      <c r="S4579">
        <v>1.1387500287596789E-3</v>
      </c>
      <c r="T4579">
        <v>9.8024221715417364E-4</v>
      </c>
      <c r="U4579">
        <v>9.5091523018433956E-4</v>
      </c>
      <c r="V4579">
        <v>1.5311384169022784E-3</v>
      </c>
      <c r="W4579">
        <v>1.5896900244291986E-3</v>
      </c>
      <c r="X4579">
        <v>5.3423767400338052E-5</v>
      </c>
      <c r="Y4579">
        <v>8.2646903125715781E-5</v>
      </c>
      <c r="Z4579">
        <v>0</v>
      </c>
      <c r="AA4579">
        <v>0</v>
      </c>
      <c r="AB4579">
        <v>5.506828485270605E-4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 ht="12" customHeight="1" x14ac:dyDescent="0.2">
      <c r="B4580" t="s">
        <v>465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 ht="12" customHeight="1" x14ac:dyDescent="0.2">
      <c r="B4581" t="s">
        <v>466</v>
      </c>
      <c r="C4581">
        <v>9.8142846556677674E-5</v>
      </c>
      <c r="D4581">
        <v>9.8142846556677674E-5</v>
      </c>
      <c r="E4581">
        <v>9.8142846556677674E-5</v>
      </c>
      <c r="F4581">
        <v>1.4134691686362236E-3</v>
      </c>
      <c r="G4581">
        <v>1.6320646583487058E-3</v>
      </c>
      <c r="H4581">
        <v>1.9716286140235031E-3</v>
      </c>
      <c r="I4581">
        <v>1.8346771284264481E-3</v>
      </c>
      <c r="J4581">
        <v>1.384595302031003E-3</v>
      </c>
      <c r="K4581">
        <v>1.5190328569497078E-3</v>
      </c>
      <c r="L4581">
        <v>2.7864696770222713E-3</v>
      </c>
      <c r="M4581">
        <v>2.3221198646536322E-3</v>
      </c>
      <c r="N4581">
        <v>2.3623475768802518E-3</v>
      </c>
      <c r="O4581">
        <v>2.4950650883350457E-3</v>
      </c>
      <c r="P4581">
        <v>3.1616006999542881E-2</v>
      </c>
      <c r="Q4581">
        <v>8.6924967691335807E-3</v>
      </c>
      <c r="R4581">
        <v>6.0068034037438715E-6</v>
      </c>
      <c r="S4581">
        <v>1.5510349257440203E-4</v>
      </c>
      <c r="T4581">
        <v>0</v>
      </c>
      <c r="U4581">
        <v>3.5074156911843809E-4</v>
      </c>
      <c r="V4581">
        <v>1.0343635164024039E-2</v>
      </c>
      <c r="W4581">
        <v>2.3344162479542602E-2</v>
      </c>
      <c r="X4581">
        <v>2.9621090706682299E-2</v>
      </c>
      <c r="Y4581">
        <v>3.6225611189436797E-2</v>
      </c>
      <c r="Z4581">
        <v>4.949335179639637E-2</v>
      </c>
      <c r="AA4581">
        <v>8.2614401292801176E-2</v>
      </c>
      <c r="AB4581">
        <v>0.13220417658573172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</row>
    <row r="4582" spans="1:58" ht="12" customHeight="1" x14ac:dyDescent="0.2">
      <c r="B4582" t="s">
        <v>467</v>
      </c>
      <c r="C4582">
        <v>2.3946183120140434E-5</v>
      </c>
      <c r="D4582">
        <v>2.3946183120140434E-5</v>
      </c>
      <c r="E4582">
        <v>2.3946183120140434E-5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4.131102461165352E-4</v>
      </c>
      <c r="Q4582">
        <v>9.0921025118048259E-5</v>
      </c>
      <c r="R4582">
        <v>1.4000901800893496E-7</v>
      </c>
      <c r="S4582">
        <v>1.4523499989932421E-5</v>
      </c>
      <c r="T4582">
        <v>0</v>
      </c>
      <c r="U4582">
        <v>0</v>
      </c>
      <c r="V4582">
        <v>4.4558403934615536E-4</v>
      </c>
      <c r="W4582">
        <v>1.2961511117660978E-3</v>
      </c>
      <c r="X4582">
        <v>1.7387962646526005E-3</v>
      </c>
      <c r="Y4582">
        <v>4.8893516741039525E-4</v>
      </c>
      <c r="Z4582">
        <v>8.9947422830849813E-5</v>
      </c>
      <c r="AA4582">
        <v>0</v>
      </c>
      <c r="AB4582">
        <v>3.2345577111875287E-2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 ht="12" customHeight="1" x14ac:dyDescent="0.2">
      <c r="B4583" t="s">
        <v>468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4.0336310047629785E-6</v>
      </c>
      <c r="Q4583">
        <v>6.1120547942291377E-8</v>
      </c>
      <c r="R4583">
        <v>9.8159681224528712E-10</v>
      </c>
      <c r="S4583">
        <v>1.8303039398930503E-8</v>
      </c>
      <c r="T4583">
        <v>0</v>
      </c>
      <c r="U4583">
        <v>0</v>
      </c>
      <c r="V4583">
        <v>0</v>
      </c>
      <c r="W4583">
        <v>0</v>
      </c>
      <c r="X4583">
        <v>3.9422882862072033E-5</v>
      </c>
      <c r="Y4583">
        <v>7.4449166904453636E-4</v>
      </c>
      <c r="Z4583">
        <v>8.7631058692464044E-4</v>
      </c>
      <c r="AA4583">
        <v>1.3922432646038133E-3</v>
      </c>
      <c r="AB4583">
        <v>4.4316798079014636E-3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 ht="12" customHeight="1" x14ac:dyDescent="0.2">
      <c r="B4584" t="s">
        <v>469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3.3896716604313179E-4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 ht="12" customHeight="1" x14ac:dyDescent="0.2">
      <c r="A4585" t="s">
        <v>526</v>
      </c>
      <c r="B4585" t="s">
        <v>429</v>
      </c>
      <c r="C4585">
        <v>6.7372949681602512E-2</v>
      </c>
      <c r="D4585">
        <v>6.7372949681602512E-2</v>
      </c>
      <c r="E4585">
        <v>6.7372949681602512E-2</v>
      </c>
      <c r="F4585">
        <v>5.4779844484559449E-2</v>
      </c>
      <c r="G4585">
        <v>5.3423590044065689E-2</v>
      </c>
      <c r="H4585">
        <v>4.6656363262960764E-2</v>
      </c>
      <c r="I4585">
        <v>4.4974816462320238E-2</v>
      </c>
      <c r="J4585">
        <v>4.4754074192103727E-2</v>
      </c>
      <c r="K4585">
        <v>4.7537392669083856E-2</v>
      </c>
      <c r="L4585">
        <v>4.7377867128628896E-2</v>
      </c>
      <c r="M4585">
        <v>3.9784382186999277E-2</v>
      </c>
      <c r="N4585">
        <v>3.9919950033454069E-2</v>
      </c>
      <c r="O4585">
        <v>0.10196750818921871</v>
      </c>
      <c r="P4585">
        <v>5.019054196194294E-2</v>
      </c>
      <c r="Q4585">
        <v>0.10835168915207294</v>
      </c>
      <c r="R4585">
        <v>0.11987918059605024</v>
      </c>
      <c r="S4585">
        <v>0.12042684589706729</v>
      </c>
      <c r="T4585">
        <v>0.11914237884806016</v>
      </c>
      <c r="U4585">
        <v>0.12865061377733794</v>
      </c>
      <c r="V4585">
        <v>0.12734223048835686</v>
      </c>
      <c r="W4585">
        <v>0.14623037410412007</v>
      </c>
      <c r="X4585">
        <v>0.14474359928718367</v>
      </c>
      <c r="Y4585">
        <v>0.14796891684001209</v>
      </c>
      <c r="Z4585">
        <v>0.15118058519980934</v>
      </c>
      <c r="AA4585">
        <v>0.16096755226663909</v>
      </c>
      <c r="AB4585">
        <v>0.15854414905212158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</row>
    <row r="4586" spans="1:58" ht="12" customHeight="1" x14ac:dyDescent="0.2">
      <c r="B4586" t="s">
        <v>463</v>
      </c>
      <c r="C4586">
        <v>0.92650603494068384</v>
      </c>
      <c r="D4586">
        <v>0.92650603494068384</v>
      </c>
      <c r="E4586">
        <v>0.92650603494068384</v>
      </c>
      <c r="F4586">
        <v>0.93947968220197686</v>
      </c>
      <c r="G4586">
        <v>0.94005264108089448</v>
      </c>
      <c r="H4586">
        <v>0.94693741541742504</v>
      </c>
      <c r="I4586">
        <v>0.94554887387748654</v>
      </c>
      <c r="J4586">
        <v>0.94034034621163887</v>
      </c>
      <c r="K4586">
        <v>0.93021296487285765</v>
      </c>
      <c r="L4586">
        <v>0.93133844241062191</v>
      </c>
      <c r="M4586">
        <v>0.93851462856266876</v>
      </c>
      <c r="N4586">
        <v>0.93742818917762738</v>
      </c>
      <c r="O4586">
        <v>0.87499319340329085</v>
      </c>
      <c r="P4586">
        <v>0.82186843162034084</v>
      </c>
      <c r="Q4586">
        <v>0.76386423580117591</v>
      </c>
      <c r="R4586">
        <v>0.76647066241205752</v>
      </c>
      <c r="S4586">
        <v>0.7676007430692442</v>
      </c>
      <c r="T4586">
        <v>0.76822068043499503</v>
      </c>
      <c r="U4586">
        <v>0.76418242363317801</v>
      </c>
      <c r="V4586">
        <v>0.77835291374403504</v>
      </c>
      <c r="W4586">
        <v>0.73116390257901154</v>
      </c>
      <c r="X4586">
        <v>0.7051962063301036</v>
      </c>
      <c r="Y4586">
        <v>0.69542860916625582</v>
      </c>
      <c r="Z4586">
        <v>0.67560658238962557</v>
      </c>
      <c r="AA4586">
        <v>0.66382673648864721</v>
      </c>
      <c r="AB4586">
        <v>0.60882805865788503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</row>
    <row r="4587" spans="1:58" ht="12" customHeight="1" x14ac:dyDescent="0.2">
      <c r="B4587" t="s">
        <v>464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4.1492733556952718E-5</v>
      </c>
      <c r="Q4587">
        <v>0</v>
      </c>
      <c r="R4587">
        <v>6.7005877666248987E-8</v>
      </c>
      <c r="S4587">
        <v>0</v>
      </c>
      <c r="T4587">
        <v>5.8031279926646238E-6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 ht="12" customHeight="1" x14ac:dyDescent="0.2">
      <c r="B4588" t="s">
        <v>465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</row>
    <row r="4589" spans="1:58" ht="12" customHeight="1" x14ac:dyDescent="0.2">
      <c r="B4589" t="s">
        <v>466</v>
      </c>
      <c r="C4589">
        <v>6.0960846616287317E-3</v>
      </c>
      <c r="D4589">
        <v>6.0960846616287317E-3</v>
      </c>
      <c r="E4589">
        <v>6.0960846616287317E-3</v>
      </c>
      <c r="F4589">
        <v>5.7211291779923328E-3</v>
      </c>
      <c r="G4589">
        <v>6.4986609077421409E-3</v>
      </c>
      <c r="H4589">
        <v>6.3821339857037624E-3</v>
      </c>
      <c r="I4589">
        <v>9.457623645117378E-3</v>
      </c>
      <c r="J4589">
        <v>1.4902720226898505E-2</v>
      </c>
      <c r="K4589">
        <v>2.2249642458058445E-2</v>
      </c>
      <c r="L4589">
        <v>2.1283690460749145E-2</v>
      </c>
      <c r="M4589">
        <v>2.1700989250331825E-2</v>
      </c>
      <c r="N4589">
        <v>2.265186078891852E-2</v>
      </c>
      <c r="O4589">
        <v>2.303929840749044E-2</v>
      </c>
      <c r="P4589">
        <v>0.12748208675229467</v>
      </c>
      <c r="Q4589">
        <v>0.12774001862671314</v>
      </c>
      <c r="R4589">
        <v>0.11364762295420879</v>
      </c>
      <c r="S4589">
        <v>0.11178766819865653</v>
      </c>
      <c r="T4589">
        <v>0.1121226681407199</v>
      </c>
      <c r="U4589">
        <v>0.10673538698965189</v>
      </c>
      <c r="V4589">
        <v>9.3418304509114217E-2</v>
      </c>
      <c r="W4589">
        <v>0.12148929077513024</v>
      </c>
      <c r="X4589">
        <v>0.13452068982069401</v>
      </c>
      <c r="Y4589">
        <v>0.13538690261622535</v>
      </c>
      <c r="Z4589">
        <v>0.14494311533013421</v>
      </c>
      <c r="AA4589">
        <v>0.14320303670618176</v>
      </c>
      <c r="AB4589">
        <v>0.20158055582582757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 ht="12" customHeight="1" x14ac:dyDescent="0.2">
      <c r="B4590" t="s">
        <v>467</v>
      </c>
      <c r="C4590">
        <v>2.4930716084972931E-5</v>
      </c>
      <c r="D4590">
        <v>2.4930716084972931E-5</v>
      </c>
      <c r="E4590">
        <v>2.4930716084972931E-5</v>
      </c>
      <c r="F4590">
        <v>1.9344135471415894E-5</v>
      </c>
      <c r="G4590">
        <v>2.5107967297713772E-5</v>
      </c>
      <c r="H4590">
        <v>2.4087333910554624E-5</v>
      </c>
      <c r="I4590">
        <v>1.8686015075838778E-5</v>
      </c>
      <c r="J4590">
        <v>2.8593693590265854E-6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3.8147956309892025E-4</v>
      </c>
      <c r="Q4590">
        <v>4.4026823543923338E-5</v>
      </c>
      <c r="R4590">
        <v>2.4670318057450861E-6</v>
      </c>
      <c r="S4590">
        <v>2.9114138621193086E-5</v>
      </c>
      <c r="T4590">
        <v>3.5920525059909071E-4</v>
      </c>
      <c r="U4590">
        <v>3.0809972163186949E-4</v>
      </c>
      <c r="V4590">
        <v>7.3386809042632619E-4</v>
      </c>
      <c r="W4590">
        <v>8.7080121149403294E-4</v>
      </c>
      <c r="X4590">
        <v>1.4461843632599324E-2</v>
      </c>
      <c r="Y4590">
        <v>1.9533548096457357E-2</v>
      </c>
      <c r="Z4590">
        <v>2.6665849313433229E-2</v>
      </c>
      <c r="AA4590">
        <v>3.0868427890955244E-2</v>
      </c>
      <c r="AB4590">
        <v>2.9588050732623526E-2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 ht="12" customHeight="1" x14ac:dyDescent="0.2">
      <c r="B4591" t="s">
        <v>468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3.5967368765674108E-5</v>
      </c>
      <c r="Q4591">
        <v>2.959649405260625E-8</v>
      </c>
      <c r="R4591">
        <v>0</v>
      </c>
      <c r="S4591">
        <v>1.5562869641075022E-4</v>
      </c>
      <c r="T4591">
        <v>1.4926419763316897E-4</v>
      </c>
      <c r="U4591">
        <v>1.2347587820029897E-4</v>
      </c>
      <c r="V4591">
        <v>1.5268316806758351E-4</v>
      </c>
      <c r="W4591">
        <v>2.4563133024420482E-4</v>
      </c>
      <c r="X4591">
        <v>1.0776609294193423E-3</v>
      </c>
      <c r="Y4591">
        <v>1.6820232810493977E-3</v>
      </c>
      <c r="Z4591">
        <v>1.6038677669976615E-3</v>
      </c>
      <c r="AA4591">
        <v>1.1342466475766416E-3</v>
      </c>
      <c r="AB4591">
        <v>1.4591857315422833E-3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</row>
    <row r="4592" spans="1:58" ht="12" customHeight="1" x14ac:dyDescent="0.2">
      <c r="B4592" t="s">
        <v>469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</row>
    <row r="4593" spans="1:58" ht="12" customHeight="1" x14ac:dyDescent="0.2">
      <c r="A4593" t="s">
        <v>527</v>
      </c>
      <c r="B4593" t="s">
        <v>429</v>
      </c>
      <c r="C4593">
        <v>0.12106450443560418</v>
      </c>
      <c r="D4593">
        <v>0.12106450443560418</v>
      </c>
      <c r="E4593">
        <v>0.12106450443560418</v>
      </c>
      <c r="F4593">
        <v>8.1155441508173567E-2</v>
      </c>
      <c r="G4593">
        <v>7.5934905538080369E-2</v>
      </c>
      <c r="H4593">
        <v>6.3852109763344281E-2</v>
      </c>
      <c r="I4593">
        <v>5.9031307687868316E-2</v>
      </c>
      <c r="J4593">
        <v>5.1238522112131438E-2</v>
      </c>
      <c r="K4593">
        <v>7.5011615135542206E-2</v>
      </c>
      <c r="L4593">
        <v>4.8170759854235731E-2</v>
      </c>
      <c r="M4593">
        <v>6.28188374167514E-2</v>
      </c>
      <c r="N4593">
        <v>6.5896196904396381E-2</v>
      </c>
      <c r="O4593">
        <v>0.16790434503133825</v>
      </c>
      <c r="P4593">
        <v>3.3671657572433324E-2</v>
      </c>
      <c r="Q4593">
        <v>6.8548772153281645E-2</v>
      </c>
      <c r="R4593">
        <v>6.9734968544649306E-2</v>
      </c>
      <c r="S4593">
        <v>0.10289544335802132</v>
      </c>
      <c r="T4593">
        <v>0.12191062784323456</v>
      </c>
      <c r="U4593">
        <v>0.17262900314818108</v>
      </c>
      <c r="V4593">
        <v>0.13760436860023781</v>
      </c>
      <c r="W4593">
        <v>0.15445493589881765</v>
      </c>
      <c r="X4593">
        <v>0.20890263189661201</v>
      </c>
      <c r="Y4593">
        <v>0.23064024595147911</v>
      </c>
      <c r="Z4593">
        <v>0.2382910646312642</v>
      </c>
      <c r="AA4593">
        <v>0.24699032264071263</v>
      </c>
      <c r="AB4593">
        <v>0.25822384838266393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</row>
    <row r="4594" spans="1:58" ht="12" customHeight="1" x14ac:dyDescent="0.2">
      <c r="B4594" t="s">
        <v>463</v>
      </c>
      <c r="C4594">
        <v>0.87847916745400023</v>
      </c>
      <c r="D4594">
        <v>0.87847916745400023</v>
      </c>
      <c r="E4594">
        <v>0.87847916745400023</v>
      </c>
      <c r="F4594">
        <v>0.91781297411296958</v>
      </c>
      <c r="G4594">
        <v>0.92320294490042198</v>
      </c>
      <c r="H4594">
        <v>0.93506524613906405</v>
      </c>
      <c r="I4594">
        <v>0.94060124106370802</v>
      </c>
      <c r="J4594">
        <v>0.94862962702645226</v>
      </c>
      <c r="K4594">
        <v>0.924027859636399</v>
      </c>
      <c r="L4594">
        <v>0.93419688053587524</v>
      </c>
      <c r="M4594">
        <v>0.91571524386611991</v>
      </c>
      <c r="N4594">
        <v>0.91296262607232159</v>
      </c>
      <c r="O4594">
        <v>0.81737797268613877</v>
      </c>
      <c r="P4594">
        <v>0.88584978474462883</v>
      </c>
      <c r="Q4594">
        <v>0.84392047834454642</v>
      </c>
      <c r="R4594">
        <v>0.85299272713813179</v>
      </c>
      <c r="S4594">
        <v>0.79955407300778458</v>
      </c>
      <c r="T4594">
        <v>0.77255858681676437</v>
      </c>
      <c r="U4594">
        <v>0.74695138218114354</v>
      </c>
      <c r="V4594">
        <v>0.783767830414557</v>
      </c>
      <c r="W4594">
        <v>0.79023588228859665</v>
      </c>
      <c r="X4594">
        <v>0.7092950562121989</v>
      </c>
      <c r="Y4594">
        <v>0.68848170130328568</v>
      </c>
      <c r="Z4594">
        <v>0.65867824730138924</v>
      </c>
      <c r="AA4594">
        <v>0.65321879683838246</v>
      </c>
      <c r="AB4594">
        <v>0.63583663466215667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</row>
    <row r="4595" spans="1:58" ht="12" customHeight="1" x14ac:dyDescent="0.2">
      <c r="B4595" t="s">
        <v>464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1.5223775882269297E-6</v>
      </c>
      <c r="Q4595">
        <v>0</v>
      </c>
      <c r="R4595">
        <v>8.7416633852101089E-8</v>
      </c>
      <c r="S4595">
        <v>0</v>
      </c>
      <c r="T4595">
        <v>1.7787315677123981E-3</v>
      </c>
      <c r="U4595">
        <v>2.8680032284802968E-3</v>
      </c>
      <c r="V4595">
        <v>6.1881384698462524E-5</v>
      </c>
      <c r="W4595">
        <v>5.1369256319562162E-3</v>
      </c>
      <c r="X4595">
        <v>5.3407990150169428E-3</v>
      </c>
      <c r="Y4595">
        <v>1.0501018144829095E-4</v>
      </c>
      <c r="Z4595">
        <v>1.2402280669019592E-4</v>
      </c>
      <c r="AA4595">
        <v>0</v>
      </c>
      <c r="AB4595">
        <v>1.3679659534909262E-6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</row>
    <row r="4596" spans="1:58" ht="12" customHeight="1" x14ac:dyDescent="0.2">
      <c r="B4596" t="s">
        <v>465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</row>
    <row r="4597" spans="1:58" ht="12" customHeight="1" x14ac:dyDescent="0.2">
      <c r="B4597" t="s">
        <v>466</v>
      </c>
      <c r="C4597">
        <v>1.7746117473161962E-5</v>
      </c>
      <c r="D4597">
        <v>1.7746117473161962E-5</v>
      </c>
      <c r="E4597">
        <v>1.7746117473161962E-5</v>
      </c>
      <c r="F4597">
        <v>1.6099266684645131E-4</v>
      </c>
      <c r="G4597">
        <v>1.6980408119422446E-4</v>
      </c>
      <c r="H4597">
        <v>2.7009087543778613E-4</v>
      </c>
      <c r="I4597">
        <v>8.1470646762859988E-5</v>
      </c>
      <c r="J4597">
        <v>1.318508614161927E-4</v>
      </c>
      <c r="K4597">
        <v>0</v>
      </c>
      <c r="L4597">
        <v>1.3491589414687239E-2</v>
      </c>
      <c r="M4597">
        <v>1.1996815421548785E-2</v>
      </c>
      <c r="N4597">
        <v>1.3240930889376725E-2</v>
      </c>
      <c r="O4597">
        <v>9.7129316532443347E-3</v>
      </c>
      <c r="P4597">
        <v>6.7193362312251981E-2</v>
      </c>
      <c r="Q4597">
        <v>6.8495315290499598E-2</v>
      </c>
      <c r="R4597">
        <v>5.9938666251894236E-2</v>
      </c>
      <c r="S4597">
        <v>8.49034988214456E-2</v>
      </c>
      <c r="T4597">
        <v>9.841660553506397E-2</v>
      </c>
      <c r="U4597">
        <v>7.2664963949755315E-2</v>
      </c>
      <c r="V4597">
        <v>7.4170434824035153E-2</v>
      </c>
      <c r="W4597">
        <v>4.8286785905783287E-2</v>
      </c>
      <c r="X4597">
        <v>7.1433685067481364E-2</v>
      </c>
      <c r="Y4597">
        <v>7.8232662677265655E-2</v>
      </c>
      <c r="Z4597">
        <v>9.6350432638390229E-2</v>
      </c>
      <c r="AA4597">
        <v>9.1131978263010907E-2</v>
      </c>
      <c r="AB4597">
        <v>9.5871520628332638E-2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</row>
    <row r="4598" spans="1:58" ht="12" customHeight="1" x14ac:dyDescent="0.2">
      <c r="B4598" t="s">
        <v>467</v>
      </c>
      <c r="C4598">
        <v>4.3858199292238804E-4</v>
      </c>
      <c r="D4598">
        <v>4.3858199292238804E-4</v>
      </c>
      <c r="E4598">
        <v>4.3858199292238804E-4</v>
      </c>
      <c r="F4598">
        <v>8.7059171201044473E-4</v>
      </c>
      <c r="G4598">
        <v>6.9234548030341306E-4</v>
      </c>
      <c r="H4598">
        <v>8.1255322215369196E-4</v>
      </c>
      <c r="I4598">
        <v>2.8598060166082546E-4</v>
      </c>
      <c r="J4598">
        <v>0</v>
      </c>
      <c r="K4598">
        <v>9.6052522805885614E-4</v>
      </c>
      <c r="L4598">
        <v>4.1407701952015964E-3</v>
      </c>
      <c r="M4598">
        <v>9.4691032955798466E-3</v>
      </c>
      <c r="N4598">
        <v>7.9002461339052078E-3</v>
      </c>
      <c r="O4598">
        <v>5.0047506292785213E-3</v>
      </c>
      <c r="P4598">
        <v>1.2714833721519879E-2</v>
      </c>
      <c r="Q4598">
        <v>1.8386027225574034E-2</v>
      </c>
      <c r="R4598">
        <v>1.6679068049382711E-2</v>
      </c>
      <c r="S4598">
        <v>9.4753583143513745E-3</v>
      </c>
      <c r="T4598">
        <v>1.7948833288822736E-3</v>
      </c>
      <c r="U4598">
        <v>1.0634973752655802E-3</v>
      </c>
      <c r="V4598">
        <v>1.406152566788776E-3</v>
      </c>
      <c r="W4598">
        <v>1.0624542058455982E-3</v>
      </c>
      <c r="X4598">
        <v>3.6398607392436181E-3</v>
      </c>
      <c r="Y4598">
        <v>8.1605698202989201E-5</v>
      </c>
      <c r="Z4598">
        <v>3.2694041340265881E-3</v>
      </c>
      <c r="AA4598">
        <v>4.2849011038754575E-3</v>
      </c>
      <c r="AB4598">
        <v>6.4479751415554652E-3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</row>
    <row r="4599" spans="1:58" ht="12" customHeight="1" x14ac:dyDescent="0.2">
      <c r="B4599" t="s">
        <v>468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5.6883927157772875E-4</v>
      </c>
      <c r="Q4599">
        <v>6.4940698609826993E-4</v>
      </c>
      <c r="R4599">
        <v>6.5448259930807643E-4</v>
      </c>
      <c r="S4599">
        <v>3.1716264983971398E-3</v>
      </c>
      <c r="T4599">
        <v>3.5405649083424503E-3</v>
      </c>
      <c r="U4599">
        <v>3.8231501171741493E-3</v>
      </c>
      <c r="V4599">
        <v>2.9893322096827949E-3</v>
      </c>
      <c r="W4599">
        <v>8.2301606900065142E-4</v>
      </c>
      <c r="X4599">
        <v>1.3879670694471472E-3</v>
      </c>
      <c r="Y4599">
        <v>2.4587741883183001E-3</v>
      </c>
      <c r="Z4599">
        <v>3.2868284882394583E-3</v>
      </c>
      <c r="AA4599">
        <v>4.3740011540185026E-3</v>
      </c>
      <c r="AB4599">
        <v>3.6186532193377718E-3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 ht="12" customHeight="1" x14ac:dyDescent="0.2">
      <c r="B4600" t="s">
        <v>469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 ht="12" customHeight="1" x14ac:dyDescent="0.2">
      <c r="A4601" t="s">
        <v>528</v>
      </c>
      <c r="B4601" t="s">
        <v>429</v>
      </c>
      <c r="C4601">
        <v>0.11197965710476857</v>
      </c>
      <c r="D4601">
        <v>0.11197965710476857</v>
      </c>
      <c r="E4601">
        <v>0.11197965710476857</v>
      </c>
      <c r="F4601">
        <v>9.3521610748974651E-2</v>
      </c>
      <c r="G4601">
        <v>8.4883416694491454E-2</v>
      </c>
      <c r="H4601">
        <v>6.0139933570562666E-2</v>
      </c>
      <c r="I4601">
        <v>4.6487741479551647E-2</v>
      </c>
      <c r="J4601">
        <v>3.7832223401935761E-2</v>
      </c>
      <c r="K4601">
        <v>3.9052225138723994E-2</v>
      </c>
      <c r="L4601">
        <v>3.476063951439147E-2</v>
      </c>
      <c r="M4601">
        <v>3.5409959899033311E-2</v>
      </c>
      <c r="N4601">
        <v>4.554545124767273E-2</v>
      </c>
      <c r="O4601">
        <v>0.23090771252468395</v>
      </c>
      <c r="P4601">
        <v>6.7478679330044936E-2</v>
      </c>
      <c r="Q4601">
        <v>7.625439505459343E-2</v>
      </c>
      <c r="R4601">
        <v>7.7079335399532684E-2</v>
      </c>
      <c r="S4601">
        <v>8.7013322365400464E-2</v>
      </c>
      <c r="T4601">
        <v>9.1664717192373166E-2</v>
      </c>
      <c r="U4601">
        <v>0.10181254860291632</v>
      </c>
      <c r="V4601">
        <v>0.13386062147154867</v>
      </c>
      <c r="W4601">
        <v>9.2493170032040578E-2</v>
      </c>
      <c r="X4601">
        <v>9.9271205036089855E-2</v>
      </c>
      <c r="Y4601">
        <v>0.10816488647175471</v>
      </c>
      <c r="Z4601">
        <v>0.11341307497825219</v>
      </c>
      <c r="AA4601">
        <v>0.11773322547268346</v>
      </c>
      <c r="AB4601">
        <v>0.12400090397974747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</row>
    <row r="4602" spans="1:58" ht="12" customHeight="1" x14ac:dyDescent="0.2">
      <c r="B4602" t="s">
        <v>463</v>
      </c>
      <c r="C4602">
        <v>0.81681526462313925</v>
      </c>
      <c r="D4602">
        <v>0.81681526462313925</v>
      </c>
      <c r="E4602">
        <v>0.81681526462313925</v>
      </c>
      <c r="F4602">
        <v>0.81511026259663732</v>
      </c>
      <c r="G4602">
        <v>0.82696389345786114</v>
      </c>
      <c r="H4602">
        <v>0.81973140192925831</v>
      </c>
      <c r="I4602">
        <v>0.82975943493680537</v>
      </c>
      <c r="J4602">
        <v>0.82719651264583882</v>
      </c>
      <c r="K4602">
        <v>0.81047608558746576</v>
      </c>
      <c r="L4602">
        <v>0.8137703478243451</v>
      </c>
      <c r="M4602">
        <v>0.78301677635893141</v>
      </c>
      <c r="N4602">
        <v>0.78607628080946879</v>
      </c>
      <c r="O4602">
        <v>0.66037107349715241</v>
      </c>
      <c r="P4602">
        <v>0.80721496118315761</v>
      </c>
      <c r="Q4602">
        <v>0.80646015826899231</v>
      </c>
      <c r="R4602">
        <v>0.78319848164229622</v>
      </c>
      <c r="S4602">
        <v>0.78292092028411864</v>
      </c>
      <c r="T4602">
        <v>0.7791205403442466</v>
      </c>
      <c r="U4602">
        <v>0.70624896654030112</v>
      </c>
      <c r="V4602">
        <v>0.61459211390607937</v>
      </c>
      <c r="W4602">
        <v>0.59155877512075539</v>
      </c>
      <c r="X4602">
        <v>0.55954857535018032</v>
      </c>
      <c r="Y4602">
        <v>0.52715336891212738</v>
      </c>
      <c r="Z4602">
        <v>0.45777504210775266</v>
      </c>
      <c r="AA4602">
        <v>0.43271346798856314</v>
      </c>
      <c r="AB4602">
        <v>0.42737335915585017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 ht="12" customHeight="1" x14ac:dyDescent="0.2">
      <c r="B4603" t="s">
        <v>464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7.554144411871251E-6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 ht="12" customHeight="1" x14ac:dyDescent="0.2">
      <c r="B4604" t="s">
        <v>465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 ht="12" customHeight="1" x14ac:dyDescent="0.2">
      <c r="B4605" t="s">
        <v>466</v>
      </c>
      <c r="C4605">
        <v>4.5976926972405983E-2</v>
      </c>
      <c r="D4605">
        <v>4.5976926972405983E-2</v>
      </c>
      <c r="E4605">
        <v>4.5976926972405983E-2</v>
      </c>
      <c r="F4605">
        <v>5.4123078786595689E-2</v>
      </c>
      <c r="G4605">
        <v>5.1953312175261904E-2</v>
      </c>
      <c r="H4605">
        <v>8.8085328967731802E-2</v>
      </c>
      <c r="I4605">
        <v>8.713809313017179E-2</v>
      </c>
      <c r="J4605">
        <v>8.6050196011900532E-2</v>
      </c>
      <c r="K4605">
        <v>9.8886192393162542E-2</v>
      </c>
      <c r="L4605">
        <v>0.10242458202913263</v>
      </c>
      <c r="M4605">
        <v>0.12303614108350908</v>
      </c>
      <c r="N4605">
        <v>0.12300334126785419</v>
      </c>
      <c r="O4605">
        <v>0.10158934137136907</v>
      </c>
      <c r="P4605">
        <v>0.11684438596163479</v>
      </c>
      <c r="Q4605">
        <v>0.11082910731181772</v>
      </c>
      <c r="R4605">
        <v>0.1331972149316179</v>
      </c>
      <c r="S4605">
        <v>0.12473525619313364</v>
      </c>
      <c r="T4605">
        <v>0.12391604114290947</v>
      </c>
      <c r="U4605">
        <v>0.18434297816388331</v>
      </c>
      <c r="V4605">
        <v>0.23551721087208793</v>
      </c>
      <c r="W4605">
        <v>0.29463991969576531</v>
      </c>
      <c r="X4605">
        <v>0.31887222002962107</v>
      </c>
      <c r="Y4605">
        <v>0.34294894182344754</v>
      </c>
      <c r="Z4605">
        <v>0.4075573292785038</v>
      </c>
      <c r="AA4605">
        <v>0.42861710082362942</v>
      </c>
      <c r="AB4605">
        <v>0.42926550883635362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 ht="12" customHeight="1" x14ac:dyDescent="0.2">
      <c r="B4606" t="s">
        <v>467</v>
      </c>
      <c r="C4606">
        <v>2.5228151299686349E-2</v>
      </c>
      <c r="D4606">
        <v>2.5228151299686349E-2</v>
      </c>
      <c r="E4606">
        <v>2.5228151299686349E-2</v>
      </c>
      <c r="F4606">
        <v>3.7245047867792411E-2</v>
      </c>
      <c r="G4606">
        <v>3.6199377672385492E-2</v>
      </c>
      <c r="H4606">
        <v>3.2043335532447197E-2</v>
      </c>
      <c r="I4606">
        <v>3.6614730453471196E-2</v>
      </c>
      <c r="J4606">
        <v>4.8921067940325039E-2</v>
      </c>
      <c r="K4606">
        <v>5.1585496880647647E-2</v>
      </c>
      <c r="L4606">
        <v>4.9044430632130917E-2</v>
      </c>
      <c r="M4606">
        <v>5.8537122658526078E-2</v>
      </c>
      <c r="N4606">
        <v>4.5374926675004222E-2</v>
      </c>
      <c r="O4606">
        <v>7.1318726067944342E-3</v>
      </c>
      <c r="P4606">
        <v>8.4474742537477762E-3</v>
      </c>
      <c r="Q4606">
        <v>6.4552618615999731E-3</v>
      </c>
      <c r="R4606">
        <v>6.5249680265531624E-3</v>
      </c>
      <c r="S4606">
        <v>3.7427322783228048E-3</v>
      </c>
      <c r="T4606">
        <v>3.7287697964127346E-3</v>
      </c>
      <c r="U4606">
        <v>5.3977485605557181E-3</v>
      </c>
      <c r="V4606">
        <v>1.4082988813317418E-2</v>
      </c>
      <c r="W4606">
        <v>1.9245674036037528E-2</v>
      </c>
      <c r="X4606">
        <v>1.993339340500222E-2</v>
      </c>
      <c r="Y4606">
        <v>1.9154601218596405E-2</v>
      </c>
      <c r="Z4606">
        <v>1.8284640364953489E-2</v>
      </c>
      <c r="AA4606">
        <v>1.7452334430283167E-2</v>
      </c>
      <c r="AB4606">
        <v>1.5670532337744892E-2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</row>
    <row r="4607" spans="1:58" ht="12" customHeight="1" x14ac:dyDescent="0.2">
      <c r="B4607" t="s">
        <v>468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6.9451270029533103E-6</v>
      </c>
      <c r="Q4607">
        <v>1.0775029965870869E-6</v>
      </c>
      <c r="R4607">
        <v>0</v>
      </c>
      <c r="S4607">
        <v>1.5877688790244635E-3</v>
      </c>
      <c r="T4607">
        <v>1.5699315240580742E-3</v>
      </c>
      <c r="U4607">
        <v>2.1977581323436076E-3</v>
      </c>
      <c r="V4607">
        <v>1.9470649369665791E-3</v>
      </c>
      <c r="W4607">
        <v>2.0624611154011147E-3</v>
      </c>
      <c r="X4607">
        <v>2.3746061791066458E-3</v>
      </c>
      <c r="Y4607">
        <v>2.5782015740739815E-3</v>
      </c>
      <c r="Z4607">
        <v>2.9699132705378142E-3</v>
      </c>
      <c r="AA4607">
        <v>3.4838712848408947E-3</v>
      </c>
      <c r="AB4607">
        <v>3.6896956903038924E-3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</row>
    <row r="4608" spans="1:58" ht="12" customHeight="1" x14ac:dyDescent="0.2">
      <c r="B4608" t="s">
        <v>469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</row>
    <row r="4609" spans="1:58" ht="12" customHeight="1" x14ac:dyDescent="0.2">
      <c r="A4609" t="s">
        <v>529</v>
      </c>
      <c r="B4609" t="s">
        <v>429</v>
      </c>
      <c r="C4609">
        <v>8.8509362301694525E-2</v>
      </c>
      <c r="D4609">
        <v>8.8509362301694525E-2</v>
      </c>
      <c r="E4609">
        <v>8.8509362301694525E-2</v>
      </c>
      <c r="F4609">
        <v>6.4394165265943729E-2</v>
      </c>
      <c r="G4609">
        <v>4.2310535820072104E-2</v>
      </c>
      <c r="H4609">
        <v>5.5443500395019968E-2</v>
      </c>
      <c r="I4609">
        <v>7.0449899217928144E-2</v>
      </c>
      <c r="J4609">
        <v>8.009023425791717E-2</v>
      </c>
      <c r="K4609">
        <v>6.7754702183461524E-2</v>
      </c>
      <c r="L4609">
        <v>8.5422485206601839E-2</v>
      </c>
      <c r="M4609">
        <v>9.538826956773773E-2</v>
      </c>
      <c r="N4609">
        <v>7.6514030422983131E-2</v>
      </c>
      <c r="O4609">
        <v>0.22074395447795037</v>
      </c>
      <c r="P4609">
        <v>8.0197484861338861E-2</v>
      </c>
      <c r="Q4609">
        <v>8.2003291297480768E-2</v>
      </c>
      <c r="R4609">
        <v>7.922816693460169E-2</v>
      </c>
      <c r="S4609">
        <v>7.3490621171961812E-2</v>
      </c>
      <c r="T4609">
        <v>0.11303050900138593</v>
      </c>
      <c r="U4609">
        <v>0.11707032367696492</v>
      </c>
      <c r="V4609">
        <v>0.11399787767946894</v>
      </c>
      <c r="W4609">
        <v>0.1111372908967473</v>
      </c>
      <c r="X4609">
        <v>0.10705907500853101</v>
      </c>
      <c r="Y4609">
        <v>0.11576113647090013</v>
      </c>
      <c r="Z4609">
        <v>0.10276518227448118</v>
      </c>
      <c r="AA4609">
        <v>0.10632371633595562</v>
      </c>
      <c r="AB4609">
        <v>0.10044997084132014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</row>
    <row r="4610" spans="1:58" ht="12" customHeight="1" x14ac:dyDescent="0.2">
      <c r="B4610" t="s">
        <v>463</v>
      </c>
      <c r="C4610">
        <v>0.88948804079265198</v>
      </c>
      <c r="D4610">
        <v>0.88948804079265198</v>
      </c>
      <c r="E4610">
        <v>0.88948804079265198</v>
      </c>
      <c r="F4610">
        <v>0.90110250954586812</v>
      </c>
      <c r="G4610">
        <v>0.87778310890777822</v>
      </c>
      <c r="H4610">
        <v>0.85397752502257396</v>
      </c>
      <c r="I4610">
        <v>0.8178263694077702</v>
      </c>
      <c r="J4610">
        <v>0.7685758148156524</v>
      </c>
      <c r="K4610">
        <v>0.88767382853415477</v>
      </c>
      <c r="L4610">
        <v>0.8767551789751441</v>
      </c>
      <c r="M4610">
        <v>0.86727355558630626</v>
      </c>
      <c r="N4610">
        <v>0.88641603886511389</v>
      </c>
      <c r="O4610">
        <v>0.75446472052606262</v>
      </c>
      <c r="P4610">
        <v>0.81894791526538036</v>
      </c>
      <c r="Q4610">
        <v>0.81466496379986308</v>
      </c>
      <c r="R4610">
        <v>0.80426697879979547</v>
      </c>
      <c r="S4610">
        <v>0.79392089822706213</v>
      </c>
      <c r="T4610">
        <v>0.7606689354071503</v>
      </c>
      <c r="U4610">
        <v>0.75092270440457254</v>
      </c>
      <c r="V4610">
        <v>0.7037417213617021</v>
      </c>
      <c r="W4610">
        <v>0.64481245733398929</v>
      </c>
      <c r="X4610">
        <v>0.62673338178585736</v>
      </c>
      <c r="Y4610">
        <v>0.57771730111378572</v>
      </c>
      <c r="Z4610">
        <v>0.54563354470262515</v>
      </c>
      <c r="AA4610">
        <v>0.48972160256006358</v>
      </c>
      <c r="AB4610">
        <v>0.44691114043306968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</row>
    <row r="4611" spans="1:58" ht="12" customHeight="1" x14ac:dyDescent="0.2">
      <c r="B4611" t="s">
        <v>464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7.7428335031824025E-6</v>
      </c>
      <c r="Q4611">
        <v>0</v>
      </c>
      <c r="R4611">
        <v>4.6873442742499973E-5</v>
      </c>
      <c r="S4611">
        <v>6.0275624706830153E-3</v>
      </c>
      <c r="T4611">
        <v>7.8446215251534951E-4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</row>
    <row r="4612" spans="1:58" ht="12" customHeight="1" x14ac:dyDescent="0.2">
      <c r="B4612" t="s">
        <v>465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</row>
    <row r="4613" spans="1:58" ht="12" customHeight="1" x14ac:dyDescent="0.2">
      <c r="B4613" t="s">
        <v>466</v>
      </c>
      <c r="C4613">
        <v>1.9005408330643805E-2</v>
      </c>
      <c r="D4613">
        <v>1.9005408330643805E-2</v>
      </c>
      <c r="E4613">
        <v>1.9005408330643805E-2</v>
      </c>
      <c r="F4613">
        <v>2.8984237727703886E-2</v>
      </c>
      <c r="G4613">
        <v>7.5589314191877588E-2</v>
      </c>
      <c r="H4613">
        <v>8.5365632697750035E-2</v>
      </c>
      <c r="I4613">
        <v>0.10891559850187955</v>
      </c>
      <c r="J4613">
        <v>0.14764319457958569</v>
      </c>
      <c r="K4613">
        <v>3.9018281874169551E-2</v>
      </c>
      <c r="L4613">
        <v>3.5301936309044386E-2</v>
      </c>
      <c r="M4613">
        <v>3.5311005180737431E-2</v>
      </c>
      <c r="N4613">
        <v>3.5321566646898242E-2</v>
      </c>
      <c r="O4613">
        <v>2.4487680906929401E-2</v>
      </c>
      <c r="P4613">
        <v>0.10022847114844854</v>
      </c>
      <c r="Q4613">
        <v>0.10333174490265618</v>
      </c>
      <c r="R4613">
        <v>0.11645798082286031</v>
      </c>
      <c r="S4613">
        <v>0.12656091813029302</v>
      </c>
      <c r="T4613">
        <v>0.12502807065685845</v>
      </c>
      <c r="U4613">
        <v>0.13200697191846258</v>
      </c>
      <c r="V4613">
        <v>0.18226040095882892</v>
      </c>
      <c r="W4613">
        <v>0.24299388859343499</v>
      </c>
      <c r="X4613">
        <v>0.26475953069101887</v>
      </c>
      <c r="Y4613">
        <v>0.30471650248776122</v>
      </c>
      <c r="Z4613">
        <v>0.34936303444288352</v>
      </c>
      <c r="AA4613">
        <v>0.39786840590635053</v>
      </c>
      <c r="AB4613">
        <v>0.44845724992632968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</row>
    <row r="4614" spans="1:58" ht="12" customHeight="1" x14ac:dyDescent="0.2">
      <c r="B4614" t="s">
        <v>467</v>
      </c>
      <c r="C4614">
        <v>2.997188575009677E-3</v>
      </c>
      <c r="D4614">
        <v>2.997188575009677E-3</v>
      </c>
      <c r="E4614">
        <v>2.997188575009677E-3</v>
      </c>
      <c r="F4614">
        <v>5.5190874604843353E-3</v>
      </c>
      <c r="G4614">
        <v>4.3170410802719295E-3</v>
      </c>
      <c r="H4614">
        <v>5.21334188465606E-3</v>
      </c>
      <c r="I4614">
        <v>2.8081328724220188E-3</v>
      </c>
      <c r="J4614">
        <v>3.6907563468446224E-3</v>
      </c>
      <c r="K4614">
        <v>5.5531874082142196E-3</v>
      </c>
      <c r="L4614">
        <v>2.5203995092095773E-3</v>
      </c>
      <c r="M4614">
        <v>2.0271696652185548E-3</v>
      </c>
      <c r="N4614">
        <v>1.748364065004717E-3</v>
      </c>
      <c r="O4614">
        <v>3.0364408905780995E-4</v>
      </c>
      <c r="P4614">
        <v>6.1249404791780947E-4</v>
      </c>
      <c r="Q4614">
        <v>0</v>
      </c>
      <c r="R4614">
        <v>0</v>
      </c>
      <c r="S4614">
        <v>0</v>
      </c>
      <c r="T4614">
        <v>4.8802278208994403E-4</v>
      </c>
      <c r="U4614">
        <v>0</v>
      </c>
      <c r="V4614">
        <v>0</v>
      </c>
      <c r="W4614">
        <v>0</v>
      </c>
      <c r="X4614">
        <v>3.4848800903720619E-4</v>
      </c>
      <c r="Y4614">
        <v>3.432586090784051E-4</v>
      </c>
      <c r="Z4614">
        <v>3.5343465674421068E-4</v>
      </c>
      <c r="AA4614">
        <v>2.4512545601941674E-4</v>
      </c>
      <c r="AB4614">
        <v>1.5673225203792105E-3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 ht="12" customHeight="1" x14ac:dyDescent="0.2">
      <c r="B4615" t="s">
        <v>468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5.8918434112581571E-6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1.0563631758283602E-3</v>
      </c>
      <c r="X4615">
        <v>1.0995245055556387E-3</v>
      </c>
      <c r="Y4615">
        <v>1.4618013184745564E-3</v>
      </c>
      <c r="Z4615">
        <v>1.8848039232659776E-3</v>
      </c>
      <c r="AA4615">
        <v>5.8411497416109258E-3</v>
      </c>
      <c r="AB4615">
        <v>2.6143162789012747E-3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</row>
    <row r="4616" spans="1:58" ht="12" customHeight="1" x14ac:dyDescent="0.2">
      <c r="B4616" t="s">
        <v>469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 ht="12" customHeight="1" x14ac:dyDescent="0.2">
      <c r="A4617" t="s">
        <v>530</v>
      </c>
      <c r="B4617" t="s">
        <v>429</v>
      </c>
      <c r="C4617">
        <v>7.5406604131091612E-2</v>
      </c>
      <c r="D4617">
        <v>7.5406604131091612E-2</v>
      </c>
      <c r="E4617">
        <v>7.5406604131091612E-2</v>
      </c>
      <c r="F4617">
        <v>5.1611776739393142E-2</v>
      </c>
      <c r="G4617">
        <v>4.1283087868156182E-2</v>
      </c>
      <c r="H4617">
        <v>3.209169481060388E-2</v>
      </c>
      <c r="I4617">
        <v>3.7303137337505017E-2</v>
      </c>
      <c r="J4617">
        <v>5.0865977908695875E-2</v>
      </c>
      <c r="K4617">
        <v>3.8751797137261075E-2</v>
      </c>
      <c r="L4617">
        <v>3.6528290949023691E-2</v>
      </c>
      <c r="M4617">
        <v>3.6319605200183368E-2</v>
      </c>
      <c r="N4617">
        <v>5.1819828331541418E-2</v>
      </c>
      <c r="O4617">
        <v>0.10116005963503491</v>
      </c>
      <c r="P4617">
        <v>5.6226069217974468E-2</v>
      </c>
      <c r="Q4617">
        <v>8.7602259919041359E-2</v>
      </c>
      <c r="R4617">
        <v>0.10276582801360803</v>
      </c>
      <c r="S4617">
        <v>0.10542270196444062</v>
      </c>
      <c r="T4617">
        <v>0.11753735060759507</v>
      </c>
      <c r="U4617">
        <v>0.11808930859880833</v>
      </c>
      <c r="V4617">
        <v>0.12291470691880224</v>
      </c>
      <c r="W4617">
        <v>0.12101371779337229</v>
      </c>
      <c r="X4617">
        <v>0.11919688859012462</v>
      </c>
      <c r="Y4617">
        <v>0.10943907961008265</v>
      </c>
      <c r="Z4617">
        <v>0.1191949704837674</v>
      </c>
      <c r="AA4617">
        <v>0.11670760879276899</v>
      </c>
      <c r="AB4617">
        <v>0.12838115142911311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</row>
    <row r="4618" spans="1:58" ht="12" customHeight="1" x14ac:dyDescent="0.2">
      <c r="B4618" t="s">
        <v>463</v>
      </c>
      <c r="C4618">
        <v>0.90215538220958325</v>
      </c>
      <c r="D4618">
        <v>0.90215538220958325</v>
      </c>
      <c r="E4618">
        <v>0.90215538220958325</v>
      </c>
      <c r="F4618">
        <v>0.91359717169095778</v>
      </c>
      <c r="G4618">
        <v>0.92435476081336698</v>
      </c>
      <c r="H4618">
        <v>0.92913296231656184</v>
      </c>
      <c r="I4618">
        <v>0.90961118985652034</v>
      </c>
      <c r="J4618">
        <v>0.85216064343699205</v>
      </c>
      <c r="K4618">
        <v>0.82007716953331589</v>
      </c>
      <c r="L4618">
        <v>0.8158668284864925</v>
      </c>
      <c r="M4618">
        <v>0.80725557918945023</v>
      </c>
      <c r="N4618">
        <v>0.75779930700167919</v>
      </c>
      <c r="O4618">
        <v>0.71159634997662546</v>
      </c>
      <c r="P4618">
        <v>0.56004481405970774</v>
      </c>
      <c r="Q4618">
        <v>0.45244292676193165</v>
      </c>
      <c r="R4618">
        <v>0.45968725360748475</v>
      </c>
      <c r="S4618">
        <v>0.44683157919907357</v>
      </c>
      <c r="T4618">
        <v>0.44159210478926958</v>
      </c>
      <c r="U4618">
        <v>0.4168457340544599</v>
      </c>
      <c r="V4618">
        <v>0.39819777481942331</v>
      </c>
      <c r="W4618">
        <v>0.37362092364916011</v>
      </c>
      <c r="X4618">
        <v>0.37801366456645003</v>
      </c>
      <c r="Y4618">
        <v>0.36472957550237617</v>
      </c>
      <c r="Z4618">
        <v>0.36142842432939848</v>
      </c>
      <c r="AA4618">
        <v>0.34992575961946581</v>
      </c>
      <c r="AB4618">
        <v>0.34710685357363902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</row>
    <row r="4619" spans="1:58" ht="12" customHeight="1" x14ac:dyDescent="0.2">
      <c r="B4619" t="s">
        <v>464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6.8847709555541733E-6</v>
      </c>
      <c r="Q4619">
        <v>0</v>
      </c>
      <c r="R4619">
        <v>0</v>
      </c>
      <c r="S4619">
        <v>2.1842806881159874E-6</v>
      </c>
      <c r="T4619">
        <v>1.2644381302696345E-6</v>
      </c>
      <c r="U4619">
        <v>1.7040501334371498E-7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</row>
    <row r="4620" spans="1:58" ht="12" customHeight="1" x14ac:dyDescent="0.2">
      <c r="B4620" t="s">
        <v>465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</row>
    <row r="4621" spans="1:58" ht="12" customHeight="1" x14ac:dyDescent="0.2">
      <c r="B4621" t="s">
        <v>466</v>
      </c>
      <c r="C4621">
        <v>1.2711809205978948E-2</v>
      </c>
      <c r="D4621">
        <v>1.2711809205978948E-2</v>
      </c>
      <c r="E4621">
        <v>1.2711809205978948E-2</v>
      </c>
      <c r="F4621">
        <v>2.5732344411406524E-2</v>
      </c>
      <c r="G4621">
        <v>2.9384529720678784E-2</v>
      </c>
      <c r="H4621">
        <v>3.4953722228505645E-2</v>
      </c>
      <c r="I4621">
        <v>5.1357418978479868E-2</v>
      </c>
      <c r="J4621">
        <v>9.6921214112363471E-2</v>
      </c>
      <c r="K4621">
        <v>0.14089622141207347</v>
      </c>
      <c r="L4621">
        <v>0.14624441910612804</v>
      </c>
      <c r="M4621">
        <v>0.15504401553984543</v>
      </c>
      <c r="N4621">
        <v>0.1886369962961261</v>
      </c>
      <c r="O4621">
        <v>0.18658356519621827</v>
      </c>
      <c r="P4621">
        <v>0.37305116030173058</v>
      </c>
      <c r="Q4621">
        <v>0.44147341304796661</v>
      </c>
      <c r="R4621">
        <v>0.41739176283697976</v>
      </c>
      <c r="S4621">
        <v>0.42364213247266808</v>
      </c>
      <c r="T4621">
        <v>0.41522819212422618</v>
      </c>
      <c r="U4621">
        <v>0.42610123995434906</v>
      </c>
      <c r="V4621">
        <v>0.44263169885403147</v>
      </c>
      <c r="W4621">
        <v>0.45817692358760337</v>
      </c>
      <c r="X4621">
        <v>0.46290412266579695</v>
      </c>
      <c r="Y4621">
        <v>0.48383523488742203</v>
      </c>
      <c r="Z4621">
        <v>0.49515939187991898</v>
      </c>
      <c r="AA4621">
        <v>0.51027643510575782</v>
      </c>
      <c r="AB4621">
        <v>0.49904591497663731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</row>
    <row r="4622" spans="1:58" ht="12" customHeight="1" x14ac:dyDescent="0.2">
      <c r="B4622" t="s">
        <v>467</v>
      </c>
      <c r="C4622">
        <v>9.7262044533462724E-3</v>
      </c>
      <c r="D4622">
        <v>9.7262044533462724E-3</v>
      </c>
      <c r="E4622">
        <v>9.7262044533462724E-3</v>
      </c>
      <c r="F4622">
        <v>9.0587071582424235E-3</v>
      </c>
      <c r="G4622">
        <v>4.9776215977981745E-3</v>
      </c>
      <c r="H4622">
        <v>3.8216206443286347E-3</v>
      </c>
      <c r="I4622">
        <v>1.7282538274947705E-3</v>
      </c>
      <c r="J4622">
        <v>5.2164541948659978E-5</v>
      </c>
      <c r="K4622">
        <v>2.7481191734961475E-4</v>
      </c>
      <c r="L4622">
        <v>1.3604614583557627E-3</v>
      </c>
      <c r="M4622">
        <v>1.3808000705209278E-3</v>
      </c>
      <c r="N4622">
        <v>1.7438683706533131E-3</v>
      </c>
      <c r="O4622">
        <v>6.6002519212129366E-4</v>
      </c>
      <c r="P4622">
        <v>4.2836384028986964E-3</v>
      </c>
      <c r="Q4622">
        <v>1.2075619925219662E-2</v>
      </c>
      <c r="R4622">
        <v>1.3207718595557316E-2</v>
      </c>
      <c r="S4622">
        <v>1.746155658577455E-2</v>
      </c>
      <c r="T4622">
        <v>1.816117854884727E-2</v>
      </c>
      <c r="U4622">
        <v>3.1588991343223266E-2</v>
      </c>
      <c r="V4622">
        <v>2.8581466047582608E-2</v>
      </c>
      <c r="W4622">
        <v>3.9254478904550909E-2</v>
      </c>
      <c r="X4622">
        <v>3.1376783837480139E-2</v>
      </c>
      <c r="Y4622">
        <v>3.3280398122309138E-2</v>
      </c>
      <c r="Z4622">
        <v>1.4830876855897453E-2</v>
      </c>
      <c r="AA4622">
        <v>1.4195864115284822E-2</v>
      </c>
      <c r="AB4622">
        <v>1.543592737911677E-2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</row>
    <row r="4623" spans="1:58" ht="12" customHeight="1" x14ac:dyDescent="0.2">
      <c r="B4623" t="s">
        <v>468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6.2725400295216621E-3</v>
      </c>
      <c r="Q4623">
        <v>6.2537222102461484E-3</v>
      </c>
      <c r="R4623">
        <v>6.8326385586545794E-3</v>
      </c>
      <c r="S4623">
        <v>6.4891472088129277E-3</v>
      </c>
      <c r="T4623">
        <v>7.4799094919316975E-3</v>
      </c>
      <c r="U4623">
        <v>7.263738613391902E-3</v>
      </c>
      <c r="V4623">
        <v>7.5465707086593151E-3</v>
      </c>
      <c r="W4623">
        <v>7.6267242177915882E-3</v>
      </c>
      <c r="X4623">
        <v>7.994895716932569E-3</v>
      </c>
      <c r="Y4623">
        <v>8.210514592629458E-3</v>
      </c>
      <c r="Z4623">
        <v>8.7862564836077225E-3</v>
      </c>
      <c r="AA4623">
        <v>8.2561976902532207E-3</v>
      </c>
      <c r="AB4623">
        <v>9.2726725453843167E-3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</row>
    <row r="4624" spans="1:58" ht="12" customHeight="1" x14ac:dyDescent="0.2">
      <c r="B4624" t="s">
        <v>469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1.1489321721133415E-4</v>
      </c>
      <c r="Q4624">
        <v>1.5205813559457604E-4</v>
      </c>
      <c r="R4624">
        <v>1.1479838771559308E-4</v>
      </c>
      <c r="S4624">
        <v>1.5069828854215328E-4</v>
      </c>
      <c r="T4624">
        <v>0</v>
      </c>
      <c r="U4624">
        <v>1.1081703075421843E-4</v>
      </c>
      <c r="V4624">
        <v>1.2778265150116097E-4</v>
      </c>
      <c r="W4624">
        <v>3.0723184752178028E-4</v>
      </c>
      <c r="X4624">
        <v>5.1364462321577679E-4</v>
      </c>
      <c r="Y4624">
        <v>5.05197285180624E-4</v>
      </c>
      <c r="Z4624">
        <v>6.0007996740994544E-4</v>
      </c>
      <c r="AA4624">
        <v>6.3813467646931779E-4</v>
      </c>
      <c r="AB4624">
        <v>7.5748009610946212E-4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</row>
    <row r="4627" spans="1:58" ht="12" customHeight="1" x14ac:dyDescent="0.2">
      <c r="A4627" t="s">
        <v>852</v>
      </c>
    </row>
    <row r="4628" spans="1:58" ht="12" customHeight="1" x14ac:dyDescent="0.2">
      <c r="A4628" t="s">
        <v>757</v>
      </c>
      <c r="B4628">
        <v>2020</v>
      </c>
    </row>
    <row r="4630" spans="1:58" ht="12" customHeight="1" x14ac:dyDescent="0.2">
      <c r="B4630" t="s">
        <v>698</v>
      </c>
    </row>
    <row r="4631" spans="1:58" ht="12" customHeight="1" x14ac:dyDescent="0.2">
      <c r="C4631">
        <v>1995</v>
      </c>
      <c r="D4631">
        <v>1996</v>
      </c>
      <c r="E4631">
        <v>1997</v>
      </c>
      <c r="F4631">
        <v>1998</v>
      </c>
      <c r="G4631">
        <v>1999</v>
      </c>
      <c r="H4631">
        <v>2000</v>
      </c>
      <c r="I4631">
        <v>2001</v>
      </c>
      <c r="J4631">
        <v>2002</v>
      </c>
      <c r="K4631">
        <v>2003</v>
      </c>
      <c r="L4631">
        <v>2004</v>
      </c>
      <c r="M4631">
        <v>2005</v>
      </c>
      <c r="N4631">
        <v>2006</v>
      </c>
      <c r="O4631">
        <v>2007</v>
      </c>
      <c r="P4631">
        <v>2008</v>
      </c>
      <c r="Q4631">
        <v>2009</v>
      </c>
      <c r="R4631">
        <v>2010</v>
      </c>
      <c r="S4631">
        <v>2011</v>
      </c>
      <c r="T4631">
        <v>2012</v>
      </c>
      <c r="U4631">
        <v>2013</v>
      </c>
      <c r="V4631">
        <v>2014</v>
      </c>
      <c r="W4631">
        <v>2015</v>
      </c>
      <c r="X4631">
        <v>2016</v>
      </c>
      <c r="Y4631">
        <v>2017</v>
      </c>
      <c r="Z4631">
        <v>2018</v>
      </c>
      <c r="AA4631">
        <v>2019</v>
      </c>
      <c r="AB4631">
        <v>2020</v>
      </c>
      <c r="AC4631">
        <v>2021</v>
      </c>
      <c r="AD4631">
        <v>2022</v>
      </c>
      <c r="AE4631">
        <v>2023</v>
      </c>
      <c r="AF4631">
        <v>2024</v>
      </c>
      <c r="AG4631">
        <v>2025</v>
      </c>
      <c r="AH4631">
        <v>2026</v>
      </c>
      <c r="AI4631">
        <v>2027</v>
      </c>
      <c r="AJ4631">
        <v>2028</v>
      </c>
      <c r="AK4631">
        <v>2029</v>
      </c>
      <c r="AL4631">
        <v>2030</v>
      </c>
      <c r="AM4631">
        <v>2031</v>
      </c>
      <c r="AN4631">
        <v>2032</v>
      </c>
      <c r="AO4631">
        <v>2033</v>
      </c>
      <c r="AP4631">
        <v>2034</v>
      </c>
      <c r="AQ4631">
        <v>2035</v>
      </c>
      <c r="AR4631">
        <v>2036</v>
      </c>
      <c r="AS4631">
        <v>2037</v>
      </c>
      <c r="AT4631">
        <v>2038</v>
      </c>
      <c r="AU4631">
        <v>2039</v>
      </c>
      <c r="AV4631">
        <v>2040</v>
      </c>
      <c r="AW4631">
        <v>2041</v>
      </c>
      <c r="AX4631">
        <v>2042</v>
      </c>
      <c r="AY4631">
        <v>2043</v>
      </c>
      <c r="AZ4631">
        <v>2044</v>
      </c>
      <c r="BA4631">
        <v>2045</v>
      </c>
      <c r="BB4631">
        <v>2046</v>
      </c>
      <c r="BC4631">
        <v>2047</v>
      </c>
      <c r="BD4631">
        <v>2048</v>
      </c>
      <c r="BE4631">
        <v>2049</v>
      </c>
      <c r="BF4631">
        <v>2050</v>
      </c>
    </row>
    <row r="4632" spans="1:58" ht="12" customHeight="1" x14ac:dyDescent="0.2">
      <c r="B4632" t="s">
        <v>699</v>
      </c>
      <c r="C4632">
        <v>66999</v>
      </c>
      <c r="D4632">
        <v>69421</v>
      </c>
      <c r="E4632">
        <v>74487</v>
      </c>
      <c r="F4632">
        <v>76467</v>
      </c>
      <c r="G4632">
        <v>89023</v>
      </c>
      <c r="H4632">
        <v>85561</v>
      </c>
      <c r="I4632">
        <v>79779.851351351346</v>
      </c>
      <c r="J4632">
        <v>77162.734534534524</v>
      </c>
      <c r="K4632">
        <v>76465.326126126121</v>
      </c>
      <c r="L4632">
        <v>76667.207507507512</v>
      </c>
      <c r="M4632">
        <v>78686.021321321328</v>
      </c>
      <c r="N4632">
        <v>76465.326126126136</v>
      </c>
      <c r="O4632">
        <v>78686.021321321343</v>
      </c>
      <c r="P4632">
        <v>80194.625825825846</v>
      </c>
      <c r="Q4632">
        <v>82433.673873873908</v>
      </c>
      <c r="R4632">
        <v>78898.914414414437</v>
      </c>
      <c r="S4632">
        <v>79111.807507507532</v>
      </c>
      <c r="T4632">
        <v>84577.287087087112</v>
      </c>
      <c r="U4632">
        <v>86904.428828828866</v>
      </c>
      <c r="V4632">
        <v>91672.500000000044</v>
      </c>
      <c r="W4632">
        <v>92995.884210000033</v>
      </c>
      <c r="X4632">
        <v>93681.263876627738</v>
      </c>
      <c r="Y4632">
        <v>98711.010934163889</v>
      </c>
      <c r="Z4632">
        <v>96054.712601001534</v>
      </c>
      <c r="AA4632">
        <v>95540.93828693057</v>
      </c>
      <c r="AB4632">
        <v>57709.559557927736</v>
      </c>
    </row>
    <row r="4633" spans="1:58" ht="12" customHeight="1" x14ac:dyDescent="0.2">
      <c r="B4633" t="s">
        <v>700</v>
      </c>
      <c r="C4633">
        <v>95000</v>
      </c>
      <c r="D4633">
        <v>99000</v>
      </c>
      <c r="E4633">
        <v>95000</v>
      </c>
      <c r="F4633">
        <v>94000</v>
      </c>
      <c r="G4633">
        <v>93392</v>
      </c>
      <c r="H4633">
        <v>97454.739966410401</v>
      </c>
      <c r="I4633">
        <v>98166.708814868427</v>
      </c>
      <c r="J4633">
        <v>98282.780350964415</v>
      </c>
      <c r="K4633">
        <v>98124.212678702097</v>
      </c>
      <c r="L4633">
        <v>97744.601671306023</v>
      </c>
      <c r="M4633">
        <v>97065.614898678628</v>
      </c>
      <c r="N4633">
        <v>96089.472308231518</v>
      </c>
      <c r="O4633">
        <v>95037.534370443085</v>
      </c>
      <c r="P4633">
        <v>94389.309726234555</v>
      </c>
      <c r="Q4633">
        <v>93802.609338863855</v>
      </c>
      <c r="R4633">
        <v>93148.041987764824</v>
      </c>
      <c r="S4633">
        <v>92452.247041877592</v>
      </c>
      <c r="T4633">
        <v>91694.293568463545</v>
      </c>
      <c r="U4633">
        <v>90926.826034713784</v>
      </c>
      <c r="V4633">
        <v>90197.414742306893</v>
      </c>
      <c r="W4633">
        <v>89486.714435227041</v>
      </c>
      <c r="X4633">
        <v>88745.886270417293</v>
      </c>
      <c r="Y4633">
        <v>87901.037712603444</v>
      </c>
      <c r="Z4633">
        <v>87175.432044330882</v>
      </c>
      <c r="AA4633">
        <v>86255.422409864754</v>
      </c>
      <c r="AB4633">
        <v>51495.80297323368</v>
      </c>
    </row>
    <row r="4635" spans="1:58" ht="12" customHeight="1" x14ac:dyDescent="0.2">
      <c r="B4635" t="s">
        <v>758</v>
      </c>
      <c r="D4635" t="s">
        <v>1196</v>
      </c>
    </row>
    <row r="4636" spans="1:58" ht="12" customHeight="1" x14ac:dyDescent="0.2">
      <c r="B4636" t="s">
        <v>699</v>
      </c>
      <c r="C4636">
        <v>216.33888591606507</v>
      </c>
      <c r="D4636">
        <v>383.88659550548516</v>
      </c>
    </row>
    <row r="4637" spans="1:58" ht="12" customHeight="1" x14ac:dyDescent="0.2">
      <c r="B4637" t="s">
        <v>700</v>
      </c>
      <c r="C4637">
        <v>794.80447178366478</v>
      </c>
      <c r="D4637">
        <v>1350.5</v>
      </c>
    </row>
    <row r="4639" spans="1:58" ht="12" customHeight="1" x14ac:dyDescent="0.2">
      <c r="B4639" t="s">
        <v>1006</v>
      </c>
      <c r="C4639">
        <v>1995</v>
      </c>
      <c r="D4639">
        <v>1996</v>
      </c>
      <c r="E4639">
        <v>1997</v>
      </c>
      <c r="F4639">
        <v>1998</v>
      </c>
      <c r="G4639">
        <v>1999</v>
      </c>
      <c r="H4639">
        <v>2000</v>
      </c>
      <c r="I4639">
        <v>2001</v>
      </c>
      <c r="J4639">
        <v>2002</v>
      </c>
      <c r="K4639">
        <v>2003</v>
      </c>
      <c r="L4639">
        <v>2004</v>
      </c>
      <c r="M4639">
        <v>2005</v>
      </c>
      <c r="N4639">
        <v>2006</v>
      </c>
      <c r="O4639">
        <v>2007</v>
      </c>
      <c r="P4639">
        <v>2008</v>
      </c>
      <c r="Q4639">
        <v>2009</v>
      </c>
      <c r="R4639">
        <v>2010</v>
      </c>
      <c r="S4639">
        <v>2011</v>
      </c>
      <c r="T4639">
        <v>2012</v>
      </c>
      <c r="U4639">
        <v>2013</v>
      </c>
      <c r="V4639">
        <v>2014</v>
      </c>
      <c r="W4639">
        <v>2015</v>
      </c>
      <c r="X4639">
        <v>2016</v>
      </c>
      <c r="Y4639">
        <v>2017</v>
      </c>
      <c r="Z4639">
        <v>2018</v>
      </c>
      <c r="AA4639">
        <v>2019</v>
      </c>
      <c r="AB4639">
        <v>2020</v>
      </c>
      <c r="AC4639">
        <v>2021</v>
      </c>
      <c r="AD4639">
        <v>2022</v>
      </c>
      <c r="AE4639">
        <v>2023</v>
      </c>
      <c r="AF4639">
        <v>2024</v>
      </c>
      <c r="AG4639">
        <v>2025</v>
      </c>
      <c r="AH4639">
        <v>2026</v>
      </c>
      <c r="AI4639">
        <v>2027</v>
      </c>
      <c r="AJ4639">
        <v>2028</v>
      </c>
      <c r="AK4639">
        <v>2029</v>
      </c>
      <c r="AL4639">
        <v>2030</v>
      </c>
      <c r="AM4639">
        <v>2031</v>
      </c>
      <c r="AN4639">
        <v>2032</v>
      </c>
      <c r="AO4639">
        <v>2033</v>
      </c>
      <c r="AP4639">
        <v>2034</v>
      </c>
      <c r="AQ4639">
        <v>2035</v>
      </c>
      <c r="AR4639">
        <v>2036</v>
      </c>
      <c r="AS4639">
        <v>2037</v>
      </c>
      <c r="AT4639">
        <v>2038</v>
      </c>
      <c r="AU4639">
        <v>2039</v>
      </c>
      <c r="AV4639">
        <v>2040</v>
      </c>
      <c r="AW4639">
        <v>2041</v>
      </c>
      <c r="AX4639">
        <v>2042</v>
      </c>
      <c r="AY4639">
        <v>2043</v>
      </c>
      <c r="AZ4639">
        <v>2044</v>
      </c>
      <c r="BA4639">
        <v>2045</v>
      </c>
      <c r="BB4639">
        <v>2046</v>
      </c>
      <c r="BC4639">
        <v>2047</v>
      </c>
      <c r="BD4639">
        <v>2048</v>
      </c>
      <c r="BE4639">
        <v>2049</v>
      </c>
      <c r="BF4639">
        <v>2050</v>
      </c>
    </row>
    <row r="4640" spans="1:58" ht="12" customHeight="1" x14ac:dyDescent="0.2">
      <c r="B4640" t="s">
        <v>1005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0.8</v>
      </c>
      <c r="AD4640">
        <v>0.6</v>
      </c>
      <c r="AE4640">
        <v>0.45</v>
      </c>
      <c r="AF4640">
        <v>0.33750000000000002</v>
      </c>
      <c r="AG4640">
        <v>0.25312499999999999</v>
      </c>
      <c r="AH4640">
        <v>0.18984375000000001</v>
      </c>
      <c r="AI4640">
        <v>0.14238281</v>
      </c>
      <c r="AJ4640">
        <v>0.10678711</v>
      </c>
      <c r="AK4640">
        <v>8.0090330000000001E-2</v>
      </c>
      <c r="AL4640">
        <v>6.0067750000000003E-2</v>
      </c>
      <c r="AM4640">
        <v>4.5050809999999997E-2</v>
      </c>
      <c r="AN4640">
        <v>3.3788110000000003E-2</v>
      </c>
      <c r="AO4640">
        <v>2.5340999999999999E-2</v>
      </c>
      <c r="AP4640">
        <v>1.9005999999999999E-2</v>
      </c>
      <c r="AQ4640">
        <v>1.4253999999999999E-2</v>
      </c>
      <c r="AR4640">
        <v>1.0691000000000001E-2</v>
      </c>
      <c r="AS4640">
        <v>8.0180000000000008E-3</v>
      </c>
      <c r="AT4640">
        <v>6.0140000000000002E-3</v>
      </c>
      <c r="AU4640">
        <v>4.5100000000000001E-3</v>
      </c>
      <c r="AV4640">
        <v>3.3830000000000002E-3</v>
      </c>
      <c r="AW4640">
        <v>2.5370000000000002E-3</v>
      </c>
      <c r="AX4640">
        <v>1.903E-3</v>
      </c>
      <c r="AY4640">
        <v>1.4270000000000001E-3</v>
      </c>
      <c r="AZ4640">
        <v>1.07E-3</v>
      </c>
      <c r="BA4640">
        <v>8.03E-4</v>
      </c>
      <c r="BB4640">
        <v>6.02E-4</v>
      </c>
      <c r="BC4640">
        <v>4.5199999999999998E-4</v>
      </c>
      <c r="BD4640">
        <v>3.39E-4</v>
      </c>
      <c r="BE4640">
        <v>2.5399999999999999E-4</v>
      </c>
      <c r="BF4640">
        <v>1.9000000000000001E-4</v>
      </c>
    </row>
    <row r="4641" spans="1:58" ht="12" customHeight="1" x14ac:dyDescent="0.2">
      <c r="B4641" t="s">
        <v>700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0.4</v>
      </c>
      <c r="AD4641">
        <v>0.16</v>
      </c>
      <c r="AE4641">
        <v>6.4000000000000001E-2</v>
      </c>
      <c r="AF4641">
        <v>2.5600000000000001E-2</v>
      </c>
      <c r="AG4641">
        <v>1.0240000000000001E-2</v>
      </c>
      <c r="AH4641">
        <v>4.0959999999999998E-3</v>
      </c>
      <c r="AI4641">
        <v>1.6383999999999999E-3</v>
      </c>
      <c r="AJ4641">
        <v>6.5536000000000001E-4</v>
      </c>
      <c r="AK4641">
        <v>2.6214000000000001E-4</v>
      </c>
      <c r="AL4641">
        <v>1.0486E-4</v>
      </c>
      <c r="AM4641" s="78">
        <v>4.1943000000000001E-5</v>
      </c>
      <c r="AN4641" s="78">
        <v>1.6776999999999999E-5</v>
      </c>
      <c r="AO4641" s="78">
        <v>6.7100000000000001E-6</v>
      </c>
      <c r="AP4641" s="78">
        <v>2.6800000000000002E-6</v>
      </c>
      <c r="AQ4641" s="78">
        <v>1.0699999999999999E-6</v>
      </c>
      <c r="AR4641" s="78">
        <v>4.2899999999999999E-7</v>
      </c>
      <c r="AS4641" s="78">
        <v>1.72E-7</v>
      </c>
      <c r="AT4641" s="78">
        <v>6.87E-8</v>
      </c>
      <c r="AU4641" s="78">
        <v>2.7500000000000001E-8</v>
      </c>
      <c r="AV4641" s="78">
        <v>1.0999999999999999E-8</v>
      </c>
      <c r="AW4641" s="78">
        <v>4.3999999999999997E-9</v>
      </c>
      <c r="AX4641" s="78">
        <v>1.7599999999999999E-9</v>
      </c>
      <c r="AY4641" s="78">
        <v>7.0400000000000005E-10</v>
      </c>
      <c r="AZ4641" s="78">
        <v>2.8100000000000001E-10</v>
      </c>
      <c r="BA4641" s="78">
        <v>1.13E-10</v>
      </c>
      <c r="BB4641" s="78">
        <v>4.5E-11</v>
      </c>
      <c r="BC4641" s="78">
        <v>1.7999999999999999E-11</v>
      </c>
      <c r="BD4641" s="78">
        <v>7.2100000000000002E-12</v>
      </c>
      <c r="BE4641" s="78">
        <v>2.8799999999999998E-12</v>
      </c>
      <c r="BF4641" s="78">
        <v>1.1499999999999999E-12</v>
      </c>
    </row>
    <row r="4642" spans="1:58" ht="12" customHeight="1" x14ac:dyDescent="0.2">
      <c r="AM4642" s="78"/>
      <c r="AN4642" s="78"/>
      <c r="AO4642" s="78"/>
      <c r="AP4642" s="78"/>
      <c r="AQ4642" s="78"/>
      <c r="AR4642" s="78"/>
      <c r="AS4642" s="78"/>
      <c r="AT4642" s="78"/>
      <c r="AU4642" s="78"/>
      <c r="AV4642" s="78"/>
      <c r="AW4642" s="78"/>
      <c r="AX4642" s="78"/>
      <c r="AY4642" s="78"/>
      <c r="AZ4642" s="78"/>
      <c r="BA4642" s="78"/>
      <c r="BB4642" s="78"/>
      <c r="BC4642" s="78"/>
      <c r="BD4642" s="78"/>
      <c r="BE4642" s="78"/>
      <c r="BF4642" s="78"/>
    </row>
    <row r="4643" spans="1:58" ht="12" customHeight="1" x14ac:dyDescent="0.2">
      <c r="B4643" t="s">
        <v>701</v>
      </c>
    </row>
    <row r="4644" spans="1:58" ht="12" customHeight="1" x14ac:dyDescent="0.2">
      <c r="C4644">
        <v>1995</v>
      </c>
      <c r="D4644">
        <v>1996</v>
      </c>
      <c r="E4644">
        <v>1997</v>
      </c>
      <c r="F4644">
        <v>1998</v>
      </c>
      <c r="G4644">
        <v>1999</v>
      </c>
      <c r="H4644">
        <v>2000</v>
      </c>
      <c r="I4644">
        <v>2001</v>
      </c>
      <c r="J4644">
        <v>2002</v>
      </c>
      <c r="K4644">
        <v>2003</v>
      </c>
      <c r="L4644">
        <v>2004</v>
      </c>
      <c r="M4644">
        <v>2005</v>
      </c>
      <c r="N4644">
        <v>2006</v>
      </c>
      <c r="O4644">
        <v>2007</v>
      </c>
      <c r="P4644">
        <v>2008</v>
      </c>
      <c r="Q4644">
        <v>2009</v>
      </c>
      <c r="R4644">
        <v>2010</v>
      </c>
      <c r="S4644">
        <v>2011</v>
      </c>
      <c r="T4644">
        <v>2012</v>
      </c>
      <c r="U4644">
        <v>2013</v>
      </c>
      <c r="V4644">
        <v>2014</v>
      </c>
      <c r="W4644">
        <v>2015</v>
      </c>
      <c r="X4644">
        <v>2016</v>
      </c>
      <c r="Y4644">
        <v>2017</v>
      </c>
      <c r="Z4644">
        <v>2018</v>
      </c>
      <c r="AA4644">
        <v>2019</v>
      </c>
      <c r="AB4644">
        <v>2020</v>
      </c>
      <c r="AC4644">
        <v>2021</v>
      </c>
      <c r="AD4644">
        <v>2022</v>
      </c>
      <c r="AE4644">
        <v>2023</v>
      </c>
      <c r="AF4644">
        <v>2024</v>
      </c>
      <c r="AG4644">
        <v>2025</v>
      </c>
      <c r="AH4644">
        <v>2026</v>
      </c>
      <c r="AI4644">
        <v>2027</v>
      </c>
      <c r="AJ4644">
        <v>2028</v>
      </c>
      <c r="AK4644">
        <v>2029</v>
      </c>
      <c r="AL4644">
        <v>2030</v>
      </c>
      <c r="AM4644">
        <v>2031</v>
      </c>
      <c r="AN4644">
        <v>2032</v>
      </c>
      <c r="AO4644">
        <v>2033</v>
      </c>
      <c r="AP4644">
        <v>2034</v>
      </c>
      <c r="AQ4644">
        <v>2035</v>
      </c>
      <c r="AR4644">
        <v>2036</v>
      </c>
      <c r="AS4644">
        <v>2037</v>
      </c>
      <c r="AT4644">
        <v>2038</v>
      </c>
      <c r="AU4644">
        <v>2039</v>
      </c>
      <c r="AV4644">
        <v>2040</v>
      </c>
      <c r="AW4644">
        <v>2041</v>
      </c>
      <c r="AX4644">
        <v>2042</v>
      </c>
      <c r="AY4644">
        <v>2043</v>
      </c>
      <c r="AZ4644">
        <v>2044</v>
      </c>
      <c r="BA4644">
        <v>2045</v>
      </c>
      <c r="BB4644">
        <v>2046</v>
      </c>
      <c r="BC4644">
        <v>2047</v>
      </c>
      <c r="BD4644">
        <v>2048</v>
      </c>
      <c r="BE4644">
        <v>2049</v>
      </c>
      <c r="BF4644">
        <v>2050</v>
      </c>
    </row>
    <row r="4645" spans="1:58" ht="12" customHeight="1" x14ac:dyDescent="0.2">
      <c r="B4645" t="s">
        <v>699</v>
      </c>
      <c r="C4645">
        <v>404.30618367438319</v>
      </c>
      <c r="D4645">
        <v>399.43106552772218</v>
      </c>
      <c r="E4645">
        <v>395.72709331829714</v>
      </c>
      <c r="F4645">
        <v>399.19306367452629</v>
      </c>
      <c r="G4645">
        <v>375.60850566707478</v>
      </c>
      <c r="H4645">
        <v>377.87040824674796</v>
      </c>
      <c r="I4645">
        <v>381.72149999999965</v>
      </c>
      <c r="J4645">
        <v>379.04299999999967</v>
      </c>
      <c r="K4645">
        <v>376.36449999999968</v>
      </c>
      <c r="L4645">
        <v>373.68599999999969</v>
      </c>
      <c r="M4645">
        <v>371.00749999999971</v>
      </c>
      <c r="N4645">
        <v>368.32899999999972</v>
      </c>
      <c r="O4645">
        <v>365.65049999999974</v>
      </c>
      <c r="P4645">
        <v>362.97199999999975</v>
      </c>
      <c r="Q4645">
        <v>360.29349999999977</v>
      </c>
      <c r="R4645">
        <v>357.61499999999978</v>
      </c>
      <c r="S4645">
        <v>354.9364999999998</v>
      </c>
      <c r="T4645">
        <v>352.25799999999981</v>
      </c>
      <c r="U4645">
        <v>349.57949999999983</v>
      </c>
      <c r="V4645">
        <v>346.90099999999984</v>
      </c>
      <c r="W4645">
        <v>344.22249999999985</v>
      </c>
      <c r="X4645">
        <v>341.54399999999987</v>
      </c>
      <c r="Y4645">
        <v>338.86549999999897</v>
      </c>
      <c r="Z4645">
        <v>336.18699999999899</v>
      </c>
      <c r="AA4645">
        <v>333.508499999999</v>
      </c>
      <c r="AB4645">
        <v>330.82999999999902</v>
      </c>
    </row>
    <row r="4646" spans="1:58" ht="12" customHeight="1" x14ac:dyDescent="0.2">
      <c r="B4646" t="s">
        <v>700</v>
      </c>
      <c r="C4646">
        <v>995.48725854502584</v>
      </c>
      <c r="D4646">
        <v>975.10159425234121</v>
      </c>
      <c r="E4646">
        <v>1010.5526345658069</v>
      </c>
      <c r="F4646">
        <v>1046.9273681312459</v>
      </c>
      <c r="G4646">
        <v>1075.3141479040291</v>
      </c>
      <c r="H4646">
        <v>1055.3993697251997</v>
      </c>
      <c r="I4646">
        <v>1058.1099999999988</v>
      </c>
      <c r="J4646">
        <v>1066.2199999999993</v>
      </c>
      <c r="K4646">
        <v>1074.3299999999981</v>
      </c>
      <c r="L4646">
        <v>1082.4399999999987</v>
      </c>
      <c r="M4646">
        <v>1090.5499999999993</v>
      </c>
      <c r="N4646">
        <v>1098.659999999998</v>
      </c>
      <c r="O4646">
        <v>1106.7699999999986</v>
      </c>
      <c r="P4646">
        <v>1114.8799999999992</v>
      </c>
      <c r="Q4646">
        <v>1122.989999999998</v>
      </c>
      <c r="R4646">
        <v>1131.0999999999985</v>
      </c>
      <c r="S4646">
        <v>1139.2099999999991</v>
      </c>
      <c r="T4646">
        <v>1147.3199999999997</v>
      </c>
      <c r="U4646">
        <v>1155.4299999999985</v>
      </c>
      <c r="V4646">
        <v>1163.5399999999991</v>
      </c>
      <c r="W4646">
        <v>1171.6499999999996</v>
      </c>
      <c r="X4646">
        <v>1179.7599999999984</v>
      </c>
      <c r="Y4646">
        <v>1187.869999999999</v>
      </c>
      <c r="Z4646">
        <v>1195.9799999999996</v>
      </c>
      <c r="AA4646">
        <v>1204.0899999999983</v>
      </c>
      <c r="AB4646">
        <v>1212.1999999999989</v>
      </c>
    </row>
    <row r="4648" spans="1:58" ht="12" customHeight="1" x14ac:dyDescent="0.2">
      <c r="B4648" t="s">
        <v>1235</v>
      </c>
    </row>
    <row r="4649" spans="1:58" ht="12" customHeight="1" x14ac:dyDescent="0.2">
      <c r="C4649">
        <v>1995</v>
      </c>
      <c r="D4649">
        <v>1996</v>
      </c>
      <c r="E4649">
        <v>1997</v>
      </c>
      <c r="F4649">
        <v>1998</v>
      </c>
      <c r="G4649">
        <v>1999</v>
      </c>
      <c r="H4649">
        <v>2000</v>
      </c>
      <c r="I4649">
        <v>2001</v>
      </c>
      <c r="J4649">
        <v>2002</v>
      </c>
      <c r="K4649">
        <v>2003</v>
      </c>
      <c r="L4649">
        <v>2004</v>
      </c>
      <c r="M4649">
        <v>2005</v>
      </c>
      <c r="N4649">
        <v>2006</v>
      </c>
      <c r="O4649">
        <v>2007</v>
      </c>
      <c r="P4649">
        <v>2008</v>
      </c>
      <c r="Q4649">
        <v>2009</v>
      </c>
      <c r="R4649">
        <v>2010</v>
      </c>
      <c r="S4649">
        <v>2011</v>
      </c>
      <c r="T4649">
        <v>2012</v>
      </c>
      <c r="U4649">
        <v>2013</v>
      </c>
      <c r="V4649">
        <v>2014</v>
      </c>
      <c r="W4649">
        <v>2015</v>
      </c>
      <c r="X4649">
        <v>2016</v>
      </c>
      <c r="Y4649">
        <v>2017</v>
      </c>
      <c r="Z4649">
        <v>2018</v>
      </c>
      <c r="AA4649">
        <v>2019</v>
      </c>
      <c r="AB4649">
        <v>2020</v>
      </c>
      <c r="AC4649">
        <v>2021</v>
      </c>
      <c r="AD4649">
        <v>2022</v>
      </c>
      <c r="AE4649">
        <v>2023</v>
      </c>
      <c r="AF4649">
        <v>2024</v>
      </c>
      <c r="AG4649">
        <v>2025</v>
      </c>
      <c r="AH4649">
        <v>2026</v>
      </c>
      <c r="AI4649">
        <v>2027</v>
      </c>
      <c r="AJ4649">
        <v>2028</v>
      </c>
      <c r="AK4649">
        <v>2029</v>
      </c>
      <c r="AL4649">
        <v>2030</v>
      </c>
      <c r="AM4649">
        <v>2031</v>
      </c>
      <c r="AN4649">
        <v>2032</v>
      </c>
      <c r="AO4649">
        <v>2033</v>
      </c>
      <c r="AP4649">
        <v>2034</v>
      </c>
      <c r="AQ4649">
        <v>2035</v>
      </c>
      <c r="AR4649">
        <v>2036</v>
      </c>
      <c r="AS4649">
        <v>2037</v>
      </c>
      <c r="AT4649">
        <v>2038</v>
      </c>
      <c r="AU4649">
        <v>2039</v>
      </c>
      <c r="AV4649">
        <v>2040</v>
      </c>
      <c r="AW4649">
        <v>2041</v>
      </c>
      <c r="AX4649">
        <v>2042</v>
      </c>
      <c r="AY4649">
        <v>2043</v>
      </c>
      <c r="AZ4649">
        <v>2044</v>
      </c>
      <c r="BA4649">
        <v>2045</v>
      </c>
      <c r="BB4649">
        <v>2046</v>
      </c>
      <c r="BC4649">
        <v>2047</v>
      </c>
      <c r="BD4649">
        <v>2048</v>
      </c>
      <c r="BE4649">
        <v>2049</v>
      </c>
      <c r="BF4649">
        <v>2050</v>
      </c>
    </row>
    <row r="4650" spans="1:58" ht="12" customHeight="1" x14ac:dyDescent="0.2">
      <c r="A4650" t="s">
        <v>702</v>
      </c>
      <c r="B4650" t="s">
        <v>429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58" ht="12" customHeight="1" x14ac:dyDescent="0.2">
      <c r="B4651" t="s">
        <v>463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</row>
    <row r="4652" spans="1:58" ht="12" customHeight="1" x14ac:dyDescent="0.2">
      <c r="B4652" t="s">
        <v>1232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58" ht="12" customHeight="1" x14ac:dyDescent="0.2">
      <c r="B4653" t="s">
        <v>465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58" ht="12" customHeight="1" x14ac:dyDescent="0.2">
      <c r="B4654" t="s">
        <v>466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58" ht="12" customHeight="1" x14ac:dyDescent="0.2">
      <c r="B4655" t="s">
        <v>467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58" ht="12" customHeight="1" x14ac:dyDescent="0.2">
      <c r="B4656" t="s">
        <v>468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ht="12" customHeight="1" x14ac:dyDescent="0.2">
      <c r="B4657" t="s">
        <v>469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ht="12" customHeight="1" x14ac:dyDescent="0.2">
      <c r="A4658" t="s">
        <v>703</v>
      </c>
      <c r="B4658" t="s">
        <v>429</v>
      </c>
      <c r="C4658">
        <v>0.11121287117467819</v>
      </c>
      <c r="D4658">
        <v>0.11119026776121699</v>
      </c>
      <c r="E4658">
        <v>0.11116618953999692</v>
      </c>
      <c r="F4658">
        <v>0.11114537241160134</v>
      </c>
      <c r="G4658">
        <v>0.11112502255019982</v>
      </c>
      <c r="H4658">
        <v>0.11110609389531849</v>
      </c>
      <c r="I4658">
        <v>0.11108402722352052</v>
      </c>
      <c r="J4658">
        <v>0.11106572581258846</v>
      </c>
      <c r="K4658">
        <v>0.11104970677713484</v>
      </c>
      <c r="L4658">
        <v>0.11103546682393844</v>
      </c>
      <c r="M4658">
        <v>0.1110201376963276</v>
      </c>
      <c r="N4658">
        <v>0.11100428679578953</v>
      </c>
      <c r="O4658">
        <v>0.11098808522160082</v>
      </c>
      <c r="P4658">
        <v>0.11098808522160082</v>
      </c>
      <c r="Q4658">
        <v>0.11098808522160082</v>
      </c>
      <c r="R4658">
        <v>0.11098808522160082</v>
      </c>
      <c r="S4658">
        <v>0.11098808522160082</v>
      </c>
      <c r="T4658">
        <v>0.106146</v>
      </c>
      <c r="U4658">
        <v>9.4071000000000002E-2</v>
      </c>
      <c r="V4658">
        <v>8.1997E-2</v>
      </c>
      <c r="W4658">
        <v>7.2426000000000004E-2</v>
      </c>
      <c r="X4658">
        <v>6.2854999999999994E-2</v>
      </c>
      <c r="Y4658">
        <v>6.1094999999999997E-2</v>
      </c>
      <c r="Z4658">
        <v>5.9335499999999999E-2</v>
      </c>
      <c r="AA4658">
        <v>5.9832999999999997E-2</v>
      </c>
      <c r="AB4658">
        <v>6.0948000000000002E-2</v>
      </c>
    </row>
    <row r="4659" spans="1:28" ht="12" customHeight="1" x14ac:dyDescent="0.2">
      <c r="B4659" t="s">
        <v>463</v>
      </c>
      <c r="C4659">
        <v>0.88651854452935819</v>
      </c>
      <c r="D4659">
        <v>0.88586412708189421</v>
      </c>
      <c r="E4659">
        <v>0.88516701077699145</v>
      </c>
      <c r="F4659">
        <v>0.88456431012509529</v>
      </c>
      <c r="G4659">
        <v>0.88397513785792992</v>
      </c>
      <c r="H4659">
        <v>0.88342711257703033</v>
      </c>
      <c r="I4659">
        <v>0.88278823495543479</v>
      </c>
      <c r="J4659">
        <v>0.88225836973628691</v>
      </c>
      <c r="K4659">
        <v>0.88179458419741819</v>
      </c>
      <c r="L4659">
        <v>0.88138230691731745</v>
      </c>
      <c r="M4659">
        <v>0.88093849569472749</v>
      </c>
      <c r="N4659">
        <v>0.8804795780233805</v>
      </c>
      <c r="O4659">
        <v>0.88001050759542754</v>
      </c>
      <c r="P4659">
        <v>0.88001050759542754</v>
      </c>
      <c r="Q4659">
        <v>0.88001050759542754</v>
      </c>
      <c r="R4659">
        <v>0.88001050759542754</v>
      </c>
      <c r="S4659">
        <v>0.88001050759542754</v>
      </c>
      <c r="T4659">
        <v>0.88001099999999999</v>
      </c>
      <c r="U4659">
        <v>0.88001099999999999</v>
      </c>
      <c r="V4659">
        <v>0.88001099999999999</v>
      </c>
      <c r="W4659">
        <v>0.88001099999999999</v>
      </c>
      <c r="X4659">
        <v>0.88001099999999999</v>
      </c>
      <c r="Y4659">
        <v>0.88001099999999999</v>
      </c>
      <c r="Z4659">
        <v>0.88001050000000003</v>
      </c>
      <c r="AA4659">
        <v>0.88001099999999999</v>
      </c>
      <c r="AB4659">
        <v>0.88001099999999999</v>
      </c>
    </row>
    <row r="4660" spans="1:28" ht="12" customHeight="1" x14ac:dyDescent="0.2">
      <c r="B4660" t="s">
        <v>1232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ht="12" customHeight="1" x14ac:dyDescent="0.2">
      <c r="B4661" t="s">
        <v>465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ht="12" customHeight="1" x14ac:dyDescent="0.2">
      <c r="B4662" t="s">
        <v>466</v>
      </c>
      <c r="C4662">
        <v>1.4103063069191191E-3</v>
      </c>
      <c r="D4662">
        <v>2.0875016081951655E-3</v>
      </c>
      <c r="E4662">
        <v>2.8088819564001106E-3</v>
      </c>
      <c r="F4662">
        <v>3.4325603915055665E-3</v>
      </c>
      <c r="G4662">
        <v>4.0422395687839674E-3</v>
      </c>
      <c r="H4662">
        <v>4.6093395852089712E-3</v>
      </c>
      <c r="I4662">
        <v>5.2704541766847718E-3</v>
      </c>
      <c r="J4662">
        <v>5.8187620466950123E-3</v>
      </c>
      <c r="K4662">
        <v>6.29869024686562E-3</v>
      </c>
      <c r="L4662">
        <v>6.7253173760611811E-3</v>
      </c>
      <c r="M4662">
        <v>7.1845760277920992E-3</v>
      </c>
      <c r="N4662">
        <v>7.659466927955323E-3</v>
      </c>
      <c r="O4662">
        <v>8.1448639646757338E-3</v>
      </c>
      <c r="P4662">
        <v>8.1448639646757338E-3</v>
      </c>
      <c r="Q4662">
        <v>8.1448639646757338E-3</v>
      </c>
      <c r="R4662">
        <v>8.1448639646757338E-3</v>
      </c>
      <c r="S4662">
        <v>8.1448639646757338E-3</v>
      </c>
      <c r="T4662">
        <v>1.1754000000000001E-2</v>
      </c>
      <c r="U4662">
        <v>1.3523E-2</v>
      </c>
      <c r="V4662">
        <v>1.5292999999999999E-2</v>
      </c>
      <c r="W4662">
        <v>1.5335E-2</v>
      </c>
      <c r="X4662">
        <v>1.5377999999999999E-2</v>
      </c>
      <c r="Y4662">
        <v>1.3923E-2</v>
      </c>
      <c r="Z4662">
        <v>1.24682E-2</v>
      </c>
      <c r="AA4662">
        <v>1.1238E-2</v>
      </c>
      <c r="AB4662">
        <v>1.0115000000000001E-2</v>
      </c>
    </row>
    <row r="4663" spans="1:28" ht="12" customHeight="1" x14ac:dyDescent="0.2">
      <c r="B4663" t="s">
        <v>467</v>
      </c>
      <c r="C4663">
        <v>8.5827798904436925E-4</v>
      </c>
      <c r="D4663">
        <v>8.5810354869366042E-4</v>
      </c>
      <c r="E4663">
        <v>8.5791772661146612E-4</v>
      </c>
      <c r="F4663">
        <v>8.5775707179778918E-4</v>
      </c>
      <c r="G4663">
        <v>8.576000230862815E-4</v>
      </c>
      <c r="H4663">
        <v>8.5745394244224023E-4</v>
      </c>
      <c r="I4663">
        <v>8.5728364435987256E-4</v>
      </c>
      <c r="J4663">
        <v>8.571424044295881E-4</v>
      </c>
      <c r="K4663">
        <v>8.5701877858133577E-4</v>
      </c>
      <c r="L4663">
        <v>8.5690888268291686E-4</v>
      </c>
      <c r="M4663">
        <v>8.5679058115288099E-4</v>
      </c>
      <c r="N4663">
        <v>8.5666825287473622E-4</v>
      </c>
      <c r="O4663">
        <v>8.5654321829585001E-4</v>
      </c>
      <c r="P4663">
        <v>8.5654321829585001E-4</v>
      </c>
      <c r="Q4663">
        <v>8.5654321829585001E-4</v>
      </c>
      <c r="R4663">
        <v>8.5654321829585001E-4</v>
      </c>
      <c r="S4663">
        <v>8.5654321829585001E-4</v>
      </c>
      <c r="T4663">
        <v>2.0899999999999998E-3</v>
      </c>
      <c r="U4663">
        <v>1.2395E-2</v>
      </c>
      <c r="V4663">
        <v>2.2700000000000001E-2</v>
      </c>
      <c r="W4663">
        <v>3.2229000000000001E-2</v>
      </c>
      <c r="X4663">
        <v>4.1757000000000002E-2</v>
      </c>
      <c r="Y4663">
        <v>4.4970999999999997E-2</v>
      </c>
      <c r="Z4663">
        <v>4.8185699999999998E-2</v>
      </c>
      <c r="AA4663">
        <v>4.8918999999999997E-2</v>
      </c>
      <c r="AB4663">
        <v>4.8926999999999998E-2</v>
      </c>
    </row>
    <row r="4664" spans="1:28" ht="12" customHeight="1" x14ac:dyDescent="0.2">
      <c r="B4664" t="s">
        <v>468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ht="12" customHeight="1" x14ac:dyDescent="0.2">
      <c r="B4665" t="s">
        <v>469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ht="12" customHeight="1" x14ac:dyDescent="0.2">
      <c r="A4666" t="s">
        <v>1112</v>
      </c>
    </row>
    <row r="4668" spans="1:28" ht="12" customHeight="1" x14ac:dyDescent="0.2">
      <c r="A4668" t="s">
        <v>1233</v>
      </c>
      <c r="B4668" t="s">
        <v>505</v>
      </c>
      <c r="C4668" s="55">
        <v>6.6953272266120703E-2</v>
      </c>
      <c r="E4668" t="s">
        <v>1230</v>
      </c>
      <c r="F4668" t="s">
        <v>1231</v>
      </c>
      <c r="G4668" s="9">
        <v>1.6877433052476647</v>
      </c>
      <c r="H4668" t="s">
        <v>429</v>
      </c>
    </row>
    <row r="4669" spans="1:28" ht="12" customHeight="1" x14ac:dyDescent="0.2">
      <c r="B4669">
        <v>2</v>
      </c>
      <c r="C4669" s="55">
        <v>0.24152969645951528</v>
      </c>
      <c r="F4669">
        <v>2</v>
      </c>
      <c r="G4669" s="9">
        <v>0.95130856931216934</v>
      </c>
      <c r="H4669" t="s">
        <v>463</v>
      </c>
    </row>
    <row r="4670" spans="1:28" ht="12" customHeight="1" x14ac:dyDescent="0.2">
      <c r="B4670">
        <v>3</v>
      </c>
      <c r="C4670" s="55">
        <v>0.1053100001077312</v>
      </c>
      <c r="F4670">
        <v>3</v>
      </c>
      <c r="G4670" s="9">
        <v>1.6877433052476647</v>
      </c>
      <c r="H4670" t="s">
        <v>1232</v>
      </c>
    </row>
    <row r="4671" spans="1:28" ht="12" customHeight="1" x14ac:dyDescent="0.2">
      <c r="B4671">
        <v>4</v>
      </c>
      <c r="C4671" s="55">
        <v>9.1810994535527171E-2</v>
      </c>
      <c r="F4671">
        <v>4</v>
      </c>
      <c r="G4671" s="9">
        <v>1.6877433052476647</v>
      </c>
      <c r="H4671" t="s">
        <v>465</v>
      </c>
    </row>
    <row r="4672" spans="1:28" ht="12" customHeight="1" x14ac:dyDescent="0.2">
      <c r="B4672">
        <v>5</v>
      </c>
      <c r="C4672" s="55">
        <v>0.1855849724838721</v>
      </c>
      <c r="F4672">
        <v>5</v>
      </c>
      <c r="G4672" s="9">
        <v>0.97331818065657061</v>
      </c>
      <c r="H4672" t="s">
        <v>466</v>
      </c>
    </row>
    <row r="4673" spans="1:58" ht="12" customHeight="1" x14ac:dyDescent="0.2">
      <c r="B4673">
        <v>6</v>
      </c>
      <c r="C4673" s="55">
        <v>5.9389831996266344E-2</v>
      </c>
      <c r="F4673">
        <v>6</v>
      </c>
      <c r="G4673" s="9">
        <v>1.6877433052476647</v>
      </c>
      <c r="H4673" t="s">
        <v>467</v>
      </c>
    </row>
    <row r="4674" spans="1:58" ht="12" customHeight="1" x14ac:dyDescent="0.2">
      <c r="B4674">
        <v>7</v>
      </c>
      <c r="C4674" s="55">
        <v>0.10325597015719806</v>
      </c>
      <c r="F4674">
        <v>7</v>
      </c>
      <c r="G4674" s="9">
        <v>0.47565428465608467</v>
      </c>
      <c r="H4674" t="s">
        <v>490</v>
      </c>
    </row>
    <row r="4675" spans="1:58" ht="12" customHeight="1" x14ac:dyDescent="0.2">
      <c r="B4675">
        <v>8</v>
      </c>
      <c r="C4675" s="55">
        <v>5.9540070523365643E-2</v>
      </c>
      <c r="F4675">
        <v>8</v>
      </c>
      <c r="G4675" s="9">
        <v>0.8</v>
      </c>
      <c r="H4675" t="s">
        <v>469</v>
      </c>
    </row>
    <row r="4676" spans="1:58" ht="12" customHeight="1" x14ac:dyDescent="0.2">
      <c r="B4676">
        <v>9</v>
      </c>
      <c r="C4676" s="55">
        <v>8.6625191470403456E-2</v>
      </c>
    </row>
    <row r="4678" spans="1:58" ht="12" customHeight="1" x14ac:dyDescent="0.2">
      <c r="C4678">
        <v>1995</v>
      </c>
      <c r="D4678">
        <v>1996</v>
      </c>
      <c r="E4678">
        <v>1997</v>
      </c>
      <c r="F4678">
        <v>1998</v>
      </c>
      <c r="G4678">
        <v>1999</v>
      </c>
      <c r="H4678">
        <v>2000</v>
      </c>
      <c r="I4678">
        <v>2001</v>
      </c>
      <c r="J4678">
        <v>2002</v>
      </c>
      <c r="K4678">
        <v>2003</v>
      </c>
      <c r="L4678">
        <v>2004</v>
      </c>
      <c r="M4678">
        <v>2005</v>
      </c>
      <c r="N4678">
        <v>2006</v>
      </c>
      <c r="O4678">
        <v>2007</v>
      </c>
      <c r="P4678">
        <v>2008</v>
      </c>
      <c r="Q4678">
        <v>2009</v>
      </c>
      <c r="R4678">
        <v>2010</v>
      </c>
      <c r="S4678">
        <v>2011</v>
      </c>
      <c r="T4678">
        <v>2012</v>
      </c>
      <c r="U4678">
        <v>2013</v>
      </c>
      <c r="V4678">
        <v>2014</v>
      </c>
      <c r="W4678">
        <v>2015</v>
      </c>
      <c r="X4678">
        <v>2016</v>
      </c>
      <c r="Y4678">
        <v>2017</v>
      </c>
      <c r="Z4678">
        <v>2018</v>
      </c>
      <c r="AA4678">
        <v>2019</v>
      </c>
      <c r="AB4678">
        <v>2020</v>
      </c>
      <c r="AC4678">
        <v>2021</v>
      </c>
      <c r="AD4678">
        <v>2022</v>
      </c>
      <c r="AE4678">
        <v>2023</v>
      </c>
      <c r="AF4678">
        <v>2024</v>
      </c>
      <c r="AG4678">
        <v>2025</v>
      </c>
      <c r="AH4678">
        <v>2026</v>
      </c>
      <c r="AI4678">
        <v>2027</v>
      </c>
      <c r="AJ4678">
        <v>2028</v>
      </c>
      <c r="AK4678">
        <v>2029</v>
      </c>
      <c r="AL4678">
        <v>2030</v>
      </c>
      <c r="AM4678">
        <v>2031</v>
      </c>
      <c r="AN4678">
        <v>2032</v>
      </c>
      <c r="AO4678">
        <v>2033</v>
      </c>
      <c r="AP4678">
        <v>2034</v>
      </c>
      <c r="AQ4678">
        <v>2035</v>
      </c>
      <c r="AR4678">
        <v>2036</v>
      </c>
      <c r="AS4678">
        <v>2037</v>
      </c>
      <c r="AT4678">
        <v>2038</v>
      </c>
      <c r="AU4678">
        <v>2039</v>
      </c>
      <c r="AV4678">
        <v>2040</v>
      </c>
      <c r="AW4678">
        <v>2041</v>
      </c>
      <c r="AX4678">
        <v>2042</v>
      </c>
      <c r="AY4678">
        <v>2043</v>
      </c>
      <c r="AZ4678">
        <v>2044</v>
      </c>
      <c r="BA4678">
        <v>2045</v>
      </c>
      <c r="BB4678">
        <v>2046</v>
      </c>
      <c r="BC4678">
        <v>2047</v>
      </c>
      <c r="BD4678">
        <v>2048</v>
      </c>
      <c r="BE4678">
        <v>2049</v>
      </c>
      <c r="BF4678">
        <v>2050</v>
      </c>
    </row>
    <row r="4679" spans="1:58" ht="12" customHeight="1" x14ac:dyDescent="0.2">
      <c r="A4679" t="s">
        <v>1234</v>
      </c>
      <c r="B4679" t="s">
        <v>505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0</v>
      </c>
      <c r="AC4679" s="9">
        <v>0</v>
      </c>
      <c r="AD4679" s="9">
        <v>1.0694155136591242E-2</v>
      </c>
      <c r="AE4679" s="9">
        <v>1.6944954667355173E-2</v>
      </c>
      <c r="AF4679" s="9">
        <v>2.319575419811911E-2</v>
      </c>
      <c r="AG4679" s="9">
        <v>2.9446553728883041E-2</v>
      </c>
      <c r="AH4679" s="9">
        <v>3.5697353259646972E-2</v>
      </c>
      <c r="AI4679" s="9">
        <v>3.7260053142337955E-2</v>
      </c>
      <c r="AJ4679" s="9">
        <v>3.8822753025028932E-2</v>
      </c>
      <c r="AK4679" s="9">
        <v>4.0385452907719915E-2</v>
      </c>
      <c r="AL4679" s="9">
        <v>4.2171395630795326E-2</v>
      </c>
      <c r="AM4679" s="9">
        <v>4.3957338353870744E-2</v>
      </c>
      <c r="AN4679" s="9">
        <v>4.5743281076946141E-2</v>
      </c>
      <c r="AO4679" s="9">
        <v>3.7132725783942881E-2</v>
      </c>
      <c r="AP4679" s="9">
        <v>3.2965526096766923E-2</v>
      </c>
      <c r="AQ4679" s="9">
        <v>2.8798326409590968E-2</v>
      </c>
      <c r="AR4679" s="9">
        <v>2.5047846691132612E-2</v>
      </c>
      <c r="AS4679" s="9">
        <v>2.1297366972674255E-2</v>
      </c>
      <c r="AT4679" s="9">
        <v>2.2234986902288846E-2</v>
      </c>
      <c r="AU4679" s="9">
        <v>2.3797686784979823E-2</v>
      </c>
      <c r="AV4679" s="9">
        <v>2.5360386667670806E-2</v>
      </c>
      <c r="AW4679" s="9">
        <v>2.6699843709977366E-2</v>
      </c>
      <c r="AX4679" s="9">
        <v>2.908110067407791E-2</v>
      </c>
      <c r="AY4679" s="9">
        <v>3.1462357638178458E-2</v>
      </c>
      <c r="AZ4679" s="9">
        <v>3.3545957481766434E-2</v>
      </c>
      <c r="BA4679" s="9">
        <v>3.5629557325354402E-2</v>
      </c>
      <c r="BB4679" s="9">
        <v>3.9796757012530354E-2</v>
      </c>
      <c r="BC4679" s="9">
        <v>4.3547236730988724E-2</v>
      </c>
      <c r="BD4679" s="9">
        <v>4.729771644944708E-2</v>
      </c>
      <c r="BE4679" s="9">
        <v>5.104819616790543E-2</v>
      </c>
      <c r="BF4679" s="9">
        <v>5.417359593328739E-2</v>
      </c>
    </row>
    <row r="4680" spans="1:58" ht="12" customHeight="1" x14ac:dyDescent="0.2">
      <c r="B4680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6.0066013368054796E-3</v>
      </c>
      <c r="AE4680" s="9">
        <v>1.092421698725797E-2</v>
      </c>
      <c r="AF4680" s="9">
        <v>1.5841832637710457E-2</v>
      </c>
      <c r="AG4680" s="9">
        <v>2.0759448288162945E-2</v>
      </c>
      <c r="AH4680" s="9">
        <v>2.5677063938615435E-2</v>
      </c>
      <c r="AI4680" s="9">
        <v>2.9109910838426442E-2</v>
      </c>
      <c r="AJ4680" s="9">
        <v>3.282790918363953E-2</v>
      </c>
      <c r="AK4680" s="9">
        <v>3.6859574118794904E-2</v>
      </c>
      <c r="AL4680" s="9">
        <v>4.1319319795142535E-2</v>
      </c>
      <c r="AM4680" s="9">
        <v>4.6158602045320331E-2</v>
      </c>
      <c r="AN4680" s="9">
        <v>5.141537452671132E-2</v>
      </c>
      <c r="AO4680" s="9">
        <v>5.1235514915305647E-2</v>
      </c>
      <c r="AP4680" s="9">
        <v>5.2649804170020929E-2</v>
      </c>
      <c r="AQ4680" s="9">
        <v>5.4619772922480977E-2</v>
      </c>
      <c r="AR4680" s="9">
        <v>5.7356011108004271E-2</v>
      </c>
      <c r="AS4680" s="9">
        <v>6.0764621485798732E-2</v>
      </c>
      <c r="AT4680" s="9">
        <v>6.6397610025732939E-2</v>
      </c>
      <c r="AU4680" s="9">
        <v>7.2791550451229217E-2</v>
      </c>
      <c r="AV4680" s="9">
        <v>7.9766751674696129E-2</v>
      </c>
      <c r="AW4680" s="9">
        <v>8.7298292283674958E-2</v>
      </c>
      <c r="AX4680" s="9">
        <v>9.5920713422058365E-2</v>
      </c>
      <c r="AY4680" s="9">
        <v>0.10531679268254063</v>
      </c>
      <c r="AZ4680" s="9">
        <v>0.11545316588765739</v>
      </c>
      <c r="BA4680" s="9">
        <v>0.12652566542051377</v>
      </c>
      <c r="BB4680" s="9">
        <v>0.13940301384160403</v>
      </c>
      <c r="BC4680" s="9">
        <v>0.15325805313371521</v>
      </c>
      <c r="BD4680" s="9">
        <v>0.16835907656804786</v>
      </c>
      <c r="BE4680" s="9">
        <v>0.18483068255882412</v>
      </c>
      <c r="BF4680" s="9">
        <v>0.20257739638337227</v>
      </c>
    </row>
    <row r="4681" spans="1:58" ht="12" customHeight="1" x14ac:dyDescent="0.2">
      <c r="B4681">
        <v>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0</v>
      </c>
      <c r="AD4681" s="9">
        <v>3.9381765407608517E-3</v>
      </c>
      <c r="AE4681" s="9">
        <v>6.4118299700212725E-3</v>
      </c>
      <c r="AF4681" s="9">
        <v>8.8854833992816941E-3</v>
      </c>
      <c r="AG4681" s="9">
        <v>1.1359136828542116E-2</v>
      </c>
      <c r="AH4681" s="9">
        <v>1.3832790257802539E-2</v>
      </c>
      <c r="AI4681" s="9">
        <v>1.445120361511764E-2</v>
      </c>
      <c r="AJ4681" s="9">
        <v>1.5069616972432748E-2</v>
      </c>
      <c r="AK4681" s="9">
        <v>1.5688030329747856E-2</v>
      </c>
      <c r="AL4681" s="9">
        <v>1.6394788452393692E-2</v>
      </c>
      <c r="AM4681" s="9">
        <v>1.7101546575039525E-2</v>
      </c>
      <c r="AN4681" s="9">
        <v>1.7808304697685361E-2</v>
      </c>
      <c r="AO4681" s="9">
        <v>1.4694679300011315E-2</v>
      </c>
      <c r="AP4681" s="9">
        <v>1.3045577013837703E-2</v>
      </c>
      <c r="AQ4681" s="9">
        <v>1.1396474727664087E-2</v>
      </c>
      <c r="AR4681" s="9">
        <v>9.9122826701078352E-3</v>
      </c>
      <c r="AS4681" s="9">
        <v>8.4280906125515798E-3</v>
      </c>
      <c r="AT4681" s="9">
        <v>8.7991386269406432E-3</v>
      </c>
      <c r="AU4681" s="9">
        <v>9.4175519842557495E-3</v>
      </c>
      <c r="AV4681" s="9">
        <v>1.0035965341570854E-2</v>
      </c>
      <c r="AW4681" s="9">
        <v>1.0566033933555232E-2</v>
      </c>
      <c r="AX4681" s="9">
        <v>1.150837809708301E-2</v>
      </c>
      <c r="AY4681" s="9">
        <v>1.2450722260610789E-2</v>
      </c>
      <c r="AZ4681" s="9">
        <v>1.3275273403697597E-2</v>
      </c>
      <c r="BA4681" s="9">
        <v>1.4099824546784405E-2</v>
      </c>
      <c r="BB4681" s="9">
        <v>1.5748926832958018E-2</v>
      </c>
      <c r="BC4681" s="9">
        <v>1.7233118890514272E-2</v>
      </c>
      <c r="BD4681" s="9">
        <v>1.8717310948070522E-2</v>
      </c>
      <c r="BE4681" s="9">
        <v>2.0201503005626776E-2</v>
      </c>
      <c r="BF4681" s="9">
        <v>2.1438329720256985E-2</v>
      </c>
    </row>
    <row r="4682" spans="1:58" ht="12" customHeight="1" x14ac:dyDescent="0.2">
      <c r="B4682">
        <v>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9">
        <v>0</v>
      </c>
      <c r="AD4682" s="9">
        <v>2.3748475556409302E-3</v>
      </c>
      <c r="AE4682" s="9">
        <v>5.5457645876699838E-3</v>
      </c>
      <c r="AF4682" s="9">
        <v>8.716681619699039E-3</v>
      </c>
      <c r="AG4682" s="9">
        <v>1.1887598651728093E-2</v>
      </c>
      <c r="AH4682" s="9">
        <v>1.5058515683757146E-2</v>
      </c>
      <c r="AI4682" s="9">
        <v>1.585124494176441E-2</v>
      </c>
      <c r="AJ4682" s="9">
        <v>1.6643974199771674E-2</v>
      </c>
      <c r="AK4682" s="9">
        <v>1.7436703457778938E-2</v>
      </c>
      <c r="AL4682" s="9">
        <v>1.8342679752644381E-2</v>
      </c>
      <c r="AM4682" s="9">
        <v>1.9248656047509822E-2</v>
      </c>
      <c r="AN4682" s="9">
        <v>2.0154632342375266E-2</v>
      </c>
      <c r="AO4682" s="9">
        <v>1.8836757130744022E-2</v>
      </c>
      <c r="AP4682" s="9">
        <v>1.6722812442724652E-2</v>
      </c>
      <c r="AQ4682" s="9">
        <v>1.460886775470528E-2</v>
      </c>
      <c r="AR4682" s="9">
        <v>1.2706317535487845E-2</v>
      </c>
      <c r="AS4682" s="9">
        <v>1.0803767316270415E-2</v>
      </c>
      <c r="AT4682" s="9">
        <v>1.1279404871074773E-2</v>
      </c>
      <c r="AU4682" s="9">
        <v>1.2072134129082037E-2</v>
      </c>
      <c r="AV4682" s="9">
        <v>1.2864863387089302E-2</v>
      </c>
      <c r="AW4682" s="9">
        <v>1.3544345608238384E-2</v>
      </c>
      <c r="AX4682" s="9">
        <v>1.4752314001392309E-2</v>
      </c>
      <c r="AY4682" s="9">
        <v>1.5960282394546239E-2</v>
      </c>
      <c r="AZ4682" s="9">
        <v>1.7017254738555924E-2</v>
      </c>
      <c r="BA4682" s="9">
        <v>1.8074227082565612E-2</v>
      </c>
      <c r="BB4682" s="9">
        <v>2.0188171770584983E-2</v>
      </c>
      <c r="BC4682" s="9">
        <v>2.2090721989802414E-2</v>
      </c>
      <c r="BD4682" s="9">
        <v>2.399327220901985E-2</v>
      </c>
      <c r="BE4682" s="9">
        <v>2.5895822428237285E-2</v>
      </c>
      <c r="BF4682" s="9">
        <v>2.7481280944251802E-2</v>
      </c>
    </row>
    <row r="4683" spans="1:58" ht="12" customHeight="1" x14ac:dyDescent="0.2">
      <c r="B4683">
        <v>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s="9">
        <v>0</v>
      </c>
      <c r="W4683" s="9">
        <v>0</v>
      </c>
      <c r="X4683" s="9">
        <v>0</v>
      </c>
      <c r="Y4683" s="9">
        <v>2.3406502838516407E-3</v>
      </c>
      <c r="Z4683" s="9">
        <v>2.3406502838516407E-3</v>
      </c>
      <c r="AA4683" s="9">
        <v>2.3406502838516407E-3</v>
      </c>
      <c r="AB4683" s="9">
        <v>2.3406502838516407E-3</v>
      </c>
      <c r="AC4683" s="9">
        <v>2.3406502838516407E-3</v>
      </c>
      <c r="AD4683" s="9">
        <v>4.0946050285489186E-2</v>
      </c>
      <c r="AE4683" s="9">
        <v>4.9114927768551336E-2</v>
      </c>
      <c r="AF4683" s="9">
        <v>5.7283805251613494E-2</v>
      </c>
      <c r="AG4683" s="9">
        <v>6.5452682734675638E-2</v>
      </c>
      <c r="AH4683" s="9">
        <v>7.3621560217737816E-2</v>
      </c>
      <c r="AI4683" s="9">
        <v>7.6308748220374881E-2</v>
      </c>
      <c r="AJ4683" s="9">
        <v>7.6778904926935676E-2</v>
      </c>
      <c r="AK4683" s="9">
        <v>7.9731873753289814E-2</v>
      </c>
      <c r="AL4683" s="9">
        <v>8.3114480322043716E-2</v>
      </c>
      <c r="AM4683" s="9">
        <v>8.6685095918830488E-2</v>
      </c>
      <c r="AN4683" s="9">
        <v>9.0471921897855079E-2</v>
      </c>
      <c r="AO4683" s="9">
        <v>5.6256858656238064E-2</v>
      </c>
      <c r="AP4683" s="9">
        <v>5.2764256163705933E-2</v>
      </c>
      <c r="AQ4683" s="9">
        <v>4.9600482636259713E-2</v>
      </c>
      <c r="AR4683" s="9">
        <v>4.731167879665376E-2</v>
      </c>
      <c r="AS4683" s="9">
        <v>4.5457751263373931E-2</v>
      </c>
      <c r="AT4683" s="9">
        <v>4.9585620962794251E-2</v>
      </c>
      <c r="AU4683" s="9">
        <v>5.4910220156542663E-2</v>
      </c>
      <c r="AV4683" s="9">
        <v>6.0754050016733167E-2</v>
      </c>
      <c r="AW4683" s="9">
        <v>6.6928843512265204E-2</v>
      </c>
      <c r="AX4683" s="9">
        <v>7.5032360509145482E-2</v>
      </c>
      <c r="AY4683" s="9">
        <v>8.3925562445850865E-2</v>
      </c>
      <c r="AZ4683" s="9">
        <v>9.337203322193266E-2</v>
      </c>
      <c r="BA4683" s="9">
        <v>0.10386286233093314</v>
      </c>
      <c r="BB4683" s="9">
        <v>0.11803878541274729</v>
      </c>
      <c r="BC4683" s="9">
        <v>0.13309905601185495</v>
      </c>
      <c r="BD4683" s="9">
        <v>0.14974766509054036</v>
      </c>
      <c r="BE4683" s="9">
        <v>0.16822286342074011</v>
      </c>
      <c r="BF4683" s="9">
        <v>0.18805341482319429</v>
      </c>
    </row>
    <row r="4684" spans="1:58" ht="12" customHeight="1" x14ac:dyDescent="0.2">
      <c r="B4684">
        <v>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0</v>
      </c>
      <c r="AC4684" s="9">
        <v>0</v>
      </c>
      <c r="AD4684" s="9">
        <v>9.2505796223519461E-3</v>
      </c>
      <c r="AE4684" s="9">
        <v>1.3355387330118674E-2</v>
      </c>
      <c r="AF4684" s="9">
        <v>1.7460195037885401E-2</v>
      </c>
      <c r="AG4684" s="9">
        <v>2.156500274565213E-2</v>
      </c>
      <c r="AH4684" s="9">
        <v>2.5669810453418856E-2</v>
      </c>
      <c r="AI4684" s="9">
        <v>2.6696012380360543E-2</v>
      </c>
      <c r="AJ4684" s="9">
        <v>2.7722214307302224E-2</v>
      </c>
      <c r="AK4684" s="9">
        <v>2.8748416234243901E-2</v>
      </c>
      <c r="AL4684" s="9">
        <v>2.9921218436462969E-2</v>
      </c>
      <c r="AM4684" s="9">
        <v>3.1094020638682038E-2</v>
      </c>
      <c r="AN4684" s="9">
        <v>3.2266822840901099E-2</v>
      </c>
      <c r="AO4684" s="9">
        <v>2.4384512454471402E-2</v>
      </c>
      <c r="AP4684" s="9">
        <v>2.1647973982626915E-2</v>
      </c>
      <c r="AQ4684" s="9">
        <v>1.8911435510782424E-2</v>
      </c>
      <c r="AR4684" s="9">
        <v>1.644855088612239E-2</v>
      </c>
      <c r="AS4684" s="9">
        <v>1.3985666261462353E-2</v>
      </c>
      <c r="AT4684" s="9">
        <v>1.4601387417627364E-2</v>
      </c>
      <c r="AU4684" s="9">
        <v>1.5627589344569048E-2</v>
      </c>
      <c r="AV4684" s="9">
        <v>1.6653791271510732E-2</v>
      </c>
      <c r="AW4684" s="9">
        <v>1.7533392923175028E-2</v>
      </c>
      <c r="AX4684" s="9">
        <v>1.909712919280045E-2</v>
      </c>
      <c r="AY4684" s="9">
        <v>2.0660865462425865E-2</v>
      </c>
      <c r="AZ4684" s="9">
        <v>2.2029134698348111E-2</v>
      </c>
      <c r="BA4684" s="9">
        <v>2.3397403934270356E-2</v>
      </c>
      <c r="BB4684" s="9">
        <v>2.613394240611484E-2</v>
      </c>
      <c r="BC4684" s="9">
        <v>2.8596827030774871E-2</v>
      </c>
      <c r="BD4684" s="9">
        <v>3.1059711655434911E-2</v>
      </c>
      <c r="BE4684" s="9">
        <v>3.3522596280094949E-2</v>
      </c>
      <c r="BF4684" s="9">
        <v>3.557500013397831E-2</v>
      </c>
    </row>
    <row r="4685" spans="1:58" ht="12" customHeight="1" x14ac:dyDescent="0.2">
      <c r="B4685">
        <v>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4.2156883895399146E-3</v>
      </c>
      <c r="AE4685" s="9">
        <v>6.9433000132339473E-3</v>
      </c>
      <c r="AF4685" s="9">
        <v>9.6709116369279816E-3</v>
      </c>
      <c r="AG4685" s="9">
        <v>1.2398523260622015E-2</v>
      </c>
      <c r="AH4685" s="9">
        <v>1.5126134884316047E-2</v>
      </c>
      <c r="AI4685" s="9">
        <v>1.5808037790239555E-2</v>
      </c>
      <c r="AJ4685" s="9">
        <v>1.6489940696163066E-2</v>
      </c>
      <c r="AK4685" s="9">
        <v>1.7171843602086571E-2</v>
      </c>
      <c r="AL4685" s="9">
        <v>1.7951161208856294E-2</v>
      </c>
      <c r="AM4685" s="9">
        <v>1.8730478815626016E-2</v>
      </c>
      <c r="AN4685" s="9">
        <v>1.9509796422395743E-2</v>
      </c>
      <c r="AO4685" s="9">
        <v>1.6203311907420508E-2</v>
      </c>
      <c r="AP4685" s="9">
        <v>1.4384904158291151E-2</v>
      </c>
      <c r="AQ4685" s="9">
        <v>1.2566496409161796E-2</v>
      </c>
      <c r="AR4685" s="9">
        <v>1.0929929434945375E-2</v>
      </c>
      <c r="AS4685" s="9">
        <v>9.2933624607289562E-3</v>
      </c>
      <c r="AT4685" s="9">
        <v>9.7025042042830616E-3</v>
      </c>
      <c r="AU4685" s="9">
        <v>1.0384407110206568E-2</v>
      </c>
      <c r="AV4685" s="9">
        <v>1.1066310016130078E-2</v>
      </c>
      <c r="AW4685" s="9">
        <v>1.1650798221207371E-2</v>
      </c>
      <c r="AX4685" s="9">
        <v>1.2689888363567001E-2</v>
      </c>
      <c r="AY4685" s="9">
        <v>1.3728978505926632E-2</v>
      </c>
      <c r="AZ4685" s="9">
        <v>1.4638182380491308E-2</v>
      </c>
      <c r="BA4685" s="9">
        <v>1.5547386255055985E-2</v>
      </c>
      <c r="BB4685" s="9">
        <v>1.7365794004185336E-2</v>
      </c>
      <c r="BC4685" s="9">
        <v>1.9002360978401755E-2</v>
      </c>
      <c r="BD4685" s="9">
        <v>2.0638927952618184E-2</v>
      </c>
      <c r="BE4685" s="9">
        <v>2.2275494926834602E-2</v>
      </c>
      <c r="BF4685" s="9">
        <v>2.3639300738681614E-2</v>
      </c>
    </row>
    <row r="4686" spans="1:58" ht="12" customHeight="1" x14ac:dyDescent="0.2">
      <c r="B4686">
        <v>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6.4352408875336005E-3</v>
      </c>
      <c r="AE4686" s="9">
        <v>1.1123552725302136E-2</v>
      </c>
      <c r="AF4686" s="9">
        <v>1.5811864563070675E-2</v>
      </c>
      <c r="AG4686" s="9">
        <v>2.0500176400839211E-2</v>
      </c>
      <c r="AH4686" s="9">
        <v>2.5188488238607757E-2</v>
      </c>
      <c r="AI4686" s="9">
        <v>2.725532667744663E-2</v>
      </c>
      <c r="AJ4686" s="9">
        <v>2.9493660874836548E-2</v>
      </c>
      <c r="AK4686" s="9">
        <v>3.1929215194560163E-2</v>
      </c>
      <c r="AL4686" s="9">
        <v>3.4723505995229234E-2</v>
      </c>
      <c r="AM4686" s="9">
        <v>3.7778620407684621E-2</v>
      </c>
      <c r="AN4686" s="9">
        <v>4.1133681973694283E-2</v>
      </c>
      <c r="AO4686" s="9">
        <v>3.8574352999106665E-2</v>
      </c>
      <c r="AP4686" s="9">
        <v>3.8158633184859632E-2</v>
      </c>
      <c r="AQ4686" s="9">
        <v>3.8199095497774435E-2</v>
      </c>
      <c r="AR4686" s="9">
        <v>3.9010442825413882E-2</v>
      </c>
      <c r="AS4686" s="9">
        <v>4.0425091016224851E-2</v>
      </c>
      <c r="AT4686" s="9">
        <v>4.5155008598612739E-2</v>
      </c>
      <c r="AU4686" s="9">
        <v>5.0880709166726726E-2</v>
      </c>
      <c r="AV4686" s="9">
        <v>5.7326734812783005E-2</v>
      </c>
      <c r="AW4686" s="9">
        <v>6.4469200958211251E-2</v>
      </c>
      <c r="AX4686" s="9">
        <v>7.3179985940439451E-2</v>
      </c>
      <c r="AY4686" s="9">
        <v>8.2986295325583187E-2</v>
      </c>
      <c r="AZ4686" s="9">
        <v>9.3876546653730825E-2</v>
      </c>
      <c r="BA4686" s="9">
        <v>0.10621562900473419</v>
      </c>
      <c r="BB4686" s="9">
        <v>0.12145224487446427</v>
      </c>
      <c r="BC4686" s="9">
        <v>0.13835866420343257</v>
      </c>
      <c r="BD4686" s="9">
        <v>0.15746857441428663</v>
      </c>
      <c r="BE4686" s="9">
        <v>0.17911249913930932</v>
      </c>
      <c r="BF4686" s="9">
        <v>0.20330112720289301</v>
      </c>
    </row>
    <row r="4687" spans="1:58" ht="12" customHeight="1" x14ac:dyDescent="0.2">
      <c r="B4687">
        <v>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 s="9">
        <v>1.2078897389767307E-5</v>
      </c>
      <c r="W4687" s="9">
        <v>1.2078897389767307E-5</v>
      </c>
      <c r="X4687" s="9">
        <v>3.623669216930192E-5</v>
      </c>
      <c r="Y4687" s="9">
        <v>4.4289290429146792E-5</v>
      </c>
      <c r="Z4687" s="9">
        <v>3.2613022952371725E-4</v>
      </c>
      <c r="AA4687" s="9">
        <v>2.3352534953550125E-3</v>
      </c>
      <c r="AB4687" s="9">
        <v>2.9834876552725246E-3</v>
      </c>
      <c r="AC4687" s="9">
        <v>3.6317218151900371E-3</v>
      </c>
      <c r="AD4687" s="9">
        <v>1.4647409214370586E-2</v>
      </c>
      <c r="AE4687" s="9">
        <v>2.0849643714404283E-2</v>
      </c>
      <c r="AF4687" s="9">
        <v>2.7051878214437976E-2</v>
      </c>
      <c r="AG4687" s="9">
        <v>3.3242033817081899E-2</v>
      </c>
      <c r="AH4687" s="9">
        <v>3.9444268317115595E-2</v>
      </c>
      <c r="AI4687" s="9">
        <v>4.1678240890689222E-2</v>
      </c>
      <c r="AJ4687" s="9">
        <v>4.4019886768744812E-2</v>
      </c>
      <c r="AK4687" s="9">
        <v>4.6188469224724159E-2</v>
      </c>
      <c r="AL4687" s="9">
        <v>4.6932345234419762E-2</v>
      </c>
      <c r="AM4687" s="9">
        <v>4.9158987501726918E-2</v>
      </c>
      <c r="AN4687" s="9">
        <v>5.1519694635901628E-2</v>
      </c>
      <c r="AO4687" s="9">
        <v>4.3916124510792465E-2</v>
      </c>
      <c r="AP4687" s="9">
        <v>4.1288225773739889E-2</v>
      </c>
      <c r="AQ4687" s="9">
        <v>3.883876737448802E-2</v>
      </c>
      <c r="AR4687" s="9">
        <v>3.6943579823811745E-2</v>
      </c>
      <c r="AS4687" s="9">
        <v>3.5264305081874309E-2</v>
      </c>
      <c r="AT4687" s="9">
        <v>3.7766638561230144E-2</v>
      </c>
      <c r="AU4687" s="9">
        <v>4.0975638146689954E-2</v>
      </c>
      <c r="AV4687" s="9">
        <v>4.4371292761822695E-2</v>
      </c>
      <c r="AW4687" s="9">
        <v>4.7780489439776988E-2</v>
      </c>
      <c r="AX4687" s="9">
        <v>5.2310504896122566E-2</v>
      </c>
      <c r="AY4687" s="9">
        <v>5.7088958196962809E-2</v>
      </c>
      <c r="AZ4687" s="9">
        <v>6.1884988500322313E-2</v>
      </c>
      <c r="BA4687" s="9">
        <v>6.6981628595520371E-2</v>
      </c>
      <c r="BB4687" s="9">
        <v>7.4198871846714892E-2</v>
      </c>
      <c r="BC4687" s="9">
        <v>8.1421866469039234E-2</v>
      </c>
      <c r="BD4687" s="9">
        <v>8.9044972724300675E-2</v>
      </c>
      <c r="BE4687" s="9">
        <v>9.7108201775792935E-2</v>
      </c>
      <c r="BF4687" s="9">
        <v>0.10511858618764686</v>
      </c>
    </row>
    <row r="4688" spans="1:58" ht="12" customHeight="1" x14ac:dyDescent="0.2">
      <c r="B4688" s="8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</row>
    <row r="4689" spans="1:57" ht="12" customHeight="1" x14ac:dyDescent="0.2">
      <c r="A4689" t="s">
        <v>704</v>
      </c>
      <c r="B4689">
        <v>0.32155477031802121</v>
      </c>
      <c r="C4689">
        <v>0.32692307692307693</v>
      </c>
      <c r="D4689">
        <v>0.33461538461538459</v>
      </c>
      <c r="E4689">
        <v>0.34980988593155893</v>
      </c>
      <c r="F4689">
        <v>0.35135135135135137</v>
      </c>
      <c r="G4689">
        <v>0.36538461538461536</v>
      </c>
      <c r="H4689">
        <v>0.37735849056603776</v>
      </c>
      <c r="I4689">
        <v>0.38951310861423222</v>
      </c>
      <c r="J4689">
        <v>0.40952380952380951</v>
      </c>
      <c r="K4689">
        <v>0.439873417721519</v>
      </c>
      <c r="L4689">
        <v>0.45345345345345345</v>
      </c>
      <c r="M4689">
        <v>0.47953216374269003</v>
      </c>
      <c r="N4689">
        <v>0.42345276872964172</v>
      </c>
      <c r="O4689">
        <v>0.42345276872964172</v>
      </c>
      <c r="P4689">
        <v>0.42345276872964172</v>
      </c>
      <c r="Q4689">
        <v>0.32155477031802121</v>
      </c>
      <c r="R4689">
        <v>0.32155477031802121</v>
      </c>
      <c r="S4689">
        <v>0.32155477031802121</v>
      </c>
      <c r="T4689">
        <v>0.32155477031802121</v>
      </c>
      <c r="U4689">
        <v>0.32155477031802121</v>
      </c>
      <c r="V4689">
        <v>0.32155477031802121</v>
      </c>
      <c r="W4689">
        <v>0.32155477031802121</v>
      </c>
      <c r="X4689">
        <v>0.32155477031802121</v>
      </c>
      <c r="Y4689">
        <v>0.32155477031802121</v>
      </c>
      <c r="Z4689">
        <v>0.32155477031802121</v>
      </c>
      <c r="AA4689">
        <v>0.32155477031802121</v>
      </c>
      <c r="AB4689">
        <v>0.32155477031802121</v>
      </c>
      <c r="AC4689">
        <v>0.32155477031802121</v>
      </c>
      <c r="AD4689">
        <v>0.32155477031802121</v>
      </c>
      <c r="AE4689">
        <v>0.32155477031802121</v>
      </c>
      <c r="AF4689">
        <v>0.32155477031802121</v>
      </c>
      <c r="AG4689">
        <v>0.32155477031802121</v>
      </c>
      <c r="AH4689">
        <v>0.32155477031802121</v>
      </c>
      <c r="AI4689">
        <v>0.32155477031802121</v>
      </c>
      <c r="AJ4689">
        <v>0.32155477031802121</v>
      </c>
      <c r="AK4689">
        <v>0.32155477031802121</v>
      </c>
      <c r="AL4689">
        <v>0.32155477031802121</v>
      </c>
      <c r="AM4689">
        <v>0.32155477031802121</v>
      </c>
      <c r="AN4689">
        <v>0.32155477031802121</v>
      </c>
      <c r="AO4689">
        <v>0.32155477031802121</v>
      </c>
      <c r="AP4689">
        <v>0.32155477031802121</v>
      </c>
      <c r="AQ4689">
        <v>0.32155477031802121</v>
      </c>
      <c r="AR4689">
        <v>0.32155477031802121</v>
      </c>
      <c r="AS4689">
        <v>0.32155477031802121</v>
      </c>
      <c r="AT4689">
        <v>0.32155477031802121</v>
      </c>
      <c r="AU4689">
        <v>0.32155477031802121</v>
      </c>
      <c r="AV4689">
        <v>0.32155477031802121</v>
      </c>
      <c r="AW4689">
        <v>0.32155477031802121</v>
      </c>
      <c r="AX4689">
        <v>0.32155477031802121</v>
      </c>
      <c r="AY4689">
        <v>0.32155477031802121</v>
      </c>
      <c r="AZ4689">
        <v>0.32155477031802121</v>
      </c>
      <c r="BA4689">
        <v>0.32155477031802121</v>
      </c>
      <c r="BB4689">
        <v>0.32155477031802121</v>
      </c>
      <c r="BC4689">
        <v>0.32155477031802121</v>
      </c>
      <c r="BD4689">
        <v>0.32155477031802121</v>
      </c>
      <c r="BE4689">
        <v>0.32155477031802121</v>
      </c>
    </row>
    <row r="4691" spans="1:57" ht="12" customHeight="1" x14ac:dyDescent="0.3">
      <c r="A4691" s="39" t="s">
        <v>782</v>
      </c>
      <c r="B4691" s="39"/>
      <c r="C4691" s="39" t="s">
        <v>462</v>
      </c>
      <c r="D4691" s="39" t="s">
        <v>470</v>
      </c>
      <c r="E4691" s="39" t="s">
        <v>471</v>
      </c>
      <c r="F4691" s="39" t="s">
        <v>472</v>
      </c>
      <c r="G4691" s="39" t="s">
        <v>473</v>
      </c>
      <c r="H4691" s="39" t="s">
        <v>474</v>
      </c>
      <c r="I4691" s="39" t="s">
        <v>475</v>
      </c>
      <c r="J4691" s="39" t="s">
        <v>476</v>
      </c>
      <c r="K4691" s="39" t="s">
        <v>477</v>
      </c>
      <c r="L4691" s="39"/>
      <c r="M4691" s="39"/>
    </row>
    <row r="4692" spans="1:57" ht="12" customHeight="1" x14ac:dyDescent="0.3">
      <c r="B4692" s="39" t="s">
        <v>783</v>
      </c>
      <c r="C4692">
        <v>3.4468000000000001</v>
      </c>
      <c r="D4692">
        <v>3.4468000000000001</v>
      </c>
      <c r="E4692">
        <v>3.4468000000000001</v>
      </c>
      <c r="F4692">
        <v>3.4468000000000001</v>
      </c>
      <c r="G4692">
        <v>3.4468000000000001</v>
      </c>
      <c r="H4692">
        <v>3.4468000000000001</v>
      </c>
      <c r="I4692">
        <v>3.4468000000000001</v>
      </c>
      <c r="J4692">
        <v>3.4468000000000001</v>
      </c>
      <c r="K4692">
        <v>3.4468000000000001</v>
      </c>
    </row>
    <row r="4693" spans="1:57" ht="12" customHeight="1" x14ac:dyDescent="0.3">
      <c r="B4693" s="39" t="s">
        <v>784</v>
      </c>
      <c r="C4693">
        <v>0.89029999999999998</v>
      </c>
      <c r="D4693">
        <v>0.89029999999999998</v>
      </c>
      <c r="E4693">
        <v>0.89029999999999998</v>
      </c>
      <c r="F4693">
        <v>0.89029999999999998</v>
      </c>
      <c r="G4693">
        <v>0.89029999999999998</v>
      </c>
      <c r="H4693">
        <v>0.89029999999999998</v>
      </c>
      <c r="I4693">
        <v>0.89029999999999998</v>
      </c>
      <c r="J4693">
        <v>0.89029999999999998</v>
      </c>
      <c r="K4693">
        <v>0.89029999999999998</v>
      </c>
    </row>
    <row r="4694" spans="1:57" ht="12" customHeight="1" x14ac:dyDescent="0.3">
      <c r="A4694" s="39" t="s">
        <v>785</v>
      </c>
      <c r="B4694" s="39" t="s">
        <v>786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57" ht="12" customHeight="1" x14ac:dyDescent="0.3">
      <c r="A4695" s="39" t="s">
        <v>787</v>
      </c>
      <c r="B4695" s="39" t="s">
        <v>788</v>
      </c>
      <c r="C4695">
        <v>0.14410000000000001</v>
      </c>
      <c r="D4695">
        <v>0.14410000000000001</v>
      </c>
      <c r="E4695">
        <v>0.14410000000000001</v>
      </c>
      <c r="F4695">
        <v>0.14410000000000001</v>
      </c>
      <c r="G4695">
        <v>0.14410000000000001</v>
      </c>
      <c r="H4695">
        <v>0.14410000000000001</v>
      </c>
      <c r="I4695">
        <v>0.14410000000000001</v>
      </c>
      <c r="J4695">
        <v>0.14410000000000001</v>
      </c>
      <c r="K4695">
        <v>0.14410000000000001</v>
      </c>
    </row>
    <row r="4696" spans="1:57" ht="12" customHeight="1" x14ac:dyDescent="0.3">
      <c r="A4696" s="39" t="s">
        <v>789</v>
      </c>
      <c r="B4696" s="39" t="s">
        <v>790</v>
      </c>
      <c r="C4696">
        <v>-0.44359999999999999</v>
      </c>
      <c r="D4696">
        <v>-0.44359999999999999</v>
      </c>
      <c r="E4696">
        <v>-0.44359999999999999</v>
      </c>
      <c r="F4696">
        <v>-0.44359999999999999</v>
      </c>
      <c r="G4696">
        <v>-0.44359999999999999</v>
      </c>
      <c r="H4696">
        <v>-0.44359999999999999</v>
      </c>
      <c r="I4696">
        <v>-0.44359999999999999</v>
      </c>
      <c r="J4696">
        <v>-0.44359999999999999</v>
      </c>
      <c r="K4696">
        <v>-0.44359999999999999</v>
      </c>
    </row>
    <row r="4697" spans="1:57" ht="12" customHeight="1" x14ac:dyDescent="0.3">
      <c r="A4697" s="39" t="s">
        <v>791</v>
      </c>
      <c r="B4697" s="39" t="s">
        <v>792</v>
      </c>
      <c r="C4697">
        <v>-9.9400000000000002E-2</v>
      </c>
      <c r="D4697">
        <v>-9.9400000000000002E-2</v>
      </c>
      <c r="E4697">
        <v>-9.9400000000000002E-2</v>
      </c>
      <c r="F4697">
        <v>-9.9400000000000002E-2</v>
      </c>
      <c r="G4697">
        <v>-9.9400000000000002E-2</v>
      </c>
      <c r="H4697">
        <v>-9.9400000000000002E-2</v>
      </c>
      <c r="I4697">
        <v>-9.9400000000000002E-2</v>
      </c>
      <c r="J4697">
        <v>-9.9400000000000002E-2</v>
      </c>
      <c r="K4697">
        <v>-9.9400000000000002E-2</v>
      </c>
    </row>
    <row r="4698" spans="1:57" ht="12" customHeight="1" x14ac:dyDescent="0.3">
      <c r="A4698" s="39" t="s">
        <v>793</v>
      </c>
      <c r="B4698" s="39" t="s">
        <v>794</v>
      </c>
      <c r="C4698">
        <v>-0.54520000000000002</v>
      </c>
      <c r="D4698">
        <v>-0.54520000000000002</v>
      </c>
      <c r="E4698">
        <v>-0.54520000000000002</v>
      </c>
      <c r="F4698">
        <v>-0.54520000000000002</v>
      </c>
      <c r="G4698">
        <v>-0.54520000000000002</v>
      </c>
      <c r="H4698">
        <v>-0.54520000000000002</v>
      </c>
      <c r="I4698">
        <v>-0.54520000000000002</v>
      </c>
      <c r="J4698">
        <v>-0.54520000000000002</v>
      </c>
      <c r="K4698">
        <v>-0.54520000000000002</v>
      </c>
    </row>
    <row r="4699" spans="1:57" ht="12" customHeight="1" x14ac:dyDescent="0.3">
      <c r="A4699" s="39" t="s">
        <v>795</v>
      </c>
      <c r="B4699" s="39" t="s">
        <v>796</v>
      </c>
      <c r="C4699">
        <v>-0.1174</v>
      </c>
      <c r="D4699">
        <v>-0.1174</v>
      </c>
      <c r="E4699">
        <v>-0.1174</v>
      </c>
      <c r="F4699">
        <v>-0.1174</v>
      </c>
      <c r="G4699">
        <v>-0.1174</v>
      </c>
      <c r="H4699">
        <v>-0.1174</v>
      </c>
      <c r="I4699">
        <v>-0.1174</v>
      </c>
      <c r="J4699">
        <v>-0.1174</v>
      </c>
      <c r="K4699">
        <v>-0.1174</v>
      </c>
    </row>
    <row r="4700" spans="1:57" ht="12" customHeight="1" x14ac:dyDescent="0.3">
      <c r="A4700" s="39" t="s">
        <v>797</v>
      </c>
      <c r="B4700" s="39"/>
      <c r="C4700" s="39"/>
      <c r="D4700" s="39"/>
      <c r="E4700" s="39"/>
      <c r="F4700" s="39"/>
      <c r="G4700" s="39"/>
      <c r="H4700" s="39"/>
      <c r="I4700" s="39"/>
      <c r="J4700" s="39"/>
      <c r="K4700" s="39"/>
      <c r="L4700" s="39"/>
      <c r="M4700" s="39"/>
    </row>
    <row r="4701" spans="1:57" ht="12" customHeight="1" x14ac:dyDescent="0.3">
      <c r="B4701" s="39" t="s">
        <v>798</v>
      </c>
      <c r="C4701">
        <v>7.8932000000000002</v>
      </c>
      <c r="D4701">
        <v>7.8932000000000002</v>
      </c>
      <c r="E4701">
        <v>7.8932000000000002</v>
      </c>
      <c r="F4701">
        <v>7.8932000000000002</v>
      </c>
      <c r="G4701">
        <v>7.8932000000000002</v>
      </c>
      <c r="H4701">
        <v>7.8932000000000002</v>
      </c>
      <c r="I4701">
        <v>7.8932000000000002</v>
      </c>
      <c r="J4701">
        <v>7.8932000000000002</v>
      </c>
      <c r="K4701">
        <v>7.8932000000000002</v>
      </c>
    </row>
    <row r="4702" spans="1:57" ht="12" customHeight="1" x14ac:dyDescent="0.3">
      <c r="B4702" s="39" t="s">
        <v>799</v>
      </c>
      <c r="C4702">
        <v>0.34820000000000001</v>
      </c>
      <c r="D4702">
        <v>0.34820000000000001</v>
      </c>
      <c r="E4702">
        <v>0.34820000000000001</v>
      </c>
      <c r="F4702">
        <v>0.34820000000000001</v>
      </c>
      <c r="G4702">
        <v>0.34820000000000001</v>
      </c>
      <c r="H4702">
        <v>0.34820000000000001</v>
      </c>
      <c r="I4702">
        <v>0.34820000000000001</v>
      </c>
      <c r="J4702">
        <v>0.34820000000000001</v>
      </c>
      <c r="K4702">
        <v>0.34820000000000001</v>
      </c>
    </row>
    <row r="4703" spans="1:57" ht="12" customHeight="1" x14ac:dyDescent="0.3">
      <c r="A4703" s="39" t="s">
        <v>785</v>
      </c>
      <c r="B4703" s="39" t="s">
        <v>800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57" ht="12" customHeight="1" x14ac:dyDescent="0.3">
      <c r="A4704" s="39" t="s">
        <v>787</v>
      </c>
      <c r="B4704" s="39" t="s">
        <v>801</v>
      </c>
      <c r="C4704">
        <v>-0.46899999999999997</v>
      </c>
      <c r="D4704">
        <v>-0.46899999999999997</v>
      </c>
      <c r="E4704">
        <v>-0.46899999999999997</v>
      </c>
      <c r="F4704">
        <v>-0.46899999999999997</v>
      </c>
      <c r="G4704">
        <v>-0.46899999999999997</v>
      </c>
      <c r="H4704">
        <v>-0.46899999999999997</v>
      </c>
      <c r="I4704">
        <v>-0.46899999999999997</v>
      </c>
      <c r="J4704">
        <v>-0.46899999999999997</v>
      </c>
      <c r="K4704">
        <v>-0.46899999999999997</v>
      </c>
    </row>
    <row r="4705" spans="1:18" ht="12" customHeight="1" x14ac:dyDescent="0.3">
      <c r="A4705" s="39" t="s">
        <v>789</v>
      </c>
      <c r="B4705" s="39" t="s">
        <v>802</v>
      </c>
      <c r="C4705">
        <v>1.3607</v>
      </c>
      <c r="D4705">
        <v>1.3607</v>
      </c>
      <c r="E4705">
        <v>1.3607</v>
      </c>
      <c r="F4705">
        <v>1.3607</v>
      </c>
      <c r="G4705">
        <v>1.3607</v>
      </c>
      <c r="H4705">
        <v>1.3607</v>
      </c>
      <c r="I4705">
        <v>1.3607</v>
      </c>
      <c r="J4705">
        <v>1.3607</v>
      </c>
      <c r="K4705">
        <v>1.3607</v>
      </c>
    </row>
    <row r="4706" spans="1:18" ht="12" customHeight="1" x14ac:dyDescent="0.3">
      <c r="A4706" s="39" t="s">
        <v>791</v>
      </c>
      <c r="B4706" s="39" t="s">
        <v>803</v>
      </c>
      <c r="C4706">
        <v>-1.5664</v>
      </c>
      <c r="D4706">
        <v>-1.5664</v>
      </c>
      <c r="E4706">
        <v>-1.5664</v>
      </c>
      <c r="F4706">
        <v>-1.5664</v>
      </c>
      <c r="G4706">
        <v>-1.5664</v>
      </c>
      <c r="H4706">
        <v>-1.5664</v>
      </c>
      <c r="I4706">
        <v>-1.5664</v>
      </c>
      <c r="J4706">
        <v>-1.5664</v>
      </c>
      <c r="K4706">
        <v>-1.5664</v>
      </c>
    </row>
    <row r="4707" spans="1:18" ht="12" customHeight="1" x14ac:dyDescent="0.3">
      <c r="A4707" s="39" t="s">
        <v>793</v>
      </c>
      <c r="B4707" s="39" t="s">
        <v>804</v>
      </c>
      <c r="C4707">
        <v>8.1299999999999997E-2</v>
      </c>
      <c r="D4707">
        <v>8.1299999999999997E-2</v>
      </c>
      <c r="E4707">
        <v>8.1299999999999997E-2</v>
      </c>
      <c r="F4707">
        <v>8.1299999999999997E-2</v>
      </c>
      <c r="G4707">
        <v>8.1299999999999997E-2</v>
      </c>
      <c r="H4707">
        <v>8.1299999999999997E-2</v>
      </c>
      <c r="I4707">
        <v>8.1299999999999997E-2</v>
      </c>
      <c r="J4707">
        <v>8.1299999999999997E-2</v>
      </c>
      <c r="K4707">
        <v>8.1299999999999997E-2</v>
      </c>
    </row>
    <row r="4708" spans="1:18" ht="12" customHeight="1" x14ac:dyDescent="0.3">
      <c r="A4708" s="39" t="s">
        <v>805</v>
      </c>
      <c r="B4708" s="39" t="s">
        <v>806</v>
      </c>
      <c r="C4708">
        <v>0.61919999999999997</v>
      </c>
      <c r="D4708">
        <v>0.61919999999999997</v>
      </c>
      <c r="E4708">
        <v>0.61919999999999997</v>
      </c>
      <c r="F4708">
        <v>0.61919999999999997</v>
      </c>
      <c r="G4708">
        <v>0.61919999999999997</v>
      </c>
      <c r="H4708">
        <v>0.61919999999999997</v>
      </c>
      <c r="I4708">
        <v>0.61919999999999997</v>
      </c>
      <c r="J4708">
        <v>0.61919999999999997</v>
      </c>
      <c r="K4708">
        <v>0.61919999999999997</v>
      </c>
    </row>
    <row r="4709" spans="1:18" ht="12" customHeight="1" x14ac:dyDescent="0.3">
      <c r="A4709" s="39"/>
      <c r="B4709" s="39"/>
      <c r="C4709" s="39"/>
      <c r="D4709" s="39"/>
      <c r="E4709" s="39"/>
      <c r="F4709" s="39"/>
      <c r="G4709" s="39"/>
    </row>
    <row r="4710" spans="1:18" ht="12" customHeight="1" x14ac:dyDescent="0.3">
      <c r="A4710" s="39"/>
      <c r="B4710" s="39"/>
      <c r="C4710" s="39"/>
      <c r="D4710" s="39"/>
      <c r="E4710" s="39"/>
      <c r="F4710" s="39"/>
      <c r="G4710" s="39"/>
    </row>
    <row r="4711" spans="1:18" ht="12" customHeight="1" x14ac:dyDescent="0.3">
      <c r="A4711" s="39" t="s">
        <v>824</v>
      </c>
      <c r="B4711" s="45" t="s">
        <v>807</v>
      </c>
      <c r="C4711" s="45" t="s">
        <v>808</v>
      </c>
      <c r="D4711" s="45" t="s">
        <v>809</v>
      </c>
      <c r="E4711" s="48" t="s">
        <v>825</v>
      </c>
      <c r="F4711" s="48" t="s">
        <v>830</v>
      </c>
      <c r="G4711" s="45"/>
      <c r="H4711" s="45" t="s">
        <v>819</v>
      </c>
      <c r="I4711" s="45" t="s">
        <v>820</v>
      </c>
      <c r="J4711" s="45" t="s">
        <v>821</v>
      </c>
      <c r="K4711" s="45" t="s">
        <v>822</v>
      </c>
      <c r="L4711" s="45" t="s">
        <v>823</v>
      </c>
      <c r="M4711" s="48" t="s">
        <v>831</v>
      </c>
      <c r="Q4711" s="45" t="s">
        <v>807</v>
      </c>
      <c r="R4711" t="s">
        <v>821</v>
      </c>
    </row>
    <row r="4712" spans="1:18" ht="12" customHeight="1" x14ac:dyDescent="0.3">
      <c r="A4712" s="45" t="s">
        <v>810</v>
      </c>
      <c r="B4712" s="47">
        <f t="shared" ref="B4712:B4720" si="642">Q4712-F4712</f>
        <v>0.27333288868996442</v>
      </c>
      <c r="C4712" s="47">
        <v>0.55714699999999995</v>
      </c>
      <c r="D4712" s="47">
        <v>0.16233800000000001</v>
      </c>
      <c r="E4712" s="47">
        <v>7.182E-3</v>
      </c>
      <c r="F4712" s="47">
        <v>1.1113100356074848E-6</v>
      </c>
      <c r="G4712" s="47"/>
      <c r="H4712" s="47">
        <v>0.17375699999999999</v>
      </c>
      <c r="I4712" s="47">
        <v>0.109759</v>
      </c>
      <c r="J4712" s="47">
        <f>R4712-M4712</f>
        <v>0.10780362387524163</v>
      </c>
      <c r="K4712" s="47">
        <v>0.23798</v>
      </c>
      <c r="L4712" s="47">
        <v>0.37069999999999997</v>
      </c>
      <c r="M4712" s="47">
        <v>1.3761247583696942E-6</v>
      </c>
      <c r="Q4712" s="47">
        <v>0.27333400000000002</v>
      </c>
      <c r="R4712">
        <v>0.107805</v>
      </c>
    </row>
    <row r="4713" spans="1:18" ht="12" customHeight="1" x14ac:dyDescent="0.3">
      <c r="A4713" s="45" t="s">
        <v>811</v>
      </c>
      <c r="B4713" s="47">
        <f t="shared" si="642"/>
        <v>0.30964888868996437</v>
      </c>
      <c r="C4713" s="47">
        <v>0.528196</v>
      </c>
      <c r="D4713" s="47">
        <v>0.153949</v>
      </c>
      <c r="E4713" s="47">
        <v>8.2050000000000005E-3</v>
      </c>
      <c r="F4713" s="47">
        <v>1.1113100356074848E-6</v>
      </c>
      <c r="G4713" s="47"/>
      <c r="H4713" s="47">
        <v>0.22736200000000001</v>
      </c>
      <c r="I4713" s="47">
        <v>0.123376</v>
      </c>
      <c r="J4713" s="47">
        <f t="shared" ref="J4713:J4720" si="643">R4713-M4713</f>
        <v>0.13348462387524163</v>
      </c>
      <c r="K4713" s="47">
        <v>0.19427</v>
      </c>
      <c r="L4713" s="47">
        <v>0.32150600000000001</v>
      </c>
      <c r="M4713" s="47">
        <v>1.3761247583696942E-6</v>
      </c>
      <c r="Q4713" s="47">
        <v>0.30964999999999998</v>
      </c>
      <c r="R4713">
        <v>0.13348599999999999</v>
      </c>
    </row>
    <row r="4714" spans="1:18" ht="12" customHeight="1" x14ac:dyDescent="0.3">
      <c r="A4714" s="45" t="s">
        <v>812</v>
      </c>
      <c r="B4714" s="47">
        <f t="shared" si="642"/>
        <v>0.58681288868996428</v>
      </c>
      <c r="C4714" s="47">
        <v>0.345028</v>
      </c>
      <c r="D4714" s="47">
        <v>6.4351000000000005E-2</v>
      </c>
      <c r="E4714" s="47">
        <v>3.8070000000000001E-3</v>
      </c>
      <c r="F4714" s="47">
        <v>1.1113100356074848E-6</v>
      </c>
      <c r="G4714" s="47"/>
      <c r="H4714" s="47">
        <v>0.27910000000000001</v>
      </c>
      <c r="I4714" s="47">
        <v>0.165405</v>
      </c>
      <c r="J4714" s="47">
        <f t="shared" si="643"/>
        <v>0.22025862387524164</v>
      </c>
      <c r="K4714" s="47">
        <v>0.12116399999999999</v>
      </c>
      <c r="L4714" s="47">
        <v>0.21407100000000001</v>
      </c>
      <c r="M4714" s="47">
        <v>1.3761247583696942E-6</v>
      </c>
      <c r="Q4714" s="47">
        <v>0.58681399999999995</v>
      </c>
      <c r="R4714">
        <v>0.22026000000000001</v>
      </c>
    </row>
    <row r="4715" spans="1:18" ht="12" customHeight="1" x14ac:dyDescent="0.3">
      <c r="A4715" s="45" t="s">
        <v>813</v>
      </c>
      <c r="B4715" s="47">
        <f t="shared" si="642"/>
        <v>0.52492988868996437</v>
      </c>
      <c r="C4715" s="47">
        <v>0.41388200000000003</v>
      </c>
      <c r="D4715" s="47">
        <v>5.8369999999999998E-2</v>
      </c>
      <c r="E4715" s="47">
        <v>2.8170000000000001E-3</v>
      </c>
      <c r="F4715" s="47">
        <v>1.1113100356074848E-6</v>
      </c>
      <c r="G4715" s="47"/>
      <c r="H4715" s="47">
        <v>0.23306499999999999</v>
      </c>
      <c r="I4715" s="47">
        <v>0.18753</v>
      </c>
      <c r="J4715" s="47">
        <f t="shared" si="643"/>
        <v>0.25617762387524162</v>
      </c>
      <c r="K4715" s="47">
        <v>0.13587099999999999</v>
      </c>
      <c r="L4715" s="47">
        <v>0.18735499999999999</v>
      </c>
      <c r="M4715" s="47">
        <v>1.3761247583696942E-6</v>
      </c>
      <c r="Q4715" s="47">
        <v>0.52493100000000004</v>
      </c>
      <c r="R4715">
        <v>0.25617899999999999</v>
      </c>
    </row>
    <row r="4716" spans="1:18" ht="12" customHeight="1" x14ac:dyDescent="0.3">
      <c r="A4716" s="45" t="s">
        <v>814</v>
      </c>
      <c r="B4716" s="47">
        <f t="shared" si="642"/>
        <v>0.32927588868996438</v>
      </c>
      <c r="C4716" s="47">
        <v>0.56518400000000002</v>
      </c>
      <c r="D4716" s="47">
        <v>9.7931000000000004E-2</v>
      </c>
      <c r="E4716" s="47">
        <v>7.6080000000000002E-3</v>
      </c>
      <c r="F4716" s="47">
        <v>1.1113100356074848E-6</v>
      </c>
      <c r="G4716" s="46"/>
      <c r="H4716" s="47">
        <v>0.227021</v>
      </c>
      <c r="I4716" s="47">
        <v>0.15023700000000001</v>
      </c>
      <c r="J4716" s="47">
        <f t="shared" si="643"/>
        <v>0.16721162387524163</v>
      </c>
      <c r="K4716" s="47">
        <v>0.21035599999999999</v>
      </c>
      <c r="L4716" s="47">
        <v>0.245173</v>
      </c>
      <c r="M4716" s="47">
        <v>1.3761247583696942E-6</v>
      </c>
      <c r="Q4716" s="47">
        <v>0.32927699999999999</v>
      </c>
      <c r="R4716">
        <v>0.167213</v>
      </c>
    </row>
    <row r="4717" spans="1:18" ht="12" customHeight="1" x14ac:dyDescent="0.3">
      <c r="A4717" s="45" t="s">
        <v>815</v>
      </c>
      <c r="B4717" s="47">
        <f t="shared" si="642"/>
        <v>0.40212888868996438</v>
      </c>
      <c r="C4717" s="47">
        <v>0.54106399999999999</v>
      </c>
      <c r="D4717" s="47">
        <v>5.4609999999999999E-2</v>
      </c>
      <c r="E4717" s="47">
        <v>2.196E-3</v>
      </c>
      <c r="F4717" s="47">
        <v>1.1113100356074848E-6</v>
      </c>
      <c r="G4717" s="47"/>
      <c r="H4717" s="47">
        <v>0.206897</v>
      </c>
      <c r="I4717" s="47">
        <v>0.166658</v>
      </c>
      <c r="J4717" s="47">
        <f t="shared" si="643"/>
        <v>0.23566462387524162</v>
      </c>
      <c r="K4717" s="47">
        <v>0.23346500000000001</v>
      </c>
      <c r="L4717" s="47">
        <v>0.15731400000000001</v>
      </c>
      <c r="M4717" s="47">
        <v>1.3761247583696942E-6</v>
      </c>
      <c r="Q4717" s="47">
        <v>0.40212999999999999</v>
      </c>
      <c r="R4717">
        <v>0.23566599999999999</v>
      </c>
    </row>
    <row r="4718" spans="1:18" ht="12" customHeight="1" x14ac:dyDescent="0.3">
      <c r="A4718" s="45" t="s">
        <v>816</v>
      </c>
      <c r="B4718" s="47">
        <f t="shared" si="642"/>
        <v>0.42601988868996438</v>
      </c>
      <c r="C4718" s="47">
        <v>0.50755099999999997</v>
      </c>
      <c r="D4718" s="47">
        <v>6.2631000000000006E-2</v>
      </c>
      <c r="E4718" s="47">
        <v>3.797E-3</v>
      </c>
      <c r="F4718" s="47">
        <v>1.1113100356074848E-6</v>
      </c>
      <c r="G4718" s="47"/>
      <c r="H4718" s="47">
        <v>0.27522799999999997</v>
      </c>
      <c r="I4718" s="47">
        <v>0.16461100000000001</v>
      </c>
      <c r="J4718" s="47">
        <f t="shared" si="643"/>
        <v>0.26061662387524165</v>
      </c>
      <c r="K4718" s="47">
        <v>0.18176899999999999</v>
      </c>
      <c r="L4718" s="47">
        <v>0.117774</v>
      </c>
      <c r="M4718" s="47">
        <v>1.3761247583696942E-6</v>
      </c>
      <c r="Q4718" s="47">
        <v>0.42602099999999998</v>
      </c>
      <c r="R4718">
        <v>0.26061800000000002</v>
      </c>
    </row>
    <row r="4719" spans="1:18" ht="12" customHeight="1" x14ac:dyDescent="0.3">
      <c r="A4719" s="45" t="s">
        <v>817</v>
      </c>
      <c r="B4719" s="47">
        <f t="shared" si="642"/>
        <v>0.37725988868996441</v>
      </c>
      <c r="C4719" s="47">
        <v>0.52556499999999995</v>
      </c>
      <c r="D4719" s="47">
        <v>9.0480000000000005E-2</v>
      </c>
      <c r="E4719" s="47">
        <v>6.6940000000000003E-3</v>
      </c>
      <c r="F4719" s="47">
        <v>1.1113100356074848E-6</v>
      </c>
      <c r="G4719" s="47"/>
      <c r="H4719" s="47">
        <v>0.22620899999999999</v>
      </c>
      <c r="I4719" s="47">
        <v>0.161413</v>
      </c>
      <c r="J4719" s="47">
        <f t="shared" si="643"/>
        <v>0.16320762387524163</v>
      </c>
      <c r="K4719" s="47">
        <v>0.203851</v>
      </c>
      <c r="L4719" s="47">
        <v>0.24531800000000001</v>
      </c>
      <c r="M4719" s="47">
        <v>1.3761247583696942E-6</v>
      </c>
      <c r="Q4719" s="47">
        <v>0.37726100000000001</v>
      </c>
      <c r="R4719">
        <v>0.16320899999999999</v>
      </c>
    </row>
    <row r="4720" spans="1:18" ht="12" customHeight="1" x14ac:dyDescent="0.3">
      <c r="A4720" s="45" t="s">
        <v>818</v>
      </c>
      <c r="B4720" s="47">
        <f t="shared" si="642"/>
        <v>0.23775888868996439</v>
      </c>
      <c r="C4720" s="47">
        <v>0.59563200000000005</v>
      </c>
      <c r="D4720" s="47">
        <v>0.153029</v>
      </c>
      <c r="E4720" s="47">
        <v>1.3579000000000001E-2</v>
      </c>
      <c r="F4720" s="47">
        <v>1.1113100356074848E-6</v>
      </c>
      <c r="G4720" s="47"/>
      <c r="H4720" s="47">
        <v>0.171204</v>
      </c>
      <c r="I4720" s="47">
        <v>0.12213499999999999</v>
      </c>
      <c r="J4720" s="47">
        <f t="shared" si="643"/>
        <v>0.12791262387524163</v>
      </c>
      <c r="K4720" s="47">
        <v>0.24377099999999999</v>
      </c>
      <c r="L4720" s="47">
        <v>0.334976</v>
      </c>
      <c r="M4720" s="47">
        <v>1.3761247583696942E-6</v>
      </c>
      <c r="Q4720" s="47">
        <v>0.23776</v>
      </c>
      <c r="R4720">
        <v>0.127914</v>
      </c>
    </row>
    <row r="4724" spans="1:57" ht="12" customHeight="1" x14ac:dyDescent="0.2">
      <c r="B4724">
        <v>1995</v>
      </c>
      <c r="C4724">
        <v>1996</v>
      </c>
      <c r="D4724">
        <v>1997</v>
      </c>
      <c r="E4724">
        <v>1998</v>
      </c>
      <c r="F4724">
        <v>1999</v>
      </c>
      <c r="G4724">
        <v>2000</v>
      </c>
      <c r="H4724">
        <v>2001</v>
      </c>
      <c r="I4724">
        <v>2002</v>
      </c>
      <c r="J4724">
        <v>2003</v>
      </c>
      <c r="K4724">
        <v>2004</v>
      </c>
      <c r="L4724">
        <v>2005</v>
      </c>
      <c r="M4724">
        <v>2006</v>
      </c>
      <c r="N4724">
        <v>2007</v>
      </c>
      <c r="O4724">
        <v>2008</v>
      </c>
      <c r="P4724">
        <v>2009</v>
      </c>
      <c r="Q4724">
        <v>2010</v>
      </c>
      <c r="R4724">
        <v>2011</v>
      </c>
      <c r="S4724">
        <v>2012</v>
      </c>
      <c r="T4724">
        <v>2013</v>
      </c>
      <c r="U4724">
        <v>2014</v>
      </c>
      <c r="V4724">
        <v>2015</v>
      </c>
      <c r="W4724">
        <v>2016</v>
      </c>
      <c r="X4724">
        <v>2017</v>
      </c>
      <c r="Y4724">
        <v>2018</v>
      </c>
      <c r="Z4724">
        <v>2019</v>
      </c>
      <c r="AA4724">
        <v>2020</v>
      </c>
      <c r="AB4724">
        <v>2021</v>
      </c>
      <c r="AC4724">
        <v>2022</v>
      </c>
      <c r="AD4724">
        <v>2023</v>
      </c>
      <c r="AE4724">
        <v>2024</v>
      </c>
      <c r="AF4724">
        <v>2025</v>
      </c>
      <c r="AG4724">
        <v>2026</v>
      </c>
      <c r="AH4724">
        <v>2027</v>
      </c>
      <c r="AI4724">
        <v>2028</v>
      </c>
      <c r="AJ4724">
        <v>2029</v>
      </c>
      <c r="AK4724">
        <v>2030</v>
      </c>
      <c r="AL4724">
        <v>2031</v>
      </c>
      <c r="AM4724">
        <v>2032</v>
      </c>
      <c r="AN4724">
        <v>2033</v>
      </c>
      <c r="AO4724">
        <v>2034</v>
      </c>
      <c r="AP4724">
        <v>2035</v>
      </c>
      <c r="AQ4724">
        <v>2036</v>
      </c>
      <c r="AR4724">
        <v>2037</v>
      </c>
      <c r="AS4724">
        <v>2038</v>
      </c>
      <c r="AT4724">
        <v>2039</v>
      </c>
      <c r="AU4724">
        <v>2040</v>
      </c>
      <c r="AV4724">
        <v>2041</v>
      </c>
      <c r="AW4724">
        <v>2042</v>
      </c>
      <c r="AX4724">
        <v>2043</v>
      </c>
      <c r="AY4724">
        <v>2044</v>
      </c>
      <c r="AZ4724">
        <v>2045</v>
      </c>
      <c r="BA4724">
        <v>2046</v>
      </c>
      <c r="BB4724">
        <v>2047</v>
      </c>
      <c r="BC4724">
        <v>2048</v>
      </c>
      <c r="BD4724">
        <v>2049</v>
      </c>
      <c r="BE4724">
        <v>2050</v>
      </c>
    </row>
    <row r="4725" spans="1:57" ht="12" customHeight="1" x14ac:dyDescent="0.2">
      <c r="A4725" t="s">
        <v>708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</row>
    <row r="4727" spans="1:57" ht="12" customHeight="1" x14ac:dyDescent="0.2">
      <c r="A4727" t="s">
        <v>709</v>
      </c>
      <c r="B4727">
        <v>1995</v>
      </c>
      <c r="C4727">
        <v>1996</v>
      </c>
      <c r="D4727">
        <v>1997</v>
      </c>
      <c r="E4727">
        <v>1998</v>
      </c>
      <c r="F4727">
        <v>1999</v>
      </c>
      <c r="G4727">
        <v>2000</v>
      </c>
      <c r="H4727">
        <v>2001</v>
      </c>
      <c r="I4727">
        <v>2002</v>
      </c>
      <c r="J4727">
        <v>2003</v>
      </c>
      <c r="K4727">
        <v>2004</v>
      </c>
      <c r="L4727">
        <v>2005</v>
      </c>
      <c r="M4727">
        <v>2006</v>
      </c>
      <c r="N4727">
        <v>2007</v>
      </c>
      <c r="O4727">
        <v>2008</v>
      </c>
      <c r="P4727">
        <v>2009</v>
      </c>
      <c r="Q4727">
        <v>2010</v>
      </c>
      <c r="R4727">
        <v>2011</v>
      </c>
      <c r="S4727">
        <v>2012</v>
      </c>
      <c r="T4727">
        <v>2013</v>
      </c>
      <c r="U4727">
        <v>2014</v>
      </c>
      <c r="V4727">
        <v>2015</v>
      </c>
      <c r="W4727">
        <v>2016</v>
      </c>
      <c r="X4727">
        <v>2017</v>
      </c>
      <c r="Y4727">
        <v>2018</v>
      </c>
      <c r="Z4727">
        <v>2019</v>
      </c>
      <c r="AA4727">
        <v>2020</v>
      </c>
      <c r="AB4727">
        <v>2021</v>
      </c>
      <c r="AC4727">
        <v>2022</v>
      </c>
      <c r="AD4727">
        <v>2023</v>
      </c>
      <c r="AE4727">
        <v>2024</v>
      </c>
      <c r="AF4727">
        <v>2025</v>
      </c>
      <c r="AG4727">
        <v>2026</v>
      </c>
      <c r="AH4727">
        <v>2027</v>
      </c>
      <c r="AI4727">
        <v>2028</v>
      </c>
      <c r="AJ4727">
        <v>2029</v>
      </c>
      <c r="AK4727">
        <v>2030</v>
      </c>
      <c r="AL4727">
        <v>2031</v>
      </c>
      <c r="AM4727">
        <v>2032</v>
      </c>
      <c r="AN4727">
        <v>2033</v>
      </c>
      <c r="AO4727">
        <v>2034</v>
      </c>
      <c r="AP4727">
        <v>2035</v>
      </c>
      <c r="AQ4727">
        <v>2036</v>
      </c>
      <c r="AR4727">
        <v>2037</v>
      </c>
      <c r="AS4727">
        <v>2038</v>
      </c>
      <c r="AT4727">
        <v>2039</v>
      </c>
      <c r="AU4727">
        <v>2040</v>
      </c>
      <c r="AV4727">
        <v>2041</v>
      </c>
      <c r="AW4727">
        <v>2042</v>
      </c>
      <c r="AX4727">
        <v>2043</v>
      </c>
      <c r="AY4727">
        <v>2044</v>
      </c>
      <c r="AZ4727">
        <v>2045</v>
      </c>
      <c r="BA4727">
        <v>2046</v>
      </c>
      <c r="BB4727">
        <v>2047</v>
      </c>
      <c r="BC4727">
        <v>2048</v>
      </c>
      <c r="BD4727">
        <v>2049</v>
      </c>
      <c r="BE4727">
        <v>2050</v>
      </c>
    </row>
    <row r="4728" spans="1:57" ht="12" customHeight="1" x14ac:dyDescent="0.2">
      <c r="A4728" t="s">
        <v>710</v>
      </c>
      <c r="B4728">
        <v>3204.1918466425768</v>
      </c>
      <c r="C4728">
        <v>3203.9605633707342</v>
      </c>
      <c r="D4728">
        <v>3207.3236162010949</v>
      </c>
      <c r="E4728">
        <v>3212.9387686703512</v>
      </c>
      <c r="F4728">
        <v>3223.847664954727</v>
      </c>
      <c r="G4728">
        <v>3234.7069729613363</v>
      </c>
      <c r="H4728">
        <v>3248.1846242276015</v>
      </c>
      <c r="I4728">
        <v>3261.3533676432153</v>
      </c>
      <c r="J4728">
        <v>3274.9473366534962</v>
      </c>
      <c r="K4728">
        <v>3289.8901906595197</v>
      </c>
      <c r="L4728">
        <v>3304.4098920985548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</row>
    <row r="4729" spans="1:57" ht="12" customHeight="1" x14ac:dyDescent="0.2">
      <c r="A4729" t="s">
        <v>711</v>
      </c>
      <c r="B4729">
        <v>3984.2467217507779</v>
      </c>
      <c r="C4729">
        <v>3988.1836653156502</v>
      </c>
      <c r="D4729">
        <v>4016.0518590162478</v>
      </c>
      <c r="E4729">
        <v>4045.2407797258666</v>
      </c>
      <c r="F4729">
        <v>4082.5121292546869</v>
      </c>
      <c r="G4729">
        <v>4118.7181616925291</v>
      </c>
      <c r="H4729">
        <v>4155.8361173972844</v>
      </c>
      <c r="I4729">
        <v>4197.5795632536738</v>
      </c>
      <c r="J4729">
        <v>4238.7568741523346</v>
      </c>
      <c r="K4729">
        <v>4282.904584498604</v>
      </c>
      <c r="L4729">
        <v>4327.7885866196948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</row>
    <row r="4730" spans="1:57" ht="12" customHeight="1" x14ac:dyDescent="0.3">
      <c r="A4730" s="35"/>
      <c r="B4730" s="35"/>
      <c r="C4730" s="35"/>
      <c r="D4730" s="35"/>
      <c r="E4730" s="35"/>
      <c r="F4730" s="35"/>
      <c r="G4730" s="35"/>
      <c r="H4730" s="35"/>
      <c r="I4730" s="35"/>
    </row>
    <row r="4731" spans="1:57" ht="12" customHeight="1" x14ac:dyDescent="0.2">
      <c r="A4731" t="s">
        <v>712</v>
      </c>
      <c r="B4731">
        <v>1995</v>
      </c>
      <c r="C4731">
        <v>1996</v>
      </c>
      <c r="D4731">
        <v>1997</v>
      </c>
      <c r="E4731">
        <v>1998</v>
      </c>
      <c r="F4731">
        <v>1999</v>
      </c>
      <c r="G4731">
        <v>2000</v>
      </c>
      <c r="H4731">
        <v>2001</v>
      </c>
      <c r="I4731">
        <v>2002</v>
      </c>
      <c r="J4731">
        <v>2003</v>
      </c>
      <c r="K4731">
        <v>2004</v>
      </c>
      <c r="L4731">
        <v>2005</v>
      </c>
      <c r="M4731">
        <v>2006</v>
      </c>
      <c r="N4731">
        <v>2007</v>
      </c>
      <c r="O4731">
        <v>2008</v>
      </c>
      <c r="P4731">
        <v>2009</v>
      </c>
      <c r="Q4731">
        <v>2010</v>
      </c>
      <c r="R4731">
        <v>2011</v>
      </c>
      <c r="S4731">
        <v>2012</v>
      </c>
      <c r="T4731">
        <v>2013</v>
      </c>
      <c r="U4731">
        <v>2014</v>
      </c>
      <c r="V4731">
        <v>2015</v>
      </c>
      <c r="W4731">
        <v>2016</v>
      </c>
      <c r="X4731">
        <v>2017</v>
      </c>
      <c r="Y4731">
        <v>2018</v>
      </c>
      <c r="Z4731">
        <v>2019</v>
      </c>
      <c r="AA4731">
        <v>2020</v>
      </c>
      <c r="AB4731">
        <v>2021</v>
      </c>
      <c r="AC4731">
        <v>2022</v>
      </c>
      <c r="AD4731">
        <v>2023</v>
      </c>
      <c r="AE4731">
        <v>2024</v>
      </c>
      <c r="AF4731">
        <v>2025</v>
      </c>
      <c r="AG4731">
        <v>2026</v>
      </c>
      <c r="AH4731">
        <v>2027</v>
      </c>
      <c r="AI4731">
        <v>2028</v>
      </c>
      <c r="AJ4731">
        <v>2029</v>
      </c>
      <c r="AK4731">
        <v>2030</v>
      </c>
      <c r="AL4731">
        <v>2031</v>
      </c>
      <c r="AM4731">
        <v>2032</v>
      </c>
      <c r="AN4731">
        <v>2033</v>
      </c>
      <c r="AO4731">
        <v>2034</v>
      </c>
      <c r="AP4731">
        <v>2035</v>
      </c>
      <c r="AQ4731">
        <v>2036</v>
      </c>
      <c r="AR4731">
        <v>2037</v>
      </c>
      <c r="AS4731">
        <v>2038</v>
      </c>
      <c r="AT4731">
        <v>2039</v>
      </c>
      <c r="AU4731">
        <v>2040</v>
      </c>
      <c r="AV4731">
        <v>2041</v>
      </c>
      <c r="AW4731">
        <v>2042</v>
      </c>
      <c r="AX4731">
        <v>2043</v>
      </c>
      <c r="AY4731">
        <v>2044</v>
      </c>
      <c r="AZ4731">
        <v>2045</v>
      </c>
      <c r="BA4731">
        <v>2046</v>
      </c>
      <c r="BB4731">
        <v>2047</v>
      </c>
      <c r="BC4731">
        <v>2048</v>
      </c>
      <c r="BD4731">
        <v>2049</v>
      </c>
      <c r="BE4731">
        <v>2050</v>
      </c>
    </row>
    <row r="4732" spans="1:57" ht="12" customHeight="1" x14ac:dyDescent="0.2">
      <c r="A4732" t="s">
        <v>713</v>
      </c>
      <c r="B4732">
        <v>0.94275778666449772</v>
      </c>
      <c r="C4732">
        <v>0.94605564516368723</v>
      </c>
      <c r="D4732">
        <v>0.94094503518110828</v>
      </c>
      <c r="E4732">
        <v>0.95105973716374803</v>
      </c>
      <c r="F4732">
        <v>0.93145272400894286</v>
      </c>
      <c r="G4732">
        <v>0.92507367000638185</v>
      </c>
      <c r="H4732">
        <v>0.93458734603937055</v>
      </c>
      <c r="I4732">
        <v>0.92847133758962941</v>
      </c>
      <c r="J4732">
        <v>0.92837307033278327</v>
      </c>
      <c r="K4732">
        <v>0.92847359945633057</v>
      </c>
      <c r="L4732">
        <v>0.92677998558429209</v>
      </c>
      <c r="M4732">
        <v>0.92570825383076649</v>
      </c>
      <c r="N4732">
        <v>0.92287506778274919</v>
      </c>
      <c r="O4732">
        <v>0.92613897794214706</v>
      </c>
      <c r="P4732">
        <v>0.92906533640720934</v>
      </c>
      <c r="Q4732">
        <v>0.93966831238146986</v>
      </c>
      <c r="R4732">
        <v>0.93913832915283602</v>
      </c>
      <c r="S4732">
        <v>0.94070127303275319</v>
      </c>
      <c r="T4732">
        <v>0.94280267243017957</v>
      </c>
      <c r="U4732">
        <v>0.95330019907674368</v>
      </c>
      <c r="V4732">
        <v>0.91645548646621044</v>
      </c>
      <c r="W4732">
        <v>0.91789286783109103</v>
      </c>
      <c r="X4732">
        <v>0.91897208826111954</v>
      </c>
      <c r="Y4732">
        <v>0.93375789707623291</v>
      </c>
      <c r="Z4732">
        <v>0.93529004610815958</v>
      </c>
      <c r="AA4732">
        <v>0.94828325648255662</v>
      </c>
      <c r="AB4732">
        <v>0.94619299999999995</v>
      </c>
      <c r="AC4732">
        <f t="shared" ref="AC4732:BE4732" si="644">AB4732</f>
        <v>0.94619299999999995</v>
      </c>
      <c r="AD4732">
        <f t="shared" si="644"/>
        <v>0.94619299999999995</v>
      </c>
      <c r="AE4732">
        <f t="shared" si="644"/>
        <v>0.94619299999999995</v>
      </c>
      <c r="AF4732">
        <f t="shared" si="644"/>
        <v>0.94619299999999995</v>
      </c>
      <c r="AG4732">
        <f t="shared" si="644"/>
        <v>0.94619299999999995</v>
      </c>
      <c r="AH4732">
        <f t="shared" si="644"/>
        <v>0.94619299999999995</v>
      </c>
      <c r="AI4732">
        <f t="shared" si="644"/>
        <v>0.94619299999999995</v>
      </c>
      <c r="AJ4732">
        <f t="shared" si="644"/>
        <v>0.94619299999999995</v>
      </c>
      <c r="AK4732">
        <f t="shared" si="644"/>
        <v>0.94619299999999995</v>
      </c>
      <c r="AL4732">
        <f t="shared" si="644"/>
        <v>0.94619299999999995</v>
      </c>
      <c r="AM4732">
        <f t="shared" si="644"/>
        <v>0.94619299999999995</v>
      </c>
      <c r="AN4732">
        <f t="shared" si="644"/>
        <v>0.94619299999999995</v>
      </c>
      <c r="AO4732">
        <f t="shared" si="644"/>
        <v>0.94619299999999995</v>
      </c>
      <c r="AP4732">
        <f t="shared" si="644"/>
        <v>0.94619299999999995</v>
      </c>
      <c r="AQ4732">
        <f t="shared" si="644"/>
        <v>0.94619299999999995</v>
      </c>
      <c r="AR4732">
        <f t="shared" si="644"/>
        <v>0.94619299999999995</v>
      </c>
      <c r="AS4732">
        <f t="shared" si="644"/>
        <v>0.94619299999999995</v>
      </c>
      <c r="AT4732">
        <f t="shared" si="644"/>
        <v>0.94619299999999995</v>
      </c>
      <c r="AU4732">
        <f t="shared" si="644"/>
        <v>0.94619299999999995</v>
      </c>
      <c r="AV4732">
        <f t="shared" si="644"/>
        <v>0.94619299999999995</v>
      </c>
      <c r="AW4732">
        <f t="shared" si="644"/>
        <v>0.94619299999999995</v>
      </c>
      <c r="AX4732">
        <f t="shared" si="644"/>
        <v>0.94619299999999995</v>
      </c>
      <c r="AY4732">
        <f t="shared" si="644"/>
        <v>0.94619299999999995</v>
      </c>
      <c r="AZ4732">
        <f t="shared" si="644"/>
        <v>0.94619299999999995</v>
      </c>
      <c r="BA4732">
        <f t="shared" si="644"/>
        <v>0.94619299999999995</v>
      </c>
      <c r="BB4732">
        <f t="shared" si="644"/>
        <v>0.94619299999999995</v>
      </c>
      <c r="BC4732">
        <f t="shared" si="644"/>
        <v>0.94619299999999995</v>
      </c>
      <c r="BD4732">
        <f t="shared" si="644"/>
        <v>0.94619299999999995</v>
      </c>
      <c r="BE4732">
        <f t="shared" si="644"/>
        <v>0.94619299999999995</v>
      </c>
    </row>
    <row r="4733" spans="1:57" ht="12" customHeight="1" x14ac:dyDescent="0.2">
      <c r="A4733" t="s">
        <v>1228</v>
      </c>
    </row>
    <row r="4735" spans="1:57" ht="12" customHeight="1" x14ac:dyDescent="0.2">
      <c r="A4735" s="120" t="s">
        <v>705</v>
      </c>
    </row>
    <row r="4737" spans="1:10" ht="12" customHeight="1" x14ac:dyDescent="0.2">
      <c r="A4737" t="s">
        <v>771</v>
      </c>
    </row>
    <row r="4738" spans="1:10" ht="12" customHeight="1" x14ac:dyDescent="0.2">
      <c r="A4738" t="s">
        <v>772</v>
      </c>
    </row>
    <row r="4739" spans="1:10" ht="12" customHeight="1" x14ac:dyDescent="0.2">
      <c r="A4739">
        <v>2020</v>
      </c>
      <c r="B4739" t="s">
        <v>773</v>
      </c>
      <c r="C4739" t="s">
        <v>774</v>
      </c>
      <c r="D4739" t="s">
        <v>463</v>
      </c>
      <c r="E4739" t="s">
        <v>775</v>
      </c>
    </row>
    <row r="4740" spans="1:10" ht="12" customHeight="1" x14ac:dyDescent="0.3">
      <c r="A4740" s="120" t="s">
        <v>462</v>
      </c>
      <c r="B4740" s="121">
        <v>600.72199999999998</v>
      </c>
      <c r="C4740" s="121">
        <v>45.109000000000002</v>
      </c>
      <c r="D4740" s="121">
        <v>158.233</v>
      </c>
      <c r="E4740" s="121">
        <v>0.19700000000000001</v>
      </c>
      <c r="G4740" s="121"/>
      <c r="H4740" s="123"/>
      <c r="I4740" s="123"/>
      <c r="J4740" s="123"/>
    </row>
    <row r="4741" spans="1:10" ht="12" customHeight="1" x14ac:dyDescent="0.3">
      <c r="A4741" s="119" t="s">
        <v>470</v>
      </c>
      <c r="B4741" s="121">
        <v>1371.1669999999999</v>
      </c>
      <c r="C4741" s="121">
        <v>234.24100000000001</v>
      </c>
      <c r="D4741" s="121">
        <v>488.476</v>
      </c>
      <c r="E4741" s="121">
        <v>48.835999999999999</v>
      </c>
      <c r="G4741" s="121"/>
      <c r="H4741" s="123"/>
      <c r="I4741" s="123"/>
      <c r="J4741" s="123"/>
    </row>
    <row r="4742" spans="1:10" ht="12" customHeight="1" x14ac:dyDescent="0.3">
      <c r="A4742" s="119" t="s">
        <v>471</v>
      </c>
      <c r="B4742" s="121">
        <v>1992.1969999999999</v>
      </c>
      <c r="C4742" s="121">
        <v>193.09899999999999</v>
      </c>
      <c r="D4742" s="121">
        <v>875.06500000000005</v>
      </c>
      <c r="E4742" s="121">
        <v>5.2880000000000003</v>
      </c>
      <c r="G4742" s="121"/>
      <c r="I4742" s="123"/>
    </row>
    <row r="4743" spans="1:10" ht="12" customHeight="1" x14ac:dyDescent="0.3">
      <c r="A4743" s="119" t="s">
        <v>472</v>
      </c>
      <c r="B4743" s="121">
        <v>1086.4000000000001</v>
      </c>
      <c r="C4743" s="121">
        <v>67.323999999999998</v>
      </c>
      <c r="D4743" s="121">
        <v>613.23900000000003</v>
      </c>
      <c r="E4743" s="121">
        <v>0</v>
      </c>
      <c r="G4743" s="121"/>
      <c r="I4743" s="123"/>
      <c r="J4743" s="123"/>
    </row>
    <row r="4744" spans="1:10" ht="12" customHeight="1" x14ac:dyDescent="0.3">
      <c r="A4744" s="119" t="s">
        <v>473</v>
      </c>
      <c r="B4744" s="121">
        <v>3059.8229999999999</v>
      </c>
      <c r="C4744" s="121">
        <v>484.786</v>
      </c>
      <c r="D4744" s="121">
        <v>1043.5170000000001</v>
      </c>
      <c r="E4744" s="121">
        <v>12.957000000000001</v>
      </c>
      <c r="G4744" s="121"/>
      <c r="I4744" s="123"/>
    </row>
    <row r="4745" spans="1:10" ht="12" customHeight="1" x14ac:dyDescent="0.3">
      <c r="A4745" s="119" t="s">
        <v>474</v>
      </c>
      <c r="B4745" s="121">
        <v>1115.3130000000001</v>
      </c>
      <c r="C4745" s="121">
        <v>176.86699999999999</v>
      </c>
      <c r="D4745" s="121">
        <v>503.44299999999998</v>
      </c>
      <c r="E4745" s="121">
        <v>3.6709999999999998</v>
      </c>
      <c r="G4745" s="121"/>
      <c r="I4745" s="123"/>
    </row>
    <row r="4746" spans="1:10" ht="12" customHeight="1" x14ac:dyDescent="0.3">
      <c r="A4746" s="119" t="s">
        <v>475</v>
      </c>
      <c r="B4746" s="121">
        <v>2069.241</v>
      </c>
      <c r="C4746" s="121">
        <v>251.64</v>
      </c>
      <c r="D4746" s="121">
        <v>1215.51</v>
      </c>
      <c r="E4746" s="121">
        <v>148.869</v>
      </c>
      <c r="G4746" s="121"/>
      <c r="I4746" s="123"/>
    </row>
    <row r="4747" spans="1:10" ht="12" customHeight="1" x14ac:dyDescent="0.3">
      <c r="A4747" s="119" t="s">
        <v>476</v>
      </c>
      <c r="B4747" s="121">
        <v>1075.28</v>
      </c>
      <c r="C4747" s="121">
        <v>196.52199999999999</v>
      </c>
      <c r="D4747" s="121">
        <v>591.596</v>
      </c>
      <c r="E4747" s="121">
        <v>0</v>
      </c>
      <c r="G4747" s="121"/>
      <c r="I4747" s="123"/>
    </row>
    <row r="4748" spans="1:10" ht="12" customHeight="1" x14ac:dyDescent="0.3">
      <c r="A4748" s="119" t="s">
        <v>477</v>
      </c>
      <c r="B4748" s="121">
        <v>1872.749</v>
      </c>
      <c r="C4748" s="121">
        <v>584.25599999999997</v>
      </c>
      <c r="D4748" s="121">
        <v>693.78200000000004</v>
      </c>
      <c r="E4748" s="121">
        <v>171.642</v>
      </c>
      <c r="G4748" s="121"/>
      <c r="I4748" s="123"/>
    </row>
    <row r="4749" spans="1:10" ht="12" customHeight="1" x14ac:dyDescent="0.25">
      <c r="A4749" s="119" t="s">
        <v>706</v>
      </c>
      <c r="B4749" s="121">
        <v>1380.6569999999999</v>
      </c>
      <c r="C4749" s="121">
        <v>337.03800000000001</v>
      </c>
      <c r="D4749" s="121">
        <v>449.67599999999999</v>
      </c>
      <c r="E4749" s="121">
        <v>126.023</v>
      </c>
      <c r="G4749" s="121"/>
    </row>
    <row r="4750" spans="1:10" ht="12" customHeight="1" x14ac:dyDescent="0.25">
      <c r="A4750" s="119" t="s">
        <v>707</v>
      </c>
      <c r="B4750" s="121">
        <v>14242.892</v>
      </c>
      <c r="C4750" s="121">
        <v>2233.8440000000001</v>
      </c>
      <c r="D4750" s="121">
        <v>6182.8620000000001</v>
      </c>
      <c r="E4750" s="121">
        <v>391.46100000000001</v>
      </c>
      <c r="G4750" s="121"/>
    </row>
    <row r="4752" spans="1:10" ht="12" customHeight="1" x14ac:dyDescent="0.2">
      <c r="A4752" t="s">
        <v>931</v>
      </c>
      <c r="B4752" t="s">
        <v>1194</v>
      </c>
    </row>
    <row r="4753" spans="1:7" ht="12" customHeight="1" x14ac:dyDescent="0.2">
      <c r="A4753" t="s">
        <v>776</v>
      </c>
      <c r="B4753" t="s">
        <v>773</v>
      </c>
      <c r="C4753" t="s">
        <v>774</v>
      </c>
      <c r="D4753" t="s">
        <v>463</v>
      </c>
      <c r="E4753" t="s">
        <v>775</v>
      </c>
    </row>
    <row r="4754" spans="1:7" ht="12" customHeight="1" x14ac:dyDescent="0.2">
      <c r="A4754" s="122">
        <v>2021</v>
      </c>
      <c r="B4754">
        <v>15514.074000000001</v>
      </c>
      <c r="C4754">
        <v>2837.6959999999999</v>
      </c>
      <c r="D4754">
        <v>6424.2219999999998</v>
      </c>
      <c r="E4754">
        <v>606.50800000000004</v>
      </c>
    </row>
    <row r="4756" spans="1:7" ht="12" customHeight="1" x14ac:dyDescent="0.2">
      <c r="A4756" t="s">
        <v>777</v>
      </c>
    </row>
    <row r="4757" spans="1:7" ht="12" customHeight="1" x14ac:dyDescent="0.2">
      <c r="A4757" t="s">
        <v>778</v>
      </c>
      <c r="B4757">
        <v>2021</v>
      </c>
    </row>
    <row r="4758" spans="1:7" ht="12" customHeight="1" x14ac:dyDescent="0.2">
      <c r="A4758" t="s">
        <v>779</v>
      </c>
      <c r="B4758">
        <v>2022</v>
      </c>
    </row>
    <row r="4759" spans="1:7" ht="12" customHeight="1" x14ac:dyDescent="0.3">
      <c r="G4759" s="64"/>
    </row>
  </sheetData>
  <conditionalFormatting sqref="T245:T332">
    <cfRule type="duplicateValues" priority="1"/>
  </conditionalFormatting>
  <conditionalFormatting sqref="AK2279:AL2280 AN2279:AO2280 AH2279:AI2280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Q2279:AR2280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T2279:AU2280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W2279:AX2280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Z2279:BA228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C2279:BD228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F2279:BG228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I2279:BJ228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L2279:BM228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hyperlinks>
    <hyperlink ref="G4465" r:id="rId1" xr:uid="{00000000-0004-0000-0000-000000000000}"/>
    <hyperlink ref="G4466" r:id="rId2" xr:uid="{00000000-0004-0000-0000-000001000000}"/>
    <hyperlink ref="Z4168" r:id="rId3" location="page=269" xr:uid="{00000000-0004-0000-0000-000002000000}"/>
  </hyperlinks>
  <pageMargins left="0.75" right="0.75" top="1" bottom="1" header="0.5" footer="0.5"/>
  <pageSetup orientation="portrait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360</vt:i4>
      </vt:variant>
    </vt:vector>
  </HeadingPairs>
  <TitlesOfParts>
    <vt:vector size="361" baseType="lpstr">
      <vt:lpstr>trnldv</vt:lpstr>
      <vt:lpstr>AC_OC_CREDIT</vt:lpstr>
      <vt:lpstr>AGE_ADJ</vt:lpstr>
      <vt:lpstr>AGE_ADJ_H</vt:lpstr>
      <vt:lpstr>AGE_ADJ_L</vt:lpstr>
      <vt:lpstr>ALPHA</vt:lpstr>
      <vt:lpstr>ATVCOEFF</vt:lpstr>
      <vt:lpstr>ATVFE</vt:lpstr>
      <vt:lpstr>ATVHP</vt:lpstr>
      <vt:lpstr>ATVPR1</vt:lpstr>
      <vt:lpstr>ATVPR2</vt:lpstr>
      <vt:lpstr>ATVPR3</vt:lpstr>
      <vt:lpstr>ATVPR4</vt:lpstr>
      <vt:lpstr>ATVRN</vt:lpstr>
      <vt:lpstr>ATVWT</vt:lpstr>
      <vt:lpstr>Bank_buffer</vt:lpstr>
      <vt:lpstr>BETACOST</vt:lpstr>
      <vt:lpstr>BETAEMP</vt:lpstr>
      <vt:lpstr>BETAINC</vt:lpstr>
      <vt:lpstr>BETAVMT</vt:lpstr>
      <vt:lpstr>BETAVPLD</vt:lpstr>
      <vt:lpstr>CA_shr_of9</vt:lpstr>
      <vt:lpstr>CAFE_STD</vt:lpstr>
      <vt:lpstr>CAFEYEAR</vt:lpstr>
      <vt:lpstr>CARFLG</vt:lpstr>
      <vt:lpstr>CCONSTANT</vt:lpstr>
      <vt:lpstr>CDF</vt:lpstr>
      <vt:lpstr>CDUMM</vt:lpstr>
      <vt:lpstr>CELLGCST</vt:lpstr>
      <vt:lpstr>CELLHCST</vt:lpstr>
      <vt:lpstr>CELLMCST</vt:lpstr>
      <vt:lpstr>CFCOEFGHG</vt:lpstr>
      <vt:lpstr>CFCOEFNRG</vt:lpstr>
      <vt:lpstr>CFUEL</vt:lpstr>
      <vt:lpstr>CHP</vt:lpstr>
      <vt:lpstr>CIDISCOUNT</vt:lpstr>
      <vt:lpstr>CINC</vt:lpstr>
      <vt:lpstr>cltmpg2012</vt:lpstr>
      <vt:lpstr>CLTSALESHIST</vt:lpstr>
      <vt:lpstr>CLTSALESPER</vt:lpstr>
      <vt:lpstr>CLTVMT_H</vt:lpstr>
      <vt:lpstr>cltvmt2012</vt:lpstr>
      <vt:lpstr>CLTVMTDIST</vt:lpstr>
      <vt:lpstr>CLTVMTVA_H</vt:lpstr>
      <vt:lpstr>CMPG</vt:lpstr>
      <vt:lpstr>CMPGSTKGAS95</vt:lpstr>
      <vt:lpstr>CO_shr_of8</vt:lpstr>
      <vt:lpstr>COEF_A</vt:lpstr>
      <vt:lpstr>COEF_B</vt:lpstr>
      <vt:lpstr>COEF_C</vt:lpstr>
      <vt:lpstr>COEF_P</vt:lpstr>
      <vt:lpstr>CR_CAV_ADJ</vt:lpstr>
      <vt:lpstr>CR_COEF</vt:lpstr>
      <vt:lpstr>CRCON</vt:lpstr>
      <vt:lpstr>CRCOVID</vt:lpstr>
      <vt:lpstr>CRDUM</vt:lpstr>
      <vt:lpstr>CREDDHIST</vt:lpstr>
      <vt:lpstr>CREDDSHR</vt:lpstr>
      <vt:lpstr>CREDEHIST</vt:lpstr>
      <vt:lpstr>CREFFHIST</vt:lpstr>
      <vt:lpstr>CRFC</vt:lpstr>
      <vt:lpstr>CRHISTYEAR</vt:lpstr>
      <vt:lpstr>CRHO</vt:lpstr>
      <vt:lpstr>CRINC</vt:lpstr>
      <vt:lpstr>CRRPMHIST</vt:lpstr>
      <vt:lpstr>CWGT</vt:lpstr>
      <vt:lpstr>Cyc_RPM</vt:lpstr>
      <vt:lpstr>CycHistYR</vt:lpstr>
      <vt:lpstr>DATABASE</vt:lpstr>
      <vt:lpstr>Database_MI</vt:lpstr>
      <vt:lpstr>DISCRT</vt:lpstr>
      <vt:lpstr>DRATET</vt:lpstr>
      <vt:lpstr>DUMM</vt:lpstr>
      <vt:lpstr>EFF_ADJ</vt:lpstr>
      <vt:lpstr>EG_MPG20</vt:lpstr>
      <vt:lpstr>EG_MPG50</vt:lpstr>
      <vt:lpstr>ENGNOTEPCT</vt:lpstr>
      <vt:lpstr>ENGNOTETECH01</vt:lpstr>
      <vt:lpstr>ENGNOTETECH02</vt:lpstr>
      <vt:lpstr>ENGNOTETECH03</vt:lpstr>
      <vt:lpstr>ENGNOTETECH04</vt:lpstr>
      <vt:lpstr>ENGNOTETECH05</vt:lpstr>
      <vt:lpstr>ENGNOTETECH06</vt:lpstr>
      <vt:lpstr>ENGNOTETECH07</vt:lpstr>
      <vt:lpstr>ENGNOTETECH08</vt:lpstr>
      <vt:lpstr>ENGNOTETECH09</vt:lpstr>
      <vt:lpstr>ENGNOTETECH10</vt:lpstr>
      <vt:lpstr>ENGNOTETYPE</vt:lpstr>
      <vt:lpstr>ENGNOTEYEAR</vt:lpstr>
      <vt:lpstr>EV_batt_size_b</vt:lpstr>
      <vt:lpstr>EV_batt_size_m</vt:lpstr>
      <vt:lpstr>EV_DOD_FAC</vt:lpstr>
      <vt:lpstr>EV_range_b</vt:lpstr>
      <vt:lpstr>EV_range_m</vt:lpstr>
      <vt:lpstr>EV_range_max</vt:lpstr>
      <vt:lpstr>EVSYSCST</vt:lpstr>
      <vt:lpstr>F_CD_AGE_DIST</vt:lpstr>
      <vt:lpstr>F_CD_AGE_DIST_H</vt:lpstr>
      <vt:lpstr>F_CD_AGE_DIST_L</vt:lpstr>
      <vt:lpstr>FINET</vt:lpstr>
      <vt:lpstr>FIRST_LIDAR_YEAR</vt:lpstr>
      <vt:lpstr>FLT_COVID</vt:lpstr>
      <vt:lpstr>FLTAFSHRC</vt:lpstr>
      <vt:lpstr>FLTAFSHRT</vt:lpstr>
      <vt:lpstr>FLTCARSHR</vt:lpstr>
      <vt:lpstr>FLTCRAT</vt:lpstr>
      <vt:lpstr>FLTSSHRC</vt:lpstr>
      <vt:lpstr>FLTSSHRT</vt:lpstr>
      <vt:lpstr>FLTTRANSLT</vt:lpstr>
      <vt:lpstr>FLTTRANSPC</vt:lpstr>
      <vt:lpstr>FLTTRAT</vt:lpstr>
      <vt:lpstr>FLTTRKSHR</vt:lpstr>
      <vt:lpstr>FLTVMTYR</vt:lpstr>
      <vt:lpstr>FPRT</vt:lpstr>
      <vt:lpstr>FREFF</vt:lpstr>
      <vt:lpstr>FUELTAX</vt:lpstr>
      <vt:lpstr>hav_battery_kWh</vt:lpstr>
      <vt:lpstr>HAV_LIDAR_MAP</vt:lpstr>
      <vt:lpstr>HAV_MPG_FACT</vt:lpstr>
      <vt:lpstr>HAV_MPGDEG</vt:lpstr>
      <vt:lpstr>HAV_NEWTECH_LAG</vt:lpstr>
      <vt:lpstr>HAV_NEWTECH_LIM</vt:lpstr>
      <vt:lpstr>HAV_OPER_LIMIT</vt:lpstr>
      <vt:lpstr>hav_sys_lrn</vt:lpstr>
      <vt:lpstr>hav_sys_wgt</vt:lpstr>
      <vt:lpstr>HAV_TECHMAP</vt:lpstr>
      <vt:lpstr>HEVSYSCST</vt:lpstr>
      <vt:lpstr>HFAVIL</vt:lpstr>
      <vt:lpstr>HFSAVIL</vt:lpstr>
      <vt:lpstr>HTFREFF</vt:lpstr>
      <vt:lpstr>IBSBHISTYEAR</vt:lpstr>
      <vt:lpstr>INITSTA</vt:lpstr>
      <vt:lpstr>IRA_BAT_SHR</vt:lpstr>
      <vt:lpstr>IRA_VEH_SHR</vt:lpstr>
      <vt:lpstr>IRCON</vt:lpstr>
      <vt:lpstr>IREDDHIST</vt:lpstr>
      <vt:lpstr>IREDEHIST</vt:lpstr>
      <vt:lpstr>IREFFHIST</vt:lpstr>
      <vt:lpstr>irefhist</vt:lpstr>
      <vt:lpstr>IRFC</vt:lpstr>
      <vt:lpstr>IRHISTYEAR</vt:lpstr>
      <vt:lpstr>IRINC</vt:lpstr>
      <vt:lpstr>IRPMCL</vt:lpstr>
      <vt:lpstr>IRPMPCHIST</vt:lpstr>
      <vt:lpstr>IRREGSHR</vt:lpstr>
      <vt:lpstr>IRRPMHIST</vt:lpstr>
      <vt:lpstr>LIC_ELAS</vt:lpstr>
      <vt:lpstr>LIC_MAX</vt:lpstr>
      <vt:lpstr>LIC_TREND</vt:lpstr>
      <vt:lpstr>LICRATE_F</vt:lpstr>
      <vt:lpstr>LICRATE_M</vt:lpstr>
      <vt:lpstr>LICRHISTYR</vt:lpstr>
      <vt:lpstr>LIDAR_COEF_A</vt:lpstr>
      <vt:lpstr>LIDAR_COEF_B</vt:lpstr>
      <vt:lpstr>LIDAR_PROD_THRSH</vt:lpstr>
      <vt:lpstr>LIDAR_RND_PROD</vt:lpstr>
      <vt:lpstr>LION_LB_perkWh</vt:lpstr>
      <vt:lpstr>LionCost</vt:lpstr>
      <vt:lpstr>LIONCOST_PHEV</vt:lpstr>
      <vt:lpstr>LIONkWh_perLb</vt:lpstr>
      <vt:lpstr>LNG_MAXPEN</vt:lpstr>
      <vt:lpstr>LOCOM_LIFE</vt:lpstr>
      <vt:lpstr>LOCOMBTU</vt:lpstr>
      <vt:lpstr>LTDF</vt:lpstr>
      <vt:lpstr>LTSPLIT</vt:lpstr>
      <vt:lpstr>LUBFDH</vt:lpstr>
      <vt:lpstr>LUBHISTYR</vt:lpstr>
      <vt:lpstr>LUGGCAR</vt:lpstr>
      <vt:lpstr>LUGGTRK</vt:lpstr>
      <vt:lpstr>LVMT_DSL</vt:lpstr>
      <vt:lpstr>LVMT_EV100</vt:lpstr>
      <vt:lpstr>LVMT_EV200</vt:lpstr>
      <vt:lpstr>LVMT_EV300</vt:lpstr>
      <vt:lpstr>LVMT_HEV</vt:lpstr>
      <vt:lpstr>LVMT_ICE</vt:lpstr>
      <vt:lpstr>LVMT_PHEV20</vt:lpstr>
      <vt:lpstr>LVMT_PHEV50</vt:lpstr>
      <vt:lpstr>M_CD_AGE_DIST</vt:lpstr>
      <vt:lpstr>M_CD_AGE_DIST_H</vt:lpstr>
      <vt:lpstr>M_CD_AGE_DIST_L</vt:lpstr>
      <vt:lpstr>MAINTCAR</vt:lpstr>
      <vt:lpstr>MAINTTRK</vt:lpstr>
      <vt:lpstr>MAKEMOD</vt:lpstr>
      <vt:lpstr>MAT_MARKUP</vt:lpstr>
      <vt:lpstr>mata</vt:lpstr>
      <vt:lpstr>matlr</vt:lpstr>
      <vt:lpstr>MER_tran</vt:lpstr>
      <vt:lpstr>MFDH</vt:lpstr>
      <vt:lpstr>mg_car_share</vt:lpstr>
      <vt:lpstr>mg_lt_share</vt:lpstr>
      <vt:lpstr>MILTHISTYR</vt:lpstr>
      <vt:lpstr>MILTRSHR90</vt:lpstr>
      <vt:lpstr>MKTGROUP</vt:lpstr>
      <vt:lpstr>MKTTECH</vt:lpstr>
      <vt:lpstr>MMKEY</vt:lpstr>
      <vt:lpstr>MN_shr_of4</vt:lpstr>
      <vt:lpstr>NGYEAR</vt:lpstr>
      <vt:lpstr>NiMHCost</vt:lpstr>
      <vt:lpstr>NMLMCOEFCAR</vt:lpstr>
      <vt:lpstr>NMLMCOEFTRK</vt:lpstr>
      <vt:lpstr>packa</vt:lpstr>
      <vt:lpstr>packlr</vt:lpstr>
      <vt:lpstr>PAYBK</vt:lpstr>
      <vt:lpstr>PBACKT</vt:lpstr>
      <vt:lpstr>PCTFAVAIL</vt:lpstr>
      <vt:lpstr>PHEV_DOD_FAC</vt:lpstr>
      <vt:lpstr>PHEV20_EVMT</vt:lpstr>
      <vt:lpstr>PHEV20SYSCST</vt:lpstr>
      <vt:lpstr>PHEV50_EVMT</vt:lpstr>
      <vt:lpstr>PHEV50SYSCST</vt:lpstr>
      <vt:lpstr>PHEVPLUG</vt:lpstr>
      <vt:lpstr>PHEVTAXADJ</vt:lpstr>
      <vt:lpstr>PRICE_HY</vt:lpstr>
      <vt:lpstr>trnldv!Print_Area</vt:lpstr>
      <vt:lpstr>PRINT_AREA</vt:lpstr>
      <vt:lpstr>trnldv!Print_Area_MI</vt:lpstr>
      <vt:lpstr>PRINT_AREA_MI</vt:lpstr>
      <vt:lpstr>PRNTDGT</vt:lpstr>
      <vt:lpstr>PRNTECHT</vt:lpstr>
      <vt:lpstr>PRNTFET</vt:lpstr>
      <vt:lpstr>PVMT_DSL</vt:lpstr>
      <vt:lpstr>PVMT_EV100</vt:lpstr>
      <vt:lpstr>PVMT_EV200</vt:lpstr>
      <vt:lpstr>PVMT_EV300</vt:lpstr>
      <vt:lpstr>PVMT_HEV</vt:lpstr>
      <vt:lpstr>PVMT_ICE</vt:lpstr>
      <vt:lpstr>PVMT_PHEV20</vt:lpstr>
      <vt:lpstr>PVMT_PHEV50</vt:lpstr>
      <vt:lpstr>QMODFSHRH</vt:lpstr>
      <vt:lpstr>RAIL_FUEL</vt:lpstr>
      <vt:lpstr>RAILHISTYR</vt:lpstr>
      <vt:lpstr>RBCON</vt:lpstr>
      <vt:lpstr>RBFC</vt:lpstr>
      <vt:lpstr>RBHISTYR</vt:lpstr>
      <vt:lpstr>RBINC</vt:lpstr>
      <vt:lpstr>RECFDH</vt:lpstr>
      <vt:lpstr>REF_MPG</vt:lpstr>
      <vt:lpstr>REG_SHARE_ADJ</vt:lpstr>
      <vt:lpstr>RHIST_CTONMI</vt:lpstr>
      <vt:lpstr>RHIST_NCTONMI</vt:lpstr>
      <vt:lpstr>RLNG_INCCOST</vt:lpstr>
      <vt:lpstr>RLNG_LEARN</vt:lpstr>
      <vt:lpstr>RTM_SHARES</vt:lpstr>
      <vt:lpstr>RTONMI_ORIG</vt:lpstr>
      <vt:lpstr>s177_traveling_factor</vt:lpstr>
      <vt:lpstr>SCHBUS_EV_SHR</vt:lpstr>
      <vt:lpstr>SCHBUS_SHR</vt:lpstr>
      <vt:lpstr>SEDS_tran</vt:lpstr>
      <vt:lpstr>STA_RAT</vt:lpstr>
      <vt:lpstr>STKAVGWGT</vt:lpstr>
      <vt:lpstr>SURV_ADJ</vt:lpstr>
      <vt:lpstr>SURV25</vt:lpstr>
      <vt:lpstr>SURVFLT</vt:lpstr>
      <vt:lpstr>TAXI_DATA_FEE</vt:lpstr>
      <vt:lpstr>TAXI_DISC_R</vt:lpstr>
      <vt:lpstr>TAXI_IDLE_GPH</vt:lpstr>
      <vt:lpstr>TAXI_IDLE_HRS</vt:lpstr>
      <vt:lpstr>TAXI_INSUR</vt:lpstr>
      <vt:lpstr>TAXI_LIVE_FRAC</vt:lpstr>
      <vt:lpstr>TAXI_MAINT_COST</vt:lpstr>
      <vt:lpstr>TAXI_MAINT_MI</vt:lpstr>
      <vt:lpstr>TAXI_MI_ANN</vt:lpstr>
      <vt:lpstr>TAXI_MI_LIFE</vt:lpstr>
      <vt:lpstr>TAXI_NEWTECH_PD</vt:lpstr>
      <vt:lpstr>TAXI_NEWTECH_R</vt:lpstr>
      <vt:lpstr>TAXI_REV_COEF</vt:lpstr>
      <vt:lpstr>TAXI_REV_PARAMS</vt:lpstr>
      <vt:lpstr>TAXI_REV_PERMI</vt:lpstr>
      <vt:lpstr>TAXI_SALARY</vt:lpstr>
      <vt:lpstr>TAXI_SHIFTS</vt:lpstr>
      <vt:lpstr>TB_CAV_ADJ</vt:lpstr>
      <vt:lpstr>TB_COEF</vt:lpstr>
      <vt:lpstr>TBBTUPMHIST</vt:lpstr>
      <vt:lpstr>TBCOVID</vt:lpstr>
      <vt:lpstr>TBFSHRHIST</vt:lpstr>
      <vt:lpstr>TBHISTYEAR</vt:lpstr>
      <vt:lpstr>TBPMTHIST</vt:lpstr>
      <vt:lpstr>TBPMTPC08</vt:lpstr>
      <vt:lpstr>TBPMTPCGR</vt:lpstr>
      <vt:lpstr>TBSYSEFF</vt:lpstr>
      <vt:lpstr>TCONSTANT</vt:lpstr>
      <vt:lpstr>TDUMM</vt:lpstr>
      <vt:lpstr>TECHAPPLY</vt:lpstr>
      <vt:lpstr>TECHCOSTA</vt:lpstr>
      <vt:lpstr>TECHCOSTAHT</vt:lpstr>
      <vt:lpstr>TECHCOSTALT</vt:lpstr>
      <vt:lpstr>TECHCOSTR</vt:lpstr>
      <vt:lpstr>TECHCOSTRHT</vt:lpstr>
      <vt:lpstr>TECHCOSTRLT</vt:lpstr>
      <vt:lpstr>TECHFE</vt:lpstr>
      <vt:lpstr>TECHFEHT</vt:lpstr>
      <vt:lpstr>TECHFELT</vt:lpstr>
      <vt:lpstr>TECHFYR</vt:lpstr>
      <vt:lpstr>TECHGROUP</vt:lpstr>
      <vt:lpstr>TECHHP</vt:lpstr>
      <vt:lpstr>TECHID</vt:lpstr>
      <vt:lpstr>TECHLABIN</vt:lpstr>
      <vt:lpstr>TECHLEARN</vt:lpstr>
      <vt:lpstr>TECHLRN1</vt:lpstr>
      <vt:lpstr>TECHLRN2</vt:lpstr>
      <vt:lpstr>TECHMKTSHARE</vt:lpstr>
      <vt:lpstr>TECHSYSTEM</vt:lpstr>
      <vt:lpstr>TECHWGTA</vt:lpstr>
      <vt:lpstr>TECHWGTR</vt:lpstr>
      <vt:lpstr>TFCOEFGHG</vt:lpstr>
      <vt:lpstr>TFCOEFNRG</vt:lpstr>
      <vt:lpstr>TFUEL</vt:lpstr>
      <vt:lpstr>THP</vt:lpstr>
      <vt:lpstr>TINC</vt:lpstr>
      <vt:lpstr>TMBUSFUEL</vt:lpstr>
      <vt:lpstr>TMCOVID</vt:lpstr>
      <vt:lpstr>TMEFFINIT</vt:lpstr>
      <vt:lpstr>TMODINIT</vt:lpstr>
      <vt:lpstr>tmodint</vt:lpstr>
      <vt:lpstr>TMPASMIL</vt:lpstr>
      <vt:lpstr>TMPG</vt:lpstr>
      <vt:lpstr>TR_CAV_ADJ</vt:lpstr>
      <vt:lpstr>TR_COEF</vt:lpstr>
      <vt:lpstr>TRCOVID</vt:lpstr>
      <vt:lpstr>TREDHIST</vt:lpstr>
      <vt:lpstr>TREFFHIST</vt:lpstr>
      <vt:lpstr>TRHISTYEAR</vt:lpstr>
      <vt:lpstr>TRHO</vt:lpstr>
      <vt:lpstr>TRKFLG</vt:lpstr>
      <vt:lpstr>TRRPMHIST</vt:lpstr>
      <vt:lpstr>TRWTCAR_HIST</vt:lpstr>
      <vt:lpstr>TRWTTRK_HIST</vt:lpstr>
      <vt:lpstr>TWGT</vt:lpstr>
      <vt:lpstr>TYEAR2T</vt:lpstr>
      <vt:lpstr>TZEV_REQ_CA_CO2</vt:lpstr>
      <vt:lpstr>TZEV_sales_dist</vt:lpstr>
      <vt:lpstr>VA_shr_of5</vt:lpstr>
      <vt:lpstr>VEHBASEYEAR</vt:lpstr>
      <vt:lpstr>VEHCLASS</vt:lpstr>
      <vt:lpstr>VEHCLASSLABEL</vt:lpstr>
      <vt:lpstr>VEHFE</vt:lpstr>
      <vt:lpstr>VEHGROUP</vt:lpstr>
      <vt:lpstr>VEHGROUPLABEL</vt:lpstr>
      <vt:lpstr>VEHHP</vt:lpstr>
      <vt:lpstr>VEHPERFCAP</vt:lpstr>
      <vt:lpstr>VEHPERFFAC</vt:lpstr>
      <vt:lpstr>VEHPERFVAL</vt:lpstr>
      <vt:lpstr>VEHPRICE</vt:lpstr>
      <vt:lpstr>VEHTANKSIZE</vt:lpstr>
      <vt:lpstr>VEHUSEDCAP</vt:lpstr>
      <vt:lpstr>VEHVOLUME</vt:lpstr>
      <vt:lpstr>VEHWEIGHT</vt:lpstr>
      <vt:lpstr>VMT</vt:lpstr>
      <vt:lpstr>VMT_CA_CO2</vt:lpstr>
      <vt:lpstr>VMT_SCHED_PARAM</vt:lpstr>
      <vt:lpstr>VMTLD</vt:lpstr>
      <vt:lpstr>VMTLDHISTYR</vt:lpstr>
      <vt:lpstr>ymer</vt:lpstr>
      <vt:lpstr>ysteo</vt:lpstr>
      <vt:lpstr>ZEV_basebank</vt:lpstr>
      <vt:lpstr>ZEV_MULTIPLIER</vt:lpstr>
      <vt:lpstr>ZEV_REQ_CA_CO2</vt:lpstr>
      <vt:lpstr>ZEV_REQUIREMENT</vt:lpstr>
      <vt:lpstr>ZEV_Requirement_optional</vt:lpstr>
      <vt:lpstr>ZEV_sales_dist</vt:lpstr>
      <vt:lpstr>ZEV_STATE_ALLOC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Maples, John</dc:creator>
  <cp:lastModifiedBy>Samaneh Babaee</cp:lastModifiedBy>
  <dcterms:created xsi:type="dcterms:W3CDTF">2008-03-19T11:47:25Z</dcterms:created>
  <dcterms:modified xsi:type="dcterms:W3CDTF">2023-09-14T21:23:01Z</dcterms:modified>
</cp:coreProperties>
</file>